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1_{FF7BBC68-3646-4833-B19D-94F78A6C5B8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oäng &amp; instruktioner" sheetId="1" r:id="rId1"/>
    <sheet name="Mitt slutspelsträd" sheetId="2" r:id="rId2"/>
    <sheet name="Resultat &amp; tabell" sheetId="3" r:id="rId3"/>
    <sheet name="Mitt tips" sheetId="4" r:id="rId4"/>
    <sheet name="Resultat &amp; tabell (backup)" sheetId="5" state="hidden" r:id="rId5"/>
    <sheet name="Third-place combinations" sheetId="6" state="hidden" r:id="rId6"/>
  </sheets>
  <definedNames>
    <definedName name="_xlnm._FilterDatabase" localSheetId="2" hidden="1">'Resultat &amp; tabell'!$HB$3:$HC$3</definedName>
    <definedName name="_xlnm._FilterDatabase" localSheetId="4" hidden="1">'Resultat &amp; tabell (backup)'!$GZ$3:$HA$3</definedName>
    <definedName name="_xlnm._FilterDatabase" localSheetId="5" hidden="1">'Third-place combinations'!$A$1:$J$496</definedName>
    <definedName name="_xleta.MATCH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7gdWVC6hXa3Hzu14V4CMfxAbvCPf+/9ZG3Sd/pkAFS8="/>
    </ext>
  </extLst>
</workbook>
</file>

<file path=xl/calcChain.xml><?xml version="1.0" encoding="utf-8"?>
<calcChain xmlns="http://schemas.openxmlformats.org/spreadsheetml/2006/main">
  <c r="B34" i="1" l="1"/>
  <c r="C33" i="1"/>
  <c r="C32" i="1"/>
  <c r="C31" i="1"/>
  <c r="C30" i="1"/>
  <c r="C29" i="1"/>
  <c r="C28" i="1"/>
  <c r="C27" i="1"/>
  <c r="AC11" i="4"/>
  <c r="D158" i="3"/>
  <c r="F158" i="3"/>
  <c r="BS190" i="4" s="1"/>
  <c r="D158" i="4"/>
  <c r="F158" i="4"/>
  <c r="J14" i="2" s="1"/>
  <c r="AC7" i="4"/>
  <c r="AC6" i="4"/>
  <c r="AC5" i="4"/>
  <c r="K144" i="4"/>
  <c r="K145" i="4"/>
  <c r="K142" i="4"/>
  <c r="K137" i="4"/>
  <c r="K131" i="4"/>
  <c r="K118" i="4"/>
  <c r="K120" i="4"/>
  <c r="K126" i="4"/>
  <c r="K112" i="4"/>
  <c r="K104" i="4"/>
  <c r="K105" i="4"/>
  <c r="K103" i="4"/>
  <c r="K95" i="4"/>
  <c r="K88" i="4"/>
  <c r="K89" i="4"/>
  <c r="K80" i="4"/>
  <c r="K81" i="4"/>
  <c r="K76" i="4"/>
  <c r="K71" i="4"/>
  <c r="K67" i="4"/>
  <c r="K59" i="4"/>
  <c r="K58" i="4"/>
  <c r="K52" i="4"/>
  <c r="K53" i="4"/>
  <c r="K42" i="4"/>
  <c r="K43" i="4"/>
  <c r="K44" i="4"/>
  <c r="K45" i="4"/>
  <c r="K40" i="4"/>
  <c r="K36" i="4"/>
  <c r="K31" i="4"/>
  <c r="K23" i="4"/>
  <c r="K26" i="4"/>
  <c r="K14" i="4"/>
  <c r="K15" i="4"/>
  <c r="K16" i="4"/>
  <c r="K17" i="4"/>
  <c r="K8" i="4"/>
  <c r="FY498" i="5"/>
  <c r="FY497" i="5"/>
  <c r="FY496" i="5"/>
  <c r="FY495" i="5"/>
  <c r="FY494" i="5"/>
  <c r="FY493" i="5"/>
  <c r="FY492" i="5"/>
  <c r="FY491" i="5"/>
  <c r="FY490" i="5"/>
  <c r="FY489" i="5"/>
  <c r="FY488" i="5"/>
  <c r="FY487" i="5"/>
  <c r="FY486" i="5"/>
  <c r="FY485" i="5"/>
  <c r="FY484" i="5"/>
  <c r="FY483" i="5"/>
  <c r="FY482" i="5"/>
  <c r="FY481" i="5"/>
  <c r="FY480" i="5"/>
  <c r="FY479" i="5"/>
  <c r="FY478" i="5"/>
  <c r="FY477" i="5"/>
  <c r="FY476" i="5"/>
  <c r="FY475" i="5"/>
  <c r="FY474" i="5"/>
  <c r="FY473" i="5"/>
  <c r="FY472" i="5"/>
  <c r="FY471" i="5"/>
  <c r="FY470" i="5"/>
  <c r="FY469" i="5"/>
  <c r="FY468" i="5"/>
  <c r="FY467" i="5"/>
  <c r="FY466" i="5"/>
  <c r="FY465" i="5"/>
  <c r="FY464" i="5"/>
  <c r="FY463" i="5"/>
  <c r="FY462" i="5"/>
  <c r="FY461" i="5"/>
  <c r="FY460" i="5"/>
  <c r="FY459" i="5"/>
  <c r="FY458" i="5"/>
  <c r="FY457" i="5"/>
  <c r="FY456" i="5"/>
  <c r="FY455" i="5"/>
  <c r="FY454" i="5"/>
  <c r="FY453" i="5"/>
  <c r="FY452" i="5"/>
  <c r="FY451" i="5"/>
  <c r="FY450" i="5"/>
  <c r="FY449" i="5"/>
  <c r="FY448" i="5"/>
  <c r="FY447" i="5"/>
  <c r="FY446" i="5"/>
  <c r="FY445" i="5"/>
  <c r="FY444" i="5"/>
  <c r="FY443" i="5"/>
  <c r="FY442" i="5"/>
  <c r="FY441" i="5"/>
  <c r="FY440" i="5"/>
  <c r="FY439" i="5"/>
  <c r="FY438" i="5"/>
  <c r="FY437" i="5"/>
  <c r="FY436" i="5"/>
  <c r="FY435" i="5"/>
  <c r="FY434" i="5"/>
  <c r="FY433" i="5"/>
  <c r="FY432" i="5"/>
  <c r="FY431" i="5"/>
  <c r="FY430" i="5"/>
  <c r="FY429" i="5"/>
  <c r="FY428" i="5"/>
  <c r="FY427" i="5"/>
  <c r="FY426" i="5"/>
  <c r="FY425" i="5"/>
  <c r="FY424" i="5"/>
  <c r="FY423" i="5"/>
  <c r="FY422" i="5"/>
  <c r="FY421" i="5"/>
  <c r="FY420" i="5"/>
  <c r="FY419" i="5"/>
  <c r="FY418" i="5"/>
  <c r="FY417" i="5"/>
  <c r="FY416" i="5"/>
  <c r="FY415" i="5"/>
  <c r="FY414" i="5"/>
  <c r="FY413" i="5"/>
  <c r="FY412" i="5"/>
  <c r="FY411" i="5"/>
  <c r="FY410" i="5"/>
  <c r="FY409" i="5"/>
  <c r="FY408" i="5"/>
  <c r="FY407" i="5"/>
  <c r="FY406" i="5"/>
  <c r="FY405" i="5"/>
  <c r="FY404" i="5"/>
  <c r="FY403" i="5"/>
  <c r="FY402" i="5"/>
  <c r="FY401" i="5"/>
  <c r="FY400" i="5"/>
  <c r="FY399" i="5"/>
  <c r="FY398" i="5"/>
  <c r="FY397" i="5"/>
  <c r="FY396" i="5"/>
  <c r="FY395" i="5"/>
  <c r="FY394" i="5"/>
  <c r="FY393" i="5"/>
  <c r="FY392" i="5"/>
  <c r="FY391" i="5"/>
  <c r="FY390" i="5"/>
  <c r="FY389" i="5"/>
  <c r="FY388" i="5"/>
  <c r="FY387" i="5"/>
  <c r="FY386" i="5"/>
  <c r="FY385" i="5"/>
  <c r="FY384" i="5"/>
  <c r="FY383" i="5"/>
  <c r="FY382" i="5"/>
  <c r="FY381" i="5"/>
  <c r="FY380" i="5"/>
  <c r="FY379" i="5"/>
  <c r="FY378" i="5"/>
  <c r="FY377" i="5"/>
  <c r="FY376" i="5"/>
  <c r="FY375" i="5"/>
  <c r="FY374" i="5"/>
  <c r="FY373" i="5"/>
  <c r="FY372" i="5"/>
  <c r="FY371" i="5"/>
  <c r="FY370" i="5"/>
  <c r="FY369" i="5"/>
  <c r="FY368" i="5"/>
  <c r="FY367" i="5"/>
  <c r="FY366" i="5"/>
  <c r="FY365" i="5"/>
  <c r="FY364" i="5"/>
  <c r="FY363" i="5"/>
  <c r="FY362" i="5"/>
  <c r="FY361" i="5"/>
  <c r="FY360" i="5"/>
  <c r="FY359" i="5"/>
  <c r="FY358" i="5"/>
  <c r="FY357" i="5"/>
  <c r="FY356" i="5"/>
  <c r="FY355" i="5"/>
  <c r="FY354" i="5"/>
  <c r="FY353" i="5"/>
  <c r="FY352" i="5"/>
  <c r="FY351" i="5"/>
  <c r="FY350" i="5"/>
  <c r="FY349" i="5"/>
  <c r="FY348" i="5"/>
  <c r="FY347" i="5"/>
  <c r="FY346" i="5"/>
  <c r="FY345" i="5"/>
  <c r="FY344" i="5"/>
  <c r="FY343" i="5"/>
  <c r="FY342" i="5"/>
  <c r="FY341" i="5"/>
  <c r="FY340" i="5"/>
  <c r="FY339" i="5"/>
  <c r="FY338" i="5"/>
  <c r="FY337" i="5"/>
  <c r="FY336" i="5"/>
  <c r="FY335" i="5"/>
  <c r="FY334" i="5"/>
  <c r="FY333" i="5"/>
  <c r="FY332" i="5"/>
  <c r="FY331" i="5"/>
  <c r="FY330" i="5"/>
  <c r="FY329" i="5"/>
  <c r="FY328" i="5"/>
  <c r="FY327" i="5"/>
  <c r="FY326" i="5"/>
  <c r="FY325" i="5"/>
  <c r="FY324" i="5"/>
  <c r="FY323" i="5"/>
  <c r="FY322" i="5"/>
  <c r="FY321" i="5"/>
  <c r="FY320" i="5"/>
  <c r="FY319" i="5"/>
  <c r="FY318" i="5"/>
  <c r="FY317" i="5"/>
  <c r="FY316" i="5"/>
  <c r="FY315" i="5"/>
  <c r="FY314" i="5"/>
  <c r="FY313" i="5"/>
  <c r="FY312" i="5"/>
  <c r="FY311" i="5"/>
  <c r="FY310" i="5"/>
  <c r="FY309" i="5"/>
  <c r="FY308" i="5"/>
  <c r="FY307" i="5"/>
  <c r="FY306" i="5"/>
  <c r="FY305" i="5"/>
  <c r="FY304" i="5"/>
  <c r="FY303" i="5"/>
  <c r="FY302" i="5"/>
  <c r="FY301" i="5"/>
  <c r="FY300" i="5"/>
  <c r="FY299" i="5"/>
  <c r="FY298" i="5"/>
  <c r="FY297" i="5"/>
  <c r="FY296" i="5"/>
  <c r="FY295" i="5"/>
  <c r="FY294" i="5"/>
  <c r="FY293" i="5"/>
  <c r="FY292" i="5"/>
  <c r="FY291" i="5"/>
  <c r="FY290" i="5"/>
  <c r="FY289" i="5"/>
  <c r="FY288" i="5"/>
  <c r="FY287" i="5"/>
  <c r="FY286" i="5"/>
  <c r="FY285" i="5"/>
  <c r="FY284" i="5"/>
  <c r="FY283" i="5"/>
  <c r="FY282" i="5"/>
  <c r="FY281" i="5"/>
  <c r="FY280" i="5"/>
  <c r="FY279" i="5"/>
  <c r="FY278" i="5"/>
  <c r="FY277" i="5"/>
  <c r="FY276" i="5"/>
  <c r="FY275" i="5"/>
  <c r="FY274" i="5"/>
  <c r="FY273" i="5"/>
  <c r="FY272" i="5"/>
  <c r="FY271" i="5"/>
  <c r="FY270" i="5"/>
  <c r="FY269" i="5"/>
  <c r="FY268" i="5"/>
  <c r="FY267" i="5"/>
  <c r="FY266" i="5"/>
  <c r="FY265" i="5"/>
  <c r="FY264" i="5"/>
  <c r="FY263" i="5"/>
  <c r="FY262" i="5"/>
  <c r="FY261" i="5"/>
  <c r="FY260" i="5"/>
  <c r="FY259" i="5"/>
  <c r="FY258" i="5"/>
  <c r="FY257" i="5"/>
  <c r="FY256" i="5"/>
  <c r="FY255" i="5"/>
  <c r="FY254" i="5"/>
  <c r="FY253" i="5"/>
  <c r="FY252" i="5"/>
  <c r="FY251" i="5"/>
  <c r="FY250" i="5"/>
  <c r="FY249" i="5"/>
  <c r="FY248" i="5"/>
  <c r="FY247" i="5"/>
  <c r="FY246" i="5"/>
  <c r="FY245" i="5"/>
  <c r="FY244" i="5"/>
  <c r="FY243" i="5"/>
  <c r="FY242" i="5"/>
  <c r="FY241" i="5"/>
  <c r="FY240" i="5"/>
  <c r="FY239" i="5"/>
  <c r="FY238" i="5"/>
  <c r="FY237" i="5"/>
  <c r="FY236" i="5"/>
  <c r="FY235" i="5"/>
  <c r="FY234" i="5"/>
  <c r="FY233" i="5"/>
  <c r="FY232" i="5"/>
  <c r="FY231" i="5"/>
  <c r="FY230" i="5"/>
  <c r="FY229" i="5"/>
  <c r="FY228" i="5"/>
  <c r="FY227" i="5"/>
  <c r="FY226" i="5"/>
  <c r="FY225" i="5"/>
  <c r="FY224" i="5"/>
  <c r="FY223" i="5"/>
  <c r="FY222" i="5"/>
  <c r="FY221" i="5"/>
  <c r="FY220" i="5"/>
  <c r="FY219" i="5"/>
  <c r="FY218" i="5"/>
  <c r="FY217" i="5"/>
  <c r="FY216" i="5"/>
  <c r="FY215" i="5"/>
  <c r="FY214" i="5"/>
  <c r="FY213" i="5"/>
  <c r="FY212" i="5"/>
  <c r="FY211" i="5"/>
  <c r="FY210" i="5"/>
  <c r="FY209" i="5"/>
  <c r="FY208" i="5"/>
  <c r="FY207" i="5"/>
  <c r="FY206" i="5"/>
  <c r="FY205" i="5"/>
  <c r="FY204" i="5"/>
  <c r="FY203" i="5"/>
  <c r="FY202" i="5"/>
  <c r="FY201" i="5"/>
  <c r="FY200" i="5"/>
  <c r="FY199" i="5"/>
  <c r="FY198" i="5"/>
  <c r="FY197" i="5"/>
  <c r="FY196" i="5"/>
  <c r="FY195" i="5"/>
  <c r="FY194" i="5"/>
  <c r="FY193" i="5"/>
  <c r="FY192" i="5"/>
  <c r="FY191" i="5"/>
  <c r="FY190" i="5"/>
  <c r="FY189" i="5"/>
  <c r="FY188" i="5"/>
  <c r="FY187" i="5"/>
  <c r="FY186" i="5"/>
  <c r="FY185" i="5"/>
  <c r="FY184" i="5"/>
  <c r="FY183" i="5"/>
  <c r="FY182" i="5"/>
  <c r="FY181" i="5"/>
  <c r="FY180" i="5"/>
  <c r="FY179" i="5"/>
  <c r="FY178" i="5"/>
  <c r="FY177" i="5"/>
  <c r="FY176" i="5"/>
  <c r="FY175" i="5"/>
  <c r="FY174" i="5"/>
  <c r="FY173" i="5"/>
  <c r="FY172" i="5"/>
  <c r="FY171" i="5"/>
  <c r="FY170" i="5"/>
  <c r="FY169" i="5"/>
  <c r="FY168" i="5"/>
  <c r="FY167" i="5"/>
  <c r="FY166" i="5"/>
  <c r="FY165" i="5"/>
  <c r="FY164" i="5"/>
  <c r="FY163" i="5"/>
  <c r="FY162" i="5"/>
  <c r="FY161" i="5"/>
  <c r="FY160" i="5"/>
  <c r="FY159" i="5"/>
  <c r="FY158" i="5"/>
  <c r="J158" i="5"/>
  <c r="F158" i="5"/>
  <c r="D158" i="5"/>
  <c r="FY157" i="5"/>
  <c r="FY156" i="5"/>
  <c r="FY155" i="5"/>
  <c r="FY154" i="5"/>
  <c r="J154" i="5"/>
  <c r="F154" i="5"/>
  <c r="D154" i="5"/>
  <c r="FY153" i="5"/>
  <c r="FY152" i="5"/>
  <c r="FY151" i="5"/>
  <c r="FY150" i="5"/>
  <c r="J150" i="5"/>
  <c r="F150" i="5"/>
  <c r="D150" i="5"/>
  <c r="O150" i="5" s="1"/>
  <c r="FY149" i="5"/>
  <c r="O149" i="5"/>
  <c r="J149" i="5"/>
  <c r="F149" i="5"/>
  <c r="D149" i="5"/>
  <c r="FY148" i="5"/>
  <c r="FY147" i="5"/>
  <c r="FY146" i="5"/>
  <c r="FY145" i="5"/>
  <c r="J145" i="5"/>
  <c r="F145" i="5"/>
  <c r="D145" i="5"/>
  <c r="FY144" i="5"/>
  <c r="J144" i="5"/>
  <c r="F144" i="5"/>
  <c r="D144" i="5"/>
  <c r="FY143" i="5"/>
  <c r="J143" i="5"/>
  <c r="F143" i="5"/>
  <c r="D143" i="5"/>
  <c r="FY142" i="5"/>
  <c r="J142" i="5"/>
  <c r="F142" i="5"/>
  <c r="D142" i="5"/>
  <c r="FY141" i="5"/>
  <c r="FY140" i="5"/>
  <c r="FY139" i="5"/>
  <c r="FY138" i="5"/>
  <c r="J138" i="5"/>
  <c r="F138" i="5"/>
  <c r="D138" i="5"/>
  <c r="FY137" i="5"/>
  <c r="J137" i="5"/>
  <c r="F137" i="5"/>
  <c r="D137" i="5"/>
  <c r="FY136" i="5"/>
  <c r="J136" i="5"/>
  <c r="F136" i="5"/>
  <c r="D136" i="5"/>
  <c r="FY135" i="5"/>
  <c r="J135" i="5"/>
  <c r="F135" i="5"/>
  <c r="D135" i="5"/>
  <c r="FY134" i="5"/>
  <c r="J134" i="5"/>
  <c r="F134" i="5"/>
  <c r="D134" i="5"/>
  <c r="FY133" i="5"/>
  <c r="J133" i="5"/>
  <c r="F133" i="5"/>
  <c r="D133" i="5"/>
  <c r="FY132" i="5"/>
  <c r="J132" i="5"/>
  <c r="F132" i="5"/>
  <c r="D132" i="5"/>
  <c r="FY131" i="5"/>
  <c r="J131" i="5"/>
  <c r="F131" i="5"/>
  <c r="D131" i="5"/>
  <c r="FY130" i="5"/>
  <c r="FY129" i="5"/>
  <c r="FY128" i="5"/>
  <c r="FY127" i="5"/>
  <c r="AJ127" i="5"/>
  <c r="J127" i="5"/>
  <c r="FY126" i="5"/>
  <c r="AJ126" i="5"/>
  <c r="J126" i="5"/>
  <c r="FY125" i="5"/>
  <c r="AJ125" i="5"/>
  <c r="J125" i="5"/>
  <c r="FY124" i="5"/>
  <c r="AJ124" i="5"/>
  <c r="J124" i="5"/>
  <c r="FY123" i="5"/>
  <c r="AJ123" i="5"/>
  <c r="J123" i="5"/>
  <c r="FY122" i="5"/>
  <c r="AJ122" i="5"/>
  <c r="J122" i="5"/>
  <c r="FY121" i="5"/>
  <c r="AJ121" i="5"/>
  <c r="J121" i="5"/>
  <c r="FY120" i="5"/>
  <c r="AJ120" i="5"/>
  <c r="J120" i="5"/>
  <c r="FY119" i="5"/>
  <c r="AJ119" i="5"/>
  <c r="J119" i="5"/>
  <c r="FY118" i="5"/>
  <c r="AJ118" i="5"/>
  <c r="J118" i="5"/>
  <c r="FY117" i="5"/>
  <c r="AJ117" i="5"/>
  <c r="J117" i="5"/>
  <c r="FY116" i="5"/>
  <c r="AJ116" i="5"/>
  <c r="J116" i="5"/>
  <c r="FY115" i="5"/>
  <c r="AJ115" i="5"/>
  <c r="J115" i="5"/>
  <c r="FY114" i="5"/>
  <c r="AJ114" i="5"/>
  <c r="J114" i="5"/>
  <c r="FY113" i="5"/>
  <c r="AJ113" i="5"/>
  <c r="J113" i="5"/>
  <c r="FY112" i="5"/>
  <c r="AJ112" i="5"/>
  <c r="J112" i="5"/>
  <c r="FY111" i="5"/>
  <c r="FY110" i="5"/>
  <c r="FY109" i="5"/>
  <c r="FY108" i="5"/>
  <c r="AM108" i="5"/>
  <c r="AI108" i="5"/>
  <c r="AQ108" i="5" s="1"/>
  <c r="AH108" i="5"/>
  <c r="AG108" i="5"/>
  <c r="AL108" i="5" s="1"/>
  <c r="AF108" i="5"/>
  <c r="AE108" i="5"/>
  <c r="AD108" i="5"/>
  <c r="AC108" i="5"/>
  <c r="J108" i="5"/>
  <c r="AJ108" i="5" s="1"/>
  <c r="FY107" i="5"/>
  <c r="AO107" i="5"/>
  <c r="AI107" i="5"/>
  <c r="AN107" i="5" s="1"/>
  <c r="AH107" i="5"/>
  <c r="AG107" i="5"/>
  <c r="AP107" i="5" s="1"/>
  <c r="AF107" i="5"/>
  <c r="AE107" i="5"/>
  <c r="AD107" i="5"/>
  <c r="AC107" i="5"/>
  <c r="M107" i="5"/>
  <c r="J107" i="5"/>
  <c r="AJ107" i="5" s="1"/>
  <c r="FY106" i="5"/>
  <c r="FH106" i="5"/>
  <c r="EQ106" i="5"/>
  <c r="DW106" i="5"/>
  <c r="DC106" i="5"/>
  <c r="CI106" i="5"/>
  <c r="AI106" i="5"/>
  <c r="AH106" i="5"/>
  <c r="AG106" i="5"/>
  <c r="AP106" i="5" s="1"/>
  <c r="AF106" i="5"/>
  <c r="AE106" i="5"/>
  <c r="AD106" i="5"/>
  <c r="AC106" i="5"/>
  <c r="J106" i="5"/>
  <c r="AJ106" i="5" s="1"/>
  <c r="FY105" i="5"/>
  <c r="FH105" i="5"/>
  <c r="EQ105" i="5"/>
  <c r="DW105" i="5"/>
  <c r="DC105" i="5"/>
  <c r="CI105" i="5"/>
  <c r="AO105" i="5"/>
  <c r="AN105" i="5"/>
  <c r="AL105" i="5"/>
  <c r="AI105" i="5"/>
  <c r="AQ105" i="5" s="1"/>
  <c r="AH105" i="5"/>
  <c r="AG105" i="5"/>
  <c r="AP105" i="5" s="1"/>
  <c r="AF105" i="5"/>
  <c r="AE105" i="5"/>
  <c r="AD105" i="5"/>
  <c r="AC105" i="5"/>
  <c r="J105" i="5"/>
  <c r="AJ105" i="5" s="1"/>
  <c r="FY104" i="5"/>
  <c r="FH104" i="5"/>
  <c r="EQ104" i="5"/>
  <c r="DW104" i="5"/>
  <c r="DC104" i="5"/>
  <c r="CI104" i="5"/>
  <c r="AI104" i="5"/>
  <c r="AH104" i="5"/>
  <c r="AG104" i="5"/>
  <c r="AF104" i="5"/>
  <c r="AE104" i="5"/>
  <c r="AD104" i="5"/>
  <c r="AC104" i="5"/>
  <c r="J104" i="5"/>
  <c r="AJ104" i="5" s="1"/>
  <c r="FY103" i="5"/>
  <c r="FH103" i="5"/>
  <c r="EQ103" i="5"/>
  <c r="DW103" i="5"/>
  <c r="DC103" i="5"/>
  <c r="CI103" i="5"/>
  <c r="AI103" i="5"/>
  <c r="AH103" i="5"/>
  <c r="AG103" i="5"/>
  <c r="AF103" i="5"/>
  <c r="AE103" i="5"/>
  <c r="AD103" i="5"/>
  <c r="AC103" i="5"/>
  <c r="J103" i="5"/>
  <c r="AJ103" i="5" s="1"/>
  <c r="FY102" i="5"/>
  <c r="FY101" i="5"/>
  <c r="FY100" i="5"/>
  <c r="FY99" i="5"/>
  <c r="AQ99" i="5"/>
  <c r="AJ99" i="5"/>
  <c r="AI99" i="5"/>
  <c r="AM99" i="5" s="1"/>
  <c r="AH99" i="5"/>
  <c r="AG99" i="5"/>
  <c r="AP99" i="5" s="1"/>
  <c r="AF99" i="5"/>
  <c r="AE99" i="5"/>
  <c r="AD99" i="5"/>
  <c r="AC99" i="5"/>
  <c r="J99" i="5"/>
  <c r="FY98" i="5"/>
  <c r="AM98" i="5"/>
  <c r="AJ98" i="5"/>
  <c r="AI98" i="5"/>
  <c r="AQ98" i="5" s="1"/>
  <c r="AH98" i="5"/>
  <c r="AG98" i="5"/>
  <c r="AP98" i="5" s="1"/>
  <c r="AF98" i="5"/>
  <c r="AE98" i="5"/>
  <c r="AD98" i="5"/>
  <c r="AC98" i="5"/>
  <c r="M98" i="5"/>
  <c r="J98" i="5"/>
  <c r="FY97" i="5"/>
  <c r="FH97" i="5"/>
  <c r="EQ97" i="5"/>
  <c r="DW97" i="5"/>
  <c r="DC97" i="5"/>
  <c r="CI97" i="5"/>
  <c r="AP97" i="5"/>
  <c r="AN97" i="5"/>
  <c r="AI97" i="5"/>
  <c r="AH97" i="5"/>
  <c r="AG97" i="5"/>
  <c r="AF97" i="5"/>
  <c r="AE97" i="5"/>
  <c r="AD97" i="5"/>
  <c r="AC97" i="5"/>
  <c r="J97" i="5"/>
  <c r="AJ97" i="5" s="1"/>
  <c r="FY96" i="5"/>
  <c r="FH96" i="5"/>
  <c r="EQ96" i="5"/>
  <c r="DW96" i="5"/>
  <c r="DC96" i="5"/>
  <c r="CI96" i="5"/>
  <c r="AO96" i="5"/>
  <c r="AI96" i="5"/>
  <c r="AH96" i="5"/>
  <c r="AG96" i="5"/>
  <c r="AP96" i="5" s="1"/>
  <c r="AF96" i="5"/>
  <c r="AE96" i="5"/>
  <c r="AD96" i="5"/>
  <c r="AC96" i="5"/>
  <c r="J96" i="5"/>
  <c r="AJ96" i="5" s="1"/>
  <c r="FY95" i="5"/>
  <c r="FH95" i="5"/>
  <c r="EQ95" i="5"/>
  <c r="DW95" i="5"/>
  <c r="DC95" i="5"/>
  <c r="CI95" i="5"/>
  <c r="AI95" i="5"/>
  <c r="AH95" i="5"/>
  <c r="AG95" i="5"/>
  <c r="AF95" i="5"/>
  <c r="AE95" i="5"/>
  <c r="AD95" i="5"/>
  <c r="AC95" i="5"/>
  <c r="J95" i="5"/>
  <c r="AJ95" i="5" s="1"/>
  <c r="FY94" i="5"/>
  <c r="FH94" i="5"/>
  <c r="EQ94" i="5"/>
  <c r="DW94" i="5"/>
  <c r="DC94" i="5"/>
  <c r="CI94" i="5"/>
  <c r="AJ94" i="5"/>
  <c r="AI94" i="5"/>
  <c r="AH94" i="5"/>
  <c r="AG94" i="5"/>
  <c r="AF94" i="5"/>
  <c r="AE94" i="5"/>
  <c r="AD94" i="5"/>
  <c r="AC94" i="5"/>
  <c r="J94" i="5"/>
  <c r="FY93" i="5"/>
  <c r="FY92" i="5"/>
  <c r="FY91" i="5"/>
  <c r="FY90" i="5"/>
  <c r="AP90" i="5"/>
  <c r="AN90" i="5"/>
  <c r="AI90" i="5"/>
  <c r="AH90" i="5"/>
  <c r="AG90" i="5"/>
  <c r="AL90" i="5" s="1"/>
  <c r="AF90" i="5"/>
  <c r="AE90" i="5"/>
  <c r="AD90" i="5"/>
  <c r="AC90" i="5"/>
  <c r="J90" i="5"/>
  <c r="AJ90" i="5" s="1"/>
  <c r="FY89" i="5"/>
  <c r="AL89" i="5"/>
  <c r="AI89" i="5"/>
  <c r="AM89" i="5" s="1"/>
  <c r="AH89" i="5"/>
  <c r="AG89" i="5"/>
  <c r="AF89" i="5"/>
  <c r="AE89" i="5"/>
  <c r="AD89" i="5"/>
  <c r="AC89" i="5"/>
  <c r="M89" i="5"/>
  <c r="J89" i="5"/>
  <c r="AJ89" i="5" s="1"/>
  <c r="FY88" i="5"/>
  <c r="FH88" i="5"/>
  <c r="EQ88" i="5"/>
  <c r="DW88" i="5"/>
  <c r="DC88" i="5"/>
  <c r="CI88" i="5"/>
  <c r="AO88" i="5"/>
  <c r="AM88" i="5"/>
  <c r="AL88" i="5"/>
  <c r="AJ88" i="5"/>
  <c r="AI88" i="5"/>
  <c r="AQ88" i="5" s="1"/>
  <c r="AH88" i="5"/>
  <c r="AG88" i="5"/>
  <c r="AP88" i="5" s="1"/>
  <c r="AF88" i="5"/>
  <c r="AE88" i="5"/>
  <c r="AD88" i="5"/>
  <c r="AC88" i="5"/>
  <c r="J88" i="5"/>
  <c r="FY87" i="5"/>
  <c r="FH87" i="5"/>
  <c r="EQ87" i="5"/>
  <c r="DW87" i="5"/>
  <c r="DC87" i="5"/>
  <c r="CI87" i="5"/>
  <c r="AQ87" i="5"/>
  <c r="AO87" i="5"/>
  <c r="AN87" i="5"/>
  <c r="AM87" i="5"/>
  <c r="AI87" i="5"/>
  <c r="AL87" i="5" s="1"/>
  <c r="AH87" i="5"/>
  <c r="AG87" i="5"/>
  <c r="AP87" i="5" s="1"/>
  <c r="AF87" i="5"/>
  <c r="AE87" i="5"/>
  <c r="AD87" i="5"/>
  <c r="AC87" i="5"/>
  <c r="J87" i="5"/>
  <c r="AJ87" i="5" s="1"/>
  <c r="FY86" i="5"/>
  <c r="FH86" i="5"/>
  <c r="EQ86" i="5"/>
  <c r="DW86" i="5"/>
  <c r="DC86" i="5"/>
  <c r="CI86" i="5"/>
  <c r="AJ86" i="5"/>
  <c r="AI86" i="5"/>
  <c r="AH86" i="5"/>
  <c r="AG86" i="5"/>
  <c r="AF86" i="5"/>
  <c r="AE86" i="5"/>
  <c r="AD86" i="5"/>
  <c r="AC86" i="5"/>
  <c r="J86" i="5"/>
  <c r="FY85" i="5"/>
  <c r="FH85" i="5"/>
  <c r="EQ85" i="5"/>
  <c r="DW85" i="5"/>
  <c r="DC85" i="5"/>
  <c r="CI85" i="5"/>
  <c r="AI85" i="5"/>
  <c r="AH85" i="5"/>
  <c r="AG85" i="5"/>
  <c r="AF85" i="5"/>
  <c r="AE85" i="5"/>
  <c r="AD85" i="5"/>
  <c r="AC85" i="5"/>
  <c r="J85" i="5"/>
  <c r="AJ85" i="5" s="1"/>
  <c r="FY84" i="5"/>
  <c r="FY83" i="5"/>
  <c r="FY82" i="5"/>
  <c r="FY81" i="5"/>
  <c r="AP81" i="5"/>
  <c r="AI81" i="5"/>
  <c r="AM81" i="5" s="1"/>
  <c r="AH81" i="5"/>
  <c r="AG81" i="5"/>
  <c r="AF81" i="5"/>
  <c r="AE81" i="5"/>
  <c r="AD81" i="5"/>
  <c r="AC81" i="5"/>
  <c r="J81" i="5"/>
  <c r="AJ81" i="5" s="1"/>
  <c r="FY80" i="5"/>
  <c r="AP80" i="5"/>
  <c r="AJ80" i="5"/>
  <c r="AI80" i="5"/>
  <c r="AH80" i="5"/>
  <c r="AG80" i="5"/>
  <c r="AF80" i="5"/>
  <c r="AE80" i="5"/>
  <c r="AD80" i="5"/>
  <c r="AC80" i="5"/>
  <c r="M80" i="5"/>
  <c r="J80" i="5"/>
  <c r="FY79" i="5"/>
  <c r="FH79" i="5"/>
  <c r="EQ79" i="5"/>
  <c r="DW79" i="5"/>
  <c r="DC79" i="5"/>
  <c r="CI79" i="5"/>
  <c r="AO79" i="5"/>
  <c r="AN79" i="5"/>
  <c r="AM79" i="5"/>
  <c r="AJ79" i="5"/>
  <c r="AI79" i="5"/>
  <c r="AQ79" i="5" s="1"/>
  <c r="AH79" i="5"/>
  <c r="AG79" i="5"/>
  <c r="AP79" i="5" s="1"/>
  <c r="AF79" i="5"/>
  <c r="AE79" i="5"/>
  <c r="AD79" i="5"/>
  <c r="AC79" i="5"/>
  <c r="J79" i="5"/>
  <c r="FY78" i="5"/>
  <c r="FH78" i="5"/>
  <c r="EQ78" i="5"/>
  <c r="DW78" i="5"/>
  <c r="DC78" i="5"/>
  <c r="CI78" i="5"/>
  <c r="AQ78" i="5"/>
  <c r="AO78" i="5"/>
  <c r="AM78" i="5"/>
  <c r="AI78" i="5"/>
  <c r="AH78" i="5"/>
  <c r="AG78" i="5"/>
  <c r="AL78" i="5" s="1"/>
  <c r="AF78" i="5"/>
  <c r="AE78" i="5"/>
  <c r="AD78" i="5"/>
  <c r="AC78" i="5"/>
  <c r="J78" i="5"/>
  <c r="AJ78" i="5" s="1"/>
  <c r="FY77" i="5"/>
  <c r="FH77" i="5"/>
  <c r="EQ77" i="5"/>
  <c r="DW77" i="5"/>
  <c r="DC77" i="5"/>
  <c r="CI77" i="5"/>
  <c r="AQ77" i="5"/>
  <c r="AO77" i="5"/>
  <c r="AJ77" i="5"/>
  <c r="AI77" i="5"/>
  <c r="AN77" i="5" s="1"/>
  <c r="AH77" i="5"/>
  <c r="AG77" i="5"/>
  <c r="AP77" i="5" s="1"/>
  <c r="AF77" i="5"/>
  <c r="AE77" i="5"/>
  <c r="AD77" i="5"/>
  <c r="AC77" i="5"/>
  <c r="J77" i="5"/>
  <c r="FY76" i="5"/>
  <c r="FH76" i="5"/>
  <c r="EQ76" i="5"/>
  <c r="DW76" i="5"/>
  <c r="DC76" i="5"/>
  <c r="CI76" i="5"/>
  <c r="AQ76" i="5"/>
  <c r="AO76" i="5"/>
  <c r="AN76" i="5"/>
  <c r="AM76" i="5"/>
  <c r="AL76" i="5"/>
  <c r="AJ76" i="5"/>
  <c r="AI76" i="5"/>
  <c r="AH76" i="5"/>
  <c r="AG76" i="5"/>
  <c r="AP76" i="5" s="1"/>
  <c r="AF76" i="5"/>
  <c r="AE76" i="5"/>
  <c r="AD76" i="5"/>
  <c r="AC76" i="5"/>
  <c r="J76" i="5"/>
  <c r="FY75" i="5"/>
  <c r="FY74" i="5"/>
  <c r="FY73" i="5"/>
  <c r="FY72" i="5"/>
  <c r="AQ72" i="5"/>
  <c r="AP72" i="5"/>
  <c r="AO72" i="5"/>
  <c r="AM72" i="5"/>
  <c r="AI72" i="5"/>
  <c r="AH72" i="5"/>
  <c r="AG72" i="5"/>
  <c r="AF72" i="5"/>
  <c r="AE72" i="5"/>
  <c r="AD72" i="5"/>
  <c r="AC72" i="5"/>
  <c r="J72" i="5"/>
  <c r="AJ72" i="5" s="1"/>
  <c r="FY71" i="5"/>
  <c r="AO71" i="5"/>
  <c r="AL71" i="5"/>
  <c r="AJ71" i="5"/>
  <c r="AI71" i="5"/>
  <c r="AM71" i="5" s="1"/>
  <c r="AH71" i="5"/>
  <c r="AG71" i="5"/>
  <c r="AP71" i="5" s="1"/>
  <c r="AF71" i="5"/>
  <c r="AE71" i="5"/>
  <c r="AD71" i="5"/>
  <c r="AC71" i="5"/>
  <c r="M71" i="5"/>
  <c r="J71" i="5"/>
  <c r="FY70" i="5"/>
  <c r="FH70" i="5"/>
  <c r="EQ70" i="5"/>
  <c r="DW70" i="5"/>
  <c r="DC70" i="5"/>
  <c r="CI70" i="5"/>
  <c r="AO70" i="5"/>
  <c r="AN70" i="5"/>
  <c r="AI70" i="5"/>
  <c r="AQ70" i="5" s="1"/>
  <c r="AH70" i="5"/>
  <c r="AG70" i="5"/>
  <c r="AP70" i="5" s="1"/>
  <c r="AF70" i="5"/>
  <c r="AE70" i="5"/>
  <c r="AD70" i="5"/>
  <c r="AC70" i="5"/>
  <c r="J70" i="5"/>
  <c r="AJ70" i="5" s="1"/>
  <c r="FY69" i="5"/>
  <c r="FH69" i="5"/>
  <c r="EQ69" i="5"/>
  <c r="DW69" i="5"/>
  <c r="DC69" i="5"/>
  <c r="CI69" i="5"/>
  <c r="AQ69" i="5"/>
  <c r="AJ69" i="5"/>
  <c r="AI69" i="5"/>
  <c r="AH69" i="5"/>
  <c r="AG69" i="5"/>
  <c r="AF69" i="5"/>
  <c r="AE69" i="5"/>
  <c r="AD69" i="5"/>
  <c r="AC69" i="5"/>
  <c r="J69" i="5"/>
  <c r="FY68" i="5"/>
  <c r="FH68" i="5"/>
  <c r="EQ68" i="5"/>
  <c r="DW68" i="5"/>
  <c r="DC68" i="5"/>
  <c r="CI68" i="5"/>
  <c r="AI68" i="5"/>
  <c r="AH68" i="5"/>
  <c r="AG68" i="5"/>
  <c r="AL68" i="5" s="1"/>
  <c r="AF68" i="5"/>
  <c r="AE68" i="5"/>
  <c r="AD68" i="5"/>
  <c r="AC68" i="5"/>
  <c r="J68" i="5"/>
  <c r="AJ68" i="5" s="1"/>
  <c r="FY67" i="5"/>
  <c r="FH67" i="5"/>
  <c r="EQ67" i="5"/>
  <c r="DW67" i="5"/>
  <c r="DC67" i="5"/>
  <c r="CI67" i="5"/>
  <c r="AM67" i="5"/>
  <c r="AL67" i="5"/>
  <c r="AI67" i="5"/>
  <c r="AH67" i="5"/>
  <c r="AG67" i="5"/>
  <c r="AQ67" i="5" s="1"/>
  <c r="AF67" i="5"/>
  <c r="AE67" i="5"/>
  <c r="AD67" i="5"/>
  <c r="AC67" i="5"/>
  <c r="J67" i="5"/>
  <c r="AJ67" i="5" s="1"/>
  <c r="FY66" i="5"/>
  <c r="FY65" i="5"/>
  <c r="FY64" i="5"/>
  <c r="FY63" i="5"/>
  <c r="AQ63" i="5"/>
  <c r="AP63" i="5"/>
  <c r="AJ63" i="5"/>
  <c r="AI63" i="5"/>
  <c r="AH63" i="5"/>
  <c r="AG63" i="5"/>
  <c r="AF63" i="5"/>
  <c r="AE63" i="5"/>
  <c r="AD63" i="5"/>
  <c r="AC63" i="5"/>
  <c r="J63" i="5"/>
  <c r="FY62" i="5"/>
  <c r="AJ62" i="5"/>
  <c r="AI62" i="5"/>
  <c r="AH62" i="5"/>
  <c r="AG62" i="5"/>
  <c r="AF62" i="5"/>
  <c r="AE62" i="5"/>
  <c r="AD62" i="5"/>
  <c r="AC62" i="5"/>
  <c r="M62" i="5"/>
  <c r="J62" i="5"/>
  <c r="FY61" i="5"/>
  <c r="FH61" i="5"/>
  <c r="EQ61" i="5"/>
  <c r="DW61" i="5"/>
  <c r="DC61" i="5"/>
  <c r="CI61" i="5"/>
  <c r="AI61" i="5"/>
  <c r="AH61" i="5"/>
  <c r="AG61" i="5"/>
  <c r="AP61" i="5" s="1"/>
  <c r="AF61" i="5"/>
  <c r="AE61" i="5"/>
  <c r="AD61" i="5"/>
  <c r="AC61" i="5"/>
  <c r="J61" i="5"/>
  <c r="AJ61" i="5" s="1"/>
  <c r="FY60" i="5"/>
  <c r="FH60" i="5"/>
  <c r="EQ60" i="5"/>
  <c r="DW60" i="5"/>
  <c r="DC60" i="5"/>
  <c r="CI60" i="5"/>
  <c r="AL60" i="5"/>
  <c r="AI60" i="5"/>
  <c r="AH60" i="5"/>
  <c r="AG60" i="5"/>
  <c r="AP60" i="5" s="1"/>
  <c r="AF60" i="5"/>
  <c r="AE60" i="5"/>
  <c r="AD60" i="5"/>
  <c r="AC60" i="5"/>
  <c r="J60" i="5"/>
  <c r="AJ60" i="5" s="1"/>
  <c r="FY59" i="5"/>
  <c r="FH59" i="5"/>
  <c r="EQ59" i="5"/>
  <c r="DW59" i="5"/>
  <c r="DC59" i="5"/>
  <c r="CI59" i="5"/>
  <c r="AO59" i="5"/>
  <c r="AM59" i="5"/>
  <c r="AL59" i="5"/>
  <c r="AJ59" i="5"/>
  <c r="AI59" i="5"/>
  <c r="AQ59" i="5" s="1"/>
  <c r="AH59" i="5"/>
  <c r="AG59" i="5"/>
  <c r="AP59" i="5" s="1"/>
  <c r="AF59" i="5"/>
  <c r="AE59" i="5"/>
  <c r="AD59" i="5"/>
  <c r="AC59" i="5"/>
  <c r="J59" i="5"/>
  <c r="FY58" i="5"/>
  <c r="FH58" i="5"/>
  <c r="EQ58" i="5"/>
  <c r="DW58" i="5"/>
  <c r="DC58" i="5"/>
  <c r="CI58" i="5"/>
  <c r="AQ58" i="5"/>
  <c r="AO58" i="5"/>
  <c r="AN58" i="5"/>
  <c r="AM58" i="5"/>
  <c r="AI58" i="5"/>
  <c r="AL58" i="5" s="1"/>
  <c r="AH58" i="5"/>
  <c r="AG58" i="5"/>
  <c r="AP58" i="5" s="1"/>
  <c r="AF58" i="5"/>
  <c r="AE58" i="5"/>
  <c r="AD58" i="5"/>
  <c r="AC58" i="5"/>
  <c r="J58" i="5"/>
  <c r="AJ58" i="5" s="1"/>
  <c r="FY57" i="5"/>
  <c r="FY56" i="5"/>
  <c r="FY55" i="5"/>
  <c r="FY54" i="5"/>
  <c r="AQ54" i="5"/>
  <c r="AJ54" i="5"/>
  <c r="AI54" i="5"/>
  <c r="AN54" i="5" s="1"/>
  <c r="AH54" i="5"/>
  <c r="AG54" i="5"/>
  <c r="AP54" i="5" s="1"/>
  <c r="AF54" i="5"/>
  <c r="AE54" i="5"/>
  <c r="AD54" i="5"/>
  <c r="AC54" i="5"/>
  <c r="J54" i="5"/>
  <c r="FY53" i="5"/>
  <c r="AO53" i="5"/>
  <c r="AM53" i="5"/>
  <c r="AL53" i="5"/>
  <c r="AJ53" i="5"/>
  <c r="AI53" i="5"/>
  <c r="AQ53" i="5" s="1"/>
  <c r="AH53" i="5"/>
  <c r="AG53" i="5"/>
  <c r="AP53" i="5" s="1"/>
  <c r="AF53" i="5"/>
  <c r="AE53" i="5"/>
  <c r="AD53" i="5"/>
  <c r="AC53" i="5"/>
  <c r="M53" i="5"/>
  <c r="J53" i="5"/>
  <c r="FY52" i="5"/>
  <c r="FH52" i="5"/>
  <c r="EQ52" i="5"/>
  <c r="DW52" i="5"/>
  <c r="DC52" i="5"/>
  <c r="CI52" i="5"/>
  <c r="AO52" i="5"/>
  <c r="AN52" i="5"/>
  <c r="AI52" i="5"/>
  <c r="AH52" i="5"/>
  <c r="AG52" i="5"/>
  <c r="AL52" i="5" s="1"/>
  <c r="AF52" i="5"/>
  <c r="AE52" i="5"/>
  <c r="AD52" i="5"/>
  <c r="AC52" i="5"/>
  <c r="J52" i="5"/>
  <c r="AJ52" i="5" s="1"/>
  <c r="FY51" i="5"/>
  <c r="FH51" i="5"/>
  <c r="EQ51" i="5"/>
  <c r="DW51" i="5"/>
  <c r="DC51" i="5"/>
  <c r="CI51" i="5"/>
  <c r="AI51" i="5"/>
  <c r="AH51" i="5"/>
  <c r="AG51" i="5"/>
  <c r="AF51" i="5"/>
  <c r="AE51" i="5"/>
  <c r="AD51" i="5"/>
  <c r="AC51" i="5"/>
  <c r="J51" i="5"/>
  <c r="AJ51" i="5" s="1"/>
  <c r="FY50" i="5"/>
  <c r="FH50" i="5"/>
  <c r="EQ50" i="5"/>
  <c r="DW50" i="5"/>
  <c r="DC50" i="5"/>
  <c r="CI50" i="5"/>
  <c r="AO50" i="5"/>
  <c r="AN50" i="5"/>
  <c r="AL50" i="5"/>
  <c r="AI50" i="5"/>
  <c r="AH50" i="5"/>
  <c r="AG50" i="5"/>
  <c r="AP50" i="5" s="1"/>
  <c r="AF50" i="5"/>
  <c r="AE50" i="5"/>
  <c r="AD50" i="5"/>
  <c r="AC50" i="5"/>
  <c r="J50" i="5"/>
  <c r="AJ50" i="5" s="1"/>
  <c r="FY49" i="5"/>
  <c r="FH49" i="5"/>
  <c r="EQ49" i="5"/>
  <c r="DW49" i="5"/>
  <c r="DC49" i="5"/>
  <c r="CI49" i="5"/>
  <c r="AJ49" i="5"/>
  <c r="AI49" i="5"/>
  <c r="AH49" i="5"/>
  <c r="AG49" i="5"/>
  <c r="AP49" i="5" s="1"/>
  <c r="AF49" i="5"/>
  <c r="AE49" i="5"/>
  <c r="AD49" i="5"/>
  <c r="AC49" i="5"/>
  <c r="J49" i="5"/>
  <c r="FY48" i="5"/>
  <c r="FY47" i="5"/>
  <c r="FY46" i="5"/>
  <c r="FY45" i="5"/>
  <c r="AO45" i="5"/>
  <c r="AN45" i="5"/>
  <c r="AI45" i="5"/>
  <c r="AQ45" i="5" s="1"/>
  <c r="AH45" i="5"/>
  <c r="AG45" i="5"/>
  <c r="AP45" i="5" s="1"/>
  <c r="AF45" i="5"/>
  <c r="AE45" i="5"/>
  <c r="AD45" i="5"/>
  <c r="AC45" i="5"/>
  <c r="J45" i="5"/>
  <c r="AJ45" i="5" s="1"/>
  <c r="FY44" i="5"/>
  <c r="AI44" i="5"/>
  <c r="AH44" i="5"/>
  <c r="AG44" i="5"/>
  <c r="AF44" i="5"/>
  <c r="AE44" i="5"/>
  <c r="AD44" i="5"/>
  <c r="AC44" i="5"/>
  <c r="M44" i="5"/>
  <c r="J44" i="5"/>
  <c r="AJ44" i="5" s="1"/>
  <c r="FY43" i="5"/>
  <c r="FH43" i="5"/>
  <c r="EQ43" i="5"/>
  <c r="DW43" i="5"/>
  <c r="DC43" i="5"/>
  <c r="CI43" i="5"/>
  <c r="AO43" i="5"/>
  <c r="AL43" i="5"/>
  <c r="AJ43" i="5"/>
  <c r="AI43" i="5"/>
  <c r="AQ43" i="5" s="1"/>
  <c r="AH43" i="5"/>
  <c r="AG43" i="5"/>
  <c r="AP43" i="5" s="1"/>
  <c r="AF43" i="5"/>
  <c r="AE43" i="5"/>
  <c r="AD43" i="5"/>
  <c r="AC43" i="5"/>
  <c r="J43" i="5"/>
  <c r="FY42" i="5"/>
  <c r="FH42" i="5"/>
  <c r="EQ42" i="5"/>
  <c r="DW42" i="5"/>
  <c r="DC42" i="5"/>
  <c r="CI42" i="5"/>
  <c r="AQ42" i="5"/>
  <c r="AN42" i="5"/>
  <c r="AM42" i="5"/>
  <c r="AI42" i="5"/>
  <c r="AO42" i="5" s="1"/>
  <c r="AH42" i="5"/>
  <c r="AG42" i="5"/>
  <c r="AP42" i="5" s="1"/>
  <c r="AF42" i="5"/>
  <c r="AE42" i="5"/>
  <c r="AD42" i="5"/>
  <c r="AC42" i="5"/>
  <c r="J42" i="5"/>
  <c r="AJ42" i="5" s="1"/>
  <c r="FY41" i="5"/>
  <c r="FH41" i="5"/>
  <c r="EQ41" i="5"/>
  <c r="DW41" i="5"/>
  <c r="DC41" i="5"/>
  <c r="CI41" i="5"/>
  <c r="AJ41" i="5"/>
  <c r="AI41" i="5"/>
  <c r="AH41" i="5"/>
  <c r="AG41" i="5"/>
  <c r="AF41" i="5"/>
  <c r="AE41" i="5"/>
  <c r="AD41" i="5"/>
  <c r="AC41" i="5"/>
  <c r="J41" i="5"/>
  <c r="FY40" i="5"/>
  <c r="FH40" i="5"/>
  <c r="EQ40" i="5"/>
  <c r="DW40" i="5"/>
  <c r="DC40" i="5"/>
  <c r="CI40" i="5"/>
  <c r="AI40" i="5"/>
  <c r="AH40" i="5"/>
  <c r="AG40" i="5"/>
  <c r="AF40" i="5"/>
  <c r="AE40" i="5"/>
  <c r="AD40" i="5"/>
  <c r="AC40" i="5"/>
  <c r="J40" i="5"/>
  <c r="AJ40" i="5" s="1"/>
  <c r="FY39" i="5"/>
  <c r="FY38" i="5"/>
  <c r="FY37" i="5"/>
  <c r="AG37" i="5"/>
  <c r="FY36" i="5"/>
  <c r="AO36" i="5"/>
  <c r="AN36" i="5"/>
  <c r="AM36" i="5"/>
  <c r="AI36" i="5"/>
  <c r="AQ36" i="5" s="1"/>
  <c r="AH36" i="5"/>
  <c r="AG36" i="5"/>
  <c r="AF36" i="5"/>
  <c r="AE36" i="5"/>
  <c r="AD36" i="5"/>
  <c r="AC36" i="5"/>
  <c r="J36" i="5"/>
  <c r="AJ36" i="5" s="1"/>
  <c r="FY35" i="5"/>
  <c r="AQ35" i="5"/>
  <c r="AI35" i="5"/>
  <c r="AH35" i="5"/>
  <c r="AG35" i="5"/>
  <c r="AN35" i="5" s="1"/>
  <c r="AF35" i="5"/>
  <c r="AE35" i="5"/>
  <c r="AD35" i="5"/>
  <c r="AC35" i="5"/>
  <c r="M35" i="5"/>
  <c r="J35" i="5"/>
  <c r="AJ35" i="5" s="1"/>
  <c r="FY34" i="5"/>
  <c r="FH34" i="5"/>
  <c r="EQ34" i="5"/>
  <c r="DW34" i="5"/>
  <c r="DC34" i="5"/>
  <c r="CI34" i="5"/>
  <c r="AP34" i="5"/>
  <c r="AO34" i="5"/>
  <c r="AL34" i="5"/>
  <c r="AI34" i="5"/>
  <c r="AH34" i="5"/>
  <c r="AG34" i="5"/>
  <c r="AF34" i="5"/>
  <c r="AE34" i="5"/>
  <c r="AD34" i="5"/>
  <c r="AC34" i="5"/>
  <c r="J34" i="5"/>
  <c r="AJ34" i="5" s="1"/>
  <c r="FY33" i="5"/>
  <c r="FH33" i="5"/>
  <c r="EQ33" i="5"/>
  <c r="DW33" i="5"/>
  <c r="DC33" i="5"/>
  <c r="CI33" i="5"/>
  <c r="AN33" i="5"/>
  <c r="AJ33" i="5"/>
  <c r="AI33" i="5"/>
  <c r="AM33" i="5" s="1"/>
  <c r="AH33" i="5"/>
  <c r="AG33" i="5"/>
  <c r="AL33" i="5" s="1"/>
  <c r="AF33" i="5"/>
  <c r="AE33" i="5"/>
  <c r="AD33" i="5"/>
  <c r="AC33" i="5"/>
  <c r="J33" i="5"/>
  <c r="FY32" i="5"/>
  <c r="FH32" i="5"/>
  <c r="EQ32" i="5"/>
  <c r="DW32" i="5"/>
  <c r="DC32" i="5"/>
  <c r="CI32" i="5"/>
  <c r="AP32" i="5"/>
  <c r="AI32" i="5"/>
  <c r="AM32" i="5" s="1"/>
  <c r="AH32" i="5"/>
  <c r="AG32" i="5"/>
  <c r="AF32" i="5"/>
  <c r="AE32" i="5"/>
  <c r="AD32" i="5"/>
  <c r="AC32" i="5"/>
  <c r="J32" i="5"/>
  <c r="AJ32" i="5" s="1"/>
  <c r="FY31" i="5"/>
  <c r="FH31" i="5"/>
  <c r="EQ31" i="5"/>
  <c r="DW31" i="5"/>
  <c r="DC31" i="5"/>
  <c r="CI31" i="5"/>
  <c r="AI31" i="5"/>
  <c r="AH31" i="5"/>
  <c r="AG31" i="5"/>
  <c r="AP31" i="5" s="1"/>
  <c r="AF31" i="5"/>
  <c r="AE31" i="5"/>
  <c r="AD31" i="5"/>
  <c r="AC31" i="5"/>
  <c r="J31" i="5"/>
  <c r="AJ31" i="5" s="1"/>
  <c r="FY30" i="5"/>
  <c r="FY29" i="5"/>
  <c r="FY28" i="5"/>
  <c r="AG28" i="5"/>
  <c r="FY27" i="5"/>
  <c r="AO27" i="5"/>
  <c r="AI27" i="5"/>
  <c r="AM27" i="5" s="1"/>
  <c r="AH27" i="5"/>
  <c r="AG27" i="5"/>
  <c r="AN27" i="5" s="1"/>
  <c r="AF27" i="5"/>
  <c r="AE27" i="5"/>
  <c r="AD27" i="5"/>
  <c r="AC27" i="5"/>
  <c r="J27" i="5"/>
  <c r="AJ27" i="5" s="1"/>
  <c r="FY26" i="5"/>
  <c r="AQ26" i="5"/>
  <c r="AL26" i="5"/>
  <c r="AI26" i="5"/>
  <c r="AO26" i="5" s="1"/>
  <c r="AH26" i="5"/>
  <c r="AG26" i="5"/>
  <c r="AP26" i="5" s="1"/>
  <c r="AF26" i="5"/>
  <c r="AE26" i="5"/>
  <c r="AD26" i="5"/>
  <c r="AC26" i="5"/>
  <c r="M26" i="5"/>
  <c r="J26" i="5"/>
  <c r="AJ26" i="5" s="1"/>
  <c r="FY25" i="5"/>
  <c r="FH25" i="5"/>
  <c r="EQ25" i="5"/>
  <c r="DW25" i="5"/>
  <c r="DC25" i="5"/>
  <c r="CI25" i="5"/>
  <c r="AQ25" i="5"/>
  <c r="AO25" i="5"/>
  <c r="AN25" i="5"/>
  <c r="AM25" i="5"/>
  <c r="AL25" i="5"/>
  <c r="AI25" i="5"/>
  <c r="AH25" i="5"/>
  <c r="AG25" i="5"/>
  <c r="AP25" i="5" s="1"/>
  <c r="AF25" i="5"/>
  <c r="AE25" i="5"/>
  <c r="AD25" i="5"/>
  <c r="AC25" i="5"/>
  <c r="J25" i="5"/>
  <c r="AJ25" i="5" s="1"/>
  <c r="FY24" i="5"/>
  <c r="FH24" i="5"/>
  <c r="EQ24" i="5"/>
  <c r="DW24" i="5"/>
  <c r="DC24" i="5"/>
  <c r="CI24" i="5"/>
  <c r="AP24" i="5"/>
  <c r="AO24" i="5"/>
  <c r="AI24" i="5"/>
  <c r="AH24" i="5"/>
  <c r="AG24" i="5"/>
  <c r="AN24" i="5" s="1"/>
  <c r="AF24" i="5"/>
  <c r="AE24" i="5"/>
  <c r="AD24" i="5"/>
  <c r="AC24" i="5"/>
  <c r="J24" i="5"/>
  <c r="AJ24" i="5" s="1"/>
  <c r="FY23" i="5"/>
  <c r="FH23" i="5"/>
  <c r="EQ23" i="5"/>
  <c r="DW23" i="5"/>
  <c r="DC23" i="5"/>
  <c r="CI23" i="5"/>
  <c r="AI23" i="5"/>
  <c r="AH23" i="5"/>
  <c r="AG23" i="5"/>
  <c r="AF23" i="5"/>
  <c r="AE23" i="5"/>
  <c r="AD23" i="5"/>
  <c r="AC23" i="5"/>
  <c r="J23" i="5"/>
  <c r="AJ23" i="5" s="1"/>
  <c r="FY22" i="5"/>
  <c r="FH22" i="5"/>
  <c r="EQ22" i="5"/>
  <c r="DW22" i="5"/>
  <c r="DC22" i="5"/>
  <c r="CI22" i="5"/>
  <c r="AQ22" i="5"/>
  <c r="AO22" i="5"/>
  <c r="AN22" i="5"/>
  <c r="AM22" i="5"/>
  <c r="AL22" i="5"/>
  <c r="AI22" i="5"/>
  <c r="AH22" i="5"/>
  <c r="AG22" i="5"/>
  <c r="AP22" i="5" s="1"/>
  <c r="AF22" i="5"/>
  <c r="AE22" i="5"/>
  <c r="AD22" i="5"/>
  <c r="AC22" i="5"/>
  <c r="J22" i="5"/>
  <c r="AJ22" i="5" s="1"/>
  <c r="FY21" i="5"/>
  <c r="FY20" i="5"/>
  <c r="FY19" i="5"/>
  <c r="FY18" i="5"/>
  <c r="AQ18" i="5"/>
  <c r="AL18" i="5"/>
  <c r="AI18" i="5"/>
  <c r="AO18" i="5" s="1"/>
  <c r="AH18" i="5"/>
  <c r="AG18" i="5"/>
  <c r="AP18" i="5" s="1"/>
  <c r="AF18" i="5"/>
  <c r="AE18" i="5"/>
  <c r="AD18" i="5"/>
  <c r="AC18" i="5"/>
  <c r="J18" i="5"/>
  <c r="AJ18" i="5" s="1"/>
  <c r="FY17" i="5"/>
  <c r="AN17" i="5"/>
  <c r="AM17" i="5"/>
  <c r="AL17" i="5"/>
  <c r="AJ17" i="5"/>
  <c r="AI17" i="5"/>
  <c r="AH17" i="5"/>
  <c r="AG17" i="5"/>
  <c r="AQ17" i="5" s="1"/>
  <c r="AF17" i="5"/>
  <c r="AE17" i="5"/>
  <c r="AD17" i="5"/>
  <c r="AC17" i="5"/>
  <c r="M17" i="5"/>
  <c r="J17" i="5"/>
  <c r="FY16" i="5"/>
  <c r="FH16" i="5"/>
  <c r="EQ16" i="5"/>
  <c r="DW16" i="5"/>
  <c r="DC16" i="5"/>
  <c r="CI16" i="5"/>
  <c r="AQ16" i="5"/>
  <c r="AO16" i="5"/>
  <c r="AN16" i="5"/>
  <c r="AJ16" i="5"/>
  <c r="AI16" i="5"/>
  <c r="AM16" i="5" s="1"/>
  <c r="AH16" i="5"/>
  <c r="AG16" i="5"/>
  <c r="AL16" i="5" s="1"/>
  <c r="AF16" i="5"/>
  <c r="AE16" i="5"/>
  <c r="AD16" i="5"/>
  <c r="AC16" i="5"/>
  <c r="J16" i="5"/>
  <c r="FY15" i="5"/>
  <c r="FU15" i="5"/>
  <c r="FH15" i="5"/>
  <c r="EQ15" i="5"/>
  <c r="DW15" i="5"/>
  <c r="DC15" i="5"/>
  <c r="CI15" i="5"/>
  <c r="AM15" i="5"/>
  <c r="AI15" i="5"/>
  <c r="AQ15" i="5" s="1"/>
  <c r="AH15" i="5"/>
  <c r="AG15" i="5"/>
  <c r="AL15" i="5" s="1"/>
  <c r="AF15" i="5"/>
  <c r="AE15" i="5"/>
  <c r="AD15" i="5"/>
  <c r="AC15" i="5"/>
  <c r="J15" i="5"/>
  <c r="AJ15" i="5" s="1"/>
  <c r="FY14" i="5"/>
  <c r="FU14" i="5"/>
  <c r="FH14" i="5"/>
  <c r="EQ14" i="5"/>
  <c r="DW14" i="5"/>
  <c r="DC14" i="5"/>
  <c r="CI14" i="5"/>
  <c r="AO14" i="5"/>
  <c r="AN14" i="5"/>
  <c r="AM14" i="5"/>
  <c r="AL14" i="5"/>
  <c r="AI14" i="5"/>
  <c r="AQ14" i="5" s="1"/>
  <c r="AH14" i="5"/>
  <c r="AG14" i="5"/>
  <c r="AP14" i="5" s="1"/>
  <c r="AF14" i="5"/>
  <c r="AE14" i="5"/>
  <c r="AD14" i="5"/>
  <c r="AC14" i="5"/>
  <c r="J14" i="5"/>
  <c r="AJ14" i="5" s="1"/>
  <c r="FY13" i="5"/>
  <c r="FU13" i="5"/>
  <c r="FH13" i="5"/>
  <c r="EQ13" i="5"/>
  <c r="DW13" i="5"/>
  <c r="DC13" i="5"/>
  <c r="CI13" i="5"/>
  <c r="AN13" i="5"/>
  <c r="AM13" i="5"/>
  <c r="AL13" i="5"/>
  <c r="AJ13" i="5"/>
  <c r="AI13" i="5"/>
  <c r="AH13" i="5"/>
  <c r="AG13" i="5"/>
  <c r="AQ13" i="5" s="1"/>
  <c r="AF13" i="5"/>
  <c r="AE13" i="5"/>
  <c r="AD13" i="5"/>
  <c r="AC13" i="5"/>
  <c r="J13" i="5"/>
  <c r="FY12" i="5"/>
  <c r="FU12" i="5"/>
  <c r="FY11" i="5"/>
  <c r="FU11" i="5"/>
  <c r="FY10" i="5"/>
  <c r="FU10" i="5"/>
  <c r="AG10" i="5"/>
  <c r="FY9" i="5"/>
  <c r="FU9" i="5"/>
  <c r="AO9" i="5"/>
  <c r="AN9" i="5"/>
  <c r="AL9" i="5"/>
  <c r="AI9" i="5"/>
  <c r="AQ9" i="5" s="1"/>
  <c r="AH9" i="5"/>
  <c r="AG9" i="5"/>
  <c r="AP9" i="5" s="1"/>
  <c r="AF9" i="5"/>
  <c r="AE9" i="5"/>
  <c r="AD9" i="5"/>
  <c r="AC9" i="5"/>
  <c r="J9" i="5"/>
  <c r="AJ9" i="5" s="1"/>
  <c r="FY8" i="5"/>
  <c r="FU8" i="5"/>
  <c r="AN8" i="5"/>
  <c r="AM8" i="5"/>
  <c r="AJ8" i="5"/>
  <c r="AI8" i="5"/>
  <c r="AH8" i="5"/>
  <c r="AG8" i="5"/>
  <c r="AQ8" i="5" s="1"/>
  <c r="AF8" i="5"/>
  <c r="AE8" i="5"/>
  <c r="AD8" i="5"/>
  <c r="AC8" i="5"/>
  <c r="M8" i="5"/>
  <c r="J8" i="5"/>
  <c r="FY7" i="5"/>
  <c r="FU7" i="5"/>
  <c r="FH7" i="5"/>
  <c r="EQ7" i="5"/>
  <c r="DW7" i="5"/>
  <c r="DC7" i="5"/>
  <c r="CI7" i="5"/>
  <c r="AP7" i="5"/>
  <c r="AN7" i="5"/>
  <c r="AM7" i="5"/>
  <c r="AL7" i="5"/>
  <c r="AJ7" i="5"/>
  <c r="AI7" i="5"/>
  <c r="AH7" i="5"/>
  <c r="AG7" i="5"/>
  <c r="AO7" i="5" s="1"/>
  <c r="AF7" i="5"/>
  <c r="AE7" i="5"/>
  <c r="AD7" i="5"/>
  <c r="AC7" i="5"/>
  <c r="J7" i="5"/>
  <c r="FY6" i="5"/>
  <c r="FU6" i="5"/>
  <c r="FH6" i="5"/>
  <c r="EQ6" i="5"/>
  <c r="DW6" i="5"/>
  <c r="DC6" i="5"/>
  <c r="CI6" i="5"/>
  <c r="AO6" i="5"/>
  <c r="AL6" i="5"/>
  <c r="AI6" i="5"/>
  <c r="AM6" i="5" s="1"/>
  <c r="AH6" i="5"/>
  <c r="AG6" i="5"/>
  <c r="AN6" i="5" s="1"/>
  <c r="AF6" i="5"/>
  <c r="AE6" i="5"/>
  <c r="AD6" i="5"/>
  <c r="AC6" i="5"/>
  <c r="J6" i="5"/>
  <c r="AJ6" i="5" s="1"/>
  <c r="FY5" i="5"/>
  <c r="FU5" i="5"/>
  <c r="FH5" i="5"/>
  <c r="EQ5" i="5"/>
  <c r="DW5" i="5"/>
  <c r="DC5" i="5"/>
  <c r="CI5" i="5"/>
  <c r="AQ5" i="5"/>
  <c r="AO5" i="5"/>
  <c r="AN5" i="5"/>
  <c r="AJ5" i="5"/>
  <c r="AI5" i="5"/>
  <c r="AM5" i="5" s="1"/>
  <c r="AH5" i="5"/>
  <c r="AG5" i="5"/>
  <c r="AL5" i="5" s="1"/>
  <c r="AF5" i="5"/>
  <c r="AE5" i="5"/>
  <c r="AD5" i="5"/>
  <c r="AC5" i="5"/>
  <c r="J5" i="5"/>
  <c r="FY4" i="5"/>
  <c r="FU4" i="5"/>
  <c r="FH4" i="5"/>
  <c r="EQ4" i="5"/>
  <c r="DW4" i="5"/>
  <c r="DC4" i="5"/>
  <c r="CI4" i="5"/>
  <c r="AM4" i="5"/>
  <c r="AI4" i="5"/>
  <c r="AQ4" i="5" s="1"/>
  <c r="AH4" i="5"/>
  <c r="AG4" i="5"/>
  <c r="AL4" i="5" s="1"/>
  <c r="AF4" i="5"/>
  <c r="AE4" i="5"/>
  <c r="AD4" i="5"/>
  <c r="AC4" i="5"/>
  <c r="J4" i="5"/>
  <c r="AJ4" i="5" s="1"/>
  <c r="GA498" i="4"/>
  <c r="GA497" i="4"/>
  <c r="GA496" i="4"/>
  <c r="GA495" i="4"/>
  <c r="GA494" i="4"/>
  <c r="GA493" i="4"/>
  <c r="GA492" i="4"/>
  <c r="GA491" i="4"/>
  <c r="GA490" i="4"/>
  <c r="GA489" i="4"/>
  <c r="GA488" i="4"/>
  <c r="GA487" i="4"/>
  <c r="GA486" i="4"/>
  <c r="GA485" i="4"/>
  <c r="GA484" i="4"/>
  <c r="GA483" i="4"/>
  <c r="GA482" i="4"/>
  <c r="GA481" i="4"/>
  <c r="GA480" i="4"/>
  <c r="GA479" i="4"/>
  <c r="GA478" i="4"/>
  <c r="GA477" i="4"/>
  <c r="GA476" i="4"/>
  <c r="GA475" i="4"/>
  <c r="GA474" i="4"/>
  <c r="GA473" i="4"/>
  <c r="GA472" i="4"/>
  <c r="GA471" i="4"/>
  <c r="GA470" i="4"/>
  <c r="GA469" i="4"/>
  <c r="GA468" i="4"/>
  <c r="GA467" i="4"/>
  <c r="GA466" i="4"/>
  <c r="GA465" i="4"/>
  <c r="GA464" i="4"/>
  <c r="GA463" i="4"/>
  <c r="GA462" i="4"/>
  <c r="GA461" i="4"/>
  <c r="GA460" i="4"/>
  <c r="GA459" i="4"/>
  <c r="GA458" i="4"/>
  <c r="GA457" i="4"/>
  <c r="GA456" i="4"/>
  <c r="GA455" i="4"/>
  <c r="GA454" i="4"/>
  <c r="GA453" i="4"/>
  <c r="GA452" i="4"/>
  <c r="GA451" i="4"/>
  <c r="GA450" i="4"/>
  <c r="GA449" i="4"/>
  <c r="GA448" i="4"/>
  <c r="GA447" i="4"/>
  <c r="GA446" i="4"/>
  <c r="GA445" i="4"/>
  <c r="GA444" i="4"/>
  <c r="GA443" i="4"/>
  <c r="GA442" i="4"/>
  <c r="GA441" i="4"/>
  <c r="GA440" i="4"/>
  <c r="GA439" i="4"/>
  <c r="GA438" i="4"/>
  <c r="GA437" i="4"/>
  <c r="GA436" i="4"/>
  <c r="GA435" i="4"/>
  <c r="GA434" i="4"/>
  <c r="GA433" i="4"/>
  <c r="GA432" i="4"/>
  <c r="GA431" i="4"/>
  <c r="GA430" i="4"/>
  <c r="GA429" i="4"/>
  <c r="GA428" i="4"/>
  <c r="GA427" i="4"/>
  <c r="GA426" i="4"/>
  <c r="GA425" i="4"/>
  <c r="GA424" i="4"/>
  <c r="GA423" i="4"/>
  <c r="GA422" i="4"/>
  <c r="GA421" i="4"/>
  <c r="GA420" i="4"/>
  <c r="GA419" i="4"/>
  <c r="GA418" i="4"/>
  <c r="GA417" i="4"/>
  <c r="GA416" i="4"/>
  <c r="GA415" i="4"/>
  <c r="GA414" i="4"/>
  <c r="GA413" i="4"/>
  <c r="GA412" i="4"/>
  <c r="GA411" i="4"/>
  <c r="GA410" i="4"/>
  <c r="GA409" i="4"/>
  <c r="GA408" i="4"/>
  <c r="GA407" i="4"/>
  <c r="GA406" i="4"/>
  <c r="GA405" i="4"/>
  <c r="GA404" i="4"/>
  <c r="GA403" i="4"/>
  <c r="GA402" i="4"/>
  <c r="GA401" i="4"/>
  <c r="GA400" i="4"/>
  <c r="GA399" i="4"/>
  <c r="GA398" i="4"/>
  <c r="GA397" i="4"/>
  <c r="GA396" i="4"/>
  <c r="GA395" i="4"/>
  <c r="GA394" i="4"/>
  <c r="GA393" i="4"/>
  <c r="GA392" i="4"/>
  <c r="GA391" i="4"/>
  <c r="GA390" i="4"/>
  <c r="GA389" i="4"/>
  <c r="GA388" i="4"/>
  <c r="GA387" i="4"/>
  <c r="GA386" i="4"/>
  <c r="GA385" i="4"/>
  <c r="GA384" i="4"/>
  <c r="GA383" i="4"/>
  <c r="GA382" i="4"/>
  <c r="GA381" i="4"/>
  <c r="GA380" i="4"/>
  <c r="GA379" i="4"/>
  <c r="GA378" i="4"/>
  <c r="GA377" i="4"/>
  <c r="GA376" i="4"/>
  <c r="GA375" i="4"/>
  <c r="GA374" i="4"/>
  <c r="GA373" i="4"/>
  <c r="GA372" i="4"/>
  <c r="GA371" i="4"/>
  <c r="GA370" i="4"/>
  <c r="GA369" i="4"/>
  <c r="GA368" i="4"/>
  <c r="GA367" i="4"/>
  <c r="GA366" i="4"/>
  <c r="GA365" i="4"/>
  <c r="GA364" i="4"/>
  <c r="GA363" i="4"/>
  <c r="GA362" i="4"/>
  <c r="GA361" i="4"/>
  <c r="GA360" i="4"/>
  <c r="GA359" i="4"/>
  <c r="GA358" i="4"/>
  <c r="GA357" i="4"/>
  <c r="GA356" i="4"/>
  <c r="GA355" i="4"/>
  <c r="GA354" i="4"/>
  <c r="GA353" i="4"/>
  <c r="GA352" i="4"/>
  <c r="GA351" i="4"/>
  <c r="GA350" i="4"/>
  <c r="GA349" i="4"/>
  <c r="GA348" i="4"/>
  <c r="GA347" i="4"/>
  <c r="GA346" i="4"/>
  <c r="GA345" i="4"/>
  <c r="GA344" i="4"/>
  <c r="GA343" i="4"/>
  <c r="GA342" i="4"/>
  <c r="GA341" i="4"/>
  <c r="GA340" i="4"/>
  <c r="GA339" i="4"/>
  <c r="GA338" i="4"/>
  <c r="GA337" i="4"/>
  <c r="GA336" i="4"/>
  <c r="GA335" i="4"/>
  <c r="GA334" i="4"/>
  <c r="GA333" i="4"/>
  <c r="GA332" i="4"/>
  <c r="GA331" i="4"/>
  <c r="GA330" i="4"/>
  <c r="GA329" i="4"/>
  <c r="GA328" i="4"/>
  <c r="GA327" i="4"/>
  <c r="GA326" i="4"/>
  <c r="GA325" i="4"/>
  <c r="GA324" i="4"/>
  <c r="GA323" i="4"/>
  <c r="GA322" i="4"/>
  <c r="GA321" i="4"/>
  <c r="GA320" i="4"/>
  <c r="GA319" i="4"/>
  <c r="GA318" i="4"/>
  <c r="GA317" i="4"/>
  <c r="GA316" i="4"/>
  <c r="GA315" i="4"/>
  <c r="GA314" i="4"/>
  <c r="GA313" i="4"/>
  <c r="GA312" i="4"/>
  <c r="GA311" i="4"/>
  <c r="GA310" i="4"/>
  <c r="GA309" i="4"/>
  <c r="GA308" i="4"/>
  <c r="GA307" i="4"/>
  <c r="GA306" i="4"/>
  <c r="GA305" i="4"/>
  <c r="GA304" i="4"/>
  <c r="GA303" i="4"/>
  <c r="GA302" i="4"/>
  <c r="GA301" i="4"/>
  <c r="GA300" i="4"/>
  <c r="GA299" i="4"/>
  <c r="GA298" i="4"/>
  <c r="GA297" i="4"/>
  <c r="GA296" i="4"/>
  <c r="GA295" i="4"/>
  <c r="GA294" i="4"/>
  <c r="GA293" i="4"/>
  <c r="GA292" i="4"/>
  <c r="GA291" i="4"/>
  <c r="GA290" i="4"/>
  <c r="GA289" i="4"/>
  <c r="GA288" i="4"/>
  <c r="GA287" i="4"/>
  <c r="GA286" i="4"/>
  <c r="GA285" i="4"/>
  <c r="GA284" i="4"/>
  <c r="GA283" i="4"/>
  <c r="GA282" i="4"/>
  <c r="GA281" i="4"/>
  <c r="GA280" i="4"/>
  <c r="GA279" i="4"/>
  <c r="GA278" i="4"/>
  <c r="GA277" i="4"/>
  <c r="GA276" i="4"/>
  <c r="GA275" i="4"/>
  <c r="GA274" i="4"/>
  <c r="GA273" i="4"/>
  <c r="GA272" i="4"/>
  <c r="GA271" i="4"/>
  <c r="GA270" i="4"/>
  <c r="GA269" i="4"/>
  <c r="GA268" i="4"/>
  <c r="GA267" i="4"/>
  <c r="GA266" i="4"/>
  <c r="GA265" i="4"/>
  <c r="GA264" i="4"/>
  <c r="GA263" i="4"/>
  <c r="GA262" i="4"/>
  <c r="GA261" i="4"/>
  <c r="GA260" i="4"/>
  <c r="GA259" i="4"/>
  <c r="GA258" i="4"/>
  <c r="GA257" i="4"/>
  <c r="GA256" i="4"/>
  <c r="GA255" i="4"/>
  <c r="GA254" i="4"/>
  <c r="GA253" i="4"/>
  <c r="GA252" i="4"/>
  <c r="GA251" i="4"/>
  <c r="GA250" i="4"/>
  <c r="GA249" i="4"/>
  <c r="GA248" i="4"/>
  <c r="GA247" i="4"/>
  <c r="GA246" i="4"/>
  <c r="GA245" i="4"/>
  <c r="GA244" i="4"/>
  <c r="GA243" i="4"/>
  <c r="GA242" i="4"/>
  <c r="GA241" i="4"/>
  <c r="GA240" i="4"/>
  <c r="GA239" i="4"/>
  <c r="GA238" i="4"/>
  <c r="GA237" i="4"/>
  <c r="GA236" i="4"/>
  <c r="GA235" i="4"/>
  <c r="GA234" i="4"/>
  <c r="GA233" i="4"/>
  <c r="GA232" i="4"/>
  <c r="GA231" i="4"/>
  <c r="GA230" i="4"/>
  <c r="GA229" i="4"/>
  <c r="GA228" i="4"/>
  <c r="GA227" i="4"/>
  <c r="GA226" i="4"/>
  <c r="GA225" i="4"/>
  <c r="GA224" i="4"/>
  <c r="GA223" i="4"/>
  <c r="GA222" i="4"/>
  <c r="GA221" i="4"/>
  <c r="GA220" i="4"/>
  <c r="GA219" i="4"/>
  <c r="GA218" i="4"/>
  <c r="GA217" i="4"/>
  <c r="GA216" i="4"/>
  <c r="GA215" i="4"/>
  <c r="GA214" i="4"/>
  <c r="GA213" i="4"/>
  <c r="GA212" i="4"/>
  <c r="GA211" i="4"/>
  <c r="GA210" i="4"/>
  <c r="GA209" i="4"/>
  <c r="GA208" i="4"/>
  <c r="GA207" i="4"/>
  <c r="GA206" i="4"/>
  <c r="GA205" i="4"/>
  <c r="GA204" i="4"/>
  <c r="GA203" i="4"/>
  <c r="GA202" i="4"/>
  <c r="GA201" i="4"/>
  <c r="GA200" i="4"/>
  <c r="GA199" i="4"/>
  <c r="GA198" i="4"/>
  <c r="GA197" i="4"/>
  <c r="GA196" i="4"/>
  <c r="GA195" i="4"/>
  <c r="GA194" i="4"/>
  <c r="GA193" i="4"/>
  <c r="GA192" i="4"/>
  <c r="GA191" i="4"/>
  <c r="GA190" i="4"/>
  <c r="BQ190" i="4"/>
  <c r="GA189" i="4"/>
  <c r="BS189" i="4"/>
  <c r="BQ189" i="4"/>
  <c r="GA188" i="4"/>
  <c r="GA187" i="4"/>
  <c r="GA186" i="4"/>
  <c r="GA185" i="4"/>
  <c r="BQ185" i="4"/>
  <c r="GA184" i="4"/>
  <c r="BQ184" i="4"/>
  <c r="GA183" i="4"/>
  <c r="GA182" i="4"/>
  <c r="GA181" i="4"/>
  <c r="GA180" i="4"/>
  <c r="BQ180" i="4"/>
  <c r="GA179" i="4"/>
  <c r="BQ179" i="4"/>
  <c r="GA178" i="4"/>
  <c r="BQ178" i="4"/>
  <c r="GA177" i="4"/>
  <c r="BQ177" i="4"/>
  <c r="GA176" i="4"/>
  <c r="GA175" i="4"/>
  <c r="GA174" i="4"/>
  <c r="GA173" i="4"/>
  <c r="BQ173" i="4"/>
  <c r="GA172" i="4"/>
  <c r="BS172" i="4"/>
  <c r="BR172" i="4"/>
  <c r="BQ172" i="4"/>
  <c r="GA171" i="4"/>
  <c r="BQ171" i="4"/>
  <c r="GA170" i="4"/>
  <c r="BS170" i="4"/>
  <c r="BQ170" i="4"/>
  <c r="GA169" i="4"/>
  <c r="BS169" i="4"/>
  <c r="BQ169" i="4"/>
  <c r="GA168" i="4"/>
  <c r="BQ168" i="4"/>
  <c r="GA167" i="4"/>
  <c r="BQ167" i="4"/>
  <c r="GA166" i="4"/>
  <c r="BQ166" i="4"/>
  <c r="GA165" i="4"/>
  <c r="GA164" i="4"/>
  <c r="GA163" i="4"/>
  <c r="GA162" i="4"/>
  <c r="BQ162" i="4"/>
  <c r="GA161" i="4"/>
  <c r="BQ161" i="4"/>
  <c r="GA160" i="4"/>
  <c r="BS160" i="4"/>
  <c r="BQ160" i="4"/>
  <c r="GA159" i="4"/>
  <c r="BS159" i="4"/>
  <c r="BQ159" i="4"/>
  <c r="GA158" i="4"/>
  <c r="BQ158" i="4"/>
  <c r="J158" i="4"/>
  <c r="GA157" i="4"/>
  <c r="BS157" i="4"/>
  <c r="BQ157" i="4"/>
  <c r="GA156" i="4"/>
  <c r="BQ156" i="4"/>
  <c r="GA155" i="4"/>
  <c r="BQ155" i="4"/>
  <c r="GA154" i="4"/>
  <c r="BQ154" i="4"/>
  <c r="J154" i="4"/>
  <c r="GA153" i="4"/>
  <c r="BQ153" i="4"/>
  <c r="GA152" i="4"/>
  <c r="BQ152" i="4"/>
  <c r="GA151" i="4"/>
  <c r="BQ151" i="4"/>
  <c r="GA150" i="4"/>
  <c r="BQ150" i="4"/>
  <c r="J150" i="4"/>
  <c r="F150" i="4"/>
  <c r="BR180" i="4" s="1"/>
  <c r="D150" i="4"/>
  <c r="BR178" i="4" s="1"/>
  <c r="GA149" i="4"/>
  <c r="BQ149" i="4"/>
  <c r="J149" i="4"/>
  <c r="F149" i="4"/>
  <c r="BR179" i="4" s="1"/>
  <c r="D149" i="4"/>
  <c r="BR177" i="4" s="1"/>
  <c r="GA148" i="4"/>
  <c r="BQ148" i="4"/>
  <c r="GA147" i="4"/>
  <c r="BQ147" i="4"/>
  <c r="GA146" i="4"/>
  <c r="GA145" i="4"/>
  <c r="J145" i="4"/>
  <c r="F145" i="4"/>
  <c r="BR173" i="4" s="1"/>
  <c r="D145" i="4"/>
  <c r="BR169" i="4" s="1"/>
  <c r="GA144" i="4"/>
  <c r="J144" i="4"/>
  <c r="F144" i="4"/>
  <c r="D144" i="4"/>
  <c r="BR168" i="4" s="1"/>
  <c r="GA143" i="4"/>
  <c r="BQ143" i="4"/>
  <c r="J143" i="4"/>
  <c r="F143" i="4"/>
  <c r="F28" i="2" s="1"/>
  <c r="D143" i="4"/>
  <c r="BR167" i="4" s="1"/>
  <c r="GA142" i="4"/>
  <c r="BQ142" i="4"/>
  <c r="J142" i="4"/>
  <c r="F142" i="4"/>
  <c r="BR170" i="4" s="1"/>
  <c r="D142" i="4"/>
  <c r="BR166" i="4" s="1"/>
  <c r="GA141" i="4"/>
  <c r="BQ141" i="4"/>
  <c r="GA140" i="4"/>
  <c r="BQ140" i="4"/>
  <c r="GA139" i="4"/>
  <c r="BQ139" i="4"/>
  <c r="GA138" i="4"/>
  <c r="BQ138" i="4"/>
  <c r="J138" i="4"/>
  <c r="F138" i="4"/>
  <c r="BR162" i="4" s="1"/>
  <c r="D138" i="4"/>
  <c r="BR154" i="4" s="1"/>
  <c r="GA137" i="4"/>
  <c r="BQ137" i="4"/>
  <c r="J137" i="4"/>
  <c r="F137" i="4"/>
  <c r="P24" i="2" s="1"/>
  <c r="D137" i="4"/>
  <c r="BR153" i="4" s="1"/>
  <c r="GA136" i="4"/>
  <c r="BQ136" i="4"/>
  <c r="J136" i="4"/>
  <c r="F136" i="4"/>
  <c r="BR160" i="4" s="1"/>
  <c r="D136" i="4"/>
  <c r="BR152" i="4" s="1"/>
  <c r="GA135" i="4"/>
  <c r="BQ135" i="4"/>
  <c r="J135" i="4"/>
  <c r="F135" i="4"/>
  <c r="BR159" i="4" s="1"/>
  <c r="D135" i="4"/>
  <c r="BR151" i="4" s="1"/>
  <c r="GA134" i="4"/>
  <c r="BQ134" i="4"/>
  <c r="J134" i="4"/>
  <c r="F134" i="4"/>
  <c r="BR158" i="4" s="1"/>
  <c r="D134" i="4"/>
  <c r="P13" i="2" s="1"/>
  <c r="GA133" i="4"/>
  <c r="BQ133" i="4"/>
  <c r="J133" i="4"/>
  <c r="F133" i="4"/>
  <c r="BR157" i="4" s="1"/>
  <c r="D133" i="4"/>
  <c r="P5" i="2" s="1"/>
  <c r="GA132" i="4"/>
  <c r="BQ132" i="4"/>
  <c r="J132" i="4"/>
  <c r="F132" i="4"/>
  <c r="BR156" i="4" s="1"/>
  <c r="D132" i="4"/>
  <c r="BR148" i="4" s="1"/>
  <c r="GA131" i="4"/>
  <c r="BQ131" i="4"/>
  <c r="J131" i="4"/>
  <c r="F131" i="4"/>
  <c r="BR155" i="4" s="1"/>
  <c r="D131" i="4"/>
  <c r="D5" i="2" s="1"/>
  <c r="GA130" i="4"/>
  <c r="BQ130" i="4"/>
  <c r="GA129" i="4"/>
  <c r="BQ129" i="4"/>
  <c r="GA128" i="4"/>
  <c r="BQ128" i="4"/>
  <c r="GA127" i="4"/>
  <c r="BQ127" i="4"/>
  <c r="AL127" i="4"/>
  <c r="J127" i="4"/>
  <c r="GA126" i="4"/>
  <c r="BQ126" i="4"/>
  <c r="AL126" i="4"/>
  <c r="J126" i="4"/>
  <c r="GA125" i="4"/>
  <c r="BQ125" i="4"/>
  <c r="AL125" i="4"/>
  <c r="J125" i="4"/>
  <c r="GA124" i="4"/>
  <c r="BQ124" i="4"/>
  <c r="AL124" i="4"/>
  <c r="J124" i="4"/>
  <c r="GA123" i="4"/>
  <c r="BQ123" i="4"/>
  <c r="AL123" i="4"/>
  <c r="J123" i="4"/>
  <c r="GA122" i="4"/>
  <c r="BQ122" i="4"/>
  <c r="AL122" i="4"/>
  <c r="J122" i="4"/>
  <c r="GA121" i="4"/>
  <c r="BQ121" i="4"/>
  <c r="AL121" i="4"/>
  <c r="J121" i="4"/>
  <c r="GA120" i="4"/>
  <c r="BQ120" i="4"/>
  <c r="AL120" i="4"/>
  <c r="J120" i="4"/>
  <c r="GA119" i="4"/>
  <c r="BQ119" i="4"/>
  <c r="AL119" i="4"/>
  <c r="J119" i="4"/>
  <c r="GA118" i="4"/>
  <c r="BQ118" i="4"/>
  <c r="AL118" i="4"/>
  <c r="J118" i="4"/>
  <c r="GA117" i="4"/>
  <c r="BQ117" i="4"/>
  <c r="AL117" i="4"/>
  <c r="J117" i="4"/>
  <c r="GA116" i="4"/>
  <c r="BQ116" i="4"/>
  <c r="AL116" i="4"/>
  <c r="J116" i="4"/>
  <c r="GA115" i="4"/>
  <c r="BQ115" i="4"/>
  <c r="AL115" i="4"/>
  <c r="J115" i="4"/>
  <c r="GA114" i="4"/>
  <c r="BQ114" i="4"/>
  <c r="AL114" i="4"/>
  <c r="J114" i="4"/>
  <c r="GA113" i="4"/>
  <c r="BQ113" i="4"/>
  <c r="AL113" i="4"/>
  <c r="J113" i="4"/>
  <c r="GA112" i="4"/>
  <c r="BQ112" i="4"/>
  <c r="AL112" i="4"/>
  <c r="J112" i="4"/>
  <c r="GA111" i="4"/>
  <c r="GA110" i="4"/>
  <c r="GA109" i="4"/>
  <c r="GA108" i="4"/>
  <c r="AS108" i="4"/>
  <c r="AO108" i="4"/>
  <c r="AK108" i="4"/>
  <c r="AJ108" i="4"/>
  <c r="AI108" i="4"/>
  <c r="AH108" i="4"/>
  <c r="AG108" i="4"/>
  <c r="AF108" i="4"/>
  <c r="AE108" i="4"/>
  <c r="J108" i="4"/>
  <c r="AL108" i="4" s="1"/>
  <c r="GA107" i="4"/>
  <c r="AK107" i="4"/>
  <c r="AJ107" i="4"/>
  <c r="AI107" i="4"/>
  <c r="AO107" i="4" s="1"/>
  <c r="AH107" i="4"/>
  <c r="AG107" i="4"/>
  <c r="AF107" i="4"/>
  <c r="AE107" i="4"/>
  <c r="O107" i="4"/>
  <c r="J107" i="4"/>
  <c r="AL107" i="4" s="1"/>
  <c r="GA106" i="4"/>
  <c r="FJ106" i="4"/>
  <c r="ES106" i="4"/>
  <c r="DY106" i="4"/>
  <c r="DE106" i="4"/>
  <c r="CK106" i="4"/>
  <c r="AK106" i="4"/>
  <c r="AJ106" i="4"/>
  <c r="AI106" i="4"/>
  <c r="AH106" i="4"/>
  <c r="AG106" i="4"/>
  <c r="AF106" i="4"/>
  <c r="AE106" i="4"/>
  <c r="J106" i="4"/>
  <c r="AL106" i="4" s="1"/>
  <c r="GA105" i="4"/>
  <c r="FJ105" i="4"/>
  <c r="ES105" i="4"/>
  <c r="DY105" i="4"/>
  <c r="DE105" i="4"/>
  <c r="CK105" i="4"/>
  <c r="AK105" i="4"/>
  <c r="AJ105" i="4"/>
  <c r="AI105" i="4"/>
  <c r="AH105" i="4"/>
  <c r="AG105" i="4"/>
  <c r="AF105" i="4"/>
  <c r="AE105" i="4"/>
  <c r="J105" i="4"/>
  <c r="AL105" i="4" s="1"/>
  <c r="GA104" i="4"/>
  <c r="FJ104" i="4"/>
  <c r="ES104" i="4"/>
  <c r="DY104" i="4"/>
  <c r="DE104" i="4"/>
  <c r="CK104" i="4"/>
  <c r="AK104" i="4"/>
  <c r="AJ104" i="4"/>
  <c r="AI104" i="4"/>
  <c r="AH104" i="4"/>
  <c r="AG104" i="4"/>
  <c r="AF104" i="4"/>
  <c r="AE104" i="4"/>
  <c r="J104" i="4"/>
  <c r="AL104" i="4" s="1"/>
  <c r="GA103" i="4"/>
  <c r="FJ103" i="4"/>
  <c r="ES103" i="4"/>
  <c r="DY103" i="4"/>
  <c r="DE103" i="4"/>
  <c r="CK103" i="4"/>
  <c r="AK103" i="4"/>
  <c r="AJ103" i="4"/>
  <c r="AI103" i="4"/>
  <c r="AR103" i="4" s="1"/>
  <c r="AH103" i="4"/>
  <c r="AG103" i="4"/>
  <c r="AF103" i="4"/>
  <c r="AE103" i="4"/>
  <c r="J103" i="4"/>
  <c r="AL103" i="4" s="1"/>
  <c r="GA102" i="4"/>
  <c r="GA101" i="4"/>
  <c r="GA100" i="4"/>
  <c r="GA99" i="4"/>
  <c r="AK99" i="4"/>
  <c r="AJ99" i="4"/>
  <c r="AI99" i="4"/>
  <c r="AH99" i="4"/>
  <c r="AG99" i="4"/>
  <c r="AF99" i="4"/>
  <c r="AE99" i="4"/>
  <c r="J99" i="4"/>
  <c r="AL99" i="4" s="1"/>
  <c r="GA98" i="4"/>
  <c r="AS98" i="4"/>
  <c r="AK98" i="4"/>
  <c r="AJ98" i="4"/>
  <c r="AI98" i="4"/>
  <c r="AH98" i="4"/>
  <c r="AG98" i="4"/>
  <c r="AF98" i="4"/>
  <c r="AE98" i="4"/>
  <c r="O98" i="4"/>
  <c r="J98" i="4"/>
  <c r="AL98" i="4" s="1"/>
  <c r="GA97" i="4"/>
  <c r="FJ97" i="4"/>
  <c r="ES97" i="4"/>
  <c r="DY97" i="4"/>
  <c r="DE97" i="4"/>
  <c r="CK97" i="4"/>
  <c r="AK97" i="4"/>
  <c r="AJ97" i="4"/>
  <c r="AI97" i="4"/>
  <c r="AH97" i="4"/>
  <c r="AG97" i="4"/>
  <c r="AF97" i="4"/>
  <c r="AE97" i="4"/>
  <c r="J97" i="4"/>
  <c r="AL97" i="4" s="1"/>
  <c r="GA96" i="4"/>
  <c r="FJ96" i="4"/>
  <c r="ES96" i="4"/>
  <c r="DY96" i="4"/>
  <c r="DE96" i="4"/>
  <c r="CK96" i="4"/>
  <c r="AK96" i="4"/>
  <c r="AJ96" i="4"/>
  <c r="AI96" i="4"/>
  <c r="AR96" i="4" s="1"/>
  <c r="AH96" i="4"/>
  <c r="AG96" i="4"/>
  <c r="AF96" i="4"/>
  <c r="AE96" i="4"/>
  <c r="J96" i="4"/>
  <c r="AL96" i="4" s="1"/>
  <c r="GA95" i="4"/>
  <c r="FJ95" i="4"/>
  <c r="ES95" i="4"/>
  <c r="DY95" i="4"/>
  <c r="DE95" i="4"/>
  <c r="CK95" i="4"/>
  <c r="AK95" i="4"/>
  <c r="AJ95" i="4"/>
  <c r="AI95" i="4"/>
  <c r="AN95" i="4" s="1"/>
  <c r="AH95" i="4"/>
  <c r="AG95" i="4"/>
  <c r="AF95" i="4"/>
  <c r="AE95" i="4"/>
  <c r="J95" i="4"/>
  <c r="AL95" i="4" s="1"/>
  <c r="GA94" i="4"/>
  <c r="FJ94" i="4"/>
  <c r="ES94" i="4"/>
  <c r="DY94" i="4"/>
  <c r="DE94" i="4"/>
  <c r="CK94" i="4"/>
  <c r="AK94" i="4"/>
  <c r="AJ94" i="4"/>
  <c r="AI94" i="4"/>
  <c r="AH94" i="4"/>
  <c r="AG94" i="4"/>
  <c r="AF94" i="4"/>
  <c r="AE94" i="4"/>
  <c r="J94" i="4"/>
  <c r="AL94" i="4" s="1"/>
  <c r="GA93" i="4"/>
  <c r="GA92" i="4"/>
  <c r="GA91" i="4"/>
  <c r="GA90" i="4"/>
  <c r="AQ90" i="4"/>
  <c r="AK90" i="4"/>
  <c r="AJ90" i="4"/>
  <c r="AI90" i="4"/>
  <c r="AH90" i="4"/>
  <c r="AG90" i="4"/>
  <c r="AF90" i="4"/>
  <c r="AE90" i="4"/>
  <c r="J90" i="4"/>
  <c r="AL90" i="4" s="1"/>
  <c r="GA89" i="4"/>
  <c r="AK89" i="4"/>
  <c r="AJ89" i="4"/>
  <c r="AI89" i="4"/>
  <c r="AR89" i="4" s="1"/>
  <c r="AH89" i="4"/>
  <c r="AG89" i="4"/>
  <c r="AF89" i="4"/>
  <c r="AE89" i="4"/>
  <c r="O89" i="4"/>
  <c r="J89" i="4"/>
  <c r="AL89" i="4" s="1"/>
  <c r="GA88" i="4"/>
  <c r="FJ88" i="4"/>
  <c r="ES88" i="4"/>
  <c r="DY88" i="4"/>
  <c r="DE88" i="4"/>
  <c r="CK88" i="4"/>
  <c r="AK88" i="4"/>
  <c r="AJ88" i="4"/>
  <c r="AI88" i="4"/>
  <c r="AH88" i="4"/>
  <c r="AG88" i="4"/>
  <c r="AF88" i="4"/>
  <c r="AE88" i="4"/>
  <c r="J88" i="4"/>
  <c r="AL88" i="4" s="1"/>
  <c r="GA87" i="4"/>
  <c r="FJ87" i="4"/>
  <c r="ES87" i="4"/>
  <c r="DY87" i="4"/>
  <c r="DE87" i="4"/>
  <c r="CK87" i="4"/>
  <c r="AK87" i="4"/>
  <c r="AS87" i="4" s="1"/>
  <c r="AJ87" i="4"/>
  <c r="AI87" i="4"/>
  <c r="AH87" i="4"/>
  <c r="AG87" i="4"/>
  <c r="AF87" i="4"/>
  <c r="AE87" i="4"/>
  <c r="J87" i="4"/>
  <c r="AL87" i="4" s="1"/>
  <c r="GA86" i="4"/>
  <c r="FJ86" i="4"/>
  <c r="ES86" i="4"/>
  <c r="DY86" i="4"/>
  <c r="DE86" i="4"/>
  <c r="CK86" i="4"/>
  <c r="AK86" i="4"/>
  <c r="AJ86" i="4"/>
  <c r="AI86" i="4"/>
  <c r="AH86" i="4"/>
  <c r="AG86" i="4"/>
  <c r="AF86" i="4"/>
  <c r="AE86" i="4"/>
  <c r="J86" i="4"/>
  <c r="AL86" i="4" s="1"/>
  <c r="GA85" i="4"/>
  <c r="FJ85" i="4"/>
  <c r="ES85" i="4"/>
  <c r="DY85" i="4"/>
  <c r="DE85" i="4"/>
  <c r="CK85" i="4"/>
  <c r="AK85" i="4"/>
  <c r="AJ85" i="4"/>
  <c r="AI85" i="4"/>
  <c r="AR85" i="4" s="1"/>
  <c r="AH85" i="4"/>
  <c r="AG85" i="4"/>
  <c r="AF85" i="4"/>
  <c r="AE85" i="4"/>
  <c r="J85" i="4"/>
  <c r="AL85" i="4" s="1"/>
  <c r="GA84" i="4"/>
  <c r="GA83" i="4"/>
  <c r="GA82" i="4"/>
  <c r="GA81" i="4"/>
  <c r="AK81" i="4"/>
  <c r="AJ81" i="4"/>
  <c r="AI81" i="4"/>
  <c r="AH81" i="4"/>
  <c r="AG81" i="4"/>
  <c r="AF81" i="4"/>
  <c r="AE81" i="4"/>
  <c r="J81" i="4"/>
  <c r="AL81" i="4" s="1"/>
  <c r="GA80" i="4"/>
  <c r="AK80" i="4"/>
  <c r="AJ80" i="4"/>
  <c r="AI80" i="4"/>
  <c r="AH80" i="4"/>
  <c r="AG80" i="4"/>
  <c r="AF80" i="4"/>
  <c r="AE80" i="4"/>
  <c r="O80" i="4"/>
  <c r="J80" i="4"/>
  <c r="AL80" i="4" s="1"/>
  <c r="GA79" i="4"/>
  <c r="FJ79" i="4"/>
  <c r="ES79" i="4"/>
  <c r="DY79" i="4"/>
  <c r="DE79" i="4"/>
  <c r="CK79" i="4"/>
  <c r="AK79" i="4"/>
  <c r="AJ79" i="4"/>
  <c r="AI79" i="4"/>
  <c r="AH79" i="4"/>
  <c r="AG79" i="4"/>
  <c r="AF79" i="4"/>
  <c r="AE79" i="4"/>
  <c r="J79" i="4"/>
  <c r="AL79" i="4" s="1"/>
  <c r="GA78" i="4"/>
  <c r="FJ78" i="4"/>
  <c r="ES78" i="4"/>
  <c r="DY78" i="4"/>
  <c r="DE78" i="4"/>
  <c r="CK78" i="4"/>
  <c r="AK78" i="4"/>
  <c r="AJ78" i="4"/>
  <c r="AI78" i="4"/>
  <c r="AH78" i="4"/>
  <c r="AG78" i="4"/>
  <c r="AF78" i="4"/>
  <c r="AE78" i="4"/>
  <c r="J78" i="4"/>
  <c r="AL78" i="4" s="1"/>
  <c r="GA77" i="4"/>
  <c r="FJ77" i="4"/>
  <c r="ES77" i="4"/>
  <c r="DY77" i="4"/>
  <c r="DE77" i="4"/>
  <c r="CK77" i="4"/>
  <c r="AK77" i="4"/>
  <c r="AJ77" i="4"/>
  <c r="AI77" i="4"/>
  <c r="AH77" i="4"/>
  <c r="AG77" i="4"/>
  <c r="AF77" i="4"/>
  <c r="AE77" i="4"/>
  <c r="J77" i="4"/>
  <c r="AL77" i="4" s="1"/>
  <c r="GA76" i="4"/>
  <c r="FJ76" i="4"/>
  <c r="ES76" i="4"/>
  <c r="DY76" i="4"/>
  <c r="DE76" i="4"/>
  <c r="CK76" i="4"/>
  <c r="AK76" i="4"/>
  <c r="AP76" i="4" s="1"/>
  <c r="AJ76" i="4"/>
  <c r="AI76" i="4"/>
  <c r="AH76" i="4"/>
  <c r="AG76" i="4"/>
  <c r="AF76" i="4"/>
  <c r="AE76" i="4"/>
  <c r="J76" i="4"/>
  <c r="AL76" i="4" s="1"/>
  <c r="GA75" i="4"/>
  <c r="GA74" i="4"/>
  <c r="GA73" i="4"/>
  <c r="GA72" i="4"/>
  <c r="AK72" i="4"/>
  <c r="AJ72" i="4"/>
  <c r="AI72" i="4"/>
  <c r="AQ72" i="4" s="1"/>
  <c r="AH72" i="4"/>
  <c r="AG72" i="4"/>
  <c r="AF72" i="4"/>
  <c r="AE72" i="4"/>
  <c r="J72" i="4"/>
  <c r="AL72" i="4" s="1"/>
  <c r="GA71" i="4"/>
  <c r="AK71" i="4"/>
  <c r="AJ71" i="4"/>
  <c r="AI71" i="4"/>
  <c r="AR71" i="4" s="1"/>
  <c r="AH71" i="4"/>
  <c r="AG71" i="4"/>
  <c r="AF71" i="4"/>
  <c r="AE71" i="4"/>
  <c r="O71" i="4"/>
  <c r="J71" i="4"/>
  <c r="AL71" i="4" s="1"/>
  <c r="GA70" i="4"/>
  <c r="FJ70" i="4"/>
  <c r="ES70" i="4"/>
  <c r="DY70" i="4"/>
  <c r="DE70" i="4"/>
  <c r="CK70" i="4"/>
  <c r="AK70" i="4"/>
  <c r="AJ70" i="4"/>
  <c r="AI70" i="4"/>
  <c r="AH70" i="4"/>
  <c r="AG70" i="4"/>
  <c r="AF70" i="4"/>
  <c r="AE70" i="4"/>
  <c r="J70" i="4"/>
  <c r="AL70" i="4" s="1"/>
  <c r="GA69" i="4"/>
  <c r="FJ69" i="4"/>
  <c r="ES69" i="4"/>
  <c r="DY69" i="4"/>
  <c r="DE69" i="4"/>
  <c r="CK69" i="4"/>
  <c r="AK69" i="4"/>
  <c r="AJ69" i="4"/>
  <c r="AI69" i="4"/>
  <c r="AH69" i="4"/>
  <c r="AG69" i="4"/>
  <c r="AF69" i="4"/>
  <c r="AE69" i="4"/>
  <c r="J69" i="4"/>
  <c r="AL69" i="4" s="1"/>
  <c r="GA68" i="4"/>
  <c r="FJ68" i="4"/>
  <c r="ES68" i="4"/>
  <c r="DY68" i="4"/>
  <c r="DE68" i="4"/>
  <c r="CK68" i="4"/>
  <c r="AK68" i="4"/>
  <c r="AJ68" i="4"/>
  <c r="AI68" i="4"/>
  <c r="AH68" i="4"/>
  <c r="AG68" i="4"/>
  <c r="AF68" i="4"/>
  <c r="AE68" i="4"/>
  <c r="J68" i="4"/>
  <c r="AL68" i="4" s="1"/>
  <c r="GA67" i="4"/>
  <c r="FJ67" i="4"/>
  <c r="ES67" i="4"/>
  <c r="DY67" i="4"/>
  <c r="DE67" i="4"/>
  <c r="CK67" i="4"/>
  <c r="AK67" i="4"/>
  <c r="AJ67" i="4"/>
  <c r="AI67" i="4"/>
  <c r="AR67" i="4" s="1"/>
  <c r="AH67" i="4"/>
  <c r="AG67" i="4"/>
  <c r="AF67" i="4"/>
  <c r="AE67" i="4"/>
  <c r="J67" i="4"/>
  <c r="AL67" i="4" s="1"/>
  <c r="GA66" i="4"/>
  <c r="GA65" i="4"/>
  <c r="GA64" i="4"/>
  <c r="GA63" i="4"/>
  <c r="AK63" i="4"/>
  <c r="AJ63" i="4"/>
  <c r="AI63" i="4"/>
  <c r="AH63" i="4"/>
  <c r="AG63" i="4"/>
  <c r="AF63" i="4"/>
  <c r="AE63" i="4"/>
  <c r="J63" i="4"/>
  <c r="AL63" i="4" s="1"/>
  <c r="GA62" i="4"/>
  <c r="AK62" i="4"/>
  <c r="AJ62" i="4"/>
  <c r="AI62" i="4"/>
  <c r="AR62" i="4" s="1"/>
  <c r="AH62" i="4"/>
  <c r="AG62" i="4"/>
  <c r="AF62" i="4"/>
  <c r="AE62" i="4"/>
  <c r="O62" i="4"/>
  <c r="J62" i="4"/>
  <c r="AL62" i="4" s="1"/>
  <c r="GA61" i="4"/>
  <c r="FJ61" i="4"/>
  <c r="ES61" i="4"/>
  <c r="DY61" i="4"/>
  <c r="DE61" i="4"/>
  <c r="CK61" i="4"/>
  <c r="AK61" i="4"/>
  <c r="AJ61" i="4"/>
  <c r="AI61" i="4"/>
  <c r="AH61" i="4"/>
  <c r="AG61" i="4"/>
  <c r="AF61" i="4"/>
  <c r="AE61" i="4"/>
  <c r="J61" i="4"/>
  <c r="AL61" i="4" s="1"/>
  <c r="GA60" i="4"/>
  <c r="FJ60" i="4"/>
  <c r="ES60" i="4"/>
  <c r="DY60" i="4"/>
  <c r="DE60" i="4"/>
  <c r="CK60" i="4"/>
  <c r="AK60" i="4"/>
  <c r="AP60" i="4" s="1"/>
  <c r="AJ60" i="4"/>
  <c r="AI60" i="4"/>
  <c r="AH60" i="4"/>
  <c r="AG60" i="4"/>
  <c r="AF60" i="4"/>
  <c r="AE60" i="4"/>
  <c r="J60" i="4"/>
  <c r="AL60" i="4" s="1"/>
  <c r="GA59" i="4"/>
  <c r="FJ59" i="4"/>
  <c r="ES59" i="4"/>
  <c r="DY59" i="4"/>
  <c r="DE59" i="4"/>
  <c r="CK59" i="4"/>
  <c r="AK59" i="4"/>
  <c r="AP59" i="4" s="1"/>
  <c r="AJ59" i="4"/>
  <c r="AI59" i="4"/>
  <c r="AH59" i="4"/>
  <c r="AG59" i="4"/>
  <c r="AF59" i="4"/>
  <c r="AE59" i="4"/>
  <c r="J59" i="4"/>
  <c r="AL59" i="4" s="1"/>
  <c r="GA58" i="4"/>
  <c r="FJ58" i="4"/>
  <c r="ES58" i="4"/>
  <c r="DY58" i="4"/>
  <c r="DE58" i="4"/>
  <c r="CK58" i="4"/>
  <c r="AK58" i="4"/>
  <c r="AJ58" i="4"/>
  <c r="AI58" i="4"/>
  <c r="AR58" i="4" s="1"/>
  <c r="AH58" i="4"/>
  <c r="AG58" i="4"/>
  <c r="AF58" i="4"/>
  <c r="AE58" i="4"/>
  <c r="J58" i="4"/>
  <c r="AL58" i="4" s="1"/>
  <c r="GA57" i="4"/>
  <c r="GA56" i="4"/>
  <c r="GA55" i="4"/>
  <c r="GA54" i="4"/>
  <c r="AK54" i="4"/>
  <c r="AQ54" i="4" s="1"/>
  <c r="AJ54" i="4"/>
  <c r="AI54" i="4"/>
  <c r="AH54" i="4"/>
  <c r="AG54" i="4"/>
  <c r="AF54" i="4"/>
  <c r="AE54" i="4"/>
  <c r="J54" i="4"/>
  <c r="AL54" i="4" s="1"/>
  <c r="GA53" i="4"/>
  <c r="AK53" i="4"/>
  <c r="AJ53" i="4"/>
  <c r="AI53" i="4"/>
  <c r="AH53" i="4"/>
  <c r="AG53" i="4"/>
  <c r="AF53" i="4"/>
  <c r="AE53" i="4"/>
  <c r="O53" i="4"/>
  <c r="J53" i="4"/>
  <c r="AL53" i="4" s="1"/>
  <c r="GA52" i="4"/>
  <c r="FJ52" i="4"/>
  <c r="ES52" i="4"/>
  <c r="DY52" i="4"/>
  <c r="DE52" i="4"/>
  <c r="CK52" i="4"/>
  <c r="AK52" i="4"/>
  <c r="AJ52" i="4"/>
  <c r="AI52" i="4"/>
  <c r="AH52" i="4"/>
  <c r="AG52" i="4"/>
  <c r="AF52" i="4"/>
  <c r="AE52" i="4"/>
  <c r="J52" i="4"/>
  <c r="AL52" i="4" s="1"/>
  <c r="GA51" i="4"/>
  <c r="FJ51" i="4"/>
  <c r="ES51" i="4"/>
  <c r="DY51" i="4"/>
  <c r="DE51" i="4"/>
  <c r="CK51" i="4"/>
  <c r="AK51" i="4"/>
  <c r="AJ51" i="4"/>
  <c r="AI51" i="4"/>
  <c r="AR51" i="4" s="1"/>
  <c r="AH51" i="4"/>
  <c r="AG51" i="4"/>
  <c r="AF51" i="4"/>
  <c r="AE51" i="4"/>
  <c r="J51" i="4"/>
  <c r="AL51" i="4" s="1"/>
  <c r="GA50" i="4"/>
  <c r="FJ50" i="4"/>
  <c r="ES50" i="4"/>
  <c r="DY50" i="4"/>
  <c r="DE50" i="4"/>
  <c r="CK50" i="4"/>
  <c r="AK50" i="4"/>
  <c r="AJ50" i="4"/>
  <c r="AI50" i="4"/>
  <c r="AR50" i="4" s="1"/>
  <c r="AH50" i="4"/>
  <c r="AG50" i="4"/>
  <c r="AF50" i="4"/>
  <c r="AE50" i="4"/>
  <c r="J50" i="4"/>
  <c r="AL50" i="4" s="1"/>
  <c r="GA49" i="4"/>
  <c r="FJ49" i="4"/>
  <c r="ES49" i="4"/>
  <c r="DY49" i="4"/>
  <c r="DE49" i="4"/>
  <c r="CK49" i="4"/>
  <c r="AK49" i="4"/>
  <c r="AJ49" i="4"/>
  <c r="AI49" i="4"/>
  <c r="AH49" i="4"/>
  <c r="AG49" i="4"/>
  <c r="AF49" i="4"/>
  <c r="AE49" i="4"/>
  <c r="J49" i="4"/>
  <c r="AL49" i="4" s="1"/>
  <c r="GA48" i="4"/>
  <c r="GA47" i="4"/>
  <c r="GA46" i="4"/>
  <c r="GA45" i="4"/>
  <c r="AK45" i="4"/>
  <c r="AJ45" i="4"/>
  <c r="AI45" i="4"/>
  <c r="AR45" i="4" s="1"/>
  <c r="AH45" i="4"/>
  <c r="AG45" i="4"/>
  <c r="AF45" i="4"/>
  <c r="AE45" i="4"/>
  <c r="J45" i="4"/>
  <c r="AL45" i="4" s="1"/>
  <c r="GA44" i="4"/>
  <c r="AK44" i="4"/>
  <c r="AJ44" i="4"/>
  <c r="AI44" i="4"/>
  <c r="AH44" i="4"/>
  <c r="AG44" i="4"/>
  <c r="AF44" i="4"/>
  <c r="AE44" i="4"/>
  <c r="O44" i="4"/>
  <c r="J44" i="4"/>
  <c r="AL44" i="4" s="1"/>
  <c r="GA43" i="4"/>
  <c r="FJ43" i="4"/>
  <c r="ES43" i="4"/>
  <c r="DY43" i="4"/>
  <c r="DE43" i="4"/>
  <c r="CK43" i="4"/>
  <c r="AK43" i="4"/>
  <c r="AS43" i="4" s="1"/>
  <c r="AJ43" i="4"/>
  <c r="AI43" i="4"/>
  <c r="AH43" i="4"/>
  <c r="AG43" i="4"/>
  <c r="AF43" i="4"/>
  <c r="AE43" i="4"/>
  <c r="J43" i="4"/>
  <c r="AL43" i="4" s="1"/>
  <c r="GA42" i="4"/>
  <c r="FJ42" i="4"/>
  <c r="ES42" i="4"/>
  <c r="DY42" i="4"/>
  <c r="DE42" i="4"/>
  <c r="CK42" i="4"/>
  <c r="AK42" i="4"/>
  <c r="AJ42" i="4"/>
  <c r="AI42" i="4"/>
  <c r="AH42" i="4"/>
  <c r="AG42" i="4"/>
  <c r="AF42" i="4"/>
  <c r="AE42" i="4"/>
  <c r="J42" i="4"/>
  <c r="AL42" i="4" s="1"/>
  <c r="GA41" i="4"/>
  <c r="FJ41" i="4"/>
  <c r="ES41" i="4"/>
  <c r="DY41" i="4"/>
  <c r="DE41" i="4"/>
  <c r="CK41" i="4"/>
  <c r="AK41" i="4"/>
  <c r="AJ41" i="4"/>
  <c r="AI41" i="4"/>
  <c r="AR41" i="4" s="1"/>
  <c r="AH41" i="4"/>
  <c r="AG41" i="4"/>
  <c r="AF41" i="4"/>
  <c r="AE41" i="4"/>
  <c r="J41" i="4"/>
  <c r="AL41" i="4" s="1"/>
  <c r="GA40" i="4"/>
  <c r="FJ40" i="4"/>
  <c r="ES40" i="4"/>
  <c r="DY40" i="4"/>
  <c r="DE40" i="4"/>
  <c r="CK40" i="4"/>
  <c r="AK40" i="4"/>
  <c r="AJ40" i="4"/>
  <c r="AI40" i="4"/>
  <c r="AH40" i="4"/>
  <c r="AG40" i="4"/>
  <c r="AF40" i="4"/>
  <c r="AE40" i="4"/>
  <c r="J40" i="4"/>
  <c r="AL40" i="4" s="1"/>
  <c r="GA39" i="4"/>
  <c r="GA38" i="4"/>
  <c r="GA37" i="4"/>
  <c r="AI37" i="4"/>
  <c r="GA36" i="4"/>
  <c r="AK36" i="4"/>
  <c r="AJ36" i="4"/>
  <c r="AI36" i="4"/>
  <c r="AH36" i="4"/>
  <c r="AG36" i="4"/>
  <c r="AF36" i="4"/>
  <c r="AE36" i="4"/>
  <c r="J36" i="4"/>
  <c r="AL36" i="4" s="1"/>
  <c r="GA35" i="4"/>
  <c r="AK35" i="4"/>
  <c r="AJ35" i="4"/>
  <c r="AI35" i="4"/>
  <c r="AN35" i="4" s="1"/>
  <c r="AH35" i="4"/>
  <c r="AG35" i="4"/>
  <c r="AF35" i="4"/>
  <c r="AE35" i="4"/>
  <c r="O35" i="4"/>
  <c r="J35" i="4"/>
  <c r="AL35" i="4" s="1"/>
  <c r="GA34" i="4"/>
  <c r="FJ34" i="4"/>
  <c r="ES34" i="4"/>
  <c r="DY34" i="4"/>
  <c r="DE34" i="4"/>
  <c r="CK34" i="4"/>
  <c r="AK34" i="4"/>
  <c r="AJ34" i="4"/>
  <c r="AI34" i="4"/>
  <c r="AH34" i="4"/>
  <c r="AG34" i="4"/>
  <c r="AF34" i="4"/>
  <c r="AE34" i="4"/>
  <c r="J34" i="4"/>
  <c r="AL34" i="4" s="1"/>
  <c r="GA33" i="4"/>
  <c r="FJ33" i="4"/>
  <c r="ES33" i="4"/>
  <c r="DY33" i="4"/>
  <c r="DE33" i="4"/>
  <c r="CK33" i="4"/>
  <c r="AK33" i="4"/>
  <c r="AO33" i="4" s="1"/>
  <c r="AJ33" i="4"/>
  <c r="AI33" i="4"/>
  <c r="AH33" i="4"/>
  <c r="AG33" i="4"/>
  <c r="AF33" i="4"/>
  <c r="AE33" i="4"/>
  <c r="J33" i="4"/>
  <c r="AL33" i="4" s="1"/>
  <c r="GA32" i="4"/>
  <c r="FJ32" i="4"/>
  <c r="ES32" i="4"/>
  <c r="DY32" i="4"/>
  <c r="DE32" i="4"/>
  <c r="CK32" i="4"/>
  <c r="AK32" i="4"/>
  <c r="AJ32" i="4"/>
  <c r="AI32" i="4"/>
  <c r="AR32" i="4" s="1"/>
  <c r="AH32" i="4"/>
  <c r="AG32" i="4"/>
  <c r="AF32" i="4"/>
  <c r="AE32" i="4"/>
  <c r="J32" i="4"/>
  <c r="AL32" i="4" s="1"/>
  <c r="GA31" i="4"/>
  <c r="FJ31" i="4"/>
  <c r="ES31" i="4"/>
  <c r="DY31" i="4"/>
  <c r="DE31" i="4"/>
  <c r="CK31" i="4"/>
  <c r="AK31" i="4"/>
  <c r="AJ31" i="4"/>
  <c r="AI31" i="4"/>
  <c r="AN31" i="4" s="1"/>
  <c r="AH31" i="4"/>
  <c r="AG31" i="4"/>
  <c r="AF31" i="4"/>
  <c r="AE31" i="4"/>
  <c r="J31" i="4"/>
  <c r="AL31" i="4" s="1"/>
  <c r="GA30" i="4"/>
  <c r="GA29" i="4"/>
  <c r="GA28" i="4"/>
  <c r="AI28" i="4"/>
  <c r="GA27" i="4"/>
  <c r="AK27" i="4"/>
  <c r="AJ27" i="4"/>
  <c r="AI27" i="4"/>
  <c r="AN27" i="4" s="1"/>
  <c r="AH27" i="4"/>
  <c r="AG27" i="4"/>
  <c r="AF27" i="4"/>
  <c r="AE27" i="4"/>
  <c r="J27" i="4"/>
  <c r="AL27" i="4" s="1"/>
  <c r="GA26" i="4"/>
  <c r="AK26" i="4"/>
  <c r="AO26" i="4" s="1"/>
  <c r="AJ26" i="4"/>
  <c r="AI26" i="4"/>
  <c r="AH26" i="4"/>
  <c r="AG26" i="4"/>
  <c r="AF26" i="4"/>
  <c r="AE26" i="4"/>
  <c r="O26" i="4"/>
  <c r="J26" i="4"/>
  <c r="AL26" i="4" s="1"/>
  <c r="GA25" i="4"/>
  <c r="FJ25" i="4"/>
  <c r="ES25" i="4"/>
  <c r="DY25" i="4"/>
  <c r="DE25" i="4"/>
  <c r="CK25" i="4"/>
  <c r="AK25" i="4"/>
  <c r="AJ25" i="4"/>
  <c r="AI25" i="4"/>
  <c r="AH25" i="4"/>
  <c r="AG25" i="4"/>
  <c r="AF25" i="4"/>
  <c r="AE25" i="4"/>
  <c r="J25" i="4"/>
  <c r="AL25" i="4" s="1"/>
  <c r="GA24" i="4"/>
  <c r="FJ24" i="4"/>
  <c r="ES24" i="4"/>
  <c r="DY24" i="4"/>
  <c r="DE24" i="4"/>
  <c r="CK24" i="4"/>
  <c r="AK24" i="4"/>
  <c r="AJ24" i="4"/>
  <c r="AI24" i="4"/>
  <c r="AH24" i="4"/>
  <c r="AG24" i="4"/>
  <c r="AF24" i="4"/>
  <c r="AE24" i="4"/>
  <c r="J24" i="4"/>
  <c r="AL24" i="4" s="1"/>
  <c r="GA23" i="4"/>
  <c r="FJ23" i="4"/>
  <c r="ES23" i="4"/>
  <c r="DY23" i="4"/>
  <c r="DE23" i="4"/>
  <c r="CK23" i="4"/>
  <c r="AK23" i="4"/>
  <c r="AJ23" i="4"/>
  <c r="AI23" i="4"/>
  <c r="AR23" i="4" s="1"/>
  <c r="AH23" i="4"/>
  <c r="AG23" i="4"/>
  <c r="AF23" i="4"/>
  <c r="AE23" i="4"/>
  <c r="J23" i="4"/>
  <c r="AL23" i="4" s="1"/>
  <c r="GA22" i="4"/>
  <c r="FJ22" i="4"/>
  <c r="ES22" i="4"/>
  <c r="DY22" i="4"/>
  <c r="DE22" i="4"/>
  <c r="CK22" i="4"/>
  <c r="AK22" i="4"/>
  <c r="AJ22" i="4"/>
  <c r="AI22" i="4"/>
  <c r="AS22" i="4" s="1"/>
  <c r="AH22" i="4"/>
  <c r="AG22" i="4"/>
  <c r="AF22" i="4"/>
  <c r="AE22" i="4"/>
  <c r="J22" i="4"/>
  <c r="AL22" i="4" s="1"/>
  <c r="GA21" i="4"/>
  <c r="GA20" i="4"/>
  <c r="GA19" i="4"/>
  <c r="GA18" i="4"/>
  <c r="AK18" i="4"/>
  <c r="AJ18" i="4"/>
  <c r="AI18" i="4"/>
  <c r="AH18" i="4"/>
  <c r="AG18" i="4"/>
  <c r="AF18" i="4"/>
  <c r="AE18" i="4"/>
  <c r="J18" i="4"/>
  <c r="AL18" i="4" s="1"/>
  <c r="GA17" i="4"/>
  <c r="AK17" i="4"/>
  <c r="AJ17" i="4"/>
  <c r="AI17" i="4"/>
  <c r="AH17" i="4"/>
  <c r="AG17" i="4"/>
  <c r="AF17" i="4"/>
  <c r="AE17" i="4"/>
  <c r="O17" i="4"/>
  <c r="J17" i="4"/>
  <c r="AL17" i="4" s="1"/>
  <c r="GA16" i="4"/>
  <c r="FJ16" i="4"/>
  <c r="ES16" i="4"/>
  <c r="DY16" i="4"/>
  <c r="DE16" i="4"/>
  <c r="CK16" i="4"/>
  <c r="AK16" i="4"/>
  <c r="AO16" i="4" s="1"/>
  <c r="AJ16" i="4"/>
  <c r="AI16" i="4"/>
  <c r="AH16" i="4"/>
  <c r="AG16" i="4"/>
  <c r="AF16" i="4"/>
  <c r="AE16" i="4"/>
  <c r="J16" i="4"/>
  <c r="AL16" i="4" s="1"/>
  <c r="GA15" i="4"/>
  <c r="FW15" i="4"/>
  <c r="FJ15" i="4"/>
  <c r="ES15" i="4"/>
  <c r="DY15" i="4"/>
  <c r="DE15" i="4"/>
  <c r="CK15" i="4"/>
  <c r="AK15" i="4"/>
  <c r="AO15" i="4" s="1"/>
  <c r="AJ15" i="4"/>
  <c r="AI15" i="4"/>
  <c r="AH15" i="4"/>
  <c r="AG15" i="4"/>
  <c r="AF15" i="4"/>
  <c r="AE15" i="4"/>
  <c r="J15" i="4"/>
  <c r="AL15" i="4" s="1"/>
  <c r="GA14" i="4"/>
  <c r="FW14" i="4"/>
  <c r="FJ14" i="4"/>
  <c r="ES14" i="4"/>
  <c r="DY14" i="4"/>
  <c r="DE14" i="4"/>
  <c r="CK14" i="4"/>
  <c r="AK14" i="4"/>
  <c r="AQ14" i="4" s="1"/>
  <c r="AJ14" i="4"/>
  <c r="AI14" i="4"/>
  <c r="AH14" i="4"/>
  <c r="AG14" i="4"/>
  <c r="AF14" i="4"/>
  <c r="AE14" i="4"/>
  <c r="J14" i="4"/>
  <c r="AL14" i="4" s="1"/>
  <c r="GA13" i="4"/>
  <c r="FW13" i="4"/>
  <c r="FJ13" i="4"/>
  <c r="ES13" i="4"/>
  <c r="DY13" i="4"/>
  <c r="DE13" i="4"/>
  <c r="CK13" i="4"/>
  <c r="AK13" i="4"/>
  <c r="AJ13" i="4"/>
  <c r="AI13" i="4"/>
  <c r="AH13" i="4"/>
  <c r="AG13" i="4"/>
  <c r="AF13" i="4"/>
  <c r="AE13" i="4"/>
  <c r="J13" i="4"/>
  <c r="AL13" i="4" s="1"/>
  <c r="GA12" i="4"/>
  <c r="FW12" i="4"/>
  <c r="GA11" i="4"/>
  <c r="FW11" i="4"/>
  <c r="GA10" i="4"/>
  <c r="FW10" i="4"/>
  <c r="AI10" i="4"/>
  <c r="AC10" i="4"/>
  <c r="GA9" i="4"/>
  <c r="FW9" i="4"/>
  <c r="AK9" i="4"/>
  <c r="AJ9" i="4"/>
  <c r="AI9" i="4"/>
  <c r="AH9" i="4"/>
  <c r="AG9" i="4"/>
  <c r="AF9" i="4"/>
  <c r="AE9" i="4"/>
  <c r="AC9" i="4"/>
  <c r="J9" i="4"/>
  <c r="AL9" i="4" s="1"/>
  <c r="GA8" i="4"/>
  <c r="FW8" i="4"/>
  <c r="AK8" i="4"/>
  <c r="AJ8" i="4"/>
  <c r="AI8" i="4"/>
  <c r="AN8" i="4" s="1"/>
  <c r="AH8" i="4"/>
  <c r="AG8" i="4"/>
  <c r="AF8" i="4"/>
  <c r="AE8" i="4"/>
  <c r="AC8" i="4"/>
  <c r="O8" i="4"/>
  <c r="J8" i="4"/>
  <c r="AL8" i="4" s="1"/>
  <c r="GA7" i="4"/>
  <c r="FW7" i="4"/>
  <c r="FJ7" i="4"/>
  <c r="ES7" i="4"/>
  <c r="DY7" i="4"/>
  <c r="DE7" i="4"/>
  <c r="CK7" i="4"/>
  <c r="AK7" i="4"/>
  <c r="AJ7" i="4"/>
  <c r="AI7" i="4"/>
  <c r="AH7" i="4"/>
  <c r="AG7" i="4"/>
  <c r="AF7" i="4"/>
  <c r="AE7" i="4"/>
  <c r="J7" i="4"/>
  <c r="AL7" i="4" s="1"/>
  <c r="GA6" i="4"/>
  <c r="FW6" i="4"/>
  <c r="FJ6" i="4"/>
  <c r="ES6" i="4"/>
  <c r="DY6" i="4"/>
  <c r="DE6" i="4"/>
  <c r="CK6" i="4"/>
  <c r="AK6" i="4"/>
  <c r="AJ6" i="4"/>
  <c r="AI6" i="4"/>
  <c r="AH6" i="4"/>
  <c r="AG6" i="4"/>
  <c r="AF6" i="4"/>
  <c r="AE6" i="4"/>
  <c r="J6" i="4"/>
  <c r="AL6" i="4" s="1"/>
  <c r="GA5" i="4"/>
  <c r="FW5" i="4"/>
  <c r="FJ5" i="4"/>
  <c r="ES5" i="4"/>
  <c r="DY5" i="4"/>
  <c r="DE5" i="4"/>
  <c r="CK5" i="4"/>
  <c r="AK5" i="4"/>
  <c r="AO5" i="4" s="1"/>
  <c r="AJ5" i="4"/>
  <c r="AI5" i="4"/>
  <c r="AH5" i="4"/>
  <c r="AG5" i="4"/>
  <c r="AF5" i="4"/>
  <c r="AE5" i="4"/>
  <c r="J5" i="4"/>
  <c r="AL5" i="4" s="1"/>
  <c r="GA4" i="4"/>
  <c r="FW4" i="4"/>
  <c r="FJ4" i="4"/>
  <c r="ES4" i="4"/>
  <c r="DY4" i="4"/>
  <c r="DE4" i="4"/>
  <c r="CK4" i="4"/>
  <c r="AK4" i="4"/>
  <c r="AJ4" i="4"/>
  <c r="AI4" i="4"/>
  <c r="AH4" i="4"/>
  <c r="AG4" i="4"/>
  <c r="AF4" i="4"/>
  <c r="AE4" i="4"/>
  <c r="AC4" i="4"/>
  <c r="J4" i="4"/>
  <c r="AL4" i="4" s="1"/>
  <c r="GA203" i="3"/>
  <c r="GA202" i="3"/>
  <c r="GA201" i="3"/>
  <c r="GA200" i="3"/>
  <c r="GA199" i="3"/>
  <c r="GA198" i="3"/>
  <c r="GA197" i="3"/>
  <c r="GA196" i="3"/>
  <c r="GA195" i="3"/>
  <c r="GA194" i="3"/>
  <c r="GA193" i="3"/>
  <c r="GA192" i="3"/>
  <c r="GA191" i="3"/>
  <c r="GA190" i="3"/>
  <c r="GA189" i="3"/>
  <c r="GA188" i="3"/>
  <c r="GA187" i="3"/>
  <c r="GA186" i="3"/>
  <c r="GA185" i="3"/>
  <c r="GA184" i="3"/>
  <c r="GA183" i="3"/>
  <c r="GA182" i="3"/>
  <c r="GA181" i="3"/>
  <c r="GA180" i="3"/>
  <c r="GA179" i="3"/>
  <c r="GA178" i="3"/>
  <c r="GA177" i="3"/>
  <c r="GA176" i="3"/>
  <c r="GA175" i="3"/>
  <c r="GA174" i="3"/>
  <c r="GA173" i="3"/>
  <c r="GA172" i="3"/>
  <c r="GA171" i="3"/>
  <c r="GA170" i="3"/>
  <c r="GA169" i="3"/>
  <c r="GA168" i="3"/>
  <c r="GA167" i="3"/>
  <c r="GA166" i="3"/>
  <c r="GA165" i="3"/>
  <c r="GA164" i="3"/>
  <c r="GA163" i="3"/>
  <c r="GA162" i="3"/>
  <c r="GA161" i="3"/>
  <c r="GA160" i="3"/>
  <c r="GA159" i="3"/>
  <c r="GA158" i="3"/>
  <c r="J158" i="3"/>
  <c r="P158" i="3" s="1"/>
  <c r="GA157" i="3"/>
  <c r="GA156" i="3"/>
  <c r="GA155" i="3"/>
  <c r="GA154" i="3"/>
  <c r="J154" i="3"/>
  <c r="K154" i="4" s="1"/>
  <c r="Y27" i="4" s="1"/>
  <c r="GA153" i="3"/>
  <c r="GA152" i="3"/>
  <c r="GA151" i="3"/>
  <c r="GA150" i="3"/>
  <c r="J150" i="3"/>
  <c r="K150" i="4" s="1"/>
  <c r="F150" i="3"/>
  <c r="BS180" i="4" s="1"/>
  <c r="D150" i="3"/>
  <c r="W150" i="3" s="1"/>
  <c r="F154" i="3" s="1"/>
  <c r="BS185" i="4" s="1"/>
  <c r="GA149" i="3"/>
  <c r="J149" i="3"/>
  <c r="K149" i="4" s="1"/>
  <c r="F149" i="3"/>
  <c r="BS179" i="4" s="1"/>
  <c r="D149" i="3"/>
  <c r="BS177" i="4" s="1"/>
  <c r="GA148" i="3"/>
  <c r="GA147" i="3"/>
  <c r="GA146" i="3"/>
  <c r="GA145" i="3"/>
  <c r="J145" i="3"/>
  <c r="F145" i="3"/>
  <c r="BS173" i="4" s="1"/>
  <c r="D145" i="3"/>
  <c r="GA144" i="3"/>
  <c r="J144" i="3"/>
  <c r="F144" i="3"/>
  <c r="D144" i="3"/>
  <c r="BS168" i="4" s="1"/>
  <c r="GA143" i="3"/>
  <c r="J143" i="3"/>
  <c r="K143" i="4" s="1"/>
  <c r="F143" i="3"/>
  <c r="BS171" i="4" s="1"/>
  <c r="D143" i="3"/>
  <c r="GA142" i="3"/>
  <c r="J142" i="3"/>
  <c r="P142" i="3" s="1"/>
  <c r="F142" i="3"/>
  <c r="D142" i="3"/>
  <c r="BS166" i="4" s="1"/>
  <c r="GA141" i="3"/>
  <c r="GA140" i="3"/>
  <c r="GA139" i="3"/>
  <c r="GA138" i="3"/>
  <c r="J138" i="3"/>
  <c r="K138" i="4" s="1"/>
  <c r="F138" i="3"/>
  <c r="BS162" i="4" s="1"/>
  <c r="D138" i="3"/>
  <c r="BS154" i="4" s="1"/>
  <c r="GA137" i="3"/>
  <c r="J137" i="3"/>
  <c r="F137" i="3"/>
  <c r="BS161" i="4" s="1"/>
  <c r="D137" i="3"/>
  <c r="GA136" i="3"/>
  <c r="J136" i="3"/>
  <c r="F136" i="3"/>
  <c r="D136" i="3"/>
  <c r="BS152" i="4" s="1"/>
  <c r="GA135" i="3"/>
  <c r="J135" i="3"/>
  <c r="K135" i="4" s="1"/>
  <c r="F135" i="3"/>
  <c r="D135" i="3"/>
  <c r="GA134" i="3"/>
  <c r="J134" i="3"/>
  <c r="K134" i="4" s="1"/>
  <c r="F134" i="3"/>
  <c r="BS158" i="4" s="1"/>
  <c r="D134" i="3"/>
  <c r="BS150" i="4" s="1"/>
  <c r="GA133" i="3"/>
  <c r="J133" i="3"/>
  <c r="K133" i="4" s="1"/>
  <c r="F133" i="3"/>
  <c r="D133" i="3"/>
  <c r="GA132" i="3"/>
  <c r="J132" i="3"/>
  <c r="F132" i="3"/>
  <c r="BS156" i="4" s="1"/>
  <c r="D132" i="3"/>
  <c r="BS148" i="4" s="1"/>
  <c r="GA131" i="3"/>
  <c r="J131" i="3"/>
  <c r="F131" i="3"/>
  <c r="BS155" i="4" s="1"/>
  <c r="D131" i="3"/>
  <c r="GA130" i="3"/>
  <c r="GA129" i="3"/>
  <c r="GA128" i="3"/>
  <c r="GA127" i="3"/>
  <c r="AL127" i="3"/>
  <c r="J127" i="3"/>
  <c r="K127" i="4" s="1"/>
  <c r="GA126" i="3"/>
  <c r="AL126" i="3"/>
  <c r="J126" i="3"/>
  <c r="GA125" i="3"/>
  <c r="AL125" i="3"/>
  <c r="J125" i="3"/>
  <c r="K125" i="4" s="1"/>
  <c r="GA124" i="3"/>
  <c r="AL124" i="3"/>
  <c r="J124" i="3"/>
  <c r="K124" i="4" s="1"/>
  <c r="GA123" i="3"/>
  <c r="AL123" i="3"/>
  <c r="J123" i="3"/>
  <c r="K123" i="4" s="1"/>
  <c r="GA122" i="3"/>
  <c r="AL122" i="3"/>
  <c r="J122" i="3"/>
  <c r="K122" i="4" s="1"/>
  <c r="GA121" i="3"/>
  <c r="AL121" i="3"/>
  <c r="J121" i="3"/>
  <c r="K121" i="4" s="1"/>
  <c r="GA120" i="3"/>
  <c r="AL120" i="3"/>
  <c r="J120" i="3"/>
  <c r="GA119" i="3"/>
  <c r="AL119" i="3"/>
  <c r="J119" i="3"/>
  <c r="K119" i="4" s="1"/>
  <c r="GA118" i="3"/>
  <c r="AL118" i="3"/>
  <c r="J118" i="3"/>
  <c r="GA117" i="3"/>
  <c r="AL117" i="3"/>
  <c r="J117" i="3"/>
  <c r="K117" i="4" s="1"/>
  <c r="GA116" i="3"/>
  <c r="AL116" i="3"/>
  <c r="J116" i="3"/>
  <c r="K116" i="4" s="1"/>
  <c r="GA115" i="3"/>
  <c r="AL115" i="3"/>
  <c r="J115" i="3"/>
  <c r="K115" i="4" s="1"/>
  <c r="GA114" i="3"/>
  <c r="AL114" i="3"/>
  <c r="J114" i="3"/>
  <c r="K114" i="4" s="1"/>
  <c r="GA113" i="3"/>
  <c r="AL113" i="3"/>
  <c r="J113" i="3"/>
  <c r="K113" i="4" s="1"/>
  <c r="GA112" i="3"/>
  <c r="AL112" i="3"/>
  <c r="J112" i="3"/>
  <c r="GA111" i="3"/>
  <c r="GA110" i="3"/>
  <c r="GA109" i="3"/>
  <c r="GA108" i="3"/>
  <c r="AK108" i="3"/>
  <c r="AJ108" i="3"/>
  <c r="AI108" i="3"/>
  <c r="AS108" i="3" s="1"/>
  <c r="AH108" i="3"/>
  <c r="AG108" i="3"/>
  <c r="AF108" i="3"/>
  <c r="AE108" i="3"/>
  <c r="J108" i="3"/>
  <c r="AL108" i="3" s="1"/>
  <c r="GA107" i="3"/>
  <c r="AK107" i="3"/>
  <c r="AJ107" i="3"/>
  <c r="AI107" i="3"/>
  <c r="AH107" i="3"/>
  <c r="AG107" i="3"/>
  <c r="AF107" i="3"/>
  <c r="AE107" i="3"/>
  <c r="O107" i="3"/>
  <c r="J107" i="3"/>
  <c r="K107" i="4" s="1"/>
  <c r="GA106" i="3"/>
  <c r="FJ106" i="3"/>
  <c r="ES106" i="3"/>
  <c r="DY106" i="3"/>
  <c r="DE106" i="3"/>
  <c r="CK106" i="3"/>
  <c r="AK106" i="3"/>
  <c r="AS106" i="3" s="1"/>
  <c r="AJ106" i="3"/>
  <c r="AI106" i="3"/>
  <c r="AN106" i="3" s="1"/>
  <c r="AH106" i="3"/>
  <c r="AG106" i="3"/>
  <c r="AF106" i="3"/>
  <c r="AE106" i="3"/>
  <c r="J106" i="3"/>
  <c r="K106" i="4" s="1"/>
  <c r="GA105" i="3"/>
  <c r="FJ105" i="3"/>
  <c r="ES105" i="3"/>
  <c r="DY105" i="3"/>
  <c r="DE105" i="3"/>
  <c r="CK105" i="3"/>
  <c r="AK105" i="3"/>
  <c r="AJ105" i="3"/>
  <c r="AI105" i="3"/>
  <c r="AR105" i="3" s="1"/>
  <c r="AH105" i="3"/>
  <c r="AG105" i="3"/>
  <c r="AF105" i="3"/>
  <c r="AE105" i="3"/>
  <c r="J105" i="3"/>
  <c r="AL105" i="3" s="1"/>
  <c r="GA104" i="3"/>
  <c r="FJ104" i="3"/>
  <c r="ES104" i="3"/>
  <c r="DY104" i="3"/>
  <c r="DE104" i="3"/>
  <c r="CK104" i="3"/>
  <c r="AK104" i="3"/>
  <c r="AO104" i="3" s="1"/>
  <c r="AJ104" i="3"/>
  <c r="AI104" i="3"/>
  <c r="AR104" i="3" s="1"/>
  <c r="AH104" i="3"/>
  <c r="AG104" i="3"/>
  <c r="AF104" i="3"/>
  <c r="AE104" i="3"/>
  <c r="J104" i="3"/>
  <c r="AL104" i="3" s="1"/>
  <c r="GA103" i="3"/>
  <c r="FJ103" i="3"/>
  <c r="ES103" i="3"/>
  <c r="DY103" i="3"/>
  <c r="DE103" i="3"/>
  <c r="CK103" i="3"/>
  <c r="AS103" i="3"/>
  <c r="AK103" i="3"/>
  <c r="AJ103" i="3"/>
  <c r="AI103" i="3"/>
  <c r="AR103" i="3" s="1"/>
  <c r="AH103" i="3"/>
  <c r="AG103" i="3"/>
  <c r="AF103" i="3"/>
  <c r="AE103" i="3"/>
  <c r="J103" i="3"/>
  <c r="AL103" i="3" s="1"/>
  <c r="GA102" i="3"/>
  <c r="GA101" i="3"/>
  <c r="GA100" i="3"/>
  <c r="GA99" i="3"/>
  <c r="AK99" i="3"/>
  <c r="AJ99" i="3"/>
  <c r="AI99" i="3"/>
  <c r="AR99" i="3" s="1"/>
  <c r="AH99" i="3"/>
  <c r="AG99" i="3"/>
  <c r="AF99" i="3"/>
  <c r="AE99" i="3"/>
  <c r="J99" i="3"/>
  <c r="AL99" i="3" s="1"/>
  <c r="GA98" i="3"/>
  <c r="AK98" i="3"/>
  <c r="AJ98" i="3"/>
  <c r="AI98" i="3"/>
  <c r="AR98" i="3" s="1"/>
  <c r="AH98" i="3"/>
  <c r="AG98" i="3"/>
  <c r="AF98" i="3"/>
  <c r="AE98" i="3"/>
  <c r="O98" i="3"/>
  <c r="J98" i="3"/>
  <c r="AL98" i="3" s="1"/>
  <c r="GA97" i="3"/>
  <c r="FJ97" i="3"/>
  <c r="ES97" i="3"/>
  <c r="DY97" i="3"/>
  <c r="DE97" i="3"/>
  <c r="CK97" i="3"/>
  <c r="AK97" i="3"/>
  <c r="AJ97" i="3"/>
  <c r="AI97" i="3"/>
  <c r="AH97" i="3"/>
  <c r="AG97" i="3"/>
  <c r="AF97" i="3"/>
  <c r="AE97" i="3"/>
  <c r="J97" i="3"/>
  <c r="AL97" i="3" s="1"/>
  <c r="GA96" i="3"/>
  <c r="FJ96" i="3"/>
  <c r="ES96" i="3"/>
  <c r="DY96" i="3"/>
  <c r="DE96" i="3"/>
  <c r="CK96" i="3"/>
  <c r="AK96" i="3"/>
  <c r="AJ96" i="3"/>
  <c r="AI96" i="3"/>
  <c r="AH96" i="3"/>
  <c r="AG96" i="3"/>
  <c r="AF96" i="3"/>
  <c r="AE96" i="3"/>
  <c r="J96" i="3"/>
  <c r="AL96" i="3" s="1"/>
  <c r="GA95" i="3"/>
  <c r="FJ95" i="3"/>
  <c r="ES95" i="3"/>
  <c r="DY95" i="3"/>
  <c r="DE95" i="3"/>
  <c r="CK95" i="3"/>
  <c r="AS95" i="3"/>
  <c r="AN95" i="3"/>
  <c r="AK95" i="3"/>
  <c r="AJ95" i="3"/>
  <c r="AI95" i="3"/>
  <c r="AR95" i="3" s="1"/>
  <c r="AH95" i="3"/>
  <c r="AG95" i="3"/>
  <c r="AF95" i="3"/>
  <c r="AE95" i="3"/>
  <c r="J95" i="3"/>
  <c r="AL95" i="3" s="1"/>
  <c r="GA94" i="3"/>
  <c r="FJ94" i="3"/>
  <c r="ES94" i="3"/>
  <c r="DY94" i="3"/>
  <c r="DE94" i="3"/>
  <c r="CK94" i="3"/>
  <c r="AP94" i="3"/>
  <c r="AK94" i="3"/>
  <c r="AJ94" i="3"/>
  <c r="AI94" i="3"/>
  <c r="AR94" i="3" s="1"/>
  <c r="AH94" i="3"/>
  <c r="AG94" i="3"/>
  <c r="AF94" i="3"/>
  <c r="AE94" i="3"/>
  <c r="J94" i="3"/>
  <c r="AL94" i="3" s="1"/>
  <c r="GA93" i="3"/>
  <c r="GA92" i="3"/>
  <c r="GA91" i="3"/>
  <c r="GA90" i="3"/>
  <c r="AK90" i="3"/>
  <c r="AJ90" i="3"/>
  <c r="AI90" i="3"/>
  <c r="AH90" i="3"/>
  <c r="AG90" i="3"/>
  <c r="AF90" i="3"/>
  <c r="AE90" i="3"/>
  <c r="J90" i="3"/>
  <c r="AL90" i="3" s="1"/>
  <c r="GA89" i="3"/>
  <c r="AK89" i="3"/>
  <c r="AJ89" i="3"/>
  <c r="AI89" i="3"/>
  <c r="AS89" i="3" s="1"/>
  <c r="AH89" i="3"/>
  <c r="AG89" i="3"/>
  <c r="AF89" i="3"/>
  <c r="AE89" i="3"/>
  <c r="O89" i="3"/>
  <c r="J89" i="3"/>
  <c r="AL89" i="3" s="1"/>
  <c r="GA88" i="3"/>
  <c r="FJ88" i="3"/>
  <c r="ES88" i="3"/>
  <c r="DY88" i="3"/>
  <c r="DE88" i="3"/>
  <c r="CK88" i="3"/>
  <c r="AK88" i="3"/>
  <c r="AO88" i="3" s="1"/>
  <c r="AJ88" i="3"/>
  <c r="AI88" i="3"/>
  <c r="AP88" i="3" s="1"/>
  <c r="AH88" i="3"/>
  <c r="AG88" i="3"/>
  <c r="AF88" i="3"/>
  <c r="AE88" i="3"/>
  <c r="J88" i="3"/>
  <c r="AL88" i="3" s="1"/>
  <c r="GA87" i="3"/>
  <c r="FJ87" i="3"/>
  <c r="ES87" i="3"/>
  <c r="DY87" i="3"/>
  <c r="DE87" i="3"/>
  <c r="CK87" i="3"/>
  <c r="AP87" i="3"/>
  <c r="AO87" i="3"/>
  <c r="AK87" i="3"/>
  <c r="AS87" i="3" s="1"/>
  <c r="AJ87" i="3"/>
  <c r="AI87" i="3"/>
  <c r="AN87" i="3" s="1"/>
  <c r="AH87" i="3"/>
  <c r="AG87" i="3"/>
  <c r="AF87" i="3"/>
  <c r="AE87" i="3"/>
  <c r="J87" i="3"/>
  <c r="AL87" i="3" s="1"/>
  <c r="GA86" i="3"/>
  <c r="FJ86" i="3"/>
  <c r="ES86" i="3"/>
  <c r="DY86" i="3"/>
  <c r="DE86" i="3"/>
  <c r="CK86" i="3"/>
  <c r="AQ86" i="3"/>
  <c r="AK86" i="3"/>
  <c r="AJ86" i="3"/>
  <c r="AI86" i="3"/>
  <c r="AR86" i="3" s="1"/>
  <c r="AH86" i="3"/>
  <c r="AG86" i="3"/>
  <c r="AF86" i="3"/>
  <c r="AE86" i="3"/>
  <c r="J86" i="3"/>
  <c r="AL86" i="3" s="1"/>
  <c r="GA85" i="3"/>
  <c r="FJ85" i="3"/>
  <c r="ES85" i="3"/>
  <c r="DY85" i="3"/>
  <c r="DE85" i="3"/>
  <c r="CK85" i="3"/>
  <c r="AK85" i="3"/>
  <c r="AO85" i="3" s="1"/>
  <c r="AJ85" i="3"/>
  <c r="AI85" i="3"/>
  <c r="AH85" i="3"/>
  <c r="AG85" i="3"/>
  <c r="AF85" i="3"/>
  <c r="AE85" i="3"/>
  <c r="J85" i="3"/>
  <c r="AL85" i="3" s="1"/>
  <c r="GA84" i="3"/>
  <c r="GA83" i="3"/>
  <c r="GA82" i="3"/>
  <c r="GA81" i="3"/>
  <c r="AS81" i="3"/>
  <c r="AR81" i="3"/>
  <c r="AK81" i="3"/>
  <c r="AJ81" i="3"/>
  <c r="AI81" i="3"/>
  <c r="AP81" i="3" s="1"/>
  <c r="AH81" i="3"/>
  <c r="AG81" i="3"/>
  <c r="AF81" i="3"/>
  <c r="AE81" i="3"/>
  <c r="J81" i="3"/>
  <c r="AL81" i="3" s="1"/>
  <c r="GA80" i="3"/>
  <c r="AK80" i="3"/>
  <c r="AJ80" i="3"/>
  <c r="AI80" i="3"/>
  <c r="AR80" i="3" s="1"/>
  <c r="AH80" i="3"/>
  <c r="AG80" i="3"/>
  <c r="AF80" i="3"/>
  <c r="AE80" i="3"/>
  <c r="O80" i="3"/>
  <c r="J80" i="3"/>
  <c r="AL80" i="3" s="1"/>
  <c r="GA79" i="3"/>
  <c r="FJ79" i="3"/>
  <c r="ES79" i="3"/>
  <c r="DY79" i="3"/>
  <c r="DE79" i="3"/>
  <c r="CK79" i="3"/>
  <c r="AL79" i="3"/>
  <c r="AK79" i="3"/>
  <c r="AS79" i="3" s="1"/>
  <c r="AJ79" i="3"/>
  <c r="AI79" i="3"/>
  <c r="AH79" i="3"/>
  <c r="AG79" i="3"/>
  <c r="AF79" i="3"/>
  <c r="AE79" i="3"/>
  <c r="J79" i="3"/>
  <c r="K79" i="4" s="1"/>
  <c r="GA78" i="3"/>
  <c r="FJ78" i="3"/>
  <c r="ES78" i="3"/>
  <c r="DY78" i="3"/>
  <c r="DE78" i="3"/>
  <c r="CK78" i="3"/>
  <c r="AK78" i="3"/>
  <c r="AJ78" i="3"/>
  <c r="AI78" i="3"/>
  <c r="AH78" i="3"/>
  <c r="AG78" i="3"/>
  <c r="AF78" i="3"/>
  <c r="AE78" i="3"/>
  <c r="J78" i="3"/>
  <c r="AL78" i="3" s="1"/>
  <c r="GA77" i="3"/>
  <c r="FJ77" i="3"/>
  <c r="ES77" i="3"/>
  <c r="DY77" i="3"/>
  <c r="DE77" i="3"/>
  <c r="CK77" i="3"/>
  <c r="AK77" i="3"/>
  <c r="AO77" i="3" s="1"/>
  <c r="AJ77" i="3"/>
  <c r="AI77" i="3"/>
  <c r="AS77" i="3" s="1"/>
  <c r="AH77" i="3"/>
  <c r="AG77" i="3"/>
  <c r="AF77" i="3"/>
  <c r="AE77" i="3"/>
  <c r="J77" i="3"/>
  <c r="AL77" i="3" s="1"/>
  <c r="GA76" i="3"/>
  <c r="FJ76" i="3"/>
  <c r="ES76" i="3"/>
  <c r="DY76" i="3"/>
  <c r="DE76" i="3"/>
  <c r="CK76" i="3"/>
  <c r="AK76" i="3"/>
  <c r="AJ76" i="3"/>
  <c r="AI76" i="3"/>
  <c r="AN76" i="3" s="1"/>
  <c r="AH76" i="3"/>
  <c r="AG76" i="3"/>
  <c r="AF76" i="3"/>
  <c r="AE76" i="3"/>
  <c r="J76" i="3"/>
  <c r="AL76" i="3" s="1"/>
  <c r="GA75" i="3"/>
  <c r="GA74" i="3"/>
  <c r="GA73" i="3"/>
  <c r="GA72" i="3"/>
  <c r="AK72" i="3"/>
  <c r="AQ72" i="3" s="1"/>
  <c r="AJ72" i="3"/>
  <c r="AI72" i="3"/>
  <c r="AH72" i="3"/>
  <c r="AG72" i="3"/>
  <c r="AF72" i="3"/>
  <c r="AE72" i="3"/>
  <c r="J72" i="3"/>
  <c r="K72" i="4" s="1"/>
  <c r="GA71" i="3"/>
  <c r="AP71" i="3"/>
  <c r="AK71" i="3"/>
  <c r="AO71" i="3" s="1"/>
  <c r="AJ71" i="3"/>
  <c r="AI71" i="3"/>
  <c r="AS71" i="3" s="1"/>
  <c r="AH71" i="3"/>
  <c r="AG71" i="3"/>
  <c r="AF71" i="3"/>
  <c r="AE71" i="3"/>
  <c r="O71" i="3"/>
  <c r="J71" i="3"/>
  <c r="AL71" i="3" s="1"/>
  <c r="GA70" i="3"/>
  <c r="FJ70" i="3"/>
  <c r="ES70" i="3"/>
  <c r="DY70" i="3"/>
  <c r="DE70" i="3"/>
  <c r="CK70" i="3"/>
  <c r="AK70" i="3"/>
  <c r="AJ70" i="3"/>
  <c r="AI70" i="3"/>
  <c r="AH70" i="3"/>
  <c r="AG70" i="3"/>
  <c r="AF70" i="3"/>
  <c r="AE70" i="3"/>
  <c r="J70" i="3"/>
  <c r="AL70" i="3" s="1"/>
  <c r="GA69" i="3"/>
  <c r="FJ69" i="3"/>
  <c r="ES69" i="3"/>
  <c r="DY69" i="3"/>
  <c r="DE69" i="3"/>
  <c r="CK69" i="3"/>
  <c r="AK69" i="3"/>
  <c r="AJ69" i="3"/>
  <c r="AI69" i="3"/>
  <c r="AH69" i="3"/>
  <c r="AG69" i="3"/>
  <c r="AF69" i="3"/>
  <c r="AE69" i="3"/>
  <c r="J69" i="3"/>
  <c r="AL69" i="3" s="1"/>
  <c r="GA68" i="3"/>
  <c r="FJ68" i="3"/>
  <c r="ES68" i="3"/>
  <c r="DY68" i="3"/>
  <c r="DE68" i="3"/>
  <c r="CK68" i="3"/>
  <c r="AQ68" i="3"/>
  <c r="AO68" i="3"/>
  <c r="AK68" i="3"/>
  <c r="AJ68" i="3"/>
  <c r="AI68" i="3"/>
  <c r="AS68" i="3" s="1"/>
  <c r="AH68" i="3"/>
  <c r="AG68" i="3"/>
  <c r="AF68" i="3"/>
  <c r="AE68" i="3"/>
  <c r="J68" i="3"/>
  <c r="K68" i="4" s="1"/>
  <c r="GA67" i="3"/>
  <c r="FJ67" i="3"/>
  <c r="ES67" i="3"/>
  <c r="DY67" i="3"/>
  <c r="DE67" i="3"/>
  <c r="CK67" i="3"/>
  <c r="AK67" i="3"/>
  <c r="AJ67" i="3"/>
  <c r="AI67" i="3"/>
  <c r="AR67" i="3" s="1"/>
  <c r="AH67" i="3"/>
  <c r="AG67" i="3"/>
  <c r="AF67" i="3"/>
  <c r="AE67" i="3"/>
  <c r="J67" i="3"/>
  <c r="AL67" i="3" s="1"/>
  <c r="GA66" i="3"/>
  <c r="GA65" i="3"/>
  <c r="GA64" i="3"/>
  <c r="GA63" i="3"/>
  <c r="AK63" i="3"/>
  <c r="AJ63" i="3"/>
  <c r="AI63" i="3"/>
  <c r="AN63" i="3" s="1"/>
  <c r="AH63" i="3"/>
  <c r="AG63" i="3"/>
  <c r="AF63" i="3"/>
  <c r="AE63" i="3"/>
  <c r="J63" i="3"/>
  <c r="AL63" i="3" s="1"/>
  <c r="GA62" i="3"/>
  <c r="AQ62" i="3"/>
  <c r="AO62" i="3"/>
  <c r="AN62" i="3"/>
  <c r="AK62" i="3"/>
  <c r="AJ62" i="3"/>
  <c r="AI62" i="3"/>
  <c r="AS62" i="3" s="1"/>
  <c r="AH62" i="3"/>
  <c r="AG62" i="3"/>
  <c r="AF62" i="3"/>
  <c r="AE62" i="3"/>
  <c r="O62" i="3"/>
  <c r="J62" i="3"/>
  <c r="AL62" i="3" s="1"/>
  <c r="GA61" i="3"/>
  <c r="FJ61" i="3"/>
  <c r="ES61" i="3"/>
  <c r="DY61" i="3"/>
  <c r="DE61" i="3"/>
  <c r="CK61" i="3"/>
  <c r="AK61" i="3"/>
  <c r="AJ61" i="3"/>
  <c r="AI61" i="3"/>
  <c r="AN61" i="3" s="1"/>
  <c r="AH61" i="3"/>
  <c r="AG61" i="3"/>
  <c r="AF61" i="3"/>
  <c r="AE61" i="3"/>
  <c r="J61" i="3"/>
  <c r="AL61" i="3" s="1"/>
  <c r="GA60" i="3"/>
  <c r="FJ60" i="3"/>
  <c r="ES60" i="3"/>
  <c r="DY60" i="3"/>
  <c r="DE60" i="3"/>
  <c r="CK60" i="3"/>
  <c r="AS60" i="3"/>
  <c r="AK60" i="3"/>
  <c r="AJ60" i="3"/>
  <c r="AI60" i="3"/>
  <c r="AP60" i="3" s="1"/>
  <c r="AH60" i="3"/>
  <c r="AG60" i="3"/>
  <c r="AF60" i="3"/>
  <c r="AE60" i="3"/>
  <c r="J60" i="3"/>
  <c r="AL60" i="3" s="1"/>
  <c r="GA59" i="3"/>
  <c r="FJ59" i="3"/>
  <c r="ES59" i="3"/>
  <c r="DY59" i="3"/>
  <c r="DE59" i="3"/>
  <c r="CK59" i="3"/>
  <c r="AP59" i="3"/>
  <c r="AN59" i="3"/>
  <c r="AK59" i="3"/>
  <c r="AJ59" i="3"/>
  <c r="AI59" i="3"/>
  <c r="AR59" i="3" s="1"/>
  <c r="AH59" i="3"/>
  <c r="AG59" i="3"/>
  <c r="AF59" i="3"/>
  <c r="AE59" i="3"/>
  <c r="J59" i="3"/>
  <c r="AL59" i="3" s="1"/>
  <c r="GA58" i="3"/>
  <c r="FJ58" i="3"/>
  <c r="ES58" i="3"/>
  <c r="DY58" i="3"/>
  <c r="DE58" i="3"/>
  <c r="CK58" i="3"/>
  <c r="AP58" i="3"/>
  <c r="AK58" i="3"/>
  <c r="AO58" i="3" s="1"/>
  <c r="AJ58" i="3"/>
  <c r="AI58" i="3"/>
  <c r="AS58" i="3" s="1"/>
  <c r="AH58" i="3"/>
  <c r="AG58" i="3"/>
  <c r="AF58" i="3"/>
  <c r="AE58" i="3"/>
  <c r="J58" i="3"/>
  <c r="AL58" i="3" s="1"/>
  <c r="GA57" i="3"/>
  <c r="GA56" i="3"/>
  <c r="GA55" i="3"/>
  <c r="GA54" i="3"/>
  <c r="AK54" i="3"/>
  <c r="AS54" i="3" s="1"/>
  <c r="AJ54" i="3"/>
  <c r="AI54" i="3"/>
  <c r="AP54" i="3" s="1"/>
  <c r="AH54" i="3"/>
  <c r="AG54" i="3"/>
  <c r="AF54" i="3"/>
  <c r="AE54" i="3"/>
  <c r="J54" i="3"/>
  <c r="AL54" i="3" s="1"/>
  <c r="GA53" i="3"/>
  <c r="AK53" i="3"/>
  <c r="AQ53" i="3" s="1"/>
  <c r="AJ53" i="3"/>
  <c r="AI53" i="3"/>
  <c r="AN53" i="3" s="1"/>
  <c r="AH53" i="3"/>
  <c r="AG53" i="3"/>
  <c r="AF53" i="3"/>
  <c r="AE53" i="3"/>
  <c r="O53" i="3"/>
  <c r="J53" i="3"/>
  <c r="AL53" i="3" s="1"/>
  <c r="GA52" i="3"/>
  <c r="FJ52" i="3"/>
  <c r="ES52" i="3"/>
  <c r="DY52" i="3"/>
  <c r="DE52" i="3"/>
  <c r="CK52" i="3"/>
  <c r="AS52" i="3"/>
  <c r="AQ52" i="3"/>
  <c r="AP52" i="3"/>
  <c r="AK52" i="3"/>
  <c r="AJ52" i="3"/>
  <c r="AI52" i="3"/>
  <c r="AR52" i="3" s="1"/>
  <c r="AH52" i="3"/>
  <c r="AG52" i="3"/>
  <c r="AF52" i="3"/>
  <c r="AE52" i="3"/>
  <c r="J52" i="3"/>
  <c r="AL52" i="3" s="1"/>
  <c r="GA51" i="3"/>
  <c r="FJ51" i="3"/>
  <c r="ES51" i="3"/>
  <c r="DY51" i="3"/>
  <c r="DE51" i="3"/>
  <c r="CK51" i="3"/>
  <c r="AL51" i="3"/>
  <c r="AK51" i="3"/>
  <c r="AJ51" i="3"/>
  <c r="AI51" i="3"/>
  <c r="AS51" i="3" s="1"/>
  <c r="AH51" i="3"/>
  <c r="AG51" i="3"/>
  <c r="AF51" i="3"/>
  <c r="AE51" i="3"/>
  <c r="J51" i="3"/>
  <c r="K51" i="4" s="1"/>
  <c r="GA50" i="3"/>
  <c r="FJ50" i="3"/>
  <c r="ES50" i="3"/>
  <c r="DY50" i="3"/>
  <c r="DE50" i="3"/>
  <c r="CK50" i="3"/>
  <c r="AK50" i="3"/>
  <c r="AJ50" i="3"/>
  <c r="AI50" i="3"/>
  <c r="AH50" i="3"/>
  <c r="AG50" i="3"/>
  <c r="AF50" i="3"/>
  <c r="AE50" i="3"/>
  <c r="J50" i="3"/>
  <c r="AL50" i="3" s="1"/>
  <c r="GA49" i="3"/>
  <c r="FJ49" i="3"/>
  <c r="ES49" i="3"/>
  <c r="DY49" i="3"/>
  <c r="DE49" i="3"/>
  <c r="CK49" i="3"/>
  <c r="AK49" i="3"/>
  <c r="AQ49" i="3" s="1"/>
  <c r="AJ49" i="3"/>
  <c r="AI49" i="3"/>
  <c r="AH49" i="3"/>
  <c r="AG49" i="3"/>
  <c r="AF49" i="3"/>
  <c r="AE49" i="3"/>
  <c r="J49" i="3"/>
  <c r="AL49" i="3" s="1"/>
  <c r="GA48" i="3"/>
  <c r="GA47" i="3"/>
  <c r="GA46" i="3"/>
  <c r="GA45" i="3"/>
  <c r="AK45" i="3"/>
  <c r="AQ45" i="3" s="1"/>
  <c r="AJ45" i="3"/>
  <c r="AI45" i="3"/>
  <c r="AH45" i="3"/>
  <c r="AG45" i="3"/>
  <c r="AF45" i="3"/>
  <c r="AE45" i="3"/>
  <c r="J45" i="3"/>
  <c r="AL45" i="3" s="1"/>
  <c r="GA44" i="3"/>
  <c r="AS44" i="3"/>
  <c r="AK44" i="3"/>
  <c r="AO44" i="3" s="1"/>
  <c r="AJ44" i="3"/>
  <c r="AI44" i="3"/>
  <c r="AH44" i="3"/>
  <c r="AG44" i="3"/>
  <c r="AF44" i="3"/>
  <c r="AE44" i="3"/>
  <c r="O44" i="3"/>
  <c r="J44" i="3"/>
  <c r="AL44" i="3" s="1"/>
  <c r="GA43" i="3"/>
  <c r="FJ43" i="3"/>
  <c r="ES43" i="3"/>
  <c r="DY43" i="3"/>
  <c r="DE43" i="3"/>
  <c r="CK43" i="3"/>
  <c r="AO43" i="3"/>
  <c r="AK43" i="3"/>
  <c r="AJ43" i="3"/>
  <c r="AI43" i="3"/>
  <c r="AR43" i="3" s="1"/>
  <c r="AH43" i="3"/>
  <c r="AG43" i="3"/>
  <c r="AF43" i="3"/>
  <c r="AE43" i="3"/>
  <c r="J43" i="3"/>
  <c r="AL43" i="3" s="1"/>
  <c r="GA42" i="3"/>
  <c r="FJ42" i="3"/>
  <c r="ES42" i="3"/>
  <c r="DY42" i="3"/>
  <c r="DE42" i="3"/>
  <c r="CK42" i="3"/>
  <c r="AQ42" i="3"/>
  <c r="AK42" i="3"/>
  <c r="AJ42" i="3"/>
  <c r="AI42" i="3"/>
  <c r="AR42" i="3" s="1"/>
  <c r="AH42" i="3"/>
  <c r="AG42" i="3"/>
  <c r="AF42" i="3"/>
  <c r="AE42" i="3"/>
  <c r="J42" i="3"/>
  <c r="AL42" i="3" s="1"/>
  <c r="GA41" i="3"/>
  <c r="FJ41" i="3"/>
  <c r="ES41" i="3"/>
  <c r="DY41" i="3"/>
  <c r="DE41" i="3"/>
  <c r="CK41" i="3"/>
  <c r="AK41" i="3"/>
  <c r="AJ41" i="3"/>
  <c r="AI41" i="3"/>
  <c r="AN41" i="3" s="1"/>
  <c r="AH41" i="3"/>
  <c r="AG41" i="3"/>
  <c r="AF41" i="3"/>
  <c r="AE41" i="3"/>
  <c r="J41" i="3"/>
  <c r="AL41" i="3" s="1"/>
  <c r="GA40" i="3"/>
  <c r="FJ40" i="3"/>
  <c r="ES40" i="3"/>
  <c r="DY40" i="3"/>
  <c r="DE40" i="3"/>
  <c r="CK40" i="3"/>
  <c r="AK40" i="3"/>
  <c r="AO40" i="3" s="1"/>
  <c r="AJ40" i="3"/>
  <c r="AI40" i="3"/>
  <c r="AH40" i="3"/>
  <c r="AG40" i="3"/>
  <c r="AF40" i="3"/>
  <c r="AE40" i="3"/>
  <c r="J40" i="3"/>
  <c r="AL40" i="3" s="1"/>
  <c r="GA39" i="3"/>
  <c r="GA38" i="3"/>
  <c r="GA37" i="3"/>
  <c r="AI37" i="3"/>
  <c r="GA36" i="3"/>
  <c r="AK36" i="3"/>
  <c r="AJ36" i="3"/>
  <c r="AI36" i="3"/>
  <c r="AN36" i="3" s="1"/>
  <c r="AH36" i="3"/>
  <c r="AG36" i="3"/>
  <c r="AF36" i="3"/>
  <c r="AE36" i="3"/>
  <c r="J36" i="3"/>
  <c r="AL36" i="3" s="1"/>
  <c r="GA35" i="3"/>
  <c r="AK35" i="3"/>
  <c r="AJ35" i="3"/>
  <c r="AI35" i="3"/>
  <c r="AP35" i="3" s="1"/>
  <c r="AH35" i="3"/>
  <c r="AG35" i="3"/>
  <c r="AF35" i="3"/>
  <c r="AE35" i="3"/>
  <c r="O35" i="3"/>
  <c r="J35" i="3"/>
  <c r="AL35" i="3" s="1"/>
  <c r="GA34" i="3"/>
  <c r="FJ34" i="3"/>
  <c r="ES34" i="3"/>
  <c r="DY34" i="3"/>
  <c r="DE34" i="3"/>
  <c r="CK34" i="3"/>
  <c r="AK34" i="3"/>
  <c r="AO34" i="3" s="1"/>
  <c r="AJ34" i="3"/>
  <c r="AI34" i="3"/>
  <c r="AR34" i="3" s="1"/>
  <c r="AH34" i="3"/>
  <c r="AG34" i="3"/>
  <c r="AF34" i="3"/>
  <c r="AE34" i="3"/>
  <c r="J34" i="3"/>
  <c r="AL34" i="3" s="1"/>
  <c r="GA33" i="3"/>
  <c r="FJ33" i="3"/>
  <c r="ES33" i="3"/>
  <c r="DY33" i="3"/>
  <c r="DE33" i="3"/>
  <c r="CK33" i="3"/>
  <c r="AK33" i="3"/>
  <c r="AS33" i="3" s="1"/>
  <c r="AJ33" i="3"/>
  <c r="AI33" i="3"/>
  <c r="AH33" i="3"/>
  <c r="AG33" i="3"/>
  <c r="AF33" i="3"/>
  <c r="AE33" i="3"/>
  <c r="J33" i="3"/>
  <c r="AL33" i="3" s="1"/>
  <c r="GA32" i="3"/>
  <c r="FJ32" i="3"/>
  <c r="ES32" i="3"/>
  <c r="DY32" i="3"/>
  <c r="DE32" i="3"/>
  <c r="CK32" i="3"/>
  <c r="AK32" i="3"/>
  <c r="AJ32" i="3"/>
  <c r="AI32" i="3"/>
  <c r="AN32" i="3" s="1"/>
  <c r="AH32" i="3"/>
  <c r="AG32" i="3"/>
  <c r="AF32" i="3"/>
  <c r="AE32" i="3"/>
  <c r="J32" i="3"/>
  <c r="AL32" i="3" s="1"/>
  <c r="GA31" i="3"/>
  <c r="FJ31" i="3"/>
  <c r="ES31" i="3"/>
  <c r="DY31" i="3"/>
  <c r="DE31" i="3"/>
  <c r="CK31" i="3"/>
  <c r="AK31" i="3"/>
  <c r="AJ31" i="3"/>
  <c r="AI31" i="3"/>
  <c r="AQ31" i="3" s="1"/>
  <c r="AH31" i="3"/>
  <c r="AG31" i="3"/>
  <c r="AF31" i="3"/>
  <c r="AE31" i="3"/>
  <c r="J31" i="3"/>
  <c r="AL31" i="3" s="1"/>
  <c r="GA30" i="3"/>
  <c r="GA29" i="3"/>
  <c r="GA28" i="3"/>
  <c r="AI28" i="3"/>
  <c r="GA27" i="3"/>
  <c r="AK27" i="3"/>
  <c r="AQ27" i="3" s="1"/>
  <c r="AJ27" i="3"/>
  <c r="AI27" i="3"/>
  <c r="AH27" i="3"/>
  <c r="AG27" i="3"/>
  <c r="AF27" i="3"/>
  <c r="AE27" i="3"/>
  <c r="J27" i="3"/>
  <c r="AL27" i="3" s="1"/>
  <c r="GA26" i="3"/>
  <c r="AK26" i="3"/>
  <c r="AO26" i="3" s="1"/>
  <c r="AJ26" i="3"/>
  <c r="AI26" i="3"/>
  <c r="AH26" i="3"/>
  <c r="AG26" i="3"/>
  <c r="AF26" i="3"/>
  <c r="AE26" i="3"/>
  <c r="O26" i="3"/>
  <c r="J26" i="3"/>
  <c r="AL26" i="3" s="1"/>
  <c r="GA25" i="3"/>
  <c r="FJ25" i="3"/>
  <c r="ES25" i="3"/>
  <c r="DY25" i="3"/>
  <c r="DE25" i="3"/>
  <c r="CK25" i="3"/>
  <c r="AK25" i="3"/>
  <c r="AS25" i="3" s="1"/>
  <c r="AJ25" i="3"/>
  <c r="AI25" i="3"/>
  <c r="AH25" i="3"/>
  <c r="AG25" i="3"/>
  <c r="AF25" i="3"/>
  <c r="AE25" i="3"/>
  <c r="J25" i="3"/>
  <c r="AL25" i="3" s="1"/>
  <c r="GA24" i="3"/>
  <c r="FJ24" i="3"/>
  <c r="ES24" i="3"/>
  <c r="DY24" i="3"/>
  <c r="DE24" i="3"/>
  <c r="CK24" i="3"/>
  <c r="AK24" i="3"/>
  <c r="AJ24" i="3"/>
  <c r="AI24" i="3"/>
  <c r="AR24" i="3" s="1"/>
  <c r="AH24" i="3"/>
  <c r="AG24" i="3"/>
  <c r="AF24" i="3"/>
  <c r="AE24" i="3"/>
  <c r="J24" i="3"/>
  <c r="AL24" i="3" s="1"/>
  <c r="GA23" i="3"/>
  <c r="FJ23" i="3"/>
  <c r="ES23" i="3"/>
  <c r="DY23" i="3"/>
  <c r="DE23" i="3"/>
  <c r="CK23" i="3"/>
  <c r="AK23" i="3"/>
  <c r="AO23" i="3" s="1"/>
  <c r="AJ23" i="3"/>
  <c r="AI23" i="3"/>
  <c r="AH23" i="3"/>
  <c r="AG23" i="3"/>
  <c r="AF23" i="3"/>
  <c r="AE23" i="3"/>
  <c r="J23" i="3"/>
  <c r="AL23" i="3" s="1"/>
  <c r="GA22" i="3"/>
  <c r="FJ22" i="3"/>
  <c r="ES22" i="3"/>
  <c r="DY22" i="3"/>
  <c r="DE22" i="3"/>
  <c r="CK22" i="3"/>
  <c r="AK22" i="3"/>
  <c r="AJ22" i="3"/>
  <c r="AI22" i="3"/>
  <c r="AQ22" i="3" s="1"/>
  <c r="AH22" i="3"/>
  <c r="AG22" i="3"/>
  <c r="AF22" i="3"/>
  <c r="AE22" i="3"/>
  <c r="J22" i="3"/>
  <c r="AL22" i="3" s="1"/>
  <c r="GA21" i="3"/>
  <c r="GA20" i="3"/>
  <c r="GA19" i="3"/>
  <c r="GA18" i="3"/>
  <c r="AK18" i="3"/>
  <c r="AQ18" i="3" s="1"/>
  <c r="AJ18" i="3"/>
  <c r="AI18" i="3"/>
  <c r="AH18" i="3"/>
  <c r="AG18" i="3"/>
  <c r="AF18" i="3"/>
  <c r="AE18" i="3"/>
  <c r="J18" i="3"/>
  <c r="K18" i="4" s="1"/>
  <c r="GA17" i="3"/>
  <c r="AK17" i="3"/>
  <c r="AJ17" i="3"/>
  <c r="AI17" i="3"/>
  <c r="AP17" i="3" s="1"/>
  <c r="AH17" i="3"/>
  <c r="AG17" i="3"/>
  <c r="AF17" i="3"/>
  <c r="AE17" i="3"/>
  <c r="O17" i="3"/>
  <c r="J17" i="3"/>
  <c r="AL17" i="3" s="1"/>
  <c r="GA16" i="3"/>
  <c r="FJ16" i="3"/>
  <c r="ES16" i="3"/>
  <c r="DY16" i="3"/>
  <c r="DE16" i="3"/>
  <c r="CK16" i="3"/>
  <c r="AK16" i="3"/>
  <c r="AJ16" i="3"/>
  <c r="AI16" i="3"/>
  <c r="AR16" i="3" s="1"/>
  <c r="AH16" i="3"/>
  <c r="AG16" i="3"/>
  <c r="AF16" i="3"/>
  <c r="AE16" i="3"/>
  <c r="J16" i="3"/>
  <c r="AL16" i="3" s="1"/>
  <c r="GA15" i="3"/>
  <c r="FW15" i="3"/>
  <c r="FJ15" i="3"/>
  <c r="ES15" i="3"/>
  <c r="DY15" i="3"/>
  <c r="DE15" i="3"/>
  <c r="CK15" i="3"/>
  <c r="AK15" i="3"/>
  <c r="AJ15" i="3"/>
  <c r="AI15" i="3"/>
  <c r="AR15" i="3" s="1"/>
  <c r="AH15" i="3"/>
  <c r="AG15" i="3"/>
  <c r="AF15" i="3"/>
  <c r="AE15" i="3"/>
  <c r="J15" i="3"/>
  <c r="AL15" i="3" s="1"/>
  <c r="GA14" i="3"/>
  <c r="FW14" i="3"/>
  <c r="FJ14" i="3"/>
  <c r="ES14" i="3"/>
  <c r="DY14" i="3"/>
  <c r="DE14" i="3"/>
  <c r="CK14" i="3"/>
  <c r="AK14" i="3"/>
  <c r="AJ14" i="3"/>
  <c r="AI14" i="3"/>
  <c r="AQ14" i="3" s="1"/>
  <c r="AH14" i="3"/>
  <c r="AG14" i="3"/>
  <c r="AF14" i="3"/>
  <c r="AE14" i="3"/>
  <c r="J14" i="3"/>
  <c r="AL14" i="3" s="1"/>
  <c r="GA13" i="3"/>
  <c r="FW13" i="3"/>
  <c r="FJ13" i="3"/>
  <c r="ES13" i="3"/>
  <c r="DY13" i="3"/>
  <c r="DE13" i="3"/>
  <c r="CK13" i="3"/>
  <c r="AK13" i="3"/>
  <c r="AS13" i="3" s="1"/>
  <c r="AJ13" i="3"/>
  <c r="AI13" i="3"/>
  <c r="AP13" i="3" s="1"/>
  <c r="AH13" i="3"/>
  <c r="AG13" i="3"/>
  <c r="AF13" i="3"/>
  <c r="AE13" i="3"/>
  <c r="J13" i="3"/>
  <c r="AL13" i="3" s="1"/>
  <c r="GA12" i="3"/>
  <c r="FW12" i="3"/>
  <c r="GA11" i="3"/>
  <c r="FW11" i="3"/>
  <c r="GA10" i="3"/>
  <c r="FW10" i="3"/>
  <c r="AI10" i="3"/>
  <c r="GA9" i="3"/>
  <c r="FW9" i="3"/>
  <c r="AK9" i="3"/>
  <c r="AO9" i="3" s="1"/>
  <c r="AJ9" i="3"/>
  <c r="AI9" i="3"/>
  <c r="AH9" i="3"/>
  <c r="AG9" i="3"/>
  <c r="AF9" i="3"/>
  <c r="AE9" i="3"/>
  <c r="J9" i="3"/>
  <c r="AL9" i="3" s="1"/>
  <c r="GA8" i="3"/>
  <c r="FW8" i="3"/>
  <c r="AK8" i="3"/>
  <c r="AS8" i="3" s="1"/>
  <c r="AJ8" i="3"/>
  <c r="AI8" i="3"/>
  <c r="AH8" i="3"/>
  <c r="AG8" i="3"/>
  <c r="AF8" i="3"/>
  <c r="AE8" i="3"/>
  <c r="O8" i="3"/>
  <c r="J8" i="3"/>
  <c r="AL8" i="3" s="1"/>
  <c r="GA7" i="3"/>
  <c r="FW7" i="3"/>
  <c r="FJ7" i="3"/>
  <c r="ES7" i="3"/>
  <c r="DY7" i="3"/>
  <c r="DE7" i="3"/>
  <c r="CK7" i="3"/>
  <c r="AK7" i="3"/>
  <c r="AO7" i="3" s="1"/>
  <c r="AJ7" i="3"/>
  <c r="AI7" i="3"/>
  <c r="AH7" i="3"/>
  <c r="AG7" i="3"/>
  <c r="AF7" i="3"/>
  <c r="AE7" i="3"/>
  <c r="J7" i="3"/>
  <c r="AL7" i="3" s="1"/>
  <c r="GA6" i="3"/>
  <c r="FW6" i="3"/>
  <c r="FJ6" i="3"/>
  <c r="ES6" i="3"/>
  <c r="DY6" i="3"/>
  <c r="DE6" i="3"/>
  <c r="CK6" i="3"/>
  <c r="AK6" i="3"/>
  <c r="AJ6" i="3"/>
  <c r="AI6" i="3"/>
  <c r="AH6" i="3"/>
  <c r="AG6" i="3"/>
  <c r="AF6" i="3"/>
  <c r="AE6" i="3"/>
  <c r="J6" i="3"/>
  <c r="AL6" i="3" s="1"/>
  <c r="GA5" i="3"/>
  <c r="FW5" i="3"/>
  <c r="FJ5" i="3"/>
  <c r="ES5" i="3"/>
  <c r="DY5" i="3"/>
  <c r="DE5" i="3"/>
  <c r="CK5" i="3"/>
  <c r="AK5" i="3"/>
  <c r="AJ5" i="3"/>
  <c r="AI5" i="3"/>
  <c r="AH5" i="3"/>
  <c r="AG5" i="3"/>
  <c r="AF5" i="3"/>
  <c r="AE5" i="3"/>
  <c r="J5" i="3"/>
  <c r="AL5" i="3" s="1"/>
  <c r="GA4" i="3"/>
  <c r="FW4" i="3"/>
  <c r="FJ4" i="3"/>
  <c r="ES4" i="3"/>
  <c r="DY4" i="3"/>
  <c r="DE4" i="3"/>
  <c r="CK4" i="3"/>
  <c r="AK4" i="3"/>
  <c r="AJ4" i="3"/>
  <c r="AI4" i="3"/>
  <c r="AH4" i="3"/>
  <c r="AG4" i="3"/>
  <c r="AF4" i="3"/>
  <c r="AE4" i="3"/>
  <c r="J4" i="3"/>
  <c r="AL4" i="3" s="1"/>
  <c r="D32" i="2"/>
  <c r="P31" i="2"/>
  <c r="D31" i="2"/>
  <c r="N28" i="2"/>
  <c r="N27" i="2"/>
  <c r="L19" i="2"/>
  <c r="L18" i="2"/>
  <c r="H18" i="2"/>
  <c r="J13" i="2"/>
  <c r="N10" i="2"/>
  <c r="F10" i="2"/>
  <c r="N9" i="2"/>
  <c r="F9" i="2"/>
  <c r="P6" i="2"/>
  <c r="D6" i="2"/>
  <c r="D35" i="1"/>
  <c r="B33" i="1"/>
  <c r="B32" i="1"/>
  <c r="B31" i="1"/>
  <c r="B30" i="1"/>
  <c r="B29" i="1"/>
  <c r="B28" i="1"/>
  <c r="C35" i="1"/>
  <c r="K4" i="4" l="1"/>
  <c r="AR4" i="4"/>
  <c r="AO40" i="4"/>
  <c r="AQ43" i="4"/>
  <c r="AR43" i="4"/>
  <c r="AN40" i="4"/>
  <c r="AO41" i="4"/>
  <c r="AO44" i="4"/>
  <c r="AR40" i="4"/>
  <c r="AR34" i="4"/>
  <c r="AP33" i="4"/>
  <c r="AO35" i="4"/>
  <c r="AO31" i="4"/>
  <c r="AS34" i="4"/>
  <c r="AS35" i="4"/>
  <c r="AR24" i="4"/>
  <c r="AS9" i="4"/>
  <c r="AP7" i="4"/>
  <c r="AP9" i="4"/>
  <c r="AN15" i="4"/>
  <c r="AQ15" i="4"/>
  <c r="AR14" i="4"/>
  <c r="AN17" i="4"/>
  <c r="AR13" i="4"/>
  <c r="AS18" i="4"/>
  <c r="AR53" i="4"/>
  <c r="AR54" i="4"/>
  <c r="AO49" i="4"/>
  <c r="AR106" i="4"/>
  <c r="AR108" i="4"/>
  <c r="AR105" i="4"/>
  <c r="AP108" i="4"/>
  <c r="AR98" i="4"/>
  <c r="AN97" i="4"/>
  <c r="AR99" i="4"/>
  <c r="AO98" i="4"/>
  <c r="AP98" i="4"/>
  <c r="AR88" i="4"/>
  <c r="AN90" i="4"/>
  <c r="AP86" i="4"/>
  <c r="AO90" i="4"/>
  <c r="AS78" i="4"/>
  <c r="AS77" i="4"/>
  <c r="AR80" i="4"/>
  <c r="AQ76" i="4"/>
  <c r="AN77" i="4"/>
  <c r="AS76" i="4"/>
  <c r="AP77" i="4"/>
  <c r="AQ77" i="4"/>
  <c r="AP79" i="4"/>
  <c r="AR81" i="4"/>
  <c r="AS68" i="4"/>
  <c r="AP70" i="4"/>
  <c r="AS72" i="4"/>
  <c r="AN72" i="4"/>
  <c r="AP67" i="4"/>
  <c r="AN68" i="4"/>
  <c r="AP72" i="4"/>
  <c r="AQ67" i="4"/>
  <c r="AQ68" i="4"/>
  <c r="AR69" i="4"/>
  <c r="AO68" i="4"/>
  <c r="AR61" i="4"/>
  <c r="AQ63" i="4"/>
  <c r="AQ59" i="4"/>
  <c r="AN59" i="4"/>
  <c r="AS60" i="4"/>
  <c r="AO63" i="4"/>
  <c r="AP58" i="4"/>
  <c r="BV58" i="4" s="1"/>
  <c r="AO59" i="4"/>
  <c r="D24" i="2"/>
  <c r="D23" i="2"/>
  <c r="P14" i="2"/>
  <c r="P145" i="4"/>
  <c r="H19" i="2"/>
  <c r="AS4" i="3"/>
  <c r="AP106" i="3"/>
  <c r="AS107" i="3"/>
  <c r="P131" i="3"/>
  <c r="P135" i="3"/>
  <c r="P137" i="3"/>
  <c r="P145" i="3"/>
  <c r="BS178" i="4"/>
  <c r="BT180" i="4" s="1"/>
  <c r="BU180" i="4" s="1"/>
  <c r="BV180" i="4" s="1"/>
  <c r="P143" i="3"/>
  <c r="BS167" i="4"/>
  <c r="BT172" i="4" s="1"/>
  <c r="BU172" i="4" s="1"/>
  <c r="BV172" i="4" s="1"/>
  <c r="P144" i="3"/>
  <c r="BS153" i="4"/>
  <c r="P138" i="3"/>
  <c r="BS151" i="4"/>
  <c r="P136" i="3"/>
  <c r="P134" i="3"/>
  <c r="P133" i="3"/>
  <c r="BS149" i="4"/>
  <c r="BT152" i="4" s="1"/>
  <c r="BU152" i="4" s="1"/>
  <c r="BV152" i="4" s="1"/>
  <c r="P132" i="3"/>
  <c r="BS147" i="4"/>
  <c r="K158" i="4"/>
  <c r="Y28" i="4" s="1"/>
  <c r="Y26" i="4"/>
  <c r="K136" i="4"/>
  <c r="K132" i="4"/>
  <c r="Y24" i="4" s="1"/>
  <c r="AL107" i="3"/>
  <c r="AP107" i="3"/>
  <c r="K108" i="4"/>
  <c r="AN103" i="3"/>
  <c r="AO105" i="3"/>
  <c r="AN108" i="3"/>
  <c r="AO103" i="3"/>
  <c r="AP103" i="3"/>
  <c r="AS104" i="3"/>
  <c r="AL106" i="3"/>
  <c r="AR107" i="3"/>
  <c r="AQ103" i="3"/>
  <c r="AQ105" i="3"/>
  <c r="AO106" i="3"/>
  <c r="AS98" i="3"/>
  <c r="K94" i="4"/>
  <c r="AO98" i="3"/>
  <c r="K99" i="4"/>
  <c r="K96" i="4"/>
  <c r="AO99" i="3"/>
  <c r="K98" i="4"/>
  <c r="AS94" i="3"/>
  <c r="K97" i="4"/>
  <c r="AN88" i="3"/>
  <c r="K86" i="4"/>
  <c r="K87" i="4"/>
  <c r="AQ88" i="3"/>
  <c r="AS88" i="3"/>
  <c r="AN89" i="3"/>
  <c r="K85" i="4"/>
  <c r="AR88" i="3"/>
  <c r="K90" i="4"/>
  <c r="AQ76" i="3"/>
  <c r="AR79" i="3"/>
  <c r="K78" i="4"/>
  <c r="AS76" i="3"/>
  <c r="BW77" i="3" s="1"/>
  <c r="AP76" i="3"/>
  <c r="AN77" i="3"/>
  <c r="AP77" i="3"/>
  <c r="AQ80" i="3"/>
  <c r="K77" i="4"/>
  <c r="AQ79" i="3"/>
  <c r="AP79" i="3"/>
  <c r="AL72" i="3"/>
  <c r="AN67" i="3"/>
  <c r="AP67" i="3"/>
  <c r="K70" i="4"/>
  <c r="AQ67" i="3"/>
  <c r="BV68" i="3" s="1"/>
  <c r="AL68" i="3"/>
  <c r="AN71" i="3"/>
  <c r="K69" i="4"/>
  <c r="AO67" i="3"/>
  <c r="AS67" i="3"/>
  <c r="AN68" i="3"/>
  <c r="AR72" i="3"/>
  <c r="K60" i="4"/>
  <c r="K63" i="4"/>
  <c r="AN58" i="3"/>
  <c r="AQ59" i="3"/>
  <c r="AS61" i="3"/>
  <c r="K62" i="4"/>
  <c r="AO60" i="3"/>
  <c r="AQ61" i="3"/>
  <c r="K61" i="4"/>
  <c r="AN49" i="3"/>
  <c r="K50" i="4"/>
  <c r="AO54" i="3"/>
  <c r="AR49" i="3"/>
  <c r="AN52" i="3"/>
  <c r="K49" i="4"/>
  <c r="AO52" i="3"/>
  <c r="AR53" i="3"/>
  <c r="K54" i="4"/>
  <c r="AS42" i="3"/>
  <c r="AN42" i="3"/>
  <c r="AP44" i="3"/>
  <c r="K41" i="4"/>
  <c r="AQ40" i="3"/>
  <c r="AO41" i="3"/>
  <c r="BU43" i="3" s="1"/>
  <c r="AO42" i="3"/>
  <c r="BU42" i="3" s="1"/>
  <c r="AS43" i="3"/>
  <c r="AP42" i="3"/>
  <c r="AN43" i="3"/>
  <c r="AN45" i="3"/>
  <c r="AO33" i="3"/>
  <c r="AP33" i="3"/>
  <c r="AO35" i="3"/>
  <c r="AO31" i="3"/>
  <c r="BU32" i="3" s="1"/>
  <c r="AQ33" i="3"/>
  <c r="AS35" i="3"/>
  <c r="K35" i="4"/>
  <c r="AO32" i="3"/>
  <c r="K34" i="4"/>
  <c r="AR33" i="3"/>
  <c r="K33" i="4"/>
  <c r="AN33" i="3"/>
  <c r="AS34" i="3"/>
  <c r="AN34" i="3"/>
  <c r="AQ36" i="3"/>
  <c r="K32" i="4"/>
  <c r="AO24" i="3"/>
  <c r="AO22" i="3"/>
  <c r="AQ24" i="3"/>
  <c r="AO25" i="3"/>
  <c r="AS26" i="3"/>
  <c r="K24" i="4"/>
  <c r="AN23" i="3"/>
  <c r="AS24" i="3"/>
  <c r="AR25" i="3"/>
  <c r="K22" i="4"/>
  <c r="AN24" i="3"/>
  <c r="AP26" i="3"/>
  <c r="K27" i="4"/>
  <c r="AP24" i="3"/>
  <c r="AN25" i="3"/>
  <c r="AN27" i="3"/>
  <c r="K25" i="4"/>
  <c r="AN15" i="3"/>
  <c r="AS16" i="3"/>
  <c r="AL18" i="3"/>
  <c r="AQ15" i="3"/>
  <c r="AO13" i="3"/>
  <c r="AS15" i="3"/>
  <c r="AN16" i="3"/>
  <c r="AO17" i="3"/>
  <c r="AN18" i="3"/>
  <c r="K13" i="4"/>
  <c r="AO14" i="3"/>
  <c r="AO16" i="3"/>
  <c r="AS17" i="3"/>
  <c r="K7" i="4"/>
  <c r="AP8" i="3"/>
  <c r="K6" i="4"/>
  <c r="AR6" i="3"/>
  <c r="AN5" i="3"/>
  <c r="BU6" i="3" s="1"/>
  <c r="AQ9" i="3"/>
  <c r="AP7" i="3"/>
  <c r="K9" i="4"/>
  <c r="AS7" i="3"/>
  <c r="K5" i="4"/>
  <c r="AO6" i="3"/>
  <c r="AO8" i="3"/>
  <c r="BY4" i="3"/>
  <c r="AQ5" i="3"/>
  <c r="BR190" i="4"/>
  <c r="P150" i="4"/>
  <c r="W150" i="4"/>
  <c r="F154" i="4" s="1"/>
  <c r="BR185" i="4" s="1"/>
  <c r="W149" i="4"/>
  <c r="D154" i="4" s="1"/>
  <c r="BR184" i="4" s="1"/>
  <c r="Y25" i="4"/>
  <c r="F27" i="2"/>
  <c r="P144" i="4"/>
  <c r="P138" i="4"/>
  <c r="P32" i="2"/>
  <c r="P23" i="2"/>
  <c r="P136" i="4"/>
  <c r="D14" i="2"/>
  <c r="D13" i="2"/>
  <c r="P133" i="4"/>
  <c r="AN103" i="4"/>
  <c r="BU103" i="4" s="1"/>
  <c r="AO103" i="4"/>
  <c r="AP103" i="4"/>
  <c r="AN105" i="4"/>
  <c r="AN107" i="4"/>
  <c r="AS105" i="4"/>
  <c r="AS103" i="4"/>
  <c r="AO105" i="4"/>
  <c r="AP107" i="4"/>
  <c r="AQ105" i="4"/>
  <c r="AQ95" i="4"/>
  <c r="AS97" i="4"/>
  <c r="AO99" i="4"/>
  <c r="AS95" i="4"/>
  <c r="AP97" i="4"/>
  <c r="BV97" i="4" s="1"/>
  <c r="AO97" i="4"/>
  <c r="AO95" i="4"/>
  <c r="AN96" i="4"/>
  <c r="AQ97" i="4"/>
  <c r="AN98" i="4"/>
  <c r="AQ87" i="4"/>
  <c r="AP88" i="4"/>
  <c r="AN88" i="4"/>
  <c r="AQ88" i="4"/>
  <c r="AQ86" i="4"/>
  <c r="AN87" i="4"/>
  <c r="AS86" i="4"/>
  <c r="AS90" i="4"/>
  <c r="AP87" i="4"/>
  <c r="AR86" i="4"/>
  <c r="AR87" i="4"/>
  <c r="AN78" i="4"/>
  <c r="AQ78" i="4"/>
  <c r="AR79" i="4"/>
  <c r="BW79" i="4" s="1"/>
  <c r="AN80" i="4"/>
  <c r="AR76" i="4"/>
  <c r="AR77" i="4"/>
  <c r="AP81" i="4"/>
  <c r="AR78" i="4"/>
  <c r="AQ81" i="4"/>
  <c r="AS81" i="4"/>
  <c r="BW78" i="4" s="1"/>
  <c r="AS70" i="4"/>
  <c r="AO70" i="4"/>
  <c r="AS67" i="4"/>
  <c r="AR68" i="4"/>
  <c r="AQ71" i="4"/>
  <c r="AR72" i="4"/>
  <c r="AP71" i="4"/>
  <c r="AR70" i="4"/>
  <c r="AS71" i="4"/>
  <c r="AN67" i="4"/>
  <c r="AP69" i="4"/>
  <c r="AR59" i="4"/>
  <c r="BW60" i="4" s="1"/>
  <c r="AO60" i="4"/>
  <c r="AS62" i="4"/>
  <c r="AS63" i="4"/>
  <c r="AN62" i="4"/>
  <c r="AP62" i="4"/>
  <c r="AR63" i="4"/>
  <c r="AS58" i="4"/>
  <c r="AR60" i="4"/>
  <c r="BW58" i="4" s="1"/>
  <c r="AQ62" i="4"/>
  <c r="AN63" i="4"/>
  <c r="AR49" i="4"/>
  <c r="AS51" i="4"/>
  <c r="AP53" i="4"/>
  <c r="AS53" i="4"/>
  <c r="AS50" i="4"/>
  <c r="AO51" i="4"/>
  <c r="AO54" i="4"/>
  <c r="AO43" i="4"/>
  <c r="AS45" i="4"/>
  <c r="AQ44" i="4"/>
  <c r="AN43" i="4"/>
  <c r="AR44" i="4"/>
  <c r="AS40" i="4"/>
  <c r="AS41" i="4"/>
  <c r="BW43" i="4" s="1"/>
  <c r="AP43" i="4"/>
  <c r="AS32" i="4"/>
  <c r="AO34" i="4"/>
  <c r="AP35" i="4"/>
  <c r="AP23" i="4"/>
  <c r="BV24" i="4" s="1"/>
  <c r="AN22" i="4"/>
  <c r="AS23" i="4"/>
  <c r="AN26" i="4"/>
  <c r="AQ26" i="4"/>
  <c r="AO27" i="4"/>
  <c r="AR25" i="4"/>
  <c r="AR26" i="4"/>
  <c r="AQ27" i="4"/>
  <c r="AN13" i="4"/>
  <c r="AO14" i="4"/>
  <c r="AR15" i="4"/>
  <c r="AQ17" i="4"/>
  <c r="AO13" i="4"/>
  <c r="AN16" i="4"/>
  <c r="BU13" i="4" s="1"/>
  <c r="FN19" i="4"/>
  <c r="AQ16" i="4"/>
  <c r="AQ13" i="4"/>
  <c r="AS17" i="4"/>
  <c r="AN14" i="4"/>
  <c r="AR16" i="4"/>
  <c r="AN18" i="4"/>
  <c r="BU14" i="4" s="1"/>
  <c r="AO7" i="4"/>
  <c r="AS7" i="4"/>
  <c r="AQ8" i="4"/>
  <c r="AR9" i="4"/>
  <c r="AR7" i="4"/>
  <c r="AS8" i="4"/>
  <c r="AR6" i="4"/>
  <c r="AQ5" i="4"/>
  <c r="AR5" i="4"/>
  <c r="AN4" i="3"/>
  <c r="BU4" i="3" s="1"/>
  <c r="B35" i="1"/>
  <c r="BT166" i="4"/>
  <c r="BU166" i="4" s="1"/>
  <c r="BV166" i="4" s="1"/>
  <c r="BT179" i="4"/>
  <c r="BU179" i="4" s="1"/>
  <c r="BV179" i="4" s="1"/>
  <c r="Z29" i="4"/>
  <c r="AA29" i="4" s="1"/>
  <c r="BT169" i="4"/>
  <c r="BU169" i="4" s="1"/>
  <c r="BV169" i="4" s="1"/>
  <c r="BT173" i="4"/>
  <c r="BU173" i="4" s="1"/>
  <c r="BV173" i="4" s="1"/>
  <c r="BT168" i="4"/>
  <c r="BU168" i="4" s="1"/>
  <c r="BV168" i="4" s="1"/>
  <c r="BT190" i="4"/>
  <c r="BU190" i="4" s="1"/>
  <c r="BV190" i="4" s="1"/>
  <c r="Y23" i="4"/>
  <c r="AO4" i="3"/>
  <c r="AP4" i="3"/>
  <c r="AQ4" i="3"/>
  <c r="AN4" i="4"/>
  <c r="BY42" i="3"/>
  <c r="BY50" i="3"/>
  <c r="BX5" i="3"/>
  <c r="AP6" i="3"/>
  <c r="BY6" i="3"/>
  <c r="AQ7" i="3"/>
  <c r="AQ8" i="3"/>
  <c r="AR9" i="3"/>
  <c r="AQ13" i="3"/>
  <c r="AR14" i="3"/>
  <c r="AQ17" i="3"/>
  <c r="AO18" i="3"/>
  <c r="AR22" i="3"/>
  <c r="AP23" i="3"/>
  <c r="BY23" i="3"/>
  <c r="AQ26" i="3"/>
  <c r="AO27" i="3"/>
  <c r="AR31" i="3"/>
  <c r="BW31" i="3" s="1"/>
  <c r="AP32" i="3"/>
  <c r="BV33" i="3" s="1"/>
  <c r="BY32" i="3"/>
  <c r="AQ35" i="3"/>
  <c r="AO36" i="3"/>
  <c r="AR40" i="3"/>
  <c r="AP41" i="3"/>
  <c r="BV42" i="3" s="1"/>
  <c r="BY41" i="3"/>
  <c r="AQ44" i="3"/>
  <c r="AO45" i="3"/>
  <c r="AS49" i="3"/>
  <c r="AQ63" i="3"/>
  <c r="BV58" i="3" s="1"/>
  <c r="AP63" i="3"/>
  <c r="AO63" i="3"/>
  <c r="AS63" i="3"/>
  <c r="W149" i="3"/>
  <c r="D154" i="3" s="1"/>
  <c r="BS184" i="4" s="1"/>
  <c r="P149" i="3"/>
  <c r="AR23" i="3"/>
  <c r="BY33" i="3"/>
  <c r="AR41" i="3"/>
  <c r="AO5" i="3"/>
  <c r="BY106" i="3"/>
  <c r="BW103" i="3"/>
  <c r="BX97" i="3"/>
  <c r="BX106" i="3"/>
  <c r="BY96" i="3"/>
  <c r="BY105" i="3"/>
  <c r="BX96" i="3"/>
  <c r="BW87" i="3"/>
  <c r="BY86" i="3"/>
  <c r="BX105" i="3"/>
  <c r="BY95" i="3"/>
  <c r="BX86" i="3"/>
  <c r="BY104" i="3"/>
  <c r="BX95" i="3"/>
  <c r="BY85" i="3"/>
  <c r="BY103" i="3"/>
  <c r="BX94" i="3"/>
  <c r="BY88" i="3"/>
  <c r="BU86" i="3"/>
  <c r="BX103" i="3"/>
  <c r="BY97" i="3"/>
  <c r="BX88" i="3"/>
  <c r="BW79" i="3"/>
  <c r="BY78" i="3"/>
  <c r="BY87" i="3"/>
  <c r="BX79" i="3"/>
  <c r="BX70" i="3"/>
  <c r="BY60" i="3"/>
  <c r="BX51" i="3"/>
  <c r="BX87" i="3"/>
  <c r="BX85" i="3"/>
  <c r="BX78" i="3"/>
  <c r="BY69" i="3"/>
  <c r="BX60" i="3"/>
  <c r="BX69" i="3"/>
  <c r="BW60" i="3"/>
  <c r="BY59" i="3"/>
  <c r="BY94" i="3"/>
  <c r="BY68" i="3"/>
  <c r="BX59" i="3"/>
  <c r="BY77" i="3"/>
  <c r="BX68" i="3"/>
  <c r="BU60" i="3"/>
  <c r="BY58" i="3"/>
  <c r="BY76" i="3"/>
  <c r="BX67" i="3"/>
  <c r="BY61" i="3"/>
  <c r="BX52" i="3"/>
  <c r="BX104" i="3"/>
  <c r="BY79" i="3"/>
  <c r="BV77" i="3"/>
  <c r="BX76" i="3"/>
  <c r="BY70" i="3"/>
  <c r="BX61" i="3"/>
  <c r="BY51" i="3"/>
  <c r="BX4" i="3"/>
  <c r="AP5" i="3"/>
  <c r="BY5" i="3"/>
  <c r="AQ6" i="3"/>
  <c r="AR7" i="3"/>
  <c r="AR8" i="3"/>
  <c r="AS9" i="3"/>
  <c r="AR13" i="3"/>
  <c r="BW13" i="3" s="1"/>
  <c r="AS14" i="3"/>
  <c r="AR17" i="3"/>
  <c r="AP18" i="3"/>
  <c r="AS22" i="3"/>
  <c r="AQ23" i="3"/>
  <c r="BX24" i="3"/>
  <c r="AR26" i="3"/>
  <c r="AP27" i="3"/>
  <c r="AS31" i="3"/>
  <c r="AQ32" i="3"/>
  <c r="BX33" i="3"/>
  <c r="AR35" i="3"/>
  <c r="AP36" i="3"/>
  <c r="AS40" i="3"/>
  <c r="AQ41" i="3"/>
  <c r="BX42" i="3"/>
  <c r="AR44" i="3"/>
  <c r="AP45" i="3"/>
  <c r="AR50" i="3"/>
  <c r="BX50" i="3"/>
  <c r="AO51" i="3"/>
  <c r="AP51" i="3"/>
  <c r="BY52" i="3"/>
  <c r="AR5" i="3"/>
  <c r="BX16" i="3"/>
  <c r="AR18" i="3"/>
  <c r="BW14" i="3" s="1"/>
  <c r="AS23" i="3"/>
  <c r="BX25" i="3"/>
  <c r="AR27" i="3"/>
  <c r="BW23" i="3" s="1"/>
  <c r="AS32" i="3"/>
  <c r="BX34" i="3"/>
  <c r="AR36" i="3"/>
  <c r="AS41" i="3"/>
  <c r="BX43" i="3"/>
  <c r="AR45" i="3"/>
  <c r="AQ50" i="3"/>
  <c r="BV52" i="3" s="1"/>
  <c r="AN50" i="3"/>
  <c r="AO70" i="3"/>
  <c r="AN70" i="3"/>
  <c r="BU70" i="3" s="1"/>
  <c r="AS70" i="3"/>
  <c r="AQ70" i="3"/>
  <c r="AP70" i="3"/>
  <c r="BX77" i="3"/>
  <c r="AP78" i="3"/>
  <c r="AQ78" i="3"/>
  <c r="AO78" i="3"/>
  <c r="AN78" i="3"/>
  <c r="AS78" i="3"/>
  <c r="AR78" i="3"/>
  <c r="AR32" i="3"/>
  <c r="AS6" i="3"/>
  <c r="AR4" i="3"/>
  <c r="AS5" i="3"/>
  <c r="AN9" i="3"/>
  <c r="AN14" i="3"/>
  <c r="AO15" i="3"/>
  <c r="BX15" i="3"/>
  <c r="AP16" i="3"/>
  <c r="BY16" i="3"/>
  <c r="AS18" i="3"/>
  <c r="AN22" i="3"/>
  <c r="AP25" i="3"/>
  <c r="BY25" i="3"/>
  <c r="AS27" i="3"/>
  <c r="AN31" i="3"/>
  <c r="AP34" i="3"/>
  <c r="BY34" i="3"/>
  <c r="AS36" i="3"/>
  <c r="AN40" i="3"/>
  <c r="AP43" i="3"/>
  <c r="BY43" i="3"/>
  <c r="AS45" i="3"/>
  <c r="AO49" i="3"/>
  <c r="BX49" i="3"/>
  <c r="BY67" i="3"/>
  <c r="AO97" i="3"/>
  <c r="AN97" i="3"/>
  <c r="AQ97" i="3"/>
  <c r="AP97" i="3"/>
  <c r="AR97" i="3"/>
  <c r="BW97" i="3" s="1"/>
  <c r="AN7" i="3"/>
  <c r="AN8" i="3"/>
  <c r="AN13" i="3"/>
  <c r="BX14" i="3"/>
  <c r="AP15" i="3"/>
  <c r="BY15" i="3"/>
  <c r="AQ16" i="3"/>
  <c r="AN17" i="3"/>
  <c r="BX22" i="3"/>
  <c r="AQ25" i="3"/>
  <c r="BV24" i="3" s="1"/>
  <c r="AN26" i="3"/>
  <c r="BX31" i="3"/>
  <c r="AQ34" i="3"/>
  <c r="AN35" i="3"/>
  <c r="BX40" i="3"/>
  <c r="AQ43" i="3"/>
  <c r="AN44" i="3"/>
  <c r="BU41" i="3" s="1"/>
  <c r="AP49" i="3"/>
  <c r="BY49" i="3"/>
  <c r="AO50" i="3"/>
  <c r="AN51" i="3"/>
  <c r="BU49" i="3" s="1"/>
  <c r="AR69" i="3"/>
  <c r="BY24" i="3"/>
  <c r="AN6" i="3"/>
  <c r="BX7" i="3"/>
  <c r="AP9" i="3"/>
  <c r="BX13" i="3"/>
  <c r="AP14" i="3"/>
  <c r="BY14" i="3"/>
  <c r="AP22" i="3"/>
  <c r="BY22" i="3"/>
  <c r="AP31" i="3"/>
  <c r="BY31" i="3"/>
  <c r="BU33" i="3"/>
  <c r="AP40" i="3"/>
  <c r="BY40" i="3"/>
  <c r="BW41" i="3"/>
  <c r="AP50" i="3"/>
  <c r="AQ51" i="3"/>
  <c r="B27" i="1"/>
  <c r="BX6" i="3"/>
  <c r="BY7" i="3"/>
  <c r="BY13" i="3"/>
  <c r="FN19" i="3"/>
  <c r="BX23" i="3"/>
  <c r="BX32" i="3"/>
  <c r="BX41" i="3"/>
  <c r="AS50" i="3"/>
  <c r="BU50" i="3"/>
  <c r="AR51" i="3"/>
  <c r="BW49" i="3" s="1"/>
  <c r="BX58" i="3"/>
  <c r="AQ69" i="3"/>
  <c r="AP69" i="3"/>
  <c r="BV67" i="3" s="1"/>
  <c r="AO69" i="3"/>
  <c r="AN69" i="3"/>
  <c r="AS69" i="3"/>
  <c r="AR70" i="3"/>
  <c r="AS53" i="3"/>
  <c r="AQ54" i="3"/>
  <c r="AS59" i="3"/>
  <c r="AQ60" i="3"/>
  <c r="AO61" i="3"/>
  <c r="AR63" i="3"/>
  <c r="AS72" i="3"/>
  <c r="AO76" i="3"/>
  <c r="AO80" i="3"/>
  <c r="AS80" i="3"/>
  <c r="AO86" i="3"/>
  <c r="AR54" i="3"/>
  <c r="AR60" i="3"/>
  <c r="AP61" i="3"/>
  <c r="AQ85" i="3"/>
  <c r="AP85" i="3"/>
  <c r="AN85" i="3"/>
  <c r="AR90" i="3"/>
  <c r="BW88" i="3" s="1"/>
  <c r="AR61" i="3"/>
  <c r="AN72" i="3"/>
  <c r="AR76" i="3"/>
  <c r="AN79" i="3"/>
  <c r="AN81" i="3"/>
  <c r="AQ81" i="3"/>
  <c r="AS85" i="3"/>
  <c r="AQ90" i="3"/>
  <c r="AP90" i="3"/>
  <c r="BV88" i="3" s="1"/>
  <c r="AO90" i="3"/>
  <c r="AN90" i="3"/>
  <c r="AS90" i="3"/>
  <c r="AO53" i="3"/>
  <c r="AQ58" i="3"/>
  <c r="AO59" i="3"/>
  <c r="AP62" i="3"/>
  <c r="AP68" i="3"/>
  <c r="AQ71" i="3"/>
  <c r="AO72" i="3"/>
  <c r="AQ77" i="3"/>
  <c r="AR96" i="3"/>
  <c r="AS97" i="3"/>
  <c r="BW95" i="3" s="1"/>
  <c r="AP53" i="3"/>
  <c r="AN54" i="3"/>
  <c r="AR58" i="3"/>
  <c r="AN60" i="3"/>
  <c r="AR71" i="3"/>
  <c r="AP72" i="3"/>
  <c r="AR77" i="3"/>
  <c r="AR62" i="3"/>
  <c r="AR68" i="3"/>
  <c r="AP80" i="3"/>
  <c r="BV79" i="3" s="1"/>
  <c r="AN80" i="3"/>
  <c r="AP86" i="3"/>
  <c r="AN86" i="3"/>
  <c r="BU87" i="3" s="1"/>
  <c r="AQ96" i="3"/>
  <c r="AP96" i="3"/>
  <c r="AO96" i="3"/>
  <c r="AN96" i="3"/>
  <c r="AS96" i="3"/>
  <c r="BX31" i="4"/>
  <c r="BX51" i="4"/>
  <c r="BY23" i="4"/>
  <c r="AO79" i="3"/>
  <c r="AO81" i="3"/>
  <c r="AR85" i="3"/>
  <c r="BW85" i="3" s="1"/>
  <c r="AS86" i="3"/>
  <c r="AQ87" i="3"/>
  <c r="AN94" i="3"/>
  <c r="BU94" i="3" s="1"/>
  <c r="AS99" i="3"/>
  <c r="AS105" i="3"/>
  <c r="BW105" i="3" s="1"/>
  <c r="AQ106" i="3"/>
  <c r="AN107" i="3"/>
  <c r="AQ25" i="4"/>
  <c r="AP25" i="4"/>
  <c r="AO25" i="4"/>
  <c r="AN25" i="4"/>
  <c r="AS25" i="4"/>
  <c r="AR87" i="3"/>
  <c r="AO94" i="3"/>
  <c r="AN98" i="3"/>
  <c r="AN104" i="3"/>
  <c r="AR106" i="3"/>
  <c r="BW106" i="3" s="1"/>
  <c r="AO107" i="3"/>
  <c r="AS36" i="4"/>
  <c r="AO36" i="4"/>
  <c r="AP36" i="4"/>
  <c r="AQ42" i="4"/>
  <c r="AP42" i="4"/>
  <c r="AO42" i="4"/>
  <c r="AN42" i="4"/>
  <c r="AS42" i="4"/>
  <c r="AO89" i="3"/>
  <c r="AQ94" i="3"/>
  <c r="AO95" i="3"/>
  <c r="AP98" i="3"/>
  <c r="AN99" i="3"/>
  <c r="AP104" i="3"/>
  <c r="AN105" i="3"/>
  <c r="AQ107" i="3"/>
  <c r="AO108" i="3"/>
  <c r="AP89" i="3"/>
  <c r="AP95" i="3"/>
  <c r="AQ98" i="3"/>
  <c r="AQ104" i="3"/>
  <c r="BV106" i="3" s="1"/>
  <c r="AP108" i="3"/>
  <c r="P150" i="3"/>
  <c r="AO24" i="4"/>
  <c r="BU23" i="4" s="1"/>
  <c r="AN24" i="4"/>
  <c r="AS24" i="4"/>
  <c r="AQ24" i="4"/>
  <c r="AP24" i="4"/>
  <c r="AQ89" i="3"/>
  <c r="AQ95" i="3"/>
  <c r="AP99" i="3"/>
  <c r="AP105" i="3"/>
  <c r="AQ108" i="3"/>
  <c r="AS4" i="4"/>
  <c r="AQ4" i="4"/>
  <c r="AP4" i="4"/>
  <c r="BV4" i="4" s="1"/>
  <c r="AO4" i="4"/>
  <c r="AQ6" i="4"/>
  <c r="AP6" i="4"/>
  <c r="BV7" i="4" s="1"/>
  <c r="AO6" i="4"/>
  <c r="AN6" i="4"/>
  <c r="BU7" i="4" s="1"/>
  <c r="AS6" i="4"/>
  <c r="AR89" i="3"/>
  <c r="AQ99" i="3"/>
  <c r="AR108" i="3"/>
  <c r="BW104" i="3" s="1"/>
  <c r="AS5" i="4"/>
  <c r="AQ7" i="4"/>
  <c r="AO8" i="4"/>
  <c r="AN9" i="4"/>
  <c r="AS13" i="4"/>
  <c r="AS14" i="4"/>
  <c r="AS15" i="4"/>
  <c r="AS16" i="4"/>
  <c r="AO17" i="4"/>
  <c r="AN23" i="4"/>
  <c r="BY24" i="4"/>
  <c r="AS26" i="4"/>
  <c r="AS31" i="4"/>
  <c r="AO32" i="4"/>
  <c r="AS33" i="4"/>
  <c r="AR36" i="4"/>
  <c r="BW32" i="4" s="1"/>
  <c r="AR42" i="4"/>
  <c r="AP8" i="4"/>
  <c r="AO9" i="4"/>
  <c r="BU16" i="4"/>
  <c r="AP17" i="4"/>
  <c r="AO23" i="4"/>
  <c r="BX23" i="4"/>
  <c r="AP27" i="4"/>
  <c r="AQ32" i="4"/>
  <c r="AN33" i="4"/>
  <c r="BY97" i="4"/>
  <c r="BY104" i="4"/>
  <c r="BX97" i="4"/>
  <c r="BX104" i="4"/>
  <c r="BX94" i="4"/>
  <c r="BY106" i="4"/>
  <c r="BY96" i="4"/>
  <c r="BX106" i="4"/>
  <c r="BY103" i="4"/>
  <c r="BX96" i="4"/>
  <c r="BX103" i="4"/>
  <c r="BY105" i="4"/>
  <c r="BY95" i="4"/>
  <c r="BX88" i="4"/>
  <c r="BY86" i="4"/>
  <c r="BX79" i="4"/>
  <c r="BY76" i="4"/>
  <c r="BX69" i="4"/>
  <c r="BV67" i="4"/>
  <c r="BY88" i="4"/>
  <c r="BX86" i="4"/>
  <c r="BX76" i="4"/>
  <c r="BY61" i="4"/>
  <c r="BY78" i="4"/>
  <c r="BY68" i="4"/>
  <c r="BX61" i="4"/>
  <c r="BY85" i="4"/>
  <c r="BX78" i="4"/>
  <c r="BX68" i="4"/>
  <c r="BX95" i="4"/>
  <c r="BX85" i="4"/>
  <c r="BY70" i="4"/>
  <c r="BW68" i="4"/>
  <c r="BX105" i="4"/>
  <c r="BY94" i="4"/>
  <c r="BY87" i="4"/>
  <c r="BX87" i="4"/>
  <c r="BX77" i="4"/>
  <c r="BW70" i="4"/>
  <c r="BX67" i="4"/>
  <c r="BY67" i="4"/>
  <c r="BX60" i="4"/>
  <c r="BX58" i="4"/>
  <c r="BX50" i="4"/>
  <c r="BX40" i="4"/>
  <c r="BW67" i="4"/>
  <c r="BY52" i="4"/>
  <c r="BY42" i="4"/>
  <c r="BX52" i="4"/>
  <c r="BY49" i="4"/>
  <c r="BX42" i="4"/>
  <c r="BY32" i="4"/>
  <c r="BX49" i="4"/>
  <c r="BY79" i="4"/>
  <c r="BX70" i="4"/>
  <c r="BY59" i="4"/>
  <c r="BY51" i="4"/>
  <c r="BY41" i="4"/>
  <c r="BY34" i="4"/>
  <c r="BY43" i="4"/>
  <c r="BY69" i="4"/>
  <c r="BY60" i="4"/>
  <c r="BY58" i="4"/>
  <c r="BY50" i="4"/>
  <c r="BX43" i="4"/>
  <c r="BY40" i="4"/>
  <c r="BY33" i="4"/>
  <c r="BX4" i="4"/>
  <c r="AN5" i="4"/>
  <c r="AR8" i="4"/>
  <c r="AQ9" i="4"/>
  <c r="BW13" i="4"/>
  <c r="AR17" i="4"/>
  <c r="BW16" i="4" s="1"/>
  <c r="AO18" i="4"/>
  <c r="AO22" i="4"/>
  <c r="BX22" i="4"/>
  <c r="AQ23" i="4"/>
  <c r="AR27" i="4"/>
  <c r="AP31" i="4"/>
  <c r="BY31" i="4"/>
  <c r="AQ33" i="4"/>
  <c r="AQ34" i="4"/>
  <c r="AP34" i="4"/>
  <c r="AR52" i="4"/>
  <c r="BX59" i="4"/>
  <c r="BY4" i="4"/>
  <c r="BX5" i="4"/>
  <c r="BX13" i="4"/>
  <c r="BX14" i="4"/>
  <c r="BX15" i="4"/>
  <c r="BX16" i="4"/>
  <c r="AP18" i="4"/>
  <c r="AP22" i="4"/>
  <c r="BY22" i="4"/>
  <c r="AS27" i="4"/>
  <c r="BW24" i="4" s="1"/>
  <c r="AQ31" i="4"/>
  <c r="AP32" i="4"/>
  <c r="AN32" i="4"/>
  <c r="BX32" i="4"/>
  <c r="AR33" i="4"/>
  <c r="AN34" i="4"/>
  <c r="AQ40" i="4"/>
  <c r="AP40" i="4"/>
  <c r="AO45" i="4"/>
  <c r="BU40" i="4" s="1"/>
  <c r="AN45" i="4"/>
  <c r="AQ45" i="4"/>
  <c r="AP45" i="4"/>
  <c r="AO50" i="4"/>
  <c r="AN50" i="4"/>
  <c r="AQ50" i="4"/>
  <c r="AP50" i="4"/>
  <c r="AP5" i="4"/>
  <c r="BY5" i="4"/>
  <c r="BX6" i="4"/>
  <c r="AN7" i="4"/>
  <c r="AP13" i="4"/>
  <c r="BY13" i="4"/>
  <c r="AP14" i="4"/>
  <c r="BY14" i="4"/>
  <c r="AP15" i="4"/>
  <c r="BY15" i="4"/>
  <c r="AP16" i="4"/>
  <c r="BY16" i="4"/>
  <c r="AQ18" i="4"/>
  <c r="AQ22" i="4"/>
  <c r="BV23" i="4" s="1"/>
  <c r="BX25" i="4"/>
  <c r="AP26" i="4"/>
  <c r="AR31" i="4"/>
  <c r="BW33" i="4"/>
  <c r="BX34" i="4"/>
  <c r="AQ52" i="4"/>
  <c r="AP52" i="4"/>
  <c r="AO52" i="4"/>
  <c r="AN52" i="4"/>
  <c r="AS52" i="4"/>
  <c r="BY6" i="4"/>
  <c r="BX7" i="4"/>
  <c r="AR18" i="4"/>
  <c r="AR22" i="4"/>
  <c r="BY25" i="4"/>
  <c r="BX33" i="4"/>
  <c r="BY7" i="4"/>
  <c r="BX24" i="4"/>
  <c r="BX41" i="4"/>
  <c r="BY77" i="4"/>
  <c r="AQ35" i="4"/>
  <c r="AN36" i="4"/>
  <c r="AS44" i="4"/>
  <c r="AS49" i="4"/>
  <c r="AN53" i="4"/>
  <c r="AS54" i="4"/>
  <c r="AN58" i="4"/>
  <c r="AO79" i="4"/>
  <c r="AN79" i="4"/>
  <c r="AS79" i="4"/>
  <c r="AQ79" i="4"/>
  <c r="AR35" i="4"/>
  <c r="AN41" i="4"/>
  <c r="BU42" i="4" s="1"/>
  <c r="AN51" i="4"/>
  <c r="AO53" i="4"/>
  <c r="AO58" i="4"/>
  <c r="AO61" i="4"/>
  <c r="AS61" i="4"/>
  <c r="AS80" i="4"/>
  <c r="AO80" i="4"/>
  <c r="AQ104" i="4"/>
  <c r="AP104" i="4"/>
  <c r="AN104" i="4"/>
  <c r="AR104" i="4"/>
  <c r="AQ36" i="4"/>
  <c r="AP41" i="4"/>
  <c r="AN44" i="4"/>
  <c r="AN49" i="4"/>
  <c r="AP51" i="4"/>
  <c r="AQ53" i="4"/>
  <c r="AN54" i="4"/>
  <c r="AQ58" i="4"/>
  <c r="AQ41" i="4"/>
  <c r="AQ51" i="4"/>
  <c r="AS85" i="4"/>
  <c r="AO85" i="4"/>
  <c r="AN85" i="4"/>
  <c r="AP44" i="4"/>
  <c r="AP49" i="4"/>
  <c r="AP54" i="4"/>
  <c r="AS59" i="4"/>
  <c r="AO69" i="4"/>
  <c r="AN69" i="4"/>
  <c r="AS69" i="4"/>
  <c r="AQ69" i="4"/>
  <c r="AQ49" i="4"/>
  <c r="AQ61" i="4"/>
  <c r="AP61" i="4"/>
  <c r="AN61" i="4"/>
  <c r="AN60" i="4"/>
  <c r="AO62" i="4"/>
  <c r="AO67" i="4"/>
  <c r="AN70" i="4"/>
  <c r="AO72" i="4"/>
  <c r="AO77" i="4"/>
  <c r="AO87" i="4"/>
  <c r="BR189" i="4"/>
  <c r="BT189" i="4" s="1"/>
  <c r="BU189" i="4" s="1"/>
  <c r="P158" i="4"/>
  <c r="AQ94" i="4"/>
  <c r="AN94" i="4"/>
  <c r="AO104" i="4"/>
  <c r="BR147" i="4"/>
  <c r="P131" i="4"/>
  <c r="BR171" i="4"/>
  <c r="BT171" i="4" s="1"/>
  <c r="BU171" i="4" s="1"/>
  <c r="BV171" i="4" s="1"/>
  <c r="P143" i="4"/>
  <c r="P134" i="4"/>
  <c r="BR150" i="4"/>
  <c r="AQ60" i="4"/>
  <c r="AQ70" i="4"/>
  <c r="AO78" i="4"/>
  <c r="AP80" i="4"/>
  <c r="AP85" i="4"/>
  <c r="BV85" i="4" s="1"/>
  <c r="AQ89" i="4"/>
  <c r="AN89" i="4"/>
  <c r="AO94" i="4"/>
  <c r="AS94" i="4"/>
  <c r="BW95" i="4" s="1"/>
  <c r="AQ99" i="4"/>
  <c r="AP99" i="4"/>
  <c r="AN99" i="4"/>
  <c r="AP63" i="4"/>
  <c r="AP68" i="4"/>
  <c r="AN71" i="4"/>
  <c r="AN76" i="4"/>
  <c r="AP78" i="4"/>
  <c r="AQ80" i="4"/>
  <c r="AN81" i="4"/>
  <c r="AQ85" i="4"/>
  <c r="AN86" i="4"/>
  <c r="AQ96" i="4"/>
  <c r="AP96" i="4"/>
  <c r="AS106" i="4"/>
  <c r="AO106" i="4"/>
  <c r="AO71" i="4"/>
  <c r="AO76" i="4"/>
  <c r="AO81" i="4"/>
  <c r="AO86" i="4"/>
  <c r="AO89" i="4"/>
  <c r="AS89" i="4"/>
  <c r="BW87" i="4" s="1"/>
  <c r="AP94" i="4"/>
  <c r="AS88" i="4"/>
  <c r="AO88" i="4"/>
  <c r="AP89" i="4"/>
  <c r="AR94" i="4"/>
  <c r="BW94" i="4" s="1"/>
  <c r="AS96" i="4"/>
  <c r="AO96" i="4"/>
  <c r="BR161" i="4"/>
  <c r="P137" i="4"/>
  <c r="AP90" i="4"/>
  <c r="AP95" i="4"/>
  <c r="AR97" i="4"/>
  <c r="AS99" i="4"/>
  <c r="AS104" i="4"/>
  <c r="AP105" i="4"/>
  <c r="AQ107" i="4"/>
  <c r="AN108" i="4"/>
  <c r="P135" i="4"/>
  <c r="P149" i="4"/>
  <c r="AN106" i="4"/>
  <c r="AR107" i="4"/>
  <c r="P132" i="4"/>
  <c r="AR90" i="4"/>
  <c r="AR95" i="4"/>
  <c r="AS107" i="4"/>
  <c r="AQ98" i="4"/>
  <c r="AQ103" i="4"/>
  <c r="AP106" i="4"/>
  <c r="AQ108" i="4"/>
  <c r="AQ106" i="4"/>
  <c r="P142" i="4"/>
  <c r="BR149" i="4"/>
  <c r="BV4" i="5"/>
  <c r="BX4" i="5" s="1"/>
  <c r="BW5" i="5"/>
  <c r="BV104" i="5"/>
  <c r="BW103" i="5"/>
  <c r="BV103" i="5"/>
  <c r="BX103" i="5" s="1"/>
  <c r="BW106" i="5"/>
  <c r="BV106" i="5"/>
  <c r="BX106" i="5" s="1"/>
  <c r="BW105" i="5"/>
  <c r="BV105" i="5"/>
  <c r="BX105" i="5" s="1"/>
  <c r="BV97" i="5"/>
  <c r="BX97" i="5" s="1"/>
  <c r="BW96" i="5"/>
  <c r="BV96" i="5"/>
  <c r="BW86" i="5"/>
  <c r="BW95" i="5"/>
  <c r="BV86" i="5"/>
  <c r="BX86" i="5" s="1"/>
  <c r="BV95" i="5"/>
  <c r="BX95" i="5" s="1"/>
  <c r="BV94" i="5"/>
  <c r="BW88" i="5"/>
  <c r="BW104" i="5"/>
  <c r="BS79" i="5"/>
  <c r="BW77" i="5"/>
  <c r="BV88" i="5"/>
  <c r="BX88" i="5" s="1"/>
  <c r="BV77" i="5"/>
  <c r="BX77" i="5" s="1"/>
  <c r="BW94" i="5"/>
  <c r="BW87" i="5"/>
  <c r="BU77" i="5"/>
  <c r="BW76" i="5"/>
  <c r="BV87" i="5"/>
  <c r="BX87" i="5" s="1"/>
  <c r="BW85" i="5"/>
  <c r="BT94" i="5"/>
  <c r="BV85" i="5"/>
  <c r="BW79" i="5"/>
  <c r="BU79" i="5"/>
  <c r="BW78" i="5"/>
  <c r="BS76" i="5"/>
  <c r="BV69" i="5"/>
  <c r="BX69" i="5" s="1"/>
  <c r="BV78" i="5"/>
  <c r="BX78" i="5" s="1"/>
  <c r="BW68" i="5"/>
  <c r="BV68" i="5"/>
  <c r="BU68" i="5"/>
  <c r="BW67" i="5"/>
  <c r="BV70" i="5"/>
  <c r="BX70" i="5" s="1"/>
  <c r="BU61" i="5"/>
  <c r="BW97" i="5"/>
  <c r="BV76" i="5"/>
  <c r="BX76" i="5" s="1"/>
  <c r="BW69" i="5"/>
  <c r="BV67" i="5"/>
  <c r="BX67" i="5" s="1"/>
  <c r="BV60" i="5"/>
  <c r="BU58" i="5"/>
  <c r="BV52" i="5"/>
  <c r="BW51" i="5"/>
  <c r="BS49" i="5"/>
  <c r="BT52" i="5"/>
  <c r="BV51" i="5"/>
  <c r="BW70" i="5"/>
  <c r="BW61" i="5"/>
  <c r="BS60" i="5"/>
  <c r="BV79" i="5"/>
  <c r="BX79" i="5" s="1"/>
  <c r="BV61" i="5"/>
  <c r="BW59" i="5"/>
  <c r="BV50" i="5"/>
  <c r="BU59" i="5"/>
  <c r="BW58" i="5"/>
  <c r="BS85" i="5"/>
  <c r="BU41" i="5"/>
  <c r="BW40" i="5"/>
  <c r="BV59" i="5"/>
  <c r="BX59" i="5" s="1"/>
  <c r="BW50" i="5"/>
  <c r="BV40" i="5"/>
  <c r="BW49" i="5"/>
  <c r="BW43" i="5"/>
  <c r="BU40" i="5"/>
  <c r="BW34" i="5"/>
  <c r="BS61" i="5"/>
  <c r="BT50" i="5"/>
  <c r="BV49" i="5"/>
  <c r="BV43" i="5"/>
  <c r="BX43" i="5" s="1"/>
  <c r="BV34" i="5"/>
  <c r="BW52" i="5"/>
  <c r="BW41" i="5"/>
  <c r="BW60" i="5"/>
  <c r="BV41" i="5"/>
  <c r="BX41" i="5" s="1"/>
  <c r="BV33" i="5"/>
  <c r="BV24" i="5"/>
  <c r="BU43" i="5"/>
  <c r="BW32" i="5"/>
  <c r="BW42" i="5"/>
  <c r="BV32" i="5"/>
  <c r="BV42" i="5"/>
  <c r="BX42" i="5" s="1"/>
  <c r="BW31" i="5"/>
  <c r="BV31" i="5"/>
  <c r="BV58" i="5"/>
  <c r="BX58" i="5" s="1"/>
  <c r="BS34" i="5"/>
  <c r="BS51" i="5"/>
  <c r="BY51" i="5" s="1"/>
  <c r="BT31" i="5"/>
  <c r="BV25" i="5"/>
  <c r="BS23" i="5"/>
  <c r="BY23" i="5" s="1"/>
  <c r="BT22" i="5"/>
  <c r="BV16" i="5"/>
  <c r="BU15" i="5"/>
  <c r="BS13" i="5"/>
  <c r="BT15" i="5"/>
  <c r="BS14" i="5"/>
  <c r="BS15" i="5"/>
  <c r="BY15" i="5" s="1"/>
  <c r="BU49" i="5"/>
  <c r="BW33" i="5"/>
  <c r="BS16" i="5"/>
  <c r="BW23" i="5"/>
  <c r="BW13" i="5"/>
  <c r="BW24" i="5"/>
  <c r="BV23" i="5"/>
  <c r="BX23" i="5" s="1"/>
  <c r="BW22" i="5"/>
  <c r="BW14" i="5"/>
  <c r="BV13" i="5"/>
  <c r="BX13" i="5" s="1"/>
  <c r="BV22" i="5"/>
  <c r="BX22" i="5" s="1"/>
  <c r="BW15" i="5"/>
  <c r="BV14" i="5"/>
  <c r="BV15" i="5"/>
  <c r="BX15" i="5" s="1"/>
  <c r="BT7" i="5"/>
  <c r="BW6" i="5"/>
  <c r="BV5" i="5"/>
  <c r="BX5" i="5" s="1"/>
  <c r="BU22" i="5"/>
  <c r="BV6" i="5"/>
  <c r="BX6" i="5" s="1"/>
  <c r="BT4" i="5"/>
  <c r="BW25" i="5"/>
  <c r="BU14" i="5"/>
  <c r="BU6" i="5"/>
  <c r="BS4" i="5"/>
  <c r="BY4" i="5" s="1"/>
  <c r="BT23" i="5"/>
  <c r="BT6" i="5"/>
  <c r="BS5" i="5"/>
  <c r="BW16" i="5"/>
  <c r="BW7" i="5"/>
  <c r="BV7" i="5"/>
  <c r="BX7" i="5" s="1"/>
  <c r="BW4" i="5"/>
  <c r="AQ23" i="5"/>
  <c r="BU25" i="5" s="1"/>
  <c r="AO23" i="5"/>
  <c r="AM23" i="5"/>
  <c r="AL23" i="5"/>
  <c r="AN4" i="5"/>
  <c r="AP6" i="5"/>
  <c r="AO4" i="5"/>
  <c r="BT5" i="5" s="1"/>
  <c r="AP5" i="5"/>
  <c r="AQ6" i="5"/>
  <c r="AP4" i="5"/>
  <c r="BU4" i="5" s="1"/>
  <c r="AQ7" i="5"/>
  <c r="FL19" i="5"/>
  <c r="AP23" i="5"/>
  <c r="AL8" i="5"/>
  <c r="AM9" i="5"/>
  <c r="AN15" i="5"/>
  <c r="BT16" i="5" s="1"/>
  <c r="AO15" i="5"/>
  <c r="AP16" i="5"/>
  <c r="AQ24" i="5"/>
  <c r="AQ31" i="5"/>
  <c r="AO31" i="5"/>
  <c r="BT32" i="5" s="1"/>
  <c r="AN31" i="5"/>
  <c r="AM31" i="5"/>
  <c r="AL31" i="5"/>
  <c r="AP15" i="5"/>
  <c r="AO8" i="5"/>
  <c r="AO13" i="5"/>
  <c r="AO17" i="5"/>
  <c r="BT13" i="5" s="1"/>
  <c r="AM18" i="5"/>
  <c r="AN23" i="5"/>
  <c r="AM24" i="5"/>
  <c r="AP8" i="5"/>
  <c r="AP13" i="5"/>
  <c r="AP17" i="5"/>
  <c r="AN18" i="5"/>
  <c r="AL24" i="5"/>
  <c r="BS25" i="5" s="1"/>
  <c r="AO32" i="5"/>
  <c r="AN32" i="5"/>
  <c r="AL32" i="5"/>
  <c r="BS33" i="5" s="1"/>
  <c r="AL41" i="5"/>
  <c r="BS42" i="5" s="1"/>
  <c r="AN41" i="5"/>
  <c r="BT42" i="5" s="1"/>
  <c r="AP41" i="5"/>
  <c r="AO41" i="5"/>
  <c r="AP27" i="5"/>
  <c r="AQ32" i="5"/>
  <c r="AO33" i="5"/>
  <c r="AM44" i="5"/>
  <c r="AL44" i="5"/>
  <c r="AO44" i="5"/>
  <c r="AN44" i="5"/>
  <c r="AQ27" i="5"/>
  <c r="AP33" i="5"/>
  <c r="AQ41" i="5"/>
  <c r="AQ33" i="5"/>
  <c r="AN40" i="5"/>
  <c r="AL40" i="5"/>
  <c r="AO40" i="5"/>
  <c r="AM26" i="5"/>
  <c r="AN34" i="5"/>
  <c r="AL35" i="5"/>
  <c r="AP36" i="5"/>
  <c r="AP44" i="5"/>
  <c r="AN26" i="5"/>
  <c r="AL27" i="5"/>
  <c r="AM35" i="5"/>
  <c r="AM40" i="5"/>
  <c r="AQ44" i="5"/>
  <c r="AM51" i="5"/>
  <c r="AQ51" i="5"/>
  <c r="BU51" i="5" s="1"/>
  <c r="AL51" i="5"/>
  <c r="AM34" i="5"/>
  <c r="AQ34" i="5"/>
  <c r="AO35" i="5"/>
  <c r="AP40" i="5"/>
  <c r="AP35" i="5"/>
  <c r="AQ40" i="5"/>
  <c r="AO49" i="5"/>
  <c r="AN49" i="5"/>
  <c r="AM49" i="5"/>
  <c r="AL49" i="5"/>
  <c r="AQ49" i="5"/>
  <c r="AL36" i="5"/>
  <c r="BS32" i="5" s="1"/>
  <c r="AM41" i="5"/>
  <c r="AL45" i="5"/>
  <c r="AQ50" i="5"/>
  <c r="AM50" i="5"/>
  <c r="AQ60" i="5"/>
  <c r="AO60" i="5"/>
  <c r="AN60" i="5"/>
  <c r="BT58" i="5" s="1"/>
  <c r="AM60" i="5"/>
  <c r="AQ61" i="5"/>
  <c r="AN61" i="5"/>
  <c r="AM61" i="5"/>
  <c r="AL42" i="5"/>
  <c r="AM45" i="5"/>
  <c r="AO51" i="5"/>
  <c r="BT51" i="5" s="1"/>
  <c r="AN51" i="5"/>
  <c r="AM52" i="5"/>
  <c r="AQ52" i="5"/>
  <c r="AM43" i="5"/>
  <c r="AP52" i="5"/>
  <c r="AN43" i="5"/>
  <c r="AP51" i="5"/>
  <c r="AN53" i="5"/>
  <c r="AL54" i="5"/>
  <c r="AN59" i="5"/>
  <c r="AL62" i="5"/>
  <c r="AM63" i="5"/>
  <c r="AO63" i="5"/>
  <c r="AN63" i="5"/>
  <c r="AM69" i="5"/>
  <c r="AL69" i="5"/>
  <c r="BS67" i="5" s="1"/>
  <c r="AO69" i="5"/>
  <c r="AN69" i="5"/>
  <c r="AM54" i="5"/>
  <c r="AO62" i="5"/>
  <c r="AM62" i="5"/>
  <c r="AQ62" i="5"/>
  <c r="AO54" i="5"/>
  <c r="AO68" i="5"/>
  <c r="AN68" i="5"/>
  <c r="AM68" i="5"/>
  <c r="AQ68" i="5"/>
  <c r="AQ85" i="5"/>
  <c r="AO85" i="5"/>
  <c r="AN85" i="5"/>
  <c r="AM85" i="5"/>
  <c r="BS86" i="5" s="1"/>
  <c r="AL85" i="5"/>
  <c r="AN62" i="5"/>
  <c r="AL63" i="5"/>
  <c r="AP69" i="5"/>
  <c r="AQ94" i="5"/>
  <c r="AO94" i="5"/>
  <c r="AM94" i="5"/>
  <c r="AN94" i="5"/>
  <c r="AL94" i="5"/>
  <c r="AP62" i="5"/>
  <c r="AP68" i="5"/>
  <c r="AL70" i="5"/>
  <c r="BS70" i="5" s="1"/>
  <c r="AQ71" i="5"/>
  <c r="AM80" i="5"/>
  <c r="AQ80" i="5"/>
  <c r="AP94" i="5"/>
  <c r="AL61" i="5"/>
  <c r="AM70" i="5"/>
  <c r="AL81" i="5"/>
  <c r="AO81" i="5"/>
  <c r="AP85" i="5"/>
  <c r="AM95" i="5"/>
  <c r="AQ95" i="5"/>
  <c r="BU97" i="5" s="1"/>
  <c r="AO61" i="5"/>
  <c r="AN67" i="5"/>
  <c r="AL72" i="5"/>
  <c r="AN72" i="5"/>
  <c r="AN81" i="5"/>
  <c r="AN86" i="5"/>
  <c r="AM86" i="5"/>
  <c r="AQ86" i="5"/>
  <c r="AP86" i="5"/>
  <c r="AO86" i="5"/>
  <c r="AL86" i="5"/>
  <c r="BS87" i="5" s="1"/>
  <c r="AO67" i="5"/>
  <c r="AN71" i="5"/>
  <c r="AP67" i="5"/>
  <c r="AO80" i="5"/>
  <c r="AN80" i="5"/>
  <c r="AL80" i="5"/>
  <c r="AO95" i="5"/>
  <c r="AN95" i="5"/>
  <c r="AP95" i="5"/>
  <c r="AL95" i="5"/>
  <c r="AN78" i="5"/>
  <c r="AL79" i="5"/>
  <c r="AO89" i="5"/>
  <c r="AN89" i="5"/>
  <c r="AO90" i="5"/>
  <c r="AP78" i="5"/>
  <c r="BU76" i="5" s="1"/>
  <c r="AQ81" i="5"/>
  <c r="AM104" i="5"/>
  <c r="AL104" i="5"/>
  <c r="AO104" i="5"/>
  <c r="AQ104" i="5"/>
  <c r="AP104" i="5"/>
  <c r="AN104" i="5"/>
  <c r="AL77" i="5"/>
  <c r="BS78" i="5" s="1"/>
  <c r="AP89" i="5"/>
  <c r="AN96" i="5"/>
  <c r="AL96" i="5"/>
  <c r="AM77" i="5"/>
  <c r="AQ89" i="5"/>
  <c r="AM90" i="5"/>
  <c r="AQ90" i="5"/>
  <c r="AM96" i="5"/>
  <c r="AQ96" i="5"/>
  <c r="AM97" i="5"/>
  <c r="AL97" i="5"/>
  <c r="AQ97" i="5"/>
  <c r="AO97" i="5"/>
  <c r="AN88" i="5"/>
  <c r="AL98" i="5"/>
  <c r="AO103" i="5"/>
  <c r="AN103" i="5"/>
  <c r="AL103" i="5"/>
  <c r="AN98" i="5"/>
  <c r="BT97" i="5" s="1"/>
  <c r="AL99" i="5"/>
  <c r="AM103" i="5"/>
  <c r="AQ103" i="5"/>
  <c r="AO98" i="5"/>
  <c r="AQ106" i="5"/>
  <c r="AO106" i="5"/>
  <c r="AN106" i="5"/>
  <c r="AM106" i="5"/>
  <c r="AL106" i="5"/>
  <c r="AN99" i="5"/>
  <c r="AP103" i="5"/>
  <c r="BU103" i="5" s="1"/>
  <c r="AO99" i="5"/>
  <c r="AM105" i="5"/>
  <c r="AN108" i="5"/>
  <c r="BT104" i="5" s="1"/>
  <c r="AQ107" i="5"/>
  <c r="AO108" i="5"/>
  <c r="AP108" i="5"/>
  <c r="AL107" i="5"/>
  <c r="AM107" i="5"/>
  <c r="BV42" i="4" l="1"/>
  <c r="CA42" i="4" s="1"/>
  <c r="BW41" i="4"/>
  <c r="BU43" i="4"/>
  <c r="BV41" i="4"/>
  <c r="BW34" i="4"/>
  <c r="BU33" i="4"/>
  <c r="BV32" i="4"/>
  <c r="BW25" i="4"/>
  <c r="BU22" i="4"/>
  <c r="BU24" i="4"/>
  <c r="CA24" i="4" s="1"/>
  <c r="BV6" i="4"/>
  <c r="BW5" i="4"/>
  <c r="BW6" i="4"/>
  <c r="BW4" i="4"/>
  <c r="BW15" i="4"/>
  <c r="BW51" i="4"/>
  <c r="BV104" i="4"/>
  <c r="BV106" i="4"/>
  <c r="BU97" i="4"/>
  <c r="BW97" i="4"/>
  <c r="BU85" i="4"/>
  <c r="CA85" i="4" s="1"/>
  <c r="BW85" i="4"/>
  <c r="BV78" i="4"/>
  <c r="BV79" i="4"/>
  <c r="BW77" i="4"/>
  <c r="BU70" i="4"/>
  <c r="BV70" i="4"/>
  <c r="BW61" i="4"/>
  <c r="BV59" i="4"/>
  <c r="BW59" i="4"/>
  <c r="BU60" i="4"/>
  <c r="BU61" i="4"/>
  <c r="BV7" i="3"/>
  <c r="BW50" i="3"/>
  <c r="BU23" i="3"/>
  <c r="BV41" i="3"/>
  <c r="BU16" i="3"/>
  <c r="BW16" i="3"/>
  <c r="BV76" i="3"/>
  <c r="BW5" i="3"/>
  <c r="BV23" i="3"/>
  <c r="BU24" i="3"/>
  <c r="BU15" i="3"/>
  <c r="BV25" i="3"/>
  <c r="BU34" i="3"/>
  <c r="BU103" i="3"/>
  <c r="BU104" i="3"/>
  <c r="CA104" i="3" s="1"/>
  <c r="BT154" i="4"/>
  <c r="BU154" i="4" s="1"/>
  <c r="BV154" i="4" s="1"/>
  <c r="BT149" i="4"/>
  <c r="BU149" i="4" s="1"/>
  <c r="BV149" i="4" s="1"/>
  <c r="BT150" i="4"/>
  <c r="BU150" i="4" s="1"/>
  <c r="BV150" i="4" s="1"/>
  <c r="BT148" i="4"/>
  <c r="BU148" i="4" s="1"/>
  <c r="BV148" i="4" s="1"/>
  <c r="BT147" i="4"/>
  <c r="BU147" i="4" s="1"/>
  <c r="BV147" i="4" s="1"/>
  <c r="BT153" i="4"/>
  <c r="BU153" i="4" s="1"/>
  <c r="BV153" i="4" s="1"/>
  <c r="BT177" i="4"/>
  <c r="BU177" i="4" s="1"/>
  <c r="BV177" i="4" s="1"/>
  <c r="BT160" i="4"/>
  <c r="BU160" i="4" s="1"/>
  <c r="BV160" i="4" s="1"/>
  <c r="BT151" i="4"/>
  <c r="BU151" i="4" s="1"/>
  <c r="BV151" i="4" s="1"/>
  <c r="BT156" i="4"/>
  <c r="BU156" i="4" s="1"/>
  <c r="BV156" i="4" s="1"/>
  <c r="BT161" i="4"/>
  <c r="BU161" i="4" s="1"/>
  <c r="BV161" i="4" s="1"/>
  <c r="BT159" i="4"/>
  <c r="BU159" i="4" s="1"/>
  <c r="BV159" i="4" s="1"/>
  <c r="BT158" i="4"/>
  <c r="BU158" i="4" s="1"/>
  <c r="BV158" i="4" s="1"/>
  <c r="BT155" i="4"/>
  <c r="BU155" i="4" s="1"/>
  <c r="BV155" i="4" s="1"/>
  <c r="BT157" i="4"/>
  <c r="BU157" i="4" s="1"/>
  <c r="BV157" i="4" s="1"/>
  <c r="BT162" i="4"/>
  <c r="BU162" i="4" s="1"/>
  <c r="BV162" i="4" s="1"/>
  <c r="BT170" i="4"/>
  <c r="BU170" i="4" s="1"/>
  <c r="BV170" i="4" s="1"/>
  <c r="BT167" i="4"/>
  <c r="BU167" i="4" s="1"/>
  <c r="BV167" i="4" s="1"/>
  <c r="BT178" i="4"/>
  <c r="BU178" i="4" s="1"/>
  <c r="BV178" i="4" s="1"/>
  <c r="BT185" i="4"/>
  <c r="BU185" i="4" s="1"/>
  <c r="BV185" i="4" s="1"/>
  <c r="P154" i="3"/>
  <c r="BT184" i="4"/>
  <c r="BU184" i="4" s="1"/>
  <c r="BV184" i="4" s="1"/>
  <c r="BV104" i="3"/>
  <c r="BU96" i="3"/>
  <c r="BW96" i="3"/>
  <c r="BU85" i="3"/>
  <c r="BW67" i="3"/>
  <c r="BU58" i="3"/>
  <c r="CA58" i="3" s="1"/>
  <c r="BZ85" i="3"/>
  <c r="BV43" i="3"/>
  <c r="CA43" i="3" s="1"/>
  <c r="BW43" i="3"/>
  <c r="BZ78" i="3"/>
  <c r="BZ58" i="3"/>
  <c r="BV6" i="3"/>
  <c r="CA6" i="3" s="1"/>
  <c r="BU5" i="3"/>
  <c r="BW6" i="3"/>
  <c r="Y22" i="4"/>
  <c r="AA22" i="4" s="1"/>
  <c r="BV4" i="3"/>
  <c r="CA4" i="3" s="1"/>
  <c r="BZ4" i="3"/>
  <c r="BV5" i="3"/>
  <c r="BZ6" i="3"/>
  <c r="BZ32" i="3"/>
  <c r="BZ33" i="3"/>
  <c r="BZ61" i="3"/>
  <c r="BZ105" i="3"/>
  <c r="BZ23" i="3"/>
  <c r="BZ104" i="3"/>
  <c r="BZ77" i="3"/>
  <c r="J24" i="2"/>
  <c r="P154" i="4"/>
  <c r="J23" i="2"/>
  <c r="BW105" i="4"/>
  <c r="BU94" i="4"/>
  <c r="BW96" i="4"/>
  <c r="BW86" i="4"/>
  <c r="BV86" i="4"/>
  <c r="BZ24" i="4"/>
  <c r="BV88" i="4"/>
  <c r="BU87" i="4"/>
  <c r="BU67" i="4"/>
  <c r="CA67" i="4" s="1"/>
  <c r="BZ70" i="4"/>
  <c r="BU58" i="4"/>
  <c r="CA58" i="4" s="1"/>
  <c r="BU51" i="4"/>
  <c r="BU49" i="4"/>
  <c r="BV33" i="4"/>
  <c r="BU5" i="4"/>
  <c r="BZ33" i="4"/>
  <c r="CA97" i="4"/>
  <c r="BZ23" i="4"/>
  <c r="BZ49" i="4"/>
  <c r="BZ76" i="4"/>
  <c r="BZ59" i="4"/>
  <c r="BZ68" i="4"/>
  <c r="BZ106" i="4"/>
  <c r="BZ106" i="3"/>
  <c r="BZ85" i="4"/>
  <c r="BZ105" i="4"/>
  <c r="BZ32" i="4"/>
  <c r="BZ41" i="4"/>
  <c r="BZ95" i="4"/>
  <c r="BZ97" i="4"/>
  <c r="BV189" i="4"/>
  <c r="BV191" i="4" s="1"/>
  <c r="R158" i="4" s="1"/>
  <c r="Z28" i="4" s="1"/>
  <c r="AA28" i="4" s="1"/>
  <c r="BZ41" i="3"/>
  <c r="BZ50" i="3"/>
  <c r="BZ86" i="3"/>
  <c r="BZ79" i="3"/>
  <c r="BZ43" i="3"/>
  <c r="BZ13" i="3"/>
  <c r="CA24" i="3"/>
  <c r="BZ34" i="3"/>
  <c r="BZ68" i="3"/>
  <c r="BZ87" i="3"/>
  <c r="CA42" i="3"/>
  <c r="BZ14" i="3"/>
  <c r="BZ95" i="3"/>
  <c r="BZ24" i="3"/>
  <c r="BZ69" i="3"/>
  <c r="BZ103" i="3"/>
  <c r="BZ70" i="3"/>
  <c r="BZ34" i="4"/>
  <c r="BZ87" i="4"/>
  <c r="BZ104" i="4"/>
  <c r="BZ5" i="4"/>
  <c r="BZ40" i="4"/>
  <c r="BZ61" i="4"/>
  <c r="BZ16" i="4"/>
  <c r="CA23" i="4"/>
  <c r="BZ52" i="4"/>
  <c r="BZ96" i="4"/>
  <c r="BY85" i="5"/>
  <c r="BS52" i="5"/>
  <c r="BY52" i="5" s="1"/>
  <c r="BS6" i="5"/>
  <c r="BY6" i="5" s="1"/>
  <c r="BV77" i="4"/>
  <c r="BU69" i="5"/>
  <c r="BU52" i="5"/>
  <c r="BU78" i="4"/>
  <c r="BU106" i="5"/>
  <c r="BT77" i="5"/>
  <c r="BS77" i="5"/>
  <c r="BY77" i="5" s="1"/>
  <c r="BT69" i="5"/>
  <c r="BU33" i="5"/>
  <c r="BU105" i="5"/>
  <c r="BU96" i="5"/>
  <c r="BY42" i="5"/>
  <c r="BW88" i="4"/>
  <c r="BU67" i="5"/>
  <c r="BS68" i="5"/>
  <c r="BY32" i="5"/>
  <c r="BU32" i="5"/>
  <c r="BS40" i="5"/>
  <c r="BS41" i="5"/>
  <c r="BU23" i="5"/>
  <c r="BU5" i="5"/>
  <c r="BV105" i="4"/>
  <c r="BU96" i="4"/>
  <c r="BV87" i="4"/>
  <c r="BU88" i="5"/>
  <c r="BY79" i="5"/>
  <c r="BT33" i="5"/>
  <c r="BY33" i="5" s="1"/>
  <c r="CA33" i="5" s="1"/>
  <c r="BS104" i="5"/>
  <c r="BY104" i="5" s="1"/>
  <c r="BT103" i="5"/>
  <c r="BT86" i="5"/>
  <c r="BY5" i="5"/>
  <c r="CA5" i="5" s="1"/>
  <c r="BW69" i="4"/>
  <c r="BU59" i="4"/>
  <c r="BW31" i="4"/>
  <c r="BT79" i="5"/>
  <c r="BS69" i="5"/>
  <c r="BU94" i="5"/>
  <c r="BT68" i="5"/>
  <c r="BY86" i="5"/>
  <c r="BT43" i="5"/>
  <c r="BU104" i="5"/>
  <c r="BS105" i="5"/>
  <c r="BY105" i="5" s="1"/>
  <c r="BS94" i="5"/>
  <c r="BY94" i="5" s="1"/>
  <c r="BS59" i="5"/>
  <c r="BT95" i="5"/>
  <c r="BT88" i="5"/>
  <c r="BS96" i="5"/>
  <c r="BU42" i="5"/>
  <c r="BS50" i="5"/>
  <c r="BY50" i="5" s="1"/>
  <c r="BS106" i="5"/>
  <c r="BY106" i="5" s="1"/>
  <c r="BV68" i="4"/>
  <c r="BU24" i="5"/>
  <c r="BX16" i="5"/>
  <c r="BX25" i="5"/>
  <c r="BX31" i="5"/>
  <c r="BX32" i="5"/>
  <c r="BT41" i="5"/>
  <c r="BU60" i="5"/>
  <c r="BU95" i="4"/>
  <c r="BU32" i="4"/>
  <c r="BZ7" i="4"/>
  <c r="BV22" i="4"/>
  <c r="BZ13" i="4"/>
  <c r="BU34" i="4"/>
  <c r="BU6" i="4"/>
  <c r="BV52" i="4"/>
  <c r="BU50" i="4"/>
  <c r="BW50" i="4"/>
  <c r="BU41" i="4"/>
  <c r="CA41" i="4" s="1"/>
  <c r="BZ50" i="4"/>
  <c r="BZ67" i="4"/>
  <c r="BZ69" i="4"/>
  <c r="BV103" i="4"/>
  <c r="CA103" i="4" s="1"/>
  <c r="BV96" i="4"/>
  <c r="BU104" i="4"/>
  <c r="BV95" i="3"/>
  <c r="BV86" i="3"/>
  <c r="CA86" i="3" s="1"/>
  <c r="BU59" i="3"/>
  <c r="BU14" i="3"/>
  <c r="BX14" i="5"/>
  <c r="BY13" i="5"/>
  <c r="BT49" i="5"/>
  <c r="BY49" i="5" s="1"/>
  <c r="BX50" i="5"/>
  <c r="BS58" i="5"/>
  <c r="BY58" i="5" s="1"/>
  <c r="BT78" i="5"/>
  <c r="BY78" i="5" s="1"/>
  <c r="CA78" i="5" s="1"/>
  <c r="BX94" i="5"/>
  <c r="BT105" i="5"/>
  <c r="BU4" i="4"/>
  <c r="CA4" i="4" s="1"/>
  <c r="BW49" i="4"/>
  <c r="BW42" i="4"/>
  <c r="BV60" i="4"/>
  <c r="BZ60" i="4"/>
  <c r="BU106" i="4"/>
  <c r="BU76" i="4"/>
  <c r="BV76" i="4"/>
  <c r="BW76" i="4"/>
  <c r="BZ88" i="4"/>
  <c r="BW104" i="4"/>
  <c r="BV31" i="4"/>
  <c r="BV97" i="3"/>
  <c r="BV70" i="3"/>
  <c r="CA70" i="3" s="1"/>
  <c r="BY16" i="5"/>
  <c r="BT14" i="5"/>
  <c r="BY14" i="5" s="1"/>
  <c r="CA14" i="5" s="1"/>
  <c r="BS24" i="5"/>
  <c r="BT59" i="5"/>
  <c r="BX61" i="5"/>
  <c r="BT85" i="5"/>
  <c r="BT96" i="5"/>
  <c r="BT106" i="5"/>
  <c r="BZ14" i="4"/>
  <c r="BV49" i="4"/>
  <c r="BZ4" i="4"/>
  <c r="BV40" i="4"/>
  <c r="CA40" i="4" s="1"/>
  <c r="BU68" i="4"/>
  <c r="BZ77" i="4"/>
  <c r="BZ79" i="4"/>
  <c r="BW103" i="4"/>
  <c r="BU31" i="4"/>
  <c r="BU15" i="4"/>
  <c r="BW23" i="4"/>
  <c r="BW58" i="3"/>
  <c r="BU16" i="5"/>
  <c r="BS31" i="5"/>
  <c r="BY31" i="5" s="1"/>
  <c r="BU31" i="5"/>
  <c r="BX24" i="5"/>
  <c r="BX33" i="5"/>
  <c r="BX34" i="5"/>
  <c r="BX51" i="5"/>
  <c r="BT60" i="5"/>
  <c r="BY60" i="5" s="1"/>
  <c r="BT67" i="5"/>
  <c r="BY67" i="5" s="1"/>
  <c r="BT70" i="5"/>
  <c r="BY70" i="5" s="1"/>
  <c r="BU95" i="5"/>
  <c r="BT87" i="5"/>
  <c r="BY87" i="5" s="1"/>
  <c r="BU87" i="5"/>
  <c r="BX96" i="5"/>
  <c r="BS103" i="5"/>
  <c r="BW22" i="4"/>
  <c r="BZ25" i="4"/>
  <c r="BV13" i="4"/>
  <c r="CA13" i="4" s="1"/>
  <c r="BZ6" i="4"/>
  <c r="BV14" i="4"/>
  <c r="CA14" i="4" s="1"/>
  <c r="BZ22" i="4"/>
  <c r="BW14" i="4"/>
  <c r="CA7" i="4"/>
  <c r="BW52" i="4"/>
  <c r="BV43" i="4"/>
  <c r="CA43" i="4" s="1"/>
  <c r="BV95" i="4"/>
  <c r="BU86" i="4"/>
  <c r="BZ78" i="4"/>
  <c r="BU77" i="4"/>
  <c r="BZ86" i="4"/>
  <c r="BW106" i="4"/>
  <c r="BW51" i="3"/>
  <c r="BW22" i="3"/>
  <c r="BU69" i="4"/>
  <c r="BZ103" i="4"/>
  <c r="BU76" i="3"/>
  <c r="BW32" i="3"/>
  <c r="BW61" i="3"/>
  <c r="BX40" i="5"/>
  <c r="BX52" i="5"/>
  <c r="BV15" i="4"/>
  <c r="BU7" i="5"/>
  <c r="BT24" i="5"/>
  <c r="BU13" i="5"/>
  <c r="BT34" i="5"/>
  <c r="BY34" i="5" s="1"/>
  <c r="BU34" i="5"/>
  <c r="BS43" i="5"/>
  <c r="BY43" i="5" s="1"/>
  <c r="BX60" i="5"/>
  <c r="BT61" i="5"/>
  <c r="BY61" i="5" s="1"/>
  <c r="BU70" i="5"/>
  <c r="BU85" i="5"/>
  <c r="BX68" i="5"/>
  <c r="BT76" i="5"/>
  <c r="BY76" i="5" s="1"/>
  <c r="BS97" i="5"/>
  <c r="BY97" i="5" s="1"/>
  <c r="BX104" i="5"/>
  <c r="BU105" i="4"/>
  <c r="BU52" i="4"/>
  <c r="BV16" i="4"/>
  <c r="CA16" i="4" s="1"/>
  <c r="BZ15" i="4"/>
  <c r="BV34" i="4"/>
  <c r="BZ43" i="4"/>
  <c r="BZ42" i="4"/>
  <c r="BV50" i="4"/>
  <c r="BV61" i="4"/>
  <c r="BV69" i="4"/>
  <c r="BU105" i="3"/>
  <c r="BW76" i="3"/>
  <c r="BU22" i="3"/>
  <c r="BU78" i="3"/>
  <c r="BV13" i="3"/>
  <c r="BW7" i="4"/>
  <c r="BV51" i="4"/>
  <c r="BW40" i="4"/>
  <c r="BS22" i="5"/>
  <c r="BY22" i="5" s="1"/>
  <c r="BS7" i="5"/>
  <c r="BY7" i="5" s="1"/>
  <c r="BT25" i="5"/>
  <c r="BY25" i="5" s="1"/>
  <c r="BT40" i="5"/>
  <c r="BX49" i="5"/>
  <c r="BU50" i="5"/>
  <c r="BU86" i="5"/>
  <c r="BS95" i="5"/>
  <c r="BY95" i="5" s="1"/>
  <c r="BX85" i="5"/>
  <c r="BU78" i="5"/>
  <c r="BS88" i="5"/>
  <c r="BV25" i="4"/>
  <c r="BZ58" i="4"/>
  <c r="BU88" i="4"/>
  <c r="BU79" i="4"/>
  <c r="BV94" i="4"/>
  <c r="BV103" i="3"/>
  <c r="BW69" i="3"/>
  <c r="BV78" i="3"/>
  <c r="BW25" i="3"/>
  <c r="BW15" i="3"/>
  <c r="BW68" i="3"/>
  <c r="BV51" i="3"/>
  <c r="BV32" i="3"/>
  <c r="CA32" i="3" s="1"/>
  <c r="BW7" i="3"/>
  <c r="BW4" i="3"/>
  <c r="BZ52" i="3"/>
  <c r="BZ94" i="3"/>
  <c r="BU88" i="3"/>
  <c r="CA88" i="3" s="1"/>
  <c r="BU25" i="3"/>
  <c r="CA25" i="3" s="1"/>
  <c r="BZ51" i="4"/>
  <c r="BZ7" i="3"/>
  <c r="BV49" i="3"/>
  <c r="CA49" i="3" s="1"/>
  <c r="BZ49" i="3"/>
  <c r="BU31" i="3"/>
  <c r="BZ42" i="3"/>
  <c r="BW59" i="3"/>
  <c r="BW78" i="3"/>
  <c r="BZ60" i="3"/>
  <c r="BU95" i="3"/>
  <c r="BV96" i="3"/>
  <c r="BV5" i="4"/>
  <c r="BU25" i="4"/>
  <c r="BU7" i="3"/>
  <c r="BZ40" i="3"/>
  <c r="BZ22" i="3"/>
  <c r="BW40" i="3"/>
  <c r="BU13" i="3"/>
  <c r="BV40" i="3"/>
  <c r="BZ76" i="3"/>
  <c r="BZ59" i="3"/>
  <c r="BU79" i="3"/>
  <c r="CA79" i="3" s="1"/>
  <c r="BV87" i="3"/>
  <c r="CA87" i="3" s="1"/>
  <c r="BU40" i="3"/>
  <c r="BZ15" i="3"/>
  <c r="BZ25" i="3"/>
  <c r="BV14" i="3"/>
  <c r="BZ88" i="3"/>
  <c r="BU106" i="3"/>
  <c r="CA106" i="3" s="1"/>
  <c r="BZ97" i="3"/>
  <c r="CA33" i="3"/>
  <c r="BV15" i="3"/>
  <c r="CA15" i="3" s="1"/>
  <c r="CA41" i="3"/>
  <c r="BV31" i="3"/>
  <c r="BV59" i="3"/>
  <c r="BV16" i="3"/>
  <c r="BU68" i="3"/>
  <c r="CA68" i="3" s="1"/>
  <c r="BZ67" i="3"/>
  <c r="BV105" i="3"/>
  <c r="BV69" i="3"/>
  <c r="BU61" i="3"/>
  <c r="BU52" i="3"/>
  <c r="CA52" i="3" s="1"/>
  <c r="BV61" i="3"/>
  <c r="BW70" i="3"/>
  <c r="BZ51" i="3"/>
  <c r="BU97" i="3"/>
  <c r="BV50" i="3"/>
  <c r="CA50" i="3" s="1"/>
  <c r="BW42" i="3"/>
  <c r="BW34" i="3"/>
  <c r="BZ94" i="4"/>
  <c r="BZ31" i="4"/>
  <c r="BU69" i="3"/>
  <c r="BZ16" i="3"/>
  <c r="BU51" i="3"/>
  <c r="BV60" i="3"/>
  <c r="CA60" i="3" s="1"/>
  <c r="BU77" i="3"/>
  <c r="CA77" i="3" s="1"/>
  <c r="BZ96" i="3"/>
  <c r="BW33" i="3"/>
  <c r="BZ31" i="3"/>
  <c r="BV22" i="3"/>
  <c r="BV34" i="3"/>
  <c r="BW52" i="3"/>
  <c r="BU67" i="3"/>
  <c r="CA67" i="3" s="1"/>
  <c r="BV85" i="3"/>
  <c r="BW94" i="3"/>
  <c r="BW86" i="3"/>
  <c r="BV94" i="3"/>
  <c r="CA94" i="3" s="1"/>
  <c r="BW24" i="3"/>
  <c r="BZ5" i="3"/>
  <c r="CA34" i="3" l="1"/>
  <c r="CA16" i="3"/>
  <c r="CA23" i="3"/>
  <c r="CA96" i="3"/>
  <c r="CA7" i="3"/>
  <c r="CA103" i="3"/>
  <c r="CA76" i="3"/>
  <c r="CA85" i="3"/>
  <c r="CD85" i="3" s="1"/>
  <c r="CA22" i="4"/>
  <c r="CA32" i="4"/>
  <c r="CA33" i="4"/>
  <c r="CA6" i="4"/>
  <c r="CA104" i="4"/>
  <c r="CA106" i="4"/>
  <c r="CA86" i="4"/>
  <c r="CA78" i="4"/>
  <c r="CA79" i="4"/>
  <c r="CA70" i="4"/>
  <c r="CA94" i="4"/>
  <c r="CA59" i="4"/>
  <c r="CA60" i="4"/>
  <c r="CA61" i="4"/>
  <c r="CA51" i="4"/>
  <c r="BV181" i="4"/>
  <c r="R149" i="4" s="1"/>
  <c r="Z26" i="4" s="1"/>
  <c r="AA26" i="4" s="1"/>
  <c r="BV163" i="4"/>
  <c r="R131" i="4" s="1"/>
  <c r="Z24" i="4" s="1"/>
  <c r="AA24" i="4" s="1"/>
  <c r="BV174" i="4"/>
  <c r="R142" i="4" s="1"/>
  <c r="Z25" i="4" s="1"/>
  <c r="AA25" i="4" s="1"/>
  <c r="BV186" i="4"/>
  <c r="R154" i="4" s="1"/>
  <c r="Z27" i="4" s="1"/>
  <c r="AA27" i="4" s="1"/>
  <c r="CA5" i="3"/>
  <c r="CC6" i="3" s="1"/>
  <c r="CA95" i="3"/>
  <c r="CA97" i="3"/>
  <c r="CA69" i="3"/>
  <c r="CC69" i="3" s="1"/>
  <c r="CA87" i="4"/>
  <c r="CA88" i="4"/>
  <c r="CA49" i="4"/>
  <c r="CA5" i="4"/>
  <c r="CA61" i="3"/>
  <c r="CA76" i="4"/>
  <c r="CA105" i="4"/>
  <c r="CA77" i="4"/>
  <c r="CA52" i="4"/>
  <c r="CA13" i="3"/>
  <c r="CA95" i="4"/>
  <c r="CA15" i="4"/>
  <c r="CC14" i="4" s="1"/>
  <c r="CA69" i="4"/>
  <c r="CB68" i="5"/>
  <c r="CD41" i="4"/>
  <c r="CD43" i="4"/>
  <c r="CD40" i="4"/>
  <c r="CC40" i="4"/>
  <c r="CD42" i="4"/>
  <c r="CB79" i="5"/>
  <c r="CB78" i="5"/>
  <c r="CB77" i="5"/>
  <c r="CB76" i="5"/>
  <c r="CA76" i="5"/>
  <c r="CA34" i="5"/>
  <c r="CD14" i="5"/>
  <c r="DR14" i="5"/>
  <c r="CX14" i="5"/>
  <c r="EL14" i="5"/>
  <c r="EL33" i="5"/>
  <c r="CD33" i="5"/>
  <c r="DR33" i="5"/>
  <c r="CX33" i="5"/>
  <c r="EL78" i="5"/>
  <c r="CD78" i="5"/>
  <c r="DR78" i="5"/>
  <c r="CX78" i="5"/>
  <c r="CB49" i="5"/>
  <c r="CB52" i="5"/>
  <c r="CB51" i="5"/>
  <c r="CB50" i="5"/>
  <c r="CA49" i="5"/>
  <c r="CA51" i="5"/>
  <c r="CB13" i="5"/>
  <c r="CB14" i="5"/>
  <c r="CA13" i="5"/>
  <c r="CB15" i="5"/>
  <c r="CB16" i="5"/>
  <c r="CA94" i="5"/>
  <c r="CB97" i="5"/>
  <c r="CA15" i="5"/>
  <c r="K18" i="5" s="1"/>
  <c r="BY41" i="5"/>
  <c r="CA77" i="5"/>
  <c r="CB88" i="5"/>
  <c r="CB87" i="5"/>
  <c r="CA51" i="3"/>
  <c r="CC51" i="3" s="1"/>
  <c r="CA25" i="4"/>
  <c r="BY24" i="5"/>
  <c r="CA24" i="5" s="1"/>
  <c r="CA50" i="5"/>
  <c r="CB34" i="5"/>
  <c r="CA31" i="5"/>
  <c r="CB33" i="5"/>
  <c r="CB32" i="5"/>
  <c r="CB31" i="5"/>
  <c r="CC42" i="4"/>
  <c r="CB6" i="5"/>
  <c r="CA50" i="4"/>
  <c r="CA34" i="4"/>
  <c r="CA42" i="5"/>
  <c r="CA6" i="5"/>
  <c r="K9" i="5"/>
  <c r="EL5" i="5"/>
  <c r="CD5" i="5"/>
  <c r="DR5" i="5"/>
  <c r="CX5" i="5"/>
  <c r="CC43" i="4"/>
  <c r="CA78" i="3"/>
  <c r="CA22" i="3"/>
  <c r="CA16" i="5"/>
  <c r="CA4" i="5"/>
  <c r="CA14" i="3"/>
  <c r="CB23" i="5"/>
  <c r="CB22" i="5"/>
  <c r="CA22" i="5"/>
  <c r="CC41" i="4"/>
  <c r="CA105" i="3"/>
  <c r="CA43" i="5"/>
  <c r="CB59" i="5"/>
  <c r="CB60" i="5"/>
  <c r="CB5" i="5"/>
  <c r="BY69" i="5"/>
  <c r="CA69" i="5" s="1"/>
  <c r="CA40" i="3"/>
  <c r="CC41" i="3" s="1"/>
  <c r="BY88" i="5"/>
  <c r="CA88" i="5" s="1"/>
  <c r="BY103" i="5"/>
  <c r="CB4" i="5"/>
  <c r="CA59" i="3"/>
  <c r="BY59" i="5"/>
  <c r="CA59" i="5" s="1"/>
  <c r="CA86" i="5"/>
  <c r="CA104" i="5"/>
  <c r="CA96" i="4"/>
  <c r="CA52" i="5"/>
  <c r="BY68" i="5"/>
  <c r="CB70" i="5" s="1"/>
  <c r="CA31" i="4"/>
  <c r="CA79" i="5"/>
  <c r="CA31" i="3"/>
  <c r="CC34" i="3" s="1"/>
  <c r="CA7" i="5"/>
  <c r="CA68" i="4"/>
  <c r="CB7" i="5"/>
  <c r="BY96" i="5"/>
  <c r="CA96" i="5" s="1"/>
  <c r="BY40" i="5"/>
  <c r="CA32" i="5"/>
  <c r="CC78" i="3" l="1"/>
  <c r="CC87" i="3"/>
  <c r="CD88" i="3"/>
  <c r="CD86" i="3"/>
  <c r="CC88" i="3"/>
  <c r="EN88" i="3" s="1"/>
  <c r="CD87" i="3"/>
  <c r="CC86" i="3"/>
  <c r="EN86" i="3" s="1"/>
  <c r="CC105" i="3"/>
  <c r="CF105" i="3" s="1"/>
  <c r="CC67" i="3"/>
  <c r="DT67" i="3" s="1"/>
  <c r="CC25" i="4"/>
  <c r="CF25" i="4" s="1"/>
  <c r="CC85" i="3"/>
  <c r="CF85" i="3" s="1"/>
  <c r="CC6" i="4"/>
  <c r="CZ6" i="4" s="1"/>
  <c r="CC105" i="4"/>
  <c r="CZ105" i="4" s="1"/>
  <c r="DF105" i="4" s="1"/>
  <c r="CD88" i="4"/>
  <c r="CD58" i="4"/>
  <c r="CD61" i="4"/>
  <c r="CC58" i="4"/>
  <c r="EN58" i="4" s="1"/>
  <c r="CC87" i="4"/>
  <c r="EN87" i="4" s="1"/>
  <c r="FF87" i="4" s="1"/>
  <c r="CD60" i="4"/>
  <c r="CC59" i="4"/>
  <c r="CF59" i="4" s="1"/>
  <c r="CC86" i="4"/>
  <c r="CZ86" i="4" s="1"/>
  <c r="CC88" i="4"/>
  <c r="DT88" i="4" s="1"/>
  <c r="CD59" i="4"/>
  <c r="CC60" i="4"/>
  <c r="EN60" i="4" s="1"/>
  <c r="CD86" i="4"/>
  <c r="CD85" i="4"/>
  <c r="CC61" i="4"/>
  <c r="EN61" i="4" s="1"/>
  <c r="CD87" i="4"/>
  <c r="CC85" i="4"/>
  <c r="EN85" i="4" s="1"/>
  <c r="CD70" i="3"/>
  <c r="CD5" i="3"/>
  <c r="CD69" i="3"/>
  <c r="CD68" i="3"/>
  <c r="DT6" i="3"/>
  <c r="CF6" i="3"/>
  <c r="CD4" i="3"/>
  <c r="CC7" i="3"/>
  <c r="CD7" i="3"/>
  <c r="CD6" i="3"/>
  <c r="CC4" i="3"/>
  <c r="DT4" i="3" s="1"/>
  <c r="CC5" i="3"/>
  <c r="EN6" i="3"/>
  <c r="FF6" i="3" s="1"/>
  <c r="CC97" i="3"/>
  <c r="CZ97" i="3" s="1"/>
  <c r="CC96" i="3"/>
  <c r="CZ96" i="3" s="1"/>
  <c r="CD96" i="3"/>
  <c r="CD95" i="3"/>
  <c r="CC60" i="3"/>
  <c r="CZ60" i="3" s="1"/>
  <c r="CD97" i="3"/>
  <c r="CC14" i="3"/>
  <c r="CZ14" i="3" s="1"/>
  <c r="CC94" i="3"/>
  <c r="DT94" i="3" s="1"/>
  <c r="CC95" i="3"/>
  <c r="EN95" i="3" s="1"/>
  <c r="CD94" i="3"/>
  <c r="CZ6" i="3"/>
  <c r="CD67" i="3"/>
  <c r="CC70" i="3"/>
  <c r="EN70" i="3" s="1"/>
  <c r="FF70" i="3" s="1"/>
  <c r="CC68" i="3"/>
  <c r="CF68" i="3" s="1"/>
  <c r="CC50" i="3"/>
  <c r="CF50" i="3" s="1"/>
  <c r="CD5" i="4"/>
  <c r="CC7" i="4"/>
  <c r="CF7" i="4" s="1"/>
  <c r="CD6" i="4"/>
  <c r="CD4" i="4"/>
  <c r="CC96" i="4"/>
  <c r="CF96" i="4" s="1"/>
  <c r="CC5" i="4"/>
  <c r="CD7" i="4"/>
  <c r="CC4" i="4"/>
  <c r="CC79" i="4"/>
  <c r="CF79" i="4" s="1"/>
  <c r="CD104" i="4"/>
  <c r="CD106" i="4"/>
  <c r="CC78" i="4"/>
  <c r="DT78" i="4" s="1"/>
  <c r="CD77" i="4"/>
  <c r="CD76" i="4"/>
  <c r="CD16" i="4"/>
  <c r="CD105" i="4"/>
  <c r="CC106" i="4"/>
  <c r="EN106" i="4" s="1"/>
  <c r="CC103" i="4"/>
  <c r="M105" i="4" s="1"/>
  <c r="CD103" i="4"/>
  <c r="CD79" i="4"/>
  <c r="CC104" i="4"/>
  <c r="CC13" i="4"/>
  <c r="CC50" i="4"/>
  <c r="CF50" i="4" s="1"/>
  <c r="CC76" i="4"/>
  <c r="EN76" i="4" s="1"/>
  <c r="CD13" i="4"/>
  <c r="CC15" i="4"/>
  <c r="M18" i="4" s="1"/>
  <c r="CC77" i="4"/>
  <c r="CD78" i="4"/>
  <c r="CD14" i="4"/>
  <c r="CD15" i="4"/>
  <c r="CC16" i="4"/>
  <c r="DT16" i="4" s="1"/>
  <c r="CC33" i="3"/>
  <c r="CF33" i="3" s="1"/>
  <c r="CC61" i="3"/>
  <c r="EN61" i="3" s="1"/>
  <c r="CC33" i="4"/>
  <c r="CF33" i="4" s="1"/>
  <c r="CC79" i="3"/>
  <c r="M77" i="3" s="1"/>
  <c r="CD78" i="3"/>
  <c r="CC76" i="3"/>
  <c r="CZ76" i="3" s="1"/>
  <c r="CD79" i="3"/>
  <c r="CD77" i="3"/>
  <c r="CD105" i="3"/>
  <c r="CC13" i="3"/>
  <c r="CD51" i="3"/>
  <c r="CD61" i="3"/>
  <c r="CD76" i="3"/>
  <c r="CD15" i="3"/>
  <c r="CD52" i="3"/>
  <c r="CC24" i="4"/>
  <c r="EN24" i="4" s="1"/>
  <c r="CD52" i="4"/>
  <c r="CD69" i="4"/>
  <c r="EN14" i="4"/>
  <c r="FF14" i="4" s="1"/>
  <c r="DT14" i="4"/>
  <c r="CZ14" i="4"/>
  <c r="DF14" i="4" s="1"/>
  <c r="CF14" i="4"/>
  <c r="CC51" i="4"/>
  <c r="DT51" i="4" s="1"/>
  <c r="CC32" i="4"/>
  <c r="CZ32" i="4" s="1"/>
  <c r="CC22" i="4"/>
  <c r="CF22" i="4" s="1"/>
  <c r="DT34" i="3"/>
  <c r="CZ34" i="3"/>
  <c r="CF34" i="3"/>
  <c r="EN34" i="3"/>
  <c r="EN41" i="3"/>
  <c r="CF41" i="3"/>
  <c r="DT41" i="3"/>
  <c r="CZ41" i="3"/>
  <c r="CX43" i="5"/>
  <c r="DR43" i="5"/>
  <c r="CD43" i="5"/>
  <c r="EL43" i="5"/>
  <c r="K25" i="5"/>
  <c r="CD22" i="5"/>
  <c r="DR22" i="5"/>
  <c r="CX22" i="5"/>
  <c r="EL22" i="5"/>
  <c r="M87" i="3"/>
  <c r="CZ85" i="3"/>
  <c r="EN85" i="3"/>
  <c r="DU83" i="3"/>
  <c r="DT85" i="3"/>
  <c r="CD96" i="4"/>
  <c r="EL104" i="5"/>
  <c r="CD104" i="5"/>
  <c r="DR104" i="5"/>
  <c r="CX104" i="5"/>
  <c r="EN105" i="3"/>
  <c r="DR42" i="5"/>
  <c r="K41" i="5"/>
  <c r="EL42" i="5"/>
  <c r="CD42" i="5"/>
  <c r="CX42" i="5"/>
  <c r="K53" i="5"/>
  <c r="DR50" i="5"/>
  <c r="EL50" i="5"/>
  <c r="CD50" i="5"/>
  <c r="CX50" i="5"/>
  <c r="CX77" i="5"/>
  <c r="K81" i="5"/>
  <c r="EL77" i="5"/>
  <c r="CD77" i="5"/>
  <c r="DR77" i="5"/>
  <c r="CD24" i="3"/>
  <c r="CD23" i="3"/>
  <c r="CC22" i="3"/>
  <c r="CD22" i="3"/>
  <c r="CD25" i="3"/>
  <c r="CC24" i="3"/>
  <c r="EN43" i="4"/>
  <c r="CF43" i="4"/>
  <c r="M43" i="4"/>
  <c r="M45" i="4"/>
  <c r="DT43" i="4"/>
  <c r="CZ43" i="4"/>
  <c r="CX86" i="5"/>
  <c r="EL86" i="5"/>
  <c r="DR86" i="5"/>
  <c r="CD86" i="5"/>
  <c r="ER14" i="5"/>
  <c r="FD14" i="5"/>
  <c r="CA25" i="5"/>
  <c r="CB67" i="5"/>
  <c r="CD97" i="4"/>
  <c r="CC95" i="4"/>
  <c r="EL59" i="5"/>
  <c r="DR59" i="5"/>
  <c r="CX59" i="5"/>
  <c r="CD59" i="5"/>
  <c r="CZ67" i="3"/>
  <c r="CB24" i="5"/>
  <c r="CD16" i="3"/>
  <c r="CV5" i="5"/>
  <c r="CJ5" i="5"/>
  <c r="CC34" i="4"/>
  <c r="CC106" i="3"/>
  <c r="CA41" i="5"/>
  <c r="CA70" i="5"/>
  <c r="CD60" i="3"/>
  <c r="CC49" i="4"/>
  <c r="CD103" i="3"/>
  <c r="DP14" i="5"/>
  <c r="DD14" i="5"/>
  <c r="EN40" i="4"/>
  <c r="CF40" i="4"/>
  <c r="M40" i="4"/>
  <c r="DU38" i="4"/>
  <c r="DA38" i="4"/>
  <c r="M42" i="4"/>
  <c r="DT40" i="4"/>
  <c r="CG38" i="4"/>
  <c r="CZ40" i="4"/>
  <c r="EO38" i="4"/>
  <c r="CB69" i="5"/>
  <c r="CD95" i="4"/>
  <c r="CV33" i="5"/>
  <c r="CJ33" i="5"/>
  <c r="DS11" i="5"/>
  <c r="DR13" i="5"/>
  <c r="CY11" i="5"/>
  <c r="K16" i="5"/>
  <c r="CE11" i="5"/>
  <c r="CX13" i="5"/>
  <c r="EL13" i="5"/>
  <c r="EM11" i="5"/>
  <c r="CD13" i="5"/>
  <c r="K13" i="5"/>
  <c r="CD49" i="4"/>
  <c r="CD104" i="3"/>
  <c r="CX34" i="5"/>
  <c r="K35" i="5"/>
  <c r="DR34" i="5"/>
  <c r="EL34" i="5"/>
  <c r="K34" i="5"/>
  <c r="CD34" i="5"/>
  <c r="CA87" i="5"/>
  <c r="K89" i="5" s="1"/>
  <c r="CD31" i="3"/>
  <c r="CD33" i="3"/>
  <c r="CD32" i="3"/>
  <c r="CC31" i="3"/>
  <c r="CD34" i="3"/>
  <c r="CZ25" i="4"/>
  <c r="EN25" i="4"/>
  <c r="DT25" i="4"/>
  <c r="DR94" i="5"/>
  <c r="K96" i="5"/>
  <c r="CD94" i="5"/>
  <c r="EL94" i="5"/>
  <c r="CX94" i="5"/>
  <c r="FD33" i="5"/>
  <c r="ER33" i="5"/>
  <c r="CC94" i="4"/>
  <c r="EN87" i="3"/>
  <c r="CF87" i="3"/>
  <c r="M86" i="3"/>
  <c r="DT87" i="3"/>
  <c r="CZ87" i="3"/>
  <c r="EJ5" i="5"/>
  <c r="DX5" i="5"/>
  <c r="EL24" i="5"/>
  <c r="CD24" i="5"/>
  <c r="CX24" i="5"/>
  <c r="DR24" i="5"/>
  <c r="K23" i="5"/>
  <c r="CC31" i="4"/>
  <c r="CD34" i="4"/>
  <c r="CD32" i="4"/>
  <c r="CD31" i="4"/>
  <c r="CD33" i="4"/>
  <c r="CB25" i="5"/>
  <c r="DR31" i="5"/>
  <c r="K33" i="5"/>
  <c r="CX31" i="5"/>
  <c r="EM29" i="5"/>
  <c r="EL31" i="5"/>
  <c r="DS29" i="5"/>
  <c r="CD31" i="5"/>
  <c r="K31" i="5"/>
  <c r="CY29" i="5"/>
  <c r="CE29" i="5"/>
  <c r="CD25" i="4"/>
  <c r="CX96" i="5"/>
  <c r="EL96" i="5"/>
  <c r="CD96" i="5"/>
  <c r="DR96" i="5"/>
  <c r="CA68" i="5"/>
  <c r="CB105" i="5"/>
  <c r="CB104" i="5"/>
  <c r="CA103" i="5"/>
  <c r="CB106" i="5"/>
  <c r="CB103" i="5"/>
  <c r="CA58" i="5"/>
  <c r="CA105" i="5"/>
  <c r="EN6" i="4"/>
  <c r="CF6" i="4"/>
  <c r="DT6" i="4"/>
  <c r="CC23" i="4"/>
  <c r="K17" i="5"/>
  <c r="EL16" i="5"/>
  <c r="K15" i="5"/>
  <c r="CD16" i="5"/>
  <c r="DR16" i="5"/>
  <c r="CX16" i="5"/>
  <c r="CC49" i="3"/>
  <c r="CD22" i="4"/>
  <c r="CB85" i="5"/>
  <c r="CB96" i="5"/>
  <c r="CX51" i="5"/>
  <c r="CD51" i="5"/>
  <c r="EL51" i="5"/>
  <c r="K50" i="5"/>
  <c r="DR51" i="5"/>
  <c r="DD78" i="5"/>
  <c r="DP78" i="5"/>
  <c r="CD50" i="4"/>
  <c r="K78" i="5"/>
  <c r="CX76" i="5"/>
  <c r="EL76" i="5"/>
  <c r="CE74" i="5"/>
  <c r="DR76" i="5"/>
  <c r="EM74" i="5"/>
  <c r="K76" i="5"/>
  <c r="CD76" i="5"/>
  <c r="CY74" i="5"/>
  <c r="DS74" i="5"/>
  <c r="CA67" i="5"/>
  <c r="CD70" i="4"/>
  <c r="CJ78" i="5"/>
  <c r="CV78" i="5"/>
  <c r="K36" i="5"/>
  <c r="CX32" i="5"/>
  <c r="EL32" i="5"/>
  <c r="CD32" i="5"/>
  <c r="DR32" i="5"/>
  <c r="CD42" i="3"/>
  <c r="CD40" i="3"/>
  <c r="CD41" i="3"/>
  <c r="CC40" i="3"/>
  <c r="CD43" i="3"/>
  <c r="CC42" i="3"/>
  <c r="M44" i="3" s="1"/>
  <c r="DD5" i="5"/>
  <c r="DP5" i="5"/>
  <c r="DR79" i="5"/>
  <c r="CX79" i="5"/>
  <c r="EL79" i="5"/>
  <c r="K79" i="5"/>
  <c r="K80" i="5"/>
  <c r="CD79" i="5"/>
  <c r="CC23" i="3"/>
  <c r="CC59" i="3"/>
  <c r="CC58" i="3"/>
  <c r="CD59" i="3"/>
  <c r="CD58" i="3"/>
  <c r="EN51" i="3"/>
  <c r="CZ51" i="3"/>
  <c r="DT51" i="3"/>
  <c r="CF51" i="3"/>
  <c r="CC43" i="3"/>
  <c r="CC25" i="3"/>
  <c r="CA97" i="5"/>
  <c r="CB58" i="5"/>
  <c r="DT41" i="4"/>
  <c r="CZ41" i="4"/>
  <c r="M44" i="4"/>
  <c r="EN41" i="4"/>
  <c r="CF41" i="4"/>
  <c r="CD13" i="3"/>
  <c r="CF78" i="3"/>
  <c r="CZ78" i="3"/>
  <c r="EN78" i="3"/>
  <c r="DT78" i="3"/>
  <c r="CC77" i="3"/>
  <c r="CD49" i="3"/>
  <c r="CD24" i="4"/>
  <c r="CA85" i="5"/>
  <c r="CB94" i="5"/>
  <c r="K51" i="5"/>
  <c r="EL49" i="5"/>
  <c r="CX49" i="5"/>
  <c r="EM47" i="5"/>
  <c r="DS47" i="5"/>
  <c r="CD49" i="5"/>
  <c r="K49" i="5"/>
  <c r="CY47" i="5"/>
  <c r="CE47" i="5"/>
  <c r="DR49" i="5"/>
  <c r="K77" i="5"/>
  <c r="CD51" i="4"/>
  <c r="K32" i="5"/>
  <c r="CJ14" i="5"/>
  <c r="CV14" i="5"/>
  <c r="CC15" i="3"/>
  <c r="CA23" i="5"/>
  <c r="CC97" i="4"/>
  <c r="CA60" i="5"/>
  <c r="CC68" i="4"/>
  <c r="CD68" i="4"/>
  <c r="CD67" i="4"/>
  <c r="CC70" i="4"/>
  <c r="CC67" i="4"/>
  <c r="CF88" i="3"/>
  <c r="CZ69" i="3"/>
  <c r="EN69" i="3"/>
  <c r="CF69" i="3"/>
  <c r="DT69" i="3"/>
  <c r="K8" i="5"/>
  <c r="EL7" i="5"/>
  <c r="CD7" i="5"/>
  <c r="K6" i="5"/>
  <c r="DR7" i="5"/>
  <c r="CX7" i="5"/>
  <c r="CC32" i="3"/>
  <c r="M34" i="3" s="1"/>
  <c r="CD106" i="3"/>
  <c r="CB42" i="5"/>
  <c r="CB41" i="5"/>
  <c r="CB43" i="5"/>
  <c r="CB40" i="5"/>
  <c r="CA40" i="5"/>
  <c r="K45" i="5" s="1"/>
  <c r="EL69" i="5"/>
  <c r="CD69" i="5"/>
  <c r="CX69" i="5"/>
  <c r="K68" i="5"/>
  <c r="DR69" i="5"/>
  <c r="CC103" i="3"/>
  <c r="EL15" i="5"/>
  <c r="K14" i="5"/>
  <c r="CD15" i="5"/>
  <c r="DR15" i="5"/>
  <c r="CX15" i="5"/>
  <c r="CC52" i="3"/>
  <c r="M50" i="3" s="1"/>
  <c r="EL52" i="5"/>
  <c r="CD52" i="5"/>
  <c r="K52" i="5"/>
  <c r="DR52" i="5"/>
  <c r="K54" i="5"/>
  <c r="CX52" i="5"/>
  <c r="DR88" i="5"/>
  <c r="K90" i="5"/>
  <c r="CX88" i="5"/>
  <c r="EL88" i="5"/>
  <c r="K88" i="5"/>
  <c r="CD88" i="5"/>
  <c r="CB61" i="5"/>
  <c r="CC69" i="4"/>
  <c r="CC104" i="3"/>
  <c r="CA95" i="5"/>
  <c r="K94" i="5" s="1"/>
  <c r="EL4" i="5"/>
  <c r="CD4" i="5"/>
  <c r="K4" i="5"/>
  <c r="DR4" i="5"/>
  <c r="EM2" i="5"/>
  <c r="DS2" i="5"/>
  <c r="K7" i="5"/>
  <c r="CX4" i="5"/>
  <c r="CY2" i="5"/>
  <c r="CE2" i="5"/>
  <c r="CC52" i="4"/>
  <c r="CD14" i="3"/>
  <c r="CA106" i="5"/>
  <c r="CX6" i="5"/>
  <c r="K5" i="5"/>
  <c r="EL6" i="5"/>
  <c r="CD6" i="5"/>
  <c r="DR6" i="5"/>
  <c r="CZ42" i="4"/>
  <c r="EN42" i="4"/>
  <c r="CF42" i="4"/>
  <c r="DT42" i="4"/>
  <c r="M41" i="4"/>
  <c r="CD50" i="3"/>
  <c r="CD23" i="4"/>
  <c r="CB86" i="5"/>
  <c r="CB95" i="5"/>
  <c r="EJ78" i="5"/>
  <c r="DX78" i="5"/>
  <c r="CC16" i="3"/>
  <c r="EJ33" i="5"/>
  <c r="DX33" i="5"/>
  <c r="CA61" i="5"/>
  <c r="CD94" i="4"/>
  <c r="M7" i="4" l="1"/>
  <c r="EO83" i="3"/>
  <c r="CZ88" i="3"/>
  <c r="CZ86" i="3"/>
  <c r="M90" i="3"/>
  <c r="DT88" i="3"/>
  <c r="DZ88" i="3" s="1"/>
  <c r="CZ105" i="3"/>
  <c r="DR105" i="3" s="1"/>
  <c r="M88" i="3"/>
  <c r="DT105" i="3"/>
  <c r="CG83" i="3"/>
  <c r="CF86" i="3"/>
  <c r="M85" i="3"/>
  <c r="DT86" i="3"/>
  <c r="CF67" i="3"/>
  <c r="EN67" i="3"/>
  <c r="FF67" i="3" s="1"/>
  <c r="CZ4" i="3"/>
  <c r="M69" i="3"/>
  <c r="M89" i="3"/>
  <c r="DA83" i="3"/>
  <c r="ET6" i="3"/>
  <c r="CF105" i="4"/>
  <c r="DT105" i="4"/>
  <c r="M9" i="4"/>
  <c r="EN105" i="4"/>
  <c r="ET105" i="4" s="1"/>
  <c r="DT58" i="4"/>
  <c r="CZ58" i="4"/>
  <c r="DR58" i="4" s="1"/>
  <c r="CF58" i="4"/>
  <c r="DT87" i="4"/>
  <c r="CZ87" i="4"/>
  <c r="DR87" i="4" s="1"/>
  <c r="ET87" i="4"/>
  <c r="CF87" i="4"/>
  <c r="DT59" i="4"/>
  <c r="CF88" i="4"/>
  <c r="EN88" i="4"/>
  <c r="ET88" i="4" s="1"/>
  <c r="CF61" i="4"/>
  <c r="CZ88" i="4"/>
  <c r="DR88" i="4" s="1"/>
  <c r="CZ61" i="4"/>
  <c r="DF61" i="4" s="1"/>
  <c r="M58" i="4"/>
  <c r="CZ59" i="4"/>
  <c r="DR59" i="4" s="1"/>
  <c r="CF60" i="4"/>
  <c r="EN59" i="4"/>
  <c r="ET59" i="4" s="1"/>
  <c r="CZ60" i="4"/>
  <c r="DR60" i="4" s="1"/>
  <c r="CG56" i="4"/>
  <c r="DT85" i="4"/>
  <c r="DZ85" i="4" s="1"/>
  <c r="M89" i="4"/>
  <c r="M60" i="4"/>
  <c r="EO56" i="4"/>
  <c r="M86" i="4"/>
  <c r="M59" i="4"/>
  <c r="DA56" i="4"/>
  <c r="DA83" i="4"/>
  <c r="DU83" i="4"/>
  <c r="M88" i="4"/>
  <c r="CZ85" i="4"/>
  <c r="DR85" i="4" s="1"/>
  <c r="DT60" i="4"/>
  <c r="M5" i="4"/>
  <c r="DT86" i="4"/>
  <c r="DU56" i="4"/>
  <c r="CF86" i="4"/>
  <c r="M63" i="4"/>
  <c r="M62" i="4"/>
  <c r="EN86" i="4"/>
  <c r="FF86" i="4" s="1"/>
  <c r="DT61" i="4"/>
  <c r="DZ61" i="4" s="1"/>
  <c r="CG83" i="4"/>
  <c r="M61" i="4"/>
  <c r="M87" i="4"/>
  <c r="CF85" i="4"/>
  <c r="M90" i="4"/>
  <c r="M85" i="4"/>
  <c r="EO83" i="4"/>
  <c r="DT7" i="4"/>
  <c r="CF97" i="3"/>
  <c r="EN97" i="3"/>
  <c r="ET97" i="3" s="1"/>
  <c r="EN76" i="3"/>
  <c r="ET76" i="3" s="1"/>
  <c r="EO2" i="3"/>
  <c r="EN4" i="3"/>
  <c r="FF4" i="3" s="1"/>
  <c r="DT76" i="3"/>
  <c r="DZ76" i="3" s="1"/>
  <c r="M95" i="3"/>
  <c r="DT96" i="3"/>
  <c r="DT97" i="3"/>
  <c r="EL97" i="3" s="1"/>
  <c r="CF76" i="3"/>
  <c r="CF7" i="3"/>
  <c r="EN7" i="3"/>
  <c r="FF7" i="3" s="1"/>
  <c r="DT7" i="3"/>
  <c r="CF96" i="3"/>
  <c r="CZ7" i="3"/>
  <c r="M99" i="3"/>
  <c r="EN96" i="3"/>
  <c r="FF96" i="3" s="1"/>
  <c r="M96" i="3"/>
  <c r="DU2" i="3"/>
  <c r="M5" i="3"/>
  <c r="M6" i="3"/>
  <c r="M8" i="3"/>
  <c r="CZ5" i="3"/>
  <c r="CG2" i="3"/>
  <c r="CF4" i="3"/>
  <c r="M9" i="3"/>
  <c r="DT5" i="3"/>
  <c r="M7" i="3"/>
  <c r="CF5" i="3"/>
  <c r="M4" i="3"/>
  <c r="DA2" i="3"/>
  <c r="EN5" i="3"/>
  <c r="ET5" i="3" s="1"/>
  <c r="M72" i="3"/>
  <c r="ET70" i="3"/>
  <c r="M98" i="3"/>
  <c r="DT68" i="3"/>
  <c r="M71" i="3"/>
  <c r="DT14" i="3"/>
  <c r="EO65" i="3"/>
  <c r="M78" i="3"/>
  <c r="EN33" i="3"/>
  <c r="ET33" i="3" s="1"/>
  <c r="M63" i="3"/>
  <c r="CZ33" i="3"/>
  <c r="DR33" i="3" s="1"/>
  <c r="DT60" i="3"/>
  <c r="DT70" i="3"/>
  <c r="EL70" i="3" s="1"/>
  <c r="M70" i="3"/>
  <c r="CF70" i="3"/>
  <c r="CZ70" i="3"/>
  <c r="DR70" i="3" s="1"/>
  <c r="M61" i="3"/>
  <c r="CG65" i="3"/>
  <c r="M32" i="3"/>
  <c r="CF60" i="3"/>
  <c r="CZ61" i="3"/>
  <c r="DF61" i="3" s="1"/>
  <c r="M67" i="3"/>
  <c r="DT33" i="3"/>
  <c r="EN60" i="3"/>
  <c r="FF60" i="3" s="1"/>
  <c r="M13" i="3"/>
  <c r="CF61" i="3"/>
  <c r="M68" i="3"/>
  <c r="M76" i="3"/>
  <c r="CZ68" i="3"/>
  <c r="DR68" i="3" s="1"/>
  <c r="M16" i="3"/>
  <c r="EN13" i="3"/>
  <c r="FF13" i="3" s="1"/>
  <c r="M94" i="3"/>
  <c r="DT95" i="3"/>
  <c r="DT61" i="3"/>
  <c r="EL61" i="3" s="1"/>
  <c r="CF14" i="3"/>
  <c r="EN79" i="3"/>
  <c r="FF79" i="3" s="1"/>
  <c r="DT13" i="3"/>
  <c r="EL13" i="3" s="1"/>
  <c r="DU92" i="3"/>
  <c r="CF94" i="3"/>
  <c r="DF70" i="3"/>
  <c r="DA65" i="3"/>
  <c r="CG92" i="3"/>
  <c r="CF13" i="3"/>
  <c r="EN14" i="3"/>
  <c r="ET14" i="3" s="1"/>
  <c r="CZ13" i="3"/>
  <c r="DR13" i="3" s="1"/>
  <c r="EN94" i="3"/>
  <c r="ET94" i="3" s="1"/>
  <c r="M59" i="3"/>
  <c r="CF95" i="3"/>
  <c r="CF79" i="3"/>
  <c r="CZ94" i="3"/>
  <c r="DR94" i="3" s="1"/>
  <c r="M97" i="3"/>
  <c r="DT79" i="3"/>
  <c r="EL79" i="3" s="1"/>
  <c r="EO92" i="3"/>
  <c r="DT50" i="3"/>
  <c r="DU65" i="3"/>
  <c r="EN68" i="3"/>
  <c r="FF68" i="3" s="1"/>
  <c r="CZ79" i="3"/>
  <c r="DR79" i="3" s="1"/>
  <c r="M80" i="3"/>
  <c r="DA92" i="3"/>
  <c r="CZ95" i="3"/>
  <c r="DF95" i="3" s="1"/>
  <c r="M53" i="3"/>
  <c r="EN50" i="3"/>
  <c r="ET50" i="3" s="1"/>
  <c r="CZ50" i="3"/>
  <c r="DF50" i="3" s="1"/>
  <c r="CZ7" i="4"/>
  <c r="CZ96" i="4"/>
  <c r="DR96" i="4" s="1"/>
  <c r="CF78" i="4"/>
  <c r="DT96" i="4"/>
  <c r="CF32" i="4"/>
  <c r="EN32" i="4"/>
  <c r="ET32" i="4" s="1"/>
  <c r="DT32" i="4"/>
  <c r="DR105" i="4"/>
  <c r="EN16" i="4"/>
  <c r="FF16" i="4" s="1"/>
  <c r="EN4" i="4"/>
  <c r="FF4" i="4" s="1"/>
  <c r="CF15" i="4"/>
  <c r="M95" i="4"/>
  <c r="CZ16" i="4"/>
  <c r="DR16" i="4" s="1"/>
  <c r="DT5" i="4"/>
  <c r="EN7" i="4"/>
  <c r="CZ4" i="4"/>
  <c r="EN96" i="4"/>
  <c r="ET96" i="4" s="1"/>
  <c r="DT4" i="4"/>
  <c r="EO2" i="4"/>
  <c r="M14" i="4"/>
  <c r="CF5" i="4"/>
  <c r="M79" i="4"/>
  <c r="EN5" i="4"/>
  <c r="DA2" i="4"/>
  <c r="M6" i="4"/>
  <c r="CZ5" i="4"/>
  <c r="M4" i="4"/>
  <c r="CG2" i="4"/>
  <c r="DT79" i="4"/>
  <c r="CZ78" i="4"/>
  <c r="DF78" i="4" s="1"/>
  <c r="CZ79" i="4"/>
  <c r="DF79" i="4" s="1"/>
  <c r="CF4" i="4"/>
  <c r="EN78" i="4"/>
  <c r="ET78" i="4" s="1"/>
  <c r="DU2" i="4"/>
  <c r="EN79" i="4"/>
  <c r="ET79" i="4" s="1"/>
  <c r="M77" i="4"/>
  <c r="M8" i="4"/>
  <c r="M81" i="4"/>
  <c r="CZ106" i="4"/>
  <c r="DF106" i="4" s="1"/>
  <c r="CZ15" i="4"/>
  <c r="DR15" i="4" s="1"/>
  <c r="CF16" i="4"/>
  <c r="EN15" i="4"/>
  <c r="ET15" i="4" s="1"/>
  <c r="M15" i="4"/>
  <c r="CZ77" i="4"/>
  <c r="DR77" i="4" s="1"/>
  <c r="EN77" i="4"/>
  <c r="ET77" i="4" s="1"/>
  <c r="DT15" i="4"/>
  <c r="CG11" i="4"/>
  <c r="CZ103" i="4"/>
  <c r="DR103" i="4" s="1"/>
  <c r="DT77" i="4"/>
  <c r="CF77" i="4"/>
  <c r="CF103" i="4"/>
  <c r="EN103" i="4"/>
  <c r="ET103" i="4" s="1"/>
  <c r="M107" i="4"/>
  <c r="EO101" i="4"/>
  <c r="DT103" i="4"/>
  <c r="DZ103" i="4" s="1"/>
  <c r="EN51" i="4"/>
  <c r="ET51" i="4" s="1"/>
  <c r="M78" i="4"/>
  <c r="DR14" i="4"/>
  <c r="M108" i="4"/>
  <c r="FF105" i="4"/>
  <c r="DT106" i="4"/>
  <c r="EL106" i="4" s="1"/>
  <c r="M104" i="4"/>
  <c r="DT104" i="4"/>
  <c r="CF104" i="4"/>
  <c r="CG101" i="4"/>
  <c r="CF106" i="4"/>
  <c r="DU11" i="4"/>
  <c r="DA11" i="4"/>
  <c r="EO74" i="4"/>
  <c r="M36" i="4"/>
  <c r="EN104" i="4"/>
  <c r="FF104" i="4" s="1"/>
  <c r="CZ33" i="4"/>
  <c r="DR33" i="4" s="1"/>
  <c r="M106" i="4"/>
  <c r="M50" i="4"/>
  <c r="M23" i="4"/>
  <c r="DA101" i="4"/>
  <c r="CZ51" i="4"/>
  <c r="DF51" i="4" s="1"/>
  <c r="CZ104" i="4"/>
  <c r="DR104" i="4" s="1"/>
  <c r="CF24" i="4"/>
  <c r="M103" i="4"/>
  <c r="CF13" i="4"/>
  <c r="EN33" i="4"/>
  <c r="ET33" i="4" s="1"/>
  <c r="CZ24" i="4"/>
  <c r="DR24" i="4" s="1"/>
  <c r="DT24" i="4"/>
  <c r="DU101" i="4"/>
  <c r="M32" i="4"/>
  <c r="CZ50" i="4"/>
  <c r="DR50" i="4" s="1"/>
  <c r="DT50" i="4"/>
  <c r="CF51" i="4"/>
  <c r="M16" i="4"/>
  <c r="CZ76" i="4"/>
  <c r="DF76" i="4" s="1"/>
  <c r="EN50" i="4"/>
  <c r="ET50" i="4" s="1"/>
  <c r="M53" i="4"/>
  <c r="DU74" i="4"/>
  <c r="EO11" i="4"/>
  <c r="DA74" i="4"/>
  <c r="M17" i="4"/>
  <c r="M76" i="4"/>
  <c r="EN13" i="4"/>
  <c r="ET13" i="4" s="1"/>
  <c r="M80" i="4"/>
  <c r="DT13" i="4"/>
  <c r="DZ13" i="4" s="1"/>
  <c r="CF76" i="4"/>
  <c r="CZ13" i="4"/>
  <c r="DR13" i="4" s="1"/>
  <c r="DT76" i="4"/>
  <c r="CG74" i="4"/>
  <c r="M13" i="4"/>
  <c r="DT33" i="4"/>
  <c r="ET14" i="4"/>
  <c r="M18" i="3"/>
  <c r="DT22" i="4"/>
  <c r="DZ22" i="4" s="1"/>
  <c r="M22" i="4"/>
  <c r="M26" i="4"/>
  <c r="CZ22" i="4"/>
  <c r="DR22" i="4" s="1"/>
  <c r="EN22" i="4"/>
  <c r="ET22" i="4" s="1"/>
  <c r="M25" i="4"/>
  <c r="EJ88" i="5"/>
  <c r="DX88" i="5"/>
  <c r="K27" i="5"/>
  <c r="CD23" i="5"/>
  <c r="EL23" i="5"/>
  <c r="DR23" i="5"/>
  <c r="CX23" i="5"/>
  <c r="ET41" i="4"/>
  <c r="FF41" i="4"/>
  <c r="FF85" i="3"/>
  <c r="ET85" i="3"/>
  <c r="DF41" i="3"/>
  <c r="DR41" i="3"/>
  <c r="CV6" i="5"/>
  <c r="CJ6" i="5"/>
  <c r="ER4" i="5"/>
  <c r="FD4" i="5"/>
  <c r="EN69" i="4"/>
  <c r="CF69" i="4"/>
  <c r="DT69" i="4"/>
  <c r="CZ69" i="4"/>
  <c r="M68" i="4"/>
  <c r="DD52" i="5"/>
  <c r="DP52" i="5"/>
  <c r="ER15" i="5"/>
  <c r="FD15" i="5"/>
  <c r="CV69" i="5"/>
  <c r="CJ69" i="5"/>
  <c r="ER7" i="5"/>
  <c r="FD7" i="5"/>
  <c r="CF67" i="4"/>
  <c r="M67" i="4"/>
  <c r="DU65" i="4"/>
  <c r="DA65" i="4"/>
  <c r="M69" i="4"/>
  <c r="DT67" i="4"/>
  <c r="CG65" i="4"/>
  <c r="CZ67" i="4"/>
  <c r="EO65" i="4"/>
  <c r="EN67" i="4"/>
  <c r="CZ15" i="3"/>
  <c r="CF15" i="3"/>
  <c r="M14" i="3"/>
  <c r="EN15" i="3"/>
  <c r="DT15" i="3"/>
  <c r="FF78" i="3"/>
  <c r="ET78" i="3"/>
  <c r="DF86" i="4"/>
  <c r="DR86" i="4"/>
  <c r="DT43" i="3"/>
  <c r="M45" i="3"/>
  <c r="CZ43" i="3"/>
  <c r="CF43" i="3"/>
  <c r="M43" i="3"/>
  <c r="EN43" i="3"/>
  <c r="DP79" i="5"/>
  <c r="DD79" i="5"/>
  <c r="M42" i="3"/>
  <c r="CZ40" i="3"/>
  <c r="EO38" i="3"/>
  <c r="EN40" i="3"/>
  <c r="DU38" i="3"/>
  <c r="CF40" i="3"/>
  <c r="M40" i="3"/>
  <c r="DA38" i="3"/>
  <c r="DT40" i="3"/>
  <c r="CG38" i="3"/>
  <c r="CV76" i="5"/>
  <c r="CJ76" i="5"/>
  <c r="CV96" i="5"/>
  <c r="CJ96" i="5"/>
  <c r="DA11" i="3"/>
  <c r="DD24" i="5"/>
  <c r="DP24" i="5"/>
  <c r="CY92" i="5"/>
  <c r="FF76" i="4"/>
  <c r="ET76" i="4"/>
  <c r="M35" i="4"/>
  <c r="CZ34" i="4"/>
  <c r="CF34" i="4"/>
  <c r="M34" i="4"/>
  <c r="EN34" i="4"/>
  <c r="DT34" i="4"/>
  <c r="FD77" i="5"/>
  <c r="ER77" i="5"/>
  <c r="DX50" i="5"/>
  <c r="EJ50" i="5"/>
  <c r="FF105" i="3"/>
  <c r="ET105" i="3"/>
  <c r="DR85" i="3"/>
  <c r="DF85" i="3"/>
  <c r="CY20" i="5"/>
  <c r="DF60" i="3"/>
  <c r="DR60" i="3"/>
  <c r="DT104" i="3"/>
  <c r="CZ104" i="3"/>
  <c r="M108" i="3"/>
  <c r="EN104" i="3"/>
  <c r="CF104" i="3"/>
  <c r="CJ49" i="5"/>
  <c r="CV49" i="5"/>
  <c r="DT25" i="3"/>
  <c r="M24" i="3"/>
  <c r="EN25" i="3"/>
  <c r="CZ25" i="3"/>
  <c r="M26" i="3"/>
  <c r="CF25" i="3"/>
  <c r="CJ31" i="5"/>
  <c r="CV31" i="5"/>
  <c r="EJ24" i="5"/>
  <c r="DX24" i="5"/>
  <c r="DP94" i="5"/>
  <c r="DD94" i="5"/>
  <c r="EJ34" i="5"/>
  <c r="DX34" i="5"/>
  <c r="ET58" i="4"/>
  <c r="FF58" i="4"/>
  <c r="CE20" i="5"/>
  <c r="DX43" i="5"/>
  <c r="EJ43" i="5"/>
  <c r="FD6" i="5"/>
  <c r="ER6" i="5"/>
  <c r="DD4" i="5"/>
  <c r="DP4" i="5"/>
  <c r="BC42" i="5"/>
  <c r="BA98" i="5"/>
  <c r="BB98" i="5"/>
  <c r="BA22" i="5"/>
  <c r="BB13" i="5"/>
  <c r="AX54" i="5"/>
  <c r="AX99" i="5"/>
  <c r="DF97" i="3"/>
  <c r="DR97" i="3"/>
  <c r="FF85" i="4"/>
  <c r="ET85" i="4"/>
  <c r="EL4" i="3"/>
  <c r="DZ4" i="3"/>
  <c r="ET24" i="4"/>
  <c r="FF24" i="4"/>
  <c r="M72" i="4"/>
  <c r="DT70" i="4"/>
  <c r="CZ70" i="4"/>
  <c r="EN70" i="4"/>
  <c r="M70" i="4"/>
  <c r="CF70" i="4"/>
  <c r="DR78" i="3"/>
  <c r="DF78" i="3"/>
  <c r="DR41" i="4"/>
  <c r="DF41" i="4"/>
  <c r="M79" i="3"/>
  <c r="DX79" i="5"/>
  <c r="EJ79" i="5"/>
  <c r="DR67" i="5"/>
  <c r="K69" i="5"/>
  <c r="CX67" i="5"/>
  <c r="CD67" i="5"/>
  <c r="K67" i="5"/>
  <c r="CY65" i="5"/>
  <c r="CE65" i="5"/>
  <c r="EM65" i="5"/>
  <c r="DS65" i="5"/>
  <c r="EL67" i="5"/>
  <c r="EJ16" i="5"/>
  <c r="DX16" i="5"/>
  <c r="CG74" i="3"/>
  <c r="FD31" i="5"/>
  <c r="ER31" i="5"/>
  <c r="EO11" i="3"/>
  <c r="DF87" i="3"/>
  <c r="DR87" i="3"/>
  <c r="CE92" i="5"/>
  <c r="M24" i="4"/>
  <c r="DP34" i="5"/>
  <c r="DD34" i="5"/>
  <c r="EL58" i="4"/>
  <c r="DZ58" i="4"/>
  <c r="DZ85" i="3"/>
  <c r="EL85" i="3"/>
  <c r="K22" i="5"/>
  <c r="FF34" i="3"/>
  <c r="ET34" i="3"/>
  <c r="EN95" i="4"/>
  <c r="DT95" i="4"/>
  <c r="M99" i="4"/>
  <c r="CZ95" i="4"/>
  <c r="CF95" i="4"/>
  <c r="EJ52" i="5"/>
  <c r="DX52" i="5"/>
  <c r="CX40" i="5"/>
  <c r="EM38" i="5"/>
  <c r="EL40" i="5"/>
  <c r="DS38" i="5"/>
  <c r="CD40" i="5"/>
  <c r="K40" i="5"/>
  <c r="CY38" i="5"/>
  <c r="K42" i="5"/>
  <c r="DR40" i="5"/>
  <c r="CE38" i="5"/>
  <c r="ET61" i="3"/>
  <c r="FF61" i="3"/>
  <c r="FF86" i="3"/>
  <c r="ET86" i="3"/>
  <c r="M51" i="3"/>
  <c r="EN49" i="3"/>
  <c r="CZ49" i="3"/>
  <c r="M49" i="3"/>
  <c r="EO47" i="3"/>
  <c r="DU47" i="3"/>
  <c r="DA47" i="3"/>
  <c r="CG47" i="3"/>
  <c r="CF49" i="3"/>
  <c r="DT49" i="3"/>
  <c r="CV16" i="5"/>
  <c r="CJ16" i="5"/>
  <c r="FF6" i="4"/>
  <c r="ET6" i="4"/>
  <c r="DA74" i="3"/>
  <c r="K105" i="5"/>
  <c r="CX103" i="5"/>
  <c r="EM101" i="5"/>
  <c r="EL103" i="5"/>
  <c r="DS101" i="5"/>
  <c r="DR103" i="5"/>
  <c r="CY101" i="5"/>
  <c r="CE101" i="5"/>
  <c r="CD103" i="5"/>
  <c r="K103" i="5"/>
  <c r="DD96" i="5"/>
  <c r="DP96" i="5"/>
  <c r="ER24" i="5"/>
  <c r="FD24" i="5"/>
  <c r="EL94" i="3"/>
  <c r="DZ94" i="3"/>
  <c r="DS92" i="5"/>
  <c r="DZ25" i="4"/>
  <c r="EL25" i="4"/>
  <c r="DX13" i="5"/>
  <c r="EJ13" i="5"/>
  <c r="DR67" i="3"/>
  <c r="DF67" i="3"/>
  <c r="CG20" i="4"/>
  <c r="ET43" i="4"/>
  <c r="FF43" i="4"/>
  <c r="DD77" i="5"/>
  <c r="DP77" i="5"/>
  <c r="DP42" i="5"/>
  <c r="DD42" i="5"/>
  <c r="DS20" i="5"/>
  <c r="CJ22" i="5"/>
  <c r="CV22" i="5"/>
  <c r="ER79" i="5"/>
  <c r="FD79" i="5"/>
  <c r="DD32" i="5"/>
  <c r="DP32" i="5"/>
  <c r="EL87" i="5"/>
  <c r="CD87" i="5"/>
  <c r="K86" i="5"/>
  <c r="DR87" i="5"/>
  <c r="CX87" i="5"/>
  <c r="ET60" i="4"/>
  <c r="FF60" i="4"/>
  <c r="M36" i="3"/>
  <c r="EN32" i="3"/>
  <c r="CF32" i="3"/>
  <c r="DT32" i="3"/>
  <c r="CZ32" i="3"/>
  <c r="FF69" i="3"/>
  <c r="ET69" i="3"/>
  <c r="EJ49" i="5"/>
  <c r="DX49" i="5"/>
  <c r="ER49" i="5"/>
  <c r="FD49" i="5"/>
  <c r="DF86" i="3"/>
  <c r="DR86" i="3"/>
  <c r="DX76" i="5"/>
  <c r="EJ76" i="5"/>
  <c r="FD51" i="5"/>
  <c r="ER51" i="5"/>
  <c r="FD94" i="5"/>
  <c r="ER94" i="5"/>
  <c r="M33" i="3"/>
  <c r="CZ31" i="3"/>
  <c r="EO29" i="3"/>
  <c r="CG29" i="3"/>
  <c r="EN31" i="3"/>
  <c r="DU29" i="3"/>
  <c r="CF31" i="3"/>
  <c r="M31" i="3"/>
  <c r="DA29" i="3"/>
  <c r="DT31" i="3"/>
  <c r="CJ13" i="5"/>
  <c r="CV13" i="5"/>
  <c r="FF95" i="3"/>
  <c r="ET95" i="3"/>
  <c r="DF40" i="4"/>
  <c r="DR40" i="4"/>
  <c r="ET40" i="4"/>
  <c r="FF40" i="4"/>
  <c r="DP59" i="5"/>
  <c r="DD59" i="5"/>
  <c r="CV86" i="5"/>
  <c r="CJ86" i="5"/>
  <c r="DA20" i="4"/>
  <c r="CF24" i="3"/>
  <c r="DT24" i="3"/>
  <c r="M23" i="3"/>
  <c r="CZ24" i="3"/>
  <c r="EN24" i="3"/>
  <c r="CJ42" i="5"/>
  <c r="CV42" i="5"/>
  <c r="EJ104" i="5"/>
  <c r="DX104" i="5"/>
  <c r="ET41" i="3"/>
  <c r="FF41" i="3"/>
  <c r="DD69" i="5"/>
  <c r="DP69" i="5"/>
  <c r="ET88" i="3"/>
  <c r="FF88" i="3"/>
  <c r="CZ59" i="3"/>
  <c r="EN59" i="3"/>
  <c r="M62" i="3"/>
  <c r="DT59" i="3"/>
  <c r="CF59" i="3"/>
  <c r="DF76" i="3"/>
  <c r="DR76" i="3"/>
  <c r="CV77" i="5"/>
  <c r="CJ77" i="5"/>
  <c r="DT16" i="3"/>
  <c r="EN16" i="3"/>
  <c r="CZ16" i="3"/>
  <c r="M15" i="3"/>
  <c r="M17" i="3"/>
  <c r="CF16" i="3"/>
  <c r="CF52" i="3"/>
  <c r="M52" i="3"/>
  <c r="DT52" i="3"/>
  <c r="M54" i="3"/>
  <c r="EN52" i="3"/>
  <c r="CZ52" i="3"/>
  <c r="EN103" i="3"/>
  <c r="DU101" i="3"/>
  <c r="CF103" i="3"/>
  <c r="M103" i="3"/>
  <c r="DA101" i="3"/>
  <c r="CG101" i="3"/>
  <c r="DT103" i="3"/>
  <c r="CZ103" i="3"/>
  <c r="EO101" i="3"/>
  <c r="M105" i="3"/>
  <c r="DR106" i="5"/>
  <c r="CX106" i="5"/>
  <c r="K107" i="5"/>
  <c r="EL106" i="5"/>
  <c r="CD106" i="5"/>
  <c r="K106" i="5"/>
  <c r="ER88" i="5"/>
  <c r="FD88" i="5"/>
  <c r="CV52" i="5"/>
  <c r="CJ52" i="5"/>
  <c r="DD15" i="5"/>
  <c r="DP15" i="5"/>
  <c r="DF32" i="4"/>
  <c r="DR32" i="4"/>
  <c r="DF69" i="3"/>
  <c r="DR69" i="3"/>
  <c r="DF88" i="3"/>
  <c r="DR88" i="3"/>
  <c r="CZ68" i="4"/>
  <c r="M71" i="4"/>
  <c r="EN68" i="4"/>
  <c r="DT68" i="4"/>
  <c r="CF68" i="4"/>
  <c r="DF14" i="3"/>
  <c r="DR14" i="3"/>
  <c r="DF51" i="3"/>
  <c r="DR51" i="3"/>
  <c r="DX32" i="5"/>
  <c r="EJ32" i="5"/>
  <c r="CV51" i="5"/>
  <c r="CJ51" i="5"/>
  <c r="ER16" i="5"/>
  <c r="FD16" i="5"/>
  <c r="CD105" i="5"/>
  <c r="DR105" i="5"/>
  <c r="K104" i="5"/>
  <c r="CX105" i="5"/>
  <c r="EL105" i="5"/>
  <c r="DU11" i="3"/>
  <c r="FF25" i="4"/>
  <c r="ET25" i="4"/>
  <c r="CZ49" i="4"/>
  <c r="EN49" i="4"/>
  <c r="EO47" i="4"/>
  <c r="DA47" i="4"/>
  <c r="M51" i="4"/>
  <c r="DT49" i="4"/>
  <c r="CG47" i="4"/>
  <c r="DU47" i="4"/>
  <c r="M49" i="4"/>
  <c r="CF49" i="4"/>
  <c r="EJ59" i="5"/>
  <c r="DX59" i="5"/>
  <c r="DU20" i="4"/>
  <c r="ER42" i="5"/>
  <c r="FD42" i="5"/>
  <c r="EL88" i="4"/>
  <c r="DZ88" i="4"/>
  <c r="CV104" i="5"/>
  <c r="CJ104" i="5"/>
  <c r="EM20" i="5"/>
  <c r="FD43" i="5"/>
  <c r="ER43" i="5"/>
  <c r="M35" i="3"/>
  <c r="CJ7" i="5"/>
  <c r="CV7" i="5"/>
  <c r="FF61" i="4"/>
  <c r="ET61" i="4"/>
  <c r="DX96" i="5"/>
  <c r="EJ96" i="5"/>
  <c r="EL67" i="3"/>
  <c r="DZ67" i="3"/>
  <c r="EJ4" i="5"/>
  <c r="DX4" i="5"/>
  <c r="BD9" i="5"/>
  <c r="BD16" i="5"/>
  <c r="BG79" i="5"/>
  <c r="BE15" i="5"/>
  <c r="BF63" i="5"/>
  <c r="BF32" i="5"/>
  <c r="EJ69" i="5"/>
  <c r="DX69" i="5"/>
  <c r="DX7" i="5"/>
  <c r="EJ7" i="5"/>
  <c r="DR60" i="5"/>
  <c r="CX60" i="5"/>
  <c r="CD60" i="5"/>
  <c r="EL60" i="5"/>
  <c r="K59" i="5"/>
  <c r="M81" i="3"/>
  <c r="DT77" i="3"/>
  <c r="CZ77" i="3"/>
  <c r="EN77" i="3"/>
  <c r="CF77" i="3"/>
  <c r="ET51" i="3"/>
  <c r="FF51" i="3"/>
  <c r="CV32" i="5"/>
  <c r="CJ32" i="5"/>
  <c r="DZ16" i="4"/>
  <c r="EL16" i="4"/>
  <c r="FD76" i="5"/>
  <c r="ER76" i="5"/>
  <c r="DD51" i="5"/>
  <c r="DP51" i="5"/>
  <c r="EL58" i="5"/>
  <c r="DS56" i="5"/>
  <c r="CD58" i="5"/>
  <c r="AT96" i="5" s="1"/>
  <c r="K58" i="5"/>
  <c r="CY56" i="5"/>
  <c r="CE56" i="5"/>
  <c r="DR58" i="5"/>
  <c r="CX58" i="5"/>
  <c r="EM56" i="5"/>
  <c r="K60" i="5"/>
  <c r="DU74" i="3"/>
  <c r="CX68" i="5"/>
  <c r="EL68" i="5"/>
  <c r="K71" i="5"/>
  <c r="DR68" i="5"/>
  <c r="CD68" i="5"/>
  <c r="DX31" i="5"/>
  <c r="EJ31" i="5"/>
  <c r="M33" i="4"/>
  <c r="DT31" i="4"/>
  <c r="DA29" i="4"/>
  <c r="EN31" i="4"/>
  <c r="CF31" i="4"/>
  <c r="EO29" i="4"/>
  <c r="DU29" i="4"/>
  <c r="CZ31" i="4"/>
  <c r="CG29" i="4"/>
  <c r="M31" i="4"/>
  <c r="ET87" i="3"/>
  <c r="FF87" i="3"/>
  <c r="CJ94" i="5"/>
  <c r="CV94" i="5"/>
  <c r="DF25" i="4"/>
  <c r="DR25" i="4"/>
  <c r="EL40" i="4"/>
  <c r="DZ40" i="4"/>
  <c r="EL41" i="5"/>
  <c r="CD41" i="5"/>
  <c r="K44" i="5"/>
  <c r="DR41" i="5"/>
  <c r="CX41" i="5"/>
  <c r="FD59" i="5"/>
  <c r="ER59" i="5"/>
  <c r="FD86" i="5"/>
  <c r="ER86" i="5"/>
  <c r="DF43" i="4"/>
  <c r="DR43" i="4"/>
  <c r="DP50" i="5"/>
  <c r="DD50" i="5"/>
  <c r="ER104" i="5"/>
  <c r="FD104" i="5"/>
  <c r="DP22" i="5"/>
  <c r="DD22" i="5"/>
  <c r="K43" i="5"/>
  <c r="DR34" i="3"/>
  <c r="DF34" i="3"/>
  <c r="ER50" i="5"/>
  <c r="FD50" i="5"/>
  <c r="DD6" i="5"/>
  <c r="DP6" i="5"/>
  <c r="FF42" i="4"/>
  <c r="ET42" i="4"/>
  <c r="DP88" i="5"/>
  <c r="DD88" i="5"/>
  <c r="EJ15" i="5"/>
  <c r="DX15" i="5"/>
  <c r="K63" i="5"/>
  <c r="EL61" i="5"/>
  <c r="CD61" i="5"/>
  <c r="K61" i="5"/>
  <c r="DR61" i="5"/>
  <c r="CX61" i="5"/>
  <c r="DF96" i="3"/>
  <c r="DR96" i="3"/>
  <c r="DF42" i="4"/>
  <c r="DR42" i="4"/>
  <c r="CZ52" i="4"/>
  <c r="EN52" i="4"/>
  <c r="CF52" i="4"/>
  <c r="M52" i="4"/>
  <c r="DT52" i="4"/>
  <c r="M54" i="4"/>
  <c r="CX95" i="5"/>
  <c r="CD95" i="5"/>
  <c r="K99" i="5"/>
  <c r="EL95" i="5"/>
  <c r="DR95" i="5"/>
  <c r="EL88" i="3"/>
  <c r="M98" i="4"/>
  <c r="CZ97" i="4"/>
  <c r="EN97" i="4"/>
  <c r="CF97" i="4"/>
  <c r="M97" i="4"/>
  <c r="DT97" i="4"/>
  <c r="K87" i="5"/>
  <c r="EL85" i="5"/>
  <c r="CX85" i="5"/>
  <c r="DR85" i="5"/>
  <c r="EM83" i="5"/>
  <c r="CD85" i="5"/>
  <c r="K85" i="5"/>
  <c r="CY83" i="5"/>
  <c r="DS83" i="5"/>
  <c r="CE83" i="5"/>
  <c r="K98" i="5"/>
  <c r="EL97" i="5"/>
  <c r="CD97" i="5"/>
  <c r="K97" i="5"/>
  <c r="DR97" i="5"/>
  <c r="CX97" i="5"/>
  <c r="CG56" i="3"/>
  <c r="DT58" i="3"/>
  <c r="M60" i="3"/>
  <c r="CZ58" i="3"/>
  <c r="EN58" i="3"/>
  <c r="DU56" i="3"/>
  <c r="CF58" i="3"/>
  <c r="M58" i="3"/>
  <c r="DA56" i="3"/>
  <c r="EO56" i="3"/>
  <c r="M27" i="3"/>
  <c r="EN23" i="3"/>
  <c r="CF23" i="3"/>
  <c r="DT23" i="3"/>
  <c r="CZ23" i="3"/>
  <c r="CF42" i="3"/>
  <c r="DT42" i="3"/>
  <c r="M41" i="3"/>
  <c r="EN42" i="3"/>
  <c r="CZ42" i="3"/>
  <c r="CF23" i="4"/>
  <c r="DT23" i="4"/>
  <c r="M27" i="4"/>
  <c r="EN23" i="4"/>
  <c r="CZ23" i="4"/>
  <c r="EO74" i="3"/>
  <c r="K95" i="5"/>
  <c r="CG11" i="3"/>
  <c r="EN94" i="4"/>
  <c r="EO92" i="4"/>
  <c r="CF94" i="4"/>
  <c r="M94" i="4"/>
  <c r="DU92" i="4"/>
  <c r="M96" i="4"/>
  <c r="DT94" i="4"/>
  <c r="CG92" i="4"/>
  <c r="DA92" i="4"/>
  <c r="CZ94" i="4"/>
  <c r="EM92" i="5"/>
  <c r="FD34" i="5"/>
  <c r="ER34" i="5"/>
  <c r="DP13" i="5"/>
  <c r="DD13" i="5"/>
  <c r="K72" i="5"/>
  <c r="CD70" i="5"/>
  <c r="K70" i="5"/>
  <c r="DR70" i="5"/>
  <c r="EL70" i="5"/>
  <c r="CX70" i="5"/>
  <c r="CZ106" i="3"/>
  <c r="M107" i="3"/>
  <c r="EN106" i="3"/>
  <c r="CF106" i="3"/>
  <c r="M106" i="3"/>
  <c r="DT106" i="3"/>
  <c r="FF106" i="4"/>
  <c r="ET106" i="4"/>
  <c r="K62" i="5"/>
  <c r="CD25" i="5"/>
  <c r="AW90" i="5" s="1"/>
  <c r="DR25" i="5"/>
  <c r="BE13" i="5" s="1"/>
  <c r="K26" i="5"/>
  <c r="K24" i="5"/>
  <c r="CX25" i="5"/>
  <c r="BB40" i="5" s="1"/>
  <c r="EL25" i="5"/>
  <c r="DD86" i="5"/>
  <c r="DP86" i="5"/>
  <c r="EO20" i="4"/>
  <c r="EL43" i="4"/>
  <c r="DZ43" i="4"/>
  <c r="CZ22" i="3"/>
  <c r="EO20" i="3"/>
  <c r="EN22" i="3"/>
  <c r="DU20" i="3"/>
  <c r="CF22" i="3"/>
  <c r="M22" i="3"/>
  <c r="DA20" i="3"/>
  <c r="CG20" i="3"/>
  <c r="M25" i="3"/>
  <c r="DT22" i="3"/>
  <c r="M104" i="3"/>
  <c r="K108" i="5"/>
  <c r="EJ22" i="5"/>
  <c r="DX22" i="5"/>
  <c r="CV43" i="5"/>
  <c r="CJ43" i="5"/>
  <c r="DZ34" i="3"/>
  <c r="EL34" i="3"/>
  <c r="DF105" i="3" l="1"/>
  <c r="ET67" i="3"/>
  <c r="ET4" i="3"/>
  <c r="FF97" i="3"/>
  <c r="FF76" i="3"/>
  <c r="EL76" i="3"/>
  <c r="DF58" i="4"/>
  <c r="DF87" i="4"/>
  <c r="FF88" i="4"/>
  <c r="EL85" i="4"/>
  <c r="DF88" i="4"/>
  <c r="DR61" i="4"/>
  <c r="FF59" i="4"/>
  <c r="DF59" i="4"/>
  <c r="DF60" i="4"/>
  <c r="ET86" i="4"/>
  <c r="EV86" i="4" s="1"/>
  <c r="DF85" i="4"/>
  <c r="EL61" i="4"/>
  <c r="DF96" i="4"/>
  <c r="DZ97" i="3"/>
  <c r="ET96" i="3"/>
  <c r="EU97" i="3" s="1"/>
  <c r="ET7" i="3"/>
  <c r="EV4" i="3" s="1"/>
  <c r="FF5" i="3"/>
  <c r="ET68" i="3"/>
  <c r="EV67" i="3" s="1"/>
  <c r="DR50" i="3"/>
  <c r="FF94" i="3"/>
  <c r="DF79" i="3"/>
  <c r="AU13" i="3"/>
  <c r="ET13" i="3"/>
  <c r="ET60" i="3"/>
  <c r="FF50" i="3"/>
  <c r="EU87" i="3"/>
  <c r="AW13" i="3"/>
  <c r="AT18" i="3"/>
  <c r="FF33" i="3"/>
  <c r="DR95" i="3"/>
  <c r="DZ61" i="3"/>
  <c r="DF33" i="3"/>
  <c r="DF68" i="3"/>
  <c r="DH69" i="3" s="1"/>
  <c r="DR61" i="3"/>
  <c r="AW15" i="3"/>
  <c r="AX13" i="3"/>
  <c r="DZ79" i="3"/>
  <c r="DZ70" i="3"/>
  <c r="AU18" i="3"/>
  <c r="DZ13" i="3"/>
  <c r="AY13" i="3"/>
  <c r="DF13" i="3"/>
  <c r="AV13" i="3"/>
  <c r="DF94" i="3"/>
  <c r="DG96" i="3" s="1"/>
  <c r="ET79" i="3"/>
  <c r="AT13" i="3"/>
  <c r="DH88" i="3"/>
  <c r="FF14" i="3"/>
  <c r="AV15" i="3"/>
  <c r="AT17" i="3"/>
  <c r="DF16" i="4"/>
  <c r="FF32" i="4"/>
  <c r="FF96" i="4"/>
  <c r="EL103" i="4"/>
  <c r="FF78" i="4"/>
  <c r="ET16" i="4"/>
  <c r="EU16" i="4" s="1"/>
  <c r="DF15" i="4"/>
  <c r="ET4" i="4"/>
  <c r="DR78" i="4"/>
  <c r="DR106" i="4"/>
  <c r="DR51" i="4"/>
  <c r="DR79" i="4"/>
  <c r="FF77" i="4"/>
  <c r="FF79" i="4"/>
  <c r="FF15" i="4"/>
  <c r="DF77" i="4"/>
  <c r="DG77" i="4" s="1"/>
  <c r="DF50" i="4"/>
  <c r="ET104" i="4"/>
  <c r="EV104" i="4" s="1"/>
  <c r="DF103" i="4"/>
  <c r="FF51" i="4"/>
  <c r="AW17" i="4"/>
  <c r="AW15" i="4"/>
  <c r="DF104" i="4"/>
  <c r="AV15" i="4"/>
  <c r="AY18" i="4"/>
  <c r="FF103" i="4"/>
  <c r="DF33" i="4"/>
  <c r="AT13" i="4"/>
  <c r="AW18" i="4"/>
  <c r="AU13" i="4"/>
  <c r="AX14" i="4"/>
  <c r="AV17" i="4"/>
  <c r="DZ106" i="4"/>
  <c r="FF33" i="4"/>
  <c r="AU18" i="4"/>
  <c r="AT14" i="4"/>
  <c r="AT16" i="4"/>
  <c r="DF24" i="4"/>
  <c r="AV16" i="4"/>
  <c r="AY13" i="4"/>
  <c r="AX15" i="4"/>
  <c r="AU16" i="4"/>
  <c r="AY14" i="4"/>
  <c r="AV13" i="4"/>
  <c r="FF22" i="4"/>
  <c r="FF50" i="4"/>
  <c r="EU42" i="4"/>
  <c r="EL13" i="4"/>
  <c r="EU79" i="4"/>
  <c r="FF13" i="4"/>
  <c r="EU60" i="4"/>
  <c r="AV18" i="4"/>
  <c r="BK67" i="4"/>
  <c r="AU17" i="4"/>
  <c r="AX18" i="4"/>
  <c r="AY15" i="4"/>
  <c r="AW14" i="4"/>
  <c r="AU15" i="4"/>
  <c r="AT17" i="4"/>
  <c r="DR76" i="4"/>
  <c r="AT18" i="4"/>
  <c r="AV14" i="4"/>
  <c r="AX13" i="4"/>
  <c r="AY16" i="4"/>
  <c r="AT15" i="4"/>
  <c r="AY17" i="4"/>
  <c r="AW13" i="4"/>
  <c r="AU14" i="4"/>
  <c r="DF13" i="4"/>
  <c r="DG15" i="4" s="1"/>
  <c r="AX17" i="4"/>
  <c r="AW16" i="4"/>
  <c r="AX16" i="4"/>
  <c r="EV42" i="4"/>
  <c r="BK14" i="4"/>
  <c r="BG108" i="4"/>
  <c r="EL22" i="4"/>
  <c r="AW4" i="4"/>
  <c r="BJ61" i="4"/>
  <c r="BC59" i="3"/>
  <c r="AU17" i="3"/>
  <c r="BL33" i="3"/>
  <c r="BH17" i="4"/>
  <c r="BJ17" i="4"/>
  <c r="BK7" i="4"/>
  <c r="BG85" i="4"/>
  <c r="BJ27" i="4"/>
  <c r="BK79" i="4"/>
  <c r="BG69" i="4"/>
  <c r="BF71" i="4"/>
  <c r="BG77" i="4"/>
  <c r="BH96" i="4"/>
  <c r="BG103" i="4"/>
  <c r="EU78" i="4"/>
  <c r="BK44" i="4"/>
  <c r="BH62" i="4"/>
  <c r="BI85" i="4"/>
  <c r="BJ63" i="4"/>
  <c r="BH69" i="4"/>
  <c r="EU40" i="4"/>
  <c r="BA7" i="4"/>
  <c r="AV52" i="4"/>
  <c r="DF22" i="4"/>
  <c r="AY17" i="3"/>
  <c r="AV18" i="3"/>
  <c r="AT15" i="3"/>
  <c r="AX14" i="3"/>
  <c r="AV16" i="3"/>
  <c r="AY15" i="3"/>
  <c r="AW17" i="3"/>
  <c r="AU16" i="3"/>
  <c r="AY16" i="3"/>
  <c r="AT16" i="3"/>
  <c r="AX15" i="3"/>
  <c r="AX18" i="3"/>
  <c r="EU86" i="3"/>
  <c r="AV17" i="3"/>
  <c r="AT14" i="3"/>
  <c r="AW14" i="3"/>
  <c r="AY14" i="3"/>
  <c r="BF34" i="3"/>
  <c r="AW16" i="3"/>
  <c r="AX16" i="3"/>
  <c r="AW18" i="3"/>
  <c r="AU15" i="3"/>
  <c r="BA98" i="3"/>
  <c r="AU80" i="3"/>
  <c r="AY18" i="3"/>
  <c r="AV14" i="3"/>
  <c r="AU14" i="3"/>
  <c r="AX17" i="3"/>
  <c r="EV88" i="3"/>
  <c r="EW88" i="3" s="1"/>
  <c r="AX27" i="3"/>
  <c r="AU23" i="3"/>
  <c r="AY99" i="3"/>
  <c r="AU9" i="3"/>
  <c r="AV8" i="3"/>
  <c r="AV81" i="3"/>
  <c r="AZ17" i="3"/>
  <c r="BK79" i="3"/>
  <c r="AV51" i="3"/>
  <c r="AT8" i="3"/>
  <c r="AV9" i="3"/>
  <c r="AW71" i="3"/>
  <c r="AX36" i="3"/>
  <c r="AW4" i="3"/>
  <c r="AW9" i="3"/>
  <c r="AU4" i="3"/>
  <c r="AX67" i="3"/>
  <c r="AV7" i="3"/>
  <c r="AY32" i="3"/>
  <c r="AV5" i="3"/>
  <c r="AY22" i="3"/>
  <c r="EV87" i="3"/>
  <c r="BB90" i="3"/>
  <c r="BH24" i="3"/>
  <c r="BG36" i="3"/>
  <c r="AY6" i="3"/>
  <c r="AU63" i="3"/>
  <c r="AT7" i="3"/>
  <c r="AU81" i="3"/>
  <c r="AV50" i="3"/>
  <c r="AW5" i="3"/>
  <c r="AU6" i="3"/>
  <c r="AX69" i="3"/>
  <c r="AX52" i="3"/>
  <c r="AY25" i="3"/>
  <c r="AX8" i="3"/>
  <c r="DH87" i="3"/>
  <c r="EV86" i="3"/>
  <c r="BD107" i="3"/>
  <c r="DG87" i="3"/>
  <c r="AX5" i="3"/>
  <c r="AV49" i="3"/>
  <c r="AT6" i="3"/>
  <c r="AY4" i="3"/>
  <c r="AX90" i="3"/>
  <c r="AT49" i="3"/>
  <c r="AU8" i="3"/>
  <c r="AX97" i="3"/>
  <c r="AW8" i="3"/>
  <c r="BD25" i="3"/>
  <c r="DH85" i="3"/>
  <c r="EU85" i="3"/>
  <c r="AY104" i="3"/>
  <c r="AX4" i="3"/>
  <c r="AV97" i="3"/>
  <c r="AY7" i="3"/>
  <c r="AU103" i="3"/>
  <c r="AY67" i="3"/>
  <c r="AY8" i="3"/>
  <c r="AU7" i="3"/>
  <c r="AX7" i="3"/>
  <c r="AW62" i="3"/>
  <c r="AT5" i="3"/>
  <c r="EU88" i="3"/>
  <c r="BB27" i="3"/>
  <c r="BF78" i="3"/>
  <c r="EV85" i="3"/>
  <c r="AV53" i="3"/>
  <c r="AY69" i="3"/>
  <c r="AV36" i="3"/>
  <c r="AY89" i="3"/>
  <c r="AY24" i="3"/>
  <c r="AY9" i="3"/>
  <c r="AX6" i="3"/>
  <c r="AX53" i="3"/>
  <c r="BE61" i="3"/>
  <c r="BI98" i="3"/>
  <c r="AY5" i="3"/>
  <c r="AU50" i="3"/>
  <c r="AX85" i="3"/>
  <c r="AW6" i="3"/>
  <c r="AV6" i="3"/>
  <c r="AT86" i="3"/>
  <c r="AV4" i="3"/>
  <c r="AT4" i="3"/>
  <c r="AV32" i="3"/>
  <c r="AW70" i="3"/>
  <c r="AV90" i="3"/>
  <c r="AX72" i="3"/>
  <c r="BK15" i="3"/>
  <c r="BK98" i="3"/>
  <c r="BI67" i="3"/>
  <c r="AV95" i="3"/>
  <c r="AT54" i="3"/>
  <c r="AT9" i="3"/>
  <c r="AX9" i="3"/>
  <c r="AU5" i="3"/>
  <c r="AY34" i="3"/>
  <c r="AX35" i="3"/>
  <c r="AV35" i="3"/>
  <c r="AW7" i="3"/>
  <c r="AY77" i="3"/>
  <c r="BO52" i="4"/>
  <c r="BD5" i="4"/>
  <c r="AZ108" i="4"/>
  <c r="BC5" i="4"/>
  <c r="BD68" i="4"/>
  <c r="BP88" i="4"/>
  <c r="AV22" i="4"/>
  <c r="EU61" i="4"/>
  <c r="EV78" i="4"/>
  <c r="EV61" i="4"/>
  <c r="EW61" i="4" s="1"/>
  <c r="BM49" i="4"/>
  <c r="AV5" i="4"/>
  <c r="AY6" i="4"/>
  <c r="AU9" i="4"/>
  <c r="BF79" i="4"/>
  <c r="BK26" i="4"/>
  <c r="BI72" i="4"/>
  <c r="BI42" i="4"/>
  <c r="BK43" i="4"/>
  <c r="BK86" i="4"/>
  <c r="BK4" i="4"/>
  <c r="BA108" i="4"/>
  <c r="BC79" i="4"/>
  <c r="BA106" i="4"/>
  <c r="BB72" i="4"/>
  <c r="BC105" i="4"/>
  <c r="BB103" i="4"/>
  <c r="BE9" i="4"/>
  <c r="BQ79" i="4"/>
  <c r="BN49" i="4"/>
  <c r="EV60" i="4"/>
  <c r="AW23" i="4"/>
  <c r="AT33" i="4"/>
  <c r="AU79" i="4"/>
  <c r="AU4" i="4"/>
  <c r="AY8" i="4"/>
  <c r="AW8" i="4"/>
  <c r="BE33" i="4"/>
  <c r="BH71" i="4"/>
  <c r="BF34" i="4"/>
  <c r="BK22" i="4"/>
  <c r="BF88" i="4"/>
  <c r="BO76" i="4"/>
  <c r="BD17" i="4"/>
  <c r="BE49" i="4"/>
  <c r="BA87" i="4"/>
  <c r="BE72" i="4"/>
  <c r="AZ43" i="4"/>
  <c r="BC23" i="4"/>
  <c r="BM78" i="4"/>
  <c r="BP58" i="4"/>
  <c r="BP49" i="4"/>
  <c r="AV4" i="4"/>
  <c r="AX8" i="4"/>
  <c r="AU5" i="4"/>
  <c r="AX4" i="4"/>
  <c r="EU77" i="4"/>
  <c r="BM24" i="4"/>
  <c r="BH16" i="4"/>
  <c r="BG14" i="4"/>
  <c r="BI63" i="4"/>
  <c r="BA77" i="4"/>
  <c r="BA50" i="4"/>
  <c r="BE50" i="4"/>
  <c r="BE59" i="4"/>
  <c r="BD51" i="4"/>
  <c r="AZ78" i="4"/>
  <c r="BL33" i="4"/>
  <c r="BN14" i="4"/>
  <c r="BQ86" i="4"/>
  <c r="AT9" i="4"/>
  <c r="AY5" i="4"/>
  <c r="AY7" i="4"/>
  <c r="AY98" i="4"/>
  <c r="AT4" i="4"/>
  <c r="AT8" i="4"/>
  <c r="EV58" i="4"/>
  <c r="BB13" i="4"/>
  <c r="BD43" i="4"/>
  <c r="BC49" i="4"/>
  <c r="BB96" i="4"/>
  <c r="BE108" i="4"/>
  <c r="BD6" i="4"/>
  <c r="BD63" i="4"/>
  <c r="BM50" i="4"/>
  <c r="BQ87" i="4"/>
  <c r="BM43" i="4"/>
  <c r="AT6" i="4"/>
  <c r="AT7" i="4"/>
  <c r="AV7" i="4"/>
  <c r="AV6" i="4"/>
  <c r="AX7" i="4"/>
  <c r="AX9" i="4"/>
  <c r="EU58" i="4"/>
  <c r="BA96" i="4"/>
  <c r="BF36" i="4"/>
  <c r="BG44" i="4"/>
  <c r="BG53" i="4"/>
  <c r="BK62" i="4"/>
  <c r="BH79" i="4"/>
  <c r="BG90" i="4"/>
  <c r="AZ61" i="4"/>
  <c r="BC89" i="4"/>
  <c r="BD98" i="4"/>
  <c r="BC104" i="4"/>
  <c r="BE25" i="4"/>
  <c r="BD25" i="4"/>
  <c r="BQ106" i="4"/>
  <c r="BO104" i="4"/>
  <c r="BQ15" i="4"/>
  <c r="AU7" i="4"/>
  <c r="AY4" i="4"/>
  <c r="AV8" i="4"/>
  <c r="EV76" i="4"/>
  <c r="BO40" i="4"/>
  <c r="BG71" i="4"/>
  <c r="BH41" i="4"/>
  <c r="BF80" i="4"/>
  <c r="BI43" i="4"/>
  <c r="BF14" i="4"/>
  <c r="BF22" i="4"/>
  <c r="BJ13" i="4"/>
  <c r="BF77" i="4"/>
  <c r="AZ69" i="4"/>
  <c r="BC34" i="4"/>
  <c r="BB71" i="4"/>
  <c r="BE77" i="4"/>
  <c r="BB87" i="4"/>
  <c r="BA14" i="4"/>
  <c r="BP94" i="4"/>
  <c r="BM60" i="4"/>
  <c r="AU8" i="4"/>
  <c r="AY23" i="4"/>
  <c r="AW7" i="4"/>
  <c r="AU6" i="4"/>
  <c r="AW5" i="4"/>
  <c r="AV9" i="4"/>
  <c r="AX5" i="4"/>
  <c r="BF23" i="4"/>
  <c r="BH51" i="4"/>
  <c r="BI58" i="4"/>
  <c r="BF87" i="4"/>
  <c r="BG89" i="4"/>
  <c r="BH103" i="4"/>
  <c r="BH87" i="4"/>
  <c r="BE42" i="4"/>
  <c r="BC58" i="4"/>
  <c r="BD15" i="4"/>
  <c r="BC43" i="4"/>
  <c r="BA53" i="4"/>
  <c r="BC63" i="4"/>
  <c r="BN17" i="4"/>
  <c r="BM45" i="4"/>
  <c r="BP4" i="4"/>
  <c r="AW9" i="4"/>
  <c r="AT5" i="4"/>
  <c r="AY9" i="4"/>
  <c r="AW6" i="4"/>
  <c r="AW22" i="4"/>
  <c r="AX6" i="4"/>
  <c r="CV95" i="5"/>
  <c r="CJ95" i="5"/>
  <c r="AT23" i="5"/>
  <c r="AT9" i="5"/>
  <c r="BL18" i="5"/>
  <c r="BJ53" i="5"/>
  <c r="BH95" i="4"/>
  <c r="BI60" i="4"/>
  <c r="BK15" i="4"/>
  <c r="BH105" i="4"/>
  <c r="BH4" i="4"/>
  <c r="BG79" i="4"/>
  <c r="BF53" i="4"/>
  <c r="BF99" i="4"/>
  <c r="BK36" i="4"/>
  <c r="BK106" i="4"/>
  <c r="BF51" i="4"/>
  <c r="BF42" i="4"/>
  <c r="BI50" i="4"/>
  <c r="BF58" i="4"/>
  <c r="BH6" i="4"/>
  <c r="BJ52" i="4"/>
  <c r="BH72" i="4"/>
  <c r="BI45" i="4"/>
  <c r="BJ67" i="4"/>
  <c r="BF54" i="4"/>
  <c r="BJ99" i="4"/>
  <c r="BK97" i="4"/>
  <c r="BG80" i="4"/>
  <c r="BJ76" i="4"/>
  <c r="BK41" i="4"/>
  <c r="BH98" i="4"/>
  <c r="BJ71" i="4"/>
  <c r="BK90" i="4"/>
  <c r="BG26" i="4"/>
  <c r="BK6" i="4"/>
  <c r="BI77" i="4"/>
  <c r="BI81" i="4"/>
  <c r="BJ24" i="4"/>
  <c r="BF96" i="4"/>
  <c r="BG49" i="4"/>
  <c r="BG34" i="4"/>
  <c r="BI96" i="4"/>
  <c r="BF7" i="4"/>
  <c r="BF103" i="4"/>
  <c r="BJ45" i="4"/>
  <c r="BI8" i="4"/>
  <c r="BG87" i="4"/>
  <c r="BI23" i="4"/>
  <c r="BJ86" i="4"/>
  <c r="BJ81" i="4"/>
  <c r="BF26" i="4"/>
  <c r="BI14" i="4"/>
  <c r="BG27" i="4"/>
  <c r="BK51" i="4"/>
  <c r="BI15" i="4"/>
  <c r="BH8" i="4"/>
  <c r="BG43" i="4"/>
  <c r="BF107" i="4"/>
  <c r="ER25" i="5"/>
  <c r="FD25" i="5"/>
  <c r="BL97" i="5"/>
  <c r="BO54" i="5"/>
  <c r="BL36" i="5"/>
  <c r="BJ23" i="5"/>
  <c r="BO45" i="5"/>
  <c r="BN88" i="5"/>
  <c r="BN58" i="5"/>
  <c r="BO35" i="5"/>
  <c r="BN50" i="5"/>
  <c r="BJ90" i="5"/>
  <c r="BM22" i="5"/>
  <c r="BN17" i="5"/>
  <c r="BN72" i="5"/>
  <c r="BJ60" i="5"/>
  <c r="BM95" i="5"/>
  <c r="BK58" i="5"/>
  <c r="BO42" i="5"/>
  <c r="BK98" i="5"/>
  <c r="BO16" i="5"/>
  <c r="BL27" i="5"/>
  <c r="BJ50" i="5"/>
  <c r="BN62" i="5"/>
  <c r="BJ7" i="5"/>
  <c r="BN42" i="5"/>
  <c r="BL77" i="5"/>
  <c r="BJ108" i="5"/>
  <c r="BK13" i="5"/>
  <c r="BJ70" i="5"/>
  <c r="BK50" i="5"/>
  <c r="BO88" i="5"/>
  <c r="BN77" i="5"/>
  <c r="BM33" i="5"/>
  <c r="BM16" i="5"/>
  <c r="BK54" i="5"/>
  <c r="BN8" i="5"/>
  <c r="BK40" i="5"/>
  <c r="BM42" i="5"/>
  <c r="BL86" i="5"/>
  <c r="BM62" i="5"/>
  <c r="BJ97" i="5"/>
  <c r="EM97" i="5" s="1"/>
  <c r="BL62" i="5"/>
  <c r="BJ96" i="5"/>
  <c r="BO61" i="5"/>
  <c r="BK107" i="5"/>
  <c r="BO6" i="5"/>
  <c r="BL69" i="5"/>
  <c r="BM40" i="5"/>
  <c r="BJ72" i="5"/>
  <c r="BJ69" i="5"/>
  <c r="BO32" i="5"/>
  <c r="BN13" i="5"/>
  <c r="EO13" i="5" s="1"/>
  <c r="BL103" i="5"/>
  <c r="BO51" i="5"/>
  <c r="BN96" i="5"/>
  <c r="BK59" i="5"/>
  <c r="BK25" i="5"/>
  <c r="BK15" i="5"/>
  <c r="BK27" i="5"/>
  <c r="BO108" i="5"/>
  <c r="BK16" i="5"/>
  <c r="BL41" i="5"/>
  <c r="BN70" i="5"/>
  <c r="EO70" i="5" s="1"/>
  <c r="BK80" i="5"/>
  <c r="BO5" i="5"/>
  <c r="BO53" i="5"/>
  <c r="BM50" i="5"/>
  <c r="BM78" i="5"/>
  <c r="BK95" i="5"/>
  <c r="BL13" i="5"/>
  <c r="BN49" i="5"/>
  <c r="BM104" i="5"/>
  <c r="BK14" i="5"/>
  <c r="BO25" i="5"/>
  <c r="BL32" i="5"/>
  <c r="BM63" i="5"/>
  <c r="BM18" i="5"/>
  <c r="BM45" i="5"/>
  <c r="BL79" i="5"/>
  <c r="BK86" i="5"/>
  <c r="BN9" i="5"/>
  <c r="BO85" i="5"/>
  <c r="BN26" i="5"/>
  <c r="BJ58" i="5"/>
  <c r="BJ87" i="5"/>
  <c r="BJ106" i="5"/>
  <c r="BM27" i="5"/>
  <c r="BM72" i="5"/>
  <c r="BL44" i="5"/>
  <c r="EN41" i="5" s="1"/>
  <c r="BO76" i="5"/>
  <c r="BJ15" i="5"/>
  <c r="BL89" i="5"/>
  <c r="EN86" i="5" s="1"/>
  <c r="BK69" i="5"/>
  <c r="BM13" i="5"/>
  <c r="BJ36" i="5"/>
  <c r="BL96" i="5"/>
  <c r="BJ63" i="5"/>
  <c r="BN94" i="5"/>
  <c r="BO89" i="5"/>
  <c r="BJ62" i="5"/>
  <c r="EM59" i="5" s="1"/>
  <c r="BN69" i="5"/>
  <c r="BN51" i="5"/>
  <c r="BN108" i="5"/>
  <c r="BN40" i="5"/>
  <c r="EO40" i="5" s="1"/>
  <c r="BM60" i="5"/>
  <c r="BO27" i="5"/>
  <c r="BM85" i="5"/>
  <c r="BO103" i="5"/>
  <c r="BM87" i="5"/>
  <c r="BL70" i="5"/>
  <c r="BO26" i="5"/>
  <c r="BK4" i="5"/>
  <c r="BL22" i="5"/>
  <c r="EN22" i="5" s="1"/>
  <c r="BM43" i="5"/>
  <c r="BL95" i="5"/>
  <c r="BK22" i="5"/>
  <c r="BK34" i="5"/>
  <c r="BL63" i="5"/>
  <c r="BM90" i="5"/>
  <c r="BL33" i="5"/>
  <c r="BM36" i="5"/>
  <c r="BO59" i="5"/>
  <c r="BO62" i="5"/>
  <c r="BL107" i="5"/>
  <c r="BM24" i="5"/>
  <c r="BN60" i="5"/>
  <c r="BN106" i="5"/>
  <c r="BJ33" i="5"/>
  <c r="BJ34" i="5"/>
  <c r="BK44" i="5"/>
  <c r="BO79" i="5"/>
  <c r="BK8" i="5"/>
  <c r="BK41" i="5"/>
  <c r="BJ76" i="5"/>
  <c r="BN105" i="5"/>
  <c r="BN22" i="5"/>
  <c r="BO94" i="5"/>
  <c r="BN87" i="5"/>
  <c r="BL14" i="5"/>
  <c r="EN15" i="5" s="1"/>
  <c r="BJ107" i="5"/>
  <c r="BL72" i="5"/>
  <c r="BK17" i="5"/>
  <c r="BM108" i="5"/>
  <c r="BL52" i="5"/>
  <c r="EN52" i="5" s="1"/>
  <c r="BL87" i="5"/>
  <c r="BJ42" i="5"/>
  <c r="BN41" i="5"/>
  <c r="BL98" i="5"/>
  <c r="BM61" i="5"/>
  <c r="BK35" i="5"/>
  <c r="BN89" i="5"/>
  <c r="EO86" i="5" s="1"/>
  <c r="BK9" i="5"/>
  <c r="BM89" i="5"/>
  <c r="BJ24" i="5"/>
  <c r="BO31" i="5"/>
  <c r="BJ94" i="5"/>
  <c r="EM94" i="5" s="1"/>
  <c r="BM41" i="5"/>
  <c r="BO33" i="5"/>
  <c r="BJ98" i="5"/>
  <c r="BJ104" i="5"/>
  <c r="EM105" i="5" s="1"/>
  <c r="EP105" i="5" s="1"/>
  <c r="BM86" i="5"/>
  <c r="BK87" i="5"/>
  <c r="BO63" i="5"/>
  <c r="BJ5" i="5"/>
  <c r="BJ43" i="5"/>
  <c r="BO70" i="5"/>
  <c r="BK108" i="5"/>
  <c r="BK33" i="5"/>
  <c r="BJ49" i="5"/>
  <c r="BO68" i="5"/>
  <c r="BK103" i="5"/>
  <c r="BM58" i="5"/>
  <c r="BM31" i="5"/>
  <c r="BO67" i="5"/>
  <c r="BO87" i="5"/>
  <c r="BL5" i="5"/>
  <c r="BJ18" i="5"/>
  <c r="EM14" i="5" s="1"/>
  <c r="BK79" i="5"/>
  <c r="BN4" i="5"/>
  <c r="BL23" i="5"/>
  <c r="BL34" i="5"/>
  <c r="BK62" i="5"/>
  <c r="BJ68" i="5"/>
  <c r="BJ25" i="5"/>
  <c r="BO41" i="5"/>
  <c r="BN97" i="5"/>
  <c r="BO105" i="5"/>
  <c r="BO9" i="5"/>
  <c r="BM105" i="5"/>
  <c r="BM103" i="5"/>
  <c r="BK24" i="5"/>
  <c r="BK106" i="5"/>
  <c r="BN98" i="5"/>
  <c r="BL106" i="5"/>
  <c r="BN90" i="5"/>
  <c r="BM25" i="5"/>
  <c r="BK94" i="5"/>
  <c r="BM26" i="5"/>
  <c r="BK77" i="5"/>
  <c r="BL26" i="5"/>
  <c r="BL51" i="5"/>
  <c r="BK105" i="5"/>
  <c r="BL71" i="5"/>
  <c r="BL81" i="5"/>
  <c r="BL15" i="5"/>
  <c r="BL68" i="5"/>
  <c r="BK61" i="5"/>
  <c r="BJ86" i="5"/>
  <c r="EM87" i="5" s="1"/>
  <c r="BN44" i="5"/>
  <c r="BJ95" i="5"/>
  <c r="BO95" i="5"/>
  <c r="BL99" i="5"/>
  <c r="EN95" i="5" s="1"/>
  <c r="BJ81" i="5"/>
  <c r="BO81" i="5"/>
  <c r="BJ45" i="5"/>
  <c r="BJ89" i="5"/>
  <c r="BK88" i="5"/>
  <c r="BL8" i="5"/>
  <c r="BO13" i="5"/>
  <c r="BN80" i="5"/>
  <c r="BL108" i="5"/>
  <c r="BM53" i="5"/>
  <c r="BO72" i="5"/>
  <c r="BN79" i="5"/>
  <c r="BK5" i="5"/>
  <c r="BN7" i="5"/>
  <c r="BN31" i="5"/>
  <c r="BM77" i="5"/>
  <c r="BN76" i="5"/>
  <c r="BL6" i="5"/>
  <c r="BN14" i="5"/>
  <c r="BM69" i="5"/>
  <c r="BJ27" i="5"/>
  <c r="BN32" i="5"/>
  <c r="BN33" i="5"/>
  <c r="BK72" i="5"/>
  <c r="BN71" i="5"/>
  <c r="BK18" i="5"/>
  <c r="BJ59" i="5"/>
  <c r="BJ88" i="5"/>
  <c r="EM88" i="5" s="1"/>
  <c r="BN99" i="5"/>
  <c r="EO95" i="5" s="1"/>
  <c r="BN23" i="5"/>
  <c r="EO24" i="5" s="1"/>
  <c r="BJ40" i="5"/>
  <c r="BN54" i="5"/>
  <c r="BL45" i="5"/>
  <c r="BN107" i="5"/>
  <c r="BN78" i="5"/>
  <c r="BJ35" i="5"/>
  <c r="BN68" i="5"/>
  <c r="BN16" i="5"/>
  <c r="BK89" i="5"/>
  <c r="BO43" i="5"/>
  <c r="BL31" i="5"/>
  <c r="BL85" i="5"/>
  <c r="BL104" i="5"/>
  <c r="EN105" i="5" s="1"/>
  <c r="BM99" i="5"/>
  <c r="BO49" i="5"/>
  <c r="BO80" i="5"/>
  <c r="BL59" i="5"/>
  <c r="BM23" i="5"/>
  <c r="BN35" i="5"/>
  <c r="BM35" i="5"/>
  <c r="BJ32" i="5"/>
  <c r="BL60" i="5"/>
  <c r="BN5" i="5"/>
  <c r="BN104" i="5"/>
  <c r="BN36" i="5"/>
  <c r="BL94" i="5"/>
  <c r="EN94" i="5" s="1"/>
  <c r="BN81" i="5"/>
  <c r="BL42" i="5"/>
  <c r="BJ22" i="5"/>
  <c r="BJ4" i="5"/>
  <c r="BO17" i="5"/>
  <c r="BK51" i="5"/>
  <c r="BJ14" i="5"/>
  <c r="BN25" i="5"/>
  <c r="BK76" i="5"/>
  <c r="BM71" i="5"/>
  <c r="BJ6" i="5"/>
  <c r="BK6" i="5"/>
  <c r="BL35" i="5"/>
  <c r="BL54" i="5"/>
  <c r="BM96" i="5"/>
  <c r="BO4" i="5"/>
  <c r="BL25" i="5"/>
  <c r="BM79" i="5"/>
  <c r="BO58" i="5"/>
  <c r="BK42" i="5"/>
  <c r="BN45" i="5"/>
  <c r="BN59" i="5"/>
  <c r="BO71" i="5"/>
  <c r="BO22" i="5"/>
  <c r="BM52" i="5"/>
  <c r="BO98" i="5"/>
  <c r="BL17" i="5"/>
  <c r="BO8" i="5"/>
  <c r="BK67" i="5"/>
  <c r="BM81" i="5"/>
  <c r="BJ41" i="5"/>
  <c r="BM14" i="5"/>
  <c r="BM98" i="5"/>
  <c r="BM94" i="5"/>
  <c r="BO96" i="5"/>
  <c r="BK23" i="5"/>
  <c r="BK99" i="5"/>
  <c r="BM51" i="5"/>
  <c r="BN95" i="5"/>
  <c r="BL49" i="5"/>
  <c r="BL53" i="5"/>
  <c r="BO104" i="5"/>
  <c r="BL67" i="5"/>
  <c r="BK52" i="5"/>
  <c r="BJ51" i="5"/>
  <c r="BJ44" i="5"/>
  <c r="BK45" i="5"/>
  <c r="BO86" i="5"/>
  <c r="BN103" i="5"/>
  <c r="BN86" i="5"/>
  <c r="EO87" i="5" s="1"/>
  <c r="BJ85" i="5"/>
  <c r="BO40" i="5"/>
  <c r="BO106" i="5"/>
  <c r="BM32" i="5"/>
  <c r="BJ71" i="5"/>
  <c r="BL50" i="5"/>
  <c r="EN51" i="5" s="1"/>
  <c r="BM7" i="5"/>
  <c r="BO23" i="5"/>
  <c r="BK78" i="5"/>
  <c r="BM4" i="5"/>
  <c r="BO36" i="5"/>
  <c r="BM59" i="5"/>
  <c r="BL76" i="5"/>
  <c r="BJ16" i="5"/>
  <c r="BJ13" i="5"/>
  <c r="BK36" i="5"/>
  <c r="BJ61" i="5"/>
  <c r="BL90" i="5"/>
  <c r="BL4" i="5"/>
  <c r="BO14" i="5"/>
  <c r="BK81" i="5"/>
  <c r="BO15" i="5"/>
  <c r="BN53" i="5"/>
  <c r="BK26" i="5"/>
  <c r="BJ67" i="5"/>
  <c r="BL16" i="5"/>
  <c r="BN43" i="5"/>
  <c r="EO43" i="5" s="1"/>
  <c r="BO60" i="5"/>
  <c r="BK85" i="5"/>
  <c r="BO18" i="5"/>
  <c r="BJ31" i="5"/>
  <c r="BM88" i="5"/>
  <c r="BJ54" i="5"/>
  <c r="BO77" i="5"/>
  <c r="BJ79" i="5"/>
  <c r="BN18" i="5"/>
  <c r="BO97" i="5"/>
  <c r="BK7" i="5"/>
  <c r="BL24" i="5"/>
  <c r="BL105" i="5"/>
  <c r="BN61" i="5"/>
  <c r="BM97" i="5"/>
  <c r="BO44" i="5"/>
  <c r="BN52" i="5"/>
  <c r="BJ8" i="5"/>
  <c r="BL40" i="5"/>
  <c r="EN40" i="5" s="1"/>
  <c r="BM67" i="5"/>
  <c r="BL78" i="5"/>
  <c r="BN27" i="5"/>
  <c r="BK31" i="5"/>
  <c r="BK60" i="5"/>
  <c r="BK104" i="5"/>
  <c r="BL61" i="5"/>
  <c r="BL88" i="5"/>
  <c r="EN88" i="5" s="1"/>
  <c r="BM15" i="5"/>
  <c r="BK70" i="5"/>
  <c r="BJ99" i="5"/>
  <c r="FF106" i="3"/>
  <c r="ET106" i="3"/>
  <c r="BM72" i="3"/>
  <c r="BN86" i="3"/>
  <c r="BM70" i="3"/>
  <c r="BN50" i="3"/>
  <c r="DZ58" i="3"/>
  <c r="EL58" i="3"/>
  <c r="CJ85" i="5"/>
  <c r="CV85" i="5"/>
  <c r="AW41" i="4"/>
  <c r="AT79" i="3"/>
  <c r="AW94" i="3"/>
  <c r="AW90" i="3"/>
  <c r="AV68" i="3"/>
  <c r="AW34" i="3"/>
  <c r="AX62" i="3"/>
  <c r="AV61" i="3"/>
  <c r="AV43" i="3"/>
  <c r="AT96" i="3"/>
  <c r="AV89" i="3"/>
  <c r="AX89" i="3"/>
  <c r="AT51" i="3"/>
  <c r="AT41" i="3"/>
  <c r="AX94" i="3"/>
  <c r="AV106" i="3"/>
  <c r="AT106" i="3"/>
  <c r="AY98" i="3"/>
  <c r="AU58" i="3"/>
  <c r="AT103" i="3"/>
  <c r="AW69" i="3"/>
  <c r="AU62" i="3"/>
  <c r="AW31" i="3"/>
  <c r="AY41" i="3"/>
  <c r="AW86" i="3"/>
  <c r="AW63" i="3"/>
  <c r="AW23" i="3"/>
  <c r="AW24" i="3"/>
  <c r="AW97" i="3"/>
  <c r="AV103" i="3"/>
  <c r="AU32" i="3"/>
  <c r="AV60" i="3"/>
  <c r="AT89" i="3"/>
  <c r="AV67" i="3"/>
  <c r="AV23" i="3"/>
  <c r="AU25" i="3"/>
  <c r="AY96" i="3"/>
  <c r="AY103" i="3"/>
  <c r="AT71" i="3"/>
  <c r="AW22" i="3"/>
  <c r="AY26" i="3"/>
  <c r="AY94" i="3"/>
  <c r="AU70" i="3"/>
  <c r="AV79" i="3"/>
  <c r="AY42" i="3"/>
  <c r="AV59" i="3"/>
  <c r="BB31" i="4"/>
  <c r="BB85" i="4"/>
  <c r="AZ33" i="4"/>
  <c r="BC32" i="4"/>
  <c r="BA69" i="4"/>
  <c r="BD104" i="4"/>
  <c r="BC85" i="4"/>
  <c r="BE79" i="4"/>
  <c r="AZ24" i="4"/>
  <c r="BC61" i="4"/>
  <c r="BC9" i="4"/>
  <c r="BB44" i="4"/>
  <c r="BC108" i="4"/>
  <c r="AZ104" i="4"/>
  <c r="BD27" i="4"/>
  <c r="BA90" i="4"/>
  <c r="BD99" i="4"/>
  <c r="BE7" i="4"/>
  <c r="BC90" i="4"/>
  <c r="BA105" i="4"/>
  <c r="BA89" i="4"/>
  <c r="BB86" i="4"/>
  <c r="BD40" i="4"/>
  <c r="BE104" i="4"/>
  <c r="BB62" i="4"/>
  <c r="AZ44" i="4"/>
  <c r="BE24" i="4"/>
  <c r="BA27" i="4"/>
  <c r="BE103" i="4"/>
  <c r="BE27" i="4"/>
  <c r="BE40" i="4"/>
  <c r="BE18" i="4"/>
  <c r="BD86" i="4"/>
  <c r="BD62" i="4"/>
  <c r="AZ18" i="4"/>
  <c r="BB43" i="4"/>
  <c r="BE6" i="4"/>
  <c r="AZ85" i="4"/>
  <c r="BD49" i="4"/>
  <c r="AZ34" i="4"/>
  <c r="AZ103" i="4"/>
  <c r="AZ9" i="4"/>
  <c r="AZ63" i="4"/>
  <c r="BB45" i="4"/>
  <c r="BE15" i="4"/>
  <c r="BB70" i="4"/>
  <c r="BD24" i="4"/>
  <c r="BA32" i="4"/>
  <c r="BA13" i="4"/>
  <c r="BC14" i="4"/>
  <c r="BD67" i="4"/>
  <c r="BD80" i="4"/>
  <c r="BN24" i="4"/>
  <c r="BM96" i="4"/>
  <c r="BL106" i="4"/>
  <c r="BO51" i="4"/>
  <c r="BP107" i="4"/>
  <c r="BL69" i="4"/>
  <c r="BQ52" i="4"/>
  <c r="BN94" i="4"/>
  <c r="BL44" i="4"/>
  <c r="BP67" i="4"/>
  <c r="BL76" i="4"/>
  <c r="BP96" i="4"/>
  <c r="BO105" i="4"/>
  <c r="BL96" i="4"/>
  <c r="BQ27" i="4"/>
  <c r="BO86" i="4"/>
  <c r="BP85" i="4"/>
  <c r="BP32" i="4"/>
  <c r="BO14" i="4"/>
  <c r="BL43" i="4"/>
  <c r="BQ17" i="4"/>
  <c r="BL14" i="3"/>
  <c r="BO17" i="3"/>
  <c r="BP90" i="3"/>
  <c r="BO67" i="3"/>
  <c r="BO14" i="3"/>
  <c r="BO99" i="3"/>
  <c r="BP4" i="3"/>
  <c r="BG15" i="5"/>
  <c r="BI68" i="5"/>
  <c r="BH72" i="5"/>
  <c r="BD43" i="5"/>
  <c r="BF98" i="5"/>
  <c r="BE99" i="5"/>
  <c r="BD17" i="5"/>
  <c r="DZ49" i="4"/>
  <c r="EL49" i="4"/>
  <c r="DP105" i="5"/>
  <c r="DD105" i="5"/>
  <c r="AZ40" i="3"/>
  <c r="BC104" i="3"/>
  <c r="BE87" i="3"/>
  <c r="BC85" i="3"/>
  <c r="BE42" i="3"/>
  <c r="BE79" i="3"/>
  <c r="AR107" i="5"/>
  <c r="AT26" i="5"/>
  <c r="AW7" i="5"/>
  <c r="AT97" i="5"/>
  <c r="AV71" i="5"/>
  <c r="AW54" i="5"/>
  <c r="AW34" i="4"/>
  <c r="AT41" i="4"/>
  <c r="AU78" i="4"/>
  <c r="BJ35" i="3"/>
  <c r="BI13" i="3"/>
  <c r="BK106" i="3"/>
  <c r="BH49" i="3"/>
  <c r="BK25" i="3"/>
  <c r="BJ5" i="3"/>
  <c r="BF32" i="3"/>
  <c r="BA103" i="5"/>
  <c r="AY97" i="5"/>
  <c r="AZ44" i="5"/>
  <c r="AX78" i="5"/>
  <c r="BB54" i="5"/>
  <c r="DZ43" i="3"/>
  <c r="EL43" i="3"/>
  <c r="BN6" i="5"/>
  <c r="BN15" i="5"/>
  <c r="EO16" i="5" s="1"/>
  <c r="BK96" i="5"/>
  <c r="BM6" i="5"/>
  <c r="BM107" i="5"/>
  <c r="BJ9" i="5"/>
  <c r="EM5" i="5" s="1"/>
  <c r="BJ105" i="5"/>
  <c r="DZ94" i="4"/>
  <c r="EL94" i="4"/>
  <c r="ET42" i="3"/>
  <c r="FF42" i="3"/>
  <c r="AT107" i="3"/>
  <c r="AU81" i="5"/>
  <c r="BJ77" i="5"/>
  <c r="EM78" i="5" s="1"/>
  <c r="BH31" i="4"/>
  <c r="BF60" i="4"/>
  <c r="BK94" i="4"/>
  <c r="BF89" i="4"/>
  <c r="BI61" i="4"/>
  <c r="BF50" i="4"/>
  <c r="BH68" i="4"/>
  <c r="BK104" i="4"/>
  <c r="BI53" i="4"/>
  <c r="BF81" i="4"/>
  <c r="BI67" i="4"/>
  <c r="BJ50" i="4"/>
  <c r="BG41" i="4"/>
  <c r="BF108" i="4"/>
  <c r="BK50" i="4"/>
  <c r="BF45" i="4"/>
  <c r="BG33" i="4"/>
  <c r="BK68" i="4"/>
  <c r="BF63" i="4"/>
  <c r="BG45" i="4"/>
  <c r="BK35" i="4"/>
  <c r="BF86" i="4"/>
  <c r="BK77" i="4"/>
  <c r="BG13" i="4"/>
  <c r="BI104" i="4"/>
  <c r="BH43" i="4"/>
  <c r="BG63" i="4"/>
  <c r="BG95" i="4"/>
  <c r="BJ80" i="4"/>
  <c r="BG67" i="4"/>
  <c r="BI33" i="4"/>
  <c r="BJ103" i="4"/>
  <c r="BJ49" i="4"/>
  <c r="BK53" i="4"/>
  <c r="BG70" i="4"/>
  <c r="BH25" i="4"/>
  <c r="BG51" i="4"/>
  <c r="BG7" i="4"/>
  <c r="BJ26" i="4"/>
  <c r="BG31" i="4"/>
  <c r="BJ96" i="4"/>
  <c r="BK98" i="4"/>
  <c r="AY89" i="5"/>
  <c r="BA43" i="5"/>
  <c r="AX16" i="5"/>
  <c r="BA27" i="5"/>
  <c r="AX43" i="5"/>
  <c r="AX87" i="5"/>
  <c r="BC13" i="5"/>
  <c r="AZ33" i="5"/>
  <c r="BC54" i="5"/>
  <c r="BB81" i="5"/>
  <c r="BB8" i="5"/>
  <c r="BC45" i="5"/>
  <c r="BB79" i="5"/>
  <c r="BA108" i="5"/>
  <c r="AZ24" i="5"/>
  <c r="AZ45" i="5"/>
  <c r="AX60" i="5"/>
  <c r="AZ87" i="5"/>
  <c r="AZ7" i="5"/>
  <c r="BC8" i="5"/>
  <c r="AZ17" i="5"/>
  <c r="AZ70" i="5"/>
  <c r="BC5" i="5"/>
  <c r="BC67" i="5"/>
  <c r="AY88" i="5"/>
  <c r="BA36" i="5"/>
  <c r="BA106" i="5"/>
  <c r="BA44" i="5"/>
  <c r="AY34" i="5"/>
  <c r="BA89" i="5"/>
  <c r="BC6" i="5"/>
  <c r="AZ14" i="5"/>
  <c r="AZ71" i="5"/>
  <c r="CZ68" i="5" s="1"/>
  <c r="BB104" i="5"/>
  <c r="AY94" i="5"/>
  <c r="AY72" i="5"/>
  <c r="AX96" i="5"/>
  <c r="AZ34" i="5"/>
  <c r="CZ34" i="5" s="1"/>
  <c r="AX27" i="5"/>
  <c r="BA32" i="5"/>
  <c r="AZ62" i="5"/>
  <c r="BC104" i="5"/>
  <c r="BB108" i="5"/>
  <c r="AY77" i="5"/>
  <c r="AY52" i="5"/>
  <c r="BC60" i="5"/>
  <c r="AX95" i="5"/>
  <c r="AZ68" i="5"/>
  <c r="AY96" i="5"/>
  <c r="AX86" i="5"/>
  <c r="AY68" i="5"/>
  <c r="BA86" i="5"/>
  <c r="AX69" i="5"/>
  <c r="BC50" i="5"/>
  <c r="AY76" i="5"/>
  <c r="AZ36" i="5"/>
  <c r="AX22" i="5"/>
  <c r="BC35" i="5"/>
  <c r="AZ77" i="5"/>
  <c r="BB97" i="5"/>
  <c r="BB26" i="5"/>
  <c r="BA42" i="5"/>
  <c r="BC76" i="5"/>
  <c r="BA87" i="5"/>
  <c r="AX9" i="5"/>
  <c r="BB50" i="5"/>
  <c r="AY99" i="5"/>
  <c r="AZ104" i="5"/>
  <c r="CZ105" i="5" s="1"/>
  <c r="AZ9" i="5"/>
  <c r="AX26" i="5"/>
  <c r="BB61" i="5"/>
  <c r="AY85" i="5"/>
  <c r="AY27" i="5"/>
  <c r="AZ16" i="5"/>
  <c r="AX36" i="5"/>
  <c r="BB80" i="5"/>
  <c r="BC9" i="5"/>
  <c r="BA52" i="5"/>
  <c r="BB107" i="5"/>
  <c r="BC26" i="5"/>
  <c r="BC43" i="5"/>
  <c r="AY106" i="5"/>
  <c r="AX49" i="5"/>
  <c r="BB99" i="5"/>
  <c r="DA95" i="5" s="1"/>
  <c r="AY24" i="5"/>
  <c r="BB78" i="5"/>
  <c r="BC63" i="5"/>
  <c r="BB18" i="5"/>
  <c r="AY107" i="5"/>
  <c r="BB68" i="5"/>
  <c r="AY60" i="5"/>
  <c r="AZ94" i="5"/>
  <c r="BC107" i="5"/>
  <c r="AZ85" i="5"/>
  <c r="CZ85" i="5" s="1"/>
  <c r="AZ106" i="5"/>
  <c r="BA33" i="5"/>
  <c r="AX62" i="5"/>
  <c r="CY59" i="5" s="1"/>
  <c r="BB69" i="5"/>
  <c r="BC86" i="5"/>
  <c r="AX35" i="5"/>
  <c r="BB51" i="5"/>
  <c r="AY61" i="5"/>
  <c r="AY63" i="5"/>
  <c r="BB33" i="5"/>
  <c r="BA15" i="5"/>
  <c r="BA94" i="5"/>
  <c r="AY23" i="5"/>
  <c r="AX72" i="5"/>
  <c r="BA79" i="5"/>
  <c r="AZ50" i="5"/>
  <c r="CZ51" i="5" s="1"/>
  <c r="AX4" i="5"/>
  <c r="AX53" i="5"/>
  <c r="BB45" i="5"/>
  <c r="BA72" i="5"/>
  <c r="BC97" i="5"/>
  <c r="BC23" i="5"/>
  <c r="AX31" i="5"/>
  <c r="AZ63" i="5"/>
  <c r="AX90" i="5"/>
  <c r="BA53" i="5"/>
  <c r="AZ54" i="5"/>
  <c r="BA63" i="5"/>
  <c r="BA104" i="5"/>
  <c r="AZ22" i="5"/>
  <c r="AZ52" i="5"/>
  <c r="AY71" i="5"/>
  <c r="BC108" i="5"/>
  <c r="AY32" i="5"/>
  <c r="BC18" i="5"/>
  <c r="AY33" i="5"/>
  <c r="BC52" i="5"/>
  <c r="AX13" i="5"/>
  <c r="BC51" i="5"/>
  <c r="AY103" i="5"/>
  <c r="AY41" i="5"/>
  <c r="AY59" i="5"/>
  <c r="AY67" i="5"/>
  <c r="AY49" i="5"/>
  <c r="AX108" i="5"/>
  <c r="BC49" i="5"/>
  <c r="BC94" i="5"/>
  <c r="AZ96" i="5"/>
  <c r="BB43" i="5"/>
  <c r="AX105" i="5"/>
  <c r="BA99" i="5"/>
  <c r="AZ89" i="5"/>
  <c r="AX63" i="5"/>
  <c r="BA97" i="5"/>
  <c r="AY86" i="5"/>
  <c r="BB44" i="5"/>
  <c r="AX44" i="5"/>
  <c r="AZ26" i="5"/>
  <c r="AZ51" i="5"/>
  <c r="BB86" i="5"/>
  <c r="BA95" i="5"/>
  <c r="AZ103" i="5"/>
  <c r="AX107" i="5"/>
  <c r="BB5" i="5"/>
  <c r="DA6" i="5" s="1"/>
  <c r="AX61" i="5"/>
  <c r="BB35" i="5"/>
  <c r="AY62" i="5"/>
  <c r="AY69" i="5"/>
  <c r="BA71" i="5"/>
  <c r="AY58" i="5"/>
  <c r="BB53" i="5"/>
  <c r="BB49" i="5"/>
  <c r="DA49" i="5" s="1"/>
  <c r="AY79" i="5"/>
  <c r="BB14" i="5"/>
  <c r="BB24" i="5"/>
  <c r="DA25" i="5" s="1"/>
  <c r="AZ35" i="5"/>
  <c r="BC62" i="5"/>
  <c r="AY6" i="5"/>
  <c r="AX25" i="5"/>
  <c r="BC44" i="5"/>
  <c r="BB88" i="5"/>
  <c r="BA7" i="5"/>
  <c r="AZ8" i="5"/>
  <c r="AZ41" i="5"/>
  <c r="AZ79" i="5"/>
  <c r="BC90" i="5"/>
  <c r="AY7" i="5"/>
  <c r="BA16" i="5"/>
  <c r="BB32" i="5"/>
  <c r="BB76" i="5"/>
  <c r="AX18" i="5"/>
  <c r="CY14" i="5" s="1"/>
  <c r="AX50" i="5"/>
  <c r="BC105" i="5"/>
  <c r="BA77" i="5"/>
  <c r="AZ107" i="5"/>
  <c r="BC96" i="5"/>
  <c r="AZ76" i="5"/>
  <c r="AZ97" i="5"/>
  <c r="AX76" i="5"/>
  <c r="CY76" i="5" s="1"/>
  <c r="BC7" i="5"/>
  <c r="AY70" i="5"/>
  <c r="AY81" i="5"/>
  <c r="BA105" i="5"/>
  <c r="BC80" i="5"/>
  <c r="AY45" i="5"/>
  <c r="AY43" i="5"/>
  <c r="BC34" i="5"/>
  <c r="AX103" i="5"/>
  <c r="BA54" i="5"/>
  <c r="BB27" i="5"/>
  <c r="AZ49" i="5"/>
  <c r="BA17" i="5"/>
  <c r="AY104" i="5"/>
  <c r="BA35" i="5"/>
  <c r="AY31" i="5"/>
  <c r="BA85" i="5"/>
  <c r="BA68" i="5"/>
  <c r="BB95" i="5"/>
  <c r="BC33" i="5"/>
  <c r="BA8" i="5"/>
  <c r="AX24" i="5"/>
  <c r="AZ23" i="5"/>
  <c r="BC78" i="5"/>
  <c r="BC58" i="5"/>
  <c r="AY8" i="5"/>
  <c r="BC72" i="5"/>
  <c r="BC79" i="5"/>
  <c r="BB4" i="5"/>
  <c r="DA4" i="5" s="1"/>
  <c r="AX17" i="5"/>
  <c r="BB60" i="5"/>
  <c r="BA69" i="5"/>
  <c r="AX7" i="5"/>
  <c r="AY36" i="5"/>
  <c r="BA70" i="5"/>
  <c r="BA96" i="5"/>
  <c r="AZ58" i="5"/>
  <c r="BC16" i="5"/>
  <c r="BC40" i="5"/>
  <c r="AY87" i="5"/>
  <c r="BB106" i="5"/>
  <c r="DA106" i="5" s="1"/>
  <c r="AY16" i="5"/>
  <c r="AY13" i="5"/>
  <c r="AY42" i="5"/>
  <c r="BB62" i="5"/>
  <c r="BA31" i="5"/>
  <c r="BC70" i="5"/>
  <c r="AZ105" i="5"/>
  <c r="BC85" i="5"/>
  <c r="AZ27" i="5"/>
  <c r="AX70" i="5"/>
  <c r="CY70" i="5" s="1"/>
  <c r="AX88" i="5"/>
  <c r="CY88" i="5" s="1"/>
  <c r="AY53" i="5"/>
  <c r="AZ90" i="5"/>
  <c r="BA18" i="5"/>
  <c r="AX71" i="5"/>
  <c r="CY68" i="5" s="1"/>
  <c r="DB68" i="5" s="1"/>
  <c r="BB72" i="5"/>
  <c r="BC99" i="5"/>
  <c r="BA67" i="5"/>
  <c r="AZ95" i="5"/>
  <c r="BA62" i="5"/>
  <c r="AZ99" i="5"/>
  <c r="AX51" i="5"/>
  <c r="BA4" i="5"/>
  <c r="BB6" i="5"/>
  <c r="DA7" i="5" s="1"/>
  <c r="AZ40" i="5"/>
  <c r="AY90" i="5"/>
  <c r="AX42" i="5"/>
  <c r="AX97" i="5"/>
  <c r="CY97" i="5" s="1"/>
  <c r="BA49" i="5"/>
  <c r="AZ69" i="5"/>
  <c r="AY44" i="5"/>
  <c r="AY40" i="5"/>
  <c r="AZ43" i="5"/>
  <c r="BA81" i="5"/>
  <c r="AY95" i="5"/>
  <c r="BB71" i="5"/>
  <c r="DA68" i="5" s="1"/>
  <c r="BA5" i="5"/>
  <c r="AZ13" i="5"/>
  <c r="AX59" i="5"/>
  <c r="CY60" i="5" s="1"/>
  <c r="AX77" i="5"/>
  <c r="AY5" i="5"/>
  <c r="BA25" i="5"/>
  <c r="BA41" i="5"/>
  <c r="BC69" i="5"/>
  <c r="BB9" i="5"/>
  <c r="BC31" i="5"/>
  <c r="BB70" i="5"/>
  <c r="DA70" i="5" s="1"/>
  <c r="BC77" i="5"/>
  <c r="BB7" i="5"/>
  <c r="AZ25" i="5"/>
  <c r="BB63" i="5"/>
  <c r="AY78" i="5"/>
  <c r="BA107" i="5"/>
  <c r="BB58" i="5"/>
  <c r="DA58" i="5" s="1"/>
  <c r="AY17" i="5"/>
  <c r="BB42" i="5"/>
  <c r="DA40" i="5" s="1"/>
  <c r="BB22" i="5"/>
  <c r="BA34" i="5"/>
  <c r="BC68" i="5"/>
  <c r="BB25" i="5"/>
  <c r="BA90" i="5"/>
  <c r="BB16" i="5"/>
  <c r="DA13" i="5" s="1"/>
  <c r="BB90" i="5"/>
  <c r="AY108" i="5"/>
  <c r="BC87" i="5"/>
  <c r="BA60" i="5"/>
  <c r="AY22" i="5"/>
  <c r="BC95" i="5"/>
  <c r="BA78" i="5"/>
  <c r="BC53" i="5"/>
  <c r="BB67" i="5"/>
  <c r="DA67" i="5" s="1"/>
  <c r="AZ15" i="5"/>
  <c r="AY51" i="5"/>
  <c r="BA23" i="5"/>
  <c r="AX32" i="5"/>
  <c r="CY33" i="5" s="1"/>
  <c r="AZ4" i="5"/>
  <c r="CZ4" i="5" s="1"/>
  <c r="AZ78" i="5"/>
  <c r="AZ18" i="5"/>
  <c r="BC106" i="5"/>
  <c r="BB41" i="5"/>
  <c r="BA80" i="5"/>
  <c r="BB36" i="5"/>
  <c r="AX106" i="5"/>
  <c r="CY106" i="5" s="1"/>
  <c r="AY18" i="5"/>
  <c r="AY9" i="5"/>
  <c r="AX94" i="5"/>
  <c r="AZ60" i="5"/>
  <c r="AX98" i="5"/>
  <c r="BC98" i="5"/>
  <c r="BA59" i="5"/>
  <c r="AY15" i="5"/>
  <c r="AY25" i="5"/>
  <c r="BB59" i="5"/>
  <c r="AX89" i="5"/>
  <c r="BA58" i="5"/>
  <c r="BB31" i="5"/>
  <c r="AX52" i="5"/>
  <c r="AY98" i="5"/>
  <c r="AX58" i="5"/>
  <c r="CY58" i="5" s="1"/>
  <c r="BC24" i="5"/>
  <c r="AX68" i="5"/>
  <c r="BC81" i="5"/>
  <c r="BC59" i="5"/>
  <c r="BC25" i="5"/>
  <c r="BA51" i="5"/>
  <c r="BA88" i="5"/>
  <c r="AX6" i="5"/>
  <c r="CY7" i="5" s="1"/>
  <c r="AZ5" i="5"/>
  <c r="AX23" i="5"/>
  <c r="AX34" i="5"/>
  <c r="AZ6" i="5"/>
  <c r="CZ7" i="5" s="1"/>
  <c r="BB34" i="5"/>
  <c r="BA76" i="5"/>
  <c r="BC14" i="5"/>
  <c r="AX85" i="5"/>
  <c r="AZ42" i="5"/>
  <c r="AX5" i="5"/>
  <c r="BB77" i="5"/>
  <c r="BC88" i="5"/>
  <c r="AX14" i="5"/>
  <c r="BC15" i="5"/>
  <c r="BB23" i="5"/>
  <c r="AY80" i="5"/>
  <c r="BA14" i="5"/>
  <c r="AZ53" i="5"/>
  <c r="AZ72" i="5"/>
  <c r="AZ32" i="5"/>
  <c r="CZ33" i="5" s="1"/>
  <c r="BB89" i="5"/>
  <c r="AX8" i="5"/>
  <c r="AZ67" i="5"/>
  <c r="CZ67" i="5" s="1"/>
  <c r="BC71" i="5"/>
  <c r="AX80" i="5"/>
  <c r="AY35" i="5"/>
  <c r="BB85" i="5"/>
  <c r="BB103" i="5"/>
  <c r="BB52" i="5"/>
  <c r="AZ59" i="5"/>
  <c r="AY50" i="5"/>
  <c r="AZ81" i="5"/>
  <c r="CZ77" i="5" s="1"/>
  <c r="AZ88" i="5"/>
  <c r="CZ88" i="5" s="1"/>
  <c r="AZ61" i="5"/>
  <c r="AZ31" i="5"/>
  <c r="CZ31" i="5" s="1"/>
  <c r="AX60" i="4"/>
  <c r="AU26" i="4"/>
  <c r="AV72" i="4"/>
  <c r="AX24" i="4"/>
  <c r="AU33" i="4"/>
  <c r="AV60" i="4"/>
  <c r="AY63" i="4"/>
  <c r="AT27" i="4"/>
  <c r="AV107" i="4"/>
  <c r="AW25" i="4"/>
  <c r="AY43" i="4"/>
  <c r="AT43" i="4"/>
  <c r="AT103" i="4"/>
  <c r="AV81" i="4"/>
  <c r="AY53" i="4"/>
  <c r="AX105" i="4"/>
  <c r="AX54" i="4"/>
  <c r="AY97" i="4"/>
  <c r="AU80" i="4"/>
  <c r="AU62" i="4"/>
  <c r="AY35" i="4"/>
  <c r="AX59" i="4"/>
  <c r="AW42" i="4"/>
  <c r="AW105" i="4"/>
  <c r="AT81" i="4"/>
  <c r="AY69" i="4"/>
  <c r="AT96" i="4"/>
  <c r="AX108" i="4"/>
  <c r="AT62" i="4"/>
  <c r="AV88" i="4"/>
  <c r="AY54" i="4"/>
  <c r="AW107" i="4"/>
  <c r="AU96" i="4"/>
  <c r="AT52" i="4"/>
  <c r="AT71" i="4"/>
  <c r="AY52" i="4"/>
  <c r="AU94" i="4"/>
  <c r="AX95" i="4"/>
  <c r="AV85" i="4"/>
  <c r="AW36" i="4"/>
  <c r="AV45" i="4"/>
  <c r="AU98" i="4"/>
  <c r="AU44" i="4"/>
  <c r="AU51" i="4"/>
  <c r="AV49" i="4"/>
  <c r="AT87" i="4"/>
  <c r="AU34" i="4"/>
  <c r="AX86" i="4"/>
  <c r="AW32" i="4"/>
  <c r="AW59" i="4"/>
  <c r="AX99" i="4"/>
  <c r="AU67" i="4"/>
  <c r="AT26" i="4"/>
  <c r="AX41" i="4"/>
  <c r="AY58" i="4"/>
  <c r="AT67" i="4"/>
  <c r="AY34" i="4"/>
  <c r="AX79" i="4"/>
  <c r="AU105" i="4"/>
  <c r="AT59" i="4"/>
  <c r="AY62" i="4"/>
  <c r="AW69" i="4"/>
  <c r="AU52" i="4"/>
  <c r="AW67" i="4"/>
  <c r="AW96" i="4"/>
  <c r="AY49" i="4"/>
  <c r="AW61" i="4"/>
  <c r="AU42" i="4"/>
  <c r="AW104" i="4"/>
  <c r="AW86" i="4"/>
  <c r="AT72" i="4"/>
  <c r="AU77" i="4"/>
  <c r="AT86" i="4"/>
  <c r="AT60" i="4"/>
  <c r="AU25" i="4"/>
  <c r="AT44" i="4"/>
  <c r="AT54" i="4"/>
  <c r="AV96" i="4"/>
  <c r="AW45" i="4"/>
  <c r="AX27" i="4"/>
  <c r="AT70" i="4"/>
  <c r="AV24" i="4"/>
  <c r="AT108" i="4"/>
  <c r="AT104" i="4"/>
  <c r="AV51" i="4"/>
  <c r="AV87" i="4"/>
  <c r="AX58" i="4"/>
  <c r="AX53" i="4"/>
  <c r="AX22" i="4"/>
  <c r="AW62" i="4"/>
  <c r="AX71" i="4"/>
  <c r="AV43" i="4"/>
  <c r="AU41" i="4"/>
  <c r="AY50" i="4"/>
  <c r="AY67" i="4"/>
  <c r="AT97" i="4"/>
  <c r="AT31" i="4"/>
  <c r="AV33" i="4"/>
  <c r="AW27" i="4"/>
  <c r="AU104" i="4"/>
  <c r="AV59" i="4"/>
  <c r="AX62" i="4"/>
  <c r="AT77" i="4"/>
  <c r="AX33" i="4"/>
  <c r="AW43" i="4"/>
  <c r="AW78" i="4"/>
  <c r="AX81" i="4"/>
  <c r="AV25" i="4"/>
  <c r="AV54" i="4"/>
  <c r="AY77" i="4"/>
  <c r="AX106" i="4"/>
  <c r="AX68" i="4"/>
  <c r="AW24" i="4"/>
  <c r="AU90" i="4"/>
  <c r="AW72" i="4"/>
  <c r="AU97" i="4"/>
  <c r="AU22" i="4"/>
  <c r="AT94" i="4"/>
  <c r="AV106" i="4"/>
  <c r="AT25" i="4"/>
  <c r="AV95" i="4"/>
  <c r="AX104" i="4"/>
  <c r="AW108" i="4"/>
  <c r="AX97" i="4"/>
  <c r="AU53" i="4"/>
  <c r="AV78" i="4"/>
  <c r="AU61" i="4"/>
  <c r="AU81" i="4"/>
  <c r="AY59" i="4"/>
  <c r="AX52" i="4"/>
  <c r="AU103" i="4"/>
  <c r="AX25" i="4"/>
  <c r="AU27" i="4"/>
  <c r="AV62" i="4"/>
  <c r="AY24" i="4"/>
  <c r="AU32" i="4"/>
  <c r="AW68" i="4"/>
  <c r="AX103" i="4"/>
  <c r="AW33" i="4"/>
  <c r="AY70" i="4"/>
  <c r="AY36" i="4"/>
  <c r="AY87" i="4"/>
  <c r="AY25" i="4"/>
  <c r="AX96" i="4"/>
  <c r="AT22" i="4"/>
  <c r="AV27" i="4"/>
  <c r="AT63" i="4"/>
  <c r="AV104" i="4"/>
  <c r="AX50" i="4"/>
  <c r="AU85" i="4"/>
  <c r="AX76" i="4"/>
  <c r="AU35" i="4"/>
  <c r="AT49" i="4"/>
  <c r="AU86" i="4"/>
  <c r="AV98" i="4"/>
  <c r="AV79" i="4"/>
  <c r="AV61" i="4"/>
  <c r="AY94" i="4"/>
  <c r="AV86" i="4"/>
  <c r="AT50" i="4"/>
  <c r="AV50" i="4"/>
  <c r="AV108" i="4"/>
  <c r="AY89" i="4"/>
  <c r="AX90" i="4"/>
  <c r="AW50" i="4"/>
  <c r="AU87" i="4"/>
  <c r="AW31" i="4"/>
  <c r="AT58" i="4"/>
  <c r="AY96" i="4"/>
  <c r="AY106" i="4"/>
  <c r="AW89" i="4"/>
  <c r="AW80" i="4"/>
  <c r="AW60" i="4"/>
  <c r="AW85" i="4"/>
  <c r="AT106" i="4"/>
  <c r="AW40" i="4"/>
  <c r="AV68" i="4"/>
  <c r="AU108" i="4"/>
  <c r="AU70" i="4"/>
  <c r="AU49" i="4"/>
  <c r="AV70" i="4"/>
  <c r="AX40" i="4"/>
  <c r="AT79" i="4"/>
  <c r="AY103" i="4"/>
  <c r="AW49" i="4"/>
  <c r="AY32" i="4"/>
  <c r="AV44" i="4"/>
  <c r="AV71" i="4"/>
  <c r="AX89" i="4"/>
  <c r="AT107" i="4"/>
  <c r="AV53" i="4"/>
  <c r="AW77" i="4"/>
  <c r="AU107" i="4"/>
  <c r="AY95" i="4"/>
  <c r="AY72" i="4"/>
  <c r="AW88" i="4"/>
  <c r="AY71" i="4"/>
  <c r="AX88" i="4"/>
  <c r="AY80" i="4"/>
  <c r="AW106" i="4"/>
  <c r="AX26" i="4"/>
  <c r="AU95" i="4"/>
  <c r="AW90" i="4"/>
  <c r="AY99" i="4"/>
  <c r="AW71" i="4"/>
  <c r="AX98" i="4"/>
  <c r="AT78" i="4"/>
  <c r="AW94" i="4"/>
  <c r="AU31" i="4"/>
  <c r="AY107" i="4"/>
  <c r="AV80" i="4"/>
  <c r="AW99" i="4"/>
  <c r="AY42" i="4"/>
  <c r="AV90" i="4"/>
  <c r="AY104" i="4"/>
  <c r="AT42" i="4"/>
  <c r="AX31" i="4"/>
  <c r="AV63" i="4"/>
  <c r="AV34" i="4"/>
  <c r="AT51" i="4"/>
  <c r="AT23" i="4"/>
  <c r="AV32" i="4"/>
  <c r="AW98" i="4"/>
  <c r="AY81" i="4"/>
  <c r="AX23" i="4"/>
  <c r="AV23" i="4"/>
  <c r="AU54" i="4"/>
  <c r="AY76" i="4"/>
  <c r="AV76" i="4"/>
  <c r="AX72" i="4"/>
  <c r="AT35" i="4"/>
  <c r="AT80" i="4"/>
  <c r="AU68" i="4"/>
  <c r="AW76" i="4"/>
  <c r="AT68" i="4"/>
  <c r="AX70" i="4"/>
  <c r="AV35" i="4"/>
  <c r="AV58" i="4"/>
  <c r="AW87" i="4"/>
  <c r="AY27" i="4"/>
  <c r="AY22" i="4"/>
  <c r="AW44" i="4"/>
  <c r="AW63" i="4"/>
  <c r="AV89" i="4"/>
  <c r="AV41" i="4"/>
  <c r="AT95" i="4"/>
  <c r="AY85" i="4"/>
  <c r="AY108" i="4"/>
  <c r="AT45" i="4"/>
  <c r="AX78" i="4"/>
  <c r="AV26" i="4"/>
  <c r="AU72" i="4"/>
  <c r="AV103" i="4"/>
  <c r="AW97" i="4"/>
  <c r="AT34" i="4"/>
  <c r="AV105" i="4"/>
  <c r="AW53" i="4"/>
  <c r="AY88" i="4"/>
  <c r="AX94" i="4"/>
  <c r="AW103" i="4"/>
  <c r="AT36" i="4"/>
  <c r="AU36" i="4"/>
  <c r="AV94" i="4"/>
  <c r="AW51" i="4"/>
  <c r="AT76" i="4"/>
  <c r="AU89" i="4"/>
  <c r="AT61" i="4"/>
  <c r="AX42" i="4"/>
  <c r="AU58" i="4"/>
  <c r="AY86" i="4"/>
  <c r="AU60" i="4"/>
  <c r="AX51" i="4"/>
  <c r="AV69" i="4"/>
  <c r="AX32" i="4"/>
  <c r="AY51" i="4"/>
  <c r="AU40" i="4"/>
  <c r="AY41" i="4"/>
  <c r="AY90" i="4"/>
  <c r="AT24" i="4"/>
  <c r="AX49" i="4"/>
  <c r="AV42" i="4"/>
  <c r="AU99" i="4"/>
  <c r="AT90" i="4"/>
  <c r="AV67" i="4"/>
  <c r="AX85" i="4"/>
  <c r="AV31" i="4"/>
  <c r="AU24" i="4"/>
  <c r="AX44" i="4"/>
  <c r="AX80" i="4"/>
  <c r="AV77" i="4"/>
  <c r="AU45" i="4"/>
  <c r="AY68" i="4"/>
  <c r="AX34" i="4"/>
  <c r="AW54" i="4"/>
  <c r="AT105" i="4"/>
  <c r="AW35" i="4"/>
  <c r="AV97" i="4"/>
  <c r="AX45" i="4"/>
  <c r="AT98" i="4"/>
  <c r="AY26" i="4"/>
  <c r="AX87" i="4"/>
  <c r="AU106" i="4"/>
  <c r="AW79" i="4"/>
  <c r="AU71" i="4"/>
  <c r="AX35" i="4"/>
  <c r="AT89" i="4"/>
  <c r="AT53" i="4"/>
  <c r="AV40" i="4"/>
  <c r="AW70" i="4"/>
  <c r="AY31" i="4"/>
  <c r="AU88" i="4"/>
  <c r="AT32" i="4"/>
  <c r="AV99" i="4"/>
  <c r="AU76" i="4"/>
  <c r="FF97" i="4"/>
  <c r="ET97" i="4"/>
  <c r="BM79" i="4"/>
  <c r="BM89" i="4"/>
  <c r="BO25" i="4"/>
  <c r="AU76" i="3"/>
  <c r="AT90" i="3"/>
  <c r="AV105" i="3"/>
  <c r="AT40" i="3"/>
  <c r="AX108" i="3"/>
  <c r="AU89" i="3"/>
  <c r="AW81" i="3"/>
  <c r="AU49" i="3"/>
  <c r="AU51" i="3"/>
  <c r="AX50" i="3"/>
  <c r="AW77" i="3"/>
  <c r="AX51" i="3"/>
  <c r="AX23" i="3"/>
  <c r="AW96" i="3"/>
  <c r="AW68" i="3"/>
  <c r="AV42" i="3"/>
  <c r="AW33" i="3"/>
  <c r="AU26" i="3"/>
  <c r="AW79" i="3"/>
  <c r="AX86" i="3"/>
  <c r="AY52" i="3"/>
  <c r="AY78" i="3"/>
  <c r="AY27" i="3"/>
  <c r="AY33" i="3"/>
  <c r="AX80" i="3"/>
  <c r="AU85" i="3"/>
  <c r="AT68" i="3"/>
  <c r="AU34" i="3"/>
  <c r="AU90" i="3"/>
  <c r="AY85" i="3"/>
  <c r="AX99" i="3"/>
  <c r="AT87" i="3"/>
  <c r="AU45" i="3"/>
  <c r="AY44" i="3"/>
  <c r="AX78" i="3"/>
  <c r="AU77" i="3"/>
  <c r="AT88" i="3"/>
  <c r="AX63" i="3"/>
  <c r="AU42" i="3"/>
  <c r="AT105" i="3"/>
  <c r="AU86" i="3"/>
  <c r="AW61" i="3"/>
  <c r="AW44" i="3"/>
  <c r="AU43" i="3"/>
  <c r="AT63" i="3"/>
  <c r="AU105" i="3"/>
  <c r="DG40" i="4"/>
  <c r="AZ23" i="4"/>
  <c r="AZ71" i="4"/>
  <c r="AZ99" i="4"/>
  <c r="BB80" i="4"/>
  <c r="BC33" i="4"/>
  <c r="BB32" i="4"/>
  <c r="BC98" i="4"/>
  <c r="BC60" i="4"/>
  <c r="BD107" i="4"/>
  <c r="BB106" i="4"/>
  <c r="BB40" i="4"/>
  <c r="BA79" i="4"/>
  <c r="BE52" i="4"/>
  <c r="BB63" i="4"/>
  <c r="BC40" i="4"/>
  <c r="BA52" i="4"/>
  <c r="BD89" i="4"/>
  <c r="BA42" i="4"/>
  <c r="BE63" i="4"/>
  <c r="AZ77" i="4"/>
  <c r="BC77" i="4"/>
  <c r="BD60" i="4"/>
  <c r="BC4" i="4"/>
  <c r="BE94" i="4"/>
  <c r="BB105" i="4"/>
  <c r="BD96" i="4"/>
  <c r="BA22" i="4"/>
  <c r="AZ59" i="4"/>
  <c r="BA80" i="4"/>
  <c r="AZ95" i="4"/>
  <c r="BC7" i="4"/>
  <c r="BD16" i="4"/>
  <c r="BD81" i="4"/>
  <c r="BC27" i="4"/>
  <c r="BB8" i="4"/>
  <c r="AZ58" i="4"/>
  <c r="BA31" i="4"/>
  <c r="AZ87" i="4"/>
  <c r="BB81" i="4"/>
  <c r="BA23" i="4"/>
  <c r="BA99" i="4"/>
  <c r="BD35" i="4"/>
  <c r="BD105" i="4"/>
  <c r="BD54" i="4"/>
  <c r="BB35" i="4"/>
  <c r="AZ22" i="4"/>
  <c r="BD77" i="4"/>
  <c r="BE23" i="4"/>
  <c r="BA60" i="4"/>
  <c r="BB33" i="4"/>
  <c r="BE60" i="4"/>
  <c r="BL58" i="4"/>
  <c r="BN99" i="4"/>
  <c r="BM53" i="4"/>
  <c r="BO70" i="4"/>
  <c r="BP52" i="4"/>
  <c r="BM77" i="4"/>
  <c r="BL41" i="4"/>
  <c r="BN25" i="4"/>
  <c r="BL108" i="4"/>
  <c r="BQ42" i="4"/>
  <c r="BQ50" i="4"/>
  <c r="BM95" i="4"/>
  <c r="BP62" i="4"/>
  <c r="BN80" i="4"/>
  <c r="BL60" i="4"/>
  <c r="BP103" i="4"/>
  <c r="BL59" i="4"/>
  <c r="BO87" i="4"/>
  <c r="BP6" i="4"/>
  <c r="BQ33" i="4"/>
  <c r="BL15" i="4"/>
  <c r="BN53" i="4"/>
  <c r="DZ33" i="5"/>
  <c r="DZ34" i="5"/>
  <c r="DY33" i="5"/>
  <c r="DZ32" i="5"/>
  <c r="DZ31" i="5"/>
  <c r="DY31" i="5"/>
  <c r="BM59" i="3"/>
  <c r="BL40" i="3"/>
  <c r="BN62" i="3"/>
  <c r="BM23" i="3"/>
  <c r="BP88" i="3"/>
  <c r="BM90" i="3"/>
  <c r="BI106" i="5"/>
  <c r="BG67" i="5"/>
  <c r="BE67" i="5"/>
  <c r="BF107" i="5"/>
  <c r="BG17" i="5"/>
  <c r="BD68" i="5"/>
  <c r="BH81" i="5"/>
  <c r="DY32" i="5"/>
  <c r="AW96" i="5"/>
  <c r="DZ31" i="3"/>
  <c r="EL31" i="3"/>
  <c r="DF31" i="3"/>
  <c r="DR31" i="3"/>
  <c r="BC50" i="3"/>
  <c r="BB70" i="3"/>
  <c r="BC6" i="3"/>
  <c r="BC36" i="3"/>
  <c r="BE80" i="3"/>
  <c r="BB17" i="3"/>
  <c r="AV33" i="5"/>
  <c r="AW33" i="5"/>
  <c r="AU24" i="5"/>
  <c r="AU87" i="5"/>
  <c r="AR50" i="5"/>
  <c r="AR34" i="5"/>
  <c r="AW45" i="5"/>
  <c r="AW52" i="4"/>
  <c r="AX107" i="4"/>
  <c r="AY78" i="4"/>
  <c r="AW81" i="4"/>
  <c r="AT88" i="4"/>
  <c r="AU23" i="4"/>
  <c r="DH41" i="4"/>
  <c r="BF72" i="3"/>
  <c r="BG96" i="3"/>
  <c r="BH25" i="3"/>
  <c r="BG105" i="3"/>
  <c r="BJ59" i="3"/>
  <c r="BG69" i="3"/>
  <c r="BC103" i="5"/>
  <c r="BA61" i="5"/>
  <c r="AY14" i="5"/>
  <c r="BC27" i="5"/>
  <c r="AX33" i="5"/>
  <c r="BA45" i="5"/>
  <c r="BM44" i="5"/>
  <c r="BK97" i="5"/>
  <c r="BO78" i="5"/>
  <c r="BM76" i="5"/>
  <c r="BM70" i="5"/>
  <c r="BM54" i="5"/>
  <c r="BO99" i="5"/>
  <c r="DH43" i="4"/>
  <c r="DG43" i="4"/>
  <c r="AV8" i="5"/>
  <c r="BO50" i="5"/>
  <c r="BH24" i="4"/>
  <c r="BI69" i="4"/>
  <c r="BG17" i="4"/>
  <c r="BG88" i="4"/>
  <c r="BJ18" i="4"/>
  <c r="BI6" i="4"/>
  <c r="BF32" i="4"/>
  <c r="BH63" i="4"/>
  <c r="BI103" i="4"/>
  <c r="BH78" i="4"/>
  <c r="BI94" i="4"/>
  <c r="BI32" i="4"/>
  <c r="BK49" i="4"/>
  <c r="BK61" i="4"/>
  <c r="BI51" i="4"/>
  <c r="BK96" i="4"/>
  <c r="BH106" i="4"/>
  <c r="BG72" i="4"/>
  <c r="BF43" i="4"/>
  <c r="BF44" i="4"/>
  <c r="BG42" i="4"/>
  <c r="BG36" i="4"/>
  <c r="BG97" i="4"/>
  <c r="BH67" i="4"/>
  <c r="DV67" i="4" s="1"/>
  <c r="BK87" i="4"/>
  <c r="BJ43" i="4"/>
  <c r="BF98" i="4"/>
  <c r="BI36" i="4"/>
  <c r="BI59" i="4"/>
  <c r="BK24" i="4"/>
  <c r="BK32" i="4"/>
  <c r="BF85" i="4"/>
  <c r="BG60" i="4"/>
  <c r="BG32" i="4"/>
  <c r="BH107" i="4"/>
  <c r="BH58" i="4"/>
  <c r="BF15" i="4"/>
  <c r="BJ87" i="4"/>
  <c r="BG16" i="4"/>
  <c r="BI105" i="4"/>
  <c r="BJ89" i="4"/>
  <c r="BI25" i="4"/>
  <c r="BF90" i="4"/>
  <c r="BG99" i="4"/>
  <c r="BH86" i="4"/>
  <c r="BI54" i="4"/>
  <c r="BK31" i="4"/>
  <c r="BJ23" i="4"/>
  <c r="BJ4" i="4"/>
  <c r="BJ70" i="4"/>
  <c r="BF35" i="4"/>
  <c r="BK18" i="4"/>
  <c r="BI16" i="4"/>
  <c r="BF67" i="4"/>
  <c r="BK108" i="4"/>
  <c r="FF22" i="3"/>
  <c r="ET22" i="3"/>
  <c r="BM36" i="3"/>
  <c r="BP33" i="3"/>
  <c r="BM76" i="3"/>
  <c r="BP99" i="3"/>
  <c r="BQ7" i="3"/>
  <c r="BM33" i="3"/>
  <c r="BM14" i="3"/>
  <c r="BM68" i="3"/>
  <c r="BN106" i="3"/>
  <c r="BQ44" i="3"/>
  <c r="BM25" i="3"/>
  <c r="BM26" i="3"/>
  <c r="BQ78" i="3"/>
  <c r="BO72" i="3"/>
  <c r="BN35" i="3"/>
  <c r="BM22" i="3"/>
  <c r="BO53" i="3"/>
  <c r="BM41" i="3"/>
  <c r="BN59" i="3"/>
  <c r="BP52" i="3"/>
  <c r="BL106" i="3"/>
  <c r="BL36" i="3"/>
  <c r="BL50" i="3"/>
  <c r="BN85" i="3"/>
  <c r="BQ43" i="3"/>
  <c r="BO76" i="3"/>
  <c r="BM13" i="3"/>
  <c r="BO54" i="3"/>
  <c r="BM54" i="3"/>
  <c r="BM69" i="3"/>
  <c r="BL6" i="3"/>
  <c r="BP80" i="3"/>
  <c r="BM98" i="3"/>
  <c r="BL49" i="3"/>
  <c r="BM5" i="3"/>
  <c r="BO87" i="3"/>
  <c r="BP22" i="3"/>
  <c r="BM50" i="3"/>
  <c r="BP35" i="3"/>
  <c r="BO44" i="3"/>
  <c r="BQ6" i="3"/>
  <c r="BL54" i="3"/>
  <c r="BQ27" i="3"/>
  <c r="BL79" i="3"/>
  <c r="BP78" i="3"/>
  <c r="BP76" i="3"/>
  <c r="BP96" i="3"/>
  <c r="BL17" i="3"/>
  <c r="BP41" i="3"/>
  <c r="BN70" i="3"/>
  <c r="BM89" i="3"/>
  <c r="BO104" i="3"/>
  <c r="BN42" i="3"/>
  <c r="BO52" i="3"/>
  <c r="BQ45" i="3"/>
  <c r="BQ108" i="3"/>
  <c r="BP104" i="3"/>
  <c r="BL32" i="3"/>
  <c r="BN36" i="3"/>
  <c r="BL26" i="3"/>
  <c r="BN87" i="3"/>
  <c r="BM104" i="3"/>
  <c r="BO33" i="3"/>
  <c r="BP81" i="3"/>
  <c r="BM35" i="3"/>
  <c r="BO86" i="3"/>
  <c r="BQ107" i="3"/>
  <c r="BL45" i="3"/>
  <c r="BM40" i="3"/>
  <c r="BN63" i="3"/>
  <c r="BP49" i="3"/>
  <c r="BM7" i="3"/>
  <c r="BL69" i="3"/>
  <c r="BO105" i="3"/>
  <c r="BQ51" i="3"/>
  <c r="BP53" i="3"/>
  <c r="BN103" i="3"/>
  <c r="BN17" i="3"/>
  <c r="BM43" i="3"/>
  <c r="BP16" i="3"/>
  <c r="BO60" i="3"/>
  <c r="BP106" i="3"/>
  <c r="BN98" i="3"/>
  <c r="BM27" i="3"/>
  <c r="BM85" i="3"/>
  <c r="BO24" i="3"/>
  <c r="BQ54" i="3"/>
  <c r="BL24" i="3"/>
  <c r="BQ85" i="3"/>
  <c r="BO71" i="3"/>
  <c r="BQ23" i="3"/>
  <c r="BN99" i="3"/>
  <c r="BO94" i="3"/>
  <c r="BL51" i="3"/>
  <c r="BM79" i="3"/>
  <c r="BQ69" i="3"/>
  <c r="BN69" i="3"/>
  <c r="BO95" i="3"/>
  <c r="BO35" i="3"/>
  <c r="BO7" i="3"/>
  <c r="BO25" i="3"/>
  <c r="BM15" i="3"/>
  <c r="BP77" i="3"/>
  <c r="BN14" i="3"/>
  <c r="BO51" i="3"/>
  <c r="BM77" i="3"/>
  <c r="BQ25" i="3"/>
  <c r="BQ68" i="3"/>
  <c r="BQ81" i="3"/>
  <c r="BM52" i="3"/>
  <c r="BN78" i="3"/>
  <c r="BL5" i="3"/>
  <c r="BP27" i="3"/>
  <c r="BL44" i="3"/>
  <c r="BQ67" i="3"/>
  <c r="BQ80" i="3"/>
  <c r="BQ16" i="3"/>
  <c r="BP24" i="3"/>
  <c r="BM44" i="3"/>
  <c r="BM87" i="3"/>
  <c r="BO97" i="3"/>
  <c r="BN8" i="3"/>
  <c r="BN71" i="3"/>
  <c r="BM103" i="3"/>
  <c r="BQ60" i="3"/>
  <c r="BM58" i="3"/>
  <c r="BQ52" i="3"/>
  <c r="BP15" i="3"/>
  <c r="BO27" i="3"/>
  <c r="BL77" i="3"/>
  <c r="BO88" i="3"/>
  <c r="BN7" i="3"/>
  <c r="BN58" i="3"/>
  <c r="BP25" i="3"/>
  <c r="BP105" i="3"/>
  <c r="BM95" i="3"/>
  <c r="BL16" i="3"/>
  <c r="BM31" i="3"/>
  <c r="BM106" i="3"/>
  <c r="BN5" i="3"/>
  <c r="BO8" i="3"/>
  <c r="BP72" i="3"/>
  <c r="BM97" i="3"/>
  <c r="BN40" i="3"/>
  <c r="BQ9" i="3"/>
  <c r="BO90" i="3"/>
  <c r="BP54" i="3"/>
  <c r="BN61" i="3"/>
  <c r="BM18" i="3"/>
  <c r="BL31" i="3"/>
  <c r="BQ49" i="3"/>
  <c r="BL35" i="3"/>
  <c r="BL60" i="3"/>
  <c r="BL72" i="3"/>
  <c r="BP58" i="3"/>
  <c r="BN18" i="3"/>
  <c r="BQ53" i="3"/>
  <c r="BP40" i="3"/>
  <c r="BL108" i="3"/>
  <c r="BQ106" i="3"/>
  <c r="BQ8" i="3"/>
  <c r="BM4" i="3"/>
  <c r="BN15" i="3"/>
  <c r="BO78" i="3"/>
  <c r="BQ99" i="3"/>
  <c r="BL43" i="3"/>
  <c r="BL58" i="3"/>
  <c r="BN54" i="3"/>
  <c r="BL88" i="3"/>
  <c r="BM88" i="3"/>
  <c r="BO31" i="3"/>
  <c r="BO5" i="3"/>
  <c r="BQ71" i="3"/>
  <c r="BL63" i="3"/>
  <c r="BL90" i="3"/>
  <c r="BL18" i="3"/>
  <c r="BN51" i="3"/>
  <c r="BM80" i="3"/>
  <c r="BN44" i="3"/>
  <c r="BQ76" i="3"/>
  <c r="BO68" i="3"/>
  <c r="BQ17" i="3"/>
  <c r="BO18" i="3"/>
  <c r="BQ95" i="3"/>
  <c r="BQ104" i="3"/>
  <c r="BO6" i="3"/>
  <c r="BP42" i="3"/>
  <c r="BP34" i="3"/>
  <c r="BO70" i="3"/>
  <c r="BL105" i="3"/>
  <c r="BO22" i="3"/>
  <c r="BQ103" i="3"/>
  <c r="BN25" i="3"/>
  <c r="BO41" i="3"/>
  <c r="BO96" i="3"/>
  <c r="BO34" i="3"/>
  <c r="BQ96" i="3"/>
  <c r="BL9" i="3"/>
  <c r="BP97" i="3"/>
  <c r="BM107" i="3"/>
  <c r="BP26" i="3"/>
  <c r="BN68" i="3"/>
  <c r="BP51" i="3"/>
  <c r="BQ50" i="3"/>
  <c r="BN32" i="3"/>
  <c r="BQ59" i="3"/>
  <c r="BQ22" i="3"/>
  <c r="BP9" i="3"/>
  <c r="BP14" i="3"/>
  <c r="BO106" i="3"/>
  <c r="BP71" i="3"/>
  <c r="BP108" i="3"/>
  <c r="BL95" i="3"/>
  <c r="BL68" i="3"/>
  <c r="BL23" i="3"/>
  <c r="BP44" i="3"/>
  <c r="BN49" i="3"/>
  <c r="BL59" i="3"/>
  <c r="BM99" i="3"/>
  <c r="BQ62" i="3"/>
  <c r="BO4" i="3"/>
  <c r="BO15" i="3"/>
  <c r="BP98" i="3"/>
  <c r="BL99" i="3"/>
  <c r="BM6" i="3"/>
  <c r="BQ33" i="3"/>
  <c r="BN77" i="3"/>
  <c r="BP79" i="3"/>
  <c r="BP107" i="3"/>
  <c r="BL15" i="3"/>
  <c r="BQ79" i="3"/>
  <c r="BL25" i="3"/>
  <c r="BO40" i="3"/>
  <c r="BL67" i="3"/>
  <c r="BM60" i="3"/>
  <c r="BO42" i="3"/>
  <c r="BL4" i="3"/>
  <c r="BM67" i="3"/>
  <c r="BP94" i="3"/>
  <c r="BP13" i="3"/>
  <c r="BQ4" i="3"/>
  <c r="BP43" i="3"/>
  <c r="BN81" i="3"/>
  <c r="BM86" i="3"/>
  <c r="BP17" i="3"/>
  <c r="BQ105" i="3"/>
  <c r="BP59" i="3"/>
  <c r="BO45" i="3"/>
  <c r="BP85" i="3"/>
  <c r="BL86" i="3"/>
  <c r="BN96" i="3"/>
  <c r="BQ41" i="3"/>
  <c r="BQ14" i="3"/>
  <c r="BL78" i="3"/>
  <c r="BL81" i="3"/>
  <c r="BN23" i="3"/>
  <c r="BP23" i="3"/>
  <c r="BN105" i="3"/>
  <c r="BO69" i="3"/>
  <c r="BQ63" i="3"/>
  <c r="BL94" i="3"/>
  <c r="BQ36" i="3"/>
  <c r="BQ5" i="3"/>
  <c r="BN45" i="3"/>
  <c r="BL13" i="3"/>
  <c r="BM53" i="3"/>
  <c r="BN94" i="3"/>
  <c r="BN67" i="3"/>
  <c r="BO61" i="3"/>
  <c r="BM16" i="3"/>
  <c r="BO79" i="3"/>
  <c r="BL85" i="3"/>
  <c r="BP6" i="3"/>
  <c r="BL42" i="3"/>
  <c r="BN16" i="3"/>
  <c r="BM51" i="3"/>
  <c r="BL103" i="3"/>
  <c r="BM108" i="3"/>
  <c r="BQ13" i="3"/>
  <c r="BL70" i="3"/>
  <c r="BP69" i="3"/>
  <c r="BO85" i="3"/>
  <c r="BN24" i="3"/>
  <c r="BN76" i="3"/>
  <c r="BL87" i="3"/>
  <c r="BO9" i="3"/>
  <c r="BM42" i="3"/>
  <c r="BQ72" i="3"/>
  <c r="BL80" i="3"/>
  <c r="BN52" i="3"/>
  <c r="BN107" i="3"/>
  <c r="BQ70" i="3"/>
  <c r="BL97" i="3"/>
  <c r="BM24" i="3"/>
  <c r="BQ24" i="3"/>
  <c r="BN60" i="3"/>
  <c r="BM63" i="3"/>
  <c r="BQ61" i="3"/>
  <c r="BL76" i="3"/>
  <c r="BN26" i="3"/>
  <c r="BO81" i="3"/>
  <c r="BP60" i="3"/>
  <c r="BQ87" i="3"/>
  <c r="BN90" i="3"/>
  <c r="BN89" i="3"/>
  <c r="BN34" i="3"/>
  <c r="BN108" i="3"/>
  <c r="BM45" i="3"/>
  <c r="BN22" i="3"/>
  <c r="BN6" i="3"/>
  <c r="BM61" i="3"/>
  <c r="BO50" i="3"/>
  <c r="BQ40" i="3"/>
  <c r="BO108" i="3"/>
  <c r="BN9" i="3"/>
  <c r="BO26" i="3"/>
  <c r="BO98" i="3"/>
  <c r="BP36" i="3"/>
  <c r="BP70" i="3"/>
  <c r="BP32" i="3"/>
  <c r="BP31" i="3"/>
  <c r="BM71" i="3"/>
  <c r="BL34" i="3"/>
  <c r="BO63" i="3"/>
  <c r="BO49" i="3"/>
  <c r="BQ88" i="3"/>
  <c r="BN4" i="3"/>
  <c r="BP8" i="3"/>
  <c r="BP86" i="3"/>
  <c r="BQ77" i="3"/>
  <c r="BO59" i="3"/>
  <c r="BL96" i="3"/>
  <c r="BO36" i="3"/>
  <c r="BM8" i="3"/>
  <c r="BM78" i="3"/>
  <c r="BL98" i="3"/>
  <c r="BN13" i="3"/>
  <c r="BL89" i="3"/>
  <c r="BO62" i="3"/>
  <c r="BQ26" i="3"/>
  <c r="BM34" i="3"/>
  <c r="BM62" i="3"/>
  <c r="BQ97" i="3"/>
  <c r="BL62" i="3"/>
  <c r="BQ58" i="3"/>
  <c r="BQ89" i="3"/>
  <c r="BQ15" i="3"/>
  <c r="BN27" i="3"/>
  <c r="BQ42" i="3"/>
  <c r="BL71" i="3"/>
  <c r="BN88" i="3"/>
  <c r="BO16" i="3"/>
  <c r="BP18" i="3"/>
  <c r="BL27" i="3"/>
  <c r="BL53" i="3"/>
  <c r="BO80" i="3"/>
  <c r="BL107" i="3"/>
  <c r="BM9" i="3"/>
  <c r="BL7" i="3"/>
  <c r="BN72" i="3"/>
  <c r="BO58" i="3"/>
  <c r="BO107" i="3"/>
  <c r="BN80" i="3"/>
  <c r="BO89" i="3"/>
  <c r="BO13" i="3"/>
  <c r="BP7" i="3"/>
  <c r="BM49" i="3"/>
  <c r="BQ31" i="3"/>
  <c r="BO43" i="3"/>
  <c r="BN95" i="3"/>
  <c r="BQ32" i="3"/>
  <c r="BP68" i="3"/>
  <c r="BP89" i="3"/>
  <c r="BN53" i="3"/>
  <c r="BM81" i="3"/>
  <c r="DF106" i="3"/>
  <c r="DR106" i="3"/>
  <c r="DD97" i="5"/>
  <c r="DP97" i="5"/>
  <c r="DF97" i="4"/>
  <c r="DR97" i="4"/>
  <c r="AX32" i="3"/>
  <c r="AW43" i="3"/>
  <c r="AT104" i="3"/>
  <c r="AT72" i="3"/>
  <c r="AW98" i="3"/>
  <c r="AT69" i="3"/>
  <c r="AX54" i="3"/>
  <c r="AY36" i="3"/>
  <c r="AW104" i="3"/>
  <c r="AT26" i="3"/>
  <c r="AT50" i="3"/>
  <c r="AT94" i="3"/>
  <c r="AT81" i="3"/>
  <c r="AT42" i="3"/>
  <c r="AV99" i="3"/>
  <c r="AY59" i="3"/>
  <c r="AU41" i="3"/>
  <c r="AV96" i="3"/>
  <c r="AT85" i="3"/>
  <c r="AY49" i="3"/>
  <c r="AU106" i="3"/>
  <c r="AX81" i="3"/>
  <c r="AY76" i="3"/>
  <c r="AT43" i="3"/>
  <c r="AT99" i="3"/>
  <c r="AY70" i="3"/>
  <c r="AV54" i="3"/>
  <c r="AY95" i="3"/>
  <c r="AW67" i="3"/>
  <c r="AU36" i="3"/>
  <c r="AT25" i="3"/>
  <c r="AW60" i="3"/>
  <c r="AY71" i="3"/>
  <c r="AT45" i="3"/>
  <c r="AY35" i="3"/>
  <c r="AW80" i="3"/>
  <c r="AX98" i="3"/>
  <c r="AU24" i="3"/>
  <c r="AX43" i="3"/>
  <c r="AX24" i="3"/>
  <c r="AY97" i="3"/>
  <c r="AV63" i="3"/>
  <c r="AT77" i="3"/>
  <c r="AW35" i="3"/>
  <c r="AX59" i="3"/>
  <c r="DZ52" i="4"/>
  <c r="EL52" i="4"/>
  <c r="DG42" i="4"/>
  <c r="BB51" i="4"/>
  <c r="BB14" i="4"/>
  <c r="BE106" i="4"/>
  <c r="AZ54" i="4"/>
  <c r="BC99" i="4"/>
  <c r="BC18" i="4"/>
  <c r="BB104" i="4"/>
  <c r="BB94" i="4"/>
  <c r="BE31" i="4"/>
  <c r="BB52" i="4"/>
  <c r="BC31" i="4"/>
  <c r="BC22" i="4"/>
  <c r="AZ53" i="4"/>
  <c r="BB68" i="4"/>
  <c r="AZ7" i="4"/>
  <c r="AZ98" i="4"/>
  <c r="AZ105" i="4"/>
  <c r="BA59" i="4"/>
  <c r="BB54" i="4"/>
  <c r="BD52" i="4"/>
  <c r="BC62" i="4"/>
  <c r="BA54" i="4"/>
  <c r="BA51" i="4"/>
  <c r="BC97" i="4"/>
  <c r="BC69" i="4"/>
  <c r="BD50" i="4"/>
  <c r="AZ15" i="4"/>
  <c r="BE16" i="4"/>
  <c r="AZ68" i="4"/>
  <c r="BD85" i="4"/>
  <c r="AZ35" i="4"/>
  <c r="BB107" i="4"/>
  <c r="BB69" i="4"/>
  <c r="BB24" i="4"/>
  <c r="BB108" i="4"/>
  <c r="BD42" i="4"/>
  <c r="BA88" i="4"/>
  <c r="BB79" i="4"/>
  <c r="BA49" i="4"/>
  <c r="BA9" i="4"/>
  <c r="AZ80" i="4"/>
  <c r="BE107" i="4"/>
  <c r="BC81" i="4"/>
  <c r="BA43" i="4"/>
  <c r="BE34" i="4"/>
  <c r="AZ27" i="4"/>
  <c r="BA25" i="4"/>
  <c r="BA26" i="4"/>
  <c r="BC16" i="4"/>
  <c r="BD88" i="4"/>
  <c r="BN26" i="4"/>
  <c r="BO33" i="4"/>
  <c r="BL24" i="4"/>
  <c r="BM76" i="4"/>
  <c r="BL79" i="4"/>
  <c r="BQ5" i="4"/>
  <c r="BO108" i="4"/>
  <c r="BM52" i="4"/>
  <c r="BO99" i="4"/>
  <c r="BP18" i="4"/>
  <c r="BM103" i="4"/>
  <c r="BM22" i="4"/>
  <c r="BN45" i="4"/>
  <c r="BO90" i="4"/>
  <c r="BO15" i="4"/>
  <c r="BQ99" i="4"/>
  <c r="BO13" i="4"/>
  <c r="BP81" i="4"/>
  <c r="BM94" i="4"/>
  <c r="BQ98" i="4"/>
  <c r="BM32" i="4"/>
  <c r="BM51" i="4"/>
  <c r="BN31" i="3"/>
  <c r="BL22" i="3"/>
  <c r="BN33" i="3"/>
  <c r="BP67" i="3"/>
  <c r="BQ94" i="3"/>
  <c r="BP63" i="3"/>
  <c r="BH40" i="5"/>
  <c r="BI80" i="5"/>
  <c r="BF17" i="5"/>
  <c r="BH26" i="5"/>
  <c r="BH49" i="5"/>
  <c r="BH50" i="5"/>
  <c r="BD41" i="5"/>
  <c r="FF24" i="3"/>
  <c r="ET24" i="3"/>
  <c r="BB98" i="3"/>
  <c r="AZ26" i="3"/>
  <c r="BA104" i="3"/>
  <c r="BC31" i="3"/>
  <c r="BB50" i="3"/>
  <c r="BD104" i="3"/>
  <c r="BD96" i="3"/>
  <c r="DF95" i="4"/>
  <c r="DR95" i="4"/>
  <c r="AV103" i="5"/>
  <c r="AT78" i="5"/>
  <c r="AV77" i="5"/>
  <c r="AT41" i="5"/>
  <c r="AV61" i="5"/>
  <c r="AT13" i="5"/>
  <c r="AV97" i="5"/>
  <c r="AT85" i="4"/>
  <c r="AW95" i="4"/>
  <c r="AU63" i="4"/>
  <c r="AY44" i="4"/>
  <c r="AU50" i="4"/>
  <c r="AW26" i="4"/>
  <c r="AY33" i="4"/>
  <c r="AY105" i="4"/>
  <c r="AT40" i="4"/>
  <c r="AX69" i="4"/>
  <c r="BK9" i="3"/>
  <c r="BF22" i="3"/>
  <c r="BJ70" i="3"/>
  <c r="BH42" i="3"/>
  <c r="BI61" i="3"/>
  <c r="BF96" i="3"/>
  <c r="EV85" i="4"/>
  <c r="BB94" i="5"/>
  <c r="BA13" i="5"/>
  <c r="BC89" i="5"/>
  <c r="BC4" i="5"/>
  <c r="BC17" i="5"/>
  <c r="BA6" i="5"/>
  <c r="BA50" i="5"/>
  <c r="EV105" i="4"/>
  <c r="BO34" i="5"/>
  <c r="BK63" i="5"/>
  <c r="BM106" i="5"/>
  <c r="BJ17" i="5"/>
  <c r="BK32" i="5"/>
  <c r="BK43" i="5"/>
  <c r="BN34" i="5"/>
  <c r="EO34" i="5" s="1"/>
  <c r="AU58" i="5"/>
  <c r="BK71" i="5"/>
  <c r="BG106" i="4"/>
  <c r="BK99" i="4"/>
  <c r="BJ8" i="4"/>
  <c r="BI34" i="4"/>
  <c r="BI4" i="4"/>
  <c r="BJ22" i="4"/>
  <c r="BF9" i="4"/>
  <c r="BJ33" i="4"/>
  <c r="BJ97" i="4"/>
  <c r="BF25" i="4"/>
  <c r="BF69" i="4"/>
  <c r="BH34" i="4"/>
  <c r="BH50" i="4"/>
  <c r="BJ90" i="4"/>
  <c r="BI41" i="4"/>
  <c r="BF94" i="4"/>
  <c r="BF106" i="4"/>
  <c r="BG86" i="4"/>
  <c r="BK69" i="4"/>
  <c r="BF6" i="4"/>
  <c r="BI70" i="4"/>
  <c r="BH45" i="4"/>
  <c r="BK59" i="4"/>
  <c r="BF5" i="4"/>
  <c r="BG96" i="4"/>
  <c r="BH18" i="4"/>
  <c r="BI99" i="4"/>
  <c r="BH54" i="4"/>
  <c r="BJ41" i="4"/>
  <c r="BH53" i="4"/>
  <c r="BJ60" i="4"/>
  <c r="BI49" i="4"/>
  <c r="BJ72" i="4"/>
  <c r="BG62" i="4"/>
  <c r="BJ58" i="4"/>
  <c r="BH23" i="4"/>
  <c r="BI97" i="4"/>
  <c r="BH36" i="4"/>
  <c r="BJ34" i="4"/>
  <c r="BG35" i="4"/>
  <c r="BG104" i="4"/>
  <c r="BJ69" i="4"/>
  <c r="BH42" i="4"/>
  <c r="BH7" i="4"/>
  <c r="BH80" i="4"/>
  <c r="BK72" i="4"/>
  <c r="BH9" i="4"/>
  <c r="BK105" i="4"/>
  <c r="BJ32" i="4"/>
  <c r="BK81" i="4"/>
  <c r="BH60" i="4"/>
  <c r="BI5" i="4"/>
  <c r="BH81" i="4"/>
  <c r="BG94" i="4"/>
  <c r="BH76" i="4"/>
  <c r="BH52" i="4"/>
  <c r="BG23" i="4"/>
  <c r="BJ5" i="4"/>
  <c r="BJ9" i="4"/>
  <c r="BG5" i="4"/>
  <c r="BK70" i="4"/>
  <c r="BJ14" i="4"/>
  <c r="BJ53" i="4"/>
  <c r="BK78" i="4"/>
  <c r="BJ106" i="4"/>
  <c r="BJ88" i="4"/>
  <c r="DZ22" i="3"/>
  <c r="EL22" i="3"/>
  <c r="DP70" i="5"/>
  <c r="DD70" i="5"/>
  <c r="EU104" i="4"/>
  <c r="DF23" i="3"/>
  <c r="DR23" i="3"/>
  <c r="EJ97" i="5"/>
  <c r="DX97" i="5"/>
  <c r="DD85" i="5"/>
  <c r="DP85" i="5"/>
  <c r="AV31" i="3"/>
  <c r="AX77" i="3"/>
  <c r="AY31" i="3"/>
  <c r="AU108" i="3"/>
  <c r="AY53" i="3"/>
  <c r="AV98" i="3"/>
  <c r="AV108" i="3"/>
  <c r="AX40" i="3"/>
  <c r="AV22" i="3"/>
  <c r="AT80" i="3"/>
  <c r="AV40" i="3"/>
  <c r="AX76" i="3"/>
  <c r="AU72" i="3"/>
  <c r="AX26" i="3"/>
  <c r="AW88" i="3"/>
  <c r="AW45" i="3"/>
  <c r="AU98" i="3"/>
  <c r="AW53" i="3"/>
  <c r="AT61" i="3"/>
  <c r="AW36" i="3"/>
  <c r="AV86" i="3"/>
  <c r="AT70" i="3"/>
  <c r="AU33" i="3"/>
  <c r="AW27" i="3"/>
  <c r="AT95" i="3"/>
  <c r="AY60" i="3"/>
  <c r="AT34" i="3"/>
  <c r="AY107" i="3"/>
  <c r="AT59" i="3"/>
  <c r="AU27" i="3"/>
  <c r="AU44" i="3"/>
  <c r="AX42" i="3"/>
  <c r="AY68" i="3"/>
  <c r="AV45" i="3"/>
  <c r="AT27" i="3"/>
  <c r="AW89" i="3"/>
  <c r="AY62" i="3"/>
  <c r="AT32" i="3"/>
  <c r="AX106" i="3"/>
  <c r="AT108" i="3"/>
  <c r="AU54" i="3"/>
  <c r="AV71" i="3"/>
  <c r="AW26" i="3"/>
  <c r="DH42" i="4"/>
  <c r="DP61" i="5"/>
  <c r="DD61" i="5"/>
  <c r="DG59" i="4"/>
  <c r="BB34" i="4"/>
  <c r="AZ5" i="4"/>
  <c r="BC70" i="4"/>
  <c r="AZ94" i="4"/>
  <c r="AZ6" i="4"/>
  <c r="AZ76" i="4"/>
  <c r="AZ70" i="4"/>
  <c r="AZ106" i="4"/>
  <c r="BC41" i="4"/>
  <c r="BA81" i="4"/>
  <c r="BB99" i="4"/>
  <c r="BE80" i="4"/>
  <c r="BA78" i="4"/>
  <c r="BB25" i="4"/>
  <c r="BB22" i="4"/>
  <c r="BC87" i="4"/>
  <c r="BB88" i="4"/>
  <c r="BC24" i="4"/>
  <c r="BB95" i="4"/>
  <c r="BE95" i="4"/>
  <c r="BE81" i="4"/>
  <c r="AZ52" i="4"/>
  <c r="BA16" i="4"/>
  <c r="BD108" i="4"/>
  <c r="BA67" i="4"/>
  <c r="BA58" i="4"/>
  <c r="BB41" i="4"/>
  <c r="BB16" i="4"/>
  <c r="BB67" i="4"/>
  <c r="AZ96" i="4"/>
  <c r="BA24" i="4"/>
  <c r="BB97" i="4"/>
  <c r="BC95" i="4"/>
  <c r="BE14" i="4"/>
  <c r="BA107" i="4"/>
  <c r="AZ60" i="4"/>
  <c r="AZ88" i="4"/>
  <c r="BE68" i="4"/>
  <c r="BD36" i="4"/>
  <c r="BA17" i="4"/>
  <c r="BC71" i="4"/>
  <c r="BA98" i="4"/>
  <c r="BD61" i="4"/>
  <c r="BD87" i="4"/>
  <c r="BE70" i="4"/>
  <c r="AZ25" i="4"/>
  <c r="BB9" i="4"/>
  <c r="BD23" i="4"/>
  <c r="BE32" i="4"/>
  <c r="BC26" i="4"/>
  <c r="BE35" i="4"/>
  <c r="BA103" i="4"/>
  <c r="BN105" i="4"/>
  <c r="BM87" i="4"/>
  <c r="BO31" i="4"/>
  <c r="BO9" i="4"/>
  <c r="BN32" i="4"/>
  <c r="BL71" i="4"/>
  <c r="BL32" i="4"/>
  <c r="BL45" i="4"/>
  <c r="BM67" i="4"/>
  <c r="BL61" i="4"/>
  <c r="BN85" i="4"/>
  <c r="BL14" i="4"/>
  <c r="BO59" i="4"/>
  <c r="BO72" i="4"/>
  <c r="BO41" i="4"/>
  <c r="BL86" i="4"/>
  <c r="BN15" i="4"/>
  <c r="BN81" i="4"/>
  <c r="BM59" i="4"/>
  <c r="BM68" i="4"/>
  <c r="BL9" i="4"/>
  <c r="BQ16" i="4"/>
  <c r="BN41" i="3"/>
  <c r="BQ18" i="3"/>
  <c r="BQ35" i="3"/>
  <c r="BN79" i="3"/>
  <c r="BQ34" i="3"/>
  <c r="BO103" i="3"/>
  <c r="BH67" i="5"/>
  <c r="BF49" i="5"/>
  <c r="BG42" i="5"/>
  <c r="BH88" i="5"/>
  <c r="BI44" i="5"/>
  <c r="BI59" i="5"/>
  <c r="BB25" i="3"/>
  <c r="BE5" i="3"/>
  <c r="BE90" i="3"/>
  <c r="BA35" i="3"/>
  <c r="BC44" i="3"/>
  <c r="BC71" i="3"/>
  <c r="AU15" i="5"/>
  <c r="AU108" i="5"/>
  <c r="AR72" i="5"/>
  <c r="AR104" i="5"/>
  <c r="AT35" i="5"/>
  <c r="AU106" i="5"/>
  <c r="AT108" i="5"/>
  <c r="CF104" i="5" s="1"/>
  <c r="AU69" i="4"/>
  <c r="AU59" i="4"/>
  <c r="AX63" i="4"/>
  <c r="AV36" i="4"/>
  <c r="AX77" i="4"/>
  <c r="ET70" i="4"/>
  <c r="FF70" i="4"/>
  <c r="BF90" i="3"/>
  <c r="BK86" i="3"/>
  <c r="BJ95" i="3"/>
  <c r="BJ25" i="3"/>
  <c r="BG50" i="3"/>
  <c r="BG72" i="3"/>
  <c r="BK67" i="3"/>
  <c r="AX40" i="5"/>
  <c r="CY40" i="5" s="1"/>
  <c r="AY54" i="5"/>
  <c r="BA40" i="5"/>
  <c r="BB87" i="5"/>
  <c r="BC41" i="5"/>
  <c r="AZ86" i="5"/>
  <c r="CZ87" i="5" s="1"/>
  <c r="BB96" i="5"/>
  <c r="BB105" i="5"/>
  <c r="DY34" i="5"/>
  <c r="DZ40" i="3"/>
  <c r="EL40" i="3"/>
  <c r="BJ103" i="5"/>
  <c r="EM103" i="5" s="1"/>
  <c r="BN67" i="5"/>
  <c r="EO67" i="5" s="1"/>
  <c r="BK49" i="5"/>
  <c r="BN63" i="5"/>
  <c r="BK53" i="5"/>
  <c r="BM17" i="5"/>
  <c r="BL9" i="5"/>
  <c r="EN5" i="5" s="1"/>
  <c r="CV23" i="5"/>
  <c r="CJ23" i="5"/>
  <c r="AV81" i="5"/>
  <c r="AV45" i="5"/>
  <c r="AV7" i="5"/>
  <c r="AW16" i="5"/>
  <c r="AU50" i="5"/>
  <c r="AW108" i="5"/>
  <c r="AU96" i="5"/>
  <c r="AW14" i="5"/>
  <c r="AS36" i="5"/>
  <c r="AR60" i="5"/>
  <c r="AS89" i="5"/>
  <c r="AV25" i="5"/>
  <c r="AV44" i="5"/>
  <c r="AW51" i="5"/>
  <c r="AV18" i="5"/>
  <c r="AU26" i="5"/>
  <c r="AR67" i="5"/>
  <c r="CE67" i="5" s="1"/>
  <c r="CH67" i="5" s="1"/>
  <c r="AU63" i="5"/>
  <c r="AU5" i="5"/>
  <c r="AU27" i="5"/>
  <c r="AU51" i="5"/>
  <c r="AU68" i="5"/>
  <c r="AW13" i="5"/>
  <c r="AT45" i="5"/>
  <c r="AU76" i="5"/>
  <c r="AT4" i="5"/>
  <c r="CF4" i="5" s="1"/>
  <c r="AV107" i="5"/>
  <c r="AT104" i="5"/>
  <c r="AV60" i="5"/>
  <c r="AR89" i="5"/>
  <c r="AU104" i="5"/>
  <c r="AR99" i="5"/>
  <c r="AW77" i="5"/>
  <c r="AR5" i="5"/>
  <c r="CE6" i="5" s="1"/>
  <c r="AS99" i="5"/>
  <c r="AS45" i="5"/>
  <c r="AR87" i="5"/>
  <c r="AS40" i="5"/>
  <c r="AT80" i="5"/>
  <c r="AR51" i="5"/>
  <c r="AU67" i="5"/>
  <c r="AS50" i="5"/>
  <c r="AT63" i="5"/>
  <c r="AU62" i="5"/>
  <c r="AS34" i="5"/>
  <c r="AS86" i="5"/>
  <c r="AV16" i="5"/>
  <c r="AT88" i="5"/>
  <c r="AV15" i="5"/>
  <c r="CG16" i="5" s="1"/>
  <c r="AU98" i="5"/>
  <c r="AT15" i="5"/>
  <c r="AS69" i="5"/>
  <c r="AR95" i="5"/>
  <c r="AS9" i="5"/>
  <c r="AW87" i="5"/>
  <c r="AW25" i="5"/>
  <c r="AT22" i="5"/>
  <c r="CF22" i="5" s="1"/>
  <c r="AV26" i="5"/>
  <c r="AU78" i="5"/>
  <c r="AV89" i="5"/>
  <c r="AS4" i="5"/>
  <c r="AW17" i="5"/>
  <c r="AW31" i="5"/>
  <c r="AR71" i="5"/>
  <c r="CE68" i="5" s="1"/>
  <c r="AU95" i="5"/>
  <c r="AW53" i="5"/>
  <c r="AR43" i="5"/>
  <c r="AV76" i="5"/>
  <c r="AT7" i="5"/>
  <c r="AU32" i="5"/>
  <c r="AT70" i="5"/>
  <c r="AR88" i="5"/>
  <c r="CE88" i="5" s="1"/>
  <c r="AU9" i="5"/>
  <c r="AW44" i="5"/>
  <c r="AR61" i="5"/>
  <c r="AR7" i="5"/>
  <c r="AR13" i="5"/>
  <c r="AV50" i="5"/>
  <c r="CG51" i="5" s="1"/>
  <c r="AW98" i="5"/>
  <c r="AR15" i="5"/>
  <c r="AW62" i="5"/>
  <c r="AV70" i="5"/>
  <c r="AW69" i="5"/>
  <c r="AR76" i="5"/>
  <c r="AV35" i="5"/>
  <c r="AU105" i="5"/>
  <c r="AR16" i="5"/>
  <c r="AU8" i="5"/>
  <c r="AS15" i="5"/>
  <c r="AR35" i="5"/>
  <c r="AU41" i="5"/>
  <c r="AR54" i="5"/>
  <c r="AU49" i="5"/>
  <c r="AR32" i="5"/>
  <c r="AV27" i="5"/>
  <c r="AS103" i="5"/>
  <c r="AR49" i="5"/>
  <c r="CE49" i="5" s="1"/>
  <c r="AU60" i="5"/>
  <c r="AT43" i="5"/>
  <c r="CF43" i="5" s="1"/>
  <c r="AW27" i="5"/>
  <c r="AT59" i="5"/>
  <c r="CF60" i="5" s="1"/>
  <c r="AU80" i="5"/>
  <c r="AR85" i="5"/>
  <c r="AW106" i="5"/>
  <c r="AW41" i="5"/>
  <c r="AU54" i="5"/>
  <c r="AV23" i="5"/>
  <c r="AT68" i="5"/>
  <c r="AS76" i="5"/>
  <c r="AS8" i="5"/>
  <c r="AW8" i="5"/>
  <c r="AR63" i="5"/>
  <c r="AT107" i="5"/>
  <c r="AR4" i="5"/>
  <c r="AR14" i="5"/>
  <c r="AV36" i="5"/>
  <c r="AS72" i="5"/>
  <c r="AW89" i="5"/>
  <c r="AR9" i="5"/>
  <c r="AR41" i="5"/>
  <c r="CE42" i="5" s="1"/>
  <c r="AS85" i="5"/>
  <c r="AU14" i="5"/>
  <c r="AW42" i="5"/>
  <c r="AS81" i="5"/>
  <c r="AU94" i="5"/>
  <c r="AR18" i="5"/>
  <c r="AV43" i="5"/>
  <c r="AV69" i="5"/>
  <c r="AW9" i="5"/>
  <c r="AS27" i="5"/>
  <c r="AU34" i="5"/>
  <c r="AT87" i="5"/>
  <c r="AU35" i="5"/>
  <c r="AU107" i="5"/>
  <c r="AR86" i="5"/>
  <c r="CE87" i="5" s="1"/>
  <c r="CH87" i="5" s="1"/>
  <c r="AV78" i="5"/>
  <c r="AT98" i="5"/>
  <c r="AS78" i="5"/>
  <c r="AT6" i="5"/>
  <c r="CF7" i="5" s="1"/>
  <c r="AT62" i="5"/>
  <c r="CF59" i="5" s="1"/>
  <c r="AU18" i="5"/>
  <c r="AS53" i="5"/>
  <c r="AW32" i="5"/>
  <c r="AV49" i="5"/>
  <c r="CG49" i="5" s="1"/>
  <c r="AV68" i="5"/>
  <c r="AR62" i="5"/>
  <c r="AV17" i="5"/>
  <c r="AR106" i="5"/>
  <c r="CE106" i="5" s="1"/>
  <c r="AT18" i="5"/>
  <c r="CF14" i="5" s="1"/>
  <c r="AS70" i="5"/>
  <c r="AS105" i="5"/>
  <c r="AR94" i="5"/>
  <c r="CE94" i="5" s="1"/>
  <c r="AV62" i="5"/>
  <c r="AW49" i="5"/>
  <c r="AS68" i="5"/>
  <c r="AS43" i="5"/>
  <c r="AT67" i="5"/>
  <c r="CF67" i="5" s="1"/>
  <c r="AR24" i="5"/>
  <c r="AW103" i="5"/>
  <c r="AR70" i="5"/>
  <c r="CE70" i="5" s="1"/>
  <c r="AR31" i="5"/>
  <c r="AR68" i="5"/>
  <c r="AT14" i="5"/>
  <c r="AR6" i="5"/>
  <c r="AW23" i="5"/>
  <c r="AU69" i="5"/>
  <c r="AV105" i="5"/>
  <c r="AW5" i="5"/>
  <c r="AW18" i="5"/>
  <c r="AW40" i="5"/>
  <c r="AV79" i="5"/>
  <c r="AW4" i="5"/>
  <c r="AR22" i="5"/>
  <c r="AW59" i="5"/>
  <c r="AT90" i="5"/>
  <c r="AU53" i="5"/>
  <c r="AV32" i="5"/>
  <c r="AU88" i="5"/>
  <c r="AS108" i="5"/>
  <c r="AV22" i="5"/>
  <c r="AV59" i="5"/>
  <c r="AU70" i="5"/>
  <c r="AT58" i="5"/>
  <c r="CF58" i="5" s="1"/>
  <c r="AS33" i="5"/>
  <c r="AR52" i="5"/>
  <c r="AS95" i="5"/>
  <c r="AU45" i="5"/>
  <c r="AR58" i="5"/>
  <c r="CE58" i="5" s="1"/>
  <c r="AV9" i="5"/>
  <c r="AV98" i="5"/>
  <c r="AV90" i="5"/>
  <c r="AU86" i="5"/>
  <c r="AS58" i="5"/>
  <c r="AS87" i="5"/>
  <c r="AV24" i="5"/>
  <c r="AR17" i="5"/>
  <c r="AW70" i="5"/>
  <c r="AV51" i="5"/>
  <c r="AT81" i="5"/>
  <c r="CF77" i="5" s="1"/>
  <c r="AS96" i="5"/>
  <c r="AV94" i="5"/>
  <c r="AS107" i="5"/>
  <c r="AS26" i="5"/>
  <c r="AS24" i="5"/>
  <c r="AU99" i="5"/>
  <c r="AU89" i="5"/>
  <c r="AR27" i="5"/>
  <c r="CE23" i="5" s="1"/>
  <c r="AV52" i="5"/>
  <c r="CG52" i="5" s="1"/>
  <c r="AU61" i="5"/>
  <c r="AU13" i="5"/>
  <c r="AW50" i="5"/>
  <c r="AV5" i="5"/>
  <c r="CG6" i="5" s="1"/>
  <c r="AS61" i="5"/>
  <c r="AT44" i="5"/>
  <c r="AT53" i="5"/>
  <c r="AS59" i="5"/>
  <c r="AS13" i="5"/>
  <c r="AT27" i="5"/>
  <c r="AR33" i="5"/>
  <c r="AW76" i="5"/>
  <c r="AW105" i="5"/>
  <c r="AT24" i="5"/>
  <c r="AS14" i="5"/>
  <c r="AU43" i="5"/>
  <c r="AU79" i="5"/>
  <c r="AT17" i="5"/>
  <c r="AR8" i="5"/>
  <c r="AW67" i="5"/>
  <c r="AU90" i="5"/>
  <c r="AT16" i="5"/>
  <c r="AU42" i="5"/>
  <c r="AW63" i="5"/>
  <c r="AV4" i="5"/>
  <c r="AT25" i="5"/>
  <c r="AW43" i="5"/>
  <c r="AT72" i="5"/>
  <c r="AS5" i="5"/>
  <c r="AT42" i="5"/>
  <c r="AV63" i="5"/>
  <c r="AR108" i="5"/>
  <c r="AV34" i="5"/>
  <c r="AW22" i="5"/>
  <c r="AV31" i="5"/>
  <c r="AS90" i="5"/>
  <c r="AV88" i="5"/>
  <c r="AU52" i="5"/>
  <c r="AU7" i="5"/>
  <c r="AT8" i="5"/>
  <c r="AU85" i="5"/>
  <c r="AT34" i="5"/>
  <c r="AW71" i="5"/>
  <c r="AS63" i="5"/>
  <c r="AT49" i="5"/>
  <c r="AU23" i="5"/>
  <c r="AS94" i="5"/>
  <c r="AT69" i="5"/>
  <c r="AR97" i="5"/>
  <c r="AU103" i="5"/>
  <c r="AR81" i="5"/>
  <c r="AV86" i="5"/>
  <c r="CG87" i="5" s="1"/>
  <c r="AU40" i="5"/>
  <c r="AU33" i="5"/>
  <c r="AS18" i="5"/>
  <c r="AV104" i="5"/>
  <c r="AR42" i="5"/>
  <c r="AS80" i="5"/>
  <c r="AR44" i="5"/>
  <c r="CE41" i="5" s="1"/>
  <c r="AT71" i="5"/>
  <c r="AR40" i="5"/>
  <c r="AS79" i="5"/>
  <c r="AS17" i="5"/>
  <c r="AT50" i="5"/>
  <c r="AW81" i="5"/>
  <c r="AV106" i="5"/>
  <c r="AW58" i="5"/>
  <c r="AS22" i="5"/>
  <c r="AS67" i="5"/>
  <c r="AR78" i="5"/>
  <c r="AV14" i="5"/>
  <c r="CG15" i="5" s="1"/>
  <c r="AU16" i="5"/>
  <c r="AT77" i="5"/>
  <c r="CF78" i="5" s="1"/>
  <c r="AW99" i="5"/>
  <c r="AR26" i="5"/>
  <c r="AV42" i="5"/>
  <c r="AT79" i="5"/>
  <c r="AU25" i="5"/>
  <c r="AV53" i="5"/>
  <c r="CG50" i="5" s="1"/>
  <c r="AV40" i="5"/>
  <c r="AW79" i="5"/>
  <c r="AT5" i="5"/>
  <c r="AT33" i="5"/>
  <c r="AV72" i="5"/>
  <c r="AW95" i="5"/>
  <c r="AT61" i="5"/>
  <c r="CF61" i="5" s="1"/>
  <c r="AS16" i="5"/>
  <c r="AU36" i="5"/>
  <c r="AS104" i="5"/>
  <c r="AW88" i="5"/>
  <c r="AS42" i="5"/>
  <c r="AS25" i="5"/>
  <c r="AR45" i="5"/>
  <c r="AW104" i="5"/>
  <c r="AW36" i="5"/>
  <c r="AW68" i="5"/>
  <c r="AU77" i="5"/>
  <c r="AW107" i="5"/>
  <c r="AR69" i="5"/>
  <c r="AW80" i="5"/>
  <c r="AT89" i="5"/>
  <c r="AT94" i="5"/>
  <c r="AV13" i="5"/>
  <c r="CG13" i="5" s="1"/>
  <c r="AU97" i="5"/>
  <c r="AS54" i="5"/>
  <c r="AT31" i="5"/>
  <c r="AR98" i="5"/>
  <c r="AR80" i="5"/>
  <c r="AT95" i="5"/>
  <c r="AV41" i="5"/>
  <c r="CG42" i="5" s="1"/>
  <c r="AW86" i="5"/>
  <c r="AS97" i="5"/>
  <c r="AR77" i="5"/>
  <c r="AR96" i="5"/>
  <c r="AT105" i="5"/>
  <c r="AU59" i="5"/>
  <c r="AS7" i="5"/>
  <c r="AS6" i="5"/>
  <c r="AU72" i="5"/>
  <c r="AR90" i="5"/>
  <c r="AR105" i="5"/>
  <c r="AU6" i="5"/>
  <c r="AT36" i="5"/>
  <c r="AV54" i="5"/>
  <c r="AS88" i="5"/>
  <c r="AU17" i="5"/>
  <c r="AR36" i="5"/>
  <c r="AS51" i="5"/>
  <c r="AT106" i="5"/>
  <c r="AS71" i="5"/>
  <c r="AS44" i="5"/>
  <c r="AW72" i="5"/>
  <c r="AV58" i="5"/>
  <c r="CG58" i="5" s="1"/>
  <c r="AW24" i="5"/>
  <c r="AW52" i="5"/>
  <c r="AT76" i="5"/>
  <c r="AU22" i="5"/>
  <c r="AS35" i="5"/>
  <c r="AU71" i="5"/>
  <c r="AV99" i="5"/>
  <c r="AR79" i="5"/>
  <c r="AR25" i="5"/>
  <c r="AR59" i="5"/>
  <c r="AR53" i="5"/>
  <c r="AS98" i="5"/>
  <c r="AW78" i="5"/>
  <c r="AT32" i="5"/>
  <c r="AV80" i="5"/>
  <c r="AS32" i="5"/>
  <c r="AW61" i="5"/>
  <c r="AV96" i="5"/>
  <c r="AW97" i="5"/>
  <c r="AR103" i="5"/>
  <c r="CE103" i="5" s="1"/>
  <c r="AS52" i="5"/>
  <c r="AV85" i="5"/>
  <c r="AT51" i="5"/>
  <c r="AW94" i="5"/>
  <c r="AW34" i="5"/>
  <c r="AW60" i="5"/>
  <c r="AW6" i="5"/>
  <c r="AV67" i="5"/>
  <c r="AS62" i="5"/>
  <c r="AT86" i="5"/>
  <c r="CF87" i="5" s="1"/>
  <c r="AS49" i="5"/>
  <c r="AT103" i="5"/>
  <c r="CF103" i="5" s="1"/>
  <c r="AV108" i="5"/>
  <c r="CG104" i="5" s="1"/>
  <c r="AT60" i="5"/>
  <c r="AR23" i="5"/>
  <c r="CJ70" i="5"/>
  <c r="CV70" i="5"/>
  <c r="AW107" i="3"/>
  <c r="CY95" i="5"/>
  <c r="BH49" i="4"/>
  <c r="BG15" i="4"/>
  <c r="BH88" i="4"/>
  <c r="BF41" i="4"/>
  <c r="BG68" i="4"/>
  <c r="BJ78" i="4"/>
  <c r="BI71" i="4"/>
  <c r="BG24" i="4"/>
  <c r="BJ77" i="4"/>
  <c r="BF95" i="4"/>
  <c r="BF31" i="4"/>
  <c r="BK33" i="4"/>
  <c r="BF97" i="4"/>
  <c r="BI90" i="4"/>
  <c r="BH27" i="4"/>
  <c r="BI26" i="4"/>
  <c r="BF68" i="4"/>
  <c r="BI44" i="4"/>
  <c r="BF4" i="4"/>
  <c r="BJ79" i="4"/>
  <c r="BF16" i="4"/>
  <c r="BK76" i="4"/>
  <c r="BH13" i="4"/>
  <c r="BI88" i="4"/>
  <c r="BG76" i="4"/>
  <c r="BJ98" i="4"/>
  <c r="BK45" i="4"/>
  <c r="BH59" i="4"/>
  <c r="BG9" i="4"/>
  <c r="BK23" i="4"/>
  <c r="BF17" i="4"/>
  <c r="BK9" i="4"/>
  <c r="BH70" i="4"/>
  <c r="BI13" i="4"/>
  <c r="BH33" i="4"/>
  <c r="BK60" i="4"/>
  <c r="BI68" i="4"/>
  <c r="BK103" i="4"/>
  <c r="DF22" i="3"/>
  <c r="DR22" i="3"/>
  <c r="BE69" i="3"/>
  <c r="BB103" i="3"/>
  <c r="BA80" i="3"/>
  <c r="BB13" i="3"/>
  <c r="AZ71" i="3"/>
  <c r="AZ27" i="3"/>
  <c r="BB35" i="3"/>
  <c r="AZ78" i="3"/>
  <c r="BD87" i="3"/>
  <c r="BB104" i="3"/>
  <c r="AZ9" i="3"/>
  <c r="BB9" i="3"/>
  <c r="BC108" i="3"/>
  <c r="BB72" i="3"/>
  <c r="BA61" i="3"/>
  <c r="AZ44" i="3"/>
  <c r="BE78" i="3"/>
  <c r="BD31" i="3"/>
  <c r="AZ81" i="3"/>
  <c r="BD4" i="3"/>
  <c r="BB31" i="3"/>
  <c r="AZ60" i="3"/>
  <c r="EJ25" i="5"/>
  <c r="DX25" i="5"/>
  <c r="DY25" i="5" s="1"/>
  <c r="BG16" i="5"/>
  <c r="BG26" i="5"/>
  <c r="BE6" i="5"/>
  <c r="BF13" i="5"/>
  <c r="BG45" i="5"/>
  <c r="BH106" i="5"/>
  <c r="BG87" i="5"/>
  <c r="BI5" i="5"/>
  <c r="BI27" i="5"/>
  <c r="BD78" i="5"/>
  <c r="BG6" i="5"/>
  <c r="BF14" i="5"/>
  <c r="BH45" i="5"/>
  <c r="BD51" i="5"/>
  <c r="BE85" i="5"/>
  <c r="BI9" i="5"/>
  <c r="BG59" i="5"/>
  <c r="BI78" i="5"/>
  <c r="BE22" i="5"/>
  <c r="BI52" i="5"/>
  <c r="BG58" i="5"/>
  <c r="BF24" i="5"/>
  <c r="BI67" i="5"/>
  <c r="BE76" i="5"/>
  <c r="BI26" i="5"/>
  <c r="BD76" i="5"/>
  <c r="BF26" i="5"/>
  <c r="BF31" i="5"/>
  <c r="DT31" i="5" s="1"/>
  <c r="BE14" i="5"/>
  <c r="BE79" i="5"/>
  <c r="BI96" i="5"/>
  <c r="BD23" i="5"/>
  <c r="BI54" i="5"/>
  <c r="BE88" i="5"/>
  <c r="BE72" i="5"/>
  <c r="BD59" i="5"/>
  <c r="BG80" i="5"/>
  <c r="BE52" i="5"/>
  <c r="BE35" i="5"/>
  <c r="BD95" i="5"/>
  <c r="BG49" i="5"/>
  <c r="BF44" i="5"/>
  <c r="DT41" i="5" s="1"/>
  <c r="BD42" i="5"/>
  <c r="BD24" i="5"/>
  <c r="BH104" i="5"/>
  <c r="BI34" i="5"/>
  <c r="BG104" i="5"/>
  <c r="BD98" i="5"/>
  <c r="BF88" i="5"/>
  <c r="BH52" i="5"/>
  <c r="DU52" i="5" s="1"/>
  <c r="BI49" i="5"/>
  <c r="BI7" i="5"/>
  <c r="BI32" i="5"/>
  <c r="BE23" i="5"/>
  <c r="BH96" i="5"/>
  <c r="BD13" i="5"/>
  <c r="BI17" i="5"/>
  <c r="BF27" i="5"/>
  <c r="BH53" i="5"/>
  <c r="DU50" i="5" s="1"/>
  <c r="BH59" i="5"/>
  <c r="BI87" i="5"/>
  <c r="BI95" i="5"/>
  <c r="BD6" i="5"/>
  <c r="BH42" i="5"/>
  <c r="BF77" i="5"/>
  <c r="BH31" i="5"/>
  <c r="DU31" i="5" s="1"/>
  <c r="BG14" i="5"/>
  <c r="BD31" i="5"/>
  <c r="DS31" i="5" s="1"/>
  <c r="DV31" i="5" s="1"/>
  <c r="BG71" i="5"/>
  <c r="BH87" i="5"/>
  <c r="BI23" i="5"/>
  <c r="BI77" i="5"/>
  <c r="BH98" i="5"/>
  <c r="BG22" i="5"/>
  <c r="BE77" i="5"/>
  <c r="BE58" i="5"/>
  <c r="BG25" i="5"/>
  <c r="BE43" i="5"/>
  <c r="BH99" i="5"/>
  <c r="BE34" i="5"/>
  <c r="BF78" i="5"/>
  <c r="BE40" i="5"/>
  <c r="BD50" i="5"/>
  <c r="BD36" i="5"/>
  <c r="BD86" i="5"/>
  <c r="BH43" i="5"/>
  <c r="DU43" i="5" s="1"/>
  <c r="BF33" i="5"/>
  <c r="BH60" i="5"/>
  <c r="BG107" i="5"/>
  <c r="BE5" i="5"/>
  <c r="BH70" i="5"/>
  <c r="DU70" i="5" s="1"/>
  <c r="BF105" i="5"/>
  <c r="BI33" i="5"/>
  <c r="BH17" i="5"/>
  <c r="BH68" i="5"/>
  <c r="BG89" i="5"/>
  <c r="BH6" i="5"/>
  <c r="DU7" i="5" s="1"/>
  <c r="BG23" i="5"/>
  <c r="BD8" i="5"/>
  <c r="BD62" i="5"/>
  <c r="BF103" i="5"/>
  <c r="DT103" i="5" s="1"/>
  <c r="BF60" i="5"/>
  <c r="BD81" i="5"/>
  <c r="BF71" i="5"/>
  <c r="BI6" i="5"/>
  <c r="BF68" i="5"/>
  <c r="DT69" i="5" s="1"/>
  <c r="BH94" i="5"/>
  <c r="BG54" i="5"/>
  <c r="BG99" i="5"/>
  <c r="BD90" i="5"/>
  <c r="BD33" i="5"/>
  <c r="BI58" i="5"/>
  <c r="BF18" i="5"/>
  <c r="BG60" i="5"/>
  <c r="BE86" i="5"/>
  <c r="BD105" i="5"/>
  <c r="BE16" i="5"/>
  <c r="BG31" i="5"/>
  <c r="BE81" i="5"/>
  <c r="BI22" i="5"/>
  <c r="BD26" i="5"/>
  <c r="BH34" i="5"/>
  <c r="DU34" i="5" s="1"/>
  <c r="BI71" i="5"/>
  <c r="BE96" i="5"/>
  <c r="BD14" i="5"/>
  <c r="DS15" i="5" s="1"/>
  <c r="BG77" i="5"/>
  <c r="BD88" i="5"/>
  <c r="BH36" i="5"/>
  <c r="BF61" i="5"/>
  <c r="DT61" i="5" s="1"/>
  <c r="BE25" i="5"/>
  <c r="BF45" i="5"/>
  <c r="BH80" i="5"/>
  <c r="BI98" i="5"/>
  <c r="BE36" i="5"/>
  <c r="BE98" i="5"/>
  <c r="BE59" i="5"/>
  <c r="BG62" i="5"/>
  <c r="BH9" i="5"/>
  <c r="BE107" i="5"/>
  <c r="BD70" i="5"/>
  <c r="BH33" i="5"/>
  <c r="BG94" i="5"/>
  <c r="BG105" i="5"/>
  <c r="BG27" i="5"/>
  <c r="BI51" i="5"/>
  <c r="BH7" i="5"/>
  <c r="BI86" i="5"/>
  <c r="BH4" i="5"/>
  <c r="BD40" i="5"/>
  <c r="DS40" i="5" s="1"/>
  <c r="BH41" i="5"/>
  <c r="DU42" i="5" s="1"/>
  <c r="BE41" i="5"/>
  <c r="BH78" i="5"/>
  <c r="BD85" i="5"/>
  <c r="BF59" i="5"/>
  <c r="DT60" i="5" s="1"/>
  <c r="BF23" i="5"/>
  <c r="BD45" i="5"/>
  <c r="BG33" i="5"/>
  <c r="DT33" i="5" s="1"/>
  <c r="BD69" i="5"/>
  <c r="BG81" i="5"/>
  <c r="BG106" i="5"/>
  <c r="BF104" i="5"/>
  <c r="DT105" i="5" s="1"/>
  <c r="BE9" i="5"/>
  <c r="BI90" i="5"/>
  <c r="BG76" i="5"/>
  <c r="BG18" i="5"/>
  <c r="BI15" i="5"/>
  <c r="BI25" i="5"/>
  <c r="BF50" i="5"/>
  <c r="BI99" i="5"/>
  <c r="BE103" i="5"/>
  <c r="BF16" i="5"/>
  <c r="BG43" i="5"/>
  <c r="BE87" i="5"/>
  <c r="BE27" i="5"/>
  <c r="BH14" i="5"/>
  <c r="BE42" i="5"/>
  <c r="BH79" i="5"/>
  <c r="DU79" i="5" s="1"/>
  <c r="BI89" i="5"/>
  <c r="BF9" i="5"/>
  <c r="DT5" i="5" s="1"/>
  <c r="BE51" i="5"/>
  <c r="BF94" i="5"/>
  <c r="BG34" i="5"/>
  <c r="BI61" i="5"/>
  <c r="BD22" i="5"/>
  <c r="BD27" i="5"/>
  <c r="BH77" i="5"/>
  <c r="DU78" i="5" s="1"/>
  <c r="BF87" i="5"/>
  <c r="BD32" i="5"/>
  <c r="BI105" i="5"/>
  <c r="BI70" i="5"/>
  <c r="BI85" i="5"/>
  <c r="BI60" i="5"/>
  <c r="BD58" i="5"/>
  <c r="BH105" i="5"/>
  <c r="BE90" i="5"/>
  <c r="BI69" i="5"/>
  <c r="BD4" i="5"/>
  <c r="DS4" i="5" s="1"/>
  <c r="BF58" i="5"/>
  <c r="DT58" i="5" s="1"/>
  <c r="BF62" i="5"/>
  <c r="BG5" i="5"/>
  <c r="BE106" i="5"/>
  <c r="BE50" i="5"/>
  <c r="BD72" i="5"/>
  <c r="BH8" i="5"/>
  <c r="BG69" i="5"/>
  <c r="BH85" i="5"/>
  <c r="DU85" i="5" s="1"/>
  <c r="BI41" i="5"/>
  <c r="BE105" i="5"/>
  <c r="BH35" i="5"/>
  <c r="BG103" i="5"/>
  <c r="BD44" i="5"/>
  <c r="BG63" i="5"/>
  <c r="BD104" i="5"/>
  <c r="BD35" i="5"/>
  <c r="BH5" i="5"/>
  <c r="BF81" i="5"/>
  <c r="BF89" i="5"/>
  <c r="BE78" i="5"/>
  <c r="BD15" i="5"/>
  <c r="BI45" i="5"/>
  <c r="BF54" i="5"/>
  <c r="BE94" i="5"/>
  <c r="BI43" i="5"/>
  <c r="BE8" i="5"/>
  <c r="BG70" i="5"/>
  <c r="BE80" i="5"/>
  <c r="BF5" i="5"/>
  <c r="DT6" i="5" s="1"/>
  <c r="BE24" i="5"/>
  <c r="BE32" i="5"/>
  <c r="BF70" i="5"/>
  <c r="BH97" i="5"/>
  <c r="BG9" i="5"/>
  <c r="BI63" i="5"/>
  <c r="BI8" i="5"/>
  <c r="BG41" i="5"/>
  <c r="BI79" i="5"/>
  <c r="BH16" i="5"/>
  <c r="BE44" i="5"/>
  <c r="BG52" i="5"/>
  <c r="BD77" i="5"/>
  <c r="BD67" i="5"/>
  <c r="BG88" i="5"/>
  <c r="BF34" i="5"/>
  <c r="BH108" i="5"/>
  <c r="BF79" i="5"/>
  <c r="BD53" i="5"/>
  <c r="DS50" i="5" s="1"/>
  <c r="DV50" i="5" s="1"/>
  <c r="BE70" i="5"/>
  <c r="BD96" i="5"/>
  <c r="BD80" i="5"/>
  <c r="BI14" i="5"/>
  <c r="BE53" i="5"/>
  <c r="BH63" i="5"/>
  <c r="BI88" i="5"/>
  <c r="BF72" i="5"/>
  <c r="BF108" i="5"/>
  <c r="BE60" i="5"/>
  <c r="BF40" i="5"/>
  <c r="BH23" i="5"/>
  <c r="DU24" i="5" s="1"/>
  <c r="BG32" i="5"/>
  <c r="BF67" i="5"/>
  <c r="BI103" i="5"/>
  <c r="BD94" i="5"/>
  <c r="DS94" i="5" s="1"/>
  <c r="BG35" i="5"/>
  <c r="BI31" i="5"/>
  <c r="BG40" i="5"/>
  <c r="BG90" i="5"/>
  <c r="BI50" i="5"/>
  <c r="BH51" i="5"/>
  <c r="BE61" i="5"/>
  <c r="BI94" i="5"/>
  <c r="BI76" i="5"/>
  <c r="BG24" i="5"/>
  <c r="BD18" i="5"/>
  <c r="DS14" i="5" s="1"/>
  <c r="BF42" i="5"/>
  <c r="BD63" i="5"/>
  <c r="BD99" i="5"/>
  <c r="BI18" i="5"/>
  <c r="BF22" i="5"/>
  <c r="DT22" i="5" s="1"/>
  <c r="BG61" i="5"/>
  <c r="BF96" i="5"/>
  <c r="BH58" i="5"/>
  <c r="DU58" i="5" s="1"/>
  <c r="BH25" i="5"/>
  <c r="BD34" i="5"/>
  <c r="BE62" i="5"/>
  <c r="BF106" i="5"/>
  <c r="DT106" i="5" s="1"/>
  <c r="BG53" i="5"/>
  <c r="BF97" i="5"/>
  <c r="BH18" i="5"/>
  <c r="BH44" i="5"/>
  <c r="BI4" i="5"/>
  <c r="BI16" i="5"/>
  <c r="BH54" i="5"/>
  <c r="BH61" i="5"/>
  <c r="DU61" i="5" s="1"/>
  <c r="BE108" i="5"/>
  <c r="BE54" i="5"/>
  <c r="BE49" i="5"/>
  <c r="BG50" i="5"/>
  <c r="BE4" i="5"/>
  <c r="DS5" i="5" s="1"/>
  <c r="DV5" i="5" s="1"/>
  <c r="BE71" i="5"/>
  <c r="BE31" i="5"/>
  <c r="BG96" i="5"/>
  <c r="BE89" i="5"/>
  <c r="BI97" i="5"/>
  <c r="BD7" i="5"/>
  <c r="BE18" i="5"/>
  <c r="BH90" i="5"/>
  <c r="BI108" i="5"/>
  <c r="BF99" i="5"/>
  <c r="BH15" i="5"/>
  <c r="BF80" i="5"/>
  <c r="BH62" i="5"/>
  <c r="BE45" i="5"/>
  <c r="BH86" i="5"/>
  <c r="BI62" i="5"/>
  <c r="BI104" i="5"/>
  <c r="BE68" i="5"/>
  <c r="BH27" i="5"/>
  <c r="DU23" i="5" s="1"/>
  <c r="BE97" i="5"/>
  <c r="BI81" i="5"/>
  <c r="BG86" i="5"/>
  <c r="BH103" i="5"/>
  <c r="BG44" i="5"/>
  <c r="BE26" i="5"/>
  <c r="BF86" i="5"/>
  <c r="DT87" i="5" s="1"/>
  <c r="BD52" i="5"/>
  <c r="BD25" i="5"/>
  <c r="BG7" i="5"/>
  <c r="BH32" i="5"/>
  <c r="BI42" i="5"/>
  <c r="BG68" i="5"/>
  <c r="BE95" i="5"/>
  <c r="BE7" i="5"/>
  <c r="BF8" i="5"/>
  <c r="BH69" i="5"/>
  <c r="BG108" i="5"/>
  <c r="BF7" i="5"/>
  <c r="BD60" i="5"/>
  <c r="BD49" i="5"/>
  <c r="DS49" i="5" s="1"/>
  <c r="BG78" i="5"/>
  <c r="BD5" i="5"/>
  <c r="BE33" i="5"/>
  <c r="BF76" i="5"/>
  <c r="DT76" i="5" s="1"/>
  <c r="BH24" i="5"/>
  <c r="DU25" i="5" s="1"/>
  <c r="BF52" i="5"/>
  <c r="BF4" i="5"/>
  <c r="BI53" i="5"/>
  <c r="BG72" i="5"/>
  <c r="BI72" i="5"/>
  <c r="BD89" i="5"/>
  <c r="BE63" i="5"/>
  <c r="BH71" i="5"/>
  <c r="BG36" i="5"/>
  <c r="BF15" i="5"/>
  <c r="BG85" i="5"/>
  <c r="BF90" i="5"/>
  <c r="BG4" i="5"/>
  <c r="BE17" i="5"/>
  <c r="BI107" i="5"/>
  <c r="BG97" i="5"/>
  <c r="BF25" i="5"/>
  <c r="BD108" i="5"/>
  <c r="BI36" i="5"/>
  <c r="BH89" i="5"/>
  <c r="BF51" i="5"/>
  <c r="BE69" i="5"/>
  <c r="BH13" i="5"/>
  <c r="DU13" i="5" s="1"/>
  <c r="BD106" i="5"/>
  <c r="BD97" i="5"/>
  <c r="BD61" i="5"/>
  <c r="BD79" i="5"/>
  <c r="DS79" i="5" s="1"/>
  <c r="BF53" i="5"/>
  <c r="DT50" i="5" s="1"/>
  <c r="BD103" i="5"/>
  <c r="BG13" i="5"/>
  <c r="BF85" i="5"/>
  <c r="BF95" i="5"/>
  <c r="BE104" i="5"/>
  <c r="BD107" i="5"/>
  <c r="BH95" i="5"/>
  <c r="DU96" i="5" s="1"/>
  <c r="BF41" i="5"/>
  <c r="ER70" i="5"/>
  <c r="FD70" i="5"/>
  <c r="DF94" i="4"/>
  <c r="DR94" i="4"/>
  <c r="FD85" i="5"/>
  <c r="ER85" i="5"/>
  <c r="ET86" i="5" s="1"/>
  <c r="AV62" i="3"/>
  <c r="AT78" i="3"/>
  <c r="AU59" i="3"/>
  <c r="AW95" i="3"/>
  <c r="AX68" i="3"/>
  <c r="AX61" i="3"/>
  <c r="AU95" i="3"/>
  <c r="AX45" i="3"/>
  <c r="AW99" i="3"/>
  <c r="AW25" i="3"/>
  <c r="AU69" i="3"/>
  <c r="AY50" i="3"/>
  <c r="AY86" i="3"/>
  <c r="AW50" i="3"/>
  <c r="AV44" i="3"/>
  <c r="AY23" i="3"/>
  <c r="AU78" i="3"/>
  <c r="AV77" i="3"/>
  <c r="AU104" i="3"/>
  <c r="AU68" i="3"/>
  <c r="AX49" i="3"/>
  <c r="AV33" i="3"/>
  <c r="AV107" i="3"/>
  <c r="AW59" i="3"/>
  <c r="AU35" i="3"/>
  <c r="AV24" i="3"/>
  <c r="AU88" i="3"/>
  <c r="AY54" i="3"/>
  <c r="AV88" i="3"/>
  <c r="AX70" i="3"/>
  <c r="AX34" i="3"/>
  <c r="AW105" i="3"/>
  <c r="AV85" i="3"/>
  <c r="AV27" i="3"/>
  <c r="AY106" i="3"/>
  <c r="AY87" i="3"/>
  <c r="AX96" i="3"/>
  <c r="AX104" i="3"/>
  <c r="AU87" i="3"/>
  <c r="AX44" i="3"/>
  <c r="DX95" i="5"/>
  <c r="EJ95" i="5"/>
  <c r="DX61" i="5"/>
  <c r="DZ61" i="5" s="1"/>
  <c r="EJ61" i="5"/>
  <c r="BA71" i="4"/>
  <c r="BB5" i="4"/>
  <c r="BD31" i="4"/>
  <c r="BC53" i="4"/>
  <c r="BD97" i="4"/>
  <c r="BC103" i="4"/>
  <c r="BA76" i="4"/>
  <c r="BC45" i="4"/>
  <c r="BE54" i="4"/>
  <c r="BD90" i="4"/>
  <c r="BB6" i="4"/>
  <c r="BB78" i="4"/>
  <c r="BB26" i="4"/>
  <c r="BC25" i="4"/>
  <c r="BB61" i="4"/>
  <c r="AZ36" i="4"/>
  <c r="BC50" i="4"/>
  <c r="BE44" i="4"/>
  <c r="BA97" i="4"/>
  <c r="BE53" i="4"/>
  <c r="BA62" i="4"/>
  <c r="BE43" i="4"/>
  <c r="BB23" i="4"/>
  <c r="BC106" i="4"/>
  <c r="BE61" i="4"/>
  <c r="BB50" i="4"/>
  <c r="AZ40" i="4"/>
  <c r="BA15" i="4"/>
  <c r="BA72" i="4"/>
  <c r="BD58" i="4"/>
  <c r="BC6" i="4"/>
  <c r="AZ97" i="4"/>
  <c r="BD69" i="4"/>
  <c r="BA33" i="4"/>
  <c r="BD71" i="4"/>
  <c r="BD45" i="4"/>
  <c r="BE98" i="4"/>
  <c r="BD106" i="4"/>
  <c r="BD59" i="4"/>
  <c r="BE5" i="4"/>
  <c r="AZ62" i="4"/>
  <c r="AZ107" i="4"/>
  <c r="AZ90" i="4"/>
  <c r="BD7" i="4"/>
  <c r="BD32" i="4"/>
  <c r="BB4" i="4"/>
  <c r="AZ17" i="4"/>
  <c r="BE8" i="4"/>
  <c r="BC13" i="4"/>
  <c r="BC78" i="4"/>
  <c r="BO61" i="4"/>
  <c r="BN96" i="4"/>
  <c r="BP104" i="4"/>
  <c r="BO89" i="4"/>
  <c r="BM58" i="4"/>
  <c r="BN104" i="4"/>
  <c r="BO79" i="4"/>
  <c r="BQ89" i="4"/>
  <c r="BO107" i="4"/>
  <c r="BP42" i="4"/>
  <c r="BL90" i="4"/>
  <c r="BP98" i="4"/>
  <c r="BO26" i="4"/>
  <c r="BQ61" i="4"/>
  <c r="BN18" i="4"/>
  <c r="BN68" i="4"/>
  <c r="BN4" i="4"/>
  <c r="BL52" i="4"/>
  <c r="BO4" i="4"/>
  <c r="BP108" i="4"/>
  <c r="BN7" i="4"/>
  <c r="BM16" i="4"/>
  <c r="BN79" i="4"/>
  <c r="BL104" i="3"/>
  <c r="BM94" i="3"/>
  <c r="BO77" i="3"/>
  <c r="BL41" i="3"/>
  <c r="BP103" i="3"/>
  <c r="BO23" i="3"/>
  <c r="EV6" i="3"/>
  <c r="BG95" i="5"/>
  <c r="BF69" i="5"/>
  <c r="BF36" i="5"/>
  <c r="BI35" i="5"/>
  <c r="BF35" i="5"/>
  <c r="BH107" i="5"/>
  <c r="BI13" i="5"/>
  <c r="EV40" i="4"/>
  <c r="EV43" i="4"/>
  <c r="EU43" i="4"/>
  <c r="BC81" i="3"/>
  <c r="BC17" i="3"/>
  <c r="BC68" i="3"/>
  <c r="BA68" i="3"/>
  <c r="BD15" i="3"/>
  <c r="BE22" i="3"/>
  <c r="BB71" i="3"/>
  <c r="AU4" i="5"/>
  <c r="AT85" i="5"/>
  <c r="CF85" i="5" s="1"/>
  <c r="AU31" i="5"/>
  <c r="AS41" i="5"/>
  <c r="AV87" i="5"/>
  <c r="AT54" i="5"/>
  <c r="EU88" i="4"/>
  <c r="AY61" i="4"/>
  <c r="AW58" i="4"/>
  <c r="AU43" i="4"/>
  <c r="AX43" i="4"/>
  <c r="AY45" i="4"/>
  <c r="AT69" i="4"/>
  <c r="BK105" i="3"/>
  <c r="BK63" i="3"/>
  <c r="BK89" i="3"/>
  <c r="BK95" i="3"/>
  <c r="BJ53" i="3"/>
  <c r="BK108" i="3"/>
  <c r="BF36" i="3"/>
  <c r="AX104" i="5"/>
  <c r="CY105" i="5" s="1"/>
  <c r="DB105" i="5" s="1"/>
  <c r="AX81" i="5"/>
  <c r="CY77" i="5" s="1"/>
  <c r="DB77" i="5" s="1"/>
  <c r="AY105" i="5"/>
  <c r="BA24" i="5"/>
  <c r="BA9" i="5"/>
  <c r="AX79" i="5"/>
  <c r="CY79" i="5" s="1"/>
  <c r="AX67" i="5"/>
  <c r="CY67" i="5" s="1"/>
  <c r="DB67" i="5" s="1"/>
  <c r="BK68" i="5"/>
  <c r="BJ80" i="5"/>
  <c r="BM8" i="5"/>
  <c r="BM9" i="5"/>
  <c r="BO7" i="5"/>
  <c r="BM5" i="5"/>
  <c r="DG103" i="4"/>
  <c r="DH104" i="4"/>
  <c r="DG104" i="4"/>
  <c r="BJ26" i="5"/>
  <c r="BK42" i="4"/>
  <c r="BG81" i="4"/>
  <c r="BJ104" i="4"/>
  <c r="BI98" i="4"/>
  <c r="BK89" i="4"/>
  <c r="BI107" i="4"/>
  <c r="BH90" i="4"/>
  <c r="BF49" i="4"/>
  <c r="BI18" i="4"/>
  <c r="BI40" i="4"/>
  <c r="BJ36" i="4"/>
  <c r="BK16" i="4"/>
  <c r="BI35" i="4"/>
  <c r="BK54" i="4"/>
  <c r="BJ42" i="4"/>
  <c r="BF52" i="4"/>
  <c r="BG61" i="4"/>
  <c r="BK5" i="4"/>
  <c r="BJ94" i="4"/>
  <c r="BI108" i="4"/>
  <c r="BF13" i="4"/>
  <c r="BJ105" i="4"/>
  <c r="BG22" i="4"/>
  <c r="BG107" i="4"/>
  <c r="BJ7" i="4"/>
  <c r="BJ62" i="4"/>
  <c r="BG52" i="4"/>
  <c r="BI22" i="4"/>
  <c r="BF24" i="4"/>
  <c r="BI87" i="4"/>
  <c r="BJ54" i="4"/>
  <c r="BG6" i="4"/>
  <c r="BJ51" i="4"/>
  <c r="BJ107" i="4"/>
  <c r="BJ68" i="4"/>
  <c r="BJ59" i="4"/>
  <c r="BF33" i="4"/>
  <c r="BH77" i="4"/>
  <c r="BF59" i="4"/>
  <c r="BH35" i="4"/>
  <c r="BJ44" i="4"/>
  <c r="BI9" i="4"/>
  <c r="BJ108" i="4"/>
  <c r="BG18" i="4"/>
  <c r="BG98" i="4"/>
  <c r="BG50" i="4"/>
  <c r="BF78" i="4"/>
  <c r="BK95" i="4"/>
  <c r="BG59" i="4"/>
  <c r="BF62" i="4"/>
  <c r="BF40" i="4"/>
  <c r="BF8" i="4"/>
  <c r="BJ40" i="4"/>
  <c r="BK17" i="4"/>
  <c r="BK63" i="4"/>
  <c r="BJ6" i="4"/>
  <c r="BF72" i="4"/>
  <c r="CJ25" i="5"/>
  <c r="CV25" i="5"/>
  <c r="EL106" i="3"/>
  <c r="DZ106" i="3"/>
  <c r="BG5" i="3"/>
  <c r="BH78" i="3"/>
  <c r="ET94" i="4"/>
  <c r="FF94" i="4"/>
  <c r="DR23" i="4"/>
  <c r="DF23" i="4"/>
  <c r="BC88" i="4"/>
  <c r="BA35" i="4"/>
  <c r="BA34" i="4"/>
  <c r="BA5" i="4"/>
  <c r="BD4" i="4"/>
  <c r="BC8" i="4"/>
  <c r="BD9" i="4"/>
  <c r="BD72" i="4"/>
  <c r="AZ13" i="4"/>
  <c r="BC76" i="4"/>
  <c r="BD94" i="4"/>
  <c r="BD95" i="4"/>
  <c r="BD14" i="4"/>
  <c r="AZ16" i="4"/>
  <c r="BA95" i="4"/>
  <c r="BD76" i="4"/>
  <c r="BE99" i="4"/>
  <c r="BE58" i="4"/>
  <c r="BE76" i="4"/>
  <c r="BD26" i="4"/>
  <c r="BC59" i="4"/>
  <c r="BE71" i="4"/>
  <c r="BC35" i="4"/>
  <c r="BA68" i="4"/>
  <c r="BA45" i="4"/>
  <c r="ET58" i="3"/>
  <c r="FF58" i="3"/>
  <c r="AW51" i="3"/>
  <c r="AX22" i="3"/>
  <c r="AU61" i="3"/>
  <c r="AV104" i="3"/>
  <c r="AT31" i="3"/>
  <c r="AT44" i="3"/>
  <c r="AV25" i="3"/>
  <c r="AY63" i="3"/>
  <c r="AT60" i="3"/>
  <c r="AV72" i="3"/>
  <c r="AW58" i="3"/>
  <c r="AX31" i="3"/>
  <c r="AX41" i="3"/>
  <c r="AT22" i="3"/>
  <c r="AW78" i="3"/>
  <c r="AX103" i="3"/>
  <c r="AY105" i="3"/>
  <c r="AT76" i="3"/>
  <c r="AT33" i="3"/>
  <c r="AY80" i="3"/>
  <c r="AW52" i="3"/>
  <c r="AT36" i="3"/>
  <c r="AX60" i="3"/>
  <c r="AX95" i="3"/>
  <c r="AX25" i="3"/>
  <c r="AT67" i="3"/>
  <c r="AV52" i="3"/>
  <c r="AU67" i="3"/>
  <c r="AT62" i="3"/>
  <c r="AT23" i="3"/>
  <c r="AT97" i="3"/>
  <c r="AW72" i="3"/>
  <c r="AW49" i="3"/>
  <c r="AX33" i="3"/>
  <c r="AW103" i="3"/>
  <c r="AT53" i="3"/>
  <c r="AY43" i="3"/>
  <c r="AU99" i="3"/>
  <c r="AY108" i="3"/>
  <c r="AY72" i="3"/>
  <c r="AV78" i="3"/>
  <c r="AY40" i="3"/>
  <c r="AU40" i="3"/>
  <c r="AY61" i="3"/>
  <c r="FD95" i="5"/>
  <c r="ER95" i="5"/>
  <c r="FF52" i="4"/>
  <c r="ET52" i="4"/>
  <c r="BA94" i="4"/>
  <c r="BD22" i="4"/>
  <c r="AZ81" i="4"/>
  <c r="BA61" i="4"/>
  <c r="BD8" i="4"/>
  <c r="BE69" i="4"/>
  <c r="BB90" i="4"/>
  <c r="AZ86" i="4"/>
  <c r="AZ45" i="4"/>
  <c r="BD33" i="4"/>
  <c r="BC36" i="4"/>
  <c r="AZ89" i="4"/>
  <c r="BB49" i="4"/>
  <c r="BB42" i="4"/>
  <c r="BC94" i="4"/>
  <c r="AZ41" i="4"/>
  <c r="BD79" i="4"/>
  <c r="BD41" i="4"/>
  <c r="BB59" i="4"/>
  <c r="BE36" i="4"/>
  <c r="BC86" i="4"/>
  <c r="BA63" i="4"/>
  <c r="BB98" i="4"/>
  <c r="BD103" i="4"/>
  <c r="AZ67" i="4"/>
  <c r="BC42" i="4"/>
  <c r="BE26" i="4"/>
  <c r="BC107" i="4"/>
  <c r="AZ72" i="4"/>
  <c r="BD53" i="4"/>
  <c r="BB58" i="4"/>
  <c r="BC72" i="4"/>
  <c r="AZ42" i="4"/>
  <c r="BD13" i="4"/>
  <c r="BD78" i="4"/>
  <c r="BE41" i="4"/>
  <c r="BA104" i="4"/>
  <c r="BE62" i="4"/>
  <c r="AZ32" i="4"/>
  <c r="BE22" i="4"/>
  <c r="BD44" i="4"/>
  <c r="BC96" i="4"/>
  <c r="BE67" i="4"/>
  <c r="BD34" i="4"/>
  <c r="BA6" i="4"/>
  <c r="BD70" i="4"/>
  <c r="AZ8" i="4"/>
  <c r="BA70" i="4"/>
  <c r="BC15" i="4"/>
  <c r="BC44" i="4"/>
  <c r="BE105" i="4"/>
  <c r="BN54" i="4"/>
  <c r="BO98" i="4"/>
  <c r="BL54" i="4"/>
  <c r="BN41" i="4"/>
  <c r="BO6" i="4"/>
  <c r="BM81" i="4"/>
  <c r="BN89" i="4"/>
  <c r="BO23" i="4"/>
  <c r="BQ26" i="4"/>
  <c r="BQ13" i="4"/>
  <c r="BN34" i="4"/>
  <c r="BQ94" i="4"/>
  <c r="BQ97" i="4"/>
  <c r="BL99" i="4"/>
  <c r="BP53" i="4"/>
  <c r="BL16" i="4"/>
  <c r="BM90" i="4"/>
  <c r="BL26" i="4"/>
  <c r="BN58" i="4"/>
  <c r="BO77" i="4"/>
  <c r="BQ67" i="4"/>
  <c r="BP61" i="4"/>
  <c r="BP14" i="4"/>
  <c r="BQ86" i="3"/>
  <c r="BN43" i="3"/>
  <c r="BO32" i="3"/>
  <c r="BQ98" i="3"/>
  <c r="BM105" i="3"/>
  <c r="BM96" i="3"/>
  <c r="BM32" i="3"/>
  <c r="BG51" i="5"/>
  <c r="BG98" i="5"/>
  <c r="BF6" i="5"/>
  <c r="BD71" i="5"/>
  <c r="DS68" i="5" s="1"/>
  <c r="BH76" i="5"/>
  <c r="DU76" i="5" s="1"/>
  <c r="BD87" i="5"/>
  <c r="EL52" i="3"/>
  <c r="DZ52" i="3"/>
  <c r="BA106" i="3"/>
  <c r="DF32" i="3"/>
  <c r="DR32" i="3"/>
  <c r="BD58" i="3"/>
  <c r="BA50" i="3"/>
  <c r="BE52" i="3"/>
  <c r="BA43" i="3"/>
  <c r="BD98" i="3"/>
  <c r="BA44" i="3"/>
  <c r="BA33" i="3"/>
  <c r="AT99" i="5"/>
  <c r="CF95" i="5" s="1"/>
  <c r="AV95" i="5"/>
  <c r="CG96" i="5" s="1"/>
  <c r="AW85" i="5"/>
  <c r="AU44" i="5"/>
  <c r="AS77" i="5"/>
  <c r="AW26" i="5"/>
  <c r="AT40" i="5"/>
  <c r="CF40" i="5" s="1"/>
  <c r="EV88" i="4"/>
  <c r="AT99" i="4"/>
  <c r="AY60" i="4"/>
  <c r="AY40" i="4"/>
  <c r="BH6" i="3"/>
  <c r="BH41" i="3"/>
  <c r="BH15" i="3"/>
  <c r="BK103" i="3"/>
  <c r="BG106" i="3"/>
  <c r="BF26" i="3"/>
  <c r="BF4" i="3"/>
  <c r="AX45" i="5"/>
  <c r="AY26" i="5"/>
  <c r="BC32" i="5"/>
  <c r="BA26" i="5"/>
  <c r="BB15" i="5"/>
  <c r="AX41" i="5"/>
  <c r="CY42" i="5" s="1"/>
  <c r="BC36" i="5"/>
  <c r="BK90" i="5"/>
  <c r="BO52" i="5"/>
  <c r="BO69" i="5"/>
  <c r="BO90" i="5"/>
  <c r="BN85" i="5"/>
  <c r="BJ78" i="5"/>
  <c r="CJ58" i="5"/>
  <c r="CV58" i="5"/>
  <c r="BP87" i="3"/>
  <c r="BN97" i="3"/>
  <c r="BQ90" i="3"/>
  <c r="BL61" i="3"/>
  <c r="BL8" i="3"/>
  <c r="BP5" i="3"/>
  <c r="BP50" i="3"/>
  <c r="AW15" i="5"/>
  <c r="BL58" i="5"/>
  <c r="EN58" i="5" s="1"/>
  <c r="BF61" i="4"/>
  <c r="BK88" i="4"/>
  <c r="BK25" i="4"/>
  <c r="BH5" i="4"/>
  <c r="BJ31" i="4"/>
  <c r="BF70" i="4"/>
  <c r="BI7" i="4"/>
  <c r="BF76" i="4"/>
  <c r="BK27" i="4"/>
  <c r="BK80" i="4"/>
  <c r="BH32" i="4"/>
  <c r="BG78" i="4"/>
  <c r="BI89" i="4"/>
  <c r="BH40" i="4"/>
  <c r="BI31" i="4"/>
  <c r="BF104" i="4"/>
  <c r="BH99" i="4"/>
  <c r="BH104" i="4"/>
  <c r="BK52" i="4"/>
  <c r="BJ35" i="4"/>
  <c r="BH61" i="4"/>
  <c r="BH94" i="4"/>
  <c r="BK13" i="4"/>
  <c r="BH22" i="4"/>
  <c r="BG8" i="4"/>
  <c r="BH14" i="4"/>
  <c r="BH89" i="4"/>
  <c r="BJ95" i="4"/>
  <c r="BI79" i="4"/>
  <c r="BI80" i="4"/>
  <c r="BJ85" i="4"/>
  <c r="BK107" i="4"/>
  <c r="BH85" i="4"/>
  <c r="BH108" i="4"/>
  <c r="BG105" i="4"/>
  <c r="BH44" i="4"/>
  <c r="BH15" i="4"/>
  <c r="BI106" i="4"/>
  <c r="BK85" i="4"/>
  <c r="BI52" i="4"/>
  <c r="BK58" i="4"/>
  <c r="BF18" i="4"/>
  <c r="BH97" i="4"/>
  <c r="BG58" i="4"/>
  <c r="BF27" i="4"/>
  <c r="BI24" i="4"/>
  <c r="BK71" i="4"/>
  <c r="BG25" i="4"/>
  <c r="BG40" i="4"/>
  <c r="BH26" i="4"/>
  <c r="BI17" i="4"/>
  <c r="BG54" i="4"/>
  <c r="BG4" i="4"/>
  <c r="BF105" i="4"/>
  <c r="BI86" i="4"/>
  <c r="BI62" i="4"/>
  <c r="BI95" i="4"/>
  <c r="BK34" i="4"/>
  <c r="BJ15" i="4"/>
  <c r="DW16" i="4" s="1"/>
  <c r="BI27" i="4"/>
  <c r="BJ25" i="4"/>
  <c r="BJ16" i="4"/>
  <c r="BK8" i="4"/>
  <c r="BK40" i="4"/>
  <c r="BI78" i="4"/>
  <c r="BI76" i="4"/>
  <c r="ET23" i="4"/>
  <c r="FF23" i="4"/>
  <c r="BL72" i="4"/>
  <c r="BQ63" i="4"/>
  <c r="BQ7" i="4"/>
  <c r="BM26" i="4"/>
  <c r="BM33" i="4"/>
  <c r="BL22" i="4"/>
  <c r="BP13" i="4"/>
  <c r="BM15" i="4"/>
  <c r="BQ22" i="4"/>
  <c r="BP70" i="4"/>
  <c r="BO42" i="4"/>
  <c r="BO62" i="4"/>
  <c r="BO34" i="4"/>
  <c r="BM6" i="4"/>
  <c r="BP43" i="4"/>
  <c r="BP86" i="4"/>
  <c r="BO18" i="4"/>
  <c r="BM98" i="4"/>
  <c r="BM4" i="4"/>
  <c r="BQ53" i="4"/>
  <c r="BN86" i="4"/>
  <c r="BP87" i="4"/>
  <c r="BM23" i="4"/>
  <c r="BN27" i="4"/>
  <c r="BO71" i="4"/>
  <c r="BM80" i="4"/>
  <c r="BQ107" i="4"/>
  <c r="BM25" i="4"/>
  <c r="BN13" i="4"/>
  <c r="BL80" i="4"/>
  <c r="BP63" i="4"/>
  <c r="BQ72" i="4"/>
  <c r="BQ70" i="4"/>
  <c r="BQ95" i="4"/>
  <c r="BN98" i="4"/>
  <c r="BQ108" i="4"/>
  <c r="BL104" i="4"/>
  <c r="BM61" i="4"/>
  <c r="BP27" i="4"/>
  <c r="BN51" i="4"/>
  <c r="BN78" i="4"/>
  <c r="BL50" i="4"/>
  <c r="BP69" i="4"/>
  <c r="BP40" i="4"/>
  <c r="BP79" i="4"/>
  <c r="BN70" i="4"/>
  <c r="BP26" i="4"/>
  <c r="BN23" i="4"/>
  <c r="BO7" i="4"/>
  <c r="BQ51" i="4"/>
  <c r="BQ76" i="4"/>
  <c r="BM63" i="4"/>
  <c r="BN59" i="4"/>
  <c r="BP106" i="4"/>
  <c r="BQ59" i="4"/>
  <c r="BQ32" i="4"/>
  <c r="BN77" i="4"/>
  <c r="BM99" i="4"/>
  <c r="BQ4" i="4"/>
  <c r="BO106" i="4"/>
  <c r="BL31" i="4"/>
  <c r="BM36" i="4"/>
  <c r="BP99" i="4"/>
  <c r="BP105" i="4"/>
  <c r="BL13" i="4"/>
  <c r="BM69" i="4"/>
  <c r="BN76" i="4"/>
  <c r="BP77" i="4"/>
  <c r="BL97" i="4"/>
  <c r="BP44" i="4"/>
  <c r="BO22" i="4"/>
  <c r="BO81" i="4"/>
  <c r="BQ80" i="4"/>
  <c r="BM104" i="4"/>
  <c r="BL6" i="4"/>
  <c r="BP36" i="4"/>
  <c r="BN108" i="4"/>
  <c r="BN97" i="4"/>
  <c r="BN95" i="4"/>
  <c r="BN63" i="4"/>
  <c r="BL78" i="4"/>
  <c r="BN8" i="4"/>
  <c r="BP33" i="4"/>
  <c r="BN52" i="4"/>
  <c r="BL85" i="4"/>
  <c r="BO60" i="4"/>
  <c r="BM8" i="4"/>
  <c r="BL70" i="4"/>
  <c r="BN42" i="4"/>
  <c r="BL51" i="4"/>
  <c r="BM86" i="4"/>
  <c r="BO50" i="4"/>
  <c r="BL67" i="4"/>
  <c r="BM41" i="4"/>
  <c r="BP45" i="4"/>
  <c r="BO43" i="4"/>
  <c r="BN60" i="4"/>
  <c r="BN62" i="4"/>
  <c r="BM35" i="4"/>
  <c r="BP50" i="4"/>
  <c r="BP51" i="4"/>
  <c r="BM9" i="4"/>
  <c r="BP16" i="4"/>
  <c r="BP24" i="4"/>
  <c r="BQ25" i="4"/>
  <c r="BM17" i="4"/>
  <c r="BQ31" i="4"/>
  <c r="BP60" i="4"/>
  <c r="BQ105" i="4"/>
  <c r="BP78" i="4"/>
  <c r="BL35" i="4"/>
  <c r="BL63" i="4"/>
  <c r="BQ62" i="4"/>
  <c r="BL36" i="4"/>
  <c r="BQ9" i="4"/>
  <c r="BQ35" i="4"/>
  <c r="BQ81" i="4"/>
  <c r="BP71" i="4"/>
  <c r="BM108" i="4"/>
  <c r="BN33" i="4"/>
  <c r="BN43" i="4"/>
  <c r="BQ58" i="4"/>
  <c r="BL81" i="4"/>
  <c r="BO17" i="4"/>
  <c r="BN69" i="4"/>
  <c r="BM7" i="4"/>
  <c r="BQ45" i="4"/>
  <c r="BN88" i="4"/>
  <c r="BL107" i="4"/>
  <c r="BP34" i="4"/>
  <c r="BM85" i="4"/>
  <c r="BM97" i="4"/>
  <c r="BO103" i="4"/>
  <c r="BP59" i="4"/>
  <c r="BO45" i="4"/>
  <c r="BO32" i="4"/>
  <c r="BQ69" i="4"/>
  <c r="BN5" i="4"/>
  <c r="BO58" i="4"/>
  <c r="BL23" i="4"/>
  <c r="BL5" i="4"/>
  <c r="BP31" i="4"/>
  <c r="BN31" i="4"/>
  <c r="BN106" i="4"/>
  <c r="BQ78" i="4"/>
  <c r="BQ34" i="4"/>
  <c r="BN9" i="4"/>
  <c r="BQ68" i="4"/>
  <c r="BN67" i="4"/>
  <c r="BP7" i="4"/>
  <c r="BP5" i="4"/>
  <c r="BM40" i="4"/>
  <c r="BP25" i="4"/>
  <c r="BN35" i="4"/>
  <c r="BN72" i="4"/>
  <c r="BO68" i="4"/>
  <c r="BM62" i="4"/>
  <c r="BL25" i="4"/>
  <c r="BL95" i="4"/>
  <c r="BO78" i="4"/>
  <c r="BL49" i="4"/>
  <c r="BQ14" i="4"/>
  <c r="BQ36" i="4"/>
  <c r="BP89" i="4"/>
  <c r="BO88" i="4"/>
  <c r="BL87" i="4"/>
  <c r="BL18" i="4"/>
  <c r="BL8" i="4"/>
  <c r="BO24" i="4"/>
  <c r="BL4" i="4"/>
  <c r="BP54" i="4"/>
  <c r="BM14" i="4"/>
  <c r="BL62" i="4"/>
  <c r="BL40" i="4"/>
  <c r="BP23" i="4"/>
  <c r="BP68" i="4"/>
  <c r="BM107" i="4"/>
  <c r="BO63" i="4"/>
  <c r="BL27" i="4"/>
  <c r="BM54" i="4"/>
  <c r="BO96" i="4"/>
  <c r="BP95" i="4"/>
  <c r="BQ6" i="4"/>
  <c r="BP41" i="4"/>
  <c r="BM105" i="4"/>
  <c r="BQ90" i="4"/>
  <c r="BQ103" i="4"/>
  <c r="BP9" i="4"/>
  <c r="BQ44" i="4"/>
  <c r="BN87" i="4"/>
  <c r="BM71" i="4"/>
  <c r="BO27" i="4"/>
  <c r="BM18" i="4"/>
  <c r="BQ43" i="4"/>
  <c r="BL77" i="4"/>
  <c r="BL88" i="4"/>
  <c r="BQ71" i="4"/>
  <c r="BO8" i="4"/>
  <c r="BL17" i="4"/>
  <c r="BQ23" i="4"/>
  <c r="BO5" i="4"/>
  <c r="BM13" i="4"/>
  <c r="BP15" i="4"/>
  <c r="BM5" i="4"/>
  <c r="BQ40" i="4"/>
  <c r="BQ41" i="4"/>
  <c r="BO44" i="4"/>
  <c r="BL98" i="4"/>
  <c r="BN103" i="4"/>
  <c r="BQ60" i="4"/>
  <c r="BN71" i="4"/>
  <c r="BN22" i="4"/>
  <c r="BO54" i="4"/>
  <c r="BM27" i="4"/>
  <c r="BM42" i="4"/>
  <c r="BL42" i="4"/>
  <c r="BO67" i="4"/>
  <c r="BO35" i="4"/>
  <c r="BM31" i="4"/>
  <c r="BL68" i="4"/>
  <c r="BQ85" i="4"/>
  <c r="BP80" i="4"/>
  <c r="BM34" i="4"/>
  <c r="BQ24" i="4"/>
  <c r="BN50" i="4"/>
  <c r="BM44" i="4"/>
  <c r="BP72" i="4"/>
  <c r="BL89" i="4"/>
  <c r="BN107" i="4"/>
  <c r="BL103" i="4"/>
  <c r="BP35" i="4"/>
  <c r="BQ77" i="4"/>
  <c r="BM72" i="4"/>
  <c r="BL53" i="4"/>
  <c r="BQ96" i="4"/>
  <c r="BN6" i="4"/>
  <c r="BO94" i="4"/>
  <c r="BO36" i="4"/>
  <c r="BO80" i="4"/>
  <c r="BN16" i="4"/>
  <c r="BN90" i="4"/>
  <c r="BN36" i="4"/>
  <c r="BQ49" i="4"/>
  <c r="BN61" i="4"/>
  <c r="BN40" i="4"/>
  <c r="BL94" i="4"/>
  <c r="BQ104" i="4"/>
  <c r="BQ88" i="4"/>
  <c r="BL34" i="4"/>
  <c r="EV16" i="4"/>
  <c r="DR42" i="3"/>
  <c r="DF42" i="3"/>
  <c r="ET23" i="3"/>
  <c r="FF23" i="3"/>
  <c r="DR58" i="3"/>
  <c r="DF58" i="3"/>
  <c r="ER97" i="5"/>
  <c r="FD97" i="5"/>
  <c r="EL97" i="4"/>
  <c r="DZ97" i="4"/>
  <c r="AW108" i="3"/>
  <c r="AW87" i="3"/>
  <c r="AX58" i="3"/>
  <c r="AX71" i="3"/>
  <c r="AT35" i="3"/>
  <c r="AT98" i="3"/>
  <c r="AU53" i="3"/>
  <c r="AU94" i="3"/>
  <c r="AW85" i="3"/>
  <c r="AU79" i="3"/>
  <c r="AV34" i="3"/>
  <c r="AY45" i="3"/>
  <c r="AV70" i="3"/>
  <c r="AX87" i="3"/>
  <c r="AU107" i="3"/>
  <c r="AU97" i="3"/>
  <c r="AT24" i="3"/>
  <c r="AU60" i="3"/>
  <c r="AU96" i="3"/>
  <c r="AY90" i="3"/>
  <c r="AV26" i="3"/>
  <c r="AT52" i="3"/>
  <c r="CG52" i="3" s="1"/>
  <c r="AW76" i="3"/>
  <c r="AW106" i="3"/>
  <c r="AU52" i="3"/>
  <c r="AV87" i="3"/>
  <c r="AX79" i="3"/>
  <c r="AY58" i="3"/>
  <c r="AU31" i="3"/>
  <c r="AW54" i="3"/>
  <c r="AW41" i="3"/>
  <c r="AT58" i="3"/>
  <c r="AY51" i="3"/>
  <c r="AX107" i="3"/>
  <c r="AU71" i="3"/>
  <c r="AY79" i="3"/>
  <c r="AV58" i="3"/>
  <c r="CH58" i="3" s="1"/>
  <c r="AV80" i="3"/>
  <c r="AV69" i="3"/>
  <c r="AV41" i="3"/>
  <c r="AW42" i="3"/>
  <c r="AU22" i="3"/>
  <c r="AV94" i="3"/>
  <c r="AY81" i="3"/>
  <c r="AW40" i="3"/>
  <c r="AV76" i="3"/>
  <c r="AX105" i="3"/>
  <c r="AX88" i="3"/>
  <c r="AY88" i="3"/>
  <c r="AW32" i="3"/>
  <c r="DF52" i="4"/>
  <c r="DR52" i="4"/>
  <c r="CJ61" i="5"/>
  <c r="CV61" i="5"/>
  <c r="BC51" i="4"/>
  <c r="AZ79" i="4"/>
  <c r="BB36" i="4"/>
  <c r="BA8" i="4"/>
  <c r="AZ50" i="4"/>
  <c r="BA4" i="4"/>
  <c r="BB18" i="4"/>
  <c r="BE96" i="4"/>
  <c r="BA86" i="4"/>
  <c r="BB15" i="4"/>
  <c r="BB89" i="4"/>
  <c r="BD18" i="4"/>
  <c r="AZ51" i="4"/>
  <c r="BC52" i="4"/>
  <c r="BC80" i="4"/>
  <c r="BA36" i="4"/>
  <c r="BE88" i="4"/>
  <c r="BB77" i="4"/>
  <c r="BB53" i="4"/>
  <c r="BE4" i="4"/>
  <c r="BE78" i="4"/>
  <c r="AZ31" i="4"/>
  <c r="BE97" i="4"/>
  <c r="BE86" i="4"/>
  <c r="BE85" i="4"/>
  <c r="BB60" i="4"/>
  <c r="BE13" i="4"/>
  <c r="BE89" i="4"/>
  <c r="BE87" i="4"/>
  <c r="BA18" i="4"/>
  <c r="BB17" i="4"/>
  <c r="BC67" i="4"/>
  <c r="AZ14" i="4"/>
  <c r="BE51" i="4"/>
  <c r="AZ49" i="4"/>
  <c r="BA41" i="4"/>
  <c r="BE90" i="4"/>
  <c r="BE45" i="4"/>
  <c r="AZ26" i="4"/>
  <c r="BB7" i="4"/>
  <c r="BA44" i="4"/>
  <c r="BA85" i="4"/>
  <c r="BB76" i="4"/>
  <c r="BB27" i="4"/>
  <c r="BE17" i="4"/>
  <c r="BC17" i="4"/>
  <c r="AZ4" i="4"/>
  <c r="BA40" i="4"/>
  <c r="BC54" i="4"/>
  <c r="BC68" i="4"/>
  <c r="BO69" i="4"/>
  <c r="BP8" i="4"/>
  <c r="BM106" i="4"/>
  <c r="BP22" i="4"/>
  <c r="BO85" i="4"/>
  <c r="BP90" i="4"/>
  <c r="EQ88" i="4" s="1"/>
  <c r="BQ54" i="4"/>
  <c r="BP17" i="4"/>
  <c r="BN44" i="4"/>
  <c r="BL7" i="4"/>
  <c r="BP97" i="4"/>
  <c r="BO53" i="4"/>
  <c r="BL105" i="4"/>
  <c r="BM88" i="4"/>
  <c r="BO95" i="4"/>
  <c r="BQ8" i="4"/>
  <c r="BO49" i="4"/>
  <c r="BM70" i="4"/>
  <c r="BO16" i="4"/>
  <c r="BP76" i="4"/>
  <c r="BO97" i="4"/>
  <c r="BQ18" i="4"/>
  <c r="BP45" i="3"/>
  <c r="BN104" i="3"/>
  <c r="BP61" i="3"/>
  <c r="BL52" i="3"/>
  <c r="BP95" i="3"/>
  <c r="BM17" i="3"/>
  <c r="BP62" i="3"/>
  <c r="BF43" i="5"/>
  <c r="DT43" i="5" s="1"/>
  <c r="BD54" i="5"/>
  <c r="BH22" i="5"/>
  <c r="BI24" i="5"/>
  <c r="BI40" i="5"/>
  <c r="BG8" i="5"/>
  <c r="EU13" i="4"/>
  <c r="DH40" i="4"/>
  <c r="BE59" i="3"/>
  <c r="BE45" i="3"/>
  <c r="BE53" i="3"/>
  <c r="BC8" i="3"/>
  <c r="BA77" i="3"/>
  <c r="BC86" i="3"/>
  <c r="BB6" i="3"/>
  <c r="AS60" i="5"/>
  <c r="AS106" i="5"/>
  <c r="AS23" i="5"/>
  <c r="AT52" i="5"/>
  <c r="CF52" i="5" s="1"/>
  <c r="AS31" i="5"/>
  <c r="AW35" i="5"/>
  <c r="AV6" i="5"/>
  <c r="CG7" i="5" s="1"/>
  <c r="AX36" i="4"/>
  <c r="AY79" i="4"/>
  <c r="AX67" i="4"/>
  <c r="AX61" i="4"/>
  <c r="FD67" i="5"/>
  <c r="ER67" i="5"/>
  <c r="DH106" i="4"/>
  <c r="BH95" i="3"/>
  <c r="BI7" i="3"/>
  <c r="BF5" i="3"/>
  <c r="BF70" i="3"/>
  <c r="BJ86" i="3"/>
  <c r="BJ24" i="3"/>
  <c r="DH97" i="3"/>
  <c r="BB17" i="5"/>
  <c r="AZ80" i="5"/>
  <c r="AZ98" i="5"/>
  <c r="AZ108" i="5"/>
  <c r="CZ104" i="5" s="1"/>
  <c r="AY4" i="5"/>
  <c r="AX15" i="5"/>
  <c r="CY16" i="5" s="1"/>
  <c r="BC22" i="5"/>
  <c r="ET67" i="4"/>
  <c r="FF67" i="4"/>
  <c r="BL80" i="5"/>
  <c r="BO107" i="5"/>
  <c r="BL7" i="5"/>
  <c r="BJ52" i="5"/>
  <c r="EM52" i="5" s="1"/>
  <c r="EP52" i="5" s="1"/>
  <c r="BN24" i="5"/>
  <c r="EO25" i="5" s="1"/>
  <c r="BM68" i="5"/>
  <c r="BM34" i="5"/>
  <c r="DH14" i="4"/>
  <c r="CJ41" i="5"/>
  <c r="CV41" i="5"/>
  <c r="DH78" i="4"/>
  <c r="DH94" i="3"/>
  <c r="DG88" i="4"/>
  <c r="DR24" i="3"/>
  <c r="DF24" i="3"/>
  <c r="DD87" i="5"/>
  <c r="DF87" i="5" s="1"/>
  <c r="DP87" i="5"/>
  <c r="BB61" i="3"/>
  <c r="AZ13" i="3"/>
  <c r="BA81" i="3"/>
  <c r="BA95" i="3"/>
  <c r="BA49" i="3"/>
  <c r="BC34" i="3"/>
  <c r="BC63" i="3"/>
  <c r="BC96" i="3"/>
  <c r="BB16" i="3"/>
  <c r="BC90" i="3"/>
  <c r="BC16" i="3"/>
  <c r="BB86" i="3"/>
  <c r="BA15" i="3"/>
  <c r="BC69" i="3"/>
  <c r="BB22" i="3"/>
  <c r="BB97" i="3"/>
  <c r="BC87" i="3"/>
  <c r="BB52" i="3"/>
  <c r="BB88" i="3"/>
  <c r="BD79" i="3"/>
  <c r="BE76" i="3"/>
  <c r="BA99" i="3"/>
  <c r="AZ77" i="3"/>
  <c r="BA45" i="3"/>
  <c r="BA13" i="3"/>
  <c r="BD105" i="3"/>
  <c r="BB67" i="3"/>
  <c r="BE41" i="3"/>
  <c r="BC7" i="3"/>
  <c r="BC72" i="3"/>
  <c r="BA76" i="3"/>
  <c r="AZ34" i="3"/>
  <c r="BA42" i="3"/>
  <c r="AZ42" i="3"/>
  <c r="BD106" i="3"/>
  <c r="BE72" i="3"/>
  <c r="BD45" i="3"/>
  <c r="BD8" i="3"/>
  <c r="BC49" i="3"/>
  <c r="BA97" i="3"/>
  <c r="AZ86" i="3"/>
  <c r="BC42" i="3"/>
  <c r="BD13" i="3"/>
  <c r="BC40" i="3"/>
  <c r="BA103" i="3"/>
  <c r="BA34" i="3"/>
  <c r="AZ61" i="3"/>
  <c r="BD16" i="3"/>
  <c r="BE108" i="3"/>
  <c r="BC60" i="3"/>
  <c r="BA16" i="3"/>
  <c r="BC23" i="3"/>
  <c r="BE33" i="3"/>
  <c r="BA17" i="3"/>
  <c r="BC79" i="3"/>
  <c r="CG14" i="4"/>
  <c r="DX67" i="5"/>
  <c r="EJ67" i="5"/>
  <c r="DR70" i="4"/>
  <c r="DF70" i="4"/>
  <c r="BG51" i="3"/>
  <c r="BH90" i="3"/>
  <c r="BI58" i="3"/>
  <c r="BI81" i="3"/>
  <c r="BI51" i="3"/>
  <c r="BK40" i="3"/>
  <c r="BI90" i="3"/>
  <c r="BI26" i="3"/>
  <c r="BJ50" i="3"/>
  <c r="BK31" i="3"/>
  <c r="BK49" i="3"/>
  <c r="BH108" i="3"/>
  <c r="BK85" i="3"/>
  <c r="BJ13" i="3"/>
  <c r="BF60" i="3"/>
  <c r="BF58" i="3"/>
  <c r="BF15" i="3"/>
  <c r="BK62" i="3"/>
  <c r="BG33" i="3"/>
  <c r="BF95" i="3"/>
  <c r="BK87" i="3"/>
  <c r="BK4" i="3"/>
  <c r="BH54" i="3"/>
  <c r="BG98" i="3"/>
  <c r="BF35" i="3"/>
  <c r="BK18" i="3"/>
  <c r="BJ23" i="3"/>
  <c r="BK24" i="3"/>
  <c r="BI86" i="3"/>
  <c r="BH88" i="3"/>
  <c r="BH81" i="3"/>
  <c r="BI5" i="3"/>
  <c r="BJ15" i="3"/>
  <c r="BI97" i="3"/>
  <c r="BH52" i="3"/>
  <c r="BF61" i="3"/>
  <c r="BG35" i="3"/>
  <c r="BG63" i="3"/>
  <c r="BK70" i="3"/>
  <c r="BF51" i="3"/>
  <c r="BF59" i="3"/>
  <c r="BG26" i="3"/>
  <c r="BG108" i="3"/>
  <c r="BH68" i="3"/>
  <c r="BK81" i="3"/>
  <c r="BG22" i="3"/>
  <c r="BK5" i="3"/>
  <c r="BJ6" i="3"/>
  <c r="BI9" i="3"/>
  <c r="BI62" i="3"/>
  <c r="BH85" i="3"/>
  <c r="BJ36" i="3"/>
  <c r="BG23" i="3"/>
  <c r="EU103" i="4"/>
  <c r="EV59" i="4"/>
  <c r="ER58" i="5"/>
  <c r="FD58" i="5"/>
  <c r="EJ105" i="5"/>
  <c r="DX105" i="5"/>
  <c r="FF68" i="4"/>
  <c r="ET68" i="4"/>
  <c r="FF59" i="3"/>
  <c r="ET59" i="3"/>
  <c r="DG86" i="3"/>
  <c r="EJ87" i="5"/>
  <c r="DX87" i="5"/>
  <c r="BA108" i="3"/>
  <c r="AZ31" i="3"/>
  <c r="BD85" i="3"/>
  <c r="BD60" i="3"/>
  <c r="BB53" i="3"/>
  <c r="BC98" i="3"/>
  <c r="BB63" i="3"/>
  <c r="BB34" i="3"/>
  <c r="AZ70" i="3"/>
  <c r="AZ98" i="3"/>
  <c r="BD14" i="3"/>
  <c r="AZ6" i="3"/>
  <c r="AZ80" i="3"/>
  <c r="BC25" i="3"/>
  <c r="AZ54" i="3"/>
  <c r="AZ89" i="3"/>
  <c r="BD71" i="3"/>
  <c r="BD78" i="3"/>
  <c r="BB18" i="3"/>
  <c r="AZ63" i="3"/>
  <c r="BB36" i="3"/>
  <c r="BC78" i="3"/>
  <c r="BC33" i="3"/>
  <c r="BC35" i="3"/>
  <c r="BC15" i="3"/>
  <c r="BE95" i="3"/>
  <c r="BE54" i="3"/>
  <c r="BA25" i="3"/>
  <c r="BE43" i="3"/>
  <c r="BE97" i="3"/>
  <c r="BE67" i="3"/>
  <c r="BC27" i="3"/>
  <c r="BD35" i="3"/>
  <c r="BB23" i="3"/>
  <c r="BD80" i="3"/>
  <c r="BD69" i="3"/>
  <c r="BD27" i="3"/>
  <c r="BE49" i="3"/>
  <c r="BD49" i="3"/>
  <c r="BE89" i="3"/>
  <c r="BD103" i="3"/>
  <c r="BC24" i="3"/>
  <c r="BB32" i="3"/>
  <c r="BC22" i="3"/>
  <c r="BC70" i="3"/>
  <c r="BE32" i="3"/>
  <c r="BB5" i="3"/>
  <c r="BC14" i="3"/>
  <c r="BB106" i="3"/>
  <c r="BB51" i="3"/>
  <c r="BB42" i="3"/>
  <c r="BE14" i="3"/>
  <c r="BD42" i="3"/>
  <c r="BD95" i="3"/>
  <c r="DZ70" i="4"/>
  <c r="EL70" i="4"/>
  <c r="BI106" i="3"/>
  <c r="BF14" i="3"/>
  <c r="BJ26" i="3"/>
  <c r="BG81" i="3"/>
  <c r="BJ61" i="3"/>
  <c r="BG79" i="3"/>
  <c r="BI6" i="3"/>
  <c r="BI17" i="3"/>
  <c r="BI35" i="3"/>
  <c r="BJ51" i="3"/>
  <c r="BK80" i="3"/>
  <c r="BJ7" i="3"/>
  <c r="BI41" i="3"/>
  <c r="BJ87" i="3"/>
  <c r="BJ9" i="3"/>
  <c r="BI107" i="3"/>
  <c r="BK52" i="3"/>
  <c r="BI78" i="3"/>
  <c r="BG49" i="3"/>
  <c r="BH44" i="3"/>
  <c r="BI68" i="3"/>
  <c r="BG67" i="3"/>
  <c r="BG34" i="3"/>
  <c r="BJ34" i="3"/>
  <c r="BI76" i="3"/>
  <c r="BG31" i="3"/>
  <c r="BH16" i="3"/>
  <c r="BI18" i="3"/>
  <c r="BK7" i="3"/>
  <c r="BK94" i="3"/>
  <c r="BJ80" i="3"/>
  <c r="BF71" i="3"/>
  <c r="BK58" i="3"/>
  <c r="BK88" i="3"/>
  <c r="BF97" i="3"/>
  <c r="BJ88" i="3"/>
  <c r="BH5" i="3"/>
  <c r="BG13" i="3"/>
  <c r="BF54" i="3"/>
  <c r="BG62" i="3"/>
  <c r="BI77" i="3"/>
  <c r="BF43" i="3"/>
  <c r="BK17" i="3"/>
  <c r="BF105" i="3"/>
  <c r="BI88" i="3"/>
  <c r="BI59" i="3"/>
  <c r="BI16" i="3"/>
  <c r="BK61" i="3"/>
  <c r="BH58" i="3"/>
  <c r="BG90" i="3"/>
  <c r="BH53" i="3"/>
  <c r="BF68" i="3"/>
  <c r="BJ18" i="3"/>
  <c r="BH8" i="3"/>
  <c r="BF33" i="3"/>
  <c r="EV77" i="4"/>
  <c r="EV103" i="4"/>
  <c r="DR67" i="4"/>
  <c r="DF67" i="4"/>
  <c r="ET69" i="4"/>
  <c r="FF69" i="4"/>
  <c r="EU41" i="4"/>
  <c r="DH105" i="4"/>
  <c r="DG94" i="3"/>
  <c r="FF31" i="4"/>
  <c r="ET31" i="4"/>
  <c r="CV68" i="5"/>
  <c r="CJ68" i="5"/>
  <c r="FD60" i="5"/>
  <c r="ER60" i="5"/>
  <c r="CJ105" i="5"/>
  <c r="CV105" i="5"/>
  <c r="FD106" i="5"/>
  <c r="ER106" i="5"/>
  <c r="DR59" i="3"/>
  <c r="DF59" i="3"/>
  <c r="DG68" i="3"/>
  <c r="DH86" i="3"/>
  <c r="EU69" i="3"/>
  <c r="ET32" i="3"/>
  <c r="FF32" i="3"/>
  <c r="BE31" i="3"/>
  <c r="BB85" i="3"/>
  <c r="AZ35" i="3"/>
  <c r="BE27" i="3"/>
  <c r="AZ97" i="3"/>
  <c r="BD68" i="3"/>
  <c r="BE85" i="3"/>
  <c r="BA107" i="3"/>
  <c r="BA59" i="3"/>
  <c r="AZ22" i="3"/>
  <c r="BE105" i="3"/>
  <c r="BD89" i="3"/>
  <c r="BE36" i="3"/>
  <c r="AZ14" i="3"/>
  <c r="AZ99" i="3"/>
  <c r="BA67" i="3"/>
  <c r="BD61" i="3"/>
  <c r="BD81" i="3"/>
  <c r="BE81" i="3"/>
  <c r="AZ4" i="3"/>
  <c r="AZ105" i="3"/>
  <c r="BC52" i="3"/>
  <c r="BD18" i="3"/>
  <c r="AZ33" i="3"/>
  <c r="AZ41" i="3"/>
  <c r="BA96" i="3"/>
  <c r="BC103" i="3"/>
  <c r="BE23" i="3"/>
  <c r="AZ18" i="3"/>
  <c r="BD97" i="3"/>
  <c r="BB59" i="3"/>
  <c r="AZ25" i="3"/>
  <c r="BC32" i="3"/>
  <c r="BA18" i="3"/>
  <c r="BA86" i="3"/>
  <c r="AZ67" i="3"/>
  <c r="BD41" i="3"/>
  <c r="BA5" i="3"/>
  <c r="BD34" i="3"/>
  <c r="BE94" i="3"/>
  <c r="BA88" i="3"/>
  <c r="BD5" i="3"/>
  <c r="BA27" i="3"/>
  <c r="BB44" i="3"/>
  <c r="AZ85" i="3"/>
  <c r="BE44" i="3"/>
  <c r="BE15" i="3"/>
  <c r="BA40" i="3"/>
  <c r="BD99" i="3"/>
  <c r="BE68" i="3"/>
  <c r="BB33" i="3"/>
  <c r="BB41" i="3"/>
  <c r="BA32" i="3"/>
  <c r="ET95" i="4"/>
  <c r="FF95" i="4"/>
  <c r="CI13" i="4"/>
  <c r="EV68" i="3"/>
  <c r="BJ22" i="3"/>
  <c r="BH9" i="3"/>
  <c r="BK36" i="3"/>
  <c r="BH97" i="3"/>
  <c r="BH105" i="3"/>
  <c r="BJ63" i="3"/>
  <c r="BI85" i="3"/>
  <c r="BK53" i="3"/>
  <c r="BH69" i="3"/>
  <c r="BK22" i="3"/>
  <c r="BG107" i="3"/>
  <c r="BJ96" i="3"/>
  <c r="BF31" i="3"/>
  <c r="BI95" i="3"/>
  <c r="BH23" i="3"/>
  <c r="BJ14" i="3"/>
  <c r="BJ43" i="3"/>
  <c r="BJ71" i="3"/>
  <c r="BK6" i="3"/>
  <c r="BK42" i="3"/>
  <c r="BJ67" i="3"/>
  <c r="BH60" i="3"/>
  <c r="BG16" i="3"/>
  <c r="BG8" i="3"/>
  <c r="BH87" i="3"/>
  <c r="BF13" i="3"/>
  <c r="BJ4" i="3"/>
  <c r="BG27" i="3"/>
  <c r="BK33" i="3"/>
  <c r="BH72" i="3"/>
  <c r="BH67" i="3"/>
  <c r="BF17" i="3"/>
  <c r="BG58" i="3"/>
  <c r="BI49" i="3"/>
  <c r="BH103" i="3"/>
  <c r="BJ107" i="3"/>
  <c r="BJ32" i="3"/>
  <c r="BI40" i="3"/>
  <c r="BJ104" i="3"/>
  <c r="BK54" i="3"/>
  <c r="BI34" i="3"/>
  <c r="BJ72" i="3"/>
  <c r="BK44" i="3"/>
  <c r="BK97" i="3"/>
  <c r="BF79" i="3"/>
  <c r="BI53" i="3"/>
  <c r="BF8" i="3"/>
  <c r="BK41" i="3"/>
  <c r="BG42" i="3"/>
  <c r="BG99" i="3"/>
  <c r="BF89" i="3"/>
  <c r="BG87" i="3"/>
  <c r="BF53" i="3"/>
  <c r="BG7" i="3"/>
  <c r="DZ34" i="4"/>
  <c r="EL34" i="4"/>
  <c r="FF43" i="3"/>
  <c r="ET43" i="3"/>
  <c r="DG86" i="4"/>
  <c r="BO24" i="5"/>
  <c r="EV41" i="4"/>
  <c r="EV79" i="4"/>
  <c r="EW78" i="4" s="1"/>
  <c r="DX68" i="5"/>
  <c r="EJ68" i="5"/>
  <c r="EJ58" i="5"/>
  <c r="DX58" i="5"/>
  <c r="DZ60" i="5" s="1"/>
  <c r="CJ60" i="5"/>
  <c r="CV60" i="5"/>
  <c r="FF49" i="4"/>
  <c r="ET49" i="4"/>
  <c r="DR68" i="4"/>
  <c r="DF68" i="4"/>
  <c r="ET103" i="3"/>
  <c r="FF103" i="3"/>
  <c r="DR16" i="3"/>
  <c r="DF16" i="3"/>
  <c r="DH68" i="3"/>
  <c r="FD103" i="5"/>
  <c r="ER103" i="5"/>
  <c r="DR49" i="3"/>
  <c r="DF49" i="3"/>
  <c r="FD40" i="5"/>
  <c r="ER40" i="5"/>
  <c r="BD22" i="3"/>
  <c r="BB43" i="3"/>
  <c r="BB96" i="3"/>
  <c r="BC51" i="3"/>
  <c r="BC94" i="3"/>
  <c r="BB105" i="3"/>
  <c r="BD62" i="3"/>
  <c r="BC43" i="3"/>
  <c r="BA89" i="3"/>
  <c r="BD76" i="3"/>
  <c r="BE18" i="3"/>
  <c r="BA79" i="3"/>
  <c r="BA51" i="3"/>
  <c r="BC89" i="3"/>
  <c r="BE50" i="3"/>
  <c r="BB77" i="3"/>
  <c r="BA58" i="3"/>
  <c r="BD36" i="3"/>
  <c r="AZ8" i="3"/>
  <c r="BE4" i="3"/>
  <c r="BE106" i="3"/>
  <c r="AZ62" i="3"/>
  <c r="BD50" i="3"/>
  <c r="BB76" i="3"/>
  <c r="BA60" i="3"/>
  <c r="BA90" i="3"/>
  <c r="AZ88" i="3"/>
  <c r="AZ15" i="3"/>
  <c r="BE24" i="3"/>
  <c r="AZ106" i="3"/>
  <c r="BA71" i="3"/>
  <c r="BC18" i="3"/>
  <c r="BA24" i="3"/>
  <c r="BB60" i="3"/>
  <c r="BA78" i="3"/>
  <c r="BA70" i="3"/>
  <c r="BD32" i="3"/>
  <c r="BB58" i="3"/>
  <c r="BA54" i="3"/>
  <c r="BE103" i="3"/>
  <c r="BA52" i="3"/>
  <c r="AZ50" i="3"/>
  <c r="AZ5" i="3"/>
  <c r="BA7" i="3"/>
  <c r="BD63" i="3"/>
  <c r="BE35" i="3"/>
  <c r="BD72" i="3"/>
  <c r="BB7" i="3"/>
  <c r="BE88" i="3"/>
  <c r="BC88" i="3"/>
  <c r="BB24" i="3"/>
  <c r="BA36" i="3"/>
  <c r="BA14" i="3"/>
  <c r="BC105" i="3"/>
  <c r="DG85" i="4"/>
  <c r="DH79" i="4"/>
  <c r="DG79" i="4"/>
  <c r="DG41" i="4"/>
  <c r="BJ58" i="3"/>
  <c r="BG80" i="3"/>
  <c r="BJ76" i="3"/>
  <c r="BI60" i="3"/>
  <c r="BI44" i="3"/>
  <c r="BJ31" i="3"/>
  <c r="BF107" i="3"/>
  <c r="BG94" i="3"/>
  <c r="BH61" i="3"/>
  <c r="BF6" i="3"/>
  <c r="BK59" i="3"/>
  <c r="BJ17" i="3"/>
  <c r="BG89" i="3"/>
  <c r="BH31" i="3"/>
  <c r="BJ54" i="3"/>
  <c r="BI94" i="3"/>
  <c r="BF88" i="3"/>
  <c r="BF41" i="3"/>
  <c r="BF49" i="3"/>
  <c r="BF80" i="3"/>
  <c r="BF103" i="3"/>
  <c r="BF87" i="3"/>
  <c r="BF25" i="3"/>
  <c r="BK51" i="3"/>
  <c r="BG70" i="3"/>
  <c r="BK45" i="3"/>
  <c r="BI42" i="3"/>
  <c r="BG24" i="3"/>
  <c r="BF99" i="3"/>
  <c r="BH59" i="3"/>
  <c r="BG88" i="3"/>
  <c r="BF7" i="3"/>
  <c r="BH45" i="3"/>
  <c r="BG44" i="3"/>
  <c r="BJ98" i="3"/>
  <c r="BI72" i="3"/>
  <c r="BI27" i="3"/>
  <c r="BI22" i="3"/>
  <c r="BF63" i="3"/>
  <c r="BK107" i="3"/>
  <c r="BG14" i="3"/>
  <c r="BH36" i="3"/>
  <c r="BI14" i="3"/>
  <c r="BH107" i="3"/>
  <c r="BK60" i="3"/>
  <c r="BK71" i="3"/>
  <c r="BH4" i="3"/>
  <c r="BI33" i="3"/>
  <c r="BH76" i="3"/>
  <c r="BF86" i="3"/>
  <c r="BG59" i="3"/>
  <c r="BK68" i="3"/>
  <c r="BF16" i="3"/>
  <c r="BF24" i="3"/>
  <c r="BF42" i="3"/>
  <c r="DR25" i="3"/>
  <c r="DF25" i="3"/>
  <c r="DG85" i="3"/>
  <c r="FF34" i="4"/>
  <c r="ET34" i="4"/>
  <c r="FF15" i="3"/>
  <c r="ET15" i="3"/>
  <c r="EL67" i="4"/>
  <c r="DZ67" i="4"/>
  <c r="EL31" i="4"/>
  <c r="DZ31" i="4"/>
  <c r="DR49" i="4"/>
  <c r="DF49" i="4"/>
  <c r="DP106" i="5"/>
  <c r="DD106" i="5"/>
  <c r="DF103" i="3"/>
  <c r="DR103" i="3"/>
  <c r="DR52" i="3"/>
  <c r="DF52" i="3"/>
  <c r="FF16" i="3"/>
  <c r="ET16" i="3"/>
  <c r="FF31" i="3"/>
  <c r="ET31" i="3"/>
  <c r="ER87" i="5"/>
  <c r="ET87" i="5" s="1"/>
  <c r="FD87" i="5"/>
  <c r="DH67" i="3"/>
  <c r="EL49" i="3"/>
  <c r="DZ49" i="3"/>
  <c r="FF49" i="3"/>
  <c r="ET49" i="3"/>
  <c r="BD6" i="3"/>
  <c r="BD24" i="3"/>
  <c r="BE77" i="3"/>
  <c r="BA105" i="3"/>
  <c r="AZ108" i="3"/>
  <c r="BC4" i="3"/>
  <c r="BB54" i="3"/>
  <c r="BC67" i="3"/>
  <c r="AZ49" i="3"/>
  <c r="AZ16" i="3"/>
  <c r="BD17" i="3"/>
  <c r="BA41" i="3"/>
  <c r="AZ72" i="3"/>
  <c r="BE62" i="3"/>
  <c r="BD23" i="3"/>
  <c r="AZ45" i="3"/>
  <c r="BC53" i="3"/>
  <c r="BD94" i="3"/>
  <c r="AZ52" i="3"/>
  <c r="BC61" i="3"/>
  <c r="AZ58" i="3"/>
  <c r="BD90" i="3"/>
  <c r="BC54" i="3"/>
  <c r="BE26" i="3"/>
  <c r="AZ36" i="3"/>
  <c r="BC97" i="3"/>
  <c r="AZ68" i="3"/>
  <c r="BA63" i="3"/>
  <c r="BC5" i="3"/>
  <c r="BC26" i="3"/>
  <c r="BD43" i="3"/>
  <c r="BD88" i="3"/>
  <c r="DH77" i="4"/>
  <c r="DG16" i="4"/>
  <c r="CI14" i="4"/>
  <c r="EU68" i="3"/>
  <c r="DG76" i="4"/>
  <c r="BJ89" i="3"/>
  <c r="BH70" i="3"/>
  <c r="BI8" i="3"/>
  <c r="BI89" i="3"/>
  <c r="BJ69" i="3"/>
  <c r="BH22" i="3"/>
  <c r="BH99" i="3"/>
  <c r="BJ40" i="3"/>
  <c r="BJ44" i="3"/>
  <c r="BH104" i="3"/>
  <c r="BF94" i="3"/>
  <c r="BH18" i="3"/>
  <c r="BK50" i="3"/>
  <c r="BF40" i="3"/>
  <c r="BK34" i="3"/>
  <c r="BF52" i="3"/>
  <c r="BH33" i="3"/>
  <c r="BK90" i="3"/>
  <c r="BF108" i="3"/>
  <c r="BH71" i="3"/>
  <c r="BG45" i="3"/>
  <c r="BK26" i="3"/>
  <c r="BG60" i="3"/>
  <c r="BH43" i="3"/>
  <c r="BK32" i="3"/>
  <c r="BF27" i="3"/>
  <c r="BG95" i="3"/>
  <c r="BK104" i="3"/>
  <c r="BI70" i="3"/>
  <c r="BH79" i="3"/>
  <c r="BG18" i="3"/>
  <c r="BJ16" i="3"/>
  <c r="BG68" i="3"/>
  <c r="BF77" i="3"/>
  <c r="BF45" i="3"/>
  <c r="BF23" i="3"/>
  <c r="BG53" i="3"/>
  <c r="BK69" i="3"/>
  <c r="BJ79" i="3"/>
  <c r="BK76" i="3"/>
  <c r="BK13" i="3"/>
  <c r="BJ106" i="3"/>
  <c r="BJ103" i="3"/>
  <c r="BG71" i="3"/>
  <c r="BH50" i="3"/>
  <c r="BK23" i="3"/>
  <c r="BH26" i="3"/>
  <c r="BH96" i="3"/>
  <c r="BJ52" i="3"/>
  <c r="BH63" i="3"/>
  <c r="BJ78" i="3"/>
  <c r="BC61" i="5"/>
  <c r="DG106" i="4"/>
  <c r="FF25" i="3"/>
  <c r="ET25" i="3"/>
  <c r="ET104" i="3"/>
  <c r="FF104" i="3"/>
  <c r="FF40" i="3"/>
  <c r="ET40" i="3"/>
  <c r="EU59" i="4"/>
  <c r="BM49" i="5"/>
  <c r="BL43" i="5"/>
  <c r="EN43" i="5" s="1"/>
  <c r="DD41" i="5"/>
  <c r="DP41" i="5"/>
  <c r="DG95" i="3"/>
  <c r="FD68" i="5"/>
  <c r="ER68" i="5"/>
  <c r="ET77" i="3"/>
  <c r="FF77" i="3"/>
  <c r="EJ60" i="5"/>
  <c r="DX60" i="5"/>
  <c r="DY60" i="5" s="1"/>
  <c r="DG88" i="3"/>
  <c r="DG69" i="3"/>
  <c r="DX106" i="5"/>
  <c r="EJ106" i="5"/>
  <c r="EL103" i="3"/>
  <c r="DZ103" i="3"/>
  <c r="ET52" i="3"/>
  <c r="FF52" i="3"/>
  <c r="DZ16" i="3"/>
  <c r="EL16" i="3"/>
  <c r="DG70" i="3"/>
  <c r="DH70" i="3"/>
  <c r="DD103" i="5"/>
  <c r="DP103" i="5"/>
  <c r="EJ40" i="5"/>
  <c r="DX40" i="5"/>
  <c r="DD40" i="5"/>
  <c r="DP40" i="5"/>
  <c r="BC107" i="3"/>
  <c r="BD77" i="3"/>
  <c r="AZ51" i="3"/>
  <c r="AZ104" i="3"/>
  <c r="BD51" i="3"/>
  <c r="BD40" i="3"/>
  <c r="BB40" i="3"/>
  <c r="BB89" i="3"/>
  <c r="BB49" i="3"/>
  <c r="BC95" i="3"/>
  <c r="AZ7" i="3"/>
  <c r="BC106" i="3"/>
  <c r="BD9" i="3"/>
  <c r="BC58" i="3"/>
  <c r="AZ79" i="3"/>
  <c r="BA8" i="3"/>
  <c r="BE16" i="3"/>
  <c r="BE6" i="3"/>
  <c r="BA62" i="3"/>
  <c r="AZ53" i="3"/>
  <c r="BE96" i="3"/>
  <c r="AZ87" i="3"/>
  <c r="BA85" i="3"/>
  <c r="BA26" i="3"/>
  <c r="BE71" i="3"/>
  <c r="BB95" i="3"/>
  <c r="BB81" i="3"/>
  <c r="BC80" i="3"/>
  <c r="BB26" i="3"/>
  <c r="BE51" i="3"/>
  <c r="BC45" i="3"/>
  <c r="BB4" i="3"/>
  <c r="BD7" i="3"/>
  <c r="BA23" i="3"/>
  <c r="AZ59" i="3"/>
  <c r="BB94" i="3"/>
  <c r="BE7" i="3"/>
  <c r="BE34" i="3"/>
  <c r="BA22" i="3"/>
  <c r="BA87" i="3"/>
  <c r="BB87" i="3"/>
  <c r="BE58" i="3"/>
  <c r="AZ76" i="3"/>
  <c r="BE107" i="3"/>
  <c r="BA69" i="3"/>
  <c r="BE17" i="3"/>
  <c r="BE25" i="3"/>
  <c r="BA94" i="3"/>
  <c r="BB107" i="3"/>
  <c r="AZ69" i="3"/>
  <c r="BD44" i="3"/>
  <c r="AZ24" i="3"/>
  <c r="AZ32" i="3"/>
  <c r="CH16" i="4"/>
  <c r="BF104" i="3"/>
  <c r="BK99" i="3"/>
  <c r="BG86" i="3"/>
  <c r="BJ77" i="3"/>
  <c r="BF9" i="3"/>
  <c r="BI32" i="3"/>
  <c r="BI104" i="3"/>
  <c r="BK14" i="3"/>
  <c r="BH14" i="3"/>
  <c r="BJ62" i="3"/>
  <c r="BG15" i="3"/>
  <c r="BF50" i="3"/>
  <c r="BI50" i="3"/>
  <c r="BH89" i="3"/>
  <c r="BI71" i="3"/>
  <c r="BG61" i="3"/>
  <c r="BI15" i="3"/>
  <c r="BI45" i="3"/>
  <c r="BI31" i="3"/>
  <c r="BJ99" i="3"/>
  <c r="BF85" i="3"/>
  <c r="BI43" i="3"/>
  <c r="BG41" i="3"/>
  <c r="BH106" i="3"/>
  <c r="BG54" i="3"/>
  <c r="BH34" i="3"/>
  <c r="BI24" i="3"/>
  <c r="BH13" i="3"/>
  <c r="BJ97" i="3"/>
  <c r="BG104" i="3"/>
  <c r="BJ81" i="3"/>
  <c r="BJ45" i="3"/>
  <c r="BF76" i="3"/>
  <c r="BJ49" i="3"/>
  <c r="BI52" i="3"/>
  <c r="BG9" i="3"/>
  <c r="BG32" i="3"/>
  <c r="BJ105" i="3"/>
  <c r="BH98" i="3"/>
  <c r="BI69" i="3"/>
  <c r="BG43" i="3"/>
  <c r="BK43" i="3"/>
  <c r="BK8" i="3"/>
  <c r="BK96" i="3"/>
  <c r="BG78" i="3"/>
  <c r="BF44" i="3"/>
  <c r="BJ42" i="3"/>
  <c r="BJ41" i="3"/>
  <c r="BK16" i="3"/>
  <c r="BI80" i="3"/>
  <c r="BI103" i="3"/>
  <c r="BK77" i="3"/>
  <c r="BH27" i="3"/>
  <c r="BF67" i="3"/>
  <c r="EU87" i="4"/>
  <c r="EV87" i="4"/>
  <c r="EU76" i="4"/>
  <c r="DR43" i="3"/>
  <c r="DF43" i="3"/>
  <c r="DX23" i="5"/>
  <c r="DY22" i="5" s="1"/>
  <c r="DZ23" i="5"/>
  <c r="DY23" i="5"/>
  <c r="EJ23" i="5"/>
  <c r="EJ41" i="5"/>
  <c r="DX41" i="5"/>
  <c r="DF31" i="4"/>
  <c r="DR31" i="4"/>
  <c r="DR77" i="3"/>
  <c r="DF77" i="3"/>
  <c r="DG79" i="3" s="1"/>
  <c r="CV103" i="5"/>
  <c r="CJ103" i="5"/>
  <c r="BD108" i="3"/>
  <c r="AZ94" i="3"/>
  <c r="BC99" i="3"/>
  <c r="BD26" i="3"/>
  <c r="BE63" i="3"/>
  <c r="BB62" i="3"/>
  <c r="BB14" i="3"/>
  <c r="BB68" i="3"/>
  <c r="BD54" i="3"/>
  <c r="BE86" i="3"/>
  <c r="BB99" i="3"/>
  <c r="BB15" i="3"/>
  <c r="AZ90" i="3"/>
  <c r="BB69" i="3"/>
  <c r="BB80" i="3"/>
  <c r="BC77" i="3"/>
  <c r="AZ96" i="3"/>
  <c r="BD33" i="3"/>
  <c r="BE99" i="3"/>
  <c r="BD70" i="3"/>
  <c r="BE104" i="3"/>
  <c r="BD86" i="3"/>
  <c r="BC62" i="3"/>
  <c r="BE9" i="3"/>
  <c r="BA6" i="3"/>
  <c r="BA31" i="3"/>
  <c r="AZ95" i="3"/>
  <c r="BD52" i="3"/>
  <c r="BE13" i="3"/>
  <c r="BA9" i="3"/>
  <c r="AZ103" i="3"/>
  <c r="AZ43" i="3"/>
  <c r="BB79" i="3"/>
  <c r="BA4" i="3"/>
  <c r="AZ23" i="3"/>
  <c r="BE60" i="3"/>
  <c r="BD67" i="3"/>
  <c r="BB45" i="3"/>
  <c r="BC76" i="3"/>
  <c r="BB8" i="3"/>
  <c r="BE70" i="3"/>
  <c r="BA72" i="3"/>
  <c r="BE40" i="3"/>
  <c r="BD53" i="3"/>
  <c r="BB108" i="3"/>
  <c r="BB78" i="3"/>
  <c r="BE8" i="3"/>
  <c r="BD59" i="3"/>
  <c r="AZ107" i="3"/>
  <c r="BE98" i="3"/>
  <c r="BA53" i="3"/>
  <c r="BC41" i="3"/>
  <c r="BC13" i="3"/>
  <c r="BC9" i="3"/>
  <c r="DP67" i="5"/>
  <c r="DD67" i="5"/>
  <c r="BK72" i="3"/>
  <c r="BI23" i="3"/>
  <c r="BJ68" i="3"/>
  <c r="BI87" i="3"/>
  <c r="BJ8" i="3"/>
  <c r="BJ90" i="3"/>
  <c r="BI96" i="3"/>
  <c r="BJ60" i="3"/>
  <c r="BJ85" i="3"/>
  <c r="BH40" i="3"/>
  <c r="BI54" i="3"/>
  <c r="BH32" i="3"/>
  <c r="BI108" i="3"/>
  <c r="BH80" i="3"/>
  <c r="BH51" i="3"/>
  <c r="BH62" i="3"/>
  <c r="BG76" i="3"/>
  <c r="BH86" i="3"/>
  <c r="BI99" i="3"/>
  <c r="BI105" i="3"/>
  <c r="BF62" i="3"/>
  <c r="BI25" i="3"/>
  <c r="BH17" i="3"/>
  <c r="BK78" i="3"/>
  <c r="BH77" i="3"/>
  <c r="BK27" i="3"/>
  <c r="BI4" i="3"/>
  <c r="BG6" i="3"/>
  <c r="BH94" i="3"/>
  <c r="BF69" i="3"/>
  <c r="BI79" i="3"/>
  <c r="BJ27" i="3"/>
  <c r="BH35" i="3"/>
  <c r="BK35" i="3"/>
  <c r="BG85" i="3"/>
  <c r="BG52" i="3"/>
  <c r="BH7" i="3"/>
  <c r="BJ108" i="3"/>
  <c r="BJ94" i="3"/>
  <c r="BF81" i="3"/>
  <c r="BG25" i="3"/>
  <c r="BF18" i="3"/>
  <c r="BF106" i="3"/>
  <c r="BG97" i="3"/>
  <c r="BI63" i="3"/>
  <c r="BG40" i="3"/>
  <c r="BJ33" i="3"/>
  <c r="BI36" i="3"/>
  <c r="BG17" i="3"/>
  <c r="BG103" i="3"/>
  <c r="BF98" i="3"/>
  <c r="BG77" i="3"/>
  <c r="BG4" i="3"/>
  <c r="DZ25" i="3"/>
  <c r="EL25" i="3"/>
  <c r="DR104" i="3"/>
  <c r="DF104" i="3"/>
  <c r="DR34" i="4"/>
  <c r="DF34" i="4"/>
  <c r="DF40" i="3"/>
  <c r="DR40" i="3"/>
  <c r="DR15" i="3"/>
  <c r="DF15" i="3"/>
  <c r="DF69" i="4"/>
  <c r="DR69" i="4"/>
  <c r="BM80" i="5"/>
  <c r="ER23" i="5"/>
  <c r="FD23" i="5"/>
  <c r="EU70" i="3"/>
  <c r="CG13" i="4" l="1"/>
  <c r="EU5" i="3"/>
  <c r="EV5" i="3"/>
  <c r="DJ88" i="3"/>
  <c r="DK88" i="3" s="1"/>
  <c r="EU94" i="3"/>
  <c r="EV97" i="3"/>
  <c r="CG16" i="4"/>
  <c r="CG15" i="4"/>
  <c r="CH13" i="4"/>
  <c r="CJ13" i="4" s="1"/>
  <c r="DH60" i="4"/>
  <c r="EW86" i="3"/>
  <c r="EW87" i="3"/>
  <c r="EU96" i="3"/>
  <c r="EU95" i="3"/>
  <c r="EU6" i="3"/>
  <c r="EV95" i="3"/>
  <c r="EV96" i="3"/>
  <c r="CI32" i="3"/>
  <c r="EV14" i="4"/>
  <c r="DH61" i="4"/>
  <c r="DH59" i="4"/>
  <c r="EU14" i="4"/>
  <c r="EU15" i="4"/>
  <c r="DG61" i="4"/>
  <c r="EV13" i="4"/>
  <c r="EV15" i="4"/>
  <c r="DA104" i="4"/>
  <c r="EX61" i="4"/>
  <c r="EY61" i="4" s="1"/>
  <c r="DU69" i="4"/>
  <c r="DC61" i="4"/>
  <c r="DH16" i="4"/>
  <c r="DG14" i="4"/>
  <c r="DG60" i="4"/>
  <c r="DG24" i="4"/>
  <c r="DG13" i="4"/>
  <c r="DH103" i="4"/>
  <c r="DG58" i="4"/>
  <c r="DH88" i="4"/>
  <c r="DH58" i="4"/>
  <c r="EU86" i="4"/>
  <c r="DH86" i="4"/>
  <c r="DH87" i="4"/>
  <c r="DG87" i="4"/>
  <c r="DH85" i="4"/>
  <c r="EU85" i="4"/>
  <c r="DU85" i="4"/>
  <c r="DW5" i="4"/>
  <c r="EP41" i="4"/>
  <c r="EV94" i="3"/>
  <c r="EV76" i="3"/>
  <c r="DG97" i="3"/>
  <c r="EX86" i="3"/>
  <c r="EY86" i="3" s="1"/>
  <c r="CG15" i="3"/>
  <c r="EU7" i="3"/>
  <c r="EX88" i="3"/>
  <c r="EY88" i="3" s="1"/>
  <c r="CG25" i="3"/>
  <c r="EU4" i="3"/>
  <c r="EV69" i="3"/>
  <c r="EU67" i="3"/>
  <c r="EV7" i="3"/>
  <c r="EX4" i="3" s="1"/>
  <c r="EY4" i="3" s="1"/>
  <c r="CG87" i="3"/>
  <c r="CI34" i="3"/>
  <c r="CI13" i="3"/>
  <c r="CI50" i="3"/>
  <c r="EP49" i="3"/>
  <c r="EV70" i="3"/>
  <c r="EW70" i="3" s="1"/>
  <c r="CG16" i="3"/>
  <c r="CG4" i="3"/>
  <c r="EO61" i="3"/>
  <c r="CG7" i="3"/>
  <c r="CH7" i="3"/>
  <c r="CI68" i="3"/>
  <c r="CG14" i="3"/>
  <c r="EO33" i="3"/>
  <c r="DG67" i="3"/>
  <c r="CH23" i="3"/>
  <c r="DH95" i="3"/>
  <c r="CG85" i="3"/>
  <c r="EP105" i="3"/>
  <c r="CH33" i="3"/>
  <c r="CH51" i="3"/>
  <c r="DW105" i="3"/>
  <c r="CI96" i="3"/>
  <c r="EQ96" i="3"/>
  <c r="EO52" i="3"/>
  <c r="CH94" i="3"/>
  <c r="CI79" i="3"/>
  <c r="EV25" i="3"/>
  <c r="EW25" i="3" s="1"/>
  <c r="DC85" i="3"/>
  <c r="EQ61" i="3"/>
  <c r="DA76" i="3"/>
  <c r="CI88" i="3"/>
  <c r="DH96" i="3"/>
  <c r="EO68" i="3"/>
  <c r="CG22" i="3"/>
  <c r="CH14" i="3"/>
  <c r="CJ14" i="3" s="1"/>
  <c r="CI6" i="3"/>
  <c r="CH15" i="3"/>
  <c r="CH13" i="3"/>
  <c r="DB79" i="3"/>
  <c r="CH49" i="3"/>
  <c r="CH77" i="3"/>
  <c r="CI15" i="3"/>
  <c r="CG6" i="3"/>
  <c r="CI42" i="3"/>
  <c r="CH42" i="3"/>
  <c r="DW104" i="3"/>
  <c r="EV41" i="3"/>
  <c r="DU25" i="3"/>
  <c r="EQ59" i="3"/>
  <c r="EO77" i="3"/>
  <c r="DG42" i="3"/>
  <c r="DC87" i="3"/>
  <c r="DB59" i="3"/>
  <c r="DW77" i="3"/>
  <c r="DH58" i="3"/>
  <c r="DG77" i="3"/>
  <c r="EV59" i="3"/>
  <c r="EQ51" i="3"/>
  <c r="DH32" i="3"/>
  <c r="CI67" i="3"/>
  <c r="CH88" i="3"/>
  <c r="CI16" i="3"/>
  <c r="EQ6" i="3"/>
  <c r="EQ103" i="3"/>
  <c r="EO42" i="3"/>
  <c r="DG25" i="3"/>
  <c r="DB77" i="3"/>
  <c r="DH105" i="3"/>
  <c r="DC76" i="3"/>
  <c r="EP97" i="3"/>
  <c r="CG5" i="3"/>
  <c r="DW94" i="3"/>
  <c r="EU15" i="3"/>
  <c r="CH76" i="3"/>
  <c r="CI70" i="3"/>
  <c r="EO25" i="3"/>
  <c r="CG13" i="3"/>
  <c r="DC97" i="3"/>
  <c r="CH70" i="3"/>
  <c r="DW23" i="4"/>
  <c r="DW61" i="4"/>
  <c r="CI7" i="4"/>
  <c r="CH5" i="4"/>
  <c r="EQ94" i="4"/>
  <c r="DH13" i="4"/>
  <c r="EV106" i="4"/>
  <c r="EW104" i="4" s="1"/>
  <c r="EU106" i="4"/>
  <c r="DG105" i="4"/>
  <c r="DH15" i="4"/>
  <c r="DH76" i="4"/>
  <c r="DI76" i="4" s="1"/>
  <c r="DG78" i="4"/>
  <c r="CI6" i="4"/>
  <c r="DA76" i="4"/>
  <c r="EP16" i="4"/>
  <c r="EU105" i="4"/>
  <c r="CH14" i="4"/>
  <c r="CJ14" i="4" s="1"/>
  <c r="CI15" i="4"/>
  <c r="DV16" i="4"/>
  <c r="DV79" i="4"/>
  <c r="CI16" i="4"/>
  <c r="CJ16" i="4"/>
  <c r="EP15" i="4"/>
  <c r="CI5" i="4"/>
  <c r="DU68" i="4"/>
  <c r="DU87" i="4"/>
  <c r="DC6" i="4"/>
  <c r="CG4" i="4"/>
  <c r="CG7" i="4"/>
  <c r="DA87" i="4"/>
  <c r="DW94" i="4"/>
  <c r="CH15" i="4"/>
  <c r="CJ15" i="4" s="1"/>
  <c r="CH6" i="4"/>
  <c r="DV103" i="4"/>
  <c r="DU40" i="4"/>
  <c r="CI78" i="4"/>
  <c r="DC16" i="4"/>
  <c r="DA61" i="4"/>
  <c r="DH49" i="4"/>
  <c r="DC50" i="4"/>
  <c r="DB34" i="4"/>
  <c r="DU61" i="4"/>
  <c r="DV42" i="4"/>
  <c r="DU22" i="4"/>
  <c r="EW60" i="4"/>
  <c r="DU24" i="4"/>
  <c r="DW43" i="4"/>
  <c r="DC24" i="4"/>
  <c r="DC7" i="4"/>
  <c r="DV5" i="4"/>
  <c r="DV59" i="4"/>
  <c r="DU43" i="4"/>
  <c r="DC79" i="4"/>
  <c r="EP67" i="4"/>
  <c r="DB7" i="4"/>
  <c r="EU49" i="4"/>
  <c r="EP14" i="4"/>
  <c r="DW51" i="4"/>
  <c r="DU32" i="4"/>
  <c r="CI4" i="4"/>
  <c r="CG40" i="4"/>
  <c r="EV49" i="4"/>
  <c r="DV95" i="4"/>
  <c r="DA51" i="4"/>
  <c r="DU88" i="4"/>
  <c r="DG15" i="3"/>
  <c r="DA60" i="3"/>
  <c r="DA104" i="3"/>
  <c r="EO70" i="3"/>
  <c r="EO85" i="3"/>
  <c r="EQ16" i="3"/>
  <c r="EV16" i="3"/>
  <c r="EW16" i="3" s="1"/>
  <c r="DA59" i="3"/>
  <c r="DH50" i="3"/>
  <c r="DB42" i="3"/>
  <c r="DB88" i="3"/>
  <c r="CG59" i="3"/>
  <c r="DB104" i="3"/>
  <c r="EU49" i="3"/>
  <c r="DU94" i="3"/>
  <c r="DB86" i="3"/>
  <c r="DC34" i="3"/>
  <c r="DU67" i="3"/>
  <c r="DU41" i="3"/>
  <c r="CG67" i="3"/>
  <c r="EO86" i="3"/>
  <c r="CI5" i="3"/>
  <c r="DV6" i="3"/>
  <c r="DC50" i="3"/>
  <c r="DC40" i="3"/>
  <c r="DA42" i="3"/>
  <c r="DH25" i="3"/>
  <c r="DU87" i="3"/>
  <c r="DH16" i="3"/>
  <c r="DB34" i="3"/>
  <c r="EP4" i="3"/>
  <c r="EQ60" i="3"/>
  <c r="EO24" i="3"/>
  <c r="EQ78" i="3"/>
  <c r="EW85" i="3"/>
  <c r="CH32" i="3"/>
  <c r="CH16" i="3"/>
  <c r="CG34" i="4"/>
  <c r="DV85" i="4"/>
  <c r="EO23" i="4"/>
  <c r="EO77" i="4"/>
  <c r="DW31" i="4"/>
  <c r="CH32" i="4"/>
  <c r="EX76" i="4"/>
  <c r="EY76" i="4" s="1"/>
  <c r="FE76" i="4" s="1"/>
  <c r="CH22" i="4"/>
  <c r="CI32" i="4"/>
  <c r="DV49" i="4"/>
  <c r="DC103" i="4"/>
  <c r="CH58" i="4"/>
  <c r="CH33" i="4"/>
  <c r="EU67" i="4"/>
  <c r="DV41" i="4"/>
  <c r="DC43" i="4"/>
  <c r="DV86" i="4"/>
  <c r="DV78" i="4"/>
  <c r="DU78" i="4"/>
  <c r="DU13" i="4"/>
  <c r="DB68" i="4"/>
  <c r="DH94" i="4"/>
  <c r="DB79" i="4"/>
  <c r="CG6" i="4"/>
  <c r="DC52" i="4"/>
  <c r="CG86" i="4"/>
  <c r="CH24" i="4"/>
  <c r="CH23" i="4"/>
  <c r="CH25" i="4"/>
  <c r="DH68" i="4"/>
  <c r="EP78" i="4"/>
  <c r="DB60" i="4"/>
  <c r="DU60" i="4"/>
  <c r="CI33" i="3"/>
  <c r="CI61" i="3"/>
  <c r="CH95" i="3"/>
  <c r="EP88" i="3"/>
  <c r="EX85" i="3"/>
  <c r="EY85" i="3" s="1"/>
  <c r="CH69" i="3"/>
  <c r="DH15" i="3"/>
  <c r="DW22" i="3"/>
  <c r="DC49" i="3"/>
  <c r="DB69" i="3"/>
  <c r="DU24" i="3"/>
  <c r="DV68" i="3"/>
  <c r="DV14" i="3"/>
  <c r="DA32" i="3"/>
  <c r="DC7" i="3"/>
  <c r="EX70" i="3"/>
  <c r="EY70" i="3" s="1"/>
  <c r="FA70" i="3" s="1"/>
  <c r="DG24" i="3"/>
  <c r="CH52" i="3"/>
  <c r="CJ52" i="3" s="1"/>
  <c r="CI97" i="3"/>
  <c r="EP50" i="3"/>
  <c r="EP7" i="3"/>
  <c r="EO69" i="3"/>
  <c r="EO43" i="3"/>
  <c r="CI14" i="3"/>
  <c r="EV52" i="3"/>
  <c r="EW52" i="3" s="1"/>
  <c r="DW69" i="3"/>
  <c r="DW59" i="3"/>
  <c r="EU52" i="3"/>
  <c r="DB32" i="3"/>
  <c r="EU59" i="3"/>
  <c r="CG58" i="3"/>
  <c r="CJ58" i="3" s="1"/>
  <c r="EO105" i="3"/>
  <c r="EP43" i="3"/>
  <c r="CH25" i="3"/>
  <c r="CH78" i="3"/>
  <c r="CG88" i="3"/>
  <c r="CI85" i="3"/>
  <c r="CG24" i="3"/>
  <c r="CJ16" i="3"/>
  <c r="DC67" i="3"/>
  <c r="DV86" i="3"/>
  <c r="EU16" i="3"/>
  <c r="DU88" i="3"/>
  <c r="DG16" i="3"/>
  <c r="DV103" i="3"/>
  <c r="DW4" i="3"/>
  <c r="EU32" i="3"/>
  <c r="DV94" i="3"/>
  <c r="DU51" i="3"/>
  <c r="DA33" i="3"/>
  <c r="DV25" i="3"/>
  <c r="DU13" i="3"/>
  <c r="DW68" i="3"/>
  <c r="DG50" i="3"/>
  <c r="EV58" i="3"/>
  <c r="EP42" i="3"/>
  <c r="CG104" i="3"/>
  <c r="EQ34" i="3"/>
  <c r="DH34" i="3"/>
  <c r="EV42" i="3"/>
  <c r="DB97" i="3"/>
  <c r="EV78" i="3"/>
  <c r="DV96" i="3"/>
  <c r="DG58" i="3"/>
  <c r="CH41" i="3"/>
  <c r="DB58" i="3"/>
  <c r="DC77" i="3"/>
  <c r="DG104" i="3"/>
  <c r="DV40" i="3"/>
  <c r="DG103" i="3"/>
  <c r="EV13" i="3"/>
  <c r="DV76" i="3"/>
  <c r="DW58" i="3"/>
  <c r="DC33" i="3"/>
  <c r="DH49" i="3"/>
  <c r="DU31" i="3"/>
  <c r="DC95" i="3"/>
  <c r="EU78" i="3"/>
  <c r="DU34" i="3"/>
  <c r="DH104" i="3"/>
  <c r="DV78" i="3"/>
  <c r="DB49" i="3"/>
  <c r="DA69" i="3"/>
  <c r="DD69" i="3" s="1"/>
  <c r="DA52" i="3"/>
  <c r="DJ69" i="3"/>
  <c r="DK69" i="3" s="1"/>
  <c r="DQ69" i="3" s="1"/>
  <c r="DH103" i="3"/>
  <c r="EV15" i="3"/>
  <c r="CI105" i="3"/>
  <c r="EU24" i="3"/>
  <c r="EP96" i="3"/>
  <c r="EP69" i="3"/>
  <c r="CH96" i="3"/>
  <c r="CH6" i="3"/>
  <c r="DU86" i="3"/>
  <c r="DA86" i="3"/>
  <c r="DD86" i="3" s="1"/>
  <c r="DV77" i="3"/>
  <c r="CH50" i="3"/>
  <c r="CI49" i="3"/>
  <c r="CI69" i="3"/>
  <c r="CH97" i="3"/>
  <c r="EQ14" i="3"/>
  <c r="EP13" i="3"/>
  <c r="EQ87" i="3"/>
  <c r="EP86" i="3"/>
  <c r="EQ7" i="3"/>
  <c r="EQ24" i="3"/>
  <c r="EQ15" i="3"/>
  <c r="EO88" i="3"/>
  <c r="EQ23" i="3"/>
  <c r="EQ105" i="3"/>
  <c r="EQ42" i="3"/>
  <c r="CH5" i="3"/>
  <c r="ER105" i="3"/>
  <c r="DH22" i="3"/>
  <c r="CG49" i="3"/>
  <c r="CJ49" i="3" s="1"/>
  <c r="CH4" i="3"/>
  <c r="CI4" i="3"/>
  <c r="EV22" i="3"/>
  <c r="CI52" i="3"/>
  <c r="EO104" i="3"/>
  <c r="EU106" i="3"/>
  <c r="DV5" i="3"/>
  <c r="DG59" i="3"/>
  <c r="DA96" i="3"/>
  <c r="DW78" i="3"/>
  <c r="DW86" i="3"/>
  <c r="EU31" i="3"/>
  <c r="DH52" i="3"/>
  <c r="DB78" i="3"/>
  <c r="DA67" i="3"/>
  <c r="DA4" i="3"/>
  <c r="DW14" i="3"/>
  <c r="DB50" i="3"/>
  <c r="DC13" i="3"/>
  <c r="DC106" i="3"/>
  <c r="DH24" i="3"/>
  <c r="DU70" i="3"/>
  <c r="DG23" i="3"/>
  <c r="EO22" i="3"/>
  <c r="EQ32" i="3"/>
  <c r="EO16" i="3"/>
  <c r="EQ40" i="3"/>
  <c r="EV40" i="3"/>
  <c r="DH59" i="3"/>
  <c r="DU59" i="3"/>
  <c r="DB95" i="3"/>
  <c r="DV13" i="3"/>
  <c r="DC5" i="3"/>
  <c r="DW52" i="3"/>
  <c r="DW41" i="3"/>
  <c r="DC43" i="3"/>
  <c r="EV50" i="3"/>
  <c r="DG78" i="3"/>
  <c r="DC86" i="3"/>
  <c r="DV33" i="3"/>
  <c r="DA94" i="3"/>
  <c r="DH40" i="3"/>
  <c r="DA25" i="3"/>
  <c r="DB94" i="3"/>
  <c r="DA50" i="3"/>
  <c r="DU52" i="3"/>
  <c r="DH78" i="3"/>
  <c r="EV33" i="3"/>
  <c r="DG52" i="3"/>
  <c r="DU49" i="3"/>
  <c r="DC51" i="3"/>
  <c r="DC59" i="3"/>
  <c r="EU105" i="3"/>
  <c r="DV24" i="3"/>
  <c r="DW88" i="3"/>
  <c r="DB23" i="3"/>
  <c r="DA7" i="3"/>
  <c r="DV85" i="3"/>
  <c r="DV52" i="3"/>
  <c r="DW24" i="3"/>
  <c r="DB52" i="3"/>
  <c r="DA13" i="3"/>
  <c r="DU6" i="3"/>
  <c r="DX6" i="3" s="1"/>
  <c r="EV14" i="3"/>
  <c r="CH59" i="3"/>
  <c r="CI7" i="3"/>
  <c r="EX87" i="3"/>
  <c r="EY87" i="3" s="1"/>
  <c r="EZ86" i="3" s="1"/>
  <c r="CI23" i="3"/>
  <c r="DC22" i="4"/>
  <c r="EO40" i="4"/>
  <c r="DW96" i="4"/>
  <c r="DU15" i="4"/>
  <c r="DW78" i="4"/>
  <c r="DG97" i="4"/>
  <c r="DG34" i="4"/>
  <c r="CI61" i="4"/>
  <c r="EQ49" i="4"/>
  <c r="EO97" i="4"/>
  <c r="EO31" i="4"/>
  <c r="EP87" i="4"/>
  <c r="DV97" i="4"/>
  <c r="DV33" i="4"/>
  <c r="EP42" i="4"/>
  <c r="DB58" i="4"/>
  <c r="DW104" i="4"/>
  <c r="DW69" i="4"/>
  <c r="DW105" i="4"/>
  <c r="CI67" i="4"/>
  <c r="EP61" i="4"/>
  <c r="EP7" i="4"/>
  <c r="EO69" i="4"/>
  <c r="EP22" i="4"/>
  <c r="EO88" i="4"/>
  <c r="EQ5" i="4"/>
  <c r="EQ58" i="4"/>
  <c r="EQ51" i="4"/>
  <c r="EQ32" i="4"/>
  <c r="EQ40" i="4"/>
  <c r="DU14" i="4"/>
  <c r="CG95" i="4"/>
  <c r="EP34" i="4"/>
  <c r="DC70" i="4"/>
  <c r="DC69" i="4"/>
  <c r="DA6" i="4"/>
  <c r="DV51" i="4"/>
  <c r="DB105" i="4"/>
  <c r="DB103" i="4"/>
  <c r="CH4" i="4"/>
  <c r="CH104" i="4"/>
  <c r="CI52" i="4"/>
  <c r="DA96" i="4"/>
  <c r="CG49" i="4"/>
  <c r="CH96" i="4"/>
  <c r="DB85" i="4"/>
  <c r="DW33" i="4"/>
  <c r="EX58" i="4"/>
  <c r="EY58" i="4" s="1"/>
  <c r="FC58" i="4" s="1"/>
  <c r="EQ61" i="4"/>
  <c r="DC41" i="4"/>
  <c r="DA43" i="4"/>
  <c r="DU25" i="4"/>
  <c r="DC33" i="4"/>
  <c r="DC97" i="4"/>
  <c r="DU96" i="4"/>
  <c r="DV52" i="4"/>
  <c r="DU34" i="4"/>
  <c r="DC106" i="4"/>
  <c r="EQ4" i="4"/>
  <c r="DW60" i="4"/>
  <c r="EQ79" i="4"/>
  <c r="EU52" i="4"/>
  <c r="DV15" i="4"/>
  <c r="DH23" i="4"/>
  <c r="DH24" i="4"/>
  <c r="EO85" i="4"/>
  <c r="EQ86" i="4"/>
  <c r="EQ78" i="4"/>
  <c r="DG69" i="4"/>
  <c r="DB13" i="4"/>
  <c r="EU33" i="4"/>
  <c r="EV31" i="4"/>
  <c r="EU31" i="4"/>
  <c r="EO86" i="4"/>
  <c r="EO24" i="4"/>
  <c r="DG23" i="4"/>
  <c r="DW32" i="4"/>
  <c r="EU34" i="4"/>
  <c r="EV68" i="4"/>
  <c r="DB94" i="4"/>
  <c r="EO6" i="4"/>
  <c r="DH34" i="4"/>
  <c r="DG31" i="4"/>
  <c r="DH31" i="4"/>
  <c r="EU94" i="4"/>
  <c r="EU95" i="4"/>
  <c r="DB6" i="4"/>
  <c r="EO59" i="4"/>
  <c r="EV34" i="4"/>
  <c r="EW34" i="4" s="1"/>
  <c r="DH70" i="4"/>
  <c r="EP79" i="4"/>
  <c r="DA59" i="4"/>
  <c r="DH96" i="4"/>
  <c r="DG94" i="4"/>
  <c r="EU69" i="4"/>
  <c r="DA15" i="4"/>
  <c r="EQ6" i="4"/>
  <c r="EU24" i="4"/>
  <c r="EV22" i="4"/>
  <c r="DV61" i="4"/>
  <c r="DX61" i="4" s="1"/>
  <c r="EQ50" i="4"/>
  <c r="DC13" i="4"/>
  <c r="DC42" i="4"/>
  <c r="CI43" i="4"/>
  <c r="DB23" i="4"/>
  <c r="EO50" i="4"/>
  <c r="EQ34" i="4"/>
  <c r="EO32" i="4"/>
  <c r="EP59" i="4"/>
  <c r="EO51" i="4"/>
  <c r="DV22" i="4"/>
  <c r="DU76" i="4"/>
  <c r="EP105" i="4"/>
  <c r="DA97" i="4"/>
  <c r="DA32" i="4"/>
  <c r="EX86" i="4"/>
  <c r="EY86" i="4" s="1"/>
  <c r="FE86" i="4" s="1"/>
  <c r="CG85" i="4"/>
  <c r="DV106" i="4"/>
  <c r="CG88" i="4"/>
  <c r="DG33" i="4"/>
  <c r="DG52" i="4"/>
  <c r="DG67" i="4"/>
  <c r="DB76" i="4"/>
  <c r="DA49" i="4"/>
  <c r="DB50" i="4"/>
  <c r="DB86" i="4"/>
  <c r="DB32" i="4"/>
  <c r="EO34" i="4"/>
  <c r="EP51" i="4"/>
  <c r="EP103" i="4"/>
  <c r="EP43" i="4"/>
  <c r="EO13" i="4"/>
  <c r="DW85" i="4"/>
  <c r="DC34" i="4"/>
  <c r="DC15" i="4"/>
  <c r="DC4" i="4"/>
  <c r="DU97" i="4"/>
  <c r="DC104" i="4"/>
  <c r="CI88" i="4"/>
  <c r="DG49" i="4"/>
  <c r="DB78" i="4"/>
  <c r="DB16" i="4"/>
  <c r="DA79" i="4"/>
  <c r="EP49" i="4"/>
  <c r="EQ87" i="4"/>
  <c r="DW13" i="4"/>
  <c r="DV94" i="4"/>
  <c r="DV40" i="4"/>
  <c r="DU70" i="4"/>
  <c r="DA77" i="4"/>
  <c r="EU96" i="4"/>
  <c r="DW7" i="4"/>
  <c r="EQ104" i="4"/>
  <c r="DC58" i="4"/>
  <c r="DW79" i="4"/>
  <c r="DU42" i="4"/>
  <c r="DA50" i="4"/>
  <c r="DD50" i="4" s="1"/>
  <c r="DU33" i="4"/>
  <c r="CI34" i="4"/>
  <c r="CG32" i="4"/>
  <c r="CH103" i="4"/>
  <c r="CH42" i="4"/>
  <c r="CH76" i="4"/>
  <c r="CH52" i="4"/>
  <c r="CH60" i="4"/>
  <c r="CG103" i="4"/>
  <c r="CH86" i="4"/>
  <c r="CH43" i="4"/>
  <c r="CG60" i="4"/>
  <c r="DU79" i="4"/>
  <c r="CH41" i="4"/>
  <c r="CG104" i="4"/>
  <c r="CI95" i="4"/>
  <c r="DU51" i="4"/>
  <c r="CH95" i="4"/>
  <c r="CI49" i="4"/>
  <c r="CI69" i="4"/>
  <c r="CG97" i="4"/>
  <c r="CI50" i="4"/>
  <c r="CI87" i="4"/>
  <c r="CG23" i="4"/>
  <c r="DV68" i="4"/>
  <c r="CG5" i="4"/>
  <c r="CH94" i="4"/>
  <c r="CH87" i="4"/>
  <c r="CI76" i="4"/>
  <c r="CI58" i="4"/>
  <c r="CH7" i="4"/>
  <c r="FE61" i="4"/>
  <c r="FC61" i="4"/>
  <c r="FA61" i="4"/>
  <c r="DM88" i="3"/>
  <c r="DO88" i="3"/>
  <c r="DQ88" i="3"/>
  <c r="DC14" i="4"/>
  <c r="EP40" i="4"/>
  <c r="EO67" i="4"/>
  <c r="EP104" i="4"/>
  <c r="EP60" i="4"/>
  <c r="EO105" i="4"/>
  <c r="EP13" i="4"/>
  <c r="DH41" i="3"/>
  <c r="EQ15" i="4"/>
  <c r="EP86" i="4"/>
  <c r="CI103" i="3"/>
  <c r="EU58" i="3"/>
  <c r="EV94" i="4"/>
  <c r="DT85" i="5"/>
  <c r="DT70" i="5"/>
  <c r="DT25" i="5"/>
  <c r="DU106" i="5"/>
  <c r="DZ25" i="5"/>
  <c r="DC31" i="3"/>
  <c r="DB105" i="3"/>
  <c r="DB103" i="3"/>
  <c r="EX60" i="4"/>
  <c r="EY60" i="4" s="1"/>
  <c r="EP79" i="3"/>
  <c r="EO5" i="4"/>
  <c r="EP33" i="4"/>
  <c r="DB88" i="4"/>
  <c r="CG96" i="3"/>
  <c r="CH22" i="3"/>
  <c r="CJ22" i="3" s="1"/>
  <c r="CI78" i="3"/>
  <c r="DH23" i="3"/>
  <c r="DW106" i="4"/>
  <c r="DU106" i="4"/>
  <c r="EV24" i="3"/>
  <c r="DU49" i="5"/>
  <c r="EQ77" i="4"/>
  <c r="EQ14" i="4"/>
  <c r="DA69" i="4"/>
  <c r="CI43" i="3"/>
  <c r="DH97" i="4"/>
  <c r="EO23" i="3"/>
  <c r="EP34" i="3"/>
  <c r="EP52" i="3"/>
  <c r="EO87" i="3"/>
  <c r="EQ43" i="3"/>
  <c r="EO67" i="3"/>
  <c r="EO60" i="3"/>
  <c r="EO78" i="3"/>
  <c r="EO41" i="3"/>
  <c r="EQ106" i="3"/>
  <c r="EP70" i="3"/>
  <c r="EO49" i="3"/>
  <c r="ER49" i="3" s="1"/>
  <c r="DH50" i="4"/>
  <c r="DS69" i="5"/>
  <c r="DV69" i="5" s="1"/>
  <c r="EB34" i="5"/>
  <c r="EC34" i="5" s="1"/>
  <c r="EA34" i="5"/>
  <c r="EP95" i="4"/>
  <c r="CI51" i="3"/>
  <c r="CG50" i="4"/>
  <c r="CG61" i="4"/>
  <c r="CI94" i="4"/>
  <c r="CG69" i="4"/>
  <c r="CH68" i="4"/>
  <c r="CH61" i="4"/>
  <c r="CI51" i="4"/>
  <c r="CG94" i="4"/>
  <c r="CI59" i="4"/>
  <c r="CI42" i="4"/>
  <c r="CI96" i="4"/>
  <c r="CH88" i="4"/>
  <c r="CI60" i="4"/>
  <c r="CH77" i="4"/>
  <c r="CZ61" i="5"/>
  <c r="CZ50" i="5"/>
  <c r="CY6" i="5"/>
  <c r="CY24" i="5"/>
  <c r="CY69" i="5"/>
  <c r="DA60" i="5"/>
  <c r="DA5" i="5"/>
  <c r="CZ95" i="5"/>
  <c r="CY25" i="5"/>
  <c r="CZ76" i="5"/>
  <c r="DA33" i="5"/>
  <c r="DA88" i="5"/>
  <c r="CY61" i="5"/>
  <c r="DB61" i="5" s="1"/>
  <c r="CY41" i="5"/>
  <c r="DB41" i="5" s="1"/>
  <c r="DA43" i="5"/>
  <c r="CY4" i="5"/>
  <c r="DB4" i="5" s="1"/>
  <c r="CZ106" i="5"/>
  <c r="DA61" i="5"/>
  <c r="CY96" i="5"/>
  <c r="CY23" i="5"/>
  <c r="CZ25" i="5"/>
  <c r="DV69" i="4"/>
  <c r="DX69" i="4" s="1"/>
  <c r="CZ41" i="5"/>
  <c r="CF97" i="5"/>
  <c r="DG25" i="4"/>
  <c r="DC67" i="4"/>
  <c r="DA14" i="4"/>
  <c r="EM95" i="5"/>
  <c r="EP95" i="5" s="1"/>
  <c r="EO23" i="5"/>
  <c r="EO61" i="5"/>
  <c r="EM67" i="5"/>
  <c r="EP67" i="5" s="1"/>
  <c r="EM61" i="5"/>
  <c r="EM85" i="5"/>
  <c r="EN67" i="5"/>
  <c r="EM7" i="5"/>
  <c r="EM22" i="5"/>
  <c r="EP22" i="5" s="1"/>
  <c r="EM33" i="5"/>
  <c r="EM60" i="5"/>
  <c r="EO15" i="5"/>
  <c r="EM69" i="5"/>
  <c r="EO106" i="5"/>
  <c r="EO104" i="5"/>
  <c r="EM32" i="5"/>
  <c r="EN79" i="5"/>
  <c r="EO49" i="5"/>
  <c r="EN87" i="5"/>
  <c r="EO59" i="5"/>
  <c r="EO88" i="5"/>
  <c r="DW87" i="4"/>
  <c r="CF24" i="5"/>
  <c r="DG32" i="3"/>
  <c r="EO95" i="4"/>
  <c r="DA67" i="4"/>
  <c r="EX43" i="4"/>
  <c r="EY43" i="4" s="1"/>
  <c r="EW43" i="4"/>
  <c r="DI88" i="3"/>
  <c r="DY61" i="5"/>
  <c r="CH85" i="3"/>
  <c r="DS86" i="5"/>
  <c r="DS52" i="5"/>
  <c r="DU16" i="5"/>
  <c r="DT79" i="5"/>
  <c r="DS105" i="5"/>
  <c r="DV105" i="5" s="1"/>
  <c r="DT94" i="5"/>
  <c r="DV94" i="5" s="1"/>
  <c r="DS87" i="5"/>
  <c r="DV87" i="5" s="1"/>
  <c r="DU105" i="5"/>
  <c r="CE79" i="5"/>
  <c r="CF94" i="5"/>
  <c r="CH94" i="5" s="1"/>
  <c r="CF25" i="5"/>
  <c r="CF50" i="5"/>
  <c r="CG43" i="5"/>
  <c r="CE5" i="5"/>
  <c r="CE16" i="5"/>
  <c r="CG77" i="5"/>
  <c r="EO15" i="4"/>
  <c r="DB97" i="4"/>
  <c r="DA106" i="4"/>
  <c r="CI40" i="3"/>
  <c r="CH31" i="3"/>
  <c r="DU6" i="4"/>
  <c r="DU94" i="4"/>
  <c r="CG97" i="5"/>
  <c r="DG95" i="4"/>
  <c r="DC105" i="3"/>
  <c r="CI77" i="3"/>
  <c r="DG106" i="3"/>
  <c r="EQ31" i="3"/>
  <c r="EO13" i="3"/>
  <c r="EQ85" i="3"/>
  <c r="EP106" i="3"/>
  <c r="DU67" i="4"/>
  <c r="DX67" i="4" s="1"/>
  <c r="DW70" i="4"/>
  <c r="DJ43" i="4"/>
  <c r="DK43" i="4" s="1"/>
  <c r="DI43" i="4"/>
  <c r="DH22" i="4"/>
  <c r="CE34" i="5"/>
  <c r="EP59" i="3"/>
  <c r="EB33" i="5"/>
  <c r="EC33" i="5" s="1"/>
  <c r="EA33" i="5"/>
  <c r="EO60" i="4"/>
  <c r="EO104" i="4"/>
  <c r="EO58" i="4"/>
  <c r="DA58" i="4"/>
  <c r="DA60" i="4"/>
  <c r="DA78" i="4"/>
  <c r="CH78" i="4"/>
  <c r="CI33" i="4"/>
  <c r="CH34" i="4"/>
  <c r="CH79" i="4"/>
  <c r="CH105" i="4"/>
  <c r="CH49" i="4"/>
  <c r="CG59" i="4"/>
  <c r="CZ6" i="5"/>
  <c r="DA59" i="5"/>
  <c r="CZ58" i="5"/>
  <c r="DA41" i="5"/>
  <c r="CZ70" i="5"/>
  <c r="DU104" i="4"/>
  <c r="DA5" i="4"/>
  <c r="DC59" i="4"/>
  <c r="DA41" i="4"/>
  <c r="CH79" i="3"/>
  <c r="CG103" i="3"/>
  <c r="CI86" i="3"/>
  <c r="EN85" i="5"/>
  <c r="EN7" i="5"/>
  <c r="EN69" i="5"/>
  <c r="EM76" i="5"/>
  <c r="EN70" i="5"/>
  <c r="EM106" i="5"/>
  <c r="EN13" i="5"/>
  <c r="EN42" i="5"/>
  <c r="EM51" i="5"/>
  <c r="EP51" i="5" s="1"/>
  <c r="DW68" i="4"/>
  <c r="DW67" i="4"/>
  <c r="DB41" i="3"/>
  <c r="DX94" i="3"/>
  <c r="EV31" i="3"/>
  <c r="DB6" i="3"/>
  <c r="EX97" i="3"/>
  <c r="EY97" i="3" s="1"/>
  <c r="EW97" i="3"/>
  <c r="EP52" i="4"/>
  <c r="EU22" i="4"/>
  <c r="EV24" i="4"/>
  <c r="DG14" i="3"/>
  <c r="DH14" i="3"/>
  <c r="DU106" i="3"/>
  <c r="DC52" i="3"/>
  <c r="DC70" i="3"/>
  <c r="DB16" i="3"/>
  <c r="DG43" i="3"/>
  <c r="DV23" i="3"/>
  <c r="DW97" i="3"/>
  <c r="DU85" i="3"/>
  <c r="DU5" i="3"/>
  <c r="DA79" i="3"/>
  <c r="DB40" i="3"/>
  <c r="DW106" i="3"/>
  <c r="DU78" i="3"/>
  <c r="DX78" i="3" s="1"/>
  <c r="DU23" i="3"/>
  <c r="DV105" i="3"/>
  <c r="DV70" i="3"/>
  <c r="DC94" i="3"/>
  <c r="DC25" i="3"/>
  <c r="EV34" i="3"/>
  <c r="EU34" i="3"/>
  <c r="EU33" i="3"/>
  <c r="DG41" i="3"/>
  <c r="DV32" i="3"/>
  <c r="DU42" i="3"/>
  <c r="DU7" i="3"/>
  <c r="DA106" i="3"/>
  <c r="DD59" i="3"/>
  <c r="EV103" i="3"/>
  <c r="EV50" i="4"/>
  <c r="EV51" i="4"/>
  <c r="EU51" i="4"/>
  <c r="DY58" i="5"/>
  <c r="EV43" i="3"/>
  <c r="DW43" i="3"/>
  <c r="DC6" i="3"/>
  <c r="DA22" i="3"/>
  <c r="DB85" i="3"/>
  <c r="EV32" i="3"/>
  <c r="EV69" i="4"/>
  <c r="DU69" i="3"/>
  <c r="DV41" i="3"/>
  <c r="DC96" i="3"/>
  <c r="EU14" i="3"/>
  <c r="DU60" i="3"/>
  <c r="DW16" i="3"/>
  <c r="DU16" i="3"/>
  <c r="DW51" i="3"/>
  <c r="DA87" i="3"/>
  <c r="DB61" i="3"/>
  <c r="EV67" i="4"/>
  <c r="DB7" i="3"/>
  <c r="DZ59" i="5"/>
  <c r="EU13" i="3"/>
  <c r="CH34" i="3"/>
  <c r="CI58" i="3"/>
  <c r="DH60" i="3"/>
  <c r="DG60" i="3"/>
  <c r="EU23" i="3"/>
  <c r="EP68" i="4"/>
  <c r="EQ16" i="4"/>
  <c r="EO78" i="4"/>
  <c r="EP5" i="4"/>
  <c r="EO7" i="4"/>
  <c r="EP76" i="4"/>
  <c r="EU23" i="4"/>
  <c r="DU23" i="4"/>
  <c r="DA16" i="5"/>
  <c r="DA42" i="4"/>
  <c r="DG34" i="3"/>
  <c r="CG50" i="3"/>
  <c r="CG32" i="3"/>
  <c r="CJ32" i="3" s="1"/>
  <c r="CG41" i="3"/>
  <c r="DC96" i="4"/>
  <c r="DW40" i="4"/>
  <c r="EW40" i="4"/>
  <c r="EX40" i="4"/>
  <c r="EY40" i="4" s="1"/>
  <c r="EX42" i="4"/>
  <c r="EY42" i="4" s="1"/>
  <c r="DC60" i="4"/>
  <c r="DB24" i="4"/>
  <c r="DB61" i="4"/>
  <c r="CI41" i="3"/>
  <c r="ES88" i="5"/>
  <c r="DS103" i="5"/>
  <c r="DV103" i="5" s="1"/>
  <c r="DS6" i="5"/>
  <c r="DV6" i="5" s="1"/>
  <c r="DT95" i="5"/>
  <c r="DS95" i="5"/>
  <c r="DV95" i="5" s="1"/>
  <c r="DT67" i="5"/>
  <c r="DU104" i="5"/>
  <c r="DS33" i="5"/>
  <c r="DV33" i="5" s="1"/>
  <c r="DU4" i="5"/>
  <c r="DS70" i="5"/>
  <c r="DV70" i="5" s="1"/>
  <c r="DS59" i="5"/>
  <c r="DS32" i="5"/>
  <c r="DU60" i="5"/>
  <c r="DS25" i="5"/>
  <c r="DV25" i="5" s="1"/>
  <c r="DS60" i="5"/>
  <c r="DV60" i="5" s="1"/>
  <c r="DT15" i="5"/>
  <c r="DV15" i="5" s="1"/>
  <c r="DT13" i="5"/>
  <c r="DA41" i="3"/>
  <c r="DV60" i="4"/>
  <c r="CG95" i="5"/>
  <c r="CF96" i="5"/>
  <c r="CF86" i="5"/>
  <c r="CF79" i="5"/>
  <c r="CE40" i="5"/>
  <c r="CH40" i="5" s="1"/>
  <c r="CF49" i="5"/>
  <c r="CH49" i="5" s="1"/>
  <c r="CG88" i="5"/>
  <c r="CF41" i="5"/>
  <c r="CE25" i="5"/>
  <c r="CH25" i="5" s="1"/>
  <c r="CE14" i="5"/>
  <c r="CH14" i="5" s="1"/>
  <c r="CE85" i="5"/>
  <c r="CH85" i="5" s="1"/>
  <c r="CG23" i="5"/>
  <c r="CF70" i="5"/>
  <c r="CH70" i="5" s="1"/>
  <c r="CF88" i="5"/>
  <c r="CH88" i="5" s="1"/>
  <c r="CJ88" i="5" s="1"/>
  <c r="CE95" i="5"/>
  <c r="CH95" i="5" s="1"/>
  <c r="EU70" i="4"/>
  <c r="EX69" i="3"/>
  <c r="EY69" i="3" s="1"/>
  <c r="DU88" i="5"/>
  <c r="EP85" i="4"/>
  <c r="DB5" i="4"/>
  <c r="DC32" i="4"/>
  <c r="DB22" i="4"/>
  <c r="DA70" i="4"/>
  <c r="CI106" i="3"/>
  <c r="CJ15" i="3"/>
  <c r="DW50" i="4"/>
  <c r="DV76" i="4"/>
  <c r="DW34" i="4"/>
  <c r="DW97" i="4"/>
  <c r="CF13" i="5"/>
  <c r="DB51" i="3"/>
  <c r="EP31" i="3"/>
  <c r="ES86" i="5"/>
  <c r="DC88" i="4"/>
  <c r="DB104" i="4"/>
  <c r="DD104" i="4" s="1"/>
  <c r="DA16" i="4"/>
  <c r="CI60" i="3"/>
  <c r="DH106" i="3"/>
  <c r="EO59" i="3"/>
  <c r="EQ33" i="3"/>
  <c r="EP24" i="3"/>
  <c r="ER24" i="3" s="1"/>
  <c r="EQ13" i="3"/>
  <c r="EO95" i="3"/>
  <c r="EQ41" i="3"/>
  <c r="EQ5" i="3"/>
  <c r="EO14" i="3"/>
  <c r="EP40" i="3"/>
  <c r="EO6" i="3"/>
  <c r="EP15" i="3"/>
  <c r="EQ77" i="3"/>
  <c r="EP85" i="3"/>
  <c r="DW4" i="4"/>
  <c r="DW86" i="4"/>
  <c r="DV25" i="4"/>
  <c r="DW60" i="3"/>
  <c r="CE51" i="5"/>
  <c r="EO40" i="3"/>
  <c r="EQ103" i="4"/>
  <c r="DB40" i="4"/>
  <c r="DA95" i="4"/>
  <c r="CI95" i="3"/>
  <c r="CH97" i="4"/>
  <c r="CG76" i="4"/>
  <c r="CI24" i="4"/>
  <c r="CI97" i="4"/>
  <c r="CG105" i="4"/>
  <c r="CG41" i="4"/>
  <c r="CI104" i="4"/>
  <c r="CG43" i="4"/>
  <c r="CI25" i="4"/>
  <c r="CY85" i="5"/>
  <c r="DB85" i="5" s="1"/>
  <c r="DB7" i="5"/>
  <c r="DB58" i="5"/>
  <c r="DB106" i="5"/>
  <c r="DB33" i="5"/>
  <c r="CZ96" i="5"/>
  <c r="DB88" i="5"/>
  <c r="CZ49" i="5"/>
  <c r="DA50" i="5"/>
  <c r="CZ52" i="5"/>
  <c r="CY31" i="5"/>
  <c r="DB31" i="5" s="1"/>
  <c r="CZ5" i="5"/>
  <c r="DA79" i="5"/>
  <c r="CY43" i="5"/>
  <c r="DA103" i="4"/>
  <c r="DC87" i="4"/>
  <c r="DB59" i="4"/>
  <c r="DC95" i="4"/>
  <c r="DA25" i="4"/>
  <c r="DB31" i="4"/>
  <c r="CH24" i="3"/>
  <c r="EN25" i="5"/>
  <c r="EM31" i="5"/>
  <c r="EP31" i="5" s="1"/>
  <c r="EO50" i="5"/>
  <c r="EM13" i="5"/>
  <c r="EP13" i="5" s="1"/>
  <c r="EO103" i="5"/>
  <c r="EN50" i="5"/>
  <c r="EO77" i="5"/>
  <c r="EN31" i="5"/>
  <c r="EO68" i="5"/>
  <c r="EO76" i="5"/>
  <c r="EN104" i="5"/>
  <c r="EM77" i="5"/>
  <c r="EN16" i="5"/>
  <c r="EN34" i="5"/>
  <c r="EM43" i="5"/>
  <c r="EP43" i="5" s="1"/>
  <c r="EN103" i="5"/>
  <c r="EM70" i="5"/>
  <c r="EP70" i="5" s="1"/>
  <c r="EN23" i="5"/>
  <c r="EM24" i="5"/>
  <c r="EX78" i="4"/>
  <c r="EY78" i="4" s="1"/>
  <c r="EV33" i="4"/>
  <c r="EW42" i="4"/>
  <c r="FE86" i="3"/>
  <c r="FA86" i="3"/>
  <c r="FC86" i="3"/>
  <c r="EV23" i="3"/>
  <c r="EW16" i="4"/>
  <c r="EP32" i="4"/>
  <c r="EO4" i="4"/>
  <c r="EP6" i="4"/>
  <c r="EQ70" i="4"/>
  <c r="EO85" i="5"/>
  <c r="DV16" i="3"/>
  <c r="EU41" i="3"/>
  <c r="DT7" i="5"/>
  <c r="DA33" i="4"/>
  <c r="CG31" i="3"/>
  <c r="CJ31" i="3" s="1"/>
  <c r="DC94" i="4"/>
  <c r="DJ104" i="4"/>
  <c r="DK104" i="4" s="1"/>
  <c r="DI104" i="4"/>
  <c r="EW6" i="3"/>
  <c r="DB4" i="4"/>
  <c r="DT42" i="5"/>
  <c r="DU86" i="5"/>
  <c r="DS34" i="5"/>
  <c r="DT34" i="5"/>
  <c r="DS16" i="5"/>
  <c r="DS41" i="5"/>
  <c r="DV41" i="5" s="1"/>
  <c r="DT24" i="5"/>
  <c r="DU94" i="5"/>
  <c r="DS51" i="5"/>
  <c r="DU4" i="4"/>
  <c r="DU31" i="4"/>
  <c r="DV88" i="4"/>
  <c r="CG85" i="5"/>
  <c r="CF33" i="5"/>
  <c r="CF32" i="5"/>
  <c r="CF68" i="5"/>
  <c r="CH68" i="5" s="1"/>
  <c r="CG5" i="5"/>
  <c r="CG60" i="5"/>
  <c r="CE22" i="5"/>
  <c r="CH22" i="5" s="1"/>
  <c r="CE33" i="5"/>
  <c r="CH33" i="5" s="1"/>
  <c r="CG14" i="5"/>
  <c r="EV70" i="4"/>
  <c r="CE105" i="5"/>
  <c r="EP77" i="4"/>
  <c r="EO61" i="4"/>
  <c r="DA52" i="4"/>
  <c r="DI61" i="4"/>
  <c r="DJ61" i="4"/>
  <c r="DK61" i="4" s="1"/>
  <c r="CG33" i="3"/>
  <c r="CG70" i="3"/>
  <c r="CH104" i="3"/>
  <c r="DE85" i="5"/>
  <c r="DW15" i="4"/>
  <c r="DV32" i="4"/>
  <c r="DV50" i="4"/>
  <c r="DY24" i="5"/>
  <c r="DW70" i="3"/>
  <c r="CG61" i="5"/>
  <c r="DH95" i="4"/>
  <c r="EU25" i="4"/>
  <c r="DG61" i="3"/>
  <c r="DB25" i="4"/>
  <c r="DC51" i="4"/>
  <c r="DB52" i="4"/>
  <c r="DB15" i="4"/>
  <c r="CG77" i="3"/>
  <c r="CJ77" i="3" s="1"/>
  <c r="EQ70" i="3"/>
  <c r="EQ94" i="3"/>
  <c r="EQ97" i="3"/>
  <c r="EO58" i="3"/>
  <c r="EQ49" i="3"/>
  <c r="EO7" i="3"/>
  <c r="ER7" i="3" s="1"/>
  <c r="EO51" i="3"/>
  <c r="EU22" i="3"/>
  <c r="DW24" i="4"/>
  <c r="FC85" i="3"/>
  <c r="FE85" i="3"/>
  <c r="FA85" i="3"/>
  <c r="DH13" i="3"/>
  <c r="EO42" i="4"/>
  <c r="DB106" i="4"/>
  <c r="DA68" i="4"/>
  <c r="CJ88" i="3"/>
  <c r="CG33" i="4"/>
  <c r="CI41" i="4"/>
  <c r="CI31" i="4"/>
  <c r="CI103" i="4"/>
  <c r="CI77" i="4"/>
  <c r="CI68" i="4"/>
  <c r="CG68" i="4"/>
  <c r="DA24" i="5"/>
  <c r="DA32" i="5"/>
  <c r="DB70" i="5"/>
  <c r="DA96" i="5"/>
  <c r="DA23" i="5"/>
  <c r="CZ103" i="5"/>
  <c r="CY13" i="5"/>
  <c r="CZ22" i="5"/>
  <c r="CZ94" i="5"/>
  <c r="DA97" i="5"/>
  <c r="DU86" i="4"/>
  <c r="DG96" i="4"/>
  <c r="DU33" i="3"/>
  <c r="CG42" i="4"/>
  <c r="DS43" i="5"/>
  <c r="DV43" i="5" s="1"/>
  <c r="EO43" i="4"/>
  <c r="DA34" i="4"/>
  <c r="CH67" i="3"/>
  <c r="CH86" i="3"/>
  <c r="EV106" i="3"/>
  <c r="EN49" i="5"/>
  <c r="EN77" i="5"/>
  <c r="EN24" i="5"/>
  <c r="EM6" i="5"/>
  <c r="EP94" i="5"/>
  <c r="EM58" i="5"/>
  <c r="EP58" i="5" s="1"/>
  <c r="EN32" i="5"/>
  <c r="DW25" i="4"/>
  <c r="DV96" i="4"/>
  <c r="DI96" i="3"/>
  <c r="DA61" i="3"/>
  <c r="DA78" i="3"/>
  <c r="DB22" i="3"/>
  <c r="DE87" i="5"/>
  <c r="EW58" i="4"/>
  <c r="DI106" i="4"/>
  <c r="DJ106" i="4"/>
  <c r="DK106" i="4" s="1"/>
  <c r="DJ40" i="4"/>
  <c r="DK40" i="4" s="1"/>
  <c r="DI40" i="4"/>
  <c r="EO49" i="4"/>
  <c r="DV6" i="4"/>
  <c r="DV42" i="3"/>
  <c r="EP58" i="4"/>
  <c r="CI31" i="3"/>
  <c r="CH105" i="3"/>
  <c r="EV61" i="3"/>
  <c r="EU61" i="3"/>
  <c r="EV60" i="3"/>
  <c r="EW15" i="4"/>
  <c r="DB68" i="3"/>
  <c r="EQ105" i="4"/>
  <c r="ES85" i="5"/>
  <c r="DV79" i="5"/>
  <c r="DU5" i="5"/>
  <c r="DT23" i="5"/>
  <c r="DS76" i="5"/>
  <c r="DV76" i="5" s="1"/>
  <c r="DA23" i="3"/>
  <c r="CH41" i="5"/>
  <c r="CE77" i="5"/>
  <c r="CH77" i="5" s="1"/>
  <c r="CG31" i="5"/>
  <c r="CH58" i="5"/>
  <c r="CG22" i="5"/>
  <c r="CE7" i="5"/>
  <c r="CH7" i="5" s="1"/>
  <c r="CG32" i="5"/>
  <c r="CE13" i="5"/>
  <c r="CH13" i="5" s="1"/>
  <c r="CE86" i="5"/>
  <c r="CH86" i="5" s="1"/>
  <c r="EU79" i="3"/>
  <c r="DT49" i="5"/>
  <c r="DV49" i="5" s="1"/>
  <c r="DA88" i="4"/>
  <c r="DB67" i="4"/>
  <c r="DA7" i="4"/>
  <c r="CG60" i="3"/>
  <c r="CH87" i="3"/>
  <c r="CJ87" i="3" s="1"/>
  <c r="DF85" i="5"/>
  <c r="DG87" i="5" s="1"/>
  <c r="DV77" i="4"/>
  <c r="DW42" i="4"/>
  <c r="DU5" i="4"/>
  <c r="DZ24" i="5"/>
  <c r="DU22" i="3"/>
  <c r="CF42" i="5"/>
  <c r="CH42" i="5" s="1"/>
  <c r="EV25" i="4"/>
  <c r="DU40" i="5"/>
  <c r="DH61" i="3"/>
  <c r="CG78" i="3"/>
  <c r="CG94" i="3"/>
  <c r="CJ94" i="3" s="1"/>
  <c r="EU76" i="3"/>
  <c r="EO5" i="3"/>
  <c r="EO31" i="3"/>
  <c r="EQ25" i="3"/>
  <c r="EQ76" i="3"/>
  <c r="EO32" i="3"/>
  <c r="DG33" i="3"/>
  <c r="DH33" i="3"/>
  <c r="EP50" i="4"/>
  <c r="DC77" i="4"/>
  <c r="DC86" i="4"/>
  <c r="DA24" i="4"/>
  <c r="CG25" i="4"/>
  <c r="CH69" i="4"/>
  <c r="CH51" i="4"/>
  <c r="CG22" i="4"/>
  <c r="CI105" i="4"/>
  <c r="CI79" i="4"/>
  <c r="CG52" i="4"/>
  <c r="EV79" i="3"/>
  <c r="CZ60" i="5"/>
  <c r="CY52" i="5"/>
  <c r="DB52" i="5" s="1"/>
  <c r="DA22" i="5"/>
  <c r="CZ43" i="5"/>
  <c r="CZ40" i="5"/>
  <c r="DB40" i="5" s="1"/>
  <c r="CZ23" i="5"/>
  <c r="CZ79" i="5"/>
  <c r="CY104" i="5"/>
  <c r="DB104" i="5" s="1"/>
  <c r="CY49" i="5"/>
  <c r="DB49" i="5" s="1"/>
  <c r="CY32" i="5"/>
  <c r="CZ78" i="5"/>
  <c r="DA104" i="5"/>
  <c r="EU42" i="3"/>
  <c r="EO7" i="5"/>
  <c r="DW6" i="3"/>
  <c r="EU50" i="4"/>
  <c r="DA40" i="3"/>
  <c r="EO76" i="4"/>
  <c r="EO106" i="4"/>
  <c r="DC25" i="4"/>
  <c r="DC49" i="4"/>
  <c r="DC40" i="4"/>
  <c r="DC23" i="4"/>
  <c r="CG86" i="3"/>
  <c r="CG106" i="3"/>
  <c r="EN61" i="5"/>
  <c r="EN76" i="5"/>
  <c r="EM68" i="5"/>
  <c r="EO96" i="5"/>
  <c r="EM42" i="5"/>
  <c r="EP42" i="5" s="1"/>
  <c r="EM15" i="5"/>
  <c r="EP15" i="5" s="1"/>
  <c r="EO32" i="5"/>
  <c r="EN60" i="5"/>
  <c r="EM40" i="5"/>
  <c r="EP40" i="5" s="1"/>
  <c r="EO31" i="5"/>
  <c r="EN68" i="5"/>
  <c r="EO4" i="5"/>
  <c r="EO42" i="5"/>
  <c r="EN96" i="5"/>
  <c r="EM16" i="5"/>
  <c r="EP16" i="5" s="1"/>
  <c r="EN33" i="5"/>
  <c r="EM104" i="5"/>
  <c r="EP104" i="5" s="1"/>
  <c r="DW76" i="4"/>
  <c r="DW52" i="4"/>
  <c r="DU95" i="4"/>
  <c r="EM50" i="5"/>
  <c r="EP50" i="5" s="1"/>
  <c r="FC70" i="3"/>
  <c r="DB4" i="3"/>
  <c r="EU25" i="3"/>
  <c r="DU104" i="3"/>
  <c r="DG40" i="3"/>
  <c r="DU14" i="3"/>
  <c r="DX14" i="3" s="1"/>
  <c r="DW95" i="3"/>
  <c r="DA49" i="3"/>
  <c r="DC61" i="3"/>
  <c r="DJ105" i="4"/>
  <c r="DK105" i="4" s="1"/>
  <c r="DI105" i="4"/>
  <c r="DV50" i="3"/>
  <c r="DW7" i="3"/>
  <c r="DW85" i="3"/>
  <c r="DI97" i="3"/>
  <c r="DJ97" i="3"/>
  <c r="DK97" i="3" s="1"/>
  <c r="ER52" i="3"/>
  <c r="DA4" i="4"/>
  <c r="DB14" i="4"/>
  <c r="EQ42" i="4"/>
  <c r="EQ69" i="4"/>
  <c r="EP106" i="4"/>
  <c r="EP88" i="4"/>
  <c r="EQ25" i="4"/>
  <c r="EO70" i="4"/>
  <c r="EP24" i="4"/>
  <c r="EP23" i="4"/>
  <c r="DV104" i="4"/>
  <c r="DV105" i="4"/>
  <c r="DV7" i="3"/>
  <c r="ET88" i="5"/>
  <c r="EU87" i="5" s="1"/>
  <c r="DB49" i="4"/>
  <c r="DA13" i="4"/>
  <c r="EV96" i="4"/>
  <c r="DU59" i="4"/>
  <c r="DW59" i="4"/>
  <c r="DU32" i="3"/>
  <c r="EO52" i="4"/>
  <c r="DS61" i="5"/>
  <c r="DV61" i="5" s="1"/>
  <c r="DS104" i="5"/>
  <c r="DT16" i="5"/>
  <c r="DT4" i="5"/>
  <c r="DV4" i="5" s="1"/>
  <c r="DU103" i="5"/>
  <c r="DU87" i="5"/>
  <c r="DU41" i="5"/>
  <c r="DT40" i="5"/>
  <c r="DV40" i="5" s="1"/>
  <c r="DS67" i="5"/>
  <c r="DV67" i="5" s="1"/>
  <c r="DT86" i="5"/>
  <c r="DS58" i="5"/>
  <c r="DV58" i="5" s="1"/>
  <c r="DS23" i="5"/>
  <c r="DV23" i="5" s="1"/>
  <c r="DS85" i="5"/>
  <c r="DV85" i="5" s="1"/>
  <c r="DT14" i="5"/>
  <c r="DV14" i="5" s="1"/>
  <c r="DT78" i="5"/>
  <c r="DT88" i="5"/>
  <c r="DB31" i="3"/>
  <c r="DA68" i="3"/>
  <c r="DG22" i="3"/>
  <c r="DV70" i="4"/>
  <c r="CG67" i="5"/>
  <c r="CH103" i="5"/>
  <c r="CF106" i="5"/>
  <c r="CH106" i="5" s="1"/>
  <c r="CF31" i="5"/>
  <c r="CF6" i="5"/>
  <c r="CH6" i="5" s="1"/>
  <c r="CG106" i="5"/>
  <c r="CF34" i="5"/>
  <c r="CF23" i="5"/>
  <c r="CH23" i="5" s="1"/>
  <c r="CG25" i="5"/>
  <c r="CG79" i="5"/>
  <c r="CF15" i="5"/>
  <c r="CE15" i="5"/>
  <c r="CF69" i="5"/>
  <c r="CE76" i="5"/>
  <c r="CG76" i="5"/>
  <c r="CG86" i="5"/>
  <c r="CE96" i="5"/>
  <c r="CH96" i="5" s="1"/>
  <c r="CG41" i="5"/>
  <c r="DW96" i="3"/>
  <c r="EX95" i="3"/>
  <c r="EY95" i="3" s="1"/>
  <c r="EW95" i="3"/>
  <c r="DU67" i="5"/>
  <c r="EO87" i="4"/>
  <c r="DA94" i="4"/>
  <c r="DI42" i="4"/>
  <c r="DJ42" i="4"/>
  <c r="DK42" i="4" s="1"/>
  <c r="CI76" i="3"/>
  <c r="DV24" i="4"/>
  <c r="DU7" i="4"/>
  <c r="DV34" i="4"/>
  <c r="DW22" i="4"/>
  <c r="CG78" i="5"/>
  <c r="EO79" i="4"/>
  <c r="ER79" i="4" s="1"/>
  <c r="CG51" i="3"/>
  <c r="CJ51" i="3" s="1"/>
  <c r="EQ86" i="3"/>
  <c r="EP22" i="3"/>
  <c r="EO97" i="3"/>
  <c r="EO103" i="3"/>
  <c r="EO94" i="3"/>
  <c r="EO4" i="3"/>
  <c r="EO96" i="3"/>
  <c r="ER96" i="3" s="1"/>
  <c r="EP33" i="3"/>
  <c r="ER33" i="3" s="1"/>
  <c r="EP58" i="3"/>
  <c r="EP103" i="3"/>
  <c r="EQ22" i="3"/>
  <c r="EO106" i="3"/>
  <c r="DB70" i="3"/>
  <c r="DG31" i="3"/>
  <c r="EW67" i="3"/>
  <c r="EB31" i="5"/>
  <c r="EC31" i="5" s="1"/>
  <c r="EA31" i="5"/>
  <c r="EO16" i="4"/>
  <c r="EQ59" i="4"/>
  <c r="EQ52" i="4"/>
  <c r="CI24" i="3"/>
  <c r="CI104" i="3"/>
  <c r="CH31" i="4"/>
  <c r="CG96" i="4"/>
  <c r="CH50" i="4"/>
  <c r="CG79" i="4"/>
  <c r="CG58" i="4"/>
  <c r="CG51" i="4"/>
  <c r="CG31" i="4"/>
  <c r="CI22" i="4"/>
  <c r="CG70" i="4"/>
  <c r="CG87" i="4"/>
  <c r="CG77" i="4"/>
  <c r="DA52" i="5"/>
  <c r="DA86" i="5"/>
  <c r="CY15" i="5"/>
  <c r="DA34" i="5"/>
  <c r="DA31" i="5"/>
  <c r="DA42" i="5"/>
  <c r="CZ16" i="5"/>
  <c r="CY78" i="5"/>
  <c r="DB78" i="5" s="1"/>
  <c r="CY103" i="5"/>
  <c r="DB103" i="5" s="1"/>
  <c r="CY51" i="5"/>
  <c r="DB51" i="5" s="1"/>
  <c r="CZ42" i="5"/>
  <c r="DB42" i="5" s="1"/>
  <c r="DA87" i="5"/>
  <c r="CZ86" i="5"/>
  <c r="DA69" i="5"/>
  <c r="DA51" i="5"/>
  <c r="CY87" i="5"/>
  <c r="DB87" i="5" s="1"/>
  <c r="DA105" i="5"/>
  <c r="DA77" i="5"/>
  <c r="DV43" i="4"/>
  <c r="DU77" i="4"/>
  <c r="DI59" i="4"/>
  <c r="DJ59" i="4"/>
  <c r="DK59" i="4" s="1"/>
  <c r="DJ58" i="4"/>
  <c r="DK58" i="4" s="1"/>
  <c r="DI87" i="3"/>
  <c r="EO15" i="3"/>
  <c r="EQ33" i="4"/>
  <c r="EQ67" i="4"/>
  <c r="DB70" i="4"/>
  <c r="DA85" i="4"/>
  <c r="DB87" i="4"/>
  <c r="DA105" i="4"/>
  <c r="DC105" i="4"/>
  <c r="CH106" i="3"/>
  <c r="CH43" i="3"/>
  <c r="CG79" i="3"/>
  <c r="EP51" i="3"/>
  <c r="EO52" i="5"/>
  <c r="EO14" i="5"/>
  <c r="EM41" i="5"/>
  <c r="EP41" i="5" s="1"/>
  <c r="ER41" i="5" s="1"/>
  <c r="ET42" i="5" s="1"/>
  <c r="EO60" i="5"/>
  <c r="EO105" i="5"/>
  <c r="EO33" i="5"/>
  <c r="EM96" i="5"/>
  <c r="EP96" i="5" s="1"/>
  <c r="EN106" i="5"/>
  <c r="EO97" i="5"/>
  <c r="EM25" i="5"/>
  <c r="EP25" i="5" s="1"/>
  <c r="EO94" i="5"/>
  <c r="EN59" i="5"/>
  <c r="EP59" i="5" s="1"/>
  <c r="EN78" i="5"/>
  <c r="EO51" i="5"/>
  <c r="EN97" i="5"/>
  <c r="DU103" i="4"/>
  <c r="DX103" i="4" s="1"/>
  <c r="DV7" i="4"/>
  <c r="DU50" i="4"/>
  <c r="EN14" i="5"/>
  <c r="DJ67" i="3"/>
  <c r="DK67" i="3" s="1"/>
  <c r="DI67" i="3"/>
  <c r="DI69" i="3"/>
  <c r="DB76" i="3"/>
  <c r="DV87" i="3"/>
  <c r="DX87" i="3" s="1"/>
  <c r="DA24" i="3"/>
  <c r="DH43" i="3"/>
  <c r="EU104" i="3"/>
  <c r="EU43" i="3"/>
  <c r="DU97" i="3"/>
  <c r="DU58" i="3"/>
  <c r="DG70" i="4"/>
  <c r="DA34" i="3"/>
  <c r="DD34" i="3" s="1"/>
  <c r="EV104" i="3"/>
  <c r="DV43" i="3"/>
  <c r="DC88" i="3"/>
  <c r="DA16" i="3"/>
  <c r="DG68" i="4"/>
  <c r="DV67" i="3"/>
  <c r="EU68" i="4"/>
  <c r="DH69" i="4"/>
  <c r="DU77" i="3"/>
  <c r="DJ94" i="3"/>
  <c r="DK94" i="3" s="1"/>
  <c r="DI94" i="3"/>
  <c r="DW25" i="3"/>
  <c r="DU22" i="5"/>
  <c r="EQ76" i="4"/>
  <c r="EQ22" i="4"/>
  <c r="DA31" i="4"/>
  <c r="DH42" i="3"/>
  <c r="EQ24" i="4"/>
  <c r="EO14" i="4"/>
  <c r="EO96" i="4"/>
  <c r="EP31" i="4"/>
  <c r="EP96" i="4"/>
  <c r="EQ95" i="4"/>
  <c r="EQ23" i="4"/>
  <c r="EQ43" i="4"/>
  <c r="EQ13" i="4"/>
  <c r="EW14" i="4"/>
  <c r="EX88" i="4"/>
  <c r="EY88" i="4" s="1"/>
  <c r="EW88" i="4"/>
  <c r="DG13" i="3"/>
  <c r="DA86" i="4"/>
  <c r="CG76" i="3"/>
  <c r="CJ76" i="3" s="1"/>
  <c r="CI22" i="3"/>
  <c r="DC76" i="4"/>
  <c r="DW41" i="4"/>
  <c r="DC16" i="3"/>
  <c r="EP4" i="4"/>
  <c r="DC68" i="4"/>
  <c r="DA40" i="4"/>
  <c r="DC31" i="4"/>
  <c r="DS97" i="5"/>
  <c r="DT52" i="5"/>
  <c r="DU33" i="5"/>
  <c r="DU14" i="5"/>
  <c r="DS78" i="5"/>
  <c r="DV78" i="5" s="1"/>
  <c r="DT77" i="5"/>
  <c r="DS22" i="5"/>
  <c r="DV22" i="5" s="1"/>
  <c r="DT51" i="5"/>
  <c r="DU32" i="5"/>
  <c r="DT68" i="5"/>
  <c r="DV68" i="5" s="1"/>
  <c r="DS13" i="5"/>
  <c r="DV13" i="5" s="1"/>
  <c r="DS96" i="5"/>
  <c r="DS24" i="5"/>
  <c r="DV24" i="5" s="1"/>
  <c r="DC4" i="3"/>
  <c r="DB5" i="3"/>
  <c r="DB13" i="3"/>
  <c r="DB95" i="5"/>
  <c r="CE24" i="5"/>
  <c r="CH24" i="5" s="1"/>
  <c r="CE50" i="5"/>
  <c r="CH50" i="5" s="1"/>
  <c r="CF76" i="5"/>
  <c r="CE78" i="5"/>
  <c r="CH78" i="5" s="1"/>
  <c r="CE97" i="5"/>
  <c r="CH97" i="5" s="1"/>
  <c r="CG34" i="5"/>
  <c r="CG4" i="5"/>
  <c r="CE69" i="5"/>
  <c r="CH69" i="5" s="1"/>
  <c r="CE59" i="5"/>
  <c r="CH59" i="5" s="1"/>
  <c r="CE4" i="5"/>
  <c r="CH4" i="5" s="1"/>
  <c r="CG24" i="5"/>
  <c r="CE61" i="5"/>
  <c r="CH61" i="5" s="1"/>
  <c r="CE43" i="5"/>
  <c r="CH43" i="5" s="1"/>
  <c r="CF105" i="5"/>
  <c r="EP103" i="5"/>
  <c r="EV105" i="3"/>
  <c r="DJ95" i="3"/>
  <c r="DK95" i="3" s="1"/>
  <c r="DI95" i="3"/>
  <c r="EO33" i="4"/>
  <c r="DB42" i="4"/>
  <c r="DB96" i="4"/>
  <c r="DB95" i="4"/>
  <c r="EX96" i="3"/>
  <c r="EY96" i="3" s="1"/>
  <c r="EW96" i="3"/>
  <c r="CG23" i="3"/>
  <c r="CG34" i="3"/>
  <c r="CG61" i="3"/>
  <c r="CH40" i="3"/>
  <c r="DE86" i="5"/>
  <c r="DE88" i="5"/>
  <c r="DF86" i="5"/>
  <c r="DW58" i="4"/>
  <c r="DZ22" i="5"/>
  <c r="EB23" i="5" s="1"/>
  <c r="EC23" i="5" s="1"/>
  <c r="DA94" i="5"/>
  <c r="DS42" i="5"/>
  <c r="DV42" i="5" s="1"/>
  <c r="CG95" i="3"/>
  <c r="EQ69" i="3"/>
  <c r="EP23" i="3"/>
  <c r="EP76" i="3"/>
  <c r="EP67" i="3"/>
  <c r="EQ79" i="3"/>
  <c r="EQ104" i="3"/>
  <c r="EP14" i="3"/>
  <c r="EP61" i="3"/>
  <c r="ER61" i="3" s="1"/>
  <c r="EP6" i="3"/>
  <c r="EP95" i="3"/>
  <c r="EQ50" i="3"/>
  <c r="EO79" i="3"/>
  <c r="ER79" i="3" s="1"/>
  <c r="EQ52" i="3"/>
  <c r="EQ95" i="3"/>
  <c r="DV87" i="4"/>
  <c r="DU16" i="4"/>
  <c r="DX16" i="4" s="1"/>
  <c r="DW14" i="4"/>
  <c r="DJ103" i="4"/>
  <c r="DK103" i="4" s="1"/>
  <c r="DI103" i="4"/>
  <c r="DH31" i="3"/>
  <c r="EB32" i="5"/>
  <c r="EC32" i="5" s="1"/>
  <c r="EA32" i="5"/>
  <c r="DC78" i="4"/>
  <c r="DB77" i="4"/>
  <c r="EX94" i="3"/>
  <c r="EY94" i="3" s="1"/>
  <c r="CI87" i="3"/>
  <c r="CG40" i="3"/>
  <c r="EU97" i="4"/>
  <c r="CI85" i="4"/>
  <c r="CI40" i="4"/>
  <c r="CG106" i="4"/>
  <c r="CI23" i="4"/>
  <c r="CG67" i="4"/>
  <c r="DA103" i="5"/>
  <c r="DB60" i="5"/>
  <c r="DD60" i="5" s="1"/>
  <c r="DB76" i="5"/>
  <c r="DB59" i="5"/>
  <c r="CY5" i="5"/>
  <c r="DB5" i="5" s="1"/>
  <c r="CY22" i="5"/>
  <c r="DB22" i="5" s="1"/>
  <c r="CZ59" i="5"/>
  <c r="DW49" i="4"/>
  <c r="DV31" i="4"/>
  <c r="DI85" i="3"/>
  <c r="DV49" i="3"/>
  <c r="DJ87" i="3"/>
  <c r="DK87" i="3" s="1"/>
  <c r="EQ85" i="4"/>
  <c r="EO41" i="4"/>
  <c r="EP25" i="4"/>
  <c r="CG68" i="3"/>
  <c r="CI94" i="3"/>
  <c r="CH61" i="3"/>
  <c r="EM79" i="5"/>
  <c r="EP79" i="5" s="1"/>
  <c r="EN4" i="5"/>
  <c r="EO6" i="5"/>
  <c r="EO69" i="5"/>
  <c r="EM23" i="5"/>
  <c r="EP23" i="5" s="1"/>
  <c r="EO41" i="5"/>
  <c r="EP14" i="5"/>
  <c r="EM49" i="5"/>
  <c r="EP49" i="5" s="1"/>
  <c r="ER52" i="5" s="1"/>
  <c r="EM34" i="5"/>
  <c r="EP34" i="5" s="1"/>
  <c r="EO5" i="5"/>
  <c r="EP97" i="5"/>
  <c r="DU58" i="4"/>
  <c r="DB67" i="3"/>
  <c r="DW103" i="3"/>
  <c r="DW76" i="3"/>
  <c r="ES40" i="5"/>
  <c r="EU103" i="3"/>
  <c r="DW61" i="3"/>
  <c r="DY59" i="5"/>
  <c r="DV61" i="3"/>
  <c r="DZ58" i="5"/>
  <c r="EA61" i="5" s="1"/>
  <c r="DW15" i="3"/>
  <c r="DC23" i="3"/>
  <c r="EU40" i="3"/>
  <c r="DW40" i="3"/>
  <c r="DU43" i="3"/>
  <c r="DU15" i="3"/>
  <c r="DW23" i="3"/>
  <c r="DV59" i="3"/>
  <c r="DC104" i="3"/>
  <c r="EA23" i="5"/>
  <c r="DW49" i="3"/>
  <c r="DV34" i="3"/>
  <c r="DA105" i="3"/>
  <c r="DW79" i="3"/>
  <c r="DV95" i="3"/>
  <c r="DC24" i="3"/>
  <c r="EV49" i="3"/>
  <c r="ES87" i="5"/>
  <c r="DV4" i="3"/>
  <c r="DB25" i="3"/>
  <c r="DA6" i="3"/>
  <c r="DA88" i="3"/>
  <c r="DD88" i="3" s="1"/>
  <c r="EX79" i="4"/>
  <c r="EY79" i="4" s="1"/>
  <c r="EW79" i="4"/>
  <c r="EX68" i="3"/>
  <c r="EY68" i="3" s="1"/>
  <c r="EW68" i="3"/>
  <c r="EV95" i="4"/>
  <c r="DB60" i="3"/>
  <c r="DD60" i="3" s="1"/>
  <c r="DC14" i="3"/>
  <c r="DA95" i="3"/>
  <c r="DD95" i="3" s="1"/>
  <c r="DJ86" i="3"/>
  <c r="DK86" i="3" s="1"/>
  <c r="DI86" i="3"/>
  <c r="DJ85" i="3"/>
  <c r="DK85" i="3" s="1"/>
  <c r="EW77" i="4"/>
  <c r="EX77" i="4"/>
  <c r="EY77" i="4" s="1"/>
  <c r="EW76" i="4"/>
  <c r="DV58" i="3"/>
  <c r="DB33" i="3"/>
  <c r="DD33" i="3" s="1"/>
  <c r="DB14" i="3"/>
  <c r="DC15" i="3"/>
  <c r="DV88" i="3"/>
  <c r="DX88" i="3" s="1"/>
  <c r="DW13" i="3"/>
  <c r="DC60" i="3"/>
  <c r="DA43" i="3"/>
  <c r="DH76" i="3"/>
  <c r="DG76" i="3"/>
  <c r="DH79" i="3"/>
  <c r="DG32" i="4"/>
  <c r="DU76" i="3"/>
  <c r="DX76" i="3" s="1"/>
  <c r="DV15" i="3"/>
  <c r="DU105" i="3"/>
  <c r="DC41" i="3"/>
  <c r="DJ70" i="3"/>
  <c r="DK70" i="3" s="1"/>
  <c r="DI70" i="3"/>
  <c r="EU77" i="3"/>
  <c r="DV79" i="3"/>
  <c r="DU40" i="3"/>
  <c r="DV22" i="3"/>
  <c r="DV60" i="3"/>
  <c r="DV31" i="3"/>
  <c r="DW31" i="3"/>
  <c r="DA51" i="3"/>
  <c r="DC32" i="3"/>
  <c r="DB43" i="3"/>
  <c r="DG51" i="3"/>
  <c r="DH51" i="3"/>
  <c r="DJ68" i="3"/>
  <c r="DK68" i="3" s="1"/>
  <c r="DI68" i="3"/>
  <c r="DU50" i="3"/>
  <c r="DU79" i="3"/>
  <c r="DW33" i="3"/>
  <c r="DW67" i="3"/>
  <c r="DA15" i="3"/>
  <c r="DC69" i="3"/>
  <c r="EV32" i="4"/>
  <c r="EU32" i="4"/>
  <c r="DH67" i="4"/>
  <c r="DU68" i="3"/>
  <c r="DW34" i="3"/>
  <c r="DB24" i="3"/>
  <c r="DA31" i="3"/>
  <c r="DD31" i="3" s="1"/>
  <c r="DA103" i="3"/>
  <c r="DB15" i="3"/>
  <c r="DH77" i="3"/>
  <c r="EX87" i="4"/>
  <c r="EY87" i="4" s="1"/>
  <c r="EW87" i="4"/>
  <c r="EW86" i="4"/>
  <c r="DW42" i="3"/>
  <c r="DV106" i="3"/>
  <c r="DB96" i="3"/>
  <c r="DC78" i="3"/>
  <c r="EV77" i="3"/>
  <c r="DV51" i="3"/>
  <c r="DA58" i="3"/>
  <c r="EV51" i="3"/>
  <c r="EU51" i="3"/>
  <c r="EU50" i="3"/>
  <c r="DG105" i="3"/>
  <c r="DG50" i="4"/>
  <c r="DH51" i="4"/>
  <c r="DG51" i="4"/>
  <c r="DU95" i="3"/>
  <c r="DU103" i="3"/>
  <c r="DC22" i="3"/>
  <c r="DG49" i="3"/>
  <c r="EX41" i="4"/>
  <c r="EY41" i="4" s="1"/>
  <c r="EW41" i="4"/>
  <c r="DV97" i="3"/>
  <c r="DA85" i="3"/>
  <c r="DC42" i="3"/>
  <c r="DA14" i="3"/>
  <c r="DA97" i="3"/>
  <c r="DD97" i="3" s="1"/>
  <c r="DW5" i="3"/>
  <c r="DB106" i="3"/>
  <c r="DC103" i="3"/>
  <c r="DC68" i="3"/>
  <c r="DA70" i="3"/>
  <c r="EW59" i="4"/>
  <c r="EX59" i="4"/>
  <c r="EY59" i="4" s="1"/>
  <c r="DW32" i="3"/>
  <c r="DV69" i="3"/>
  <c r="DU61" i="3"/>
  <c r="DU96" i="3"/>
  <c r="DX96" i="3" s="1"/>
  <c r="DV104" i="3"/>
  <c r="DC79" i="3"/>
  <c r="DB87" i="3"/>
  <c r="DB16" i="5"/>
  <c r="DW87" i="3"/>
  <c r="EQ97" i="4"/>
  <c r="DH52" i="4"/>
  <c r="EO94" i="4"/>
  <c r="EO103" i="4"/>
  <c r="EQ96" i="4"/>
  <c r="EQ31" i="4"/>
  <c r="EQ60" i="4"/>
  <c r="EQ68" i="4"/>
  <c r="EP97" i="4"/>
  <c r="EQ41" i="4"/>
  <c r="EQ106" i="4"/>
  <c r="EP70" i="4"/>
  <c r="EO22" i="4"/>
  <c r="EV23" i="4"/>
  <c r="DU105" i="4"/>
  <c r="DH33" i="4"/>
  <c r="DU4" i="3"/>
  <c r="DJ60" i="4"/>
  <c r="DK60" i="4" s="1"/>
  <c r="DI60" i="4"/>
  <c r="DC58" i="3"/>
  <c r="EV52" i="4"/>
  <c r="CG97" i="3"/>
  <c r="DC5" i="4"/>
  <c r="DH25" i="4"/>
  <c r="DG22" i="4"/>
  <c r="DU52" i="4"/>
  <c r="DU49" i="4"/>
  <c r="FC88" i="3"/>
  <c r="FA88" i="3"/>
  <c r="FE88" i="3"/>
  <c r="DB79" i="5"/>
  <c r="DW50" i="3"/>
  <c r="DT32" i="5"/>
  <c r="EP69" i="4"/>
  <c r="ER69" i="4" s="1"/>
  <c r="DB51" i="4"/>
  <c r="ET85" i="5"/>
  <c r="DT96" i="5"/>
  <c r="DS106" i="5"/>
  <c r="DV106" i="5" s="1"/>
  <c r="DU68" i="5"/>
  <c r="DU59" i="5"/>
  <c r="DT97" i="5"/>
  <c r="DT104" i="5"/>
  <c r="DU97" i="5"/>
  <c r="DU6" i="5"/>
  <c r="DT59" i="5"/>
  <c r="DU15" i="5"/>
  <c r="DS88" i="5"/>
  <c r="DV88" i="5" s="1"/>
  <c r="DS77" i="5"/>
  <c r="DV77" i="5" s="1"/>
  <c r="DX77" i="5" s="1"/>
  <c r="DU69" i="5"/>
  <c r="DU95" i="5"/>
  <c r="DS7" i="5"/>
  <c r="DV7" i="5" s="1"/>
  <c r="DA77" i="3"/>
  <c r="DA5" i="3"/>
  <c r="DV13" i="4"/>
  <c r="DV23" i="4"/>
  <c r="EU60" i="3"/>
  <c r="CE60" i="5"/>
  <c r="CH60" i="5" s="1"/>
  <c r="CE32" i="5"/>
  <c r="CH32" i="5" s="1"/>
  <c r="CG40" i="5"/>
  <c r="CF51" i="5"/>
  <c r="CG105" i="5"/>
  <c r="CE104" i="5"/>
  <c r="CH104" i="5" s="1"/>
  <c r="CG94" i="5"/>
  <c r="CE52" i="5"/>
  <c r="CH52" i="5" s="1"/>
  <c r="CG33" i="5"/>
  <c r="CE31" i="5"/>
  <c r="CH31" i="5" s="1"/>
  <c r="CG59" i="5"/>
  <c r="CG69" i="5"/>
  <c r="CG70" i="5"/>
  <c r="CF16" i="5"/>
  <c r="EO68" i="4"/>
  <c r="CH68" i="3"/>
  <c r="DW88" i="4"/>
  <c r="DW6" i="4"/>
  <c r="DV14" i="4"/>
  <c r="EX85" i="4"/>
  <c r="EY85" i="4" s="1"/>
  <c r="EW85" i="4"/>
  <c r="CG103" i="5"/>
  <c r="DH32" i="4"/>
  <c r="DU51" i="5"/>
  <c r="EQ67" i="3"/>
  <c r="EO25" i="4"/>
  <c r="DA23" i="4"/>
  <c r="DC85" i="4"/>
  <c r="DB69" i="4"/>
  <c r="CI25" i="3"/>
  <c r="CG43" i="3"/>
  <c r="CJ7" i="3"/>
  <c r="CG105" i="3"/>
  <c r="CJ105" i="3" s="1"/>
  <c r="EO50" i="3"/>
  <c r="EO34" i="3"/>
  <c r="EP5" i="3"/>
  <c r="EP104" i="3"/>
  <c r="ER104" i="3" s="1"/>
  <c r="EO76" i="3"/>
  <c r="EP25" i="3"/>
  <c r="ER25" i="3" s="1"/>
  <c r="EP94" i="3"/>
  <c r="EP77" i="3"/>
  <c r="EP78" i="3"/>
  <c r="EQ68" i="3"/>
  <c r="EP41" i="3"/>
  <c r="EP16" i="3"/>
  <c r="ER16" i="3" s="1"/>
  <c r="EQ58" i="3"/>
  <c r="EP68" i="3"/>
  <c r="ER68" i="3" s="1"/>
  <c r="EP32" i="3"/>
  <c r="EP60" i="3"/>
  <c r="DV58" i="4"/>
  <c r="DU41" i="4"/>
  <c r="DI41" i="4"/>
  <c r="DJ41" i="4"/>
  <c r="DK41" i="4" s="1"/>
  <c r="DU77" i="5"/>
  <c r="EQ88" i="3"/>
  <c r="EQ7" i="4"/>
  <c r="DA22" i="4"/>
  <c r="DB33" i="4"/>
  <c r="EW94" i="3"/>
  <c r="CG69" i="3"/>
  <c r="CJ69" i="3" s="1"/>
  <c r="EV97" i="4"/>
  <c r="CH40" i="4"/>
  <c r="CH67" i="4"/>
  <c r="CI70" i="4"/>
  <c r="CG24" i="4"/>
  <c r="CI86" i="4"/>
  <c r="CH70" i="4"/>
  <c r="CH59" i="4"/>
  <c r="CH106" i="4"/>
  <c r="CI106" i="4"/>
  <c r="CG78" i="4"/>
  <c r="CH85" i="4"/>
  <c r="DA85" i="5"/>
  <c r="DA78" i="5"/>
  <c r="CY34" i="5"/>
  <c r="DB34" i="5" s="1"/>
  <c r="CY86" i="5"/>
  <c r="DB86" i="5" s="1"/>
  <c r="CY94" i="5"/>
  <c r="DB94" i="5" s="1"/>
  <c r="CZ14" i="5"/>
  <c r="DB14" i="5" s="1"/>
  <c r="CZ13" i="5"/>
  <c r="CZ24" i="5"/>
  <c r="CZ97" i="5"/>
  <c r="DB97" i="5" s="1"/>
  <c r="DA76" i="5"/>
  <c r="DA15" i="5"/>
  <c r="CY50" i="5"/>
  <c r="DB50" i="5" s="1"/>
  <c r="DA14" i="5"/>
  <c r="CZ32" i="5"/>
  <c r="CZ69" i="5"/>
  <c r="CZ15" i="5"/>
  <c r="DW103" i="4"/>
  <c r="EP78" i="5"/>
  <c r="EP5" i="5"/>
  <c r="CG68" i="5"/>
  <c r="EQ4" i="3"/>
  <c r="EP94" i="4"/>
  <c r="DB43" i="4"/>
  <c r="DB41" i="4"/>
  <c r="CH60" i="3"/>
  <c r="CH103" i="3"/>
  <c r="CG42" i="3"/>
  <c r="CJ42" i="3" s="1"/>
  <c r="CI59" i="3"/>
  <c r="EP87" i="3"/>
  <c r="EM4" i="5"/>
  <c r="EP4" i="5" s="1"/>
  <c r="EP88" i="5"/>
  <c r="EO79" i="5"/>
  <c r="EM86" i="5"/>
  <c r="EP86" i="5" s="1"/>
  <c r="EP87" i="5"/>
  <c r="EN6" i="5"/>
  <c r="EO22" i="5"/>
  <c r="EO78" i="5"/>
  <c r="EO58" i="5"/>
  <c r="DW77" i="4"/>
  <c r="DW95" i="4"/>
  <c r="DV4" i="4"/>
  <c r="CF5" i="5"/>
  <c r="DI58" i="4"/>
  <c r="DF88" i="5"/>
  <c r="EX14" i="4" l="1"/>
  <c r="EY14" i="4" s="1"/>
  <c r="EX16" i="4"/>
  <c r="EY16" i="4" s="1"/>
  <c r="EX15" i="4"/>
  <c r="EY15" i="4" s="1"/>
  <c r="DD103" i="4"/>
  <c r="CJ7" i="4"/>
  <c r="EW13" i="4"/>
  <c r="EX13" i="4"/>
  <c r="EY13" i="4" s="1"/>
  <c r="DX14" i="4"/>
  <c r="ER69" i="3"/>
  <c r="DD70" i="3"/>
  <c r="ER13" i="3"/>
  <c r="ER41" i="4"/>
  <c r="DX106" i="4"/>
  <c r="CJ5" i="4"/>
  <c r="ER86" i="3"/>
  <c r="CJ25" i="3"/>
  <c r="DX85" i="4"/>
  <c r="DD6" i="4"/>
  <c r="DI88" i="4"/>
  <c r="DD87" i="4"/>
  <c r="DI86" i="4"/>
  <c r="DJ14" i="4"/>
  <c r="DK14" i="4" s="1"/>
  <c r="DQ14" i="4" s="1"/>
  <c r="DJ88" i="4"/>
  <c r="DK88" i="4" s="1"/>
  <c r="DQ88" i="4" s="1"/>
  <c r="DJ86" i="4"/>
  <c r="DK86" i="4" s="1"/>
  <c r="DJ85" i="4"/>
  <c r="DK85" i="4" s="1"/>
  <c r="DI85" i="4"/>
  <c r="DJ87" i="4"/>
  <c r="DK87" i="4" s="1"/>
  <c r="DI87" i="4"/>
  <c r="DI78" i="4"/>
  <c r="CJ86" i="4"/>
  <c r="DJ78" i="4"/>
  <c r="DK78" i="4" s="1"/>
  <c r="DQ78" i="4" s="1"/>
  <c r="ER33" i="4"/>
  <c r="DI79" i="4"/>
  <c r="CJ43" i="4"/>
  <c r="DJ79" i="4"/>
  <c r="DK79" i="4" s="1"/>
  <c r="DM79" i="4" s="1"/>
  <c r="CJ24" i="4"/>
  <c r="DJ77" i="4"/>
  <c r="DK77" i="4" s="1"/>
  <c r="DO77" i="4" s="1"/>
  <c r="ER105" i="4"/>
  <c r="DI77" i="4"/>
  <c r="DJ76" i="4"/>
  <c r="DK76" i="4" s="1"/>
  <c r="DO76" i="4" s="1"/>
  <c r="CJ95" i="3"/>
  <c r="DD77" i="3"/>
  <c r="DX24" i="3"/>
  <c r="CJ33" i="3"/>
  <c r="DM69" i="3"/>
  <c r="DX105" i="3"/>
  <c r="CJ6" i="3"/>
  <c r="DX33" i="3"/>
  <c r="DX85" i="3"/>
  <c r="DX31" i="3"/>
  <c r="DX49" i="3"/>
  <c r="CJ23" i="3"/>
  <c r="EX6" i="3"/>
  <c r="EY6" i="3" s="1"/>
  <c r="FE6" i="3" s="1"/>
  <c r="EW5" i="3"/>
  <c r="CJ13" i="3"/>
  <c r="CL15" i="3" s="1"/>
  <c r="EX5" i="3"/>
  <c r="EY5" i="3" s="1"/>
  <c r="FE5" i="3" s="1"/>
  <c r="EW69" i="3"/>
  <c r="DD76" i="3"/>
  <c r="EX7" i="3"/>
  <c r="EY7" i="3" s="1"/>
  <c r="FA7" i="3" s="1"/>
  <c r="EW7" i="3"/>
  <c r="ER50" i="3"/>
  <c r="EW4" i="3"/>
  <c r="CJ4" i="3"/>
  <c r="DD42" i="3"/>
  <c r="DJ96" i="3"/>
  <c r="DK96" i="3" s="1"/>
  <c r="DQ96" i="3" s="1"/>
  <c r="DJ15" i="3"/>
  <c r="DK15" i="3" s="1"/>
  <c r="DO15" i="3" s="1"/>
  <c r="DX86" i="3"/>
  <c r="DZ86" i="3" s="1"/>
  <c r="DD50" i="3"/>
  <c r="DX43" i="3"/>
  <c r="EX67" i="3"/>
  <c r="EY67" i="3" s="1"/>
  <c r="EZ70" i="3" s="1"/>
  <c r="DD5" i="3"/>
  <c r="CJ41" i="3"/>
  <c r="ER106" i="3"/>
  <c r="ER15" i="3"/>
  <c r="DD67" i="3"/>
  <c r="ER34" i="3"/>
  <c r="DI105" i="3"/>
  <c r="DD40" i="3"/>
  <c r="DX103" i="3"/>
  <c r="ER59" i="3"/>
  <c r="EZ88" i="3"/>
  <c r="DD41" i="3"/>
  <c r="DD104" i="3"/>
  <c r="ER22" i="3"/>
  <c r="DD79" i="3"/>
  <c r="CJ85" i="3"/>
  <c r="DD7" i="3"/>
  <c r="ER70" i="3"/>
  <c r="DX13" i="3"/>
  <c r="ER4" i="3"/>
  <c r="EW42" i="3"/>
  <c r="ER97" i="3"/>
  <c r="CJ24" i="3"/>
  <c r="ER43" i="3"/>
  <c r="DX52" i="3"/>
  <c r="DX67" i="3"/>
  <c r="CJ59" i="3"/>
  <c r="DX41" i="3"/>
  <c r="DI15" i="3"/>
  <c r="DX25" i="3"/>
  <c r="DD49" i="3"/>
  <c r="ER85" i="3"/>
  <c r="DI25" i="3"/>
  <c r="CJ43" i="3"/>
  <c r="DX50" i="3"/>
  <c r="DD78" i="3"/>
  <c r="DX5" i="3"/>
  <c r="CJ5" i="3"/>
  <c r="DI50" i="3"/>
  <c r="DD23" i="3"/>
  <c r="CJ70" i="3"/>
  <c r="DX70" i="3"/>
  <c r="CJ67" i="3"/>
  <c r="CJ97" i="3"/>
  <c r="DX40" i="3"/>
  <c r="DD4" i="3"/>
  <c r="ER42" i="3"/>
  <c r="DO69" i="3"/>
  <c r="DD96" i="3"/>
  <c r="DX77" i="3"/>
  <c r="EW78" i="3"/>
  <c r="ER77" i="3"/>
  <c r="ER88" i="3"/>
  <c r="DD105" i="3"/>
  <c r="CJ79" i="3"/>
  <c r="DD25" i="3"/>
  <c r="ER76" i="3"/>
  <c r="EW76" i="3"/>
  <c r="DX68" i="3"/>
  <c r="CJ34" i="3"/>
  <c r="ER16" i="4"/>
  <c r="ER67" i="4"/>
  <c r="ER23" i="4"/>
  <c r="DX24" i="4"/>
  <c r="ER103" i="4"/>
  <c r="EX106" i="4"/>
  <c r="EY106" i="4" s="1"/>
  <c r="ER52" i="4"/>
  <c r="DX87" i="4"/>
  <c r="ER50" i="4"/>
  <c r="EX104" i="4"/>
  <c r="EY104" i="4" s="1"/>
  <c r="FE104" i="4" s="1"/>
  <c r="EW105" i="4"/>
  <c r="EW103" i="4"/>
  <c r="EX105" i="4"/>
  <c r="EY105" i="4" s="1"/>
  <c r="FC105" i="4" s="1"/>
  <c r="ER14" i="4"/>
  <c r="EX103" i="4"/>
  <c r="EY103" i="4" s="1"/>
  <c r="FA103" i="4" s="1"/>
  <c r="EW106" i="4"/>
  <c r="DD85" i="4"/>
  <c r="DD49" i="4"/>
  <c r="DI15" i="4"/>
  <c r="DX22" i="4"/>
  <c r="DD105" i="4"/>
  <c r="DD88" i="4"/>
  <c r="DJ15" i="4"/>
  <c r="DK15" i="4" s="1"/>
  <c r="DQ15" i="4" s="1"/>
  <c r="DI13" i="4"/>
  <c r="DJ16" i="4"/>
  <c r="DK16" i="4" s="1"/>
  <c r="DQ16" i="4" s="1"/>
  <c r="CJ4" i="4"/>
  <c r="DI16" i="4"/>
  <c r="DD94" i="4"/>
  <c r="DX95" i="4"/>
  <c r="CJ104" i="4"/>
  <c r="DX42" i="4"/>
  <c r="DX40" i="4"/>
  <c r="DX13" i="4"/>
  <c r="DX34" i="4"/>
  <c r="DD76" i="4"/>
  <c r="CJ58" i="4"/>
  <c r="DX79" i="4"/>
  <c r="ER77" i="4"/>
  <c r="DI14" i="4"/>
  <c r="DX5" i="4"/>
  <c r="DJ13" i="4"/>
  <c r="DK13" i="4" s="1"/>
  <c r="DO13" i="4" s="1"/>
  <c r="DD40" i="4"/>
  <c r="DD16" i="4"/>
  <c r="ER87" i="4"/>
  <c r="CJ88" i="4"/>
  <c r="DX105" i="4"/>
  <c r="DD43" i="4"/>
  <c r="DD77" i="4"/>
  <c r="DD96" i="4"/>
  <c r="ER15" i="4"/>
  <c r="DX41" i="4"/>
  <c r="DD86" i="4"/>
  <c r="FA76" i="4"/>
  <c r="CJ34" i="4"/>
  <c r="FC76" i="4"/>
  <c r="DX15" i="4"/>
  <c r="ER76" i="4"/>
  <c r="DD15" i="4"/>
  <c r="CJ60" i="4"/>
  <c r="DX86" i="4"/>
  <c r="DD60" i="4"/>
  <c r="DX68" i="4"/>
  <c r="DX33" i="4"/>
  <c r="DD7" i="4"/>
  <c r="CJ42" i="4"/>
  <c r="DX94" i="4"/>
  <c r="CJ97" i="4"/>
  <c r="ER43" i="4"/>
  <c r="FA86" i="4"/>
  <c r="ER32" i="4"/>
  <c r="FC86" i="4"/>
  <c r="FA58" i="4"/>
  <c r="DX43" i="4"/>
  <c r="DD22" i="4"/>
  <c r="DD13" i="4"/>
  <c r="CJ33" i="4"/>
  <c r="DX32" i="4"/>
  <c r="ER40" i="4"/>
  <c r="DX96" i="4"/>
  <c r="ER97" i="4"/>
  <c r="CJ52" i="4"/>
  <c r="CJ95" i="4"/>
  <c r="DD51" i="4"/>
  <c r="ER22" i="4"/>
  <c r="DX59" i="4"/>
  <c r="CJ23" i="4"/>
  <c r="CJ6" i="4"/>
  <c r="DD97" i="4"/>
  <c r="CJ87" i="4"/>
  <c r="DD34" i="4"/>
  <c r="DX51" i="4"/>
  <c r="DD31" i="4"/>
  <c r="ER95" i="4"/>
  <c r="CJ78" i="4"/>
  <c r="CJ51" i="4"/>
  <c r="CJ32" i="4"/>
  <c r="ER13" i="4"/>
  <c r="DX52" i="4"/>
  <c r="ER88" i="4"/>
  <c r="FE58" i="4"/>
  <c r="CJ76" i="4"/>
  <c r="CJ25" i="4"/>
  <c r="DX88" i="4"/>
  <c r="CJ68" i="4"/>
  <c r="DD68" i="4"/>
  <c r="ER34" i="4"/>
  <c r="DD59" i="4"/>
  <c r="CJ41" i="4"/>
  <c r="DD32" i="4"/>
  <c r="CJ85" i="4"/>
  <c r="CL13" i="4"/>
  <c r="ER31" i="4"/>
  <c r="DD61" i="4"/>
  <c r="CJ49" i="4"/>
  <c r="DX78" i="4"/>
  <c r="CJ103" i="4"/>
  <c r="ER86" i="4"/>
  <c r="EZ86" i="4"/>
  <c r="DX49" i="4"/>
  <c r="DX25" i="4"/>
  <c r="ER60" i="4"/>
  <c r="DX60" i="4"/>
  <c r="CJ79" i="4"/>
  <c r="ER61" i="4"/>
  <c r="ER42" i="4"/>
  <c r="DI96" i="4"/>
  <c r="DX76" i="4"/>
  <c r="CJ40" i="4"/>
  <c r="DX50" i="4"/>
  <c r="ER85" i="4"/>
  <c r="ER6" i="4"/>
  <c r="CJ96" i="4"/>
  <c r="ER24" i="4"/>
  <c r="DD4" i="4"/>
  <c r="DD24" i="4"/>
  <c r="ER49" i="4"/>
  <c r="DD23" i="4"/>
  <c r="ER68" i="4"/>
  <c r="DD58" i="4"/>
  <c r="ER51" i="4"/>
  <c r="DX97" i="4"/>
  <c r="DI49" i="4"/>
  <c r="DX77" i="4"/>
  <c r="ER7" i="4"/>
  <c r="DJ68" i="4"/>
  <c r="DK68" i="4" s="1"/>
  <c r="DQ68" i="4" s="1"/>
  <c r="DX4" i="3"/>
  <c r="DD68" i="3"/>
  <c r="DD43" i="3"/>
  <c r="ER40" i="3"/>
  <c r="ER31" i="3"/>
  <c r="EW14" i="3"/>
  <c r="EX14" i="3"/>
  <c r="EY14" i="3" s="1"/>
  <c r="FA14" i="3" s="1"/>
  <c r="DD32" i="3"/>
  <c r="CJ77" i="4"/>
  <c r="ER104" i="4"/>
  <c r="CJ105" i="4"/>
  <c r="ER78" i="4"/>
  <c r="CJ22" i="4"/>
  <c r="DD78" i="4"/>
  <c r="EX31" i="4"/>
  <c r="EY31" i="4" s="1"/>
  <c r="FA31" i="4" s="1"/>
  <c r="DD79" i="4"/>
  <c r="DX70" i="4"/>
  <c r="CJ94" i="4"/>
  <c r="DI24" i="3"/>
  <c r="DX51" i="3"/>
  <c r="DX34" i="3"/>
  <c r="FE70" i="3"/>
  <c r="DD14" i="3"/>
  <c r="DD16" i="3"/>
  <c r="CJ50" i="3"/>
  <c r="CL52" i="3" s="1"/>
  <c r="EW13" i="3"/>
  <c r="DD13" i="3"/>
  <c r="EW15" i="3"/>
  <c r="DX32" i="3"/>
  <c r="EZ85" i="3"/>
  <c r="EX13" i="3"/>
  <c r="EY13" i="3" s="1"/>
  <c r="FE13" i="3" s="1"/>
  <c r="DD85" i="3"/>
  <c r="DD51" i="3"/>
  <c r="DX59" i="3"/>
  <c r="CJ78" i="3"/>
  <c r="DX61" i="3"/>
  <c r="DD61" i="3"/>
  <c r="CJ104" i="3"/>
  <c r="DD58" i="3"/>
  <c r="DL69" i="3"/>
  <c r="CJ86" i="3"/>
  <c r="EX33" i="3"/>
  <c r="EY33" i="3" s="1"/>
  <c r="FA33" i="3" s="1"/>
  <c r="EX22" i="3"/>
  <c r="EY22" i="3" s="1"/>
  <c r="FC22" i="3" s="1"/>
  <c r="EX15" i="3"/>
  <c r="EY15" i="3" s="1"/>
  <c r="EX16" i="3"/>
  <c r="EY16" i="3" s="1"/>
  <c r="DD6" i="3"/>
  <c r="DF6" i="3" s="1"/>
  <c r="DD94" i="3"/>
  <c r="EX58" i="3"/>
  <c r="EY58" i="3" s="1"/>
  <c r="FA58" i="3" s="1"/>
  <c r="DX15" i="3"/>
  <c r="DD52" i="3"/>
  <c r="CJ61" i="3"/>
  <c r="FC87" i="3"/>
  <c r="FD88" i="3" s="1"/>
  <c r="EZ87" i="3"/>
  <c r="FE87" i="3"/>
  <c r="FA87" i="3"/>
  <c r="FB88" i="3" s="1"/>
  <c r="DX95" i="3"/>
  <c r="DD103" i="3"/>
  <c r="DJ78" i="3"/>
  <c r="DK78" i="3" s="1"/>
  <c r="DO78" i="3" s="1"/>
  <c r="DL88" i="3"/>
  <c r="EX50" i="3"/>
  <c r="EY50" i="3" s="1"/>
  <c r="FE50" i="3" s="1"/>
  <c r="DX23" i="3"/>
  <c r="CJ96" i="3"/>
  <c r="ER25" i="4"/>
  <c r="EW31" i="4"/>
  <c r="CL15" i="4"/>
  <c r="EX68" i="4"/>
  <c r="EY68" i="4" s="1"/>
  <c r="FE68" i="4" s="1"/>
  <c r="CJ61" i="4"/>
  <c r="DJ23" i="4"/>
  <c r="DK23" i="4" s="1"/>
  <c r="DM23" i="4" s="1"/>
  <c r="DJ34" i="4"/>
  <c r="DK34" i="4" s="1"/>
  <c r="DO34" i="4" s="1"/>
  <c r="ER96" i="4"/>
  <c r="ER59" i="4"/>
  <c r="CJ67" i="5"/>
  <c r="ET52" i="5"/>
  <c r="ES52" i="5"/>
  <c r="ES50" i="5"/>
  <c r="ET51" i="5"/>
  <c r="ET50" i="5"/>
  <c r="ET49" i="5"/>
  <c r="ES51" i="5"/>
  <c r="ES49" i="5"/>
  <c r="EI23" i="5"/>
  <c r="EG23" i="5"/>
  <c r="EE23" i="5"/>
  <c r="DI77" i="3"/>
  <c r="DJ77" i="3"/>
  <c r="DK77" i="3" s="1"/>
  <c r="DJ79" i="3"/>
  <c r="DK79" i="3" s="1"/>
  <c r="DI79" i="3"/>
  <c r="DO86" i="3"/>
  <c r="DL86" i="3"/>
  <c r="DQ86" i="3"/>
  <c r="DM86" i="3"/>
  <c r="FE79" i="4"/>
  <c r="FC79" i="4"/>
  <c r="FA79" i="4"/>
  <c r="EZ79" i="4"/>
  <c r="DI78" i="3"/>
  <c r="FC94" i="3"/>
  <c r="FA94" i="3"/>
  <c r="EZ94" i="3"/>
  <c r="FE94" i="3"/>
  <c r="EZ14" i="4"/>
  <c r="FE14" i="4"/>
  <c r="FA14" i="4"/>
  <c r="FC14" i="4"/>
  <c r="EX104" i="3"/>
  <c r="EY104" i="3" s="1"/>
  <c r="EW104" i="3"/>
  <c r="DX97" i="3"/>
  <c r="DJ43" i="3"/>
  <c r="DK43" i="3" s="1"/>
  <c r="DI43" i="3"/>
  <c r="DX7" i="4"/>
  <c r="FC4" i="3"/>
  <c r="FA4" i="3"/>
  <c r="FE4" i="3"/>
  <c r="DD104" i="5"/>
  <c r="EX79" i="3"/>
  <c r="EY79" i="3" s="1"/>
  <c r="EW79" i="3"/>
  <c r="DJ61" i="3"/>
  <c r="DK61" i="3" s="1"/>
  <c r="DI61" i="3"/>
  <c r="EA24" i="5"/>
  <c r="EB24" i="5"/>
  <c r="EC24" i="5" s="1"/>
  <c r="EX70" i="4"/>
  <c r="EY70" i="4" s="1"/>
  <c r="EW70" i="4"/>
  <c r="EZ78" i="4"/>
  <c r="FE78" i="4"/>
  <c r="FA78" i="4"/>
  <c r="FC78" i="4"/>
  <c r="EP77" i="5"/>
  <c r="ER13" i="5"/>
  <c r="DD95" i="4"/>
  <c r="FE69" i="3"/>
  <c r="FC69" i="3"/>
  <c r="FA69" i="3"/>
  <c r="CJ87" i="5"/>
  <c r="CK88" i="5" s="1"/>
  <c r="DJ96" i="4"/>
  <c r="DK96" i="4" s="1"/>
  <c r="FE42" i="4"/>
  <c r="FC42" i="4"/>
  <c r="FA42" i="4"/>
  <c r="EZ42" i="4"/>
  <c r="DD87" i="3"/>
  <c r="EW51" i="4"/>
  <c r="EX51" i="4"/>
  <c r="EY51" i="4" s="1"/>
  <c r="DD106" i="3"/>
  <c r="DX104" i="4"/>
  <c r="ED33" i="5"/>
  <c r="EI33" i="5"/>
  <c r="EG33" i="5"/>
  <c r="EE33" i="5"/>
  <c r="EF33" i="5" s="1"/>
  <c r="DM43" i="4"/>
  <c r="DL43" i="4"/>
  <c r="DO43" i="4"/>
  <c r="DQ43" i="4"/>
  <c r="DX6" i="4"/>
  <c r="CH79" i="5"/>
  <c r="EP69" i="5"/>
  <c r="EP61" i="5"/>
  <c r="CJ69" i="4"/>
  <c r="DJ24" i="3"/>
  <c r="DK24" i="3" s="1"/>
  <c r="EX25" i="3"/>
  <c r="EY25" i="3" s="1"/>
  <c r="DI68" i="4"/>
  <c r="DI23" i="4"/>
  <c r="EW22" i="3"/>
  <c r="EX23" i="4"/>
  <c r="EY23" i="4" s="1"/>
  <c r="EW23" i="4"/>
  <c r="DD15" i="3"/>
  <c r="DD76" i="5"/>
  <c r="CJ106" i="4"/>
  <c r="CJ97" i="5"/>
  <c r="DD24" i="3"/>
  <c r="ET41" i="5"/>
  <c r="ES41" i="5"/>
  <c r="EU88" i="5"/>
  <c r="EV88" i="5"/>
  <c r="EW88" i="5" s="1"/>
  <c r="ER70" i="4"/>
  <c r="ES42" i="5"/>
  <c r="ER5" i="3"/>
  <c r="EX106" i="3"/>
  <c r="EY106" i="3" s="1"/>
  <c r="EW106" i="3"/>
  <c r="ER51" i="3"/>
  <c r="DD52" i="4"/>
  <c r="ER4" i="4"/>
  <c r="EP24" i="5"/>
  <c r="DJ106" i="3"/>
  <c r="DK106" i="3" s="1"/>
  <c r="DI106" i="3"/>
  <c r="DD70" i="4"/>
  <c r="FE40" i="4"/>
  <c r="FC40" i="4"/>
  <c r="FA40" i="4"/>
  <c r="EZ40" i="4"/>
  <c r="DJ60" i="3"/>
  <c r="DK60" i="3" s="1"/>
  <c r="DI60" i="3"/>
  <c r="DO14" i="4"/>
  <c r="CL14" i="4"/>
  <c r="DD22" i="3"/>
  <c r="EW50" i="4"/>
  <c r="EX50" i="4"/>
  <c r="EY50" i="4" s="1"/>
  <c r="DX7" i="3"/>
  <c r="DJ14" i="3"/>
  <c r="DK14" i="3" s="1"/>
  <c r="DI14" i="3"/>
  <c r="CJ59" i="4"/>
  <c r="CH16" i="5"/>
  <c r="DD67" i="4"/>
  <c r="DB69" i="5"/>
  <c r="DD68" i="5" s="1"/>
  <c r="ER87" i="3"/>
  <c r="DD69" i="4"/>
  <c r="DJ41" i="3"/>
  <c r="DK41" i="3" s="1"/>
  <c r="DI41" i="3"/>
  <c r="EX49" i="4"/>
  <c r="EY49" i="4" s="1"/>
  <c r="DJ40" i="3"/>
  <c r="DK40" i="3" s="1"/>
  <c r="DJ105" i="3"/>
  <c r="DK105" i="3" s="1"/>
  <c r="DJ103" i="3"/>
  <c r="DK103" i="3" s="1"/>
  <c r="DY76" i="5"/>
  <c r="DZ77" i="5"/>
  <c r="DY77" i="5"/>
  <c r="DZ79" i="5"/>
  <c r="DY79" i="5"/>
  <c r="DZ78" i="5"/>
  <c r="DY78" i="5"/>
  <c r="DZ76" i="5"/>
  <c r="DL60" i="4"/>
  <c r="DQ60" i="4"/>
  <c r="DO60" i="4"/>
  <c r="DM60" i="4"/>
  <c r="EX51" i="3"/>
  <c r="EY51" i="3" s="1"/>
  <c r="EW51" i="3"/>
  <c r="DJ76" i="3"/>
  <c r="DK76" i="3" s="1"/>
  <c r="DI76" i="3"/>
  <c r="DF60" i="5"/>
  <c r="DE60" i="5"/>
  <c r="DO58" i="4"/>
  <c r="DL58" i="4"/>
  <c r="DQ58" i="4"/>
  <c r="DM58" i="4"/>
  <c r="CH76" i="5"/>
  <c r="EZ13" i="4"/>
  <c r="FE13" i="4"/>
  <c r="FA13" i="4"/>
  <c r="FC13" i="4"/>
  <c r="ES43" i="5"/>
  <c r="EX25" i="4"/>
  <c r="EY25" i="4" s="1"/>
  <c r="EW25" i="4"/>
  <c r="DJ95" i="4"/>
  <c r="DK95" i="4" s="1"/>
  <c r="DI94" i="4"/>
  <c r="DI95" i="4"/>
  <c r="DV16" i="5"/>
  <c r="DX14" i="5" s="1"/>
  <c r="FA6" i="3"/>
  <c r="DD58" i="5"/>
  <c r="ER95" i="3"/>
  <c r="EX103" i="3"/>
  <c r="EY103" i="3" s="1"/>
  <c r="EW103" i="3"/>
  <c r="DX42" i="3"/>
  <c r="DI103" i="3"/>
  <c r="CH5" i="5"/>
  <c r="CJ4" i="5" s="1"/>
  <c r="EP60" i="5"/>
  <c r="DB23" i="5"/>
  <c r="DB24" i="5"/>
  <c r="EB25" i="5"/>
  <c r="EC25" i="5" s="1"/>
  <c r="EA25" i="5"/>
  <c r="DJ16" i="3"/>
  <c r="DK16" i="3" s="1"/>
  <c r="DI40" i="3"/>
  <c r="DJ52" i="3"/>
  <c r="DK52" i="3" s="1"/>
  <c r="DJ59" i="3"/>
  <c r="DK59" i="3" s="1"/>
  <c r="EW59" i="3"/>
  <c r="EX97" i="4"/>
  <c r="EY97" i="4" s="1"/>
  <c r="EW97" i="4"/>
  <c r="DI25" i="4"/>
  <c r="DJ25" i="4"/>
  <c r="DK25" i="4" s="1"/>
  <c r="DJ67" i="4"/>
  <c r="DK67" i="4" s="1"/>
  <c r="DI67" i="4"/>
  <c r="DQ68" i="3"/>
  <c r="DO68" i="3"/>
  <c r="DM68" i="3"/>
  <c r="DL68" i="3"/>
  <c r="EB58" i="5"/>
  <c r="EC58" i="5" s="1"/>
  <c r="EA58" i="5"/>
  <c r="CL16" i="4"/>
  <c r="DX42" i="5"/>
  <c r="DV96" i="5"/>
  <c r="DX94" i="5" s="1"/>
  <c r="DJ42" i="3"/>
  <c r="DK42" i="3" s="1"/>
  <c r="DI42" i="3"/>
  <c r="EW22" i="4"/>
  <c r="DM67" i="3"/>
  <c r="DL67" i="3"/>
  <c r="DQ67" i="3"/>
  <c r="DO67" i="3"/>
  <c r="DM59" i="4"/>
  <c r="DL59" i="4"/>
  <c r="DQ59" i="4"/>
  <c r="DO59" i="4"/>
  <c r="EG31" i="5"/>
  <c r="EE31" i="5"/>
  <c r="ED31" i="5"/>
  <c r="EI31" i="5"/>
  <c r="DQ42" i="4"/>
  <c r="DO42" i="4"/>
  <c r="DM42" i="4"/>
  <c r="DL42" i="4"/>
  <c r="FA95" i="3"/>
  <c r="EZ95" i="3"/>
  <c r="FE95" i="3"/>
  <c r="FC95" i="3"/>
  <c r="EX96" i="4"/>
  <c r="EY96" i="4" s="1"/>
  <c r="EW96" i="4"/>
  <c r="DO97" i="3"/>
  <c r="DM97" i="3"/>
  <c r="DQ97" i="3"/>
  <c r="DM105" i="4"/>
  <c r="DL105" i="4"/>
  <c r="DQ105" i="4"/>
  <c r="DO105" i="4"/>
  <c r="ET43" i="5"/>
  <c r="EP68" i="5"/>
  <c r="DB13" i="5"/>
  <c r="DD16" i="5" s="1"/>
  <c r="DD33" i="4"/>
  <c r="DX16" i="3"/>
  <c r="DX69" i="3"/>
  <c r="DI16" i="3"/>
  <c r="CJ103" i="3"/>
  <c r="EP33" i="5"/>
  <c r="DB96" i="5"/>
  <c r="DB6" i="5"/>
  <c r="DD7" i="5" s="1"/>
  <c r="CJ50" i="4"/>
  <c r="ER5" i="4"/>
  <c r="ET5" i="4" s="1"/>
  <c r="EB61" i="5"/>
  <c r="EC61" i="5" s="1"/>
  <c r="EX34" i="4"/>
  <c r="EY34" i="4" s="1"/>
  <c r="DJ50" i="3"/>
  <c r="DK50" i="3" s="1"/>
  <c r="CL16" i="3"/>
  <c r="EX59" i="3"/>
  <c r="EY59" i="3" s="1"/>
  <c r="DJ33" i="4"/>
  <c r="DK33" i="4" s="1"/>
  <c r="DI33" i="4"/>
  <c r="FC59" i="4"/>
  <c r="FE59" i="4"/>
  <c r="FA59" i="4"/>
  <c r="EZ59" i="4"/>
  <c r="FC77" i="4"/>
  <c r="FA77" i="4"/>
  <c r="EZ77" i="4"/>
  <c r="FE77" i="4"/>
  <c r="EW95" i="4"/>
  <c r="EX95" i="4"/>
  <c r="EY95" i="4" s="1"/>
  <c r="EE32" i="5"/>
  <c r="ED32" i="5"/>
  <c r="EI32" i="5"/>
  <c r="EG32" i="5"/>
  <c r="EX22" i="4"/>
  <c r="EY22" i="4" s="1"/>
  <c r="CJ70" i="4"/>
  <c r="CH15" i="5"/>
  <c r="CJ15" i="5" s="1"/>
  <c r="DV104" i="5"/>
  <c r="DX104" i="3"/>
  <c r="ER106" i="4"/>
  <c r="ER32" i="3"/>
  <c r="DX22" i="3"/>
  <c r="DG85" i="5"/>
  <c r="DH85" i="5"/>
  <c r="DI85" i="5" s="1"/>
  <c r="EZ15" i="4"/>
  <c r="FE15" i="4"/>
  <c r="FA15" i="4"/>
  <c r="FC15" i="4"/>
  <c r="DJ24" i="4"/>
  <c r="DK24" i="4" s="1"/>
  <c r="DX31" i="4"/>
  <c r="DV34" i="5"/>
  <c r="EZ16" i="4"/>
  <c r="FE16" i="4"/>
  <c r="FA16" i="4"/>
  <c r="FC16" i="4"/>
  <c r="CH51" i="5"/>
  <c r="CJ50" i="5" s="1"/>
  <c r="DV32" i="5"/>
  <c r="EX69" i="4"/>
  <c r="EY69" i="4" s="1"/>
  <c r="EW69" i="4"/>
  <c r="EX43" i="3"/>
  <c r="EY43" i="3" s="1"/>
  <c r="EW43" i="3"/>
  <c r="EP106" i="5"/>
  <c r="ER58" i="4"/>
  <c r="DV52" i="5"/>
  <c r="ER22" i="5"/>
  <c r="DI50" i="4"/>
  <c r="DJ50" i="4"/>
  <c r="DK50" i="4" s="1"/>
  <c r="ER41" i="3"/>
  <c r="DI52" i="3"/>
  <c r="EX42" i="3"/>
  <c r="EY42" i="3" s="1"/>
  <c r="DH87" i="5"/>
  <c r="DI87" i="5" s="1"/>
  <c r="EW41" i="3"/>
  <c r="CL13" i="3"/>
  <c r="DI58" i="3"/>
  <c r="EX40" i="3"/>
  <c r="EY40" i="3" s="1"/>
  <c r="DG88" i="5"/>
  <c r="DH88" i="5"/>
  <c r="DI88" i="5" s="1"/>
  <c r="ER94" i="4"/>
  <c r="FA41" i="4"/>
  <c r="EZ41" i="4"/>
  <c r="FC41" i="4"/>
  <c r="FE41" i="4"/>
  <c r="DJ51" i="4"/>
  <c r="DK51" i="4" s="1"/>
  <c r="DI51" i="4"/>
  <c r="EX32" i="4"/>
  <c r="EY32" i="4" s="1"/>
  <c r="EW32" i="4"/>
  <c r="DJ51" i="3"/>
  <c r="DK51" i="3" s="1"/>
  <c r="DI51" i="3"/>
  <c r="DM87" i="3"/>
  <c r="DL87" i="3"/>
  <c r="DQ87" i="3"/>
  <c r="DO87" i="3"/>
  <c r="DI31" i="3"/>
  <c r="DJ31" i="3"/>
  <c r="DK31" i="3" s="1"/>
  <c r="EA22" i="5"/>
  <c r="EB22" i="5"/>
  <c r="EC22" i="5" s="1"/>
  <c r="ED23" i="5" s="1"/>
  <c r="DQ95" i="3"/>
  <c r="DO95" i="3"/>
  <c r="DM95" i="3"/>
  <c r="CJ59" i="5"/>
  <c r="CJ24" i="5"/>
  <c r="DM94" i="3"/>
  <c r="DQ94" i="3"/>
  <c r="DO94" i="3"/>
  <c r="ER96" i="5"/>
  <c r="EZ58" i="4"/>
  <c r="EX60" i="3"/>
  <c r="EY60" i="3" s="1"/>
  <c r="EW60" i="3"/>
  <c r="DO40" i="4"/>
  <c r="DM40" i="4"/>
  <c r="DL40" i="4"/>
  <c r="DQ40" i="4"/>
  <c r="DI24" i="4"/>
  <c r="EP6" i="5"/>
  <c r="ER5" i="5" s="1"/>
  <c r="ER58" i="3"/>
  <c r="DX4" i="4"/>
  <c r="ER6" i="3"/>
  <c r="DV59" i="5"/>
  <c r="DX6" i="5"/>
  <c r="DX23" i="4"/>
  <c r="EB59" i="5"/>
  <c r="EC59" i="5" s="1"/>
  <c r="EA59" i="5"/>
  <c r="DX60" i="3"/>
  <c r="DI59" i="3"/>
  <c r="EX34" i="3"/>
  <c r="EY34" i="3" s="1"/>
  <c r="EW34" i="3"/>
  <c r="DD41" i="4"/>
  <c r="CH34" i="5"/>
  <c r="CJ34" i="5" s="1"/>
  <c r="DV86" i="5"/>
  <c r="DX86" i="5" s="1"/>
  <c r="EP32" i="5"/>
  <c r="ER32" i="5" s="1"/>
  <c r="EP7" i="5"/>
  <c r="DB25" i="5"/>
  <c r="DD25" i="5" s="1"/>
  <c r="ER78" i="3"/>
  <c r="ER23" i="3"/>
  <c r="DJ23" i="3"/>
  <c r="DK23" i="3" s="1"/>
  <c r="DI23" i="3"/>
  <c r="EX94" i="4"/>
  <c r="EY94" i="4" s="1"/>
  <c r="EW94" i="4"/>
  <c r="EW58" i="3"/>
  <c r="EU86" i="5"/>
  <c r="DJ104" i="3"/>
  <c r="DK104" i="3" s="1"/>
  <c r="EW50" i="3"/>
  <c r="DJ22" i="3"/>
  <c r="DK22" i="3" s="1"/>
  <c r="DI34" i="3"/>
  <c r="DI70" i="4"/>
  <c r="EA60" i="5"/>
  <c r="EX41" i="3"/>
  <c r="EY41" i="3" s="1"/>
  <c r="DJ58" i="3"/>
  <c r="DK58" i="3" s="1"/>
  <c r="EW40" i="3"/>
  <c r="DJ32" i="4"/>
  <c r="DK32" i="4" s="1"/>
  <c r="DI32" i="4"/>
  <c r="DJ31" i="4"/>
  <c r="DK31" i="4" s="1"/>
  <c r="DI31" i="4"/>
  <c r="FA85" i="4"/>
  <c r="EZ85" i="4"/>
  <c r="FE85" i="4"/>
  <c r="FC85" i="4"/>
  <c r="EV85" i="5"/>
  <c r="EW85" i="5" s="1"/>
  <c r="EU85" i="5"/>
  <c r="EX52" i="4"/>
  <c r="EY52" i="4" s="1"/>
  <c r="EW52" i="4"/>
  <c r="DJ52" i="4"/>
  <c r="DK52" i="4" s="1"/>
  <c r="DI52" i="4"/>
  <c r="EW77" i="3"/>
  <c r="EX77" i="3"/>
  <c r="EY77" i="3" s="1"/>
  <c r="DQ85" i="3"/>
  <c r="DM85" i="3"/>
  <c r="DO85" i="3"/>
  <c r="DL85" i="3"/>
  <c r="FA68" i="3"/>
  <c r="FE68" i="3"/>
  <c r="FC68" i="3"/>
  <c r="DX58" i="4"/>
  <c r="CJ67" i="4"/>
  <c r="CJ40" i="3"/>
  <c r="EX105" i="3"/>
  <c r="EY105" i="3" s="1"/>
  <c r="EW105" i="3"/>
  <c r="DD95" i="5"/>
  <c r="DV97" i="5"/>
  <c r="FC88" i="4"/>
  <c r="FA88" i="4"/>
  <c r="EZ88" i="4"/>
  <c r="FE88" i="4"/>
  <c r="CJ31" i="4"/>
  <c r="ER94" i="3"/>
  <c r="CJ106" i="3"/>
  <c r="DB32" i="5"/>
  <c r="DD33" i="5" s="1"/>
  <c r="CJ60" i="3"/>
  <c r="DQ106" i="4"/>
  <c r="DO106" i="4"/>
  <c r="DM106" i="4"/>
  <c r="DL106" i="4"/>
  <c r="DJ13" i="3"/>
  <c r="DK13" i="3" s="1"/>
  <c r="DI13" i="3"/>
  <c r="DQ61" i="4"/>
  <c r="DO61" i="4"/>
  <c r="DM61" i="4"/>
  <c r="DL61" i="4"/>
  <c r="DV51" i="5"/>
  <c r="DX51" i="5" s="1"/>
  <c r="DQ104" i="4"/>
  <c r="DO104" i="4"/>
  <c r="DM104" i="4"/>
  <c r="DL104" i="4"/>
  <c r="EX23" i="3"/>
  <c r="EY23" i="3" s="1"/>
  <c r="EW23" i="3"/>
  <c r="DD25" i="4"/>
  <c r="CJ40" i="5"/>
  <c r="DX70" i="5"/>
  <c r="DX103" i="5"/>
  <c r="DD42" i="4"/>
  <c r="DJ49" i="3"/>
  <c r="DK49" i="3" s="1"/>
  <c r="EX24" i="4"/>
  <c r="EY24" i="4" s="1"/>
  <c r="EW24" i="4"/>
  <c r="EX31" i="3"/>
  <c r="EY31" i="3" s="1"/>
  <c r="EW31" i="3"/>
  <c r="EP76" i="5"/>
  <c r="ER78" i="5" s="1"/>
  <c r="DJ22" i="4"/>
  <c r="DK22" i="4" s="1"/>
  <c r="DI22" i="4"/>
  <c r="DD106" i="4"/>
  <c r="ER60" i="3"/>
  <c r="DJ97" i="4"/>
  <c r="DK97" i="4" s="1"/>
  <c r="DI97" i="4"/>
  <c r="EZ60" i="4"/>
  <c r="FC60" i="4"/>
  <c r="FA60" i="4"/>
  <c r="FE60" i="4"/>
  <c r="DI32" i="3"/>
  <c r="EV86" i="5"/>
  <c r="EW86" i="5" s="1"/>
  <c r="EW33" i="3"/>
  <c r="DI104" i="3"/>
  <c r="EW68" i="4"/>
  <c r="DJ25" i="3"/>
  <c r="DK25" i="3" s="1"/>
  <c r="DJ34" i="3"/>
  <c r="DK34" i="3" s="1"/>
  <c r="DJ70" i="4"/>
  <c r="DK70" i="4" s="1"/>
  <c r="EB60" i="5"/>
  <c r="EC60" i="5" s="1"/>
  <c r="DI34" i="4"/>
  <c r="ET40" i="5"/>
  <c r="DL41" i="4"/>
  <c r="DQ41" i="4"/>
  <c r="DM41" i="4"/>
  <c r="DO41" i="4"/>
  <c r="FC87" i="4"/>
  <c r="EZ87" i="4"/>
  <c r="FE87" i="4"/>
  <c r="FA87" i="4"/>
  <c r="DX79" i="3"/>
  <c r="DO70" i="3"/>
  <c r="DM70" i="3"/>
  <c r="DL70" i="3"/>
  <c r="DQ70" i="3"/>
  <c r="EW49" i="3"/>
  <c r="EX52" i="3"/>
  <c r="EY52" i="3" s="1"/>
  <c r="EX49" i="3"/>
  <c r="EY49" i="3" s="1"/>
  <c r="CJ68" i="3"/>
  <c r="DL103" i="4"/>
  <c r="DQ103" i="4"/>
  <c r="DO103" i="4"/>
  <c r="DM103" i="4"/>
  <c r="DH86" i="5"/>
  <c r="DI86" i="5" s="1"/>
  <c r="DG86" i="5"/>
  <c r="FE96" i="3"/>
  <c r="FC96" i="3"/>
  <c r="FA96" i="3"/>
  <c r="EZ96" i="3"/>
  <c r="ER105" i="5"/>
  <c r="DI69" i="4"/>
  <c r="DJ69" i="4"/>
  <c r="DK69" i="4" s="1"/>
  <c r="EW49" i="4"/>
  <c r="DX58" i="3"/>
  <c r="DB15" i="5"/>
  <c r="ER103" i="3"/>
  <c r="EX78" i="3"/>
  <c r="EY78" i="3" s="1"/>
  <c r="DD49" i="5"/>
  <c r="DJ33" i="3"/>
  <c r="DK33" i="3" s="1"/>
  <c r="DI33" i="3"/>
  <c r="EX61" i="3"/>
  <c r="EY61" i="3" s="1"/>
  <c r="EW61" i="3"/>
  <c r="CH105" i="5"/>
  <c r="CJ106" i="5" s="1"/>
  <c r="EX33" i="4"/>
  <c r="EY33" i="4" s="1"/>
  <c r="EW33" i="4"/>
  <c r="DB43" i="5"/>
  <c r="DD43" i="5" s="1"/>
  <c r="ER14" i="3"/>
  <c r="EX67" i="4"/>
  <c r="EY67" i="4" s="1"/>
  <c r="EW67" i="4"/>
  <c r="EX32" i="3"/>
  <c r="EY32" i="3" s="1"/>
  <c r="EW32" i="3"/>
  <c r="DX106" i="3"/>
  <c r="FE97" i="3"/>
  <c r="FC97" i="3"/>
  <c r="FA97" i="3"/>
  <c r="EZ97" i="3"/>
  <c r="DD5" i="4"/>
  <c r="FC43" i="4"/>
  <c r="FA43" i="4"/>
  <c r="EZ43" i="4"/>
  <c r="FE43" i="4"/>
  <c r="EP85" i="5"/>
  <c r="DD14" i="4"/>
  <c r="EE34" i="5"/>
  <c r="ED34" i="5"/>
  <c r="EI34" i="5"/>
  <c r="EG34" i="5"/>
  <c r="EH34" i="5" s="1"/>
  <c r="ER67" i="3"/>
  <c r="EW24" i="3"/>
  <c r="EX24" i="3"/>
  <c r="EY24" i="3" s="1"/>
  <c r="DJ32" i="3"/>
  <c r="DK32" i="3" s="1"/>
  <c r="EV87" i="5"/>
  <c r="EW87" i="5" s="1"/>
  <c r="EX76" i="3"/>
  <c r="EY76" i="3" s="1"/>
  <c r="DI22" i="3"/>
  <c r="DJ94" i="4"/>
  <c r="DK94" i="4" s="1"/>
  <c r="EZ61" i="4"/>
  <c r="DI49" i="3"/>
  <c r="EZ76" i="4"/>
  <c r="DJ49" i="4"/>
  <c r="DK49" i="4" s="1"/>
  <c r="CL6" i="3" l="1"/>
  <c r="CL85" i="3"/>
  <c r="CL25" i="3"/>
  <c r="CL33" i="3"/>
  <c r="CL5" i="4"/>
  <c r="CL86" i="3"/>
  <c r="DZ7" i="3"/>
  <c r="CL5" i="3"/>
  <c r="DO78" i="4"/>
  <c r="DM14" i="4"/>
  <c r="DO88" i="4"/>
  <c r="DO15" i="4"/>
  <c r="CL6" i="4"/>
  <c r="DZ4" i="4"/>
  <c r="DM88" i="4"/>
  <c r="DM78" i="4"/>
  <c r="DO86" i="4"/>
  <c r="DM86" i="4"/>
  <c r="DQ86" i="4"/>
  <c r="DQ76" i="4"/>
  <c r="DM76" i="4"/>
  <c r="DL87" i="4"/>
  <c r="DQ87" i="4"/>
  <c r="DO87" i="4"/>
  <c r="DM87" i="4"/>
  <c r="DL88" i="4"/>
  <c r="DQ85" i="4"/>
  <c r="DL85" i="4"/>
  <c r="DO85" i="4"/>
  <c r="DM85" i="4"/>
  <c r="DL86" i="4"/>
  <c r="FE105" i="4"/>
  <c r="FA105" i="4"/>
  <c r="DZ76" i="4"/>
  <c r="DL76" i="4"/>
  <c r="DQ77" i="4"/>
  <c r="DZ79" i="4"/>
  <c r="DL78" i="4"/>
  <c r="DM77" i="4"/>
  <c r="DO79" i="4"/>
  <c r="DM16" i="4"/>
  <c r="DL16" i="4"/>
  <c r="DM13" i="4"/>
  <c r="DL77" i="4"/>
  <c r="EZ104" i="4"/>
  <c r="DO16" i="4"/>
  <c r="DQ13" i="4"/>
  <c r="DQ79" i="4"/>
  <c r="DL79" i="4"/>
  <c r="EZ105" i="4"/>
  <c r="DZ104" i="4"/>
  <c r="FC106" i="4"/>
  <c r="FE106" i="4"/>
  <c r="EZ106" i="4"/>
  <c r="FA106" i="4"/>
  <c r="EZ103" i="4"/>
  <c r="DZ77" i="4"/>
  <c r="CL31" i="3"/>
  <c r="CM31" i="3" s="1"/>
  <c r="CL24" i="3"/>
  <c r="CL14" i="3"/>
  <c r="CM14" i="3" s="1"/>
  <c r="FC5" i="3"/>
  <c r="CL23" i="3"/>
  <c r="CL32" i="3"/>
  <c r="CL96" i="3"/>
  <c r="CL4" i="3"/>
  <c r="CL68" i="3"/>
  <c r="FC6" i="3"/>
  <c r="FA5" i="3"/>
  <c r="FB5" i="3" s="1"/>
  <c r="DZ105" i="3"/>
  <c r="DZ42" i="3"/>
  <c r="DZ104" i="3"/>
  <c r="CL34" i="3"/>
  <c r="FC13" i="3"/>
  <c r="EZ7" i="3"/>
  <c r="CL22" i="3"/>
  <c r="CM23" i="3" s="1"/>
  <c r="DZ95" i="3"/>
  <c r="EZ6" i="3"/>
  <c r="DZ96" i="3"/>
  <c r="DL94" i="3"/>
  <c r="EZ5" i="3"/>
  <c r="FC7" i="3"/>
  <c r="EZ4" i="3"/>
  <c r="DL96" i="3"/>
  <c r="FE7" i="3"/>
  <c r="DL95" i="3"/>
  <c r="DZ87" i="3"/>
  <c r="EB86" i="3"/>
  <c r="DL97" i="3"/>
  <c r="FE14" i="3"/>
  <c r="EZ67" i="3"/>
  <c r="EZ68" i="3"/>
  <c r="DZ77" i="3"/>
  <c r="DZ69" i="3"/>
  <c r="DO96" i="3"/>
  <c r="DP97" i="3" s="1"/>
  <c r="EZ69" i="3"/>
  <c r="DM15" i="3"/>
  <c r="DQ15" i="3"/>
  <c r="DZ78" i="3"/>
  <c r="DM96" i="3"/>
  <c r="DN96" i="3" s="1"/>
  <c r="DZ60" i="3"/>
  <c r="DZ68" i="3"/>
  <c r="CL7" i="3"/>
  <c r="DZ59" i="3"/>
  <c r="DZ51" i="3"/>
  <c r="FC67" i="3"/>
  <c r="FD69" i="3" s="1"/>
  <c r="FA67" i="3"/>
  <c r="FB68" i="3" s="1"/>
  <c r="FE67" i="3"/>
  <c r="CM15" i="3"/>
  <c r="CL40" i="3"/>
  <c r="DZ50" i="3"/>
  <c r="DZ24" i="3"/>
  <c r="CL50" i="3"/>
  <c r="CL49" i="3"/>
  <c r="CL87" i="3"/>
  <c r="DZ33" i="3"/>
  <c r="DZ41" i="3"/>
  <c r="EA42" i="3" s="1"/>
  <c r="CL97" i="3"/>
  <c r="FD86" i="3"/>
  <c r="DZ32" i="3"/>
  <c r="FA13" i="3"/>
  <c r="CL60" i="3"/>
  <c r="FD87" i="3"/>
  <c r="DZ14" i="3"/>
  <c r="CL51" i="3"/>
  <c r="FE33" i="3"/>
  <c r="DZ23" i="3"/>
  <c r="DZ15" i="3"/>
  <c r="CL106" i="3"/>
  <c r="CL88" i="3"/>
  <c r="DZ5" i="3"/>
  <c r="CL76" i="3"/>
  <c r="FC58" i="3"/>
  <c r="CL78" i="3"/>
  <c r="CL94" i="3"/>
  <c r="FC14" i="3"/>
  <c r="FB87" i="3"/>
  <c r="CL79" i="3"/>
  <c r="FB86" i="3"/>
  <c r="DP70" i="3"/>
  <c r="DP94" i="3"/>
  <c r="CL77" i="3"/>
  <c r="DN85" i="3"/>
  <c r="FE22" i="3"/>
  <c r="EZ50" i="3"/>
  <c r="DL78" i="3"/>
  <c r="DN69" i="3"/>
  <c r="FD85" i="3"/>
  <c r="FC33" i="3"/>
  <c r="FE58" i="3"/>
  <c r="FC103" i="4"/>
  <c r="FE103" i="4"/>
  <c r="DZ15" i="4"/>
  <c r="FA104" i="4"/>
  <c r="FC104" i="4"/>
  <c r="DL15" i="4"/>
  <c r="DZ105" i="4"/>
  <c r="DZ69" i="4"/>
  <c r="DZ95" i="4"/>
  <c r="DZ96" i="4"/>
  <c r="DZ86" i="4"/>
  <c r="DL13" i="4"/>
  <c r="DZ87" i="4"/>
  <c r="DM15" i="4"/>
  <c r="DL14" i="4"/>
  <c r="DZ14" i="4"/>
  <c r="DZ41" i="4"/>
  <c r="DZ78" i="4"/>
  <c r="DZ68" i="4"/>
  <c r="DZ60" i="4"/>
  <c r="DZ50" i="4"/>
  <c r="DZ59" i="4"/>
  <c r="DZ51" i="4"/>
  <c r="DZ23" i="4"/>
  <c r="CL87" i="4"/>
  <c r="DZ33" i="4"/>
  <c r="CL88" i="4"/>
  <c r="DZ32" i="4"/>
  <c r="DZ42" i="4"/>
  <c r="CL40" i="4"/>
  <c r="DZ24" i="4"/>
  <c r="CL86" i="4"/>
  <c r="CL51" i="4"/>
  <c r="DZ5" i="4"/>
  <c r="CL85" i="4"/>
  <c r="CL31" i="4"/>
  <c r="CL77" i="4"/>
  <c r="FA68" i="4"/>
  <c r="CL79" i="4"/>
  <c r="CL50" i="4"/>
  <c r="CL7" i="4"/>
  <c r="CL24" i="4"/>
  <c r="CL4" i="4"/>
  <c r="CL76" i="4"/>
  <c r="CL94" i="4"/>
  <c r="CL104" i="4"/>
  <c r="CL97" i="4"/>
  <c r="ET7" i="4"/>
  <c r="DM68" i="4"/>
  <c r="CL42" i="4"/>
  <c r="DO68" i="4"/>
  <c r="CL43" i="4"/>
  <c r="CL106" i="4"/>
  <c r="CL78" i="4"/>
  <c r="CL41" i="4"/>
  <c r="CL22" i="4"/>
  <c r="CM15" i="4"/>
  <c r="FB43" i="4"/>
  <c r="CL95" i="4"/>
  <c r="FC68" i="4"/>
  <c r="FC31" i="4"/>
  <c r="CL59" i="4"/>
  <c r="FE31" i="4"/>
  <c r="CL96" i="4"/>
  <c r="CL25" i="4"/>
  <c r="DO23" i="4"/>
  <c r="DP61" i="4"/>
  <c r="FD43" i="4"/>
  <c r="CL23" i="4"/>
  <c r="FD77" i="4"/>
  <c r="FD97" i="3"/>
  <c r="DQ78" i="3"/>
  <c r="DM78" i="3"/>
  <c r="EZ13" i="3"/>
  <c r="FA22" i="3"/>
  <c r="DF5" i="3"/>
  <c r="FB85" i="3"/>
  <c r="DL34" i="4"/>
  <c r="CL105" i="4"/>
  <c r="CL61" i="4"/>
  <c r="DF7" i="4"/>
  <c r="DF5" i="4"/>
  <c r="FB15" i="4"/>
  <c r="CL49" i="4"/>
  <c r="EZ14" i="3"/>
  <c r="DP85" i="3"/>
  <c r="DZ6" i="3"/>
  <c r="CL41" i="3"/>
  <c r="CL95" i="3"/>
  <c r="EZ22" i="3"/>
  <c r="DF7" i="3"/>
  <c r="CL105" i="3"/>
  <c r="EZ33" i="3"/>
  <c r="DN68" i="3"/>
  <c r="FE16" i="3"/>
  <c r="FC16" i="3"/>
  <c r="FA16" i="3"/>
  <c r="EZ16" i="3"/>
  <c r="CL43" i="3"/>
  <c r="FA50" i="3"/>
  <c r="FC15" i="3"/>
  <c r="FE15" i="3"/>
  <c r="FA15" i="3"/>
  <c r="FC50" i="3"/>
  <c r="EZ58" i="3"/>
  <c r="FB94" i="3"/>
  <c r="EZ15" i="3"/>
  <c r="DF4" i="3"/>
  <c r="DZ7" i="4"/>
  <c r="DZ6" i="4"/>
  <c r="CL67" i="4"/>
  <c r="DN61" i="4"/>
  <c r="DM34" i="4"/>
  <c r="DP41" i="4"/>
  <c r="FB60" i="4"/>
  <c r="DL23" i="4"/>
  <c r="DQ34" i="4"/>
  <c r="DN103" i="4"/>
  <c r="FD87" i="4"/>
  <c r="DN41" i="4"/>
  <c r="CM13" i="4"/>
  <c r="FB88" i="4"/>
  <c r="CL60" i="4"/>
  <c r="DF4" i="4"/>
  <c r="DF6" i="4"/>
  <c r="FD59" i="4"/>
  <c r="DQ23" i="4"/>
  <c r="FD86" i="4"/>
  <c r="FB78" i="4"/>
  <c r="DP106" i="4"/>
  <c r="FD13" i="4"/>
  <c r="CL33" i="4"/>
  <c r="DF16" i="5"/>
  <c r="DE16" i="5"/>
  <c r="DF14" i="5"/>
  <c r="DF13" i="5"/>
  <c r="DE14" i="5"/>
  <c r="DF15" i="5"/>
  <c r="DE13" i="5"/>
  <c r="DE15" i="5"/>
  <c r="DZ94" i="5"/>
  <c r="DY94" i="5"/>
  <c r="DZ96" i="5"/>
  <c r="DY97" i="5"/>
  <c r="DY96" i="5"/>
  <c r="DZ97" i="5"/>
  <c r="DZ95" i="5"/>
  <c r="DY95" i="5"/>
  <c r="CL106" i="5"/>
  <c r="CK106" i="5"/>
  <c r="CK103" i="5"/>
  <c r="CL105" i="5"/>
  <c r="CL103" i="5"/>
  <c r="CL104" i="5"/>
  <c r="CK104" i="5"/>
  <c r="CK105" i="5"/>
  <c r="DZ14" i="5"/>
  <c r="DY14" i="5"/>
  <c r="DZ13" i="5"/>
  <c r="DZ15" i="5"/>
  <c r="DY16" i="5"/>
  <c r="DZ16" i="5"/>
  <c r="DY13" i="5"/>
  <c r="DY15" i="5"/>
  <c r="DF7" i="5"/>
  <c r="DE7" i="5"/>
  <c r="DE6" i="5"/>
  <c r="DF6" i="5"/>
  <c r="DF5" i="5"/>
  <c r="DF4" i="5"/>
  <c r="DE5" i="5"/>
  <c r="DE4" i="5"/>
  <c r="CL5" i="5"/>
  <c r="CK5" i="5"/>
  <c r="CL4" i="5"/>
  <c r="CK4" i="5"/>
  <c r="CK7" i="5"/>
  <c r="CK6" i="5"/>
  <c r="CL7" i="5"/>
  <c r="CL6" i="5"/>
  <c r="ET5" i="5"/>
  <c r="ES5" i="5"/>
  <c r="ES6" i="5"/>
  <c r="ES4" i="5"/>
  <c r="ET6" i="5"/>
  <c r="ES7" i="5"/>
  <c r="ET4" i="5"/>
  <c r="ET7" i="5"/>
  <c r="CL49" i="5"/>
  <c r="CK49" i="5"/>
  <c r="CL50" i="5"/>
  <c r="CK52" i="5"/>
  <c r="CK50" i="5"/>
  <c r="CL52" i="5"/>
  <c r="CL51" i="5"/>
  <c r="CK51" i="5"/>
  <c r="ET78" i="5"/>
  <c r="ES78" i="5"/>
  <c r="ES77" i="5"/>
  <c r="ES76" i="5"/>
  <c r="ET77" i="5"/>
  <c r="ET79" i="5"/>
  <c r="ET76" i="5"/>
  <c r="ES79" i="5"/>
  <c r="CL59" i="5"/>
  <c r="CK59" i="5"/>
  <c r="CL60" i="5"/>
  <c r="CL61" i="5"/>
  <c r="CK60" i="5"/>
  <c r="CL58" i="5"/>
  <c r="CK61" i="5"/>
  <c r="CK58" i="5"/>
  <c r="DQ31" i="3"/>
  <c r="DO31" i="3"/>
  <c r="DL31" i="3"/>
  <c r="DM31" i="3"/>
  <c r="FC24" i="3"/>
  <c r="FA24" i="3"/>
  <c r="EZ24" i="3"/>
  <c r="FE24" i="3"/>
  <c r="FC86" i="5"/>
  <c r="FA86" i="5"/>
  <c r="EY86" i="5"/>
  <c r="EX86" i="5"/>
  <c r="DY49" i="5"/>
  <c r="DY51" i="5"/>
  <c r="DZ51" i="5"/>
  <c r="DY50" i="5"/>
  <c r="DZ49" i="5"/>
  <c r="DZ50" i="5"/>
  <c r="DY52" i="5"/>
  <c r="DZ52" i="5"/>
  <c r="CL67" i="3"/>
  <c r="FA95" i="4"/>
  <c r="EZ95" i="4"/>
  <c r="FE95" i="4"/>
  <c r="FC95" i="4"/>
  <c r="EH31" i="5"/>
  <c r="DY42" i="5"/>
  <c r="DZ42" i="5"/>
  <c r="DZ40" i="5"/>
  <c r="DY40" i="5"/>
  <c r="DY41" i="5"/>
  <c r="DZ43" i="5"/>
  <c r="DZ41" i="5"/>
  <c r="DY43" i="5"/>
  <c r="FE51" i="3"/>
  <c r="FC51" i="3"/>
  <c r="FA51" i="3"/>
  <c r="EZ51" i="3"/>
  <c r="DM103" i="3"/>
  <c r="DL103" i="3"/>
  <c r="DO103" i="3"/>
  <c r="DQ103" i="3"/>
  <c r="DQ14" i="3"/>
  <c r="DO14" i="3"/>
  <c r="DM14" i="3"/>
  <c r="DL14" i="3"/>
  <c r="CL95" i="5"/>
  <c r="CK94" i="5"/>
  <c r="CK96" i="5"/>
  <c r="CL96" i="5"/>
  <c r="CK95" i="5"/>
  <c r="CL97" i="5"/>
  <c r="CK97" i="5"/>
  <c r="CL94" i="5"/>
  <c r="FB61" i="4"/>
  <c r="EV49" i="5"/>
  <c r="EW49" i="5" s="1"/>
  <c r="EU49" i="5"/>
  <c r="FC61" i="3"/>
  <c r="FA61" i="3"/>
  <c r="EZ61" i="3"/>
  <c r="FE61" i="3"/>
  <c r="FC78" i="3"/>
  <c r="FE78" i="3"/>
  <c r="FA78" i="3"/>
  <c r="EZ78" i="3"/>
  <c r="ET105" i="5"/>
  <c r="ES105" i="5"/>
  <c r="ES106" i="5"/>
  <c r="ET103" i="5"/>
  <c r="ES104" i="5"/>
  <c r="ET106" i="5"/>
  <c r="ET104" i="5"/>
  <c r="ES103" i="5"/>
  <c r="DP103" i="4"/>
  <c r="DN88" i="3"/>
  <c r="FB85" i="4"/>
  <c r="CL32" i="5"/>
  <c r="CL34" i="5"/>
  <c r="CK34" i="5"/>
  <c r="CK33" i="5"/>
  <c r="CL31" i="5"/>
  <c r="CK32" i="5"/>
  <c r="CL33" i="5"/>
  <c r="CK31" i="5"/>
  <c r="FA34" i="3"/>
  <c r="EZ34" i="3"/>
  <c r="FE34" i="3"/>
  <c r="FC34" i="3"/>
  <c r="DN87" i="3"/>
  <c r="FA32" i="4"/>
  <c r="FC32" i="4"/>
  <c r="EZ32" i="4"/>
  <c r="FE32" i="4"/>
  <c r="DP69" i="3"/>
  <c r="FD58" i="4"/>
  <c r="EF32" i="5"/>
  <c r="FB59" i="4"/>
  <c r="DN42" i="4"/>
  <c r="CL32" i="4"/>
  <c r="DE59" i="5"/>
  <c r="DF59" i="5"/>
  <c r="DF58" i="5"/>
  <c r="DE58" i="5"/>
  <c r="DF61" i="5"/>
  <c r="DE61" i="5"/>
  <c r="EZ49" i="4"/>
  <c r="FE49" i="4"/>
  <c r="FA49" i="4"/>
  <c r="FC49" i="4"/>
  <c r="FD40" i="4"/>
  <c r="CL52" i="4"/>
  <c r="DM24" i="3"/>
  <c r="DL24" i="3"/>
  <c r="DQ24" i="3"/>
  <c r="DO24" i="3"/>
  <c r="CJ79" i="5"/>
  <c r="EH33" i="5"/>
  <c r="FB42" i="4"/>
  <c r="ED24" i="5"/>
  <c r="EI24" i="5"/>
  <c r="EG24" i="5"/>
  <c r="EE24" i="5"/>
  <c r="DQ43" i="3"/>
  <c r="DO43" i="3"/>
  <c r="DM43" i="3"/>
  <c r="DL43" i="3"/>
  <c r="FB79" i="4"/>
  <c r="DQ79" i="3"/>
  <c r="DO79" i="3"/>
  <c r="DL79" i="3"/>
  <c r="DM79" i="3"/>
  <c r="EU50" i="5"/>
  <c r="EV50" i="5"/>
  <c r="EW50" i="5" s="1"/>
  <c r="DQ34" i="3"/>
  <c r="DO34" i="3"/>
  <c r="DM34" i="3"/>
  <c r="DL34" i="3"/>
  <c r="DM52" i="3"/>
  <c r="DL52" i="3"/>
  <c r="DO52" i="3"/>
  <c r="DQ52" i="3"/>
  <c r="DP58" i="4"/>
  <c r="EA78" i="5"/>
  <c r="EB78" i="5"/>
  <c r="EC78" i="5" s="1"/>
  <c r="FB40" i="4"/>
  <c r="EV41" i="5"/>
  <c r="EW41" i="5" s="1"/>
  <c r="EU41" i="5"/>
  <c r="FC23" i="4"/>
  <c r="FA23" i="4"/>
  <c r="EZ23" i="4"/>
  <c r="FE23" i="4"/>
  <c r="FA25" i="3"/>
  <c r="EZ25" i="3"/>
  <c r="FE25" i="3"/>
  <c r="FC25" i="3"/>
  <c r="DF104" i="5"/>
  <c r="DE104" i="5"/>
  <c r="DE106" i="5"/>
  <c r="DE105" i="5"/>
  <c r="DF103" i="5"/>
  <c r="DE103" i="5"/>
  <c r="DF106" i="5"/>
  <c r="DF105" i="5"/>
  <c r="DQ49" i="4"/>
  <c r="DO49" i="4"/>
  <c r="DL49" i="4"/>
  <c r="DM49" i="4"/>
  <c r="FC67" i="4"/>
  <c r="FA67" i="4"/>
  <c r="EZ67" i="4"/>
  <c r="FE67" i="4"/>
  <c r="FC33" i="4"/>
  <c r="FA33" i="4"/>
  <c r="FE33" i="4"/>
  <c r="EZ33" i="4"/>
  <c r="DN70" i="3"/>
  <c r="DQ25" i="3"/>
  <c r="DO25" i="3"/>
  <c r="DM25" i="3"/>
  <c r="DL25" i="3"/>
  <c r="DO13" i="3"/>
  <c r="DL13" i="3"/>
  <c r="DM13" i="3"/>
  <c r="DQ13" i="3"/>
  <c r="DN106" i="4"/>
  <c r="CL69" i="3"/>
  <c r="FE94" i="4"/>
  <c r="FC94" i="4"/>
  <c r="FA94" i="4"/>
  <c r="EZ94" i="4"/>
  <c r="ET96" i="5"/>
  <c r="ES96" i="5"/>
  <c r="ET95" i="5"/>
  <c r="ET94" i="5"/>
  <c r="ES95" i="5"/>
  <c r="ES94" i="5"/>
  <c r="ES97" i="5"/>
  <c r="ET97" i="5"/>
  <c r="CM13" i="3"/>
  <c r="FB86" i="4"/>
  <c r="FA43" i="3"/>
  <c r="EZ43" i="3"/>
  <c r="FE43" i="3"/>
  <c r="FC43" i="3"/>
  <c r="FD15" i="4"/>
  <c r="CM16" i="3"/>
  <c r="EG61" i="5"/>
  <c r="EI61" i="5"/>
  <c r="ED61" i="5"/>
  <c r="EE61" i="5"/>
  <c r="DP105" i="4"/>
  <c r="DP42" i="4"/>
  <c r="DN67" i="3"/>
  <c r="CM16" i="4"/>
  <c r="DD31" i="5"/>
  <c r="DL95" i="4"/>
  <c r="DQ95" i="4"/>
  <c r="DO95" i="4"/>
  <c r="DM95" i="4"/>
  <c r="DN60" i="4"/>
  <c r="EA79" i="5"/>
  <c r="EB79" i="5"/>
  <c r="EC79" i="5" s="1"/>
  <c r="DQ105" i="3"/>
  <c r="DO105" i="3"/>
  <c r="DL105" i="3"/>
  <c r="DM105" i="3"/>
  <c r="FE50" i="4"/>
  <c r="FC50" i="4"/>
  <c r="FA50" i="4"/>
  <c r="EZ50" i="4"/>
  <c r="FE106" i="3"/>
  <c r="FC106" i="3"/>
  <c r="EZ106" i="3"/>
  <c r="FA106" i="3"/>
  <c r="DP96" i="3"/>
  <c r="FA51" i="4"/>
  <c r="EZ51" i="4"/>
  <c r="FC51" i="4"/>
  <c r="FE51" i="4"/>
  <c r="FD42" i="4"/>
  <c r="FD79" i="4"/>
  <c r="EU51" i="5"/>
  <c r="EV51" i="5"/>
  <c r="EW51" i="5" s="1"/>
  <c r="EZ68" i="4"/>
  <c r="DF43" i="5"/>
  <c r="DE43" i="5"/>
  <c r="DF42" i="5"/>
  <c r="DE40" i="5"/>
  <c r="DF41" i="5"/>
  <c r="DE41" i="5"/>
  <c r="DE42" i="5"/>
  <c r="DF40" i="5"/>
  <c r="FB96" i="3"/>
  <c r="DQ50" i="3"/>
  <c r="DO50" i="3"/>
  <c r="DM50" i="3"/>
  <c r="DL50" i="3"/>
  <c r="DP59" i="4"/>
  <c r="DP60" i="4"/>
  <c r="DE78" i="5"/>
  <c r="DF78" i="5"/>
  <c r="DF77" i="5"/>
  <c r="DE77" i="5"/>
  <c r="DF79" i="5"/>
  <c r="DE76" i="5"/>
  <c r="DF76" i="5"/>
  <c r="DE79" i="5"/>
  <c r="FB76" i="4"/>
  <c r="FD60" i="4"/>
  <c r="DZ68" i="5"/>
  <c r="DY69" i="5"/>
  <c r="DZ70" i="5"/>
  <c r="DY70" i="5"/>
  <c r="DZ67" i="5"/>
  <c r="DY67" i="5"/>
  <c r="DZ69" i="5"/>
  <c r="DY68" i="5"/>
  <c r="FD88" i="4"/>
  <c r="DL58" i="3"/>
  <c r="DQ58" i="3"/>
  <c r="DM58" i="3"/>
  <c r="DO58" i="3"/>
  <c r="DO23" i="3"/>
  <c r="DM23" i="3"/>
  <c r="DL23" i="3"/>
  <c r="DQ23" i="3"/>
  <c r="DN40" i="4"/>
  <c r="FE69" i="4"/>
  <c r="FC69" i="4"/>
  <c r="FA69" i="4"/>
  <c r="EZ69" i="4"/>
  <c r="FD16" i="4"/>
  <c r="CL70" i="4"/>
  <c r="FB77" i="4"/>
  <c r="CL103" i="3"/>
  <c r="FD95" i="3"/>
  <c r="DP68" i="3"/>
  <c r="FB13" i="4"/>
  <c r="DG60" i="5"/>
  <c r="DH60" i="5"/>
  <c r="DI60" i="5" s="1"/>
  <c r="EB77" i="5"/>
  <c r="EC77" i="5" s="1"/>
  <c r="EA77" i="5"/>
  <c r="EY88" i="5"/>
  <c r="EX88" i="5"/>
  <c r="FA88" i="5"/>
  <c r="FC88" i="5"/>
  <c r="CL103" i="4"/>
  <c r="DQ96" i="4"/>
  <c r="DO96" i="4"/>
  <c r="DM96" i="4"/>
  <c r="DL96" i="4"/>
  <c r="DM61" i="3"/>
  <c r="DL61" i="3"/>
  <c r="DO61" i="3"/>
  <c r="DQ61" i="3"/>
  <c r="FA104" i="3"/>
  <c r="EZ104" i="3"/>
  <c r="FC104" i="3"/>
  <c r="FE104" i="3"/>
  <c r="FD94" i="3"/>
  <c r="DN86" i="3"/>
  <c r="DL77" i="3"/>
  <c r="DQ77" i="3"/>
  <c r="DM77" i="3"/>
  <c r="DO77" i="3"/>
  <c r="DL15" i="3"/>
  <c r="EZ31" i="4"/>
  <c r="FE32" i="3"/>
  <c r="FC32" i="3"/>
  <c r="EZ32" i="3"/>
  <c r="FA32" i="3"/>
  <c r="FE24" i="4"/>
  <c r="FC24" i="4"/>
  <c r="FA24" i="4"/>
  <c r="EZ24" i="4"/>
  <c r="DQ22" i="4"/>
  <c r="DO22" i="4"/>
  <c r="DM22" i="4"/>
  <c r="DL22" i="4"/>
  <c r="FE23" i="3"/>
  <c r="FC23" i="3"/>
  <c r="EZ23" i="3"/>
  <c r="FA23" i="3"/>
  <c r="FE52" i="4"/>
  <c r="FC52" i="4"/>
  <c r="FA52" i="4"/>
  <c r="EZ52" i="4"/>
  <c r="FE97" i="4"/>
  <c r="FC97" i="4"/>
  <c r="FA97" i="4"/>
  <c r="EZ97" i="4"/>
  <c r="FD61" i="4"/>
  <c r="DM33" i="3"/>
  <c r="DL33" i="3"/>
  <c r="DQ33" i="3"/>
  <c r="DO33" i="3"/>
  <c r="FD96" i="3"/>
  <c r="DQ94" i="4"/>
  <c r="DO94" i="4"/>
  <c r="DM94" i="4"/>
  <c r="DL94" i="4"/>
  <c r="FA87" i="5"/>
  <c r="FB87" i="5" s="1"/>
  <c r="EX87" i="5"/>
  <c r="FC87" i="5"/>
  <c r="EY87" i="5"/>
  <c r="EZ87" i="5" s="1"/>
  <c r="DE49" i="5"/>
  <c r="DE52" i="5"/>
  <c r="DF51" i="5"/>
  <c r="DF49" i="5"/>
  <c r="DE50" i="5"/>
  <c r="DF52" i="5"/>
  <c r="DF50" i="5"/>
  <c r="DE51" i="5"/>
  <c r="FA49" i="3"/>
  <c r="FE49" i="3"/>
  <c r="FC49" i="3"/>
  <c r="EZ49" i="3"/>
  <c r="FB87" i="4"/>
  <c r="EE60" i="5"/>
  <c r="ED60" i="5"/>
  <c r="EI60" i="5"/>
  <c r="EG60" i="5"/>
  <c r="EH60" i="5" s="1"/>
  <c r="DQ49" i="3"/>
  <c r="DO49" i="3"/>
  <c r="DL49" i="3"/>
  <c r="DM49" i="3"/>
  <c r="CL43" i="5"/>
  <c r="CL40" i="5"/>
  <c r="CK40" i="5"/>
  <c r="CK43" i="5"/>
  <c r="CL42" i="5"/>
  <c r="CK42" i="5"/>
  <c r="CK41" i="5"/>
  <c r="CL41" i="5"/>
  <c r="DN104" i="4"/>
  <c r="DQ52" i="4"/>
  <c r="DO52" i="4"/>
  <c r="DM52" i="4"/>
  <c r="DL52" i="4"/>
  <c r="EX85" i="5"/>
  <c r="FC85" i="5"/>
  <c r="EY85" i="5"/>
  <c r="FA85" i="5"/>
  <c r="DQ32" i="4"/>
  <c r="DO32" i="4"/>
  <c r="DM32" i="4"/>
  <c r="DL32" i="4"/>
  <c r="CL58" i="3"/>
  <c r="ED59" i="5"/>
  <c r="EI59" i="5"/>
  <c r="EG59" i="5"/>
  <c r="EE59" i="5"/>
  <c r="EF59" i="5" s="1"/>
  <c r="DP40" i="4"/>
  <c r="FD41" i="4"/>
  <c r="DK87" i="5"/>
  <c r="DJ87" i="5"/>
  <c r="DO87" i="5"/>
  <c r="DM87" i="5"/>
  <c r="FB16" i="4"/>
  <c r="DO24" i="4"/>
  <c r="DM24" i="4"/>
  <c r="DL24" i="4"/>
  <c r="DQ24" i="4"/>
  <c r="FA22" i="4"/>
  <c r="EZ22" i="4"/>
  <c r="FE22" i="4"/>
  <c r="FC22" i="4"/>
  <c r="DM33" i="4"/>
  <c r="DL33" i="4"/>
  <c r="DQ33" i="4"/>
  <c r="DO33" i="4"/>
  <c r="CL42" i="3"/>
  <c r="EV43" i="5"/>
  <c r="EW43" i="5" s="1"/>
  <c r="EU43" i="5"/>
  <c r="DN105" i="4"/>
  <c r="DM42" i="3"/>
  <c r="DL42" i="3"/>
  <c r="DQ42" i="3"/>
  <c r="DO42" i="3"/>
  <c r="EI58" i="5"/>
  <c r="EG58" i="5"/>
  <c r="EE58" i="5"/>
  <c r="ED58" i="5"/>
  <c r="DQ16" i="3"/>
  <c r="DO16" i="3"/>
  <c r="DM16" i="3"/>
  <c r="DL16" i="3"/>
  <c r="FC103" i="3"/>
  <c r="FA103" i="3"/>
  <c r="EZ103" i="3"/>
  <c r="FE103" i="3"/>
  <c r="CL68" i="4"/>
  <c r="FE25" i="4"/>
  <c r="FC25" i="4"/>
  <c r="FA25" i="4"/>
  <c r="EZ25" i="4"/>
  <c r="DN58" i="4"/>
  <c r="DQ40" i="3"/>
  <c r="DO40" i="3"/>
  <c r="DL40" i="3"/>
  <c r="DM40" i="3"/>
  <c r="DO60" i="3"/>
  <c r="DM60" i="3"/>
  <c r="DL60" i="3"/>
  <c r="DQ60" i="3"/>
  <c r="DO106" i="3"/>
  <c r="DM106" i="3"/>
  <c r="DL106" i="3"/>
  <c r="DQ106" i="3"/>
  <c r="CL69" i="4"/>
  <c r="DP43" i="4"/>
  <c r="CK87" i="5"/>
  <c r="CL87" i="5" s="1"/>
  <c r="CK86" i="5"/>
  <c r="CL86" i="5"/>
  <c r="CL85" i="5"/>
  <c r="CK85" i="5"/>
  <c r="ET14" i="5"/>
  <c r="ES16" i="5"/>
  <c r="ET13" i="5"/>
  <c r="ES13" i="5"/>
  <c r="ES14" i="5"/>
  <c r="ES15" i="5"/>
  <c r="ET16" i="5"/>
  <c r="ET15" i="5"/>
  <c r="FA70" i="4"/>
  <c r="EZ70" i="4"/>
  <c r="FC70" i="4"/>
  <c r="FE70" i="4"/>
  <c r="CL34" i="4"/>
  <c r="DX85" i="5"/>
  <c r="FD14" i="4"/>
  <c r="CL104" i="3"/>
  <c r="CL88" i="5"/>
  <c r="EV52" i="5"/>
  <c r="EW52" i="5" s="1"/>
  <c r="EU52" i="5"/>
  <c r="EZ105" i="3"/>
  <c r="FE105" i="3"/>
  <c r="FA105" i="3"/>
  <c r="FC105" i="3"/>
  <c r="FC76" i="3"/>
  <c r="FA76" i="3"/>
  <c r="EZ76" i="3"/>
  <c r="FE76" i="3"/>
  <c r="DQ22" i="3"/>
  <c r="DO22" i="3"/>
  <c r="DL22" i="3"/>
  <c r="DM22" i="3"/>
  <c r="FA96" i="4"/>
  <c r="FE96" i="4"/>
  <c r="FC96" i="4"/>
  <c r="EZ96" i="4"/>
  <c r="DO32" i="3"/>
  <c r="DM32" i="3"/>
  <c r="DL32" i="3"/>
  <c r="DQ32" i="3"/>
  <c r="EF34" i="5"/>
  <c r="FC52" i="3"/>
  <c r="FA52" i="3"/>
  <c r="EZ52" i="3"/>
  <c r="FE52" i="3"/>
  <c r="EV40" i="5"/>
  <c r="EW40" i="5" s="1"/>
  <c r="EU40" i="5"/>
  <c r="FE31" i="3"/>
  <c r="FC31" i="3"/>
  <c r="FA31" i="3"/>
  <c r="EZ31" i="3"/>
  <c r="DP104" i="4"/>
  <c r="DF94" i="5"/>
  <c r="DE96" i="5"/>
  <c r="DE94" i="5"/>
  <c r="DF96" i="5"/>
  <c r="DE97" i="5"/>
  <c r="DF95" i="5"/>
  <c r="DE95" i="5"/>
  <c r="DF97" i="5"/>
  <c r="FA77" i="3"/>
  <c r="EZ77" i="3"/>
  <c r="FC77" i="3"/>
  <c r="FE77" i="3"/>
  <c r="FD85" i="4"/>
  <c r="DL104" i="3"/>
  <c r="DQ104" i="3"/>
  <c r="DM104" i="3"/>
  <c r="DO104" i="3"/>
  <c r="FB70" i="3"/>
  <c r="EI22" i="5"/>
  <c r="EG22" i="5"/>
  <c r="EE22" i="5"/>
  <c r="EF22" i="5" s="1"/>
  <c r="ED22" i="5"/>
  <c r="DP87" i="3"/>
  <c r="DJ88" i="5"/>
  <c r="DO88" i="5"/>
  <c r="DM88" i="5"/>
  <c r="DN88" i="5" s="1"/>
  <c r="DK88" i="5"/>
  <c r="FC42" i="3"/>
  <c r="FA42" i="3"/>
  <c r="EZ42" i="3"/>
  <c r="FE42" i="3"/>
  <c r="DO85" i="5"/>
  <c r="DK85" i="5"/>
  <c r="DJ85" i="5"/>
  <c r="DM85" i="5"/>
  <c r="EH32" i="5"/>
  <c r="EZ59" i="3"/>
  <c r="FE59" i="3"/>
  <c r="FA59" i="3"/>
  <c r="FC59" i="3"/>
  <c r="DN59" i="4"/>
  <c r="DQ25" i="4"/>
  <c r="DO25" i="4"/>
  <c r="DM25" i="4"/>
  <c r="DL25" i="4"/>
  <c r="DD23" i="5"/>
  <c r="CL59" i="3"/>
  <c r="DM76" i="3"/>
  <c r="DL76" i="3"/>
  <c r="DO76" i="3"/>
  <c r="DQ76" i="3"/>
  <c r="EA76" i="5"/>
  <c r="EB76" i="5"/>
  <c r="EC76" i="5" s="1"/>
  <c r="DF68" i="5"/>
  <c r="DE68" i="5"/>
  <c r="DF69" i="5"/>
  <c r="DE67" i="5"/>
  <c r="DE69" i="5"/>
  <c r="DF67" i="5"/>
  <c r="DE70" i="5"/>
  <c r="DF70" i="5"/>
  <c r="FD76" i="4"/>
  <c r="ER61" i="5"/>
  <c r="FB14" i="4"/>
  <c r="EU42" i="5"/>
  <c r="CL69" i="5"/>
  <c r="CK69" i="5"/>
  <c r="CL67" i="5"/>
  <c r="CK67" i="5"/>
  <c r="CL68" i="5"/>
  <c r="CL70" i="5"/>
  <c r="CK68" i="5"/>
  <c r="CK70" i="5"/>
  <c r="DZ103" i="5"/>
  <c r="DY103" i="5"/>
  <c r="DZ105" i="5"/>
  <c r="DY105" i="5"/>
  <c r="DZ104" i="5"/>
  <c r="DY104" i="5"/>
  <c r="DZ106" i="5"/>
  <c r="DY106" i="5"/>
  <c r="DM31" i="4"/>
  <c r="DL31" i="4"/>
  <c r="DO31" i="4"/>
  <c r="DQ31" i="4"/>
  <c r="DE25" i="5"/>
  <c r="DF25" i="5"/>
  <c r="DL51" i="4"/>
  <c r="DQ51" i="4"/>
  <c r="DM51" i="4"/>
  <c r="DO51" i="4"/>
  <c r="CK13" i="5"/>
  <c r="CL13" i="5"/>
  <c r="CL15" i="5"/>
  <c r="CK15" i="5"/>
  <c r="CK16" i="5"/>
  <c r="CL14" i="5"/>
  <c r="CK14" i="5"/>
  <c r="CL16" i="5"/>
  <c r="DO41" i="3"/>
  <c r="DM41" i="3"/>
  <c r="DL41" i="3"/>
  <c r="DQ41" i="3"/>
  <c r="FB4" i="3"/>
  <c r="FB97" i="3"/>
  <c r="DO69" i="4"/>
  <c r="DM69" i="4"/>
  <c r="DL69" i="4"/>
  <c r="DQ69" i="4"/>
  <c r="DM86" i="5"/>
  <c r="DJ86" i="5"/>
  <c r="DO86" i="5"/>
  <c r="DK86" i="5"/>
  <c r="DL86" i="5" s="1"/>
  <c r="DL70" i="4"/>
  <c r="DQ70" i="4"/>
  <c r="DO70" i="4"/>
  <c r="DM70" i="4"/>
  <c r="DO97" i="4"/>
  <c r="DM97" i="4"/>
  <c r="DL97" i="4"/>
  <c r="DQ97" i="4"/>
  <c r="FB58" i="4"/>
  <c r="FE41" i="3"/>
  <c r="FC41" i="3"/>
  <c r="FA41" i="3"/>
  <c r="EZ41" i="3"/>
  <c r="ET31" i="5"/>
  <c r="ES31" i="5"/>
  <c r="ET34" i="5"/>
  <c r="ET32" i="5"/>
  <c r="ES32" i="5"/>
  <c r="ET33" i="5"/>
  <c r="ES33" i="5"/>
  <c r="ES34" i="5"/>
  <c r="DZ6" i="5"/>
  <c r="DY4" i="5"/>
  <c r="DY6" i="5"/>
  <c r="DZ4" i="5"/>
  <c r="DZ7" i="5"/>
  <c r="DY7" i="5"/>
  <c r="DZ5" i="5"/>
  <c r="DY5" i="5"/>
  <c r="FE60" i="3"/>
  <c r="FC60" i="3"/>
  <c r="EZ60" i="3"/>
  <c r="FA60" i="3"/>
  <c r="CK24" i="5"/>
  <c r="CL24" i="5"/>
  <c r="CK23" i="5"/>
  <c r="CK25" i="5"/>
  <c r="CL23" i="5"/>
  <c r="CK22" i="5"/>
  <c r="CL22" i="5"/>
  <c r="CL25" i="5"/>
  <c r="DO51" i="3"/>
  <c r="DM51" i="3"/>
  <c r="DL51" i="3"/>
  <c r="DQ51" i="3"/>
  <c r="FB41" i="4"/>
  <c r="FE40" i="3"/>
  <c r="FC40" i="3"/>
  <c r="FA40" i="3"/>
  <c r="EZ40" i="3"/>
  <c r="DP88" i="3"/>
  <c r="DO50" i="4"/>
  <c r="DM50" i="4"/>
  <c r="DL50" i="4"/>
  <c r="DQ50" i="4"/>
  <c r="ES22" i="5"/>
  <c r="ET22" i="5"/>
  <c r="ET25" i="5"/>
  <c r="ES24" i="5"/>
  <c r="ET24" i="5"/>
  <c r="ES25" i="5"/>
  <c r="ET23" i="5"/>
  <c r="ES23" i="5"/>
  <c r="CL70" i="3"/>
  <c r="EZ34" i="4"/>
  <c r="FC34" i="4"/>
  <c r="FA34" i="4"/>
  <c r="FE34" i="4"/>
  <c r="FB95" i="3"/>
  <c r="EF31" i="5"/>
  <c r="DP67" i="3"/>
  <c r="CL61" i="3"/>
  <c r="DM67" i="4"/>
  <c r="DL67" i="4"/>
  <c r="DQ67" i="4"/>
  <c r="DO67" i="4"/>
  <c r="DQ59" i="3"/>
  <c r="DO59" i="3"/>
  <c r="DL59" i="3"/>
  <c r="DM59" i="3"/>
  <c r="EI25" i="5"/>
  <c r="EG25" i="5"/>
  <c r="EH25" i="5" s="1"/>
  <c r="ED25" i="5"/>
  <c r="EE25" i="5"/>
  <c r="CM14" i="4"/>
  <c r="ER69" i="5"/>
  <c r="DN43" i="4"/>
  <c r="FD78" i="4"/>
  <c r="FA79" i="3"/>
  <c r="FE79" i="3"/>
  <c r="FC79" i="3"/>
  <c r="EZ79" i="3"/>
  <c r="CL58" i="4"/>
  <c r="DP86" i="3"/>
  <c r="EV42" i="5"/>
  <c r="EW42" i="5" s="1"/>
  <c r="DL68" i="4"/>
  <c r="DN94" i="3" l="1"/>
  <c r="CM24" i="3"/>
  <c r="FB6" i="3"/>
  <c r="CM25" i="3"/>
  <c r="FB7" i="3"/>
  <c r="CM22" i="3"/>
  <c r="DP95" i="3"/>
  <c r="CM85" i="3"/>
  <c r="FD7" i="3"/>
  <c r="CM33" i="3"/>
  <c r="CM7" i="3"/>
  <c r="DP78" i="4"/>
  <c r="DP14" i="4"/>
  <c r="DP16" i="4"/>
  <c r="DP13" i="4"/>
  <c r="DP15" i="4"/>
  <c r="DP86" i="4"/>
  <c r="EA69" i="4"/>
  <c r="DP85" i="4"/>
  <c r="DN85" i="4"/>
  <c r="DN88" i="4"/>
  <c r="DP77" i="4"/>
  <c r="DP88" i="4"/>
  <c r="DP79" i="4"/>
  <c r="DN87" i="4"/>
  <c r="FD105" i="4"/>
  <c r="DN86" i="4"/>
  <c r="DP87" i="4"/>
  <c r="FB106" i="4"/>
  <c r="DN79" i="4"/>
  <c r="FD103" i="4"/>
  <c r="DN76" i="4"/>
  <c r="DN77" i="4"/>
  <c r="DN78" i="4"/>
  <c r="DP76" i="4"/>
  <c r="DN16" i="4"/>
  <c r="EA103" i="4"/>
  <c r="FD106" i="4"/>
  <c r="EA14" i="4"/>
  <c r="FD104" i="4"/>
  <c r="FB105" i="4"/>
  <c r="EB15" i="4"/>
  <c r="EB79" i="4"/>
  <c r="EA15" i="4"/>
  <c r="CM34" i="3"/>
  <c r="CM4" i="3"/>
  <c r="CM6" i="3"/>
  <c r="CM32" i="3"/>
  <c r="CN32" i="3" s="1"/>
  <c r="CM5" i="3"/>
  <c r="FD4" i="3"/>
  <c r="FB69" i="3"/>
  <c r="FD70" i="3"/>
  <c r="FB67" i="3"/>
  <c r="FD6" i="3"/>
  <c r="EA106" i="3"/>
  <c r="EB103" i="3"/>
  <c r="EA103" i="3"/>
  <c r="EB106" i="3"/>
  <c r="EB104" i="3"/>
  <c r="EA104" i="3"/>
  <c r="DN97" i="3"/>
  <c r="EA105" i="3"/>
  <c r="EB105" i="3"/>
  <c r="FD5" i="3"/>
  <c r="EA96" i="3"/>
  <c r="EB96" i="3"/>
  <c r="EB95" i="3"/>
  <c r="EA97" i="3"/>
  <c r="EA95" i="3"/>
  <c r="EB94" i="3"/>
  <c r="EB97" i="3"/>
  <c r="EA94" i="3"/>
  <c r="FD68" i="3"/>
  <c r="EB78" i="3"/>
  <c r="EB87" i="3"/>
  <c r="EA87" i="3"/>
  <c r="CM88" i="3"/>
  <c r="EB85" i="3"/>
  <c r="FD67" i="3"/>
  <c r="EA86" i="3"/>
  <c r="CM51" i="3"/>
  <c r="EB88" i="3"/>
  <c r="CM86" i="3"/>
  <c r="EA88" i="3"/>
  <c r="EA85" i="3"/>
  <c r="EA33" i="3"/>
  <c r="DN95" i="3"/>
  <c r="EA60" i="3"/>
  <c r="EA78" i="3"/>
  <c r="EA77" i="3"/>
  <c r="EB76" i="3"/>
  <c r="EB79" i="3"/>
  <c r="EA79" i="3"/>
  <c r="EB77" i="3"/>
  <c r="EA76" i="3"/>
  <c r="CM77" i="3"/>
  <c r="EA70" i="3"/>
  <c r="EA67" i="3"/>
  <c r="EB67" i="3"/>
  <c r="EA68" i="3"/>
  <c r="EB70" i="3"/>
  <c r="EB68" i="3"/>
  <c r="EA69" i="3"/>
  <c r="EB69" i="3"/>
  <c r="EB51" i="3"/>
  <c r="CM87" i="3"/>
  <c r="EB16" i="3"/>
  <c r="EA59" i="3"/>
  <c r="EB59" i="3"/>
  <c r="EB58" i="3"/>
  <c r="EB61" i="3"/>
  <c r="EA61" i="3"/>
  <c r="EA58" i="3"/>
  <c r="CM52" i="3"/>
  <c r="EB60" i="3"/>
  <c r="EB49" i="3"/>
  <c r="EA50" i="3"/>
  <c r="EA49" i="3"/>
  <c r="EB50" i="3"/>
  <c r="EA52" i="3"/>
  <c r="EB52" i="3"/>
  <c r="EB42" i="3"/>
  <c r="CM49" i="3"/>
  <c r="CM50" i="3"/>
  <c r="EA51" i="3"/>
  <c r="FB16" i="3"/>
  <c r="EB40" i="3"/>
  <c r="EA40" i="3"/>
  <c r="EB43" i="3"/>
  <c r="EA43" i="3"/>
  <c r="EB41" i="3"/>
  <c r="EA41" i="3"/>
  <c r="FB15" i="3"/>
  <c r="FB13" i="3"/>
  <c r="FD16" i="3"/>
  <c r="EB31" i="3"/>
  <c r="EB34" i="3"/>
  <c r="EA31" i="3"/>
  <c r="EA34" i="3"/>
  <c r="EB32" i="3"/>
  <c r="EA32" i="3"/>
  <c r="DP16" i="3"/>
  <c r="EB13" i="3"/>
  <c r="EB33" i="3"/>
  <c r="FB14" i="3"/>
  <c r="EA13" i="3"/>
  <c r="EA16" i="3"/>
  <c r="EA14" i="3"/>
  <c r="EB23" i="3"/>
  <c r="EA23" i="3"/>
  <c r="EA25" i="3"/>
  <c r="EB22" i="3"/>
  <c r="EA22" i="3"/>
  <c r="EB25" i="3"/>
  <c r="EA24" i="3"/>
  <c r="EB24" i="3"/>
  <c r="CM76" i="3"/>
  <c r="EB15" i="3"/>
  <c r="EA15" i="3"/>
  <c r="EB14" i="3"/>
  <c r="CM97" i="3"/>
  <c r="CM79" i="3"/>
  <c r="FD22" i="3"/>
  <c r="FD52" i="3"/>
  <c r="FB79" i="3"/>
  <c r="CM78" i="3"/>
  <c r="CM95" i="3"/>
  <c r="DP22" i="3"/>
  <c r="CM96" i="3"/>
  <c r="DP76" i="3"/>
  <c r="FD60" i="3"/>
  <c r="CM94" i="3"/>
  <c r="CN14" i="3"/>
  <c r="FD23" i="3"/>
  <c r="EA16" i="4"/>
  <c r="EB104" i="4"/>
  <c r="EB13" i="4"/>
  <c r="EB106" i="4"/>
  <c r="FB103" i="4"/>
  <c r="EB103" i="4"/>
  <c r="FB104" i="4"/>
  <c r="EB41" i="4"/>
  <c r="EA106" i="4"/>
  <c r="EA104" i="4"/>
  <c r="EB105" i="4"/>
  <c r="EA105" i="4"/>
  <c r="DN13" i="4"/>
  <c r="DN14" i="4"/>
  <c r="EB69" i="4"/>
  <c r="DN15" i="4"/>
  <c r="EB96" i="4"/>
  <c r="EA96" i="4"/>
  <c r="EA97" i="4"/>
  <c r="EA95" i="4"/>
  <c r="EB95" i="4"/>
  <c r="EB94" i="4"/>
  <c r="EB97" i="4"/>
  <c r="EA94" i="4"/>
  <c r="EA13" i="4"/>
  <c r="EB14" i="4"/>
  <c r="EB16" i="4"/>
  <c r="EB87" i="4"/>
  <c r="EA87" i="4"/>
  <c r="EA85" i="4"/>
  <c r="EA88" i="4"/>
  <c r="EB86" i="4"/>
  <c r="EA86" i="4"/>
  <c r="EB85" i="4"/>
  <c r="EB88" i="4"/>
  <c r="CM85" i="4"/>
  <c r="EA78" i="4"/>
  <c r="EB78" i="4"/>
  <c r="EB76" i="4"/>
  <c r="EA77" i="4"/>
  <c r="EB77" i="4"/>
  <c r="EA52" i="4"/>
  <c r="EA76" i="4"/>
  <c r="EA79" i="4"/>
  <c r="EB50" i="4"/>
  <c r="EA50" i="4"/>
  <c r="EB68" i="4"/>
  <c r="EA67" i="4"/>
  <c r="EA68" i="4"/>
  <c r="EB67" i="4"/>
  <c r="EB70" i="4"/>
  <c r="EA70" i="4"/>
  <c r="EA49" i="4"/>
  <c r="EB32" i="4"/>
  <c r="EB52" i="4"/>
  <c r="EB49" i="4"/>
  <c r="EA61" i="4"/>
  <c r="EB59" i="4"/>
  <c r="EA59" i="4"/>
  <c r="EB58" i="4"/>
  <c r="EA58" i="4"/>
  <c r="EB61" i="4"/>
  <c r="CM88" i="4"/>
  <c r="EA60" i="4"/>
  <c r="EB60" i="4"/>
  <c r="CM87" i="4"/>
  <c r="EA32" i="4"/>
  <c r="CM86" i="4"/>
  <c r="EB51" i="4"/>
  <c r="EA51" i="4"/>
  <c r="EA34" i="4"/>
  <c r="EA41" i="4"/>
  <c r="EA31" i="4"/>
  <c r="EB33" i="4"/>
  <c r="EA40" i="4"/>
  <c r="EB34" i="4"/>
  <c r="EA33" i="4"/>
  <c r="EB31" i="4"/>
  <c r="EA42" i="4"/>
  <c r="EB42" i="4"/>
  <c r="EB40" i="4"/>
  <c r="EB43" i="4"/>
  <c r="EA43" i="4"/>
  <c r="CM5" i="4"/>
  <c r="EA24" i="4"/>
  <c r="EB24" i="4"/>
  <c r="EA23" i="4"/>
  <c r="EB22" i="4"/>
  <c r="CM51" i="4"/>
  <c r="CM43" i="4"/>
  <c r="CM77" i="4"/>
  <c r="EA22" i="4"/>
  <c r="CM76" i="4"/>
  <c r="EB23" i="4"/>
  <c r="CM6" i="4"/>
  <c r="EB25" i="4"/>
  <c r="EA25" i="4"/>
  <c r="CM79" i="4"/>
  <c r="CM4" i="4"/>
  <c r="CM78" i="4"/>
  <c r="CM7" i="4"/>
  <c r="CM22" i="4"/>
  <c r="FB34" i="4"/>
  <c r="CM42" i="4"/>
  <c r="EV4" i="4"/>
  <c r="EU5" i="4"/>
  <c r="EV6" i="4"/>
  <c r="EU7" i="4"/>
  <c r="EV5" i="4"/>
  <c r="EV7" i="4"/>
  <c r="EU4" i="4"/>
  <c r="EU6" i="4"/>
  <c r="CM40" i="4"/>
  <c r="CM41" i="4"/>
  <c r="DP31" i="4"/>
  <c r="CN13" i="4"/>
  <c r="CM49" i="4"/>
  <c r="CM95" i="4"/>
  <c r="CM97" i="4"/>
  <c r="CM94" i="4"/>
  <c r="CM50" i="4"/>
  <c r="CM23" i="4"/>
  <c r="CM96" i="4"/>
  <c r="CM25" i="4"/>
  <c r="CM24" i="4"/>
  <c r="FD34" i="4"/>
  <c r="FD96" i="4"/>
  <c r="FB60" i="3"/>
  <c r="FD70" i="4"/>
  <c r="DP25" i="4"/>
  <c r="DN50" i="4"/>
  <c r="DN51" i="3"/>
  <c r="FB58" i="3"/>
  <c r="FB31" i="3"/>
  <c r="EB5" i="3"/>
  <c r="EA4" i="3"/>
  <c r="EA6" i="3"/>
  <c r="EB4" i="3"/>
  <c r="EA5" i="3"/>
  <c r="CN22" i="3"/>
  <c r="FD79" i="3"/>
  <c r="FD41" i="3"/>
  <c r="FB104" i="3"/>
  <c r="FD14" i="3"/>
  <c r="FD15" i="3"/>
  <c r="DP59" i="3"/>
  <c r="EA7" i="3"/>
  <c r="DG5" i="3"/>
  <c r="DG4" i="3"/>
  <c r="FD31" i="3"/>
  <c r="CN16" i="3"/>
  <c r="FB43" i="3"/>
  <c r="FB49" i="3"/>
  <c r="DG7" i="3"/>
  <c r="DP104" i="3"/>
  <c r="DN24" i="3"/>
  <c r="DP31" i="3"/>
  <c r="CN25" i="3"/>
  <c r="CN13" i="3"/>
  <c r="DN13" i="3"/>
  <c r="DN41" i="3"/>
  <c r="DP15" i="3"/>
  <c r="DN77" i="3"/>
  <c r="DN59" i="3"/>
  <c r="DP41" i="3"/>
  <c r="CM106" i="3"/>
  <c r="DG6" i="3"/>
  <c r="FD50" i="3"/>
  <c r="DP51" i="3"/>
  <c r="FD58" i="3"/>
  <c r="FD103" i="3"/>
  <c r="FB23" i="3"/>
  <c r="CN24" i="3"/>
  <c r="DN105" i="3"/>
  <c r="DN34" i="3"/>
  <c r="FD13" i="3"/>
  <c r="DN23" i="4"/>
  <c r="DP70" i="4"/>
  <c r="FB31" i="4"/>
  <c r="FB70" i="4"/>
  <c r="EB4" i="4"/>
  <c r="EA4" i="4"/>
  <c r="EA6" i="4"/>
  <c r="EA5" i="4"/>
  <c r="FB22" i="4"/>
  <c r="DP23" i="4"/>
  <c r="DN97" i="4"/>
  <c r="DN31" i="4"/>
  <c r="DN67" i="4"/>
  <c r="DP50" i="4"/>
  <c r="DN25" i="4"/>
  <c r="EA7" i="4"/>
  <c r="DG6" i="4"/>
  <c r="DG4" i="4"/>
  <c r="DG5" i="4"/>
  <c r="DP96" i="4"/>
  <c r="FD51" i="4"/>
  <c r="CN14" i="4"/>
  <c r="FB95" i="4"/>
  <c r="FD23" i="4"/>
  <c r="DG7" i="4"/>
  <c r="DP68" i="4"/>
  <c r="FB49" i="4"/>
  <c r="CM87" i="5"/>
  <c r="CN87" i="5" s="1"/>
  <c r="CO87" i="5" s="1"/>
  <c r="DG97" i="5"/>
  <c r="DH97" i="5"/>
  <c r="DI97" i="5" s="1"/>
  <c r="EV14" i="5"/>
  <c r="EW14" i="5" s="1"/>
  <c r="EU14" i="5"/>
  <c r="CM69" i="3"/>
  <c r="CM32" i="4"/>
  <c r="FD32" i="4"/>
  <c r="CN34" i="5"/>
  <c r="CO34" i="5" s="1"/>
  <c r="CM34" i="5"/>
  <c r="EV104" i="5"/>
  <c r="EW104" i="5" s="1"/>
  <c r="EU104" i="5"/>
  <c r="FB78" i="3"/>
  <c r="FB68" i="4"/>
  <c r="EA40" i="5"/>
  <c r="EB40" i="5"/>
  <c r="EC40" i="5" s="1"/>
  <c r="CM68" i="3"/>
  <c r="EV77" i="5"/>
  <c r="EW77" i="5" s="1"/>
  <c r="EU77" i="5"/>
  <c r="CN51" i="5"/>
  <c r="CO51" i="5" s="1"/>
  <c r="CM51" i="5"/>
  <c r="DH4" i="5"/>
  <c r="DI4" i="5" s="1"/>
  <c r="DG4" i="5"/>
  <c r="CN15" i="3"/>
  <c r="EB14" i="5"/>
  <c r="EC14" i="5" s="1"/>
  <c r="EA14" i="5"/>
  <c r="CN104" i="5"/>
  <c r="CO104" i="5" s="1"/>
  <c r="CM104" i="5"/>
  <c r="EB97" i="5"/>
  <c r="EC97" i="5" s="1"/>
  <c r="EA97" i="5"/>
  <c r="DH15" i="5"/>
  <c r="DI15" i="5" s="1"/>
  <c r="DG15" i="5"/>
  <c r="CN16" i="5"/>
  <c r="CO16" i="5" s="1"/>
  <c r="CM16" i="5"/>
  <c r="FB88" i="5"/>
  <c r="CM68" i="5"/>
  <c r="CN68" i="5"/>
  <c r="CO68" i="5" s="1"/>
  <c r="DN15" i="3"/>
  <c r="FC40" i="5"/>
  <c r="FA40" i="5"/>
  <c r="EX40" i="5"/>
  <c r="EY40" i="5"/>
  <c r="FD31" i="4"/>
  <c r="EV15" i="5"/>
  <c r="EW15" i="5" s="1"/>
  <c r="EU15" i="5"/>
  <c r="EF58" i="5"/>
  <c r="EH59" i="5"/>
  <c r="CM58" i="3"/>
  <c r="CN40" i="5"/>
  <c r="CO40" i="5" s="1"/>
  <c r="CM40" i="5"/>
  <c r="DN34" i="4"/>
  <c r="EE77" i="5"/>
  <c r="ED77" i="5"/>
  <c r="FB69" i="4"/>
  <c r="DN23" i="3"/>
  <c r="FD106" i="3"/>
  <c r="CN16" i="4"/>
  <c r="EF61" i="5"/>
  <c r="EV96" i="5"/>
  <c r="EW96" i="5" s="1"/>
  <c r="EU96" i="5"/>
  <c r="CM67" i="4"/>
  <c r="FB33" i="4"/>
  <c r="DP49" i="4"/>
  <c r="FD25" i="3"/>
  <c r="DP34" i="3"/>
  <c r="EY50" i="5"/>
  <c r="EX50" i="5"/>
  <c r="FC50" i="5"/>
  <c r="FA50" i="5"/>
  <c r="DH61" i="5"/>
  <c r="DI61" i="5" s="1"/>
  <c r="DG61" i="5"/>
  <c r="FB32" i="4"/>
  <c r="FB34" i="3"/>
  <c r="CN32" i="5"/>
  <c r="CO32" i="5" s="1"/>
  <c r="CM32" i="5"/>
  <c r="EV106" i="5"/>
  <c r="EW106" i="5" s="1"/>
  <c r="EU106" i="5"/>
  <c r="DN14" i="3"/>
  <c r="FB51" i="3"/>
  <c r="EB42" i="5"/>
  <c r="EC42" i="5" s="1"/>
  <c r="EA42" i="5"/>
  <c r="EB51" i="5"/>
  <c r="EC51" i="5" s="1"/>
  <c r="EA51" i="5"/>
  <c r="CM59" i="5"/>
  <c r="CN59" i="5"/>
  <c r="CO59" i="5" s="1"/>
  <c r="CN52" i="5"/>
  <c r="CO52" i="5" s="1"/>
  <c r="CM52" i="5"/>
  <c r="DE33" i="5"/>
  <c r="DH5" i="5"/>
  <c r="DI5" i="5" s="1"/>
  <c r="DG5" i="5"/>
  <c r="CN103" i="5"/>
  <c r="CO103" i="5" s="1"/>
  <c r="CM103" i="5"/>
  <c r="CN70" i="5"/>
  <c r="CO70" i="5" s="1"/>
  <c r="CM70" i="5"/>
  <c r="DH70" i="5"/>
  <c r="DI70" i="5" s="1"/>
  <c r="DG70" i="5"/>
  <c r="CM58" i="4"/>
  <c r="CM23" i="5"/>
  <c r="CN23" i="5"/>
  <c r="CO23" i="5" s="1"/>
  <c r="EA6" i="5"/>
  <c r="EB6" i="5"/>
  <c r="EC6" i="5" s="1"/>
  <c r="EV31" i="5"/>
  <c r="EW31" i="5" s="1"/>
  <c r="EU31" i="5"/>
  <c r="CN14" i="5"/>
  <c r="CO14" i="5" s="1"/>
  <c r="CM14" i="5"/>
  <c r="EB106" i="5"/>
  <c r="EC106" i="5" s="1"/>
  <c r="EA106" i="5"/>
  <c r="DG67" i="5"/>
  <c r="DH67" i="5"/>
  <c r="DI67" i="5" s="1"/>
  <c r="DN76" i="3"/>
  <c r="CN7" i="3"/>
  <c r="DH95" i="5"/>
  <c r="DI95" i="5" s="1"/>
  <c r="DG95" i="5"/>
  <c r="CM60" i="3"/>
  <c r="FB76" i="3"/>
  <c r="EV16" i="5"/>
  <c r="EW16" i="5" s="1"/>
  <c r="EU16" i="5"/>
  <c r="CN85" i="5"/>
  <c r="CO85" i="5" s="1"/>
  <c r="CM85" i="5"/>
  <c r="DN60" i="3"/>
  <c r="FB103" i="3"/>
  <c r="EH58" i="5"/>
  <c r="EX43" i="5"/>
  <c r="FC43" i="5"/>
  <c r="EY43" i="5"/>
  <c r="FA43" i="5"/>
  <c r="DN33" i="4"/>
  <c r="CM43" i="5"/>
  <c r="CN43" i="5"/>
  <c r="CO43" i="5" s="1"/>
  <c r="DH50" i="5"/>
  <c r="DI50" i="5" s="1"/>
  <c r="DG50" i="5"/>
  <c r="DN94" i="4"/>
  <c r="DP33" i="3"/>
  <c r="FB97" i="4"/>
  <c r="FB24" i="4"/>
  <c r="CM103" i="4"/>
  <c r="EZ88" i="5"/>
  <c r="FD69" i="4"/>
  <c r="DP23" i="3"/>
  <c r="EB70" i="5"/>
  <c r="EC70" i="5" s="1"/>
  <c r="EA70" i="5"/>
  <c r="CM60" i="4"/>
  <c r="DH76" i="5"/>
  <c r="DI76" i="5" s="1"/>
  <c r="DG76" i="5"/>
  <c r="CM41" i="3"/>
  <c r="FD33" i="3"/>
  <c r="FB51" i="4"/>
  <c r="DP105" i="3"/>
  <c r="EV97" i="5"/>
  <c r="EW97" i="5" s="1"/>
  <c r="EU97" i="5"/>
  <c r="DP13" i="3"/>
  <c r="FD33" i="4"/>
  <c r="DH104" i="5"/>
  <c r="DI104" i="5" s="1"/>
  <c r="DG104" i="5"/>
  <c r="EY41" i="5"/>
  <c r="EX41" i="5"/>
  <c r="DP52" i="3"/>
  <c r="DN43" i="3"/>
  <c r="FD78" i="3"/>
  <c r="CM95" i="5"/>
  <c r="CN95" i="5"/>
  <c r="CO95" i="5" s="1"/>
  <c r="DP14" i="3"/>
  <c r="FD51" i="3"/>
  <c r="EU5" i="5"/>
  <c r="EV5" i="5"/>
  <c r="EW5" i="5" s="1"/>
  <c r="DH6" i="5"/>
  <c r="DI6" i="5" s="1"/>
  <c r="DG6" i="5"/>
  <c r="CN105" i="5"/>
  <c r="CO105" i="5" s="1"/>
  <c r="CM105" i="5"/>
  <c r="DH13" i="5"/>
  <c r="DI13" i="5" s="1"/>
  <c r="DG13" i="5"/>
  <c r="EV34" i="5"/>
  <c r="EW34" i="5" s="1"/>
  <c r="EU34" i="5"/>
  <c r="EB103" i="5"/>
  <c r="EC103" i="5" s="1"/>
  <c r="EA103" i="5"/>
  <c r="CM67" i="5"/>
  <c r="CN67" i="5"/>
  <c r="CO67" i="5" s="1"/>
  <c r="DN32" i="3"/>
  <c r="FB96" i="4"/>
  <c r="FD76" i="3"/>
  <c r="DZ88" i="5"/>
  <c r="DY88" i="5"/>
  <c r="DY87" i="5"/>
  <c r="DZ86" i="5" s="1"/>
  <c r="DZ87" i="5"/>
  <c r="DY85" i="5"/>
  <c r="DZ85" i="5" s="1"/>
  <c r="CM86" i="5"/>
  <c r="CN86" i="5"/>
  <c r="CO86" i="5" s="1"/>
  <c r="CN6" i="3"/>
  <c r="DP60" i="3"/>
  <c r="FB25" i="4"/>
  <c r="DN24" i="4"/>
  <c r="DN87" i="5"/>
  <c r="DN32" i="4"/>
  <c r="DN52" i="4"/>
  <c r="CM41" i="5"/>
  <c r="CN41" i="5"/>
  <c r="CO41" i="5" s="1"/>
  <c r="DN49" i="3"/>
  <c r="EF60" i="5"/>
  <c r="DG52" i="5"/>
  <c r="DH52" i="5"/>
  <c r="DI52" i="5" s="1"/>
  <c r="DP94" i="4"/>
  <c r="FD97" i="4"/>
  <c r="FB52" i="4"/>
  <c r="FD24" i="4"/>
  <c r="DP61" i="3"/>
  <c r="CM61" i="4"/>
  <c r="CM104" i="4"/>
  <c r="DP58" i="3"/>
  <c r="DH41" i="5"/>
  <c r="DI41" i="5" s="1"/>
  <c r="DG41" i="5"/>
  <c r="DN95" i="4"/>
  <c r="DH105" i="5"/>
  <c r="DI105" i="5" s="1"/>
  <c r="DG105" i="5"/>
  <c r="FD68" i="4"/>
  <c r="DP43" i="3"/>
  <c r="CK79" i="5"/>
  <c r="CL79" i="5"/>
  <c r="CK77" i="5"/>
  <c r="CL77" i="5"/>
  <c r="CL78" i="5"/>
  <c r="CK78" i="5"/>
  <c r="CK76" i="5"/>
  <c r="CL76" i="5"/>
  <c r="CM52" i="4"/>
  <c r="DG58" i="5"/>
  <c r="DH58" i="5"/>
  <c r="DI58" i="5" s="1"/>
  <c r="DJ60" i="5" s="1"/>
  <c r="CM33" i="5"/>
  <c r="CN33" i="5"/>
  <c r="CO33" i="5" s="1"/>
  <c r="EU103" i="5"/>
  <c r="EV103" i="5"/>
  <c r="EW103" i="5" s="1"/>
  <c r="CN94" i="5"/>
  <c r="CO94" i="5" s="1"/>
  <c r="CM94" i="5"/>
  <c r="CM67" i="3"/>
  <c r="EU7" i="5"/>
  <c r="EV7" i="5"/>
  <c r="EW7" i="5" s="1"/>
  <c r="CN4" i="5"/>
  <c r="CO4" i="5" s="1"/>
  <c r="CM4" i="5"/>
  <c r="EA16" i="5"/>
  <c r="EB16" i="5"/>
  <c r="EC16" i="5" s="1"/>
  <c r="CN15" i="4"/>
  <c r="EB96" i="5"/>
  <c r="EC96" i="5" s="1"/>
  <c r="EA96" i="5"/>
  <c r="DH14" i="5"/>
  <c r="DI14" i="5" s="1"/>
  <c r="DG14" i="5"/>
  <c r="EG76" i="5"/>
  <c r="EE76" i="5"/>
  <c r="ED76" i="5"/>
  <c r="EI76" i="5"/>
  <c r="CM59" i="3"/>
  <c r="FD77" i="3"/>
  <c r="DG96" i="5"/>
  <c r="DH96" i="5"/>
  <c r="DI96" i="5" s="1"/>
  <c r="FB52" i="3"/>
  <c r="DP32" i="3"/>
  <c r="DN22" i="3"/>
  <c r="FD105" i="3"/>
  <c r="EY52" i="5"/>
  <c r="EX52" i="5"/>
  <c r="CM34" i="4"/>
  <c r="DN40" i="3"/>
  <c r="FD25" i="4"/>
  <c r="DP42" i="3"/>
  <c r="DP24" i="4"/>
  <c r="DP32" i="4"/>
  <c r="DP52" i="4"/>
  <c r="FD52" i="4"/>
  <c r="DN22" i="4"/>
  <c r="CM70" i="4"/>
  <c r="DN58" i="3"/>
  <c r="EB68" i="5"/>
  <c r="EC68" i="5" s="1"/>
  <c r="EA68" i="5"/>
  <c r="CN5" i="3"/>
  <c r="DH79" i="5"/>
  <c r="DI79" i="5" s="1"/>
  <c r="DG79" i="5"/>
  <c r="DN50" i="3"/>
  <c r="DP34" i="4"/>
  <c r="EI79" i="5"/>
  <c r="EG79" i="5"/>
  <c r="EE79" i="5"/>
  <c r="EF79" i="5" s="1"/>
  <c r="ED79" i="5"/>
  <c r="DP95" i="4"/>
  <c r="EH61" i="5"/>
  <c r="DG106" i="5"/>
  <c r="DH106" i="5"/>
  <c r="DI106" i="5" s="1"/>
  <c r="FB25" i="3"/>
  <c r="EI78" i="5"/>
  <c r="EG78" i="5"/>
  <c r="EE78" i="5"/>
  <c r="ED78" i="5"/>
  <c r="DN52" i="3"/>
  <c r="DN79" i="3"/>
  <c r="DH59" i="5"/>
  <c r="DI59" i="5" s="1"/>
  <c r="DG59" i="5"/>
  <c r="CM40" i="3"/>
  <c r="EB41" i="5"/>
  <c r="EC41" i="5" s="1"/>
  <c r="EA41" i="5"/>
  <c r="EB52" i="5"/>
  <c r="EC52" i="5" s="1"/>
  <c r="EA52" i="5"/>
  <c r="FB24" i="3"/>
  <c r="CM58" i="5"/>
  <c r="CN58" i="5"/>
  <c r="CO58" i="5" s="1"/>
  <c r="EU78" i="5"/>
  <c r="EV78" i="5"/>
  <c r="EW78" i="5" s="1"/>
  <c r="CN50" i="5"/>
  <c r="CO50" i="5" s="1"/>
  <c r="CM50" i="5"/>
  <c r="EV4" i="5"/>
  <c r="EW4" i="5" s="1"/>
  <c r="EU4" i="5"/>
  <c r="EB67" i="5"/>
  <c r="EC67" i="5" s="1"/>
  <c r="EA67" i="5"/>
  <c r="DG40" i="5"/>
  <c r="DH40" i="5"/>
  <c r="DI40" i="5" s="1"/>
  <c r="EU23" i="5"/>
  <c r="EV23" i="5"/>
  <c r="EW23" i="5" s="1"/>
  <c r="DP97" i="4"/>
  <c r="EU25" i="5"/>
  <c r="EV25" i="5"/>
  <c r="EW25" i="5" s="1"/>
  <c r="CM15" i="5"/>
  <c r="CN15" i="5"/>
  <c r="CO15" i="5" s="1"/>
  <c r="DP51" i="4"/>
  <c r="DN68" i="4"/>
  <c r="CM69" i="5"/>
  <c r="CN69" i="5"/>
  <c r="CO69" i="5" s="1"/>
  <c r="DG69" i="5"/>
  <c r="DH69" i="5"/>
  <c r="DI69" i="5" s="1"/>
  <c r="DE22" i="5"/>
  <c r="DE23" i="5"/>
  <c r="DF23" i="5"/>
  <c r="DF22" i="5"/>
  <c r="DE24" i="5"/>
  <c r="DF24" i="5"/>
  <c r="DN85" i="5"/>
  <c r="FB42" i="3"/>
  <c r="FB105" i="3"/>
  <c r="CM88" i="5"/>
  <c r="CN88" i="5" s="1"/>
  <c r="CO88" i="5" s="1"/>
  <c r="CM69" i="4"/>
  <c r="DN16" i="3"/>
  <c r="FD22" i="4"/>
  <c r="DP49" i="3"/>
  <c r="DG49" i="5"/>
  <c r="DH49" i="5"/>
  <c r="DI49" i="5" s="1"/>
  <c r="DN33" i="3"/>
  <c r="DP22" i="4"/>
  <c r="FB32" i="3"/>
  <c r="DN61" i="3"/>
  <c r="CM103" i="3"/>
  <c r="DP50" i="3"/>
  <c r="DH42" i="5"/>
  <c r="DI42" i="5" s="1"/>
  <c r="DG42" i="5"/>
  <c r="FC51" i="5"/>
  <c r="FA51" i="5"/>
  <c r="EY51" i="5"/>
  <c r="EX51" i="5"/>
  <c r="FB50" i="4"/>
  <c r="FD43" i="3"/>
  <c r="FB94" i="4"/>
  <c r="DN25" i="3"/>
  <c r="FB67" i="4"/>
  <c r="DY86" i="5"/>
  <c r="EF24" i="5"/>
  <c r="DP24" i="3"/>
  <c r="CM31" i="5"/>
  <c r="CN31" i="5"/>
  <c r="CO31" i="5" s="1"/>
  <c r="FB61" i="3"/>
  <c r="CN97" i="5"/>
  <c r="CO97" i="5" s="1"/>
  <c r="CM97" i="5"/>
  <c r="DP103" i="3"/>
  <c r="EA43" i="5"/>
  <c r="EB43" i="5"/>
  <c r="EC43" i="5" s="1"/>
  <c r="FD95" i="4"/>
  <c r="EZ86" i="5"/>
  <c r="FD24" i="3"/>
  <c r="CN5" i="5"/>
  <c r="CO5" i="5" s="1"/>
  <c r="CM5" i="5"/>
  <c r="DH7" i="5"/>
  <c r="DI7" i="5" s="1"/>
  <c r="DG7" i="5"/>
  <c r="EB15" i="5"/>
  <c r="EC15" i="5" s="1"/>
  <c r="EA15" i="5"/>
  <c r="CM105" i="3"/>
  <c r="CM106" i="5"/>
  <c r="CN106" i="5"/>
  <c r="CO106" i="5" s="1"/>
  <c r="EA94" i="5"/>
  <c r="EB94" i="5"/>
  <c r="EC94" i="5" s="1"/>
  <c r="DH16" i="5"/>
  <c r="DI16" i="5" s="1"/>
  <c r="DG16" i="5"/>
  <c r="ES60" i="5"/>
  <c r="ET60" i="5"/>
  <c r="ET61" i="5"/>
  <c r="ES61" i="5"/>
  <c r="ET58" i="5"/>
  <c r="ES59" i="5"/>
  <c r="ES58" i="5"/>
  <c r="ET59" i="5"/>
  <c r="EU24" i="5"/>
  <c r="EV24" i="5"/>
  <c r="EW24" i="5" s="1"/>
  <c r="EA5" i="5"/>
  <c r="EB5" i="5"/>
  <c r="EC5" i="5" s="1"/>
  <c r="CN13" i="5"/>
  <c r="CO13" i="5" s="1"/>
  <c r="CM13" i="5"/>
  <c r="FD42" i="3"/>
  <c r="EH22" i="5"/>
  <c r="DN104" i="3"/>
  <c r="FB77" i="3"/>
  <c r="EV13" i="5"/>
  <c r="EW13" i="5" s="1"/>
  <c r="EU13" i="5"/>
  <c r="DN106" i="3"/>
  <c r="DP40" i="3"/>
  <c r="CM68" i="4"/>
  <c r="CM42" i="3"/>
  <c r="DL87" i="5"/>
  <c r="FB85" i="5"/>
  <c r="CM31" i="4"/>
  <c r="CM42" i="5"/>
  <c r="CN42" i="5"/>
  <c r="CO42" i="5" s="1"/>
  <c r="FD49" i="3"/>
  <c r="DG51" i="5"/>
  <c r="DH51" i="5"/>
  <c r="DI51" i="5" s="1"/>
  <c r="EF23" i="5"/>
  <c r="FD104" i="3"/>
  <c r="EB69" i="5"/>
  <c r="EC69" i="5" s="1"/>
  <c r="EA69" i="5"/>
  <c r="DH77" i="5"/>
  <c r="DI77" i="5" s="1"/>
  <c r="DG77" i="5"/>
  <c r="DN78" i="3"/>
  <c r="CM106" i="4"/>
  <c r="FD50" i="4"/>
  <c r="EU94" i="5"/>
  <c r="EV94" i="5"/>
  <c r="EW94" i="5" s="1"/>
  <c r="FD94" i="4"/>
  <c r="DP25" i="3"/>
  <c r="FD67" i="4"/>
  <c r="DG103" i="5"/>
  <c r="DH103" i="5"/>
  <c r="DI103" i="5" s="1"/>
  <c r="DP79" i="3"/>
  <c r="EH24" i="5"/>
  <c r="FD34" i="3"/>
  <c r="EU105" i="5"/>
  <c r="EV105" i="5"/>
  <c r="EW105" i="5" s="1"/>
  <c r="FD61" i="3"/>
  <c r="CM33" i="4"/>
  <c r="EB50" i="5"/>
  <c r="EC50" i="5" s="1"/>
  <c r="EA50" i="5"/>
  <c r="FB86" i="5"/>
  <c r="DN31" i="3"/>
  <c r="CM61" i="5"/>
  <c r="CN61" i="5"/>
  <c r="CO61" i="5" s="1"/>
  <c r="EV76" i="5"/>
  <c r="EW76" i="5" s="1"/>
  <c r="EU76" i="5"/>
  <c r="CM49" i="5"/>
  <c r="CN49" i="5"/>
  <c r="CO49" i="5" s="1"/>
  <c r="EV6" i="5"/>
  <c r="EW6" i="5" s="1"/>
  <c r="EU6" i="5"/>
  <c r="CN6" i="5"/>
  <c r="CO6" i="5" s="1"/>
  <c r="CM6" i="5"/>
  <c r="EA13" i="5"/>
  <c r="EB13" i="5"/>
  <c r="EC13" i="5" s="1"/>
  <c r="CM104" i="3"/>
  <c r="DN86" i="5"/>
  <c r="CM61" i="3"/>
  <c r="CN24" i="5"/>
  <c r="CO24" i="5" s="1"/>
  <c r="CM24" i="5"/>
  <c r="DN70" i="4"/>
  <c r="EB104" i="5"/>
  <c r="EC104" i="5" s="1"/>
  <c r="EA104" i="5"/>
  <c r="CM70" i="3"/>
  <c r="EV33" i="5"/>
  <c r="EW33" i="5" s="1"/>
  <c r="EU33" i="5"/>
  <c r="FB41" i="3"/>
  <c r="EY42" i="5"/>
  <c r="EZ42" i="5" s="1"/>
  <c r="EX42" i="5"/>
  <c r="FA42" i="5"/>
  <c r="FC42" i="5"/>
  <c r="EV22" i="5"/>
  <c r="EW22" i="5" s="1"/>
  <c r="EU22" i="5"/>
  <c r="FB40" i="3"/>
  <c r="CN25" i="5"/>
  <c r="CO25" i="5" s="1"/>
  <c r="CM25" i="5"/>
  <c r="EB7" i="5"/>
  <c r="EC7" i="5" s="1"/>
  <c r="EA7" i="5"/>
  <c r="DN69" i="4"/>
  <c r="DN51" i="4"/>
  <c r="EB105" i="5"/>
  <c r="EC105" i="5" s="1"/>
  <c r="EA105" i="5"/>
  <c r="CM59" i="4"/>
  <c r="FD59" i="3"/>
  <c r="ES69" i="5"/>
  <c r="ET69" i="5"/>
  <c r="ES67" i="5"/>
  <c r="ES70" i="5"/>
  <c r="ES68" i="5"/>
  <c r="ET67" i="5"/>
  <c r="ET68" i="5"/>
  <c r="ET70" i="5"/>
  <c r="EF25" i="5"/>
  <c r="DP67" i="4"/>
  <c r="FD40" i="3"/>
  <c r="CM22" i="5"/>
  <c r="CN22" i="5"/>
  <c r="CO22" i="5" s="1"/>
  <c r="EB4" i="5"/>
  <c r="EC4" i="5" s="1"/>
  <c r="EA4" i="5"/>
  <c r="EV32" i="5"/>
  <c r="EW32" i="5" s="1"/>
  <c r="EU32" i="5"/>
  <c r="DP69" i="4"/>
  <c r="FB50" i="3"/>
  <c r="DG68" i="5"/>
  <c r="DH68" i="5"/>
  <c r="DI68" i="5" s="1"/>
  <c r="FB59" i="3"/>
  <c r="DL85" i="5"/>
  <c r="DL88" i="5"/>
  <c r="DH94" i="5"/>
  <c r="DI94" i="5" s="1"/>
  <c r="DG94" i="5"/>
  <c r="EH23" i="5"/>
  <c r="DP106" i="3"/>
  <c r="DN42" i="3"/>
  <c r="DP33" i="4"/>
  <c r="EZ85" i="5"/>
  <c r="CM43" i="3"/>
  <c r="FD32" i="3"/>
  <c r="DP77" i="3"/>
  <c r="DN96" i="4"/>
  <c r="DG78" i="5"/>
  <c r="DH78" i="5"/>
  <c r="DI78" i="5" s="1"/>
  <c r="DH43" i="5"/>
  <c r="DI43" i="5" s="1"/>
  <c r="DG43" i="5"/>
  <c r="FB22" i="3"/>
  <c r="FB33" i="3"/>
  <c r="FB106" i="3"/>
  <c r="DE31" i="5"/>
  <c r="DF31" i="5" s="1"/>
  <c r="DE34" i="5"/>
  <c r="DF34" i="5"/>
  <c r="DF32" i="5"/>
  <c r="DE32" i="5"/>
  <c r="EV95" i="5"/>
  <c r="EW95" i="5" s="1"/>
  <c r="EU95" i="5"/>
  <c r="DN49" i="4"/>
  <c r="FB23" i="4"/>
  <c r="CM105" i="4"/>
  <c r="DP78" i="3"/>
  <c r="FD49" i="4"/>
  <c r="FA49" i="5"/>
  <c r="EY49" i="5"/>
  <c r="EZ49" i="5" s="1"/>
  <c r="EX49" i="5"/>
  <c r="FC49" i="5"/>
  <c r="CN96" i="5"/>
  <c r="CO96" i="5" s="1"/>
  <c r="CM96" i="5"/>
  <c r="DN103" i="3"/>
  <c r="EA49" i="5"/>
  <c r="EB49" i="5"/>
  <c r="EC49" i="5" s="1"/>
  <c r="CN60" i="5"/>
  <c r="CO60" i="5" s="1"/>
  <c r="CM60" i="5"/>
  <c r="EV79" i="5"/>
  <c r="EW79" i="5" s="1"/>
  <c r="EU79" i="5"/>
  <c r="CM7" i="5"/>
  <c r="CN7" i="5"/>
  <c r="CO7" i="5" s="1"/>
  <c r="EB95" i="5"/>
  <c r="EC95" i="5" s="1"/>
  <c r="EA95" i="5"/>
  <c r="DH5" i="4" l="1"/>
  <c r="CN4" i="3"/>
  <c r="CO6" i="3" s="1"/>
  <c r="CN23" i="3"/>
  <c r="CN33" i="3"/>
  <c r="DH6" i="3"/>
  <c r="EB7" i="4"/>
  <c r="EB6" i="3"/>
  <c r="CN34" i="3"/>
  <c r="CO34" i="3" s="1"/>
  <c r="CN31" i="3"/>
  <c r="CO33" i="3" s="1"/>
  <c r="EB7" i="3"/>
  <c r="EC6" i="3" s="1"/>
  <c r="CN49" i="3"/>
  <c r="CN50" i="3"/>
  <c r="CN85" i="3"/>
  <c r="CN7" i="4"/>
  <c r="CN5" i="4"/>
  <c r="CN4" i="4"/>
  <c r="CN6" i="4"/>
  <c r="ED13" i="4"/>
  <c r="EE13" i="4" s="1"/>
  <c r="EI13" i="4" s="1"/>
  <c r="CN51" i="3"/>
  <c r="CN52" i="3"/>
  <c r="EC86" i="3"/>
  <c r="EC104" i="3"/>
  <c r="ED104" i="3"/>
  <c r="EE104" i="3" s="1"/>
  <c r="EC106" i="3"/>
  <c r="ED106" i="3"/>
  <c r="EE106" i="3" s="1"/>
  <c r="ED103" i="3"/>
  <c r="EE103" i="3" s="1"/>
  <c r="EC103" i="3"/>
  <c r="ED78" i="3"/>
  <c r="EE78" i="3" s="1"/>
  <c r="EC105" i="3"/>
  <c r="ED105" i="3"/>
  <c r="EE105" i="3" s="1"/>
  <c r="ED94" i="3"/>
  <c r="EE94" i="3" s="1"/>
  <c r="EC94" i="3"/>
  <c r="ED97" i="3"/>
  <c r="EE97" i="3" s="1"/>
  <c r="EC97" i="3"/>
  <c r="ED86" i="3"/>
  <c r="EE86" i="3" s="1"/>
  <c r="ED95" i="3"/>
  <c r="EE95" i="3" s="1"/>
  <c r="EC95" i="3"/>
  <c r="ED96" i="3"/>
  <c r="EE96" i="3" s="1"/>
  <c r="EC96" i="3"/>
  <c r="ED85" i="3"/>
  <c r="EE85" i="3" s="1"/>
  <c r="EC85" i="3"/>
  <c r="EC88" i="3"/>
  <c r="ED88" i="3"/>
  <c r="EE88" i="3" s="1"/>
  <c r="EC87" i="3"/>
  <c r="ED87" i="3"/>
  <c r="EE87" i="3" s="1"/>
  <c r="ED79" i="3"/>
  <c r="EE79" i="3" s="1"/>
  <c r="EC79" i="3"/>
  <c r="EC76" i="3"/>
  <c r="ED76" i="3"/>
  <c r="EE76" i="3" s="1"/>
  <c r="EC78" i="3"/>
  <c r="EC77" i="3"/>
  <c r="ED77" i="3"/>
  <c r="EE77" i="3" s="1"/>
  <c r="ED70" i="3"/>
  <c r="EE70" i="3" s="1"/>
  <c r="EC70" i="3"/>
  <c r="ED68" i="3"/>
  <c r="EE68" i="3" s="1"/>
  <c r="EC68" i="3"/>
  <c r="EC67" i="3"/>
  <c r="ED67" i="3"/>
  <c r="EE67" i="3" s="1"/>
  <c r="ED69" i="3"/>
  <c r="EE69" i="3" s="1"/>
  <c r="EC69" i="3"/>
  <c r="CN88" i="3"/>
  <c r="EC61" i="3"/>
  <c r="ED61" i="3"/>
  <c r="EE61" i="3" s="1"/>
  <c r="ED58" i="3"/>
  <c r="EE58" i="3" s="1"/>
  <c r="EC58" i="3"/>
  <c r="CN86" i="3"/>
  <c r="ED51" i="3"/>
  <c r="EE51" i="3" s="1"/>
  <c r="ED59" i="3"/>
  <c r="EE59" i="3" s="1"/>
  <c r="EC59" i="3"/>
  <c r="CN87" i="3"/>
  <c r="ED60" i="3"/>
  <c r="EE60" i="3" s="1"/>
  <c r="EC60" i="3"/>
  <c r="ED52" i="3"/>
  <c r="EE52" i="3" s="1"/>
  <c r="EC52" i="3"/>
  <c r="EC51" i="3"/>
  <c r="ED50" i="3"/>
  <c r="EE50" i="3" s="1"/>
  <c r="EC50" i="3"/>
  <c r="EC49" i="3"/>
  <c r="ED49" i="3"/>
  <c r="EE49" i="3" s="1"/>
  <c r="EC41" i="3"/>
  <c r="ED41" i="3"/>
  <c r="EE41" i="3" s="1"/>
  <c r="CN94" i="3"/>
  <c r="ED43" i="3"/>
  <c r="EE43" i="3" s="1"/>
  <c r="EC43" i="3"/>
  <c r="ED40" i="3"/>
  <c r="EE40" i="3" s="1"/>
  <c r="EC40" i="3"/>
  <c r="EC42" i="3"/>
  <c r="ED42" i="3"/>
  <c r="EE42" i="3" s="1"/>
  <c r="ED32" i="3"/>
  <c r="EE32" i="3" s="1"/>
  <c r="EC32" i="3"/>
  <c r="EC34" i="3"/>
  <c r="ED34" i="3"/>
  <c r="EE34" i="3" s="1"/>
  <c r="ED33" i="3"/>
  <c r="EE33" i="3" s="1"/>
  <c r="EC33" i="3"/>
  <c r="ED31" i="3"/>
  <c r="EE31" i="3" s="1"/>
  <c r="EC31" i="3"/>
  <c r="CN76" i="3"/>
  <c r="EC22" i="3"/>
  <c r="ED22" i="3"/>
  <c r="EE22" i="3" s="1"/>
  <c r="ED23" i="3"/>
  <c r="EE23" i="3" s="1"/>
  <c r="EC23" i="3"/>
  <c r="ED24" i="3"/>
  <c r="EE24" i="3" s="1"/>
  <c r="EC24" i="3"/>
  <c r="EC25" i="3"/>
  <c r="ED25" i="3"/>
  <c r="EE25" i="3" s="1"/>
  <c r="ED15" i="3"/>
  <c r="EE15" i="3" s="1"/>
  <c r="EC15" i="3"/>
  <c r="CN78" i="3"/>
  <c r="ED14" i="3"/>
  <c r="EE14" i="3" s="1"/>
  <c r="EC14" i="3"/>
  <c r="ED13" i="3"/>
  <c r="EE13" i="3" s="1"/>
  <c r="EC13" i="3"/>
  <c r="ED16" i="3"/>
  <c r="EE16" i="3" s="1"/>
  <c r="EC16" i="3"/>
  <c r="CO16" i="3"/>
  <c r="CN95" i="3"/>
  <c r="CN97" i="3"/>
  <c r="CO22" i="3"/>
  <c r="CN77" i="3"/>
  <c r="CN79" i="3"/>
  <c r="CN43" i="3"/>
  <c r="CN96" i="3"/>
  <c r="DH5" i="3"/>
  <c r="CN59" i="3"/>
  <c r="DH7" i="3"/>
  <c r="DH4" i="3"/>
  <c r="EC104" i="4"/>
  <c r="EC16" i="4"/>
  <c r="ED16" i="4"/>
  <c r="EE16" i="4" s="1"/>
  <c r="EI16" i="4" s="1"/>
  <c r="ED104" i="4"/>
  <c r="EE104" i="4" s="1"/>
  <c r="EC13" i="4"/>
  <c r="EC106" i="4"/>
  <c r="ED106" i="4"/>
  <c r="EE106" i="4" s="1"/>
  <c r="ED15" i="4"/>
  <c r="EE15" i="4" s="1"/>
  <c r="EC15" i="4"/>
  <c r="ED14" i="4"/>
  <c r="EE14" i="4" s="1"/>
  <c r="EC14" i="4"/>
  <c r="ED103" i="4"/>
  <c r="EE103" i="4" s="1"/>
  <c r="EC103" i="4"/>
  <c r="EC105" i="4"/>
  <c r="ED105" i="4"/>
  <c r="EE105" i="4" s="1"/>
  <c r="ED96" i="4"/>
  <c r="EE96" i="4" s="1"/>
  <c r="EC96" i="4"/>
  <c r="EC97" i="4"/>
  <c r="ED97" i="4"/>
  <c r="EE97" i="4" s="1"/>
  <c r="EC94" i="4"/>
  <c r="ED94" i="4"/>
  <c r="EE94" i="4" s="1"/>
  <c r="ED95" i="4"/>
  <c r="EE95" i="4" s="1"/>
  <c r="EC95" i="4"/>
  <c r="ED86" i="4"/>
  <c r="EE86" i="4" s="1"/>
  <c r="EC86" i="4"/>
  <c r="ED87" i="4"/>
  <c r="EE87" i="4" s="1"/>
  <c r="EC87" i="4"/>
  <c r="ED88" i="4"/>
  <c r="EE88" i="4" s="1"/>
  <c r="EC88" i="4"/>
  <c r="ED85" i="4"/>
  <c r="EE85" i="4" s="1"/>
  <c r="EC85" i="4"/>
  <c r="EC77" i="4"/>
  <c r="ED77" i="4"/>
  <c r="EE77" i="4" s="1"/>
  <c r="EC76" i="4"/>
  <c r="ED76" i="4"/>
  <c r="EE76" i="4" s="1"/>
  <c r="EC78" i="4"/>
  <c r="ED78" i="4"/>
  <c r="EE78" i="4" s="1"/>
  <c r="ED50" i="4"/>
  <c r="EE50" i="4" s="1"/>
  <c r="EC79" i="4"/>
  <c r="ED79" i="4"/>
  <c r="EE79" i="4" s="1"/>
  <c r="ED70" i="4"/>
  <c r="EE70" i="4" s="1"/>
  <c r="EC70" i="4"/>
  <c r="EC67" i="4"/>
  <c r="ED67" i="4"/>
  <c r="EE67" i="4" s="1"/>
  <c r="EC69" i="4"/>
  <c r="ED68" i="4"/>
  <c r="EE68" i="4" s="1"/>
  <c r="EC68" i="4"/>
  <c r="CN86" i="4"/>
  <c r="ED69" i="4"/>
  <c r="EE69" i="4" s="1"/>
  <c r="ED49" i="4"/>
  <c r="EE49" i="4" s="1"/>
  <c r="EI49" i="4" s="1"/>
  <c r="EC59" i="4"/>
  <c r="ED59" i="4"/>
  <c r="EE59" i="4" s="1"/>
  <c r="EC60" i="4"/>
  <c r="ED60" i="4"/>
  <c r="EE60" i="4" s="1"/>
  <c r="CN85" i="4"/>
  <c r="ED58" i="4"/>
  <c r="EE58" i="4" s="1"/>
  <c r="EC58" i="4"/>
  <c r="EC34" i="4"/>
  <c r="CN87" i="4"/>
  <c r="ED52" i="4"/>
  <c r="EE52" i="4" s="1"/>
  <c r="EI52" i="4" s="1"/>
  <c r="EC61" i="4"/>
  <c r="ED61" i="4"/>
  <c r="EE61" i="4" s="1"/>
  <c r="CN88" i="4"/>
  <c r="EC52" i="4"/>
  <c r="EC50" i="4"/>
  <c r="ED31" i="4"/>
  <c r="EE31" i="4" s="1"/>
  <c r="EK31" i="4" s="1"/>
  <c r="CN78" i="4"/>
  <c r="ED51" i="4"/>
  <c r="EE51" i="4" s="1"/>
  <c r="EC51" i="4"/>
  <c r="EC49" i="4"/>
  <c r="EC33" i="4"/>
  <c r="ED42" i="4"/>
  <c r="EE42" i="4" s="1"/>
  <c r="EC42" i="4"/>
  <c r="EC40" i="4"/>
  <c r="ED40" i="4"/>
  <c r="EE40" i="4" s="1"/>
  <c r="ED32" i="4"/>
  <c r="EE32" i="4" s="1"/>
  <c r="EC32" i="4"/>
  <c r="ED34" i="4"/>
  <c r="EE34" i="4" s="1"/>
  <c r="EI34" i="4" s="1"/>
  <c r="EC31" i="4"/>
  <c r="ED33" i="4"/>
  <c r="EE33" i="4" s="1"/>
  <c r="EC41" i="4"/>
  <c r="EC43" i="4"/>
  <c r="ED43" i="4"/>
  <c r="EE43" i="4" s="1"/>
  <c r="ED41" i="4"/>
  <c r="EE41" i="4" s="1"/>
  <c r="CN79" i="4"/>
  <c r="CN77" i="4"/>
  <c r="CN42" i="4"/>
  <c r="ED25" i="4"/>
  <c r="EE25" i="4" s="1"/>
  <c r="EC25" i="4"/>
  <c r="EC22" i="4"/>
  <c r="ED22" i="4"/>
  <c r="EE22" i="4" s="1"/>
  <c r="CN76" i="4"/>
  <c r="ED23" i="4"/>
  <c r="EE23" i="4" s="1"/>
  <c r="EC23" i="4"/>
  <c r="ED24" i="4"/>
  <c r="EE24" i="4" s="1"/>
  <c r="EC24" i="4"/>
  <c r="CN43" i="4"/>
  <c r="CN40" i="4"/>
  <c r="CN41" i="4"/>
  <c r="EW7" i="4"/>
  <c r="EX7" i="4"/>
  <c r="EY7" i="4" s="1"/>
  <c r="CN94" i="4"/>
  <c r="EW4" i="4"/>
  <c r="EX6" i="4"/>
  <c r="EY6" i="4" s="1"/>
  <c r="EW6" i="4"/>
  <c r="EW5" i="4"/>
  <c r="EX5" i="4"/>
  <c r="EY5" i="4" s="1"/>
  <c r="EX4" i="4"/>
  <c r="EY4" i="4" s="1"/>
  <c r="EB5" i="4"/>
  <c r="CN50" i="4"/>
  <c r="EB6" i="4"/>
  <c r="CN95" i="4"/>
  <c r="CN25" i="4"/>
  <c r="CN23" i="4"/>
  <c r="DH7" i="4"/>
  <c r="CN96" i="4"/>
  <c r="CN97" i="4"/>
  <c r="CN24" i="4"/>
  <c r="CN22" i="4"/>
  <c r="DH4" i="4"/>
  <c r="CO25" i="3"/>
  <c r="DH6" i="4"/>
  <c r="CO14" i="4"/>
  <c r="CN70" i="4"/>
  <c r="EC7" i="3"/>
  <c r="CN103" i="3"/>
  <c r="ED4" i="3"/>
  <c r="EE4" i="3" s="1"/>
  <c r="CO24" i="3"/>
  <c r="CN69" i="3"/>
  <c r="CN40" i="3"/>
  <c r="CN70" i="3"/>
  <c r="CN104" i="3"/>
  <c r="CN42" i="3"/>
  <c r="CN68" i="3"/>
  <c r="CN58" i="3"/>
  <c r="CN41" i="3"/>
  <c r="CO23" i="3"/>
  <c r="CN105" i="3"/>
  <c r="CN60" i="3"/>
  <c r="CN59" i="4"/>
  <c r="CN31" i="4"/>
  <c r="CN60" i="4"/>
  <c r="CN68" i="4"/>
  <c r="CN33" i="4"/>
  <c r="CN34" i="4"/>
  <c r="CN67" i="4"/>
  <c r="CN69" i="4"/>
  <c r="CN106" i="4"/>
  <c r="CN104" i="4"/>
  <c r="CN61" i="4"/>
  <c r="CN32" i="4"/>
  <c r="CP88" i="5"/>
  <c r="CQ88" i="5" s="1"/>
  <c r="CP87" i="5"/>
  <c r="EA85" i="5"/>
  <c r="EA86" i="5"/>
  <c r="EB86" i="5" s="1"/>
  <c r="EC86" i="5" s="1"/>
  <c r="CP60" i="5"/>
  <c r="CU60" i="5"/>
  <c r="CS60" i="5"/>
  <c r="CQ60" i="5"/>
  <c r="CQ31" i="5"/>
  <c r="CP31" i="5"/>
  <c r="CU31" i="5"/>
  <c r="CS31" i="5"/>
  <c r="EY78" i="5"/>
  <c r="EX78" i="5"/>
  <c r="EE96" i="5"/>
  <c r="ED96" i="5"/>
  <c r="EI96" i="5"/>
  <c r="EG96" i="5"/>
  <c r="CQ43" i="5"/>
  <c r="CP43" i="5"/>
  <c r="CS43" i="5"/>
  <c r="CU43" i="5"/>
  <c r="CP103" i="5"/>
  <c r="CU103" i="5"/>
  <c r="CQ103" i="5"/>
  <c r="CS103" i="5"/>
  <c r="FC77" i="5"/>
  <c r="FA77" i="5"/>
  <c r="EX77" i="5"/>
  <c r="EY77" i="5"/>
  <c r="DF33" i="5"/>
  <c r="EI49" i="5"/>
  <c r="EG49" i="5"/>
  <c r="EE49" i="5"/>
  <c r="ED49" i="5"/>
  <c r="EV69" i="5"/>
  <c r="EW69" i="5" s="1"/>
  <c r="EU69" i="5"/>
  <c r="FA33" i="5"/>
  <c r="FC33" i="5"/>
  <c r="EY33" i="5"/>
  <c r="EX33" i="5"/>
  <c r="EI13" i="5"/>
  <c r="EG13" i="5"/>
  <c r="EE13" i="5"/>
  <c r="ED13" i="5"/>
  <c r="EY13" i="5"/>
  <c r="EX13" i="5"/>
  <c r="EV59" i="5"/>
  <c r="EW59" i="5" s="1"/>
  <c r="EU59" i="5"/>
  <c r="EI15" i="5"/>
  <c r="EG15" i="5"/>
  <c r="EE15" i="5"/>
  <c r="ED15" i="5"/>
  <c r="EG43" i="5"/>
  <c r="EE43" i="5"/>
  <c r="ED43" i="5"/>
  <c r="EI43" i="5"/>
  <c r="DH24" i="5"/>
  <c r="DI24" i="5" s="1"/>
  <c r="DG24" i="5"/>
  <c r="CQ15" i="5"/>
  <c r="CP15" i="5"/>
  <c r="EI41" i="5"/>
  <c r="EE41" i="5"/>
  <c r="ED41" i="5"/>
  <c r="EG41" i="5"/>
  <c r="EF78" i="5"/>
  <c r="CO15" i="4"/>
  <c r="CN67" i="3"/>
  <c r="CU41" i="5"/>
  <c r="CS41" i="5"/>
  <c r="CQ41" i="5"/>
  <c r="CP41" i="5"/>
  <c r="CP95" i="5"/>
  <c r="CU95" i="5"/>
  <c r="CS95" i="5"/>
  <c r="CQ95" i="5"/>
  <c r="EZ41" i="5"/>
  <c r="DJ76" i="5"/>
  <c r="DK76" i="5"/>
  <c r="CN103" i="4"/>
  <c r="CO52" i="3"/>
  <c r="CN58" i="4"/>
  <c r="EE51" i="5"/>
  <c r="ED51" i="5"/>
  <c r="EY96" i="5"/>
  <c r="EX96" i="5"/>
  <c r="CO15" i="3"/>
  <c r="CP34" i="5"/>
  <c r="CQ34" i="5"/>
  <c r="CO49" i="3"/>
  <c r="CO13" i="4"/>
  <c r="CO50" i="3"/>
  <c r="EG14" i="5"/>
  <c r="EH14" i="5" s="1"/>
  <c r="EE14" i="5"/>
  <c r="EF14" i="5" s="1"/>
  <c r="ED14" i="5"/>
  <c r="EG95" i="5"/>
  <c r="EE95" i="5"/>
  <c r="ED95" i="5"/>
  <c r="EI95" i="5"/>
  <c r="DK16" i="5"/>
  <c r="DJ16" i="5"/>
  <c r="DJ42" i="5"/>
  <c r="DO42" i="5"/>
  <c r="DK42" i="5"/>
  <c r="DM42" i="5"/>
  <c r="EH78" i="5"/>
  <c r="EZ52" i="5"/>
  <c r="DO96" i="5"/>
  <c r="DM96" i="5"/>
  <c r="DK96" i="5"/>
  <c r="DJ96" i="5"/>
  <c r="EF76" i="5"/>
  <c r="ED16" i="5"/>
  <c r="EI16" i="5"/>
  <c r="EG16" i="5"/>
  <c r="EE16" i="5"/>
  <c r="CM79" i="5"/>
  <c r="CN79" i="5"/>
  <c r="CO79" i="5" s="1"/>
  <c r="EB88" i="5"/>
  <c r="EC88" i="5" s="1"/>
  <c r="EA88" i="5"/>
  <c r="CS105" i="5"/>
  <c r="CQ105" i="5"/>
  <c r="CP105" i="5"/>
  <c r="CU105" i="5"/>
  <c r="FA41" i="5"/>
  <c r="FC97" i="5"/>
  <c r="FA97" i="5"/>
  <c r="EY97" i="5"/>
  <c r="EX97" i="5"/>
  <c r="DO67" i="5"/>
  <c r="DK67" i="5"/>
  <c r="DJ67" i="5"/>
  <c r="DM67" i="5"/>
  <c r="DM5" i="5"/>
  <c r="DK5" i="5"/>
  <c r="DJ5" i="5"/>
  <c r="DO5" i="5"/>
  <c r="CP32" i="5"/>
  <c r="CU32" i="5"/>
  <c r="CS32" i="5"/>
  <c r="CQ32" i="5"/>
  <c r="CR32" i="5" s="1"/>
  <c r="EZ50" i="5"/>
  <c r="CP40" i="5"/>
  <c r="CQ40" i="5"/>
  <c r="FA15" i="5"/>
  <c r="EY15" i="5"/>
  <c r="EX15" i="5"/>
  <c r="FC15" i="5"/>
  <c r="CP68" i="5"/>
  <c r="CU68" i="5"/>
  <c r="CQ68" i="5"/>
  <c r="CS68" i="5"/>
  <c r="CN106" i="3"/>
  <c r="DK15" i="5"/>
  <c r="DJ15" i="5"/>
  <c r="DO15" i="5"/>
  <c r="DM15" i="5"/>
  <c r="EE40" i="5"/>
  <c r="ED40" i="5"/>
  <c r="EI40" i="5"/>
  <c r="EG40" i="5"/>
  <c r="FA14" i="5"/>
  <c r="EY14" i="5"/>
  <c r="EX14" i="5"/>
  <c r="FC14" i="5"/>
  <c r="CN49" i="4"/>
  <c r="CO14" i="3"/>
  <c r="EG50" i="5"/>
  <c r="ED50" i="5"/>
  <c r="EI50" i="5"/>
  <c r="EE50" i="5"/>
  <c r="EY106" i="5"/>
  <c r="EX106" i="5"/>
  <c r="FC106" i="5"/>
  <c r="FA106" i="5"/>
  <c r="EY94" i="5"/>
  <c r="EZ94" i="5" s="1"/>
  <c r="EX94" i="5"/>
  <c r="FC94" i="5"/>
  <c r="FA94" i="5"/>
  <c r="DO51" i="5"/>
  <c r="DM51" i="5"/>
  <c r="DK51" i="5"/>
  <c r="DJ51" i="5"/>
  <c r="CS7" i="5"/>
  <c r="CP7" i="5"/>
  <c r="CU7" i="5"/>
  <c r="CQ7" i="5"/>
  <c r="EX95" i="5"/>
  <c r="FC95" i="5"/>
  <c r="FA95" i="5"/>
  <c r="EY95" i="5"/>
  <c r="EY32" i="5"/>
  <c r="EX32" i="5"/>
  <c r="EV70" i="5"/>
  <c r="EW70" i="5" s="1"/>
  <c r="EU70" i="5"/>
  <c r="CP24" i="5"/>
  <c r="CQ24" i="5"/>
  <c r="CQ61" i="5"/>
  <c r="CP61" i="5"/>
  <c r="CU61" i="5"/>
  <c r="CS61" i="5"/>
  <c r="ED69" i="5"/>
  <c r="EI69" i="5"/>
  <c r="EE69" i="5"/>
  <c r="EG69" i="5"/>
  <c r="CS13" i="5"/>
  <c r="CQ13" i="5"/>
  <c r="CP13" i="5"/>
  <c r="CU13" i="5"/>
  <c r="ED94" i="5"/>
  <c r="EE94" i="5"/>
  <c r="DJ7" i="5"/>
  <c r="DK7" i="5"/>
  <c r="DL7" i="5" s="1"/>
  <c r="DH22" i="5"/>
  <c r="DI22" i="5" s="1"/>
  <c r="DG22" i="5"/>
  <c r="FA25" i="5"/>
  <c r="EY25" i="5"/>
  <c r="EX25" i="5"/>
  <c r="FC25" i="5"/>
  <c r="EG67" i="5"/>
  <c r="EE67" i="5"/>
  <c r="EF67" i="5" s="1"/>
  <c r="EI67" i="5"/>
  <c r="ED67" i="5"/>
  <c r="CU58" i="5"/>
  <c r="CS58" i="5"/>
  <c r="CQ58" i="5"/>
  <c r="CP58" i="5"/>
  <c r="FA52" i="5"/>
  <c r="EH76" i="5"/>
  <c r="CQ94" i="5"/>
  <c r="CP94" i="5"/>
  <c r="CS94" i="5"/>
  <c r="CU94" i="5"/>
  <c r="CN52" i="4"/>
  <c r="CS86" i="5"/>
  <c r="CU86" i="5"/>
  <c r="CQ86" i="5"/>
  <c r="CP86" i="5"/>
  <c r="EY31" i="5"/>
  <c r="FA32" i="5" s="1"/>
  <c r="EX31" i="5"/>
  <c r="FC31" i="5"/>
  <c r="FA31" i="5"/>
  <c r="EG42" i="5"/>
  <c r="EH42" i="5" s="1"/>
  <c r="EE42" i="5"/>
  <c r="EF42" i="5" s="1"/>
  <c r="ED42" i="5"/>
  <c r="CO16" i="4"/>
  <c r="EG77" i="5"/>
  <c r="DK4" i="5"/>
  <c r="DJ4" i="5"/>
  <c r="DO4" i="5"/>
  <c r="DM4" i="5"/>
  <c r="DM97" i="5"/>
  <c r="DK97" i="5"/>
  <c r="DJ97" i="5"/>
  <c r="DO97" i="5"/>
  <c r="EI105" i="5"/>
  <c r="EG105" i="5"/>
  <c r="EE105" i="5"/>
  <c r="ED105" i="5"/>
  <c r="DM69" i="5"/>
  <c r="DK69" i="5"/>
  <c r="DJ69" i="5"/>
  <c r="DO69" i="5"/>
  <c r="DM40" i="5"/>
  <c r="DK40" i="5"/>
  <c r="DO40" i="5"/>
  <c r="DJ40" i="5"/>
  <c r="CN77" i="5"/>
  <c r="CO77" i="5" s="1"/>
  <c r="CM77" i="5"/>
  <c r="CU6" i="5"/>
  <c r="CS6" i="5"/>
  <c r="CQ6" i="5"/>
  <c r="CP6" i="5"/>
  <c r="FA105" i="5"/>
  <c r="FB105" i="5" s="1"/>
  <c r="EY105" i="5"/>
  <c r="EX105" i="5"/>
  <c r="EV58" i="5"/>
  <c r="EW58" i="5" s="1"/>
  <c r="EU58" i="5"/>
  <c r="DK49" i="5"/>
  <c r="DJ49" i="5"/>
  <c r="DM49" i="5"/>
  <c r="DH23" i="5"/>
  <c r="DI23" i="5" s="1"/>
  <c r="DG23" i="5"/>
  <c r="EH79" i="5"/>
  <c r="DJ79" i="5"/>
  <c r="DO79" i="5"/>
  <c r="DM79" i="5"/>
  <c r="DK79" i="5"/>
  <c r="DL79" i="5" s="1"/>
  <c r="FC103" i="5"/>
  <c r="EY103" i="5"/>
  <c r="EX103" i="5"/>
  <c r="FA103" i="5"/>
  <c r="CN76" i="5"/>
  <c r="CO76" i="5" s="1"/>
  <c r="CM76" i="5"/>
  <c r="EE103" i="5"/>
  <c r="ED103" i="5"/>
  <c r="EG103" i="5"/>
  <c r="EH103" i="5" s="1"/>
  <c r="DM6" i="5"/>
  <c r="DK6" i="5"/>
  <c r="DJ6" i="5"/>
  <c r="DO6" i="5"/>
  <c r="DK104" i="5"/>
  <c r="DJ104" i="5"/>
  <c r="ED70" i="5"/>
  <c r="EE70" i="5"/>
  <c r="EZ43" i="5"/>
  <c r="CQ85" i="5"/>
  <c r="CP85" i="5"/>
  <c r="CQ87" i="5" s="1"/>
  <c r="CU85" i="5"/>
  <c r="CS85" i="5"/>
  <c r="EE6" i="5"/>
  <c r="EG6" i="5" s="1"/>
  <c r="ED6" i="5"/>
  <c r="DK70" i="5"/>
  <c r="DJ70" i="5"/>
  <c r="DM70" i="5"/>
  <c r="DO70" i="5"/>
  <c r="EZ40" i="5"/>
  <c r="DH25" i="5"/>
  <c r="DI25" i="5" s="1"/>
  <c r="ED97" i="5"/>
  <c r="EI97" i="5"/>
  <c r="EE97" i="5"/>
  <c r="EF97" i="5" s="1"/>
  <c r="EG97" i="5"/>
  <c r="DM77" i="5"/>
  <c r="DK77" i="5"/>
  <c r="DM76" i="5" s="1"/>
  <c r="DJ77" i="5"/>
  <c r="DO77" i="5"/>
  <c r="DK58" i="5"/>
  <c r="DJ58" i="5"/>
  <c r="FB49" i="5"/>
  <c r="EY22" i="5"/>
  <c r="EX22" i="5"/>
  <c r="EX76" i="5"/>
  <c r="FC76" i="5"/>
  <c r="FA76" i="5"/>
  <c r="EY76" i="5"/>
  <c r="DJ68" i="5"/>
  <c r="DK68" i="5"/>
  <c r="DL68" i="5" s="1"/>
  <c r="EV68" i="5"/>
  <c r="EW68" i="5" s="1"/>
  <c r="EU68" i="5"/>
  <c r="EI4" i="5"/>
  <c r="EG4" i="5"/>
  <c r="EE4" i="5"/>
  <c r="ED4" i="5"/>
  <c r="EU67" i="5"/>
  <c r="EV67" i="5"/>
  <c r="EW67" i="5" s="1"/>
  <c r="CS42" i="5"/>
  <c r="CQ42" i="5"/>
  <c r="CR42" i="5" s="1"/>
  <c r="CP42" i="5"/>
  <c r="CU42" i="5"/>
  <c r="ED5" i="5"/>
  <c r="EI5" i="5"/>
  <c r="EG5" i="5"/>
  <c r="EE5" i="5"/>
  <c r="EF5" i="5" s="1"/>
  <c r="CQ106" i="5"/>
  <c r="CS106" i="5" s="1"/>
  <c r="CP106" i="5"/>
  <c r="CU5" i="5"/>
  <c r="CS5" i="5"/>
  <c r="CQ5" i="5"/>
  <c r="CR5" i="5" s="1"/>
  <c r="CP5" i="5"/>
  <c r="CU69" i="5"/>
  <c r="CS69" i="5"/>
  <c r="CP69" i="5"/>
  <c r="CQ69" i="5"/>
  <c r="FA4" i="5"/>
  <c r="EY4" i="5"/>
  <c r="EX4" i="5"/>
  <c r="FC4" i="5"/>
  <c r="DK59" i="5"/>
  <c r="DJ59" i="5"/>
  <c r="DO59" i="5"/>
  <c r="DM59" i="5"/>
  <c r="CO5" i="3"/>
  <c r="CS4" i="5"/>
  <c r="CT4" i="5" s="1"/>
  <c r="CQ4" i="5"/>
  <c r="CP4" i="5"/>
  <c r="DK41" i="5"/>
  <c r="DJ41" i="5"/>
  <c r="DM41" i="5"/>
  <c r="DO41" i="5"/>
  <c r="DK60" i="5"/>
  <c r="DM58" i="5" s="1"/>
  <c r="DM52" i="5"/>
  <c r="DN52" i="5" s="1"/>
  <c r="DK52" i="5"/>
  <c r="DJ52" i="5"/>
  <c r="DO52" i="5"/>
  <c r="EY5" i="5"/>
  <c r="EX5" i="5"/>
  <c r="DK95" i="5"/>
  <c r="DJ95" i="5"/>
  <c r="EG106" i="5"/>
  <c r="EE106" i="5"/>
  <c r="ED106" i="5"/>
  <c r="EI106" i="5"/>
  <c r="CU52" i="5"/>
  <c r="CS52" i="5"/>
  <c r="CP52" i="5"/>
  <c r="CQ52" i="5"/>
  <c r="DG25" i="5"/>
  <c r="DK105" i="5"/>
  <c r="DJ105" i="5"/>
  <c r="DO105" i="5"/>
  <c r="DM105" i="5"/>
  <c r="DJ13" i="5"/>
  <c r="DO13" i="5"/>
  <c r="DM13" i="5"/>
  <c r="DK13" i="5"/>
  <c r="DM16" i="5" s="1"/>
  <c r="EI7" i="5"/>
  <c r="EG7" i="5"/>
  <c r="EE7" i="5"/>
  <c r="ED7" i="5"/>
  <c r="CN61" i="3"/>
  <c r="DO103" i="5"/>
  <c r="DM103" i="5"/>
  <c r="DK103" i="5"/>
  <c r="DJ103" i="5"/>
  <c r="EY79" i="5"/>
  <c r="EZ79" i="5" s="1"/>
  <c r="EX79" i="5"/>
  <c r="FC79" i="5"/>
  <c r="FA79" i="5"/>
  <c r="CP96" i="5"/>
  <c r="CU96" i="5"/>
  <c r="CS96" i="5"/>
  <c r="CQ96" i="5"/>
  <c r="DM43" i="5"/>
  <c r="DN43" i="5" s="1"/>
  <c r="DJ43" i="5"/>
  <c r="DK43" i="5"/>
  <c r="DL43" i="5" s="1"/>
  <c r="CS22" i="5"/>
  <c r="CQ22" i="5"/>
  <c r="CP22" i="5"/>
  <c r="CU22" i="5"/>
  <c r="EY6" i="5"/>
  <c r="EZ6" i="5" s="1"/>
  <c r="EX6" i="5"/>
  <c r="FC6" i="5"/>
  <c r="FA6" i="5"/>
  <c r="EU61" i="5"/>
  <c r="EV61" i="5"/>
  <c r="EW61" i="5" s="1"/>
  <c r="CP97" i="5"/>
  <c r="CQ97" i="5"/>
  <c r="CR97" i="5" s="1"/>
  <c r="EZ51" i="5"/>
  <c r="FA23" i="5"/>
  <c r="EY23" i="5"/>
  <c r="EX23" i="5"/>
  <c r="FC23" i="5"/>
  <c r="DO106" i="5"/>
  <c r="DM106" i="5"/>
  <c r="DK106" i="5"/>
  <c r="DL106" i="5" s="1"/>
  <c r="DJ106" i="5"/>
  <c r="DK14" i="5"/>
  <c r="DL14" i="5" s="1"/>
  <c r="DJ14" i="5"/>
  <c r="DO14" i="5"/>
  <c r="DM14" i="5"/>
  <c r="EY7" i="5"/>
  <c r="EX7" i="5"/>
  <c r="FC7" i="5"/>
  <c r="FA7" i="5"/>
  <c r="CU33" i="5"/>
  <c r="CS33" i="5"/>
  <c r="CQ33" i="5"/>
  <c r="CP33" i="5"/>
  <c r="FC34" i="5"/>
  <c r="EY34" i="5"/>
  <c r="EZ34" i="5" s="1"/>
  <c r="FA34" i="5"/>
  <c r="EX34" i="5"/>
  <c r="FC16" i="5"/>
  <c r="FA16" i="5"/>
  <c r="EY16" i="5"/>
  <c r="EZ16" i="5" s="1"/>
  <c r="EX16" i="5"/>
  <c r="CO7" i="3"/>
  <c r="CS70" i="5"/>
  <c r="CQ70" i="5"/>
  <c r="CU70" i="5"/>
  <c r="CP70" i="5"/>
  <c r="CS59" i="5"/>
  <c r="CT59" i="5" s="1"/>
  <c r="CQ59" i="5"/>
  <c r="CR59" i="5" s="1"/>
  <c r="CP59" i="5"/>
  <c r="DO61" i="5"/>
  <c r="DK61" i="5"/>
  <c r="DM61" i="5"/>
  <c r="DJ61" i="5"/>
  <c r="EF77" i="5"/>
  <c r="CU16" i="5"/>
  <c r="CS16" i="5"/>
  <c r="CQ16" i="5"/>
  <c r="CP16" i="5"/>
  <c r="CU104" i="5"/>
  <c r="CS104" i="5"/>
  <c r="CQ104" i="5"/>
  <c r="CR104" i="5" s="1"/>
  <c r="CP104" i="5"/>
  <c r="CP51" i="5"/>
  <c r="CS51" i="5"/>
  <c r="CQ51" i="5"/>
  <c r="CU51" i="5"/>
  <c r="CO4" i="3"/>
  <c r="DK78" i="5"/>
  <c r="DJ78" i="5"/>
  <c r="DO78" i="5"/>
  <c r="DM78" i="5"/>
  <c r="CN105" i="4"/>
  <c r="DO94" i="5"/>
  <c r="DM94" i="5"/>
  <c r="DJ94" i="5"/>
  <c r="DK94" i="5"/>
  <c r="DL94" i="5" s="1"/>
  <c r="CS25" i="5"/>
  <c r="CQ25" i="5"/>
  <c r="CU25" i="5"/>
  <c r="CP25" i="5"/>
  <c r="ED104" i="5"/>
  <c r="EI104" i="5"/>
  <c r="EG104" i="5"/>
  <c r="EE104" i="5"/>
  <c r="EF104" i="5" s="1"/>
  <c r="CS49" i="5"/>
  <c r="CP49" i="5"/>
  <c r="CU49" i="5"/>
  <c r="CQ49" i="5"/>
  <c r="FC24" i="5"/>
  <c r="FA24" i="5"/>
  <c r="EY24" i="5"/>
  <c r="EZ24" i="5" s="1"/>
  <c r="EX24" i="5"/>
  <c r="EV60" i="5"/>
  <c r="EW60" i="5" s="1"/>
  <c r="EU60" i="5"/>
  <c r="FB51" i="5"/>
  <c r="CQ50" i="5"/>
  <c r="CR50" i="5" s="1"/>
  <c r="CP50" i="5"/>
  <c r="CS50" i="5"/>
  <c r="CT50" i="5" s="1"/>
  <c r="ED52" i="5"/>
  <c r="EI52" i="5"/>
  <c r="EE52" i="5"/>
  <c r="EF52" i="5" s="1"/>
  <c r="EG52" i="5"/>
  <c r="EE68" i="5"/>
  <c r="ED68" i="5"/>
  <c r="EG68" i="5"/>
  <c r="EI68" i="5"/>
  <c r="CM78" i="5"/>
  <c r="CN78" i="5"/>
  <c r="CO78" i="5" s="1"/>
  <c r="EB87" i="5"/>
  <c r="EC87" i="5" s="1"/>
  <c r="EA87" i="5"/>
  <c r="CQ67" i="5"/>
  <c r="CR67" i="5" s="1"/>
  <c r="CP67" i="5"/>
  <c r="CS67" i="5"/>
  <c r="CT67" i="5" s="1"/>
  <c r="DO50" i="5"/>
  <c r="DM50" i="5"/>
  <c r="DK50" i="5"/>
  <c r="DL50" i="5" s="1"/>
  <c r="DJ50" i="5"/>
  <c r="CS14" i="5"/>
  <c r="CQ14" i="5"/>
  <c r="CR14" i="5" s="1"/>
  <c r="CP14" i="5"/>
  <c r="CU14" i="5"/>
  <c r="CP23" i="5"/>
  <c r="CU23" i="5"/>
  <c r="CS23" i="5"/>
  <c r="CQ23" i="5"/>
  <c r="CR23" i="5" s="1"/>
  <c r="FB50" i="5"/>
  <c r="CN51" i="4"/>
  <c r="FC104" i="5"/>
  <c r="FA104" i="5"/>
  <c r="EY104" i="5"/>
  <c r="EZ104" i="5" s="1"/>
  <c r="EX104" i="5"/>
  <c r="CO13" i="3"/>
  <c r="CO32" i="3" l="1"/>
  <c r="EC5" i="3"/>
  <c r="CO31" i="3"/>
  <c r="CO51" i="3"/>
  <c r="CP49" i="3" s="1"/>
  <c r="CQ49" i="3" s="1"/>
  <c r="ED5" i="3"/>
  <c r="EE5" i="3" s="1"/>
  <c r="EG5" i="3" s="1"/>
  <c r="CO7" i="4"/>
  <c r="EC4" i="3"/>
  <c r="ED6" i="3" s="1"/>
  <c r="EE6" i="3" s="1"/>
  <c r="CO5" i="4"/>
  <c r="CO6" i="4"/>
  <c r="CO4" i="4"/>
  <c r="EG13" i="4"/>
  <c r="EK13" i="4"/>
  <c r="EI31" i="4"/>
  <c r="EG16" i="4"/>
  <c r="EF16" i="4"/>
  <c r="EK16" i="4"/>
  <c r="EK103" i="3"/>
  <c r="EI103" i="3"/>
  <c r="EG103" i="3"/>
  <c r="EF103" i="3"/>
  <c r="EG106" i="3"/>
  <c r="EF106" i="3"/>
  <c r="EK106" i="3"/>
  <c r="EI106" i="3"/>
  <c r="EG104" i="3"/>
  <c r="EF104" i="3"/>
  <c r="EG105" i="3"/>
  <c r="EF105" i="3"/>
  <c r="EG96" i="3"/>
  <c r="EF96" i="3"/>
  <c r="EG78" i="3"/>
  <c r="EG95" i="3"/>
  <c r="EF95" i="3"/>
  <c r="EK97" i="3"/>
  <c r="EG97" i="3"/>
  <c r="EI97" i="3"/>
  <c r="EF97" i="3"/>
  <c r="EG94" i="3"/>
  <c r="EI94" i="3"/>
  <c r="EK94" i="3"/>
  <c r="EF94" i="3"/>
  <c r="EK88" i="3"/>
  <c r="EI88" i="3"/>
  <c r="EG88" i="3"/>
  <c r="EF88" i="3"/>
  <c r="EI85" i="3"/>
  <c r="EG85" i="3"/>
  <c r="EF85" i="3"/>
  <c r="EK85" i="3"/>
  <c r="EG87" i="3"/>
  <c r="EF87" i="3"/>
  <c r="EF86" i="3"/>
  <c r="EG86" i="3"/>
  <c r="EI76" i="3"/>
  <c r="EK76" i="3"/>
  <c r="EG76" i="3"/>
  <c r="EF76" i="3"/>
  <c r="CO86" i="3"/>
  <c r="EI79" i="3"/>
  <c r="EG79" i="3"/>
  <c r="EK79" i="3"/>
  <c r="EF79" i="3"/>
  <c r="EG77" i="3"/>
  <c r="EF77" i="3"/>
  <c r="EF78" i="3"/>
  <c r="EG67" i="3"/>
  <c r="EF67" i="3"/>
  <c r="EK67" i="3"/>
  <c r="EI67" i="3"/>
  <c r="EG69" i="3"/>
  <c r="EF69" i="3"/>
  <c r="EG68" i="3"/>
  <c r="EF68" i="3"/>
  <c r="CO97" i="3"/>
  <c r="CO85" i="3"/>
  <c r="EK70" i="3"/>
  <c r="EG70" i="3"/>
  <c r="EI70" i="3"/>
  <c r="EF70" i="3"/>
  <c r="CO87" i="3"/>
  <c r="EG59" i="3"/>
  <c r="EF59" i="3"/>
  <c r="CO88" i="3"/>
  <c r="CO96" i="3"/>
  <c r="EI58" i="3"/>
  <c r="EK58" i="3"/>
  <c r="EG58" i="3"/>
  <c r="EF58" i="3"/>
  <c r="EG60" i="3"/>
  <c r="EF60" i="3"/>
  <c r="EI61" i="3"/>
  <c r="EG61" i="3"/>
  <c r="EK61" i="3"/>
  <c r="EF61" i="3"/>
  <c r="EG50" i="3"/>
  <c r="EF50" i="3"/>
  <c r="CO94" i="3"/>
  <c r="EK52" i="3"/>
  <c r="EG52" i="3"/>
  <c r="EI52" i="3"/>
  <c r="EF52" i="3"/>
  <c r="EG49" i="3"/>
  <c r="EK49" i="3"/>
  <c r="EI49" i="3"/>
  <c r="EF49" i="3"/>
  <c r="EG51" i="3"/>
  <c r="EF51" i="3"/>
  <c r="EF40" i="3"/>
  <c r="EI40" i="3"/>
  <c r="EK40" i="3"/>
  <c r="EG40" i="3"/>
  <c r="EI43" i="3"/>
  <c r="EG43" i="3"/>
  <c r="EF43" i="3"/>
  <c r="EK43" i="3"/>
  <c r="EF41" i="3"/>
  <c r="EG41" i="3"/>
  <c r="EF42" i="3"/>
  <c r="EG42" i="3"/>
  <c r="EI31" i="3"/>
  <c r="EG31" i="3"/>
  <c r="EF31" i="3"/>
  <c r="EK31" i="3"/>
  <c r="EG33" i="3"/>
  <c r="EF33" i="3"/>
  <c r="EG34" i="3"/>
  <c r="EF34" i="3"/>
  <c r="EK34" i="3"/>
  <c r="EI34" i="3"/>
  <c r="EF32" i="3"/>
  <c r="EG32" i="3"/>
  <c r="CO76" i="3"/>
  <c r="EF24" i="3"/>
  <c r="EG24" i="3"/>
  <c r="EG23" i="3"/>
  <c r="EF23" i="3"/>
  <c r="EK22" i="3"/>
  <c r="EG22" i="3"/>
  <c r="EF22" i="3"/>
  <c r="EI22" i="3"/>
  <c r="EG25" i="3"/>
  <c r="EK25" i="3"/>
  <c r="EF25" i="3"/>
  <c r="EI25" i="3"/>
  <c r="CO77" i="3"/>
  <c r="EG13" i="3"/>
  <c r="EF13" i="3"/>
  <c r="EK13" i="3"/>
  <c r="EI13" i="3"/>
  <c r="EF14" i="3"/>
  <c r="EG14" i="3"/>
  <c r="EI16" i="3"/>
  <c r="EG16" i="3"/>
  <c r="EF16" i="3"/>
  <c r="EK16" i="3"/>
  <c r="CO79" i="3"/>
  <c r="CO95" i="3"/>
  <c r="EG15" i="3"/>
  <c r="EF15" i="3"/>
  <c r="CO78" i="3"/>
  <c r="DI6" i="3"/>
  <c r="DJ6" i="3" s="1"/>
  <c r="DK6" i="3" s="1"/>
  <c r="CP13" i="3"/>
  <c r="CQ13" i="3" s="1"/>
  <c r="DI5" i="3"/>
  <c r="DI7" i="3"/>
  <c r="CP23" i="3"/>
  <c r="CQ23" i="3" s="1"/>
  <c r="DI4" i="3"/>
  <c r="DJ4" i="3" s="1"/>
  <c r="DK4" i="3" s="1"/>
  <c r="EF13" i="4"/>
  <c r="EG14" i="4"/>
  <c r="EG15" i="4"/>
  <c r="EF14" i="4"/>
  <c r="EF15" i="4"/>
  <c r="EG52" i="4"/>
  <c r="CO85" i="4"/>
  <c r="EG105" i="4"/>
  <c r="EF105" i="4"/>
  <c r="EI106" i="4"/>
  <c r="EG106" i="4"/>
  <c r="EF106" i="4"/>
  <c r="EK106" i="4"/>
  <c r="EK103" i="4"/>
  <c r="EI103" i="4"/>
  <c r="EG103" i="4"/>
  <c r="EF103" i="4"/>
  <c r="EF104" i="4"/>
  <c r="EG104" i="4"/>
  <c r="EF95" i="4"/>
  <c r="EG95" i="4"/>
  <c r="EF94" i="4"/>
  <c r="EK94" i="4"/>
  <c r="EI94" i="4"/>
  <c r="EG94" i="4"/>
  <c r="EK97" i="4"/>
  <c r="EF97" i="4"/>
  <c r="EI97" i="4"/>
  <c r="EG97" i="4"/>
  <c r="EF96" i="4"/>
  <c r="EG96" i="4"/>
  <c r="EG86" i="4"/>
  <c r="EF86" i="4"/>
  <c r="EF85" i="4"/>
  <c r="EI85" i="4"/>
  <c r="EG85" i="4"/>
  <c r="EK85" i="4"/>
  <c r="EI88" i="4"/>
  <c r="EF88" i="4"/>
  <c r="EG88" i="4"/>
  <c r="EK88" i="4"/>
  <c r="EG87" i="4"/>
  <c r="EF87" i="4"/>
  <c r="EG31" i="4"/>
  <c r="EG49" i="4"/>
  <c r="EK34" i="4"/>
  <c r="EG32" i="4"/>
  <c r="EG78" i="4"/>
  <c r="EF78" i="4"/>
  <c r="EG50" i="4"/>
  <c r="EF76" i="4"/>
  <c r="EI76" i="4"/>
  <c r="EG76" i="4"/>
  <c r="EG77" i="4"/>
  <c r="EF77" i="4"/>
  <c r="EF79" i="4"/>
  <c r="EG79" i="4"/>
  <c r="EI79" i="4" s="1"/>
  <c r="CO87" i="4"/>
  <c r="CO86" i="4"/>
  <c r="EG68" i="4"/>
  <c r="EF68" i="4"/>
  <c r="EK67" i="4"/>
  <c r="EI67" i="4"/>
  <c r="EF67" i="4"/>
  <c r="EG67" i="4"/>
  <c r="EK52" i="4"/>
  <c r="EF69" i="4"/>
  <c r="EG69" i="4"/>
  <c r="EG70" i="4"/>
  <c r="EF70" i="4"/>
  <c r="EK70" i="4"/>
  <c r="EI70" i="4"/>
  <c r="EF31" i="4"/>
  <c r="EF58" i="4"/>
  <c r="EI58" i="4"/>
  <c r="EK58" i="4"/>
  <c r="EG58" i="4"/>
  <c r="EG33" i="4"/>
  <c r="EG61" i="4"/>
  <c r="EF61" i="4"/>
  <c r="EK61" i="4"/>
  <c r="EI61" i="4"/>
  <c r="EG60" i="4"/>
  <c r="EF60" i="4"/>
  <c r="EK49" i="4"/>
  <c r="EF59" i="4"/>
  <c r="EG59" i="4"/>
  <c r="CO79" i="4"/>
  <c r="CO43" i="4"/>
  <c r="EF52" i="4"/>
  <c r="EF49" i="4"/>
  <c r="CO77" i="4"/>
  <c r="EF32" i="4"/>
  <c r="EF34" i="4"/>
  <c r="CO88" i="4"/>
  <c r="EG51" i="4"/>
  <c r="EF51" i="4"/>
  <c r="EF50" i="4"/>
  <c r="EF33" i="4"/>
  <c r="EG34" i="4"/>
  <c r="EG41" i="4"/>
  <c r="EF41" i="4"/>
  <c r="EG43" i="4"/>
  <c r="EF43" i="4"/>
  <c r="EI43" i="4"/>
  <c r="EK43" i="4"/>
  <c r="EK40" i="4"/>
  <c r="EG40" i="4"/>
  <c r="EI40" i="4"/>
  <c r="EF40" i="4"/>
  <c r="EG42" i="4"/>
  <c r="EF42" i="4"/>
  <c r="CO78" i="4"/>
  <c r="CO76" i="4"/>
  <c r="CO41" i="4"/>
  <c r="EI22" i="4"/>
  <c r="EG22" i="4"/>
  <c r="EK22" i="4"/>
  <c r="EF22" i="4"/>
  <c r="EG23" i="4"/>
  <c r="EF23" i="4"/>
  <c r="EG25" i="4"/>
  <c r="EF25" i="4"/>
  <c r="EI25" i="4"/>
  <c r="EK25" i="4"/>
  <c r="EF24" i="4"/>
  <c r="EG24" i="4"/>
  <c r="CO40" i="4"/>
  <c r="CP43" i="4" s="1"/>
  <c r="CQ43" i="4" s="1"/>
  <c r="CO42" i="4"/>
  <c r="CP42" i="4" s="1"/>
  <c r="CQ42" i="4" s="1"/>
  <c r="EC6" i="4"/>
  <c r="FE6" i="4"/>
  <c r="FC6" i="4"/>
  <c r="EZ6" i="4"/>
  <c r="FA6" i="4"/>
  <c r="EZ4" i="4"/>
  <c r="FA4" i="4"/>
  <c r="FC4" i="4"/>
  <c r="FE4" i="4"/>
  <c r="EZ7" i="4"/>
  <c r="FA7" i="4"/>
  <c r="FC5" i="4"/>
  <c r="FA5" i="4"/>
  <c r="EZ5" i="4"/>
  <c r="CO94" i="4"/>
  <c r="EC4" i="4"/>
  <c r="ED4" i="4"/>
  <c r="EE4" i="4" s="1"/>
  <c r="DI4" i="4"/>
  <c r="EC5" i="4"/>
  <c r="EC7" i="4"/>
  <c r="CO23" i="4"/>
  <c r="CO25" i="4"/>
  <c r="CO24" i="4"/>
  <c r="CO95" i="4"/>
  <c r="CO67" i="4"/>
  <c r="DI6" i="4"/>
  <c r="CO22" i="4"/>
  <c r="CO97" i="4"/>
  <c r="CO96" i="4"/>
  <c r="DI5" i="4"/>
  <c r="DI7" i="4"/>
  <c r="DJ4" i="4" s="1"/>
  <c r="DK4" i="4" s="1"/>
  <c r="CP5" i="3"/>
  <c r="CQ5" i="3" s="1"/>
  <c r="CO40" i="3"/>
  <c r="CP7" i="3"/>
  <c r="CQ7" i="3" s="1"/>
  <c r="CO68" i="3"/>
  <c r="CO32" i="4"/>
  <c r="CO70" i="4"/>
  <c r="CO69" i="4"/>
  <c r="CO34" i="4"/>
  <c r="CO70" i="3"/>
  <c r="EG4" i="3"/>
  <c r="EK4" i="3"/>
  <c r="EI4" i="3"/>
  <c r="CP52" i="3"/>
  <c r="CQ52" i="3" s="1"/>
  <c r="CO41" i="3"/>
  <c r="CP50" i="3"/>
  <c r="CQ50" i="3" s="1"/>
  <c r="CO43" i="3"/>
  <c r="CP25" i="3"/>
  <c r="CQ25" i="3" s="1"/>
  <c r="CO42" i="3"/>
  <c r="CP33" i="3"/>
  <c r="CQ33" i="3" s="1"/>
  <c r="CP32" i="3"/>
  <c r="CQ32" i="3" s="1"/>
  <c r="CP22" i="3"/>
  <c r="CQ22" i="3" s="1"/>
  <c r="CP14" i="3"/>
  <c r="CQ14" i="3" s="1"/>
  <c r="CP24" i="3"/>
  <c r="CQ24" i="3" s="1"/>
  <c r="CP13" i="4"/>
  <c r="CQ13" i="4" s="1"/>
  <c r="CO33" i="4"/>
  <c r="CO68" i="4"/>
  <c r="CP16" i="4"/>
  <c r="CQ16" i="4" s="1"/>
  <c r="CP15" i="4"/>
  <c r="CQ15" i="4" s="1"/>
  <c r="CO31" i="4"/>
  <c r="CP14" i="4"/>
  <c r="CQ14" i="4" s="1"/>
  <c r="CO61" i="4"/>
  <c r="DN76" i="5"/>
  <c r="DO76" i="5"/>
  <c r="DP76" i="5" s="1"/>
  <c r="FF76" i="5" s="1"/>
  <c r="FB32" i="5"/>
  <c r="FC32" i="5"/>
  <c r="FD32" i="5" s="1"/>
  <c r="FF32" i="5" s="1"/>
  <c r="CT106" i="5"/>
  <c r="CU106" i="5"/>
  <c r="CV106" i="5" s="1"/>
  <c r="FF106" i="5" s="1"/>
  <c r="CR87" i="5"/>
  <c r="EH6" i="5"/>
  <c r="EI6" i="5"/>
  <c r="EJ6" i="5" s="1"/>
  <c r="FF6" i="5" s="1"/>
  <c r="CR88" i="5"/>
  <c r="CS88" i="5" s="1"/>
  <c r="DN16" i="5"/>
  <c r="DO16" i="5"/>
  <c r="DP16" i="5" s="1"/>
  <c r="FF16" i="5" s="1"/>
  <c r="CO51" i="4"/>
  <c r="DN106" i="5"/>
  <c r="DO43" i="5"/>
  <c r="DP43" i="5" s="1"/>
  <c r="FF43" i="5" s="1"/>
  <c r="DL104" i="5"/>
  <c r="DL69" i="5"/>
  <c r="CO106" i="3"/>
  <c r="FB41" i="5"/>
  <c r="FC41" i="5"/>
  <c r="FD41" i="5" s="1"/>
  <c r="FF41" i="5" s="1"/>
  <c r="EF96" i="5"/>
  <c r="EZ7" i="5"/>
  <c r="CS97" i="5"/>
  <c r="EF7" i="5"/>
  <c r="EZ5" i="5"/>
  <c r="EZ4" i="5"/>
  <c r="CT5" i="5"/>
  <c r="DM68" i="5"/>
  <c r="DN69" i="5" s="1"/>
  <c r="EZ22" i="5"/>
  <c r="DM104" i="5"/>
  <c r="EF103" i="5"/>
  <c r="DN79" i="5"/>
  <c r="CU77" i="5"/>
  <c r="CS77" i="5"/>
  <c r="CQ77" i="5"/>
  <c r="CP77" i="5"/>
  <c r="DL4" i="5"/>
  <c r="EI42" i="5"/>
  <c r="EJ42" i="5" s="1"/>
  <c r="FF42" i="5" s="1"/>
  <c r="FB52" i="5"/>
  <c r="FC52" i="5"/>
  <c r="FD52" i="5" s="1"/>
  <c r="FF52" i="5" s="1"/>
  <c r="DM7" i="5"/>
  <c r="FA70" i="5"/>
  <c r="EY70" i="5"/>
  <c r="EX70" i="5"/>
  <c r="FC70" i="5"/>
  <c r="EZ106" i="5"/>
  <c r="CT68" i="5"/>
  <c r="CR40" i="5"/>
  <c r="CQ79" i="5"/>
  <c r="CP79" i="5"/>
  <c r="DL96" i="5"/>
  <c r="EF95" i="5"/>
  <c r="CR41" i="5"/>
  <c r="EF15" i="5"/>
  <c r="EZ13" i="5"/>
  <c r="FB33" i="5"/>
  <c r="EZ77" i="5"/>
  <c r="CR60" i="5"/>
  <c r="CO60" i="3"/>
  <c r="EY67" i="5"/>
  <c r="EX67" i="5"/>
  <c r="FA67" i="5"/>
  <c r="FC67" i="5"/>
  <c r="CR86" i="5"/>
  <c r="CO104" i="3"/>
  <c r="EF68" i="5"/>
  <c r="CR49" i="5"/>
  <c r="CO105" i="4"/>
  <c r="DG34" i="5"/>
  <c r="DN78" i="5"/>
  <c r="CR70" i="5"/>
  <c r="DH34" i="5"/>
  <c r="DI34" i="5" s="1"/>
  <c r="EH7" i="5"/>
  <c r="DN105" i="5"/>
  <c r="EF106" i="5"/>
  <c r="FA5" i="5"/>
  <c r="FB4" i="5" s="1"/>
  <c r="DN41" i="5"/>
  <c r="EF4" i="5"/>
  <c r="FA22" i="5"/>
  <c r="EF70" i="5"/>
  <c r="DL49" i="5"/>
  <c r="CR6" i="5"/>
  <c r="FB31" i="5"/>
  <c r="CR13" i="5"/>
  <c r="CR7" i="5"/>
  <c r="EF50" i="5"/>
  <c r="CR68" i="5"/>
  <c r="CS40" i="5"/>
  <c r="DL67" i="5"/>
  <c r="EF51" i="5"/>
  <c r="EH41" i="5"/>
  <c r="EH15" i="5"/>
  <c r="CT43" i="5"/>
  <c r="CT60" i="5"/>
  <c r="DG31" i="5"/>
  <c r="DH31" i="5" s="1"/>
  <c r="DI31" i="5" s="1"/>
  <c r="CT104" i="5"/>
  <c r="CU4" i="5"/>
  <c r="CV4" i="5" s="1"/>
  <c r="FF4" i="5" s="1"/>
  <c r="EH40" i="5"/>
  <c r="CP6" i="3"/>
  <c r="CQ6" i="3" s="1"/>
  <c r="CP15" i="3"/>
  <c r="CQ15" i="3" s="1"/>
  <c r="CP34" i="3"/>
  <c r="CQ34" i="3" s="1"/>
  <c r="CP31" i="3"/>
  <c r="CQ31" i="3" s="1"/>
  <c r="DL61" i="5"/>
  <c r="DN14" i="5"/>
  <c r="EI87" i="5"/>
  <c r="EG87" i="5"/>
  <c r="EE87" i="5"/>
  <c r="CR25" i="5"/>
  <c r="CR51" i="5"/>
  <c r="CR16" i="5"/>
  <c r="CT70" i="5"/>
  <c r="CR33" i="5"/>
  <c r="EX61" i="5"/>
  <c r="EY61" i="5"/>
  <c r="CR22" i="5"/>
  <c r="CR96" i="5"/>
  <c r="EH106" i="5"/>
  <c r="CR69" i="5"/>
  <c r="EH4" i="5"/>
  <c r="EZ76" i="5"/>
  <c r="DL58" i="5"/>
  <c r="DK25" i="5"/>
  <c r="DJ25" i="5"/>
  <c r="CQ76" i="5"/>
  <c r="CP76" i="5"/>
  <c r="CU76" i="5"/>
  <c r="CS76" i="5"/>
  <c r="CT6" i="5"/>
  <c r="EF105" i="5"/>
  <c r="EH77" i="5"/>
  <c r="EI77" i="5"/>
  <c r="EJ77" i="5" s="1"/>
  <c r="FF77" i="5" s="1"/>
  <c r="CO52" i="4"/>
  <c r="CR58" i="5"/>
  <c r="CR61" i="5"/>
  <c r="EZ32" i="5"/>
  <c r="CO49" i="4"/>
  <c r="EF40" i="5"/>
  <c r="CR105" i="5"/>
  <c r="EF16" i="5"/>
  <c r="DN42" i="5"/>
  <c r="DL16" i="5"/>
  <c r="CR34" i="5"/>
  <c r="CO58" i="4"/>
  <c r="DM24" i="5"/>
  <c r="DJ24" i="5"/>
  <c r="DO24" i="5"/>
  <c r="DK24" i="5"/>
  <c r="EF13" i="5"/>
  <c r="EY69" i="5"/>
  <c r="EX69" i="5"/>
  <c r="EZ78" i="5"/>
  <c r="CO60" i="4"/>
  <c r="CO106" i="4"/>
  <c r="CP4" i="3"/>
  <c r="CQ4" i="3" s="1"/>
  <c r="CR85" i="5"/>
  <c r="CS87" i="5" s="1"/>
  <c r="DO49" i="5"/>
  <c r="DP49" i="5" s="1"/>
  <c r="FF49" i="5" s="1"/>
  <c r="CT61" i="5"/>
  <c r="CP16" i="3"/>
  <c r="CQ16" i="3" s="1"/>
  <c r="CS15" i="5"/>
  <c r="DG33" i="5"/>
  <c r="DH33" i="5" s="1"/>
  <c r="DI33" i="5" s="1"/>
  <c r="CR31" i="5"/>
  <c r="DN50" i="5"/>
  <c r="CU78" i="5"/>
  <c r="CS78" i="5"/>
  <c r="CQ78" i="5"/>
  <c r="CR78" i="5" s="1"/>
  <c r="CP78" i="5"/>
  <c r="EY60" i="5"/>
  <c r="FC60" i="5"/>
  <c r="EX60" i="5"/>
  <c r="FA60" i="5"/>
  <c r="CT49" i="5"/>
  <c r="CT51" i="5"/>
  <c r="CT16" i="5"/>
  <c r="CU59" i="5"/>
  <c r="CV59" i="5" s="1"/>
  <c r="FF59" i="5" s="1"/>
  <c r="CT33" i="5"/>
  <c r="EZ23" i="5"/>
  <c r="CT96" i="5"/>
  <c r="DL103" i="5"/>
  <c r="DG32" i="5"/>
  <c r="CR52" i="5"/>
  <c r="DL41" i="5"/>
  <c r="DL77" i="5"/>
  <c r="EF6" i="5"/>
  <c r="EG70" i="5"/>
  <c r="EH68" i="5" s="1"/>
  <c r="DL6" i="5"/>
  <c r="FB103" i="5"/>
  <c r="FA58" i="5"/>
  <c r="EY58" i="5"/>
  <c r="EX58" i="5"/>
  <c r="FC58" i="5"/>
  <c r="DL40" i="5"/>
  <c r="EH105" i="5"/>
  <c r="DL97" i="5"/>
  <c r="CT58" i="5"/>
  <c r="EZ25" i="5"/>
  <c r="EF94" i="5"/>
  <c r="EH69" i="5"/>
  <c r="CR24" i="5"/>
  <c r="DN15" i="5"/>
  <c r="CT105" i="5"/>
  <c r="EH16" i="5"/>
  <c r="DL42" i="5"/>
  <c r="CS34" i="5"/>
  <c r="EZ96" i="5"/>
  <c r="CR95" i="5"/>
  <c r="EF41" i="5"/>
  <c r="EH13" i="5"/>
  <c r="CR43" i="5"/>
  <c r="FA78" i="5"/>
  <c r="FB79" i="5" s="1"/>
  <c r="EB85" i="5"/>
  <c r="EC85" i="5" s="1"/>
  <c r="CO58" i="3"/>
  <c r="CO59" i="3"/>
  <c r="DL60" i="5"/>
  <c r="DM60" i="5"/>
  <c r="DN61" i="5" s="1"/>
  <c r="DN67" i="5"/>
  <c r="DL78" i="5"/>
  <c r="FB34" i="5"/>
  <c r="FB23" i="5"/>
  <c r="FB6" i="5"/>
  <c r="DN103" i="5"/>
  <c r="DH32" i="5"/>
  <c r="DI32" i="5" s="1"/>
  <c r="DL105" i="5"/>
  <c r="DL95" i="5"/>
  <c r="CT69" i="5"/>
  <c r="DN77" i="5"/>
  <c r="DN6" i="5"/>
  <c r="FC105" i="5"/>
  <c r="FD105" i="5" s="1"/>
  <c r="FF105" i="5" s="1"/>
  <c r="FB42" i="5"/>
  <c r="DN40" i="5"/>
  <c r="DN97" i="5"/>
  <c r="EZ31" i="5"/>
  <c r="CT94" i="5"/>
  <c r="FB25" i="5"/>
  <c r="EF69" i="5"/>
  <c r="CT7" i="5"/>
  <c r="EZ97" i="5"/>
  <c r="FA96" i="5"/>
  <c r="CT95" i="5"/>
  <c r="FA59" i="5"/>
  <c r="FC59" i="5"/>
  <c r="EY59" i="5"/>
  <c r="EZ59" i="5" s="1"/>
  <c r="EX59" i="5"/>
  <c r="EF49" i="5"/>
  <c r="CT103" i="5"/>
  <c r="CT31" i="5"/>
  <c r="CO103" i="3"/>
  <c r="CO50" i="4"/>
  <c r="DN13" i="5"/>
  <c r="EH5" i="5"/>
  <c r="DL70" i="5"/>
  <c r="DN51" i="5"/>
  <c r="FB15" i="5"/>
  <c r="FB104" i="5"/>
  <c r="CU67" i="5"/>
  <c r="CV67" i="5" s="1"/>
  <c r="FF67" i="5" s="1"/>
  <c r="CU50" i="5"/>
  <c r="CV50" i="5" s="1"/>
  <c r="FF50" i="5" s="1"/>
  <c r="EH104" i="5"/>
  <c r="FB40" i="5"/>
  <c r="FB7" i="5"/>
  <c r="DL13" i="5"/>
  <c r="CT52" i="5"/>
  <c r="DM95" i="5"/>
  <c r="DL52" i="5"/>
  <c r="CR4" i="5"/>
  <c r="DL59" i="5"/>
  <c r="CR106" i="5"/>
  <c r="CT42" i="5"/>
  <c r="FC68" i="5"/>
  <c r="EY68" i="5"/>
  <c r="EZ68" i="5" s="1"/>
  <c r="EX68" i="5"/>
  <c r="FA68" i="5"/>
  <c r="DN70" i="5"/>
  <c r="EI103" i="5"/>
  <c r="EJ103" i="5" s="1"/>
  <c r="FF103" i="5" s="1"/>
  <c r="EZ103" i="5"/>
  <c r="DK23" i="5"/>
  <c r="DL23" i="5" s="1"/>
  <c r="DJ23" i="5"/>
  <c r="DN4" i="5"/>
  <c r="FB43" i="5"/>
  <c r="EZ95" i="5"/>
  <c r="FB106" i="5"/>
  <c r="EZ14" i="5"/>
  <c r="DL5" i="5"/>
  <c r="FB97" i="5"/>
  <c r="EI88" i="5"/>
  <c r="EG88" i="5"/>
  <c r="EE88" i="5"/>
  <c r="EI14" i="5"/>
  <c r="EJ14" i="5" s="1"/>
  <c r="FF14" i="5" s="1"/>
  <c r="CO103" i="4"/>
  <c r="CO67" i="3"/>
  <c r="EF43" i="5"/>
  <c r="FA13" i="5"/>
  <c r="FB16" i="5" s="1"/>
  <c r="CR103" i="5"/>
  <c r="CO105" i="3"/>
  <c r="CO59" i="4"/>
  <c r="FB24" i="5"/>
  <c r="CO61" i="3"/>
  <c r="DN49" i="5"/>
  <c r="EZ105" i="5"/>
  <c r="CR94" i="5"/>
  <c r="DK22" i="5"/>
  <c r="DM25" i="5" s="1"/>
  <c r="DJ22" i="5"/>
  <c r="DO22" i="5"/>
  <c r="DM22" i="5"/>
  <c r="EG94" i="5"/>
  <c r="EH97" i="5" s="1"/>
  <c r="CS24" i="5"/>
  <c r="CT25" i="5" s="1"/>
  <c r="FB95" i="5"/>
  <c r="DL51" i="5"/>
  <c r="FB14" i="5"/>
  <c r="DL15" i="5"/>
  <c r="EZ15" i="5"/>
  <c r="DN5" i="5"/>
  <c r="EG51" i="5"/>
  <c r="EH50" i="5" s="1"/>
  <c r="DL76" i="5"/>
  <c r="CR15" i="5"/>
  <c r="EH43" i="5"/>
  <c r="EZ33" i="5"/>
  <c r="CO69" i="3"/>
  <c r="CO104" i="4"/>
  <c r="DJ5" i="3" l="1"/>
  <c r="DK5" i="3" s="1"/>
  <c r="CP51" i="3"/>
  <c r="CQ51" i="3" s="1"/>
  <c r="CR49" i="3" s="1"/>
  <c r="DJ7" i="3"/>
  <c r="DK7" i="3" s="1"/>
  <c r="DL5" i="3" s="1"/>
  <c r="ED6" i="4"/>
  <c r="EE6" i="4" s="1"/>
  <c r="CP40" i="4"/>
  <c r="CQ40" i="4" s="1"/>
  <c r="CP86" i="3"/>
  <c r="CQ86" i="3" s="1"/>
  <c r="ED7" i="3"/>
  <c r="EE7" i="3" s="1"/>
  <c r="EF7" i="3" s="1"/>
  <c r="CP5" i="4"/>
  <c r="CQ5" i="4" s="1"/>
  <c r="CP4" i="4"/>
  <c r="CQ4" i="4" s="1"/>
  <c r="CP6" i="4"/>
  <c r="CQ6" i="4" s="1"/>
  <c r="CP7" i="4"/>
  <c r="CQ7" i="4" s="1"/>
  <c r="CP88" i="4"/>
  <c r="CQ88" i="4" s="1"/>
  <c r="CP86" i="4"/>
  <c r="CQ86" i="4" s="1"/>
  <c r="EI14" i="4"/>
  <c r="CP76" i="4"/>
  <c r="CQ76" i="4" s="1"/>
  <c r="EH15" i="4"/>
  <c r="EH13" i="4"/>
  <c r="EH16" i="4"/>
  <c r="EI104" i="4"/>
  <c r="EH104" i="3"/>
  <c r="EH94" i="3"/>
  <c r="EH105" i="3"/>
  <c r="EI95" i="3"/>
  <c r="EH106" i="3"/>
  <c r="EI105" i="3"/>
  <c r="EH103" i="3"/>
  <c r="EI104" i="3"/>
  <c r="EI96" i="3"/>
  <c r="EI77" i="3"/>
  <c r="EH95" i="3"/>
  <c r="EH61" i="3"/>
  <c r="EH97" i="3"/>
  <c r="EH96" i="3"/>
  <c r="EH86" i="3"/>
  <c r="EI86" i="3"/>
  <c r="EH85" i="3"/>
  <c r="EH88" i="3"/>
  <c r="EH87" i="3"/>
  <c r="EI87" i="3"/>
  <c r="EH79" i="3"/>
  <c r="EH76" i="3"/>
  <c r="EH70" i="3"/>
  <c r="EH78" i="3"/>
  <c r="EH77" i="3"/>
  <c r="EI78" i="3"/>
  <c r="EJ76" i="3" s="1"/>
  <c r="EI69" i="3"/>
  <c r="EH69" i="3"/>
  <c r="EH43" i="3"/>
  <c r="EH68" i="3"/>
  <c r="EI5" i="3"/>
  <c r="EI68" i="3"/>
  <c r="EH67" i="3"/>
  <c r="CP88" i="3"/>
  <c r="CQ88" i="3" s="1"/>
  <c r="EI60" i="3"/>
  <c r="CP85" i="3"/>
  <c r="CQ85" i="3" s="1"/>
  <c r="EH58" i="3"/>
  <c r="EH60" i="3"/>
  <c r="EI59" i="3"/>
  <c r="CP87" i="3"/>
  <c r="CQ87" i="3" s="1"/>
  <c r="EI41" i="3"/>
  <c r="EH49" i="3"/>
  <c r="EH59" i="3"/>
  <c r="EH52" i="3"/>
  <c r="EH51" i="3"/>
  <c r="EI51" i="3"/>
  <c r="CP94" i="3"/>
  <c r="CQ94" i="3" s="1"/>
  <c r="EI42" i="3"/>
  <c r="EI50" i="3"/>
  <c r="EH22" i="3"/>
  <c r="EH50" i="3"/>
  <c r="EH42" i="3"/>
  <c r="EH32" i="3"/>
  <c r="EH41" i="3"/>
  <c r="EH40" i="3"/>
  <c r="EI32" i="3"/>
  <c r="EH33" i="3"/>
  <c r="CP97" i="3"/>
  <c r="CQ97" i="3" s="1"/>
  <c r="CP76" i="3"/>
  <c r="CQ76" i="3" s="1"/>
  <c r="EI33" i="3"/>
  <c r="EH31" i="3"/>
  <c r="EH34" i="3"/>
  <c r="EI23" i="3"/>
  <c r="EI14" i="3"/>
  <c r="EH15" i="3"/>
  <c r="EH23" i="3"/>
  <c r="EH25" i="3"/>
  <c r="CP96" i="3"/>
  <c r="CQ96" i="3" s="1"/>
  <c r="CP95" i="3"/>
  <c r="CQ95" i="3" s="1"/>
  <c r="EH24" i="3"/>
  <c r="EI24" i="3"/>
  <c r="EH16" i="3"/>
  <c r="EI15" i="3"/>
  <c r="EH13" i="3"/>
  <c r="EH14" i="3"/>
  <c r="CP78" i="3"/>
  <c r="CQ78" i="3" s="1"/>
  <c r="CP79" i="3"/>
  <c r="CQ79" i="3" s="1"/>
  <c r="CP77" i="3"/>
  <c r="CQ77" i="3" s="1"/>
  <c r="CR52" i="3"/>
  <c r="CR14" i="3"/>
  <c r="EH103" i="4"/>
  <c r="EH95" i="4"/>
  <c r="EI15" i="4"/>
  <c r="EJ13" i="4" s="1"/>
  <c r="EH105" i="4"/>
  <c r="EH14" i="4"/>
  <c r="EI87" i="4"/>
  <c r="EH104" i="4"/>
  <c r="EH70" i="4"/>
  <c r="EI78" i="4"/>
  <c r="EH106" i="4"/>
  <c r="EI105" i="4"/>
  <c r="EH86" i="4"/>
  <c r="EH96" i="4"/>
  <c r="EH94" i="4"/>
  <c r="EI60" i="4"/>
  <c r="EI96" i="4"/>
  <c r="EH97" i="4"/>
  <c r="EI95" i="4"/>
  <c r="EH85" i="4"/>
  <c r="EH58" i="4"/>
  <c r="EH87" i="4"/>
  <c r="EI86" i="4"/>
  <c r="EK87" i="4" s="1"/>
  <c r="EH88" i="4"/>
  <c r="EH79" i="4"/>
  <c r="EI68" i="4"/>
  <c r="EH77" i="4"/>
  <c r="EI77" i="4"/>
  <c r="EK79" i="4" s="1"/>
  <c r="EH78" i="4"/>
  <c r="EH51" i="4"/>
  <c r="EH76" i="4"/>
  <c r="EH69" i="4"/>
  <c r="CP77" i="4"/>
  <c r="CQ77" i="4" s="1"/>
  <c r="EI69" i="4"/>
  <c r="CP85" i="4"/>
  <c r="CQ85" i="4" s="1"/>
  <c r="EI41" i="4"/>
  <c r="CP87" i="4"/>
  <c r="CQ87" i="4" s="1"/>
  <c r="EH68" i="4"/>
  <c r="EH67" i="4"/>
  <c r="EH33" i="4"/>
  <c r="EH50" i="4"/>
  <c r="EH32" i="4"/>
  <c r="EH31" i="4"/>
  <c r="EH34" i="4"/>
  <c r="EH61" i="4"/>
  <c r="CP79" i="4"/>
  <c r="CQ79" i="4" s="1"/>
  <c r="EH59" i="4"/>
  <c r="EH60" i="4"/>
  <c r="EI24" i="4"/>
  <c r="EI59" i="4"/>
  <c r="CP78" i="4"/>
  <c r="CQ78" i="4" s="1"/>
  <c r="EI33" i="4"/>
  <c r="EI51" i="4"/>
  <c r="EH52" i="4"/>
  <c r="EI32" i="4"/>
  <c r="EH49" i="4"/>
  <c r="EH42" i="4"/>
  <c r="EI50" i="4"/>
  <c r="EH40" i="4"/>
  <c r="EH41" i="4"/>
  <c r="EI42" i="4"/>
  <c r="EH43" i="4"/>
  <c r="EH23" i="4"/>
  <c r="CP41" i="4"/>
  <c r="CQ41" i="4" s="1"/>
  <c r="EH22" i="4"/>
  <c r="EH25" i="4"/>
  <c r="EH24" i="4"/>
  <c r="EI23" i="4"/>
  <c r="FE5" i="4"/>
  <c r="FB7" i="4"/>
  <c r="FB5" i="4"/>
  <c r="FB4" i="4"/>
  <c r="FC7" i="4"/>
  <c r="FD6" i="4" s="1"/>
  <c r="FB6" i="4"/>
  <c r="CP23" i="4"/>
  <c r="CQ23" i="4" s="1"/>
  <c r="CP24" i="4"/>
  <c r="CQ24" i="4" s="1"/>
  <c r="CP25" i="4"/>
  <c r="CQ25" i="4" s="1"/>
  <c r="CP22" i="4"/>
  <c r="CQ22" i="4" s="1"/>
  <c r="ED7" i="4"/>
  <c r="EE7" i="4" s="1"/>
  <c r="EG4" i="4" s="1"/>
  <c r="CP97" i="4"/>
  <c r="CQ97" i="4" s="1"/>
  <c r="ED5" i="4"/>
  <c r="EE5" i="4" s="1"/>
  <c r="CP94" i="4"/>
  <c r="CQ94" i="4" s="1"/>
  <c r="CP95" i="4"/>
  <c r="CQ95" i="4" s="1"/>
  <c r="DJ5" i="4"/>
  <c r="DK5" i="4" s="1"/>
  <c r="CP96" i="4"/>
  <c r="CQ96" i="4" s="1"/>
  <c r="CR13" i="4"/>
  <c r="CP68" i="4"/>
  <c r="CQ68" i="4" s="1"/>
  <c r="DJ6" i="4"/>
  <c r="DK6" i="4" s="1"/>
  <c r="DJ7" i="4"/>
  <c r="DK7" i="4" s="1"/>
  <c r="CR50" i="3"/>
  <c r="CR51" i="3"/>
  <c r="CP69" i="4"/>
  <c r="CQ69" i="4" s="1"/>
  <c r="CR14" i="4"/>
  <c r="CP50" i="4"/>
  <c r="CQ50" i="4" s="1"/>
  <c r="CP61" i="3"/>
  <c r="CQ61" i="3" s="1"/>
  <c r="CP43" i="3"/>
  <c r="CQ43" i="3" s="1"/>
  <c r="CP69" i="3"/>
  <c r="CQ69" i="3" s="1"/>
  <c r="CR32" i="3"/>
  <c r="CP103" i="3"/>
  <c r="CQ103" i="3" s="1"/>
  <c r="CR23" i="3"/>
  <c r="CR22" i="3"/>
  <c r="CR24" i="3"/>
  <c r="DL4" i="3"/>
  <c r="CP59" i="3"/>
  <c r="CQ59" i="3" s="1"/>
  <c r="CP42" i="3"/>
  <c r="CQ42" i="3" s="1"/>
  <c r="DL7" i="3"/>
  <c r="CP106" i="3"/>
  <c r="CQ106" i="3" s="1"/>
  <c r="CP41" i="3"/>
  <c r="CQ41" i="3" s="1"/>
  <c r="CP104" i="3"/>
  <c r="CQ104" i="3" s="1"/>
  <c r="CR25" i="3"/>
  <c r="CP40" i="3"/>
  <c r="CQ40" i="3" s="1"/>
  <c r="CP106" i="4"/>
  <c r="CQ106" i="4" s="1"/>
  <c r="CP67" i="4"/>
  <c r="CQ67" i="4" s="1"/>
  <c r="CP70" i="4"/>
  <c r="CQ70" i="4" s="1"/>
  <c r="CR16" i="4"/>
  <c r="CP60" i="4"/>
  <c r="CQ60" i="4" s="1"/>
  <c r="CP103" i="4"/>
  <c r="CQ103" i="4" s="1"/>
  <c r="CR15" i="4"/>
  <c r="CP31" i="4"/>
  <c r="CQ31" i="4" s="1"/>
  <c r="CP34" i="4"/>
  <c r="CQ34" i="4" s="1"/>
  <c r="CP51" i="4"/>
  <c r="CQ51" i="4" s="1"/>
  <c r="CP32" i="4"/>
  <c r="CQ32" i="4" s="1"/>
  <c r="CP105" i="4"/>
  <c r="CQ105" i="4" s="1"/>
  <c r="CP33" i="4"/>
  <c r="CQ33" i="4" s="1"/>
  <c r="DJ31" i="5"/>
  <c r="DK31" i="5" s="1"/>
  <c r="CT88" i="5"/>
  <c r="CU88" i="5"/>
  <c r="DJ33" i="5"/>
  <c r="DK33" i="5" s="1"/>
  <c r="CT87" i="5"/>
  <c r="CU87" i="5" s="1"/>
  <c r="CV87" i="5" s="1"/>
  <c r="FF87" i="5" s="1"/>
  <c r="CT86" i="5"/>
  <c r="CT85" i="5"/>
  <c r="DN95" i="5"/>
  <c r="DO95" i="5"/>
  <c r="DP95" i="5" s="1"/>
  <c r="FF95" i="5" s="1"/>
  <c r="FG95" i="5" s="1"/>
  <c r="CP105" i="3"/>
  <c r="CQ105" i="3" s="1"/>
  <c r="CT15" i="5"/>
  <c r="CU15" i="5"/>
  <c r="CV15" i="5" s="1"/>
  <c r="FF15" i="5" s="1"/>
  <c r="CP52" i="4"/>
  <c r="CQ52" i="4" s="1"/>
  <c r="CR76" i="5"/>
  <c r="FG52" i="5"/>
  <c r="ED86" i="5"/>
  <c r="CP67" i="3"/>
  <c r="CQ67" i="3" s="1"/>
  <c r="EZ69" i="5"/>
  <c r="EZ61" i="5"/>
  <c r="EH95" i="5"/>
  <c r="DN68" i="5"/>
  <c r="DO68" i="5"/>
  <c r="DP68" i="5" s="1"/>
  <c r="FF68" i="5" s="1"/>
  <c r="CR33" i="3"/>
  <c r="DN60" i="5"/>
  <c r="DO60" i="5"/>
  <c r="DP60" i="5" s="1"/>
  <c r="FF60" i="5" s="1"/>
  <c r="FG105" i="5"/>
  <c r="ED85" i="5"/>
  <c r="EE86" i="5" s="1"/>
  <c r="CP58" i="3"/>
  <c r="CQ58" i="3" s="1"/>
  <c r="FA69" i="5"/>
  <c r="CP58" i="4"/>
  <c r="CQ58" i="4" s="1"/>
  <c r="CP49" i="4"/>
  <c r="CQ49" i="4" s="1"/>
  <c r="ED87" i="5"/>
  <c r="CP60" i="3"/>
  <c r="CQ60" i="3" s="1"/>
  <c r="DN96" i="5"/>
  <c r="CR77" i="5"/>
  <c r="FB96" i="5"/>
  <c r="FC96" i="5"/>
  <c r="FD96" i="5" s="1"/>
  <c r="FF96" i="5" s="1"/>
  <c r="CR13" i="3"/>
  <c r="EZ58" i="5"/>
  <c r="FA61" i="5"/>
  <c r="FB59" i="5" s="1"/>
  <c r="EH52" i="5"/>
  <c r="FB94" i="5"/>
  <c r="FB22" i="5"/>
  <c r="FC22" i="5"/>
  <c r="FD22" i="5" s="1"/>
  <c r="FF22" i="5" s="1"/>
  <c r="DO58" i="5"/>
  <c r="CT24" i="5"/>
  <c r="CU24" i="5"/>
  <c r="CV24" i="5" s="1"/>
  <c r="FF24" i="5" s="1"/>
  <c r="CP59" i="4"/>
  <c r="CQ59" i="4" s="1"/>
  <c r="DN22" i="5"/>
  <c r="CT34" i="5"/>
  <c r="CU34" i="5"/>
  <c r="CV34" i="5" s="1"/>
  <c r="FF34" i="5" s="1"/>
  <c r="CT22" i="5"/>
  <c r="CP61" i="4"/>
  <c r="CQ61" i="4" s="1"/>
  <c r="DL25" i="5"/>
  <c r="CR31" i="3"/>
  <c r="DN94" i="5"/>
  <c r="CT40" i="5"/>
  <c r="CU40" i="5"/>
  <c r="CV40" i="5" s="1"/>
  <c r="FF40" i="5" s="1"/>
  <c r="FG40" i="5" s="1"/>
  <c r="DM34" i="5"/>
  <c r="DO34" i="5"/>
  <c r="DK34" i="5"/>
  <c r="DJ34" i="5"/>
  <c r="CR79" i="5"/>
  <c r="EZ70" i="5"/>
  <c r="DN58" i="5"/>
  <c r="DM23" i="5"/>
  <c r="CP68" i="3"/>
  <c r="CQ68" i="3" s="1"/>
  <c r="CP104" i="4"/>
  <c r="CQ104" i="4" s="1"/>
  <c r="EH49" i="5"/>
  <c r="ED88" i="5"/>
  <c r="DL24" i="5"/>
  <c r="CT13" i="5"/>
  <c r="CT76" i="5"/>
  <c r="DN59" i="5"/>
  <c r="CR34" i="3"/>
  <c r="CT14" i="5"/>
  <c r="FB67" i="5"/>
  <c r="CS79" i="5"/>
  <c r="CT77" i="5" s="1"/>
  <c r="FB70" i="5"/>
  <c r="CR7" i="3"/>
  <c r="CR5" i="3"/>
  <c r="CP70" i="3"/>
  <c r="CQ70" i="3" s="1"/>
  <c r="CR16" i="3"/>
  <c r="EH94" i="5"/>
  <c r="EI94" i="5"/>
  <c r="EJ94" i="5" s="1"/>
  <c r="FF94" i="5" s="1"/>
  <c r="EH51" i="5"/>
  <c r="EI51" i="5"/>
  <c r="EJ51" i="5" s="1"/>
  <c r="FF51" i="5" s="1"/>
  <c r="FG51" i="5" s="1"/>
  <c r="DL22" i="5"/>
  <c r="FB13" i="5"/>
  <c r="FC13" i="5"/>
  <c r="FD13" i="5" s="1"/>
  <c r="FF13" i="5" s="1"/>
  <c r="FG13" i="5" s="1"/>
  <c r="DO32" i="5"/>
  <c r="DM32" i="5"/>
  <c r="DK32" i="5"/>
  <c r="DJ32" i="5"/>
  <c r="FB78" i="5"/>
  <c r="FC78" i="5"/>
  <c r="FD78" i="5" s="1"/>
  <c r="FF78" i="5" s="1"/>
  <c r="FB76" i="5"/>
  <c r="CT23" i="5"/>
  <c r="CR15" i="3"/>
  <c r="CT32" i="5"/>
  <c r="DN7" i="5"/>
  <c r="DO7" i="5"/>
  <c r="DP7" i="5" s="1"/>
  <c r="FF7" i="5" s="1"/>
  <c r="CT97" i="5"/>
  <c r="CU97" i="5"/>
  <c r="CV97" i="5" s="1"/>
  <c r="FF97" i="5" s="1"/>
  <c r="FB68" i="5"/>
  <c r="EH96" i="5"/>
  <c r="EH70" i="5"/>
  <c r="EI70" i="5"/>
  <c r="EJ70" i="5" s="1"/>
  <c r="FF70" i="5" s="1"/>
  <c r="EZ60" i="5"/>
  <c r="CR4" i="3"/>
  <c r="FB77" i="5"/>
  <c r="CR6" i="3"/>
  <c r="CT41" i="5"/>
  <c r="FB5" i="5"/>
  <c r="FC5" i="5"/>
  <c r="FD5" i="5" s="1"/>
  <c r="FF5" i="5" s="1"/>
  <c r="FG5" i="5" s="1"/>
  <c r="EZ67" i="5"/>
  <c r="EH67" i="5"/>
  <c r="DN104" i="5"/>
  <c r="DO104" i="5"/>
  <c r="DP104" i="5" s="1"/>
  <c r="FF104" i="5" s="1"/>
  <c r="FG104" i="5" s="1"/>
  <c r="FG43" i="5"/>
  <c r="EF6" i="3" l="1"/>
  <c r="DL6" i="3"/>
  <c r="DM5" i="3" s="1"/>
  <c r="CR41" i="4"/>
  <c r="EJ103" i="3"/>
  <c r="EF5" i="3"/>
  <c r="EG6" i="3"/>
  <c r="EF4" i="3"/>
  <c r="EJ70" i="3"/>
  <c r="CR6" i="4"/>
  <c r="CR5" i="4"/>
  <c r="CR4" i="4"/>
  <c r="CR7" i="4"/>
  <c r="EJ15" i="4"/>
  <c r="EJ16" i="4"/>
  <c r="EK76" i="4"/>
  <c r="EK15" i="4"/>
  <c r="EK14" i="4"/>
  <c r="EJ14" i="4"/>
  <c r="EJ103" i="4"/>
  <c r="CS6" i="3"/>
  <c r="EJ97" i="3"/>
  <c r="EK96" i="3"/>
  <c r="EK95" i="3"/>
  <c r="EL95" i="3" s="1"/>
  <c r="EJ104" i="3"/>
  <c r="EK104" i="3"/>
  <c r="EJ88" i="3"/>
  <c r="EJ95" i="3"/>
  <c r="EJ94" i="3"/>
  <c r="EJ105" i="3"/>
  <c r="EK105" i="3"/>
  <c r="EL105" i="3" s="1"/>
  <c r="EJ96" i="3"/>
  <c r="EJ85" i="3"/>
  <c r="EJ106" i="3"/>
  <c r="EL96" i="3"/>
  <c r="EJ87" i="3"/>
  <c r="EK87" i="3"/>
  <c r="EJ86" i="3"/>
  <c r="EK86" i="3"/>
  <c r="EJ78" i="3"/>
  <c r="EK78" i="3"/>
  <c r="EK77" i="3"/>
  <c r="EJ77" i="3"/>
  <c r="EJ79" i="3"/>
  <c r="EJ69" i="3"/>
  <c r="EK69" i="3"/>
  <c r="EJ68" i="3"/>
  <c r="EK68" i="3"/>
  <c r="CR88" i="3"/>
  <c r="EJ67" i="3"/>
  <c r="EJ59" i="3"/>
  <c r="EK59" i="3"/>
  <c r="EJ60" i="3"/>
  <c r="EK60" i="3"/>
  <c r="EJ52" i="3"/>
  <c r="EJ58" i="3"/>
  <c r="CR85" i="3"/>
  <c r="CR86" i="3"/>
  <c r="EJ34" i="3"/>
  <c r="EJ49" i="3"/>
  <c r="EJ61" i="3"/>
  <c r="CR87" i="3"/>
  <c r="EJ42" i="3"/>
  <c r="EJ43" i="3"/>
  <c r="EJ51" i="3"/>
  <c r="EK51" i="3"/>
  <c r="EJ40" i="3"/>
  <c r="EK42" i="3"/>
  <c r="EJ50" i="3"/>
  <c r="EK50" i="3"/>
  <c r="EK41" i="3"/>
  <c r="EJ41" i="3"/>
  <c r="CR97" i="3"/>
  <c r="EJ16" i="3"/>
  <c r="CR94" i="3"/>
  <c r="CR95" i="3"/>
  <c r="EJ33" i="3"/>
  <c r="EK33" i="3"/>
  <c r="CR96" i="3"/>
  <c r="EJ31" i="3"/>
  <c r="EJ32" i="3"/>
  <c r="EK32" i="3"/>
  <c r="EJ23" i="3"/>
  <c r="EK23" i="3"/>
  <c r="EJ22" i="3"/>
  <c r="EJ24" i="3"/>
  <c r="EK24" i="3"/>
  <c r="EJ25" i="3"/>
  <c r="EJ15" i="3"/>
  <c r="EK15" i="3"/>
  <c r="CR77" i="3"/>
  <c r="EJ13" i="3"/>
  <c r="EK14" i="3"/>
  <c r="EJ14" i="3"/>
  <c r="CR76" i="3"/>
  <c r="CR79" i="3"/>
  <c r="CR78" i="3"/>
  <c r="CS51" i="3"/>
  <c r="DM6" i="3"/>
  <c r="CS50" i="3"/>
  <c r="CR59" i="3"/>
  <c r="DM4" i="3"/>
  <c r="DO4" i="3" s="1"/>
  <c r="CS49" i="3"/>
  <c r="EJ60" i="4"/>
  <c r="EJ97" i="4"/>
  <c r="EJ76" i="4"/>
  <c r="EJ105" i="4"/>
  <c r="EK105" i="4"/>
  <c r="EJ106" i="4"/>
  <c r="EK104" i="4"/>
  <c r="EJ104" i="4"/>
  <c r="EJ96" i="4"/>
  <c r="EK96" i="4"/>
  <c r="EJ43" i="4"/>
  <c r="EJ85" i="4"/>
  <c r="EJ67" i="4"/>
  <c r="EJ94" i="4"/>
  <c r="EJ88" i="4"/>
  <c r="EJ95" i="4"/>
  <c r="EK95" i="4"/>
  <c r="EJ86" i="4"/>
  <c r="EK86" i="4"/>
  <c r="EL86" i="4" s="1"/>
  <c r="CR87" i="4"/>
  <c r="EJ68" i="4"/>
  <c r="EJ87" i="4"/>
  <c r="EJ77" i="4"/>
  <c r="EK77" i="4"/>
  <c r="EK68" i="4"/>
  <c r="CR78" i="4"/>
  <c r="EJ70" i="4"/>
  <c r="CR85" i="4"/>
  <c r="EJ79" i="4"/>
  <c r="EK78" i="4"/>
  <c r="EJ78" i="4"/>
  <c r="CR86" i="4"/>
  <c r="EK24" i="4"/>
  <c r="EJ69" i="4"/>
  <c r="EK69" i="4"/>
  <c r="CR88" i="4"/>
  <c r="CR76" i="4"/>
  <c r="EJ61" i="4"/>
  <c r="EJ59" i="4"/>
  <c r="EK59" i="4"/>
  <c r="EJ58" i="4"/>
  <c r="CR79" i="4"/>
  <c r="EJ32" i="4"/>
  <c r="EK60" i="4"/>
  <c r="CR42" i="4"/>
  <c r="EJ33" i="4"/>
  <c r="EJ50" i="4"/>
  <c r="EK50" i="4"/>
  <c r="EJ52" i="4"/>
  <c r="EJ49" i="4"/>
  <c r="CR43" i="4"/>
  <c r="CR40" i="4"/>
  <c r="EK33" i="4"/>
  <c r="EJ34" i="4"/>
  <c r="EK32" i="4"/>
  <c r="CR77" i="4"/>
  <c r="EJ31" i="4"/>
  <c r="EJ51" i="4"/>
  <c r="EK51" i="4"/>
  <c r="EJ42" i="4"/>
  <c r="EK42" i="4"/>
  <c r="EJ22" i="4"/>
  <c r="EK41" i="4"/>
  <c r="EJ41" i="4"/>
  <c r="EJ40" i="4"/>
  <c r="EJ25" i="4"/>
  <c r="EJ23" i="4"/>
  <c r="EK23" i="4"/>
  <c r="EJ24" i="4"/>
  <c r="EF6" i="4"/>
  <c r="FF5" i="4"/>
  <c r="FD7" i="4"/>
  <c r="FE7" i="4"/>
  <c r="FF7" i="4" s="1"/>
  <c r="FD5" i="4"/>
  <c r="CR23" i="4"/>
  <c r="FD4" i="4"/>
  <c r="CR22" i="4"/>
  <c r="CR24" i="4"/>
  <c r="EG7" i="4"/>
  <c r="CR25" i="4"/>
  <c r="CR97" i="4"/>
  <c r="EF5" i="4"/>
  <c r="EF7" i="4"/>
  <c r="EF4" i="4"/>
  <c r="CR95" i="4"/>
  <c r="CR96" i="4"/>
  <c r="CR94" i="4"/>
  <c r="DL7" i="4"/>
  <c r="DL6" i="4"/>
  <c r="CS14" i="4"/>
  <c r="DL4" i="4"/>
  <c r="DL5" i="4"/>
  <c r="CS16" i="3"/>
  <c r="CS5" i="3"/>
  <c r="CS52" i="3"/>
  <c r="CS4" i="3"/>
  <c r="CS7" i="3"/>
  <c r="CS13" i="3"/>
  <c r="CR70" i="4"/>
  <c r="CS24" i="3"/>
  <c r="CR69" i="3"/>
  <c r="CR40" i="3"/>
  <c r="CR43" i="3"/>
  <c r="CS25" i="3"/>
  <c r="CS22" i="3"/>
  <c r="CR42" i="3"/>
  <c r="CS23" i="3"/>
  <c r="CS14" i="3"/>
  <c r="CS15" i="3"/>
  <c r="CS34" i="3"/>
  <c r="CR41" i="3"/>
  <c r="CS15" i="4"/>
  <c r="CR68" i="4"/>
  <c r="CR69" i="4"/>
  <c r="CR67" i="4"/>
  <c r="CR32" i="4"/>
  <c r="CR34" i="4"/>
  <c r="CR31" i="4"/>
  <c r="CS16" i="4"/>
  <c r="CR33" i="4"/>
  <c r="CS13" i="4"/>
  <c r="DL33" i="5"/>
  <c r="DM33" i="5"/>
  <c r="DL31" i="5"/>
  <c r="DM31" i="5"/>
  <c r="CR60" i="3"/>
  <c r="FG50" i="5"/>
  <c r="CR70" i="3"/>
  <c r="CR104" i="4"/>
  <c r="M40" i="5"/>
  <c r="M43" i="5"/>
  <c r="CR60" i="4"/>
  <c r="CR61" i="3"/>
  <c r="CS33" i="3"/>
  <c r="CT79" i="5"/>
  <c r="CU79" i="5"/>
  <c r="CV79" i="5" s="1"/>
  <c r="FF79" i="5" s="1"/>
  <c r="FG94" i="5"/>
  <c r="CR68" i="3"/>
  <c r="CR61" i="4"/>
  <c r="FG96" i="5"/>
  <c r="CR49" i="4"/>
  <c r="EE85" i="5"/>
  <c r="EF86" i="5" s="1"/>
  <c r="CR52" i="4"/>
  <c r="CR103" i="4"/>
  <c r="CR105" i="3"/>
  <c r="CR106" i="3"/>
  <c r="FG97" i="5"/>
  <c r="M15" i="5"/>
  <c r="M16" i="5"/>
  <c r="DN23" i="5"/>
  <c r="DO23" i="5"/>
  <c r="FG49" i="5"/>
  <c r="FG14" i="5"/>
  <c r="M13" i="5" s="1"/>
  <c r="CR58" i="4"/>
  <c r="DN24" i="5"/>
  <c r="DO25" i="5"/>
  <c r="DP25" i="5" s="1"/>
  <c r="FF25" i="5" s="1"/>
  <c r="CR105" i="4"/>
  <c r="FB61" i="5"/>
  <c r="FC61" i="5"/>
  <c r="FD61" i="5" s="1"/>
  <c r="FF61" i="5" s="1"/>
  <c r="FG61" i="5" s="1"/>
  <c r="CV88" i="5"/>
  <c r="FF88" i="5" s="1"/>
  <c r="DL32" i="5"/>
  <c r="CS31" i="3"/>
  <c r="FB60" i="5"/>
  <c r="FG106" i="5"/>
  <c r="FB69" i="5"/>
  <c r="FC69" i="5"/>
  <c r="FD69" i="5" s="1"/>
  <c r="FF69" i="5" s="1"/>
  <c r="FG69" i="5" s="1"/>
  <c r="FG4" i="5"/>
  <c r="FG15" i="5"/>
  <c r="FG67" i="5"/>
  <c r="DN25" i="5"/>
  <c r="CR51" i="4"/>
  <c r="CT78" i="5"/>
  <c r="CR67" i="3"/>
  <c r="FG7" i="5"/>
  <c r="DN32" i="5"/>
  <c r="FG6" i="5"/>
  <c r="CR59" i="4"/>
  <c r="DP58" i="5"/>
  <c r="FF58" i="5" s="1"/>
  <c r="CR58" i="3"/>
  <c r="FG16" i="5"/>
  <c r="CR103" i="3"/>
  <c r="CR106" i="4"/>
  <c r="DN34" i="5"/>
  <c r="CS32" i="3"/>
  <c r="FG103" i="5"/>
  <c r="DL34" i="5"/>
  <c r="FB58" i="5"/>
  <c r="FG42" i="5"/>
  <c r="FG41" i="5"/>
  <c r="M41" i="5" s="1"/>
  <c r="FG77" i="5"/>
  <c r="CR50" i="4"/>
  <c r="CR104" i="3"/>
  <c r="DM7" i="3" l="1"/>
  <c r="DO5" i="3" s="1"/>
  <c r="EG6" i="4"/>
  <c r="CS42" i="4"/>
  <c r="DM6" i="4"/>
  <c r="EG7" i="3"/>
  <c r="CS41" i="4"/>
  <c r="CS43" i="4"/>
  <c r="CS40" i="4"/>
  <c r="CS7" i="4"/>
  <c r="CS6" i="4"/>
  <c r="CS5" i="4"/>
  <c r="CS4" i="4"/>
  <c r="CS85" i="4"/>
  <c r="EL15" i="4"/>
  <c r="EL14" i="4"/>
  <c r="EL96" i="4"/>
  <c r="EL76" i="4"/>
  <c r="EL79" i="4"/>
  <c r="EL104" i="3"/>
  <c r="EL86" i="3"/>
  <c r="EL41" i="3"/>
  <c r="EL77" i="3"/>
  <c r="EL60" i="3"/>
  <c r="EL87" i="3"/>
  <c r="EL69" i="3"/>
  <c r="EL78" i="3"/>
  <c r="CS85" i="3"/>
  <c r="CS87" i="3"/>
  <c r="EL68" i="3"/>
  <c r="CS86" i="3"/>
  <c r="CS97" i="3"/>
  <c r="EL50" i="3"/>
  <c r="CS88" i="3"/>
  <c r="EL59" i="3"/>
  <c r="EL42" i="3"/>
  <c r="CS94" i="3"/>
  <c r="EL32" i="3"/>
  <c r="EL51" i="3"/>
  <c r="CS95" i="3"/>
  <c r="CS96" i="3"/>
  <c r="EL33" i="3"/>
  <c r="EL14" i="3"/>
  <c r="EL23" i="3"/>
  <c r="CS79" i="3"/>
  <c r="EL24" i="3"/>
  <c r="CS76" i="3"/>
  <c r="CT6" i="3"/>
  <c r="CT51" i="3"/>
  <c r="EL15" i="3"/>
  <c r="CS77" i="3"/>
  <c r="CT5" i="3"/>
  <c r="CS78" i="3"/>
  <c r="CT4" i="3"/>
  <c r="CT50" i="3"/>
  <c r="CT49" i="3"/>
  <c r="CT7" i="3"/>
  <c r="CU7" i="3" s="1"/>
  <c r="DN5" i="3"/>
  <c r="CS103" i="3"/>
  <c r="CT52" i="3"/>
  <c r="EL104" i="4"/>
  <c r="EL69" i="4"/>
  <c r="EL105" i="4"/>
  <c r="EL78" i="4"/>
  <c r="EL95" i="4"/>
  <c r="EL87" i="4"/>
  <c r="CS88" i="4"/>
  <c r="EL77" i="4"/>
  <c r="EL23" i="4"/>
  <c r="CS87" i="4"/>
  <c r="EL60" i="4"/>
  <c r="EL68" i="4"/>
  <c r="EL51" i="4"/>
  <c r="CS86" i="4"/>
  <c r="CS79" i="4"/>
  <c r="CS76" i="4"/>
  <c r="EL59" i="4"/>
  <c r="CS78" i="4"/>
  <c r="EL33" i="4"/>
  <c r="CS77" i="4"/>
  <c r="EL50" i="4"/>
  <c r="EL41" i="4"/>
  <c r="EL32" i="4"/>
  <c r="EL42" i="4"/>
  <c r="EL24" i="4"/>
  <c r="CS97" i="4"/>
  <c r="CS96" i="4"/>
  <c r="CS22" i="4"/>
  <c r="CS23" i="4"/>
  <c r="EG5" i="4"/>
  <c r="CS95" i="4"/>
  <c r="CS24" i="4"/>
  <c r="CS25" i="4"/>
  <c r="CS94" i="4"/>
  <c r="DM5" i="4"/>
  <c r="DO5" i="4" s="1"/>
  <c r="DM4" i="4"/>
  <c r="DM7" i="4"/>
  <c r="CT13" i="4"/>
  <c r="DN6" i="3"/>
  <c r="CT15" i="3"/>
  <c r="CT14" i="3"/>
  <c r="CT13" i="3"/>
  <c r="CT16" i="3"/>
  <c r="DN7" i="3"/>
  <c r="CT15" i="4"/>
  <c r="CT14" i="4"/>
  <c r="CS34" i="4"/>
  <c r="CS49" i="4"/>
  <c r="CS59" i="4"/>
  <c r="CS69" i="4"/>
  <c r="CS61" i="3"/>
  <c r="CS60" i="3"/>
  <c r="CS69" i="3"/>
  <c r="CT24" i="3"/>
  <c r="CS106" i="3"/>
  <c r="CS70" i="3"/>
  <c r="CS43" i="3"/>
  <c r="CS40" i="3"/>
  <c r="CT23" i="3"/>
  <c r="CS105" i="3"/>
  <c r="CS104" i="3"/>
  <c r="CS41" i="3"/>
  <c r="CT25" i="3"/>
  <c r="CT22" i="3"/>
  <c r="CS58" i="3"/>
  <c r="CS68" i="3"/>
  <c r="CS42" i="3"/>
  <c r="CS70" i="4"/>
  <c r="CS33" i="4"/>
  <c r="CS67" i="4"/>
  <c r="CS68" i="4"/>
  <c r="CS61" i="4"/>
  <c r="CS103" i="4"/>
  <c r="CS60" i="4"/>
  <c r="CT16" i="4"/>
  <c r="CS58" i="4"/>
  <c r="CS51" i="4"/>
  <c r="CS32" i="4"/>
  <c r="CS31" i="4"/>
  <c r="S13" i="5"/>
  <c r="R13" i="5"/>
  <c r="Q13" i="5"/>
  <c r="P13" i="5"/>
  <c r="O13" i="5"/>
  <c r="N13" i="5"/>
  <c r="T13" i="5"/>
  <c r="D124" i="5"/>
  <c r="AD124" i="5"/>
  <c r="T41" i="5"/>
  <c r="S41" i="5"/>
  <c r="R41" i="5"/>
  <c r="N41" i="5"/>
  <c r="Q41" i="5"/>
  <c r="P41" i="5"/>
  <c r="O41" i="5"/>
  <c r="D117" i="5"/>
  <c r="AD117" i="5"/>
  <c r="T15" i="5"/>
  <c r="FR5" i="5" s="1"/>
  <c r="S15" i="5"/>
  <c r="FS5" i="5" s="1"/>
  <c r="R15" i="5"/>
  <c r="Q15" i="5"/>
  <c r="FT5" i="5" s="1"/>
  <c r="P15" i="5"/>
  <c r="O15" i="5"/>
  <c r="FL5" i="5"/>
  <c r="N15" i="5"/>
  <c r="M42" i="5"/>
  <c r="CT31" i="3"/>
  <c r="M97" i="5"/>
  <c r="M96" i="5"/>
  <c r="M95" i="5"/>
  <c r="M94" i="5"/>
  <c r="CT33" i="3"/>
  <c r="O40" i="5"/>
  <c r="N40" i="5"/>
  <c r="T40" i="5"/>
  <c r="P40" i="5"/>
  <c r="S40" i="5"/>
  <c r="R40" i="5"/>
  <c r="Q40" i="5"/>
  <c r="D113" i="5"/>
  <c r="AD113" i="5"/>
  <c r="CS67" i="3"/>
  <c r="FG58" i="5"/>
  <c r="FG59" i="5"/>
  <c r="M4" i="5"/>
  <c r="M5" i="5"/>
  <c r="M6" i="5"/>
  <c r="M7" i="5"/>
  <c r="M52" i="5"/>
  <c r="M50" i="5"/>
  <c r="M49" i="5"/>
  <c r="M51" i="5"/>
  <c r="FG70" i="5"/>
  <c r="M69" i="5" s="1"/>
  <c r="DP23" i="5"/>
  <c r="FF23" i="5" s="1"/>
  <c r="FG25" i="5" s="1"/>
  <c r="FG60" i="5"/>
  <c r="CS52" i="4"/>
  <c r="FG79" i="5"/>
  <c r="FG76" i="5"/>
  <c r="FG68" i="5"/>
  <c r="Q43" i="5"/>
  <c r="P43" i="5"/>
  <c r="O43" i="5"/>
  <c r="N43" i="5"/>
  <c r="S43" i="5"/>
  <c r="R43" i="5"/>
  <c r="T43" i="5"/>
  <c r="CT32" i="3"/>
  <c r="CS104" i="4"/>
  <c r="DN31" i="5"/>
  <c r="DO31" i="5"/>
  <c r="CT34" i="3"/>
  <c r="M104" i="5"/>
  <c r="M103" i="5"/>
  <c r="M106" i="5"/>
  <c r="M105" i="5"/>
  <c r="CS59" i="3"/>
  <c r="M14" i="5"/>
  <c r="FG78" i="5"/>
  <c r="DN33" i="5"/>
  <c r="DO33" i="5"/>
  <c r="DP33" i="5" s="1"/>
  <c r="FF33" i="5" s="1"/>
  <c r="N16" i="5"/>
  <c r="T16" i="5"/>
  <c r="S16" i="5"/>
  <c r="R16" i="5"/>
  <c r="Q16" i="5"/>
  <c r="P16" i="5"/>
  <c r="O16" i="5"/>
  <c r="CS50" i="4"/>
  <c r="M68" i="5"/>
  <c r="M70" i="5"/>
  <c r="M67" i="5"/>
  <c r="CS106" i="4"/>
  <c r="CS105" i="4"/>
  <c r="EF85" i="5"/>
  <c r="EG85" i="5" s="1"/>
  <c r="EF87" i="5"/>
  <c r="EF88" i="5"/>
  <c r="CU4" i="3" l="1"/>
  <c r="DN4" i="3"/>
  <c r="DO6" i="3" s="1"/>
  <c r="CT43" i="4"/>
  <c r="CT41" i="4"/>
  <c r="CU51" i="3"/>
  <c r="CU15" i="3"/>
  <c r="EH7" i="3"/>
  <c r="EH4" i="3"/>
  <c r="EH5" i="3"/>
  <c r="EH6" i="3"/>
  <c r="CT40" i="4"/>
  <c r="CT42" i="4"/>
  <c r="CU42" i="4" s="1"/>
  <c r="CT4" i="4"/>
  <c r="CT5" i="4"/>
  <c r="CT6" i="4"/>
  <c r="CT7" i="4"/>
  <c r="EH7" i="4"/>
  <c r="EI4" i="4"/>
  <c r="CT87" i="4"/>
  <c r="CU14" i="3"/>
  <c r="CU5" i="3"/>
  <c r="CU6" i="3"/>
  <c r="CT96" i="3"/>
  <c r="CT88" i="3"/>
  <c r="CT87" i="3"/>
  <c r="CT85" i="3"/>
  <c r="CT86" i="3"/>
  <c r="CT97" i="3"/>
  <c r="CT94" i="3"/>
  <c r="CT78" i="3"/>
  <c r="CT95" i="3"/>
  <c r="CT77" i="3"/>
  <c r="CT79" i="3"/>
  <c r="CU49" i="3"/>
  <c r="CT76" i="3"/>
  <c r="CU50" i="3"/>
  <c r="CU52" i="3"/>
  <c r="CU13" i="3"/>
  <c r="CU16" i="3"/>
  <c r="CV7" i="3"/>
  <c r="CT103" i="3"/>
  <c r="CT76" i="4"/>
  <c r="CT86" i="4"/>
  <c r="CT85" i="4"/>
  <c r="CT88" i="4"/>
  <c r="CT77" i="4"/>
  <c r="CT79" i="4"/>
  <c r="CT78" i="4"/>
  <c r="EH4" i="4"/>
  <c r="CT25" i="4"/>
  <c r="CT94" i="4"/>
  <c r="CT24" i="4"/>
  <c r="CT23" i="4"/>
  <c r="DN5" i="4"/>
  <c r="EH5" i="4"/>
  <c r="CT95" i="4"/>
  <c r="CT22" i="4"/>
  <c r="CT97" i="4"/>
  <c r="EH6" i="4"/>
  <c r="EI5" i="4" s="1"/>
  <c r="CT96" i="4"/>
  <c r="CT70" i="4"/>
  <c r="DN7" i="4"/>
  <c r="DO4" i="4"/>
  <c r="DN4" i="4"/>
  <c r="DN6" i="4"/>
  <c r="CT68" i="3"/>
  <c r="CT105" i="3"/>
  <c r="CU22" i="3"/>
  <c r="CT104" i="3"/>
  <c r="DO7" i="3"/>
  <c r="CT59" i="4"/>
  <c r="CU14" i="4"/>
  <c r="CT103" i="4"/>
  <c r="CU16" i="4"/>
  <c r="CT61" i="4"/>
  <c r="CT69" i="4"/>
  <c r="CT58" i="4"/>
  <c r="CT60" i="4"/>
  <c r="CT106" i="3"/>
  <c r="CT40" i="3"/>
  <c r="CU25" i="3"/>
  <c r="CU34" i="3"/>
  <c r="CU23" i="3"/>
  <c r="CT42" i="3"/>
  <c r="CT41" i="3"/>
  <c r="CT43" i="3"/>
  <c r="CU31" i="3"/>
  <c r="CU24" i="3"/>
  <c r="CT33" i="4"/>
  <c r="CT68" i="4"/>
  <c r="CT67" i="4"/>
  <c r="CT31" i="4"/>
  <c r="CT32" i="4"/>
  <c r="CT34" i="4"/>
  <c r="CT49" i="4"/>
  <c r="CU15" i="4"/>
  <c r="CU13" i="4"/>
  <c r="N69" i="5"/>
  <c r="T69" i="5"/>
  <c r="FR11" i="5" s="1"/>
  <c r="S69" i="5"/>
  <c r="FS11" i="5" s="1"/>
  <c r="P69" i="5"/>
  <c r="O69" i="5"/>
  <c r="R69" i="5"/>
  <c r="Q69" i="5"/>
  <c r="FT11" i="5" s="1"/>
  <c r="FL11" i="5"/>
  <c r="EH88" i="5"/>
  <c r="P51" i="5"/>
  <c r="O51" i="5"/>
  <c r="N51" i="5"/>
  <c r="T51" i="5"/>
  <c r="FR9" i="5" s="1"/>
  <c r="S51" i="5"/>
  <c r="FS9" i="5" s="1"/>
  <c r="R51" i="5"/>
  <c r="Q51" i="5"/>
  <c r="FT9" i="5" s="1"/>
  <c r="FL9" i="5"/>
  <c r="T4" i="5"/>
  <c r="S4" i="5"/>
  <c r="R4" i="5"/>
  <c r="Q4" i="5"/>
  <c r="P4" i="5"/>
  <c r="O4" i="5"/>
  <c r="N4" i="5"/>
  <c r="AD118" i="5"/>
  <c r="D118" i="5"/>
  <c r="CT105" i="4"/>
  <c r="T70" i="5"/>
  <c r="S70" i="5"/>
  <c r="R70" i="5"/>
  <c r="Q70" i="5"/>
  <c r="N70" i="5"/>
  <c r="P70" i="5"/>
  <c r="O70" i="5"/>
  <c r="T105" i="5"/>
  <c r="FR15" i="5" s="1"/>
  <c r="S105" i="5"/>
  <c r="FS15" i="5" s="1"/>
  <c r="R105" i="5"/>
  <c r="Q105" i="5"/>
  <c r="FT15" i="5" s="1"/>
  <c r="P105" i="5"/>
  <c r="O105" i="5"/>
  <c r="N105" i="5"/>
  <c r="FL15" i="5"/>
  <c r="CT106" i="4"/>
  <c r="P68" i="5"/>
  <c r="O68" i="5"/>
  <c r="N68" i="5"/>
  <c r="R68" i="5"/>
  <c r="Q68" i="5"/>
  <c r="T68" i="5"/>
  <c r="S68" i="5"/>
  <c r="AF125" i="5"/>
  <c r="F125" i="5"/>
  <c r="R106" i="5"/>
  <c r="Q106" i="5"/>
  <c r="P106" i="5"/>
  <c r="O106" i="5"/>
  <c r="N106" i="5"/>
  <c r="T106" i="5"/>
  <c r="S106" i="5"/>
  <c r="EG86" i="5"/>
  <c r="EH85" i="5" s="1"/>
  <c r="P49" i="5"/>
  <c r="O49" i="5"/>
  <c r="N49" i="5"/>
  <c r="R49" i="5"/>
  <c r="Q49" i="5"/>
  <c r="S49" i="5"/>
  <c r="T49" i="5"/>
  <c r="D114" i="5"/>
  <c r="AD114" i="5"/>
  <c r="CU33" i="3"/>
  <c r="GJ497" i="5"/>
  <c r="GJ493" i="5"/>
  <c r="GJ489" i="5"/>
  <c r="GJ485" i="5"/>
  <c r="GJ481" i="5"/>
  <c r="GJ477" i="5"/>
  <c r="GJ473" i="5"/>
  <c r="GJ469" i="5"/>
  <c r="GJ465" i="5"/>
  <c r="GJ461" i="5"/>
  <c r="GJ496" i="5"/>
  <c r="GJ492" i="5"/>
  <c r="GJ488" i="5"/>
  <c r="GJ484" i="5"/>
  <c r="GJ480" i="5"/>
  <c r="GJ476" i="5"/>
  <c r="GJ472" i="5"/>
  <c r="GJ468" i="5"/>
  <c r="GJ464" i="5"/>
  <c r="GJ460" i="5"/>
  <c r="GJ456" i="5"/>
  <c r="GJ452" i="5"/>
  <c r="GJ448" i="5"/>
  <c r="GJ444" i="5"/>
  <c r="GJ440" i="5"/>
  <c r="GJ436" i="5"/>
  <c r="GJ432" i="5"/>
  <c r="GJ495" i="5"/>
  <c r="GJ491" i="5"/>
  <c r="GJ487" i="5"/>
  <c r="GJ483" i="5"/>
  <c r="GJ479" i="5"/>
  <c r="GJ475" i="5"/>
  <c r="GJ471" i="5"/>
  <c r="GJ467" i="5"/>
  <c r="GJ463" i="5"/>
  <c r="GJ459" i="5"/>
  <c r="GJ455" i="5"/>
  <c r="GJ451" i="5"/>
  <c r="GJ447" i="5"/>
  <c r="GJ443" i="5"/>
  <c r="GJ439" i="5"/>
  <c r="GJ435" i="5"/>
  <c r="GJ470" i="5"/>
  <c r="GJ449" i="5"/>
  <c r="GJ434" i="5"/>
  <c r="GJ433" i="5"/>
  <c r="GJ431" i="5"/>
  <c r="GJ427" i="5"/>
  <c r="GJ423" i="5"/>
  <c r="GJ419" i="5"/>
  <c r="GJ415" i="5"/>
  <c r="GJ411" i="5"/>
  <c r="GJ407" i="5"/>
  <c r="GJ403" i="5"/>
  <c r="GJ399" i="5"/>
  <c r="GJ395" i="5"/>
  <c r="GJ391" i="5"/>
  <c r="GJ498" i="5"/>
  <c r="GJ466" i="5"/>
  <c r="GJ450" i="5"/>
  <c r="GJ494" i="5"/>
  <c r="GJ462" i="5"/>
  <c r="GJ453" i="5"/>
  <c r="GJ430" i="5"/>
  <c r="GJ426" i="5"/>
  <c r="GJ422" i="5"/>
  <c r="GJ418" i="5"/>
  <c r="GJ414" i="5"/>
  <c r="GJ410" i="5"/>
  <c r="GJ406" i="5"/>
  <c r="GJ402" i="5"/>
  <c r="GJ398" i="5"/>
  <c r="GJ394" i="5"/>
  <c r="GJ390" i="5"/>
  <c r="GJ490" i="5"/>
  <c r="GJ454" i="5"/>
  <c r="GJ486" i="5"/>
  <c r="GJ457" i="5"/>
  <c r="GJ441" i="5"/>
  <c r="GJ429" i="5"/>
  <c r="GJ425" i="5"/>
  <c r="GJ421" i="5"/>
  <c r="GJ417" i="5"/>
  <c r="GJ413" i="5"/>
  <c r="GJ482" i="5"/>
  <c r="GJ458" i="5"/>
  <c r="GJ442" i="5"/>
  <c r="GJ437" i="5"/>
  <c r="GJ424" i="5"/>
  <c r="GJ405" i="5"/>
  <c r="GJ385" i="5"/>
  <c r="GJ381" i="5"/>
  <c r="GJ377" i="5"/>
  <c r="GJ373" i="5"/>
  <c r="GJ369" i="5"/>
  <c r="GJ365" i="5"/>
  <c r="GJ361" i="5"/>
  <c r="GJ357" i="5"/>
  <c r="GJ353" i="5"/>
  <c r="GJ349" i="5"/>
  <c r="GJ345" i="5"/>
  <c r="GJ341" i="5"/>
  <c r="GJ428" i="5"/>
  <c r="GJ420" i="5"/>
  <c r="GJ400" i="5"/>
  <c r="GJ389" i="5"/>
  <c r="GJ401" i="5"/>
  <c r="GJ388" i="5"/>
  <c r="GJ384" i="5"/>
  <c r="GJ380" i="5"/>
  <c r="GJ376" i="5"/>
  <c r="GJ372" i="5"/>
  <c r="GJ368" i="5"/>
  <c r="GJ364" i="5"/>
  <c r="GJ360" i="5"/>
  <c r="GJ356" i="5"/>
  <c r="GJ352" i="5"/>
  <c r="GJ348" i="5"/>
  <c r="GJ344" i="5"/>
  <c r="GJ478" i="5"/>
  <c r="GJ446" i="5"/>
  <c r="GJ412" i="5"/>
  <c r="GJ396" i="5"/>
  <c r="GJ474" i="5"/>
  <c r="GJ397" i="5"/>
  <c r="GJ387" i="5"/>
  <c r="GJ383" i="5"/>
  <c r="GJ379" i="5"/>
  <c r="GJ375" i="5"/>
  <c r="GJ371" i="5"/>
  <c r="GJ367" i="5"/>
  <c r="GJ363" i="5"/>
  <c r="GJ359" i="5"/>
  <c r="GJ355" i="5"/>
  <c r="GJ351" i="5"/>
  <c r="GJ445" i="5"/>
  <c r="GJ438" i="5"/>
  <c r="GJ416" i="5"/>
  <c r="GJ408" i="5"/>
  <c r="GJ392" i="5"/>
  <c r="GJ350" i="5"/>
  <c r="GJ347" i="5"/>
  <c r="GJ409" i="5"/>
  <c r="GJ374" i="5"/>
  <c r="GJ362" i="5"/>
  <c r="GJ342" i="5"/>
  <c r="GJ340" i="5"/>
  <c r="GJ336" i="5"/>
  <c r="GJ332" i="5"/>
  <c r="GJ328" i="5"/>
  <c r="GJ324" i="5"/>
  <c r="GJ320" i="5"/>
  <c r="GJ316" i="5"/>
  <c r="GJ312" i="5"/>
  <c r="GJ308" i="5"/>
  <c r="GJ386" i="5"/>
  <c r="GJ343" i="5"/>
  <c r="GJ354" i="5"/>
  <c r="GJ339" i="5"/>
  <c r="GJ335" i="5"/>
  <c r="GJ331" i="5"/>
  <c r="GJ327" i="5"/>
  <c r="GJ323" i="5"/>
  <c r="GJ319" i="5"/>
  <c r="GJ315" i="5"/>
  <c r="GJ311" i="5"/>
  <c r="GJ307" i="5"/>
  <c r="GJ303" i="5"/>
  <c r="GJ299" i="5"/>
  <c r="GJ295" i="5"/>
  <c r="GJ378" i="5"/>
  <c r="GJ366" i="5"/>
  <c r="GJ338" i="5"/>
  <c r="GJ334" i="5"/>
  <c r="GJ330" i="5"/>
  <c r="GJ326" i="5"/>
  <c r="GJ322" i="5"/>
  <c r="GJ318" i="5"/>
  <c r="GJ314" i="5"/>
  <c r="GJ310" i="5"/>
  <c r="GJ393" i="5"/>
  <c r="GJ382" i="5"/>
  <c r="GJ329" i="5"/>
  <c r="GJ298" i="5"/>
  <c r="GJ297" i="5"/>
  <c r="GJ294" i="5"/>
  <c r="GJ302" i="5"/>
  <c r="GJ301" i="5"/>
  <c r="GJ296" i="5"/>
  <c r="GJ293" i="5"/>
  <c r="GJ289" i="5"/>
  <c r="GJ404" i="5"/>
  <c r="GJ321" i="5"/>
  <c r="GJ306" i="5"/>
  <c r="GJ305" i="5"/>
  <c r="GJ300" i="5"/>
  <c r="GJ313" i="5"/>
  <c r="GJ325" i="5"/>
  <c r="GJ309" i="5"/>
  <c r="GJ291" i="5"/>
  <c r="GJ370" i="5"/>
  <c r="GJ358" i="5"/>
  <c r="GJ317" i="5"/>
  <c r="GJ292" i="5"/>
  <c r="GJ346" i="5"/>
  <c r="GJ337" i="5"/>
  <c r="GJ333" i="5"/>
  <c r="GJ290" i="5"/>
  <c r="GJ166" i="5"/>
  <c r="GJ162" i="5"/>
  <c r="GJ158" i="5"/>
  <c r="GJ304" i="5"/>
  <c r="GJ135" i="5"/>
  <c r="GJ156" i="5"/>
  <c r="GJ155" i="5"/>
  <c r="GJ152" i="5"/>
  <c r="GJ148" i="5"/>
  <c r="GJ143" i="5"/>
  <c r="GJ138" i="5"/>
  <c r="GJ130" i="5"/>
  <c r="GJ161" i="5"/>
  <c r="GJ160" i="5"/>
  <c r="GJ154" i="5"/>
  <c r="GJ133" i="5"/>
  <c r="GJ167" i="5"/>
  <c r="GJ159" i="5"/>
  <c r="GJ151" i="5"/>
  <c r="GJ149" i="5"/>
  <c r="GJ147" i="5"/>
  <c r="GJ141" i="5"/>
  <c r="GJ136" i="5"/>
  <c r="GJ168" i="5"/>
  <c r="GJ144" i="5"/>
  <c r="GJ163" i="5"/>
  <c r="GJ142" i="5"/>
  <c r="GJ137" i="5"/>
  <c r="GJ165" i="5"/>
  <c r="GJ164" i="5"/>
  <c r="GJ157" i="5"/>
  <c r="GJ153" i="5"/>
  <c r="GJ145" i="5"/>
  <c r="GJ139" i="5"/>
  <c r="GJ132" i="5"/>
  <c r="GJ127" i="5"/>
  <c r="GJ126" i="5"/>
  <c r="GJ125" i="5"/>
  <c r="GJ124" i="5"/>
  <c r="GJ104" i="5"/>
  <c r="GJ120" i="5"/>
  <c r="GJ119" i="5"/>
  <c r="GJ118" i="5"/>
  <c r="GJ117" i="5"/>
  <c r="GJ116" i="5"/>
  <c r="GJ115" i="5"/>
  <c r="GJ114" i="5"/>
  <c r="GJ113" i="5"/>
  <c r="GJ112" i="5"/>
  <c r="GJ111" i="5"/>
  <c r="GJ107" i="5"/>
  <c r="GJ121" i="5"/>
  <c r="GJ103" i="5"/>
  <c r="GJ128" i="5"/>
  <c r="GJ110" i="5"/>
  <c r="GJ150" i="5"/>
  <c r="GJ122" i="5"/>
  <c r="GJ106" i="5"/>
  <c r="GJ146" i="5"/>
  <c r="GJ129" i="5"/>
  <c r="GJ109" i="5"/>
  <c r="GJ140" i="5"/>
  <c r="GJ105" i="5"/>
  <c r="GJ101" i="5"/>
  <c r="GJ99" i="5"/>
  <c r="GJ123" i="5"/>
  <c r="GJ97" i="5"/>
  <c r="GJ134" i="5"/>
  <c r="GJ108" i="5"/>
  <c r="GJ102" i="5"/>
  <c r="GJ96" i="5"/>
  <c r="GJ92" i="5"/>
  <c r="GJ90" i="5"/>
  <c r="GJ86" i="5"/>
  <c r="GJ95" i="5"/>
  <c r="GJ89" i="5"/>
  <c r="GJ131" i="5"/>
  <c r="GJ94" i="5"/>
  <c r="GJ100" i="5"/>
  <c r="GJ88" i="5"/>
  <c r="GJ83" i="5"/>
  <c r="GJ81" i="5"/>
  <c r="GJ91" i="5"/>
  <c r="GJ77" i="5"/>
  <c r="GJ80" i="5"/>
  <c r="GJ76" i="5"/>
  <c r="GJ93" i="5"/>
  <c r="GJ87" i="5"/>
  <c r="GJ98" i="5"/>
  <c r="GJ84" i="5"/>
  <c r="GJ82" i="5"/>
  <c r="GJ69" i="5"/>
  <c r="GJ65" i="5"/>
  <c r="GJ63" i="5"/>
  <c r="GJ74" i="5"/>
  <c r="GJ73" i="5"/>
  <c r="GJ79" i="5"/>
  <c r="GJ68" i="5"/>
  <c r="GJ62" i="5"/>
  <c r="GJ75" i="5"/>
  <c r="GJ71" i="5"/>
  <c r="GJ70" i="5"/>
  <c r="GJ66" i="5"/>
  <c r="GJ64" i="5"/>
  <c r="GJ72" i="5"/>
  <c r="GJ60" i="5"/>
  <c r="GJ52" i="5"/>
  <c r="GJ57" i="5"/>
  <c r="GJ55" i="5"/>
  <c r="GJ51" i="5"/>
  <c r="GJ78" i="5"/>
  <c r="GJ56" i="5"/>
  <c r="GJ54" i="5"/>
  <c r="GJ85" i="5"/>
  <c r="GJ67" i="5"/>
  <c r="GJ59" i="5"/>
  <c r="GJ61" i="5"/>
  <c r="GJ49" i="5"/>
  <c r="GJ58" i="5"/>
  <c r="GK50" i="5"/>
  <c r="GJ53" i="5"/>
  <c r="CT60" i="3"/>
  <c r="CT58" i="3"/>
  <c r="P103" i="5"/>
  <c r="O103" i="5"/>
  <c r="N103" i="5"/>
  <c r="R103" i="5"/>
  <c r="T103" i="5"/>
  <c r="S103" i="5"/>
  <c r="Q103" i="5"/>
  <c r="AD119" i="5"/>
  <c r="D119" i="5"/>
  <c r="R50" i="5"/>
  <c r="Q50" i="5"/>
  <c r="N50" i="5"/>
  <c r="P50" i="5"/>
  <c r="O50" i="5"/>
  <c r="T50" i="5"/>
  <c r="S50" i="5"/>
  <c r="F115" i="5"/>
  <c r="AF115" i="5"/>
  <c r="M61" i="5"/>
  <c r="M58" i="5"/>
  <c r="M60" i="5"/>
  <c r="M59" i="5"/>
  <c r="CT70" i="3"/>
  <c r="CT59" i="3"/>
  <c r="CT50" i="4"/>
  <c r="M78" i="5"/>
  <c r="M77" i="5"/>
  <c r="M79" i="5"/>
  <c r="M76" i="5"/>
  <c r="N52" i="5"/>
  <c r="T52" i="5"/>
  <c r="R52" i="5"/>
  <c r="O52" i="5"/>
  <c r="Q52" i="5"/>
  <c r="P52" i="5"/>
  <c r="S52" i="5"/>
  <c r="CT67" i="3"/>
  <c r="R94" i="5"/>
  <c r="Q94" i="5"/>
  <c r="P94" i="5"/>
  <c r="N94" i="5"/>
  <c r="T94" i="5"/>
  <c r="O94" i="5"/>
  <c r="S94" i="5"/>
  <c r="AD126" i="5"/>
  <c r="D126" i="5"/>
  <c r="CT61" i="3"/>
  <c r="N5" i="5"/>
  <c r="T5" i="5"/>
  <c r="S5" i="5"/>
  <c r="R5" i="5"/>
  <c r="Q5" i="5"/>
  <c r="P5" i="5"/>
  <c r="O5" i="5"/>
  <c r="AD112" i="5"/>
  <c r="D112" i="5"/>
  <c r="N104" i="5"/>
  <c r="T104" i="5"/>
  <c r="S104" i="5"/>
  <c r="P104" i="5"/>
  <c r="R104" i="5"/>
  <c r="O104" i="5"/>
  <c r="Q104" i="5"/>
  <c r="F122" i="5"/>
  <c r="AF122" i="5"/>
  <c r="DP31" i="5"/>
  <c r="FF31" i="5" s="1"/>
  <c r="CU32" i="3"/>
  <c r="P95" i="5"/>
  <c r="O95" i="5"/>
  <c r="N95" i="5"/>
  <c r="T95" i="5"/>
  <c r="S95" i="5"/>
  <c r="Q95" i="5"/>
  <c r="R95" i="5"/>
  <c r="AD122" i="5"/>
  <c r="D122" i="5"/>
  <c r="CT69" i="3"/>
  <c r="R67" i="5"/>
  <c r="Q67" i="5"/>
  <c r="P67" i="5"/>
  <c r="O67" i="5"/>
  <c r="T67" i="5"/>
  <c r="S67" i="5"/>
  <c r="N67" i="5"/>
  <c r="AD123" i="5"/>
  <c r="D123" i="5"/>
  <c r="CT52" i="4"/>
  <c r="S7" i="5"/>
  <c r="P7" i="5"/>
  <c r="T7" i="5"/>
  <c r="R7" i="5"/>
  <c r="Q7" i="5"/>
  <c r="O7" i="5"/>
  <c r="N7" i="5"/>
  <c r="O96" i="5"/>
  <c r="N96" i="5"/>
  <c r="T96" i="5"/>
  <c r="FR14" i="5" s="1"/>
  <c r="R96" i="5"/>
  <c r="Q96" i="5"/>
  <c r="FT14" i="5" s="1"/>
  <c r="P96" i="5"/>
  <c r="S96" i="5"/>
  <c r="FS14" i="5" s="1"/>
  <c r="FL14" i="5"/>
  <c r="S42" i="5"/>
  <c r="FS8" i="5" s="1"/>
  <c r="R42" i="5"/>
  <c r="Q42" i="5"/>
  <c r="FT8" i="5" s="1"/>
  <c r="P42" i="5"/>
  <c r="T42" i="5"/>
  <c r="FR8" i="5" s="1"/>
  <c r="O42" i="5"/>
  <c r="N42" i="5"/>
  <c r="FL8" i="5"/>
  <c r="FG23" i="5"/>
  <c r="FG22" i="5"/>
  <c r="FG24" i="5"/>
  <c r="FG33" i="5"/>
  <c r="T14" i="5"/>
  <c r="S14" i="5"/>
  <c r="R14" i="5"/>
  <c r="Q14" i="5"/>
  <c r="P14" i="5"/>
  <c r="O14" i="5"/>
  <c r="N14" i="5"/>
  <c r="AF112" i="5"/>
  <c r="F112" i="5"/>
  <c r="CT104" i="4"/>
  <c r="O6" i="5"/>
  <c r="N6" i="5"/>
  <c r="FL4" i="5"/>
  <c r="T6" i="5"/>
  <c r="FR4" i="5" s="1"/>
  <c r="S6" i="5"/>
  <c r="FS4" i="5" s="1"/>
  <c r="R6" i="5"/>
  <c r="Q6" i="5"/>
  <c r="FT4" i="5" s="1"/>
  <c r="P6" i="5"/>
  <c r="N97" i="5"/>
  <c r="T97" i="5"/>
  <c r="S97" i="5"/>
  <c r="R97" i="5"/>
  <c r="P97" i="5"/>
  <c r="O97" i="5"/>
  <c r="Q97" i="5"/>
  <c r="CT51" i="4"/>
  <c r="CU40" i="4" l="1"/>
  <c r="EI6" i="4"/>
  <c r="CU43" i="4"/>
  <c r="CU78" i="3"/>
  <c r="EI6" i="3"/>
  <c r="EI7" i="3"/>
  <c r="CV4" i="3"/>
  <c r="CV5" i="3"/>
  <c r="CU41" i="4"/>
  <c r="CV42" i="4" s="1"/>
  <c r="CU6" i="4"/>
  <c r="CU5" i="4"/>
  <c r="CU7" i="4"/>
  <c r="CU4" i="4"/>
  <c r="CU23" i="4"/>
  <c r="CU86" i="4"/>
  <c r="CU87" i="4"/>
  <c r="CU85" i="4"/>
  <c r="CU88" i="4"/>
  <c r="CU76" i="4"/>
  <c r="CV6" i="3"/>
  <c r="CV15" i="3"/>
  <c r="CU85" i="3"/>
  <c r="CU86" i="3"/>
  <c r="CU87" i="3"/>
  <c r="CU88" i="3"/>
  <c r="CU94" i="3"/>
  <c r="CU95" i="3"/>
  <c r="CU97" i="3"/>
  <c r="CU96" i="3"/>
  <c r="DP7" i="3"/>
  <c r="CV50" i="3"/>
  <c r="CU76" i="3"/>
  <c r="CU79" i="3"/>
  <c r="CV52" i="3"/>
  <c r="CV14" i="3"/>
  <c r="CV51" i="3"/>
  <c r="CV16" i="3"/>
  <c r="CV49" i="3"/>
  <c r="CU77" i="3"/>
  <c r="CV13" i="3"/>
  <c r="EL5" i="3"/>
  <c r="CU67" i="3"/>
  <c r="CV34" i="3"/>
  <c r="DQ4" i="3"/>
  <c r="CU79" i="4"/>
  <c r="CU78" i="4"/>
  <c r="CU77" i="4"/>
  <c r="CU24" i="4"/>
  <c r="CU95" i="4"/>
  <c r="CU25" i="4"/>
  <c r="CU96" i="4"/>
  <c r="CU22" i="4"/>
  <c r="CU94" i="4"/>
  <c r="CU97" i="4"/>
  <c r="EI7" i="4"/>
  <c r="EK4" i="4" s="1"/>
  <c r="CU60" i="4"/>
  <c r="CU51" i="4"/>
  <c r="DO7" i="4"/>
  <c r="DO6" i="4"/>
  <c r="DQ4" i="4" s="1"/>
  <c r="CU34" i="4"/>
  <c r="CU103" i="4"/>
  <c r="CU61" i="4"/>
  <c r="CU59" i="3"/>
  <c r="CU40" i="3"/>
  <c r="CU105" i="3"/>
  <c r="DP6" i="3"/>
  <c r="CU106" i="3"/>
  <c r="DP5" i="3"/>
  <c r="DP4" i="3"/>
  <c r="CU41" i="3"/>
  <c r="DQ5" i="3"/>
  <c r="CU59" i="4"/>
  <c r="CU58" i="4"/>
  <c r="CU68" i="4"/>
  <c r="CU69" i="3"/>
  <c r="CV24" i="3"/>
  <c r="CU43" i="3"/>
  <c r="CU104" i="3"/>
  <c r="CU103" i="3"/>
  <c r="CV23" i="3"/>
  <c r="CU61" i="3"/>
  <c r="CU70" i="3"/>
  <c r="CV22" i="3"/>
  <c r="CU58" i="3"/>
  <c r="CU42" i="3"/>
  <c r="CV25" i="3"/>
  <c r="CU105" i="4"/>
  <c r="CU67" i="4"/>
  <c r="CU70" i="4"/>
  <c r="CU69" i="4"/>
  <c r="CV15" i="4"/>
  <c r="CU52" i="4"/>
  <c r="CU32" i="4"/>
  <c r="CU104" i="4"/>
  <c r="CU106" i="4"/>
  <c r="CU33" i="4"/>
  <c r="CV14" i="4"/>
  <c r="CU49" i="4"/>
  <c r="CV41" i="4"/>
  <c r="CV40" i="4"/>
  <c r="CU31" i="4"/>
  <c r="CV13" i="4"/>
  <c r="CV16" i="4"/>
  <c r="M24" i="5"/>
  <c r="M25" i="5"/>
  <c r="M23" i="5"/>
  <c r="M22" i="5"/>
  <c r="GN495" i="5"/>
  <c r="GN483" i="5"/>
  <c r="GH478" i="5"/>
  <c r="GH474" i="5"/>
  <c r="GH466" i="5"/>
  <c r="GO498" i="5"/>
  <c r="GO494" i="5"/>
  <c r="GI493" i="5"/>
  <c r="GO490" i="5"/>
  <c r="GN486" i="5"/>
  <c r="GN482" i="5"/>
  <c r="GH477" i="5"/>
  <c r="GN470" i="5"/>
  <c r="GH465" i="5"/>
  <c r="GI488" i="5"/>
  <c r="GO485" i="5"/>
  <c r="GI484" i="5"/>
  <c r="GI472" i="5"/>
  <c r="GO469" i="5"/>
  <c r="GI468" i="5"/>
  <c r="GN497" i="5"/>
  <c r="GN489" i="5"/>
  <c r="GN481" i="5"/>
  <c r="GH476" i="5"/>
  <c r="GN473" i="5"/>
  <c r="GH464" i="5"/>
  <c r="GI487" i="5"/>
  <c r="GH424" i="5"/>
  <c r="GH420" i="5"/>
  <c r="GH412" i="5"/>
  <c r="GN405" i="5"/>
  <c r="GH400" i="5"/>
  <c r="GH396" i="5"/>
  <c r="GN496" i="5"/>
  <c r="GO492" i="5"/>
  <c r="GO404" i="5"/>
  <c r="GN428" i="5"/>
  <c r="GH423" i="5"/>
  <c r="GH419" i="5"/>
  <c r="GH411" i="5"/>
  <c r="GN408" i="5"/>
  <c r="GH407" i="5"/>
  <c r="GH403" i="5"/>
  <c r="GH399" i="5"/>
  <c r="GH395" i="5"/>
  <c r="GH479" i="5"/>
  <c r="GO480" i="5"/>
  <c r="GH475" i="5"/>
  <c r="GI471" i="5"/>
  <c r="GN427" i="5"/>
  <c r="GH422" i="5"/>
  <c r="GN415" i="5"/>
  <c r="GH467" i="5"/>
  <c r="GI417" i="5"/>
  <c r="GH409" i="5"/>
  <c r="GN371" i="5"/>
  <c r="GH366" i="5"/>
  <c r="GN359" i="5"/>
  <c r="GH354" i="5"/>
  <c r="GH350" i="5"/>
  <c r="GH346" i="5"/>
  <c r="GH342" i="5"/>
  <c r="GN418" i="5"/>
  <c r="GH410" i="5"/>
  <c r="GH394" i="5"/>
  <c r="GN370" i="5"/>
  <c r="GH365" i="5"/>
  <c r="GN362" i="5"/>
  <c r="GH353" i="5"/>
  <c r="GH345" i="5"/>
  <c r="GO425" i="5"/>
  <c r="GH406" i="5"/>
  <c r="GO369" i="5"/>
  <c r="GI360" i="5"/>
  <c r="GH401" i="5"/>
  <c r="GH368" i="5"/>
  <c r="GH364" i="5"/>
  <c r="GH356" i="5"/>
  <c r="GN349" i="5"/>
  <c r="GI491" i="5"/>
  <c r="GO414" i="5"/>
  <c r="GI413" i="5"/>
  <c r="GH402" i="5"/>
  <c r="GH367" i="5"/>
  <c r="GO348" i="5"/>
  <c r="GN426" i="5"/>
  <c r="GH421" i="5"/>
  <c r="GH341" i="5"/>
  <c r="GH309" i="5"/>
  <c r="GI416" i="5"/>
  <c r="GH347" i="5"/>
  <c r="GH340" i="5"/>
  <c r="GN313" i="5"/>
  <c r="GH308" i="5"/>
  <c r="GH304" i="5"/>
  <c r="GH300" i="5"/>
  <c r="GH296" i="5"/>
  <c r="GH398" i="5"/>
  <c r="GO358" i="5"/>
  <c r="GI357" i="5"/>
  <c r="GN352" i="5"/>
  <c r="GH351" i="5"/>
  <c r="GH343" i="5"/>
  <c r="GH363" i="5"/>
  <c r="GH344" i="5"/>
  <c r="GH339" i="5"/>
  <c r="GN316" i="5"/>
  <c r="GH315" i="5"/>
  <c r="GH311" i="5"/>
  <c r="GO287" i="5"/>
  <c r="GI270" i="5"/>
  <c r="GH314" i="5"/>
  <c r="GH310" i="5"/>
  <c r="GJ269" i="5"/>
  <c r="GH262" i="5"/>
  <c r="GJ257" i="5"/>
  <c r="GH254" i="5"/>
  <c r="GH299" i="5"/>
  <c r="GH298" i="5"/>
  <c r="GH297" i="5"/>
  <c r="GH306" i="5"/>
  <c r="GH305" i="5"/>
  <c r="GO285" i="5"/>
  <c r="GI276" i="5"/>
  <c r="GI361" i="5"/>
  <c r="GJ283" i="5"/>
  <c r="GN281" i="5"/>
  <c r="GJ279" i="5"/>
  <c r="GJ275" i="5"/>
  <c r="GJ271" i="5"/>
  <c r="GJ267" i="5"/>
  <c r="GN265" i="5"/>
  <c r="GJ263" i="5"/>
  <c r="GH397" i="5"/>
  <c r="GO312" i="5"/>
  <c r="GO274" i="5"/>
  <c r="GI273" i="5"/>
  <c r="GJ255" i="5"/>
  <c r="GI220" i="5"/>
  <c r="GI192" i="5"/>
  <c r="GO165" i="5"/>
  <c r="GH338" i="5"/>
  <c r="GI256" i="5"/>
  <c r="GJ231" i="5"/>
  <c r="GN229" i="5"/>
  <c r="GJ227" i="5"/>
  <c r="GH224" i="5"/>
  <c r="GJ219" i="5"/>
  <c r="GH216" i="5"/>
  <c r="GH212" i="5"/>
  <c r="GJ203" i="5"/>
  <c r="GN201" i="5"/>
  <c r="GJ199" i="5"/>
  <c r="GH196" i="5"/>
  <c r="GJ191" i="5"/>
  <c r="GH188" i="5"/>
  <c r="GH184" i="5"/>
  <c r="GI277" i="5"/>
  <c r="GN268" i="5"/>
  <c r="GJ258" i="5"/>
  <c r="GO228" i="5"/>
  <c r="GO200" i="5"/>
  <c r="GO160" i="5"/>
  <c r="GH303" i="5"/>
  <c r="GH301" i="5"/>
  <c r="GH261" i="5"/>
  <c r="GH260" i="5"/>
  <c r="GH259" i="5"/>
  <c r="GN232" i="5"/>
  <c r="GJ230" i="5"/>
  <c r="GH223" i="5"/>
  <c r="GJ222" i="5"/>
  <c r="GH215" i="5"/>
  <c r="GN204" i="5"/>
  <c r="GJ202" i="5"/>
  <c r="GH195" i="5"/>
  <c r="GJ194" i="5"/>
  <c r="GH187" i="5"/>
  <c r="GH175" i="5"/>
  <c r="GH171" i="5"/>
  <c r="GN168" i="5"/>
  <c r="GN164" i="5"/>
  <c r="GI156" i="5"/>
  <c r="GJ288" i="5"/>
  <c r="GJ272" i="5"/>
  <c r="GH302" i="5"/>
  <c r="GJ282" i="5"/>
  <c r="GO280" i="5"/>
  <c r="GJ266" i="5"/>
  <c r="GO264" i="5"/>
  <c r="GH213" i="5"/>
  <c r="GH197" i="5"/>
  <c r="GJ193" i="5"/>
  <c r="GN161" i="5"/>
  <c r="GN158" i="5"/>
  <c r="GI157" i="5"/>
  <c r="GI153" i="5"/>
  <c r="GH142" i="5"/>
  <c r="GH137" i="5"/>
  <c r="GH355" i="5"/>
  <c r="GH186" i="5"/>
  <c r="GL159" i="5"/>
  <c r="GL151" i="5"/>
  <c r="GL149" i="5"/>
  <c r="GH139" i="5"/>
  <c r="GJ286" i="5"/>
  <c r="GH226" i="5"/>
  <c r="GH217" i="5"/>
  <c r="GH172" i="5"/>
  <c r="GH135" i="5"/>
  <c r="GJ221" i="5"/>
  <c r="GH198" i="5"/>
  <c r="GH173" i="5"/>
  <c r="GL162" i="5"/>
  <c r="GN145" i="5"/>
  <c r="GH143" i="5"/>
  <c r="GH138" i="5"/>
  <c r="GH214" i="5"/>
  <c r="GH189" i="5"/>
  <c r="GH174" i="5"/>
  <c r="GH225" i="5"/>
  <c r="GH218" i="5"/>
  <c r="GH185" i="5"/>
  <c r="GN155" i="5"/>
  <c r="GO154" i="5"/>
  <c r="GI150" i="5"/>
  <c r="GN372" i="5"/>
  <c r="GJ278" i="5"/>
  <c r="GH190" i="5"/>
  <c r="GH176" i="5"/>
  <c r="GH170" i="5"/>
  <c r="GO167" i="5"/>
  <c r="GN166" i="5"/>
  <c r="GL152" i="5"/>
  <c r="GH146" i="5"/>
  <c r="GO144" i="5"/>
  <c r="GH140" i="5"/>
  <c r="GH134" i="5"/>
  <c r="GN284" i="5"/>
  <c r="GN148" i="5"/>
  <c r="GH105" i="5"/>
  <c r="GH101" i="5"/>
  <c r="GN109" i="5"/>
  <c r="GO108" i="5"/>
  <c r="GH104" i="5"/>
  <c r="GH147" i="5"/>
  <c r="GH111" i="5"/>
  <c r="GH107" i="5"/>
  <c r="GH141" i="5"/>
  <c r="GH136" i="5"/>
  <c r="GN112" i="5"/>
  <c r="GH110" i="5"/>
  <c r="GL163" i="5"/>
  <c r="GH106" i="5"/>
  <c r="GH102" i="5"/>
  <c r="GH100" i="5"/>
  <c r="GH97" i="5"/>
  <c r="GH93" i="5"/>
  <c r="GH103" i="5"/>
  <c r="GH96" i="5"/>
  <c r="GH92" i="5"/>
  <c r="GH95" i="5"/>
  <c r="GH82" i="5"/>
  <c r="GH78" i="5"/>
  <c r="GH74" i="5"/>
  <c r="GH72" i="5"/>
  <c r="GN84" i="5"/>
  <c r="GH83" i="5"/>
  <c r="GH99" i="5"/>
  <c r="GH77" i="5"/>
  <c r="GN81" i="5"/>
  <c r="GH94" i="5"/>
  <c r="GH71" i="5"/>
  <c r="GH70" i="5"/>
  <c r="GH66" i="5"/>
  <c r="GH64" i="5"/>
  <c r="GH73" i="5"/>
  <c r="GH69" i="5"/>
  <c r="GH65" i="5"/>
  <c r="GH79" i="5"/>
  <c r="GH76" i="5"/>
  <c r="GH67" i="5"/>
  <c r="GH307" i="5"/>
  <c r="GH98" i="5"/>
  <c r="GH75" i="5"/>
  <c r="GH52" i="5"/>
  <c r="GO80" i="5"/>
  <c r="GH55" i="5"/>
  <c r="GH51" i="5"/>
  <c r="GH68" i="5"/>
  <c r="GN48" i="5"/>
  <c r="GJ40" i="5"/>
  <c r="GN45" i="5"/>
  <c r="GO44" i="5"/>
  <c r="GJ43" i="5"/>
  <c r="GJ39" i="5"/>
  <c r="GJ37" i="5"/>
  <c r="GJ34" i="5"/>
  <c r="GJ47" i="5"/>
  <c r="GH56" i="5"/>
  <c r="GH54" i="5"/>
  <c r="GJ41" i="5"/>
  <c r="GI36" i="5"/>
  <c r="GH33" i="5"/>
  <c r="GJ42" i="5"/>
  <c r="GH30" i="5"/>
  <c r="GH28" i="5"/>
  <c r="GH29" i="5"/>
  <c r="GJ46" i="5"/>
  <c r="GJ38" i="5"/>
  <c r="GH53" i="5"/>
  <c r="GH50" i="5"/>
  <c r="GH32" i="5"/>
  <c r="GJ35" i="5"/>
  <c r="GH31" i="5"/>
  <c r="GH11" i="5"/>
  <c r="GH12" i="5"/>
  <c r="GH19" i="5"/>
  <c r="GH16" i="5"/>
  <c r="GH8" i="5"/>
  <c r="GH7" i="5"/>
  <c r="GH14" i="5"/>
  <c r="GH10" i="5"/>
  <c r="GH9" i="5"/>
  <c r="GH20" i="5"/>
  <c r="GH15" i="5"/>
  <c r="GH18" i="5"/>
  <c r="GH17" i="5"/>
  <c r="GH4" i="5"/>
  <c r="GH6" i="5"/>
  <c r="GO486" i="5"/>
  <c r="GO478" i="5"/>
  <c r="GO474" i="5"/>
  <c r="GO470" i="5"/>
  <c r="GO458" i="5"/>
  <c r="GO454" i="5"/>
  <c r="GO450" i="5"/>
  <c r="GO442" i="5"/>
  <c r="GO438" i="5"/>
  <c r="GO434" i="5"/>
  <c r="GO481" i="5"/>
  <c r="GO465" i="5"/>
  <c r="GO461" i="5"/>
  <c r="GO445" i="5"/>
  <c r="GO464" i="5"/>
  <c r="GO447" i="5"/>
  <c r="GO444" i="5"/>
  <c r="GO412" i="5"/>
  <c r="GO400" i="5"/>
  <c r="GO396" i="5"/>
  <c r="GO392" i="5"/>
  <c r="GO488" i="5"/>
  <c r="GO448" i="5"/>
  <c r="GO437" i="5"/>
  <c r="GO484" i="5"/>
  <c r="GO423" i="5"/>
  <c r="GO419" i="5"/>
  <c r="GO467" i="5"/>
  <c r="GO452" i="5"/>
  <c r="GO433" i="5"/>
  <c r="GO431" i="5"/>
  <c r="GO495" i="5"/>
  <c r="GO476" i="5"/>
  <c r="GO430" i="5"/>
  <c r="GO426" i="5"/>
  <c r="GO415" i="5"/>
  <c r="GO407" i="5"/>
  <c r="GO402" i="5"/>
  <c r="GO378" i="5"/>
  <c r="GO374" i="5"/>
  <c r="GO370" i="5"/>
  <c r="GO403" i="5"/>
  <c r="GO413" i="5"/>
  <c r="GO398" i="5"/>
  <c r="GO385" i="5"/>
  <c r="GO381" i="5"/>
  <c r="GO373" i="5"/>
  <c r="GO365" i="5"/>
  <c r="GO361" i="5"/>
  <c r="GO357" i="5"/>
  <c r="GO353" i="5"/>
  <c r="GO349" i="5"/>
  <c r="GO491" i="5"/>
  <c r="GO435" i="5"/>
  <c r="GO421" i="5"/>
  <c r="GO409" i="5"/>
  <c r="GO399" i="5"/>
  <c r="GO456" i="5"/>
  <c r="GO410" i="5"/>
  <c r="GO394" i="5"/>
  <c r="GO384" i="5"/>
  <c r="GO380" i="5"/>
  <c r="GO376" i="5"/>
  <c r="GO468" i="5"/>
  <c r="GO343" i="5"/>
  <c r="GO338" i="5"/>
  <c r="GO334" i="5"/>
  <c r="GO322" i="5"/>
  <c r="GO318" i="5"/>
  <c r="GO310" i="5"/>
  <c r="GO306" i="5"/>
  <c r="GO395" i="5"/>
  <c r="GO379" i="5"/>
  <c r="GO354" i="5"/>
  <c r="GO351" i="5"/>
  <c r="GO344" i="5"/>
  <c r="GO405" i="5"/>
  <c r="GO363" i="5"/>
  <c r="GO329" i="5"/>
  <c r="GO325" i="5"/>
  <c r="GO317" i="5"/>
  <c r="GO313" i="5"/>
  <c r="GO301" i="5"/>
  <c r="GO297" i="5"/>
  <c r="GO472" i="5"/>
  <c r="GO388" i="5"/>
  <c r="GO440" i="5"/>
  <c r="GO429" i="5"/>
  <c r="GO383" i="5"/>
  <c r="GO346" i="5"/>
  <c r="GO340" i="5"/>
  <c r="GO336" i="5"/>
  <c r="GO332" i="5"/>
  <c r="GO328" i="5"/>
  <c r="GO324" i="5"/>
  <c r="GO320" i="5"/>
  <c r="GO367" i="5"/>
  <c r="GO417" i="5"/>
  <c r="GO331" i="5"/>
  <c r="GO291" i="5"/>
  <c r="GO283" i="5"/>
  <c r="GO279" i="5"/>
  <c r="GO275" i="5"/>
  <c r="GO267" i="5"/>
  <c r="GO263" i="5"/>
  <c r="GO259" i="5"/>
  <c r="GO255" i="5"/>
  <c r="GO387" i="5"/>
  <c r="GO359" i="5"/>
  <c r="GO375" i="5"/>
  <c r="GO347" i="5"/>
  <c r="GO323" i="5"/>
  <c r="GO311" i="5"/>
  <c r="GO290" i="5"/>
  <c r="GO286" i="5"/>
  <c r="GO390" i="5"/>
  <c r="GO315" i="5"/>
  <c r="GO296" i="5"/>
  <c r="GO295" i="5"/>
  <c r="GO289" i="5"/>
  <c r="GO281" i="5"/>
  <c r="GO277" i="5"/>
  <c r="GO273" i="5"/>
  <c r="GO269" i="5"/>
  <c r="GO265" i="5"/>
  <c r="GO342" i="5"/>
  <c r="GO327" i="5"/>
  <c r="GO299" i="5"/>
  <c r="GO298" i="5"/>
  <c r="GO293" i="5"/>
  <c r="GO292" i="5"/>
  <c r="GO245" i="5"/>
  <c r="GO241" i="5"/>
  <c r="GO233" i="5"/>
  <c r="GO229" i="5"/>
  <c r="GO217" i="5"/>
  <c r="GO213" i="5"/>
  <c r="GO209" i="5"/>
  <c r="GO205" i="5"/>
  <c r="GO201" i="5"/>
  <c r="GO189" i="5"/>
  <c r="GO185" i="5"/>
  <c r="GO181" i="5"/>
  <c r="GO177" i="5"/>
  <c r="GO173" i="5"/>
  <c r="GO169" i="5"/>
  <c r="GO161" i="5"/>
  <c r="GO303" i="5"/>
  <c r="GO308" i="5"/>
  <c r="GO262" i="5"/>
  <c r="GO248" i="5"/>
  <c r="GO244" i="5"/>
  <c r="GO240" i="5"/>
  <c r="GO236" i="5"/>
  <c r="GO224" i="5"/>
  <c r="GO220" i="5"/>
  <c r="GO212" i="5"/>
  <c r="GO208" i="5"/>
  <c r="GO196" i="5"/>
  <c r="GO192" i="5"/>
  <c r="GO184" i="5"/>
  <c r="GO180" i="5"/>
  <c r="GO176" i="5"/>
  <c r="GO172" i="5"/>
  <c r="GO356" i="5"/>
  <c r="GO319" i="5"/>
  <c r="GO272" i="5"/>
  <c r="GO157" i="5"/>
  <c r="GO307" i="5"/>
  <c r="GO254" i="5"/>
  <c r="GO247" i="5"/>
  <c r="GO243" i="5"/>
  <c r="GO239" i="5"/>
  <c r="GO235" i="5"/>
  <c r="GO231" i="5"/>
  <c r="GO227" i="5"/>
  <c r="GO223" i="5"/>
  <c r="GO219" i="5"/>
  <c r="GO215" i="5"/>
  <c r="GO211" i="5"/>
  <c r="GO207" i="5"/>
  <c r="GO203" i="5"/>
  <c r="GO199" i="5"/>
  <c r="GO195" i="5"/>
  <c r="GO191" i="5"/>
  <c r="GO187" i="5"/>
  <c r="GO339" i="5"/>
  <c r="GO270" i="5"/>
  <c r="GO260" i="5"/>
  <c r="GO252" i="5"/>
  <c r="GO238" i="5"/>
  <c r="GO234" i="5"/>
  <c r="GO226" i="5"/>
  <c r="GO222" i="5"/>
  <c r="GO218" i="5"/>
  <c r="GO214" i="5"/>
  <c r="GO206" i="5"/>
  <c r="GO250" i="5"/>
  <c r="GO174" i="5"/>
  <c r="GO150" i="5"/>
  <c r="GO140" i="5"/>
  <c r="GO134" i="5"/>
  <c r="GO128" i="5"/>
  <c r="GO304" i="5"/>
  <c r="GO198" i="5"/>
  <c r="GO142" i="5"/>
  <c r="GO163" i="5"/>
  <c r="GO153" i="5"/>
  <c r="GO145" i="5"/>
  <c r="GO139" i="5"/>
  <c r="GO132" i="5"/>
  <c r="GO127" i="5"/>
  <c r="GO125" i="5"/>
  <c r="GO124" i="5"/>
  <c r="GO123" i="5"/>
  <c r="GO256" i="5"/>
  <c r="GO194" i="5"/>
  <c r="GO170" i="5"/>
  <c r="GO135" i="5"/>
  <c r="GO302" i="5"/>
  <c r="GO171" i="5"/>
  <c r="GO152" i="5"/>
  <c r="GO143" i="5"/>
  <c r="GO138" i="5"/>
  <c r="GO179" i="5"/>
  <c r="GO166" i="5"/>
  <c r="GO159" i="5"/>
  <c r="GO149" i="5"/>
  <c r="GO147" i="5"/>
  <c r="GO136" i="5"/>
  <c r="GO258" i="5"/>
  <c r="GO186" i="5"/>
  <c r="GO109" i="5"/>
  <c r="GO190" i="5"/>
  <c r="GO183" i="5"/>
  <c r="GO178" i="5"/>
  <c r="GO104" i="5"/>
  <c r="GO120" i="5"/>
  <c r="GO119" i="5"/>
  <c r="GO118" i="5"/>
  <c r="GO116" i="5"/>
  <c r="GO115" i="5"/>
  <c r="GO114" i="5"/>
  <c r="GO113" i="5"/>
  <c r="GO111" i="5"/>
  <c r="GO107" i="5"/>
  <c r="GO121" i="5"/>
  <c r="GO155" i="5"/>
  <c r="GO130" i="5"/>
  <c r="GO102" i="5"/>
  <c r="GO98" i="5"/>
  <c r="GO103" i="5"/>
  <c r="GO99" i="5"/>
  <c r="GO100" i="5"/>
  <c r="GO88" i="5"/>
  <c r="GO97" i="5"/>
  <c r="GO93" i="5"/>
  <c r="GO91" i="5"/>
  <c r="GO87" i="5"/>
  <c r="GO106" i="5"/>
  <c r="GO86" i="5"/>
  <c r="GO89" i="5"/>
  <c r="GO79" i="5"/>
  <c r="GO75" i="5"/>
  <c r="GO94" i="5"/>
  <c r="GO78" i="5"/>
  <c r="GO74" i="5"/>
  <c r="GO72" i="5"/>
  <c r="GO95" i="5"/>
  <c r="GO83" i="5"/>
  <c r="GO81" i="5"/>
  <c r="GO85" i="5"/>
  <c r="GO76" i="5"/>
  <c r="GO61" i="5"/>
  <c r="GO92" i="5"/>
  <c r="GO70" i="5"/>
  <c r="GO66" i="5"/>
  <c r="GO71" i="5"/>
  <c r="GO69" i="5"/>
  <c r="GO65" i="5"/>
  <c r="GO63" i="5"/>
  <c r="GO67" i="5"/>
  <c r="GO53" i="5"/>
  <c r="GO49" i="5"/>
  <c r="GO58" i="5"/>
  <c r="GO60" i="5"/>
  <c r="GO52" i="5"/>
  <c r="GO57" i="5"/>
  <c r="GO56" i="5"/>
  <c r="GO54" i="5"/>
  <c r="GO42" i="5"/>
  <c r="GO38" i="5"/>
  <c r="GO64" i="5"/>
  <c r="GO59" i="5"/>
  <c r="GO50" i="5"/>
  <c r="GO47" i="5"/>
  <c r="GO45" i="5"/>
  <c r="GO51" i="5"/>
  <c r="GO35" i="5"/>
  <c r="GO43" i="5"/>
  <c r="GO40" i="5"/>
  <c r="GO36" i="5"/>
  <c r="GO33" i="5"/>
  <c r="GO30" i="5"/>
  <c r="GO28" i="5"/>
  <c r="GO25" i="5"/>
  <c r="GO29" i="5"/>
  <c r="GO24" i="5"/>
  <c r="GO27" i="5"/>
  <c r="GO39" i="5"/>
  <c r="GO34" i="5"/>
  <c r="GO31" i="5"/>
  <c r="GO17" i="5"/>
  <c r="GO22" i="5"/>
  <c r="GO12" i="5"/>
  <c r="GO21" i="5"/>
  <c r="GO16" i="5"/>
  <c r="GO13" i="5"/>
  <c r="GO8" i="5"/>
  <c r="GO7" i="5"/>
  <c r="GO23" i="5"/>
  <c r="GO14" i="5"/>
  <c r="GO10" i="5"/>
  <c r="GO9" i="5"/>
  <c r="GO20" i="5"/>
  <c r="GO15" i="5"/>
  <c r="GO18" i="5"/>
  <c r="GO6" i="5"/>
  <c r="GO4" i="5"/>
  <c r="GO5" i="5"/>
  <c r="CU60" i="3"/>
  <c r="CU50" i="4"/>
  <c r="R60" i="5"/>
  <c r="Q60" i="5"/>
  <c r="FT10" i="5" s="1"/>
  <c r="P60" i="5"/>
  <c r="O60" i="5"/>
  <c r="N60" i="5"/>
  <c r="T60" i="5"/>
  <c r="FR10" i="5" s="1"/>
  <c r="S60" i="5"/>
  <c r="FS10" i="5" s="1"/>
  <c r="FL10" i="5"/>
  <c r="CV33" i="3"/>
  <c r="S59" i="5"/>
  <c r="R59" i="5"/>
  <c r="Q59" i="5"/>
  <c r="P59" i="5"/>
  <c r="O59" i="5"/>
  <c r="T59" i="5"/>
  <c r="N59" i="5"/>
  <c r="F127" i="5"/>
  <c r="AF127" i="5"/>
  <c r="T58" i="5"/>
  <c r="S58" i="5"/>
  <c r="R58" i="5"/>
  <c r="Q58" i="5"/>
  <c r="O58" i="5"/>
  <c r="N58" i="5"/>
  <c r="P58" i="5"/>
  <c r="D121" i="5"/>
  <c r="AD121" i="5"/>
  <c r="GH498" i="5"/>
  <c r="GH490" i="5"/>
  <c r="GH482" i="5"/>
  <c r="GH470" i="5"/>
  <c r="GH462" i="5"/>
  <c r="GH493" i="5"/>
  <c r="GH481" i="5"/>
  <c r="GH473" i="5"/>
  <c r="GH469" i="5"/>
  <c r="GH461" i="5"/>
  <c r="GH453" i="5"/>
  <c r="GH441" i="5"/>
  <c r="GH433" i="5"/>
  <c r="GO449" i="5"/>
  <c r="GH492" i="5"/>
  <c r="GH480" i="5"/>
  <c r="GH472" i="5"/>
  <c r="GH468" i="5"/>
  <c r="GH452" i="5"/>
  <c r="GH448" i="5"/>
  <c r="GH440" i="5"/>
  <c r="GH491" i="5"/>
  <c r="GH438" i="5"/>
  <c r="GH428" i="5"/>
  <c r="GH416" i="5"/>
  <c r="GH408" i="5"/>
  <c r="GH404" i="5"/>
  <c r="GH392" i="5"/>
  <c r="GO460" i="5"/>
  <c r="GH443" i="5"/>
  <c r="GH439" i="5"/>
  <c r="GH432" i="5"/>
  <c r="GM397" i="5"/>
  <c r="GH483" i="5"/>
  <c r="GH431" i="5"/>
  <c r="GH427" i="5"/>
  <c r="GH415" i="5"/>
  <c r="GH391" i="5"/>
  <c r="GH450" i="5"/>
  <c r="GH430" i="5"/>
  <c r="GH426" i="5"/>
  <c r="GH418" i="5"/>
  <c r="GH414" i="5"/>
  <c r="GH471" i="5"/>
  <c r="GH451" i="5"/>
  <c r="GM396" i="5"/>
  <c r="GM395" i="5"/>
  <c r="GH393" i="5"/>
  <c r="GH382" i="5"/>
  <c r="GH378" i="5"/>
  <c r="GH370" i="5"/>
  <c r="GH362" i="5"/>
  <c r="GH358" i="5"/>
  <c r="GH417" i="5"/>
  <c r="GM406" i="5"/>
  <c r="GM407" i="5"/>
  <c r="GH405" i="5"/>
  <c r="GH381" i="5"/>
  <c r="GH377" i="5"/>
  <c r="GH369" i="5"/>
  <c r="GH361" i="5"/>
  <c r="GH357" i="5"/>
  <c r="GH349" i="5"/>
  <c r="GH390" i="5"/>
  <c r="GH389" i="5"/>
  <c r="GM350" i="5"/>
  <c r="GM342" i="5"/>
  <c r="GH442" i="5"/>
  <c r="GM403" i="5"/>
  <c r="GH388" i="5"/>
  <c r="GH380" i="5"/>
  <c r="GH372" i="5"/>
  <c r="GH360" i="5"/>
  <c r="GH352" i="5"/>
  <c r="GH348" i="5"/>
  <c r="GH425" i="5"/>
  <c r="GM398" i="5"/>
  <c r="GM373" i="5"/>
  <c r="GH413" i="5"/>
  <c r="GM339" i="5"/>
  <c r="GM315" i="5"/>
  <c r="GM311" i="5"/>
  <c r="GH337" i="5"/>
  <c r="GH333" i="5"/>
  <c r="GH325" i="5"/>
  <c r="GH321" i="5"/>
  <c r="GH313" i="5"/>
  <c r="GH359" i="5"/>
  <c r="GM351" i="5"/>
  <c r="GM314" i="5"/>
  <c r="GM306" i="5"/>
  <c r="GM376" i="5"/>
  <c r="GH336" i="5"/>
  <c r="GH332" i="5"/>
  <c r="GH324" i="5"/>
  <c r="GH316" i="5"/>
  <c r="GH312" i="5"/>
  <c r="GL298" i="5"/>
  <c r="GH371" i="5"/>
  <c r="GM317" i="5"/>
  <c r="GH383" i="5"/>
  <c r="GM341" i="5"/>
  <c r="GH335" i="5"/>
  <c r="GH327" i="5"/>
  <c r="GH319" i="5"/>
  <c r="GH334" i="5"/>
  <c r="GM304" i="5"/>
  <c r="GM303" i="5"/>
  <c r="GL300" i="5"/>
  <c r="GH295" i="5"/>
  <c r="GH290" i="5"/>
  <c r="GH286" i="5"/>
  <c r="GH278" i="5"/>
  <c r="GH274" i="5"/>
  <c r="GH266" i="5"/>
  <c r="GH258" i="5"/>
  <c r="GH250" i="5"/>
  <c r="GH326" i="5"/>
  <c r="GH294" i="5"/>
  <c r="GM320" i="5"/>
  <c r="GH463" i="5"/>
  <c r="GH292" i="5"/>
  <c r="GH288" i="5"/>
  <c r="GH276" i="5"/>
  <c r="GH268" i="5"/>
  <c r="GH264" i="5"/>
  <c r="GH289" i="5"/>
  <c r="GH263" i="5"/>
  <c r="GO249" i="5"/>
  <c r="GM214" i="5"/>
  <c r="GM186" i="5"/>
  <c r="GM174" i="5"/>
  <c r="GH375" i="5"/>
  <c r="GM347" i="5"/>
  <c r="GM299" i="5"/>
  <c r="GM296" i="5"/>
  <c r="GH287" i="5"/>
  <c r="GH273" i="5"/>
  <c r="GH248" i="5"/>
  <c r="GH240" i="5"/>
  <c r="GH236" i="5"/>
  <c r="GH232" i="5"/>
  <c r="GH228" i="5"/>
  <c r="GH220" i="5"/>
  <c r="GH208" i="5"/>
  <c r="GH204" i="5"/>
  <c r="GH200" i="5"/>
  <c r="GH192" i="5"/>
  <c r="GM305" i="5"/>
  <c r="GL301" i="5"/>
  <c r="GH285" i="5"/>
  <c r="GH267" i="5"/>
  <c r="GH257" i="5"/>
  <c r="GH256" i="5"/>
  <c r="GH255" i="5"/>
  <c r="GM217" i="5"/>
  <c r="GM189" i="5"/>
  <c r="GM173" i="5"/>
  <c r="GH277" i="5"/>
  <c r="GH253" i="5"/>
  <c r="GH243" i="5"/>
  <c r="GH235" i="5"/>
  <c r="GH231" i="5"/>
  <c r="GH227" i="5"/>
  <c r="GH219" i="5"/>
  <c r="GH211" i="5"/>
  <c r="GH203" i="5"/>
  <c r="GH199" i="5"/>
  <c r="GH191" i="5"/>
  <c r="GH183" i="5"/>
  <c r="GH167" i="5"/>
  <c r="GL165" i="5"/>
  <c r="GM340" i="5"/>
  <c r="GH252" i="5"/>
  <c r="GM216" i="5"/>
  <c r="GM212" i="5"/>
  <c r="GM188" i="5"/>
  <c r="GH293" i="5"/>
  <c r="GH275" i="5"/>
  <c r="GM215" i="5"/>
  <c r="GH322" i="5"/>
  <c r="GH241" i="5"/>
  <c r="GH237" i="5"/>
  <c r="GH233" i="5"/>
  <c r="GH229" i="5"/>
  <c r="GH222" i="5"/>
  <c r="GH206" i="5"/>
  <c r="GM184" i="5"/>
  <c r="GH177" i="5"/>
  <c r="GL166" i="5"/>
  <c r="GL155" i="5"/>
  <c r="GL154" i="5"/>
  <c r="GH242" i="5"/>
  <c r="GH202" i="5"/>
  <c r="GH178" i="5"/>
  <c r="GL147" i="5"/>
  <c r="GH145" i="5"/>
  <c r="GL136" i="5"/>
  <c r="GL129" i="5"/>
  <c r="GH238" i="5"/>
  <c r="GH210" i="5"/>
  <c r="GH193" i="5"/>
  <c r="GL168" i="5"/>
  <c r="GL158" i="5"/>
  <c r="GL131" i="5"/>
  <c r="GH265" i="5"/>
  <c r="GM187" i="5"/>
  <c r="GM176" i="5"/>
  <c r="GM175" i="5"/>
  <c r="GH148" i="5"/>
  <c r="GL146" i="5"/>
  <c r="GH230" i="5"/>
  <c r="GH221" i="5"/>
  <c r="GH205" i="5"/>
  <c r="GH180" i="5"/>
  <c r="GL137" i="5"/>
  <c r="GH133" i="5"/>
  <c r="GH209" i="5"/>
  <c r="GH201" i="5"/>
  <c r="GH182" i="5"/>
  <c r="GM171" i="5"/>
  <c r="GH169" i="5"/>
  <c r="GH144" i="5"/>
  <c r="GL135" i="5"/>
  <c r="GL156" i="5"/>
  <c r="GL143" i="5"/>
  <c r="GL138" i="5"/>
  <c r="GL121" i="5"/>
  <c r="GL170" i="5"/>
  <c r="GL132" i="5"/>
  <c r="GH130" i="5"/>
  <c r="GL128" i="5"/>
  <c r="GL110" i="5"/>
  <c r="GH108" i="5"/>
  <c r="GL157" i="5"/>
  <c r="GL122" i="5"/>
  <c r="GL102" i="5"/>
  <c r="GL100" i="5"/>
  <c r="GH118" i="5"/>
  <c r="GH117" i="5"/>
  <c r="GH116" i="5"/>
  <c r="GH115" i="5"/>
  <c r="GH113" i="5"/>
  <c r="GH112" i="5"/>
  <c r="GH194" i="5"/>
  <c r="GL153" i="5"/>
  <c r="GL123" i="5"/>
  <c r="GH251" i="5"/>
  <c r="GL96" i="5"/>
  <c r="GM95" i="5"/>
  <c r="GL111" i="5"/>
  <c r="GH91" i="5"/>
  <c r="GL101" i="5"/>
  <c r="GL99" i="5"/>
  <c r="GL94" i="5"/>
  <c r="GH90" i="5"/>
  <c r="GL97" i="5"/>
  <c r="GH89" i="5"/>
  <c r="GH109" i="5"/>
  <c r="GM92" i="5"/>
  <c r="GH85" i="5"/>
  <c r="GH84" i="5"/>
  <c r="GH88" i="5"/>
  <c r="GH81" i="5"/>
  <c r="GL79" i="5"/>
  <c r="GH86" i="5"/>
  <c r="GL82" i="5"/>
  <c r="GH80" i="5"/>
  <c r="GH181" i="5"/>
  <c r="GL120" i="5"/>
  <c r="GL83" i="5"/>
  <c r="GL74" i="5"/>
  <c r="GL68" i="5"/>
  <c r="GM67" i="5"/>
  <c r="GL107" i="5"/>
  <c r="GH63" i="5"/>
  <c r="GM64" i="5"/>
  <c r="GL72" i="5"/>
  <c r="GL69" i="5"/>
  <c r="GL73" i="5"/>
  <c r="GH61" i="5"/>
  <c r="GM54" i="5"/>
  <c r="GH49" i="5"/>
  <c r="GH58" i="5"/>
  <c r="GL56" i="5"/>
  <c r="GL50" i="5"/>
  <c r="GL71" i="5"/>
  <c r="GH57" i="5"/>
  <c r="GL53" i="5"/>
  <c r="GL66" i="5"/>
  <c r="GL43" i="5"/>
  <c r="GH60" i="5"/>
  <c r="GL48" i="5"/>
  <c r="GL46" i="5"/>
  <c r="GH62" i="5"/>
  <c r="GL55" i="5"/>
  <c r="GL38" i="5"/>
  <c r="GL44" i="5"/>
  <c r="GL32" i="5"/>
  <c r="GL36" i="5"/>
  <c r="GL26" i="5"/>
  <c r="GL37" i="5"/>
  <c r="GL33" i="5"/>
  <c r="GL31" i="5"/>
  <c r="GM51" i="5"/>
  <c r="GL35" i="5"/>
  <c r="GL30" i="5"/>
  <c r="GL28" i="5"/>
  <c r="GL25" i="5"/>
  <c r="GL47" i="5"/>
  <c r="GL45" i="5"/>
  <c r="GL20" i="5"/>
  <c r="GL15" i="5"/>
  <c r="GL24" i="5"/>
  <c r="GL18" i="5"/>
  <c r="GH21" i="5"/>
  <c r="GH13" i="5"/>
  <c r="GL17" i="5"/>
  <c r="GL22" i="5"/>
  <c r="GL11" i="5"/>
  <c r="GL12" i="5"/>
  <c r="GL27" i="5"/>
  <c r="GL19" i="5"/>
  <c r="GL7" i="5"/>
  <c r="GL9" i="5"/>
  <c r="GL4" i="5"/>
  <c r="GL10" i="5"/>
  <c r="GL6" i="5"/>
  <c r="GH5" i="5"/>
  <c r="GL14" i="5"/>
  <c r="CU68" i="3"/>
  <c r="Q76" i="5"/>
  <c r="P76" i="5"/>
  <c r="O76" i="5"/>
  <c r="S76" i="5"/>
  <c r="T76" i="5"/>
  <c r="R76" i="5"/>
  <c r="N76" i="5"/>
  <c r="D116" i="5"/>
  <c r="AD116" i="5"/>
  <c r="P61" i="5"/>
  <c r="T61" i="5"/>
  <c r="N61" i="5"/>
  <c r="S61" i="5"/>
  <c r="Q61" i="5"/>
  <c r="R61" i="5"/>
  <c r="O61" i="5"/>
  <c r="EH86" i="5"/>
  <c r="EI86" i="5" s="1"/>
  <c r="EJ86" i="5" s="1"/>
  <c r="FF86" i="5" s="1"/>
  <c r="S79" i="5"/>
  <c r="R79" i="5"/>
  <c r="Q79" i="5"/>
  <c r="P79" i="5"/>
  <c r="O79" i="5"/>
  <c r="T79" i="5"/>
  <c r="N79" i="5"/>
  <c r="CV31" i="3"/>
  <c r="O77" i="5"/>
  <c r="N77" i="5"/>
  <c r="T77" i="5"/>
  <c r="S77" i="5"/>
  <c r="Q77" i="5"/>
  <c r="R77" i="5"/>
  <c r="P77" i="5"/>
  <c r="F117" i="5"/>
  <c r="AF117" i="5"/>
  <c r="GM495" i="5"/>
  <c r="GM491" i="5"/>
  <c r="GM487" i="5"/>
  <c r="GM463" i="5"/>
  <c r="GM459" i="5"/>
  <c r="GM455" i="5"/>
  <c r="GM447" i="5"/>
  <c r="GM498" i="5"/>
  <c r="GM494" i="5"/>
  <c r="GM486" i="5"/>
  <c r="GM462" i="5"/>
  <c r="GM458" i="5"/>
  <c r="GM454" i="5"/>
  <c r="GI452" i="5"/>
  <c r="GM450" i="5"/>
  <c r="GI448" i="5"/>
  <c r="GM446" i="5"/>
  <c r="GM456" i="5"/>
  <c r="GM457" i="5"/>
  <c r="GM425" i="5"/>
  <c r="GM421" i="5"/>
  <c r="GM417" i="5"/>
  <c r="GM413" i="5"/>
  <c r="GM409" i="5"/>
  <c r="GM393" i="5"/>
  <c r="GM496" i="5"/>
  <c r="GM444" i="5"/>
  <c r="GM492" i="5"/>
  <c r="GM460" i="5"/>
  <c r="GM445" i="5"/>
  <c r="GM428" i="5"/>
  <c r="GM424" i="5"/>
  <c r="GM420" i="5"/>
  <c r="GM497" i="5"/>
  <c r="GI490" i="5"/>
  <c r="GM488" i="5"/>
  <c r="GI451" i="5"/>
  <c r="GM493" i="5"/>
  <c r="GM484" i="5"/>
  <c r="GM461" i="5"/>
  <c r="GM449" i="5"/>
  <c r="GM427" i="5"/>
  <c r="GM489" i="5"/>
  <c r="GM485" i="5"/>
  <c r="GM426" i="5"/>
  <c r="GM412" i="5"/>
  <c r="GM411" i="5"/>
  <c r="GM422" i="5"/>
  <c r="GM415" i="5"/>
  <c r="GM390" i="5"/>
  <c r="GK384" i="5"/>
  <c r="GM383" i="5"/>
  <c r="GM379" i="5"/>
  <c r="GM371" i="5"/>
  <c r="GM418" i="5"/>
  <c r="GM392" i="5"/>
  <c r="GM391" i="5"/>
  <c r="GM423" i="5"/>
  <c r="GM416" i="5"/>
  <c r="GK387" i="5"/>
  <c r="GM382" i="5"/>
  <c r="GM370" i="5"/>
  <c r="GM366" i="5"/>
  <c r="GM362" i="5"/>
  <c r="GM358" i="5"/>
  <c r="GM354" i="5"/>
  <c r="GM453" i="5"/>
  <c r="GM419" i="5"/>
  <c r="GK386" i="5"/>
  <c r="GM385" i="5"/>
  <c r="GM381" i="5"/>
  <c r="GM372" i="5"/>
  <c r="GM359" i="5"/>
  <c r="GM356" i="5"/>
  <c r="GM335" i="5"/>
  <c r="GM327" i="5"/>
  <c r="GM323" i="5"/>
  <c r="GK316" i="5"/>
  <c r="GK312" i="5"/>
  <c r="GM389" i="5"/>
  <c r="GM368" i="5"/>
  <c r="GM357" i="5"/>
  <c r="GM369" i="5"/>
  <c r="GM334" i="5"/>
  <c r="GM326" i="5"/>
  <c r="GK315" i="5"/>
  <c r="GK311" i="5"/>
  <c r="GK307" i="5"/>
  <c r="GK303" i="5"/>
  <c r="GM302" i="5"/>
  <c r="GK295" i="5"/>
  <c r="GM363" i="5"/>
  <c r="GM360" i="5"/>
  <c r="GH328" i="5"/>
  <c r="GM388" i="5"/>
  <c r="GM361" i="5"/>
  <c r="GM337" i="5"/>
  <c r="GM333" i="5"/>
  <c r="GM329" i="5"/>
  <c r="GM325" i="5"/>
  <c r="GK314" i="5"/>
  <c r="GM355" i="5"/>
  <c r="GH331" i="5"/>
  <c r="GM367" i="5"/>
  <c r="GM336" i="5"/>
  <c r="GM308" i="5"/>
  <c r="GM288" i="5"/>
  <c r="GM284" i="5"/>
  <c r="GM280" i="5"/>
  <c r="GM272" i="5"/>
  <c r="GK306" i="5"/>
  <c r="GK305" i="5"/>
  <c r="GJ285" i="5"/>
  <c r="GJ277" i="5"/>
  <c r="GJ273" i="5"/>
  <c r="GM410" i="5"/>
  <c r="GK304" i="5"/>
  <c r="GK292" i="5"/>
  <c r="GM287" i="5"/>
  <c r="GM283" i="5"/>
  <c r="GM414" i="5"/>
  <c r="GM365" i="5"/>
  <c r="GK309" i="5"/>
  <c r="GK291" i="5"/>
  <c r="GM290" i="5"/>
  <c r="GM286" i="5"/>
  <c r="GM282" i="5"/>
  <c r="GM278" i="5"/>
  <c r="GM270" i="5"/>
  <c r="GM332" i="5"/>
  <c r="GH330" i="5"/>
  <c r="GM364" i="5"/>
  <c r="GM353" i="5"/>
  <c r="GJ276" i="5"/>
  <c r="GM246" i="5"/>
  <c r="GM230" i="5"/>
  <c r="GM226" i="5"/>
  <c r="GM222" i="5"/>
  <c r="GM218" i="5"/>
  <c r="GM210" i="5"/>
  <c r="GM206" i="5"/>
  <c r="GM202" i="5"/>
  <c r="GM198" i="5"/>
  <c r="GM194" i="5"/>
  <c r="GM190" i="5"/>
  <c r="GM182" i="5"/>
  <c r="GM178" i="5"/>
  <c r="GK175" i="5"/>
  <c r="GK171" i="5"/>
  <c r="GM166" i="5"/>
  <c r="GM162" i="5"/>
  <c r="GM271" i="5"/>
  <c r="GM250" i="5"/>
  <c r="GJ243" i="5"/>
  <c r="GM380" i="5"/>
  <c r="GM324" i="5"/>
  <c r="GK294" i="5"/>
  <c r="GM281" i="5"/>
  <c r="GJ252" i="5"/>
  <c r="GM249" i="5"/>
  <c r="GM245" i="5"/>
  <c r="GM229" i="5"/>
  <c r="GM225" i="5"/>
  <c r="GM221" i="5"/>
  <c r="GM209" i="5"/>
  <c r="GM201" i="5"/>
  <c r="GM197" i="5"/>
  <c r="GM193" i="5"/>
  <c r="GM181" i="5"/>
  <c r="GK174" i="5"/>
  <c r="GM165" i="5"/>
  <c r="GM161" i="5"/>
  <c r="GM275" i="5"/>
  <c r="GJ274" i="5"/>
  <c r="GJ251" i="5"/>
  <c r="GJ242" i="5"/>
  <c r="GM154" i="5"/>
  <c r="GM293" i="5"/>
  <c r="GM269" i="5"/>
  <c r="GM244" i="5"/>
  <c r="GM232" i="5"/>
  <c r="GM228" i="5"/>
  <c r="GM224" i="5"/>
  <c r="GM220" i="5"/>
  <c r="GM208" i="5"/>
  <c r="GM204" i="5"/>
  <c r="GM200" i="5"/>
  <c r="GM196" i="5"/>
  <c r="GM192" i="5"/>
  <c r="GK313" i="5"/>
  <c r="GK310" i="5"/>
  <c r="GM247" i="5"/>
  <c r="GI241" i="5"/>
  <c r="GM239" i="5"/>
  <c r="GM231" i="5"/>
  <c r="GM227" i="5"/>
  <c r="GM223" i="5"/>
  <c r="GM219" i="5"/>
  <c r="GM211" i="5"/>
  <c r="GM207" i="5"/>
  <c r="GM253" i="5"/>
  <c r="GJ248" i="5"/>
  <c r="GJ240" i="5"/>
  <c r="GM180" i="5"/>
  <c r="GM179" i="5"/>
  <c r="GK173" i="5"/>
  <c r="GK172" i="5"/>
  <c r="GM159" i="5"/>
  <c r="GM151" i="5"/>
  <c r="GM149" i="5"/>
  <c r="GM129" i="5"/>
  <c r="GM191" i="5"/>
  <c r="GM168" i="5"/>
  <c r="GM167" i="5"/>
  <c r="GM158" i="5"/>
  <c r="GM131" i="5"/>
  <c r="GM150" i="5"/>
  <c r="GM128" i="5"/>
  <c r="GM203" i="5"/>
  <c r="GK169" i="5"/>
  <c r="GM164" i="5"/>
  <c r="GM163" i="5"/>
  <c r="GM157" i="5"/>
  <c r="GM153" i="5"/>
  <c r="GM132" i="5"/>
  <c r="GM156" i="5"/>
  <c r="GM152" i="5"/>
  <c r="GM195" i="5"/>
  <c r="GM183" i="5"/>
  <c r="GM160" i="5"/>
  <c r="GM155" i="5"/>
  <c r="GM133" i="5"/>
  <c r="GM130" i="5"/>
  <c r="GM126" i="5"/>
  <c r="GM110" i="5"/>
  <c r="GM125" i="5"/>
  <c r="GM122" i="5"/>
  <c r="GM106" i="5"/>
  <c r="GM102" i="5"/>
  <c r="GM124" i="5"/>
  <c r="GM109" i="5"/>
  <c r="GM105" i="5"/>
  <c r="GM101" i="5"/>
  <c r="GM123" i="5"/>
  <c r="GM108" i="5"/>
  <c r="GM199" i="5"/>
  <c r="GM104" i="5"/>
  <c r="GM279" i="5"/>
  <c r="GM120" i="5"/>
  <c r="GM119" i="5"/>
  <c r="GM112" i="5"/>
  <c r="GM111" i="5"/>
  <c r="GM107" i="5"/>
  <c r="GM127" i="5"/>
  <c r="GM121" i="5"/>
  <c r="GM103" i="5"/>
  <c r="GM98" i="5"/>
  <c r="GM99" i="5"/>
  <c r="GM100" i="5"/>
  <c r="GM88" i="5"/>
  <c r="GM87" i="5"/>
  <c r="GM76" i="5"/>
  <c r="GM89" i="5"/>
  <c r="GM86" i="5"/>
  <c r="GM79" i="5"/>
  <c r="GM75" i="5"/>
  <c r="GM73" i="5"/>
  <c r="GM84" i="5"/>
  <c r="GM82" i="5"/>
  <c r="GK176" i="5"/>
  <c r="GM78" i="5"/>
  <c r="GM77" i="5"/>
  <c r="GM71" i="5"/>
  <c r="GM83" i="5"/>
  <c r="GM81" i="5"/>
  <c r="GM61" i="5"/>
  <c r="GM70" i="5"/>
  <c r="GM90" i="5"/>
  <c r="GM74" i="5"/>
  <c r="GM62" i="5"/>
  <c r="GK55" i="5"/>
  <c r="GM72" i="5"/>
  <c r="GM59" i="5"/>
  <c r="GK51" i="5"/>
  <c r="GM63" i="5"/>
  <c r="GK56" i="5"/>
  <c r="GK54" i="5"/>
  <c r="GM91" i="5"/>
  <c r="GM80" i="5"/>
  <c r="GM60" i="5"/>
  <c r="GM58" i="5"/>
  <c r="GK53" i="5"/>
  <c r="GM43" i="5"/>
  <c r="GM39" i="5"/>
  <c r="GM48" i="5"/>
  <c r="GM46" i="5"/>
  <c r="GK52" i="5"/>
  <c r="GM42" i="5"/>
  <c r="GM38" i="5"/>
  <c r="GM47" i="5"/>
  <c r="GM45" i="5"/>
  <c r="GM36" i="5"/>
  <c r="GK49" i="5"/>
  <c r="GM26" i="5"/>
  <c r="GM37" i="5"/>
  <c r="GM44" i="5"/>
  <c r="GM40" i="5"/>
  <c r="GM35" i="5"/>
  <c r="GM25" i="5"/>
  <c r="GM27" i="5"/>
  <c r="GM24" i="5"/>
  <c r="GM18" i="5"/>
  <c r="GM17" i="5"/>
  <c r="GM41" i="5"/>
  <c r="GM34" i="5"/>
  <c r="GM22" i="5"/>
  <c r="GM11" i="5"/>
  <c r="GM12" i="5"/>
  <c r="GM19" i="5"/>
  <c r="GM16" i="5"/>
  <c r="GM13" i="5"/>
  <c r="GM8" i="5"/>
  <c r="GM7" i="5"/>
  <c r="GM23" i="5"/>
  <c r="GM10" i="5"/>
  <c r="GM9" i="5"/>
  <c r="GM5" i="5"/>
  <c r="GK4" i="5"/>
  <c r="GM20" i="5"/>
  <c r="GM15" i="5"/>
  <c r="GL496" i="5"/>
  <c r="GL492" i="5"/>
  <c r="GL488" i="5"/>
  <c r="GL484" i="5"/>
  <c r="GL480" i="5"/>
  <c r="GL476" i="5"/>
  <c r="GL472" i="5"/>
  <c r="GL468" i="5"/>
  <c r="GL464" i="5"/>
  <c r="GL460" i="5"/>
  <c r="GL495" i="5"/>
  <c r="GL491" i="5"/>
  <c r="GL487" i="5"/>
  <c r="GL483" i="5"/>
  <c r="GL479" i="5"/>
  <c r="GL475" i="5"/>
  <c r="GL471" i="5"/>
  <c r="GL467" i="5"/>
  <c r="GL463" i="5"/>
  <c r="GL459" i="5"/>
  <c r="GL455" i="5"/>
  <c r="GL451" i="5"/>
  <c r="GL447" i="5"/>
  <c r="GL443" i="5"/>
  <c r="GL439" i="5"/>
  <c r="GL435" i="5"/>
  <c r="GL431" i="5"/>
  <c r="GL498" i="5"/>
  <c r="GL494" i="5"/>
  <c r="GL490" i="5"/>
  <c r="GL486" i="5"/>
  <c r="GL482" i="5"/>
  <c r="GL478" i="5"/>
  <c r="GL474" i="5"/>
  <c r="GL470" i="5"/>
  <c r="GL466" i="5"/>
  <c r="GL462" i="5"/>
  <c r="GL458" i="5"/>
  <c r="GL454" i="5"/>
  <c r="GL450" i="5"/>
  <c r="GL446" i="5"/>
  <c r="GL442" i="5"/>
  <c r="GL438" i="5"/>
  <c r="GL434" i="5"/>
  <c r="GL485" i="5"/>
  <c r="GL453" i="5"/>
  <c r="GL430" i="5"/>
  <c r="GL426" i="5"/>
  <c r="GL422" i="5"/>
  <c r="GL418" i="5"/>
  <c r="GL414" i="5"/>
  <c r="GL410" i="5"/>
  <c r="GL406" i="5"/>
  <c r="GL402" i="5"/>
  <c r="GL398" i="5"/>
  <c r="GL390" i="5"/>
  <c r="GL481" i="5"/>
  <c r="GL456" i="5"/>
  <c r="GL440" i="5"/>
  <c r="GK394" i="5"/>
  <c r="GL477" i="5"/>
  <c r="GL457" i="5"/>
  <c r="GL441" i="5"/>
  <c r="GL429" i="5"/>
  <c r="GL425" i="5"/>
  <c r="GL421" i="5"/>
  <c r="GL417" i="5"/>
  <c r="GL413" i="5"/>
  <c r="GL409" i="5"/>
  <c r="GL405" i="5"/>
  <c r="GL401" i="5"/>
  <c r="GL397" i="5"/>
  <c r="GL393" i="5"/>
  <c r="GL389" i="5"/>
  <c r="GL473" i="5"/>
  <c r="GL444" i="5"/>
  <c r="GL436" i="5"/>
  <c r="GL469" i="5"/>
  <c r="GL445" i="5"/>
  <c r="GL437" i="5"/>
  <c r="GL428" i="5"/>
  <c r="GL424" i="5"/>
  <c r="GL420" i="5"/>
  <c r="GL416" i="5"/>
  <c r="GL497" i="5"/>
  <c r="GL465" i="5"/>
  <c r="GL448" i="5"/>
  <c r="GL493" i="5"/>
  <c r="GK400" i="5"/>
  <c r="GL388" i="5"/>
  <c r="GL384" i="5"/>
  <c r="GL380" i="5"/>
  <c r="GL376" i="5"/>
  <c r="GL372" i="5"/>
  <c r="GL368" i="5"/>
  <c r="GL364" i="5"/>
  <c r="GL360" i="5"/>
  <c r="GL356" i="5"/>
  <c r="GL352" i="5"/>
  <c r="GL348" i="5"/>
  <c r="GL489" i="5"/>
  <c r="GL433" i="5"/>
  <c r="GL412" i="5"/>
  <c r="GL411" i="5"/>
  <c r="GL396" i="5"/>
  <c r="GL395" i="5"/>
  <c r="GL461" i="5"/>
  <c r="GL415" i="5"/>
  <c r="GL387" i="5"/>
  <c r="GL383" i="5"/>
  <c r="GL379" i="5"/>
  <c r="GL375" i="5"/>
  <c r="GL371" i="5"/>
  <c r="GL367" i="5"/>
  <c r="GL363" i="5"/>
  <c r="GL359" i="5"/>
  <c r="GL355" i="5"/>
  <c r="GL351" i="5"/>
  <c r="GL347" i="5"/>
  <c r="GL343" i="5"/>
  <c r="GL408" i="5"/>
  <c r="GL407" i="5"/>
  <c r="GL392" i="5"/>
  <c r="GL391" i="5"/>
  <c r="GL449" i="5"/>
  <c r="GL432" i="5"/>
  <c r="GL427" i="5"/>
  <c r="GL423" i="5"/>
  <c r="GL386" i="5"/>
  <c r="GL382" i="5"/>
  <c r="GL378" i="5"/>
  <c r="GL374" i="5"/>
  <c r="GL370" i="5"/>
  <c r="GL366" i="5"/>
  <c r="GL362" i="5"/>
  <c r="GL358" i="5"/>
  <c r="GL354" i="5"/>
  <c r="GL350" i="5"/>
  <c r="GL419" i="5"/>
  <c r="GL404" i="5"/>
  <c r="GL403" i="5"/>
  <c r="GL365" i="5"/>
  <c r="GK308" i="5"/>
  <c r="GL399" i="5"/>
  <c r="GL339" i="5"/>
  <c r="GL335" i="5"/>
  <c r="GL331" i="5"/>
  <c r="GL327" i="5"/>
  <c r="GL323" i="5"/>
  <c r="GL319" i="5"/>
  <c r="GL315" i="5"/>
  <c r="GL311" i="5"/>
  <c r="GL307" i="5"/>
  <c r="GL381" i="5"/>
  <c r="GL357" i="5"/>
  <c r="GK299" i="5"/>
  <c r="GL369" i="5"/>
  <c r="GL334" i="5"/>
  <c r="GL330" i="5"/>
  <c r="GL326" i="5"/>
  <c r="GL322" i="5"/>
  <c r="GL318" i="5"/>
  <c r="GL314" i="5"/>
  <c r="GL310" i="5"/>
  <c r="GL306" i="5"/>
  <c r="GL294" i="5"/>
  <c r="GL373" i="5"/>
  <c r="GL349" i="5"/>
  <c r="GL345" i="5"/>
  <c r="GK344" i="5"/>
  <c r="GK338" i="5"/>
  <c r="GL385" i="5"/>
  <c r="GL361" i="5"/>
  <c r="GL346" i="5"/>
  <c r="GL337" i="5"/>
  <c r="GL333" i="5"/>
  <c r="GL329" i="5"/>
  <c r="GL325" i="5"/>
  <c r="GL321" i="5"/>
  <c r="GL317" i="5"/>
  <c r="GL313" i="5"/>
  <c r="GL309" i="5"/>
  <c r="GL341" i="5"/>
  <c r="GL324" i="5"/>
  <c r="GL312" i="5"/>
  <c r="GL305" i="5"/>
  <c r="GK302" i="5"/>
  <c r="GK301" i="5"/>
  <c r="GK296" i="5"/>
  <c r="GK293" i="5"/>
  <c r="GK289" i="5"/>
  <c r="GL336" i="5"/>
  <c r="GL304" i="5"/>
  <c r="GL303" i="5"/>
  <c r="GK300" i="5"/>
  <c r="GL292" i="5"/>
  <c r="GL288" i="5"/>
  <c r="GL284" i="5"/>
  <c r="GL280" i="5"/>
  <c r="GL276" i="5"/>
  <c r="GL272" i="5"/>
  <c r="GL268" i="5"/>
  <c r="GL264" i="5"/>
  <c r="GL260" i="5"/>
  <c r="GL256" i="5"/>
  <c r="GL252" i="5"/>
  <c r="GL452" i="5"/>
  <c r="GL316" i="5"/>
  <c r="GL340" i="5"/>
  <c r="GL320" i="5"/>
  <c r="GL286" i="5"/>
  <c r="GL282" i="5"/>
  <c r="GL278" i="5"/>
  <c r="GL274" i="5"/>
  <c r="GL270" i="5"/>
  <c r="GL266" i="5"/>
  <c r="GL262" i="5"/>
  <c r="GL267" i="5"/>
  <c r="GL258" i="5"/>
  <c r="GL257" i="5"/>
  <c r="GL253" i="5"/>
  <c r="GL353" i="5"/>
  <c r="GL342" i="5"/>
  <c r="GL285" i="5"/>
  <c r="GL283" i="5"/>
  <c r="GL277" i="5"/>
  <c r="GL261" i="5"/>
  <c r="GL251" i="5"/>
  <c r="GL246" i="5"/>
  <c r="GL242" i="5"/>
  <c r="GL238" i="5"/>
  <c r="GL234" i="5"/>
  <c r="GL230" i="5"/>
  <c r="GL226" i="5"/>
  <c r="GL222" i="5"/>
  <c r="GL218" i="5"/>
  <c r="GL214" i="5"/>
  <c r="GL210" i="5"/>
  <c r="GL206" i="5"/>
  <c r="GL202" i="5"/>
  <c r="GL198" i="5"/>
  <c r="GL194" i="5"/>
  <c r="GL190" i="5"/>
  <c r="GL186" i="5"/>
  <c r="GL182" i="5"/>
  <c r="GK290" i="5"/>
  <c r="GL271" i="5"/>
  <c r="GL250" i="5"/>
  <c r="GK170" i="5"/>
  <c r="GL281" i="5"/>
  <c r="GL265" i="5"/>
  <c r="GL249" i="5"/>
  <c r="GL245" i="5"/>
  <c r="GL241" i="5"/>
  <c r="GL237" i="5"/>
  <c r="GL233" i="5"/>
  <c r="GL229" i="5"/>
  <c r="GL225" i="5"/>
  <c r="GL221" i="5"/>
  <c r="GL217" i="5"/>
  <c r="GL213" i="5"/>
  <c r="GL209" i="5"/>
  <c r="GL205" i="5"/>
  <c r="GL201" i="5"/>
  <c r="GL197" i="5"/>
  <c r="GL193" i="5"/>
  <c r="GL189" i="5"/>
  <c r="GL185" i="5"/>
  <c r="GL181" i="5"/>
  <c r="GL177" i="5"/>
  <c r="GL173" i="5"/>
  <c r="GL169" i="5"/>
  <c r="GL328" i="5"/>
  <c r="GK298" i="5"/>
  <c r="GL275" i="5"/>
  <c r="GL377" i="5"/>
  <c r="GL295" i="5"/>
  <c r="GL279" i="5"/>
  <c r="GL263" i="5"/>
  <c r="GL255" i="5"/>
  <c r="GK297" i="5"/>
  <c r="GL287" i="5"/>
  <c r="GL273" i="5"/>
  <c r="GL259" i="5"/>
  <c r="GL254" i="5"/>
  <c r="GL247" i="5"/>
  <c r="GL243" i="5"/>
  <c r="GL239" i="5"/>
  <c r="GL235" i="5"/>
  <c r="GL231" i="5"/>
  <c r="GL224" i="5"/>
  <c r="GL215" i="5"/>
  <c r="GL208" i="5"/>
  <c r="GL200" i="5"/>
  <c r="GL195" i="5"/>
  <c r="GL183" i="5"/>
  <c r="GL332" i="5"/>
  <c r="GL184" i="5"/>
  <c r="GL180" i="5"/>
  <c r="GL179" i="5"/>
  <c r="GL228" i="5"/>
  <c r="GL219" i="5"/>
  <c r="GL212" i="5"/>
  <c r="GL196" i="5"/>
  <c r="GL191" i="5"/>
  <c r="GL174" i="5"/>
  <c r="GL291" i="5"/>
  <c r="GL248" i="5"/>
  <c r="GL244" i="5"/>
  <c r="GL223" i="5"/>
  <c r="GL216" i="5"/>
  <c r="GL207" i="5"/>
  <c r="GL203" i="5"/>
  <c r="GL192" i="5"/>
  <c r="GL187" i="5"/>
  <c r="GL176" i="5"/>
  <c r="GL175" i="5"/>
  <c r="GL236" i="5"/>
  <c r="GL227" i="5"/>
  <c r="GL220" i="5"/>
  <c r="GL211" i="5"/>
  <c r="GL204" i="5"/>
  <c r="GL199" i="5"/>
  <c r="GL188" i="5"/>
  <c r="GL232" i="5"/>
  <c r="GL178" i="5"/>
  <c r="GL172" i="5"/>
  <c r="GL171" i="5"/>
  <c r="GL269" i="5"/>
  <c r="GL240" i="5"/>
  <c r="CV32" i="3"/>
  <c r="T78" i="5"/>
  <c r="FR12" i="5" s="1"/>
  <c r="S78" i="5"/>
  <c r="FS12" i="5" s="1"/>
  <c r="R78" i="5"/>
  <c r="Q78" i="5"/>
  <c r="FT12" i="5" s="1"/>
  <c r="O78" i="5"/>
  <c r="P78" i="5"/>
  <c r="N78" i="5"/>
  <c r="FL12" i="5"/>
  <c r="EH87" i="5"/>
  <c r="FG31" i="5"/>
  <c r="FG32" i="5"/>
  <c r="FG34" i="5"/>
  <c r="GN487" i="5"/>
  <c r="GN475" i="5"/>
  <c r="GN471" i="5"/>
  <c r="GN494" i="5"/>
  <c r="GN490" i="5"/>
  <c r="GN474" i="5"/>
  <c r="GN466" i="5"/>
  <c r="GN454" i="5"/>
  <c r="GN446" i="5"/>
  <c r="GN438" i="5"/>
  <c r="GN434" i="5"/>
  <c r="GN485" i="5"/>
  <c r="GN477" i="5"/>
  <c r="GN469" i="5"/>
  <c r="GN465" i="5"/>
  <c r="GN457" i="5"/>
  <c r="GN449" i="5"/>
  <c r="GN445" i="5"/>
  <c r="GN441" i="5"/>
  <c r="GN468" i="5"/>
  <c r="GN435" i="5"/>
  <c r="GN429" i="5"/>
  <c r="GN425" i="5"/>
  <c r="GN413" i="5"/>
  <c r="GN409" i="5"/>
  <c r="GN401" i="5"/>
  <c r="GN397" i="5"/>
  <c r="GN389" i="5"/>
  <c r="GN464" i="5"/>
  <c r="GN444" i="5"/>
  <c r="GN436" i="5"/>
  <c r="GN460" i="5"/>
  <c r="GN420" i="5"/>
  <c r="GN416" i="5"/>
  <c r="GN404" i="5"/>
  <c r="GN400" i="5"/>
  <c r="GN396" i="5"/>
  <c r="GN388" i="5"/>
  <c r="GN451" i="5"/>
  <c r="GN448" i="5"/>
  <c r="GN484" i="5"/>
  <c r="GN432" i="5"/>
  <c r="GN419" i="5"/>
  <c r="GN480" i="5"/>
  <c r="GN455" i="5"/>
  <c r="GN431" i="5"/>
  <c r="GN422" i="5"/>
  <c r="GN406" i="5"/>
  <c r="GN379" i="5"/>
  <c r="GN375" i="5"/>
  <c r="GN363" i="5"/>
  <c r="GN355" i="5"/>
  <c r="GN347" i="5"/>
  <c r="GN343" i="5"/>
  <c r="GN391" i="5"/>
  <c r="GN439" i="5"/>
  <c r="GN430" i="5"/>
  <c r="GN386" i="5"/>
  <c r="GN382" i="5"/>
  <c r="GN374" i="5"/>
  <c r="GN366" i="5"/>
  <c r="GN358" i="5"/>
  <c r="GN354" i="5"/>
  <c r="GN350" i="5"/>
  <c r="GN403" i="5"/>
  <c r="GN385" i="5"/>
  <c r="GN381" i="5"/>
  <c r="GN377" i="5"/>
  <c r="GN373" i="5"/>
  <c r="GN369" i="5"/>
  <c r="GN357" i="5"/>
  <c r="GN353" i="5"/>
  <c r="GN399" i="5"/>
  <c r="GN384" i="5"/>
  <c r="GN348" i="5"/>
  <c r="GN338" i="5"/>
  <c r="GN330" i="5"/>
  <c r="GN326" i="5"/>
  <c r="GN318" i="5"/>
  <c r="GN314" i="5"/>
  <c r="GN395" i="5"/>
  <c r="GN376" i="5"/>
  <c r="GN360" i="5"/>
  <c r="GN345" i="5"/>
  <c r="GN344" i="5"/>
  <c r="GN333" i="5"/>
  <c r="GN329" i="5"/>
  <c r="GN325" i="5"/>
  <c r="GN321" i="5"/>
  <c r="GN317" i="5"/>
  <c r="GN309" i="5"/>
  <c r="GN305" i="5"/>
  <c r="GN297" i="5"/>
  <c r="GN293" i="5"/>
  <c r="GN411" i="5"/>
  <c r="GN394" i="5"/>
  <c r="GN341" i="5"/>
  <c r="GN414" i="5"/>
  <c r="GN380" i="5"/>
  <c r="GN364" i="5"/>
  <c r="GN340" i="5"/>
  <c r="GN332" i="5"/>
  <c r="GN328" i="5"/>
  <c r="GN324" i="5"/>
  <c r="GN320" i="5"/>
  <c r="GN312" i="5"/>
  <c r="GN308" i="5"/>
  <c r="GN319" i="5"/>
  <c r="GN410" i="5"/>
  <c r="GN291" i="5"/>
  <c r="GN279" i="5"/>
  <c r="GN271" i="5"/>
  <c r="GN263" i="5"/>
  <c r="GN259" i="5"/>
  <c r="GN255" i="5"/>
  <c r="GN251" i="5"/>
  <c r="GN335" i="5"/>
  <c r="GN307" i="5"/>
  <c r="GN296" i="5"/>
  <c r="GN294" i="5"/>
  <c r="GN289" i="5"/>
  <c r="GN285" i="5"/>
  <c r="GN273" i="5"/>
  <c r="GN269" i="5"/>
  <c r="GN261" i="5"/>
  <c r="GN299" i="5"/>
  <c r="GN280" i="5"/>
  <c r="GN264" i="5"/>
  <c r="GN292" i="5"/>
  <c r="GN290" i="5"/>
  <c r="GN274" i="5"/>
  <c r="GN249" i="5"/>
  <c r="GN245" i="5"/>
  <c r="GN241" i="5"/>
  <c r="GN237" i="5"/>
  <c r="GN233" i="5"/>
  <c r="GN225" i="5"/>
  <c r="GN221" i="5"/>
  <c r="GN213" i="5"/>
  <c r="GN209" i="5"/>
  <c r="GN205" i="5"/>
  <c r="GN197" i="5"/>
  <c r="GN193" i="5"/>
  <c r="GN185" i="5"/>
  <c r="GN303" i="5"/>
  <c r="GN311" i="5"/>
  <c r="GN298" i="5"/>
  <c r="GN248" i="5"/>
  <c r="GN244" i="5"/>
  <c r="GN240" i="5"/>
  <c r="GN236" i="5"/>
  <c r="GN228" i="5"/>
  <c r="GN224" i="5"/>
  <c r="GN220" i="5"/>
  <c r="GN216" i="5"/>
  <c r="GN212" i="5"/>
  <c r="GN208" i="5"/>
  <c r="GN200" i="5"/>
  <c r="GN196" i="5"/>
  <c r="GN192" i="5"/>
  <c r="GN188" i="5"/>
  <c r="GN184" i="5"/>
  <c r="GN180" i="5"/>
  <c r="GN172" i="5"/>
  <c r="GN160" i="5"/>
  <c r="GN323" i="5"/>
  <c r="GN304" i="5"/>
  <c r="GN302" i="5"/>
  <c r="GN276" i="5"/>
  <c r="GN257" i="5"/>
  <c r="GN256" i="5"/>
  <c r="GN339" i="5"/>
  <c r="GN270" i="5"/>
  <c r="GN260" i="5"/>
  <c r="GN246" i="5"/>
  <c r="GN242" i="5"/>
  <c r="GN234" i="5"/>
  <c r="GN230" i="5"/>
  <c r="GN282" i="5"/>
  <c r="GN235" i="5"/>
  <c r="GN202" i="5"/>
  <c r="GN191" i="5"/>
  <c r="GN186" i="5"/>
  <c r="GN144" i="5"/>
  <c r="GN131" i="5"/>
  <c r="GN266" i="5"/>
  <c r="GN219" i="5"/>
  <c r="GN210" i="5"/>
  <c r="GN181" i="5"/>
  <c r="GN174" i="5"/>
  <c r="GN150" i="5"/>
  <c r="GN146" i="5"/>
  <c r="GN140" i="5"/>
  <c r="GN134" i="5"/>
  <c r="GN128" i="5"/>
  <c r="GN187" i="5"/>
  <c r="GN175" i="5"/>
  <c r="GN169" i="5"/>
  <c r="GN162" i="5"/>
  <c r="GN137" i="5"/>
  <c r="GN223" i="5"/>
  <c r="GN214" i="5"/>
  <c r="GN207" i="5"/>
  <c r="GN153" i="5"/>
  <c r="GN139" i="5"/>
  <c r="GN199" i="5"/>
  <c r="GN182" i="5"/>
  <c r="GN177" i="5"/>
  <c r="GN170" i="5"/>
  <c r="GN135" i="5"/>
  <c r="GN195" i="5"/>
  <c r="GN190" i="5"/>
  <c r="GN178" i="5"/>
  <c r="GN300" i="5"/>
  <c r="GN254" i="5"/>
  <c r="GN239" i="5"/>
  <c r="GN215" i="5"/>
  <c r="GN206" i="5"/>
  <c r="GN179" i="5"/>
  <c r="GN173" i="5"/>
  <c r="GN159" i="5"/>
  <c r="GN154" i="5"/>
  <c r="GN151" i="5"/>
  <c r="GN149" i="5"/>
  <c r="GN141" i="5"/>
  <c r="GN136" i="5"/>
  <c r="GN129" i="5"/>
  <c r="GN125" i="5"/>
  <c r="GN122" i="5"/>
  <c r="GN143" i="5"/>
  <c r="GN124" i="5"/>
  <c r="GN227" i="5"/>
  <c r="GN165" i="5"/>
  <c r="GN105" i="5"/>
  <c r="GN101" i="5"/>
  <c r="GN108" i="5"/>
  <c r="GN156" i="5"/>
  <c r="GN104" i="5"/>
  <c r="GN218" i="5"/>
  <c r="GN120" i="5"/>
  <c r="GN119" i="5"/>
  <c r="GN117" i="5"/>
  <c r="GN116" i="5"/>
  <c r="GN115" i="5"/>
  <c r="GN114" i="5"/>
  <c r="GN113" i="5"/>
  <c r="GN107" i="5"/>
  <c r="GN121" i="5"/>
  <c r="GN103" i="5"/>
  <c r="GN98" i="5"/>
  <c r="GN99" i="5"/>
  <c r="GN94" i="5"/>
  <c r="GN171" i="5"/>
  <c r="GN100" i="5"/>
  <c r="GN88" i="5"/>
  <c r="GN126" i="5"/>
  <c r="GN110" i="5"/>
  <c r="GN93" i="5"/>
  <c r="GN96" i="5"/>
  <c r="GN92" i="5"/>
  <c r="GN90" i="5"/>
  <c r="GN89" i="5"/>
  <c r="GN87" i="5"/>
  <c r="GN86" i="5"/>
  <c r="GN79" i="5"/>
  <c r="GN75" i="5"/>
  <c r="GN73" i="5"/>
  <c r="GN82" i="5"/>
  <c r="GN95" i="5"/>
  <c r="GN80" i="5"/>
  <c r="GN67" i="5"/>
  <c r="GN70" i="5"/>
  <c r="GN66" i="5"/>
  <c r="GN64" i="5"/>
  <c r="GN85" i="5"/>
  <c r="GN60" i="5"/>
  <c r="GN68" i="5"/>
  <c r="GN62" i="5"/>
  <c r="GN72" i="5"/>
  <c r="GN59" i="5"/>
  <c r="GN50" i="5"/>
  <c r="GN53" i="5"/>
  <c r="GN71" i="5"/>
  <c r="GN77" i="5"/>
  <c r="GN58" i="5"/>
  <c r="GN76" i="5"/>
  <c r="GN61" i="5"/>
  <c r="GN52" i="5"/>
  <c r="GN46" i="5"/>
  <c r="GN57" i="5"/>
  <c r="GN55" i="5"/>
  <c r="GN36" i="5"/>
  <c r="GN51" i="5"/>
  <c r="GN41" i="5"/>
  <c r="GN54" i="5"/>
  <c r="GN65" i="5"/>
  <c r="GN43" i="5"/>
  <c r="GN39" i="5"/>
  <c r="GN37" i="5"/>
  <c r="GN34" i="5"/>
  <c r="GN31" i="5"/>
  <c r="GN44" i="5"/>
  <c r="GN40" i="5"/>
  <c r="GN35" i="5"/>
  <c r="GN30" i="5"/>
  <c r="GN28" i="5"/>
  <c r="GN25" i="5"/>
  <c r="GN49" i="5"/>
  <c r="GN29" i="5"/>
  <c r="GN32" i="5"/>
  <c r="GN17" i="5"/>
  <c r="GN22" i="5"/>
  <c r="GN11" i="5"/>
  <c r="GN6" i="5"/>
  <c r="GN26" i="5"/>
  <c r="GN21" i="5"/>
  <c r="GN19" i="5"/>
  <c r="GN16" i="5"/>
  <c r="GN13" i="5"/>
  <c r="GN23" i="5"/>
  <c r="GN14" i="5"/>
  <c r="GN10" i="5"/>
  <c r="GN9" i="5"/>
  <c r="GN15" i="5"/>
  <c r="GN24" i="5"/>
  <c r="GN18" i="5"/>
  <c r="GN8" i="5"/>
  <c r="GN7" i="5"/>
  <c r="GN4" i="5"/>
  <c r="GN5" i="5"/>
  <c r="EI85" i="5"/>
  <c r="DQ5" i="4" l="1"/>
  <c r="CW6" i="3"/>
  <c r="CW16" i="3"/>
  <c r="EK5" i="3"/>
  <c r="EJ7" i="3"/>
  <c r="EJ5" i="3"/>
  <c r="EJ4" i="3"/>
  <c r="EK7" i="3" s="1"/>
  <c r="EJ6" i="3"/>
  <c r="EK6" i="3" s="1"/>
  <c r="EL6" i="3" s="1"/>
  <c r="CV43" i="4"/>
  <c r="CW41" i="4" s="1"/>
  <c r="CV5" i="4"/>
  <c r="CV7" i="4"/>
  <c r="CV4" i="4"/>
  <c r="CV6" i="4"/>
  <c r="CV86" i="4"/>
  <c r="CV88" i="4"/>
  <c r="CV77" i="4"/>
  <c r="CV85" i="4"/>
  <c r="CV87" i="4"/>
  <c r="CW13" i="3"/>
  <c r="CW5" i="3"/>
  <c r="CW7" i="3"/>
  <c r="CW4" i="3"/>
  <c r="CV88" i="3"/>
  <c r="CV87" i="3"/>
  <c r="CV97" i="3"/>
  <c r="CV86" i="3"/>
  <c r="CV85" i="3"/>
  <c r="CV96" i="3"/>
  <c r="CV94" i="3"/>
  <c r="CV95" i="3"/>
  <c r="CW51" i="3"/>
  <c r="CW52" i="3"/>
  <c r="CW50" i="3"/>
  <c r="CW15" i="3"/>
  <c r="CV76" i="3"/>
  <c r="CV79" i="3"/>
  <c r="CV77" i="3"/>
  <c r="CW49" i="3"/>
  <c r="CV78" i="3"/>
  <c r="CW14" i="3"/>
  <c r="CV59" i="3"/>
  <c r="CW25" i="3"/>
  <c r="CW32" i="3"/>
  <c r="CV78" i="4"/>
  <c r="CV79" i="4"/>
  <c r="CV76" i="4"/>
  <c r="CV25" i="4"/>
  <c r="CV24" i="4"/>
  <c r="CV22" i="4"/>
  <c r="CV23" i="4"/>
  <c r="DP6" i="4"/>
  <c r="CV58" i="4"/>
  <c r="CV97" i="4"/>
  <c r="CV94" i="4"/>
  <c r="DP4" i="4"/>
  <c r="DQ6" i="4" s="1"/>
  <c r="EJ7" i="4"/>
  <c r="EJ6" i="4"/>
  <c r="EJ4" i="4"/>
  <c r="CV95" i="4"/>
  <c r="EJ5" i="4"/>
  <c r="CV96" i="4"/>
  <c r="DP5" i="4"/>
  <c r="CV59" i="4"/>
  <c r="CV60" i="4"/>
  <c r="CV61" i="4"/>
  <c r="CV51" i="4"/>
  <c r="DP7" i="4"/>
  <c r="DQ7" i="3"/>
  <c r="DR4" i="3" s="1"/>
  <c r="CV43" i="3"/>
  <c r="DQ6" i="3"/>
  <c r="CV105" i="4"/>
  <c r="CV104" i="4"/>
  <c r="CV52" i="4"/>
  <c r="CV103" i="4"/>
  <c r="CV69" i="4"/>
  <c r="CW16" i="4"/>
  <c r="CV33" i="4"/>
  <c r="CV106" i="4"/>
  <c r="CV106" i="3"/>
  <c r="CV42" i="3"/>
  <c r="CV104" i="3"/>
  <c r="CV103" i="3"/>
  <c r="CV105" i="3"/>
  <c r="CW23" i="3"/>
  <c r="CW34" i="3"/>
  <c r="CW31" i="3"/>
  <c r="CW33" i="3"/>
  <c r="CV41" i="3"/>
  <c r="CW24" i="3"/>
  <c r="CW22" i="3"/>
  <c r="CV40" i="3"/>
  <c r="CV70" i="4"/>
  <c r="CV67" i="4"/>
  <c r="CW40" i="4"/>
  <c r="CV68" i="4"/>
  <c r="CW14" i="4"/>
  <c r="CW13" i="4"/>
  <c r="CW15" i="4"/>
  <c r="CV32" i="4"/>
  <c r="CV34" i="4"/>
  <c r="CV31" i="4"/>
  <c r="GI497" i="5"/>
  <c r="GI481" i="5"/>
  <c r="GI477" i="5"/>
  <c r="GI461" i="5"/>
  <c r="GI457" i="5"/>
  <c r="GI441" i="5"/>
  <c r="GI496" i="5"/>
  <c r="GI480" i="5"/>
  <c r="GI476" i="5"/>
  <c r="GI460" i="5"/>
  <c r="GI456" i="5"/>
  <c r="GI474" i="5"/>
  <c r="GI459" i="5"/>
  <c r="GI443" i="5"/>
  <c r="GI439" i="5"/>
  <c r="GI483" i="5"/>
  <c r="GI427" i="5"/>
  <c r="GI423" i="5"/>
  <c r="GI419" i="5"/>
  <c r="GI407" i="5"/>
  <c r="GM405" i="5"/>
  <c r="GI403" i="5"/>
  <c r="GM401" i="5"/>
  <c r="GI391" i="5"/>
  <c r="GI498" i="5"/>
  <c r="GI479" i="5"/>
  <c r="GI440" i="5"/>
  <c r="GM436" i="5"/>
  <c r="GI435" i="5"/>
  <c r="GI494" i="5"/>
  <c r="GI475" i="5"/>
  <c r="GI462" i="5"/>
  <c r="GM437" i="5"/>
  <c r="GI426" i="5"/>
  <c r="GI422" i="5"/>
  <c r="GI454" i="5"/>
  <c r="GI455" i="5"/>
  <c r="GI458" i="5"/>
  <c r="GI424" i="5"/>
  <c r="GM387" i="5"/>
  <c r="GI385" i="5"/>
  <c r="GM375" i="5"/>
  <c r="GI428" i="5"/>
  <c r="GI420" i="5"/>
  <c r="GM408" i="5"/>
  <c r="GI406" i="5"/>
  <c r="GI400" i="5"/>
  <c r="GI390" i="5"/>
  <c r="GI389" i="5"/>
  <c r="GI442" i="5"/>
  <c r="GM402" i="5"/>
  <c r="GI388" i="5"/>
  <c r="GM386" i="5"/>
  <c r="GM378" i="5"/>
  <c r="GI376" i="5"/>
  <c r="GM374" i="5"/>
  <c r="GI372" i="5"/>
  <c r="GI368" i="5"/>
  <c r="GI364" i="5"/>
  <c r="GM346" i="5"/>
  <c r="GI344" i="5"/>
  <c r="GI495" i="5"/>
  <c r="GI478" i="5"/>
  <c r="GI425" i="5"/>
  <c r="GM404" i="5"/>
  <c r="GI482" i="5"/>
  <c r="GI421" i="5"/>
  <c r="GM377" i="5"/>
  <c r="GI371" i="5"/>
  <c r="GM399" i="5"/>
  <c r="GI393" i="5"/>
  <c r="GI370" i="5"/>
  <c r="GI337" i="5"/>
  <c r="GI333" i="5"/>
  <c r="GM331" i="5"/>
  <c r="GI329" i="5"/>
  <c r="GM319" i="5"/>
  <c r="GM307" i="5"/>
  <c r="GM384" i="5"/>
  <c r="GI350" i="5"/>
  <c r="GI347" i="5"/>
  <c r="GM343" i="5"/>
  <c r="GI392" i="5"/>
  <c r="GI365" i="5"/>
  <c r="GM348" i="5"/>
  <c r="GI336" i="5"/>
  <c r="GI332" i="5"/>
  <c r="GM330" i="5"/>
  <c r="GM322" i="5"/>
  <c r="GI320" i="5"/>
  <c r="GM318" i="5"/>
  <c r="GM310" i="5"/>
  <c r="GI308" i="5"/>
  <c r="GM298" i="5"/>
  <c r="GI351" i="5"/>
  <c r="GM349" i="5"/>
  <c r="GM345" i="5"/>
  <c r="GM434" i="5"/>
  <c r="GI363" i="5"/>
  <c r="GI335" i="5"/>
  <c r="GM321" i="5"/>
  <c r="GI315" i="5"/>
  <c r="GM313" i="5"/>
  <c r="GI369" i="5"/>
  <c r="GI366" i="5"/>
  <c r="GM352" i="5"/>
  <c r="GI314" i="5"/>
  <c r="GM292" i="5"/>
  <c r="GI286" i="5"/>
  <c r="GI282" i="5"/>
  <c r="GI266" i="5"/>
  <c r="GI262" i="5"/>
  <c r="GI438" i="5"/>
  <c r="GI367" i="5"/>
  <c r="GM316" i="5"/>
  <c r="GI299" i="5"/>
  <c r="GM328" i="5"/>
  <c r="GI293" i="5"/>
  <c r="GM291" i="5"/>
  <c r="GI285" i="5"/>
  <c r="GI463" i="5"/>
  <c r="GI311" i="5"/>
  <c r="GI288" i="5"/>
  <c r="GI284" i="5"/>
  <c r="GI280" i="5"/>
  <c r="GI268" i="5"/>
  <c r="GI264" i="5"/>
  <c r="GM297" i="5"/>
  <c r="GM309" i="5"/>
  <c r="GI287" i="5"/>
  <c r="GI248" i="5"/>
  <c r="GI244" i="5"/>
  <c r="GI236" i="5"/>
  <c r="GI232" i="5"/>
  <c r="GI228" i="5"/>
  <c r="GI224" i="5"/>
  <c r="GI216" i="5"/>
  <c r="GI208" i="5"/>
  <c r="GI204" i="5"/>
  <c r="GI200" i="5"/>
  <c r="GI196" i="5"/>
  <c r="GI188" i="5"/>
  <c r="GI180" i="5"/>
  <c r="GI176" i="5"/>
  <c r="GM170" i="5"/>
  <c r="GI168" i="5"/>
  <c r="GI164" i="5"/>
  <c r="GI334" i="5"/>
  <c r="GM312" i="5"/>
  <c r="GM301" i="5"/>
  <c r="GM294" i="5"/>
  <c r="GI267" i="5"/>
  <c r="GI283" i="5"/>
  <c r="GI261" i="5"/>
  <c r="GI260" i="5"/>
  <c r="GI259" i="5"/>
  <c r="GI253" i="5"/>
  <c r="GI247" i="5"/>
  <c r="GI235" i="5"/>
  <c r="GI231" i="5"/>
  <c r="GI227" i="5"/>
  <c r="GI223" i="5"/>
  <c r="GI215" i="5"/>
  <c r="GM213" i="5"/>
  <c r="GI211" i="5"/>
  <c r="GI207" i="5"/>
  <c r="GM205" i="5"/>
  <c r="GI203" i="5"/>
  <c r="GI199" i="5"/>
  <c r="GI195" i="5"/>
  <c r="GI187" i="5"/>
  <c r="GM185" i="5"/>
  <c r="GI183" i="5"/>
  <c r="GI179" i="5"/>
  <c r="GM177" i="5"/>
  <c r="GI175" i="5"/>
  <c r="GM169" i="5"/>
  <c r="GI167" i="5"/>
  <c r="GI163" i="5"/>
  <c r="GI252" i="5"/>
  <c r="GI281" i="5"/>
  <c r="GI265" i="5"/>
  <c r="GI251" i="5"/>
  <c r="GI246" i="5"/>
  <c r="GI238" i="5"/>
  <c r="GI234" i="5"/>
  <c r="GI230" i="5"/>
  <c r="GI226" i="5"/>
  <c r="GI214" i="5"/>
  <c r="GI210" i="5"/>
  <c r="GI202" i="5"/>
  <c r="GI198" i="5"/>
  <c r="GI186" i="5"/>
  <c r="GM300" i="5"/>
  <c r="GM289" i="5"/>
  <c r="GI249" i="5"/>
  <c r="GI245" i="5"/>
  <c r="GI237" i="5"/>
  <c r="GI229" i="5"/>
  <c r="GI225" i="5"/>
  <c r="GI217" i="5"/>
  <c r="GI209" i="5"/>
  <c r="GI279" i="5"/>
  <c r="GI263" i="5"/>
  <c r="GI165" i="5"/>
  <c r="GI145" i="5"/>
  <c r="GI139" i="5"/>
  <c r="GI132" i="5"/>
  <c r="GI127" i="5"/>
  <c r="GI126" i="5"/>
  <c r="GI125" i="5"/>
  <c r="GI124" i="5"/>
  <c r="GI166" i="5"/>
  <c r="GI173" i="5"/>
  <c r="GI148" i="5"/>
  <c r="GI143" i="5"/>
  <c r="GI130" i="5"/>
  <c r="GI189" i="5"/>
  <c r="GI174" i="5"/>
  <c r="GI161" i="5"/>
  <c r="GI160" i="5"/>
  <c r="GI133" i="5"/>
  <c r="GI181" i="5"/>
  <c r="GI162" i="5"/>
  <c r="GI159" i="5"/>
  <c r="GI147" i="5"/>
  <c r="GI141" i="5"/>
  <c r="GM172" i="5"/>
  <c r="GI146" i="5"/>
  <c r="GI140" i="5"/>
  <c r="GI250" i="5"/>
  <c r="GI197" i="5"/>
  <c r="GI142" i="5"/>
  <c r="GI131" i="5"/>
  <c r="GI108" i="5"/>
  <c r="GI104" i="5"/>
  <c r="GI201" i="5"/>
  <c r="GI118" i="5"/>
  <c r="GI117" i="5"/>
  <c r="GI116" i="5"/>
  <c r="GI115" i="5"/>
  <c r="GI114" i="5"/>
  <c r="GI112" i="5"/>
  <c r="GI111" i="5"/>
  <c r="GI107" i="5"/>
  <c r="GI103" i="5"/>
  <c r="GM295" i="5"/>
  <c r="GI144" i="5"/>
  <c r="GI128" i="5"/>
  <c r="GI110" i="5"/>
  <c r="GI182" i="5"/>
  <c r="GI106" i="5"/>
  <c r="GI129" i="5"/>
  <c r="GI109" i="5"/>
  <c r="GI87" i="5"/>
  <c r="GM85" i="5"/>
  <c r="GM94" i="5"/>
  <c r="GI90" i="5"/>
  <c r="GI105" i="5"/>
  <c r="GI78" i="5"/>
  <c r="GM96" i="5"/>
  <c r="GI88" i="5"/>
  <c r="GI83" i="5"/>
  <c r="GI81" i="5"/>
  <c r="GM97" i="5"/>
  <c r="GM93" i="5"/>
  <c r="GI91" i="5"/>
  <c r="GI77" i="5"/>
  <c r="GI89" i="5"/>
  <c r="GI80" i="5"/>
  <c r="GI76" i="5"/>
  <c r="GI79" i="5"/>
  <c r="GI75" i="5"/>
  <c r="GM66" i="5"/>
  <c r="GI62" i="5"/>
  <c r="GI61" i="5"/>
  <c r="GI84" i="5"/>
  <c r="GI82" i="5"/>
  <c r="GM68" i="5"/>
  <c r="GM65" i="5"/>
  <c r="GM56" i="5"/>
  <c r="GM50" i="5"/>
  <c r="GM53" i="5"/>
  <c r="GI95" i="5"/>
  <c r="GI63" i="5"/>
  <c r="GI54" i="5"/>
  <c r="GI60" i="5"/>
  <c r="GM57" i="5"/>
  <c r="GM55" i="5"/>
  <c r="GM69" i="5"/>
  <c r="GI41" i="5"/>
  <c r="GM52" i="5"/>
  <c r="GI44" i="5"/>
  <c r="GI59" i="5"/>
  <c r="GI40" i="5"/>
  <c r="GM49" i="5"/>
  <c r="GI42" i="5"/>
  <c r="GI47" i="5"/>
  <c r="GI45" i="5"/>
  <c r="GI67" i="5"/>
  <c r="GI29" i="5"/>
  <c r="GI24" i="5"/>
  <c r="GI27" i="5"/>
  <c r="GI32" i="5"/>
  <c r="GI48" i="5"/>
  <c r="GI46" i="5"/>
  <c r="GI26" i="5"/>
  <c r="GI33" i="5"/>
  <c r="GI31" i="5"/>
  <c r="GI43" i="5"/>
  <c r="GI12" i="5"/>
  <c r="GI23" i="5"/>
  <c r="GI21" i="5"/>
  <c r="GI19" i="5"/>
  <c r="GI16" i="5"/>
  <c r="GI13" i="5"/>
  <c r="GI8" i="5"/>
  <c r="GI39" i="5"/>
  <c r="GI10" i="5"/>
  <c r="GI9" i="5"/>
  <c r="GI20" i="5"/>
  <c r="GI25" i="5"/>
  <c r="GI18" i="5"/>
  <c r="GI30" i="5"/>
  <c r="GI17" i="5"/>
  <c r="GM14" i="5"/>
  <c r="GM6" i="5"/>
  <c r="GI5" i="5"/>
  <c r="GI11" i="5"/>
  <c r="GM4" i="5"/>
  <c r="CV50" i="4"/>
  <c r="R23" i="5"/>
  <c r="Q23" i="5"/>
  <c r="P23" i="5"/>
  <c r="O23" i="5"/>
  <c r="N23" i="5"/>
  <c r="T23" i="5"/>
  <c r="S23" i="5"/>
  <c r="AF114" i="5"/>
  <c r="F114" i="5"/>
  <c r="EJ85" i="5"/>
  <c r="FF85" i="5" s="1"/>
  <c r="FG86" i="5" s="1"/>
  <c r="GN479" i="5"/>
  <c r="GN467" i="5"/>
  <c r="GO466" i="5"/>
  <c r="GI465" i="5"/>
  <c r="GO446" i="5"/>
  <c r="GI445" i="5"/>
  <c r="GN478" i="5"/>
  <c r="GN458" i="5"/>
  <c r="GN442" i="5"/>
  <c r="GO497" i="5"/>
  <c r="GO493" i="5"/>
  <c r="GO489" i="5"/>
  <c r="GO477" i="5"/>
  <c r="GO473" i="5"/>
  <c r="GO457" i="5"/>
  <c r="GO453" i="5"/>
  <c r="GO441" i="5"/>
  <c r="GN437" i="5"/>
  <c r="GN433" i="5"/>
  <c r="GO483" i="5"/>
  <c r="GO436" i="5"/>
  <c r="GN417" i="5"/>
  <c r="GL394" i="5"/>
  <c r="GN393" i="5"/>
  <c r="GN447" i="5"/>
  <c r="GI431" i="5"/>
  <c r="GO428" i="5"/>
  <c r="GO416" i="5"/>
  <c r="GO408" i="5"/>
  <c r="GO451" i="5"/>
  <c r="GN424" i="5"/>
  <c r="GN412" i="5"/>
  <c r="GN392" i="5"/>
  <c r="GN488" i="5"/>
  <c r="GO471" i="5"/>
  <c r="GH435" i="5"/>
  <c r="GO432" i="5"/>
  <c r="GN423" i="5"/>
  <c r="GO463" i="5"/>
  <c r="GN452" i="5"/>
  <c r="GN472" i="5"/>
  <c r="GO418" i="5"/>
  <c r="GI410" i="5"/>
  <c r="GO401" i="5"/>
  <c r="GO391" i="5"/>
  <c r="GN387" i="5"/>
  <c r="GN383" i="5"/>
  <c r="GH374" i="5"/>
  <c r="GN367" i="5"/>
  <c r="GN351" i="5"/>
  <c r="GL344" i="5"/>
  <c r="GN443" i="5"/>
  <c r="GN407" i="5"/>
  <c r="GO386" i="5"/>
  <c r="GO382" i="5"/>
  <c r="GI381" i="5"/>
  <c r="GN402" i="5"/>
  <c r="GO397" i="5"/>
  <c r="GH385" i="5"/>
  <c r="GN378" i="5"/>
  <c r="GH373" i="5"/>
  <c r="GN346" i="5"/>
  <c r="GN342" i="5"/>
  <c r="GO377" i="5"/>
  <c r="GO345" i="5"/>
  <c r="GO341" i="5"/>
  <c r="GN398" i="5"/>
  <c r="GI396" i="5"/>
  <c r="GH376" i="5"/>
  <c r="GN361" i="5"/>
  <c r="GO487" i="5"/>
  <c r="GO372" i="5"/>
  <c r="GO406" i="5"/>
  <c r="GN368" i="5"/>
  <c r="GO330" i="5"/>
  <c r="GO326" i="5"/>
  <c r="GI325" i="5"/>
  <c r="GO314" i="5"/>
  <c r="GO360" i="5"/>
  <c r="GH329" i="5"/>
  <c r="GN322" i="5"/>
  <c r="GH317" i="5"/>
  <c r="GN310" i="5"/>
  <c r="GN306" i="5"/>
  <c r="GH379" i="5"/>
  <c r="GO366" i="5"/>
  <c r="GI340" i="5"/>
  <c r="GO321" i="5"/>
  <c r="GO309" i="5"/>
  <c r="GO305" i="5"/>
  <c r="GI304" i="5"/>
  <c r="GO411" i="5"/>
  <c r="GO352" i="5"/>
  <c r="GL338" i="5"/>
  <c r="GN337" i="5"/>
  <c r="GH320" i="5"/>
  <c r="GL302" i="5"/>
  <c r="GN301" i="5"/>
  <c r="GO355" i="5"/>
  <c r="GI354" i="5"/>
  <c r="GO316" i="5"/>
  <c r="GN459" i="5"/>
  <c r="GH429" i="5"/>
  <c r="GN336" i="5"/>
  <c r="GH323" i="5"/>
  <c r="GN356" i="5"/>
  <c r="GL299" i="5"/>
  <c r="GO271" i="5"/>
  <c r="GN331" i="5"/>
  <c r="GL308" i="5"/>
  <c r="GN283" i="5"/>
  <c r="GN267" i="5"/>
  <c r="GO422" i="5"/>
  <c r="GO362" i="5"/>
  <c r="GO282" i="5"/>
  <c r="GO350" i="5"/>
  <c r="GH318" i="5"/>
  <c r="GO294" i="5"/>
  <c r="GO261" i="5"/>
  <c r="GN315" i="5"/>
  <c r="GO300" i="5"/>
  <c r="GN295" i="5"/>
  <c r="GL290" i="5"/>
  <c r="GN277" i="5"/>
  <c r="GJ256" i="5"/>
  <c r="GO237" i="5"/>
  <c r="GO225" i="5"/>
  <c r="GO221" i="5"/>
  <c r="GO197" i="5"/>
  <c r="GO193" i="5"/>
  <c r="GJ270" i="5"/>
  <c r="GO268" i="5"/>
  <c r="GJ260" i="5"/>
  <c r="GJ254" i="5"/>
  <c r="GJ239" i="5"/>
  <c r="GN217" i="5"/>
  <c r="GJ215" i="5"/>
  <c r="GN189" i="5"/>
  <c r="GJ187" i="5"/>
  <c r="GL296" i="5"/>
  <c r="GO288" i="5"/>
  <c r="GO278" i="5"/>
  <c r="GO232" i="5"/>
  <c r="GO216" i="5"/>
  <c r="GO204" i="5"/>
  <c r="GO188" i="5"/>
  <c r="GO168" i="5"/>
  <c r="GO164" i="5"/>
  <c r="GN262" i="5"/>
  <c r="GJ218" i="5"/>
  <c r="GH207" i="5"/>
  <c r="GJ206" i="5"/>
  <c r="GJ190" i="5"/>
  <c r="GH179" i="5"/>
  <c r="GJ178" i="5"/>
  <c r="GN176" i="5"/>
  <c r="GJ174" i="5"/>
  <c r="GJ170" i="5"/>
  <c r="GL400" i="5"/>
  <c r="GO284" i="5"/>
  <c r="GN272" i="5"/>
  <c r="GO266" i="5"/>
  <c r="GO335" i="5"/>
  <c r="GN327" i="5"/>
  <c r="GL297" i="5"/>
  <c r="GN258" i="5"/>
  <c r="GO246" i="5"/>
  <c r="GO242" i="5"/>
  <c r="GO230" i="5"/>
  <c r="GO210" i="5"/>
  <c r="GH291" i="5"/>
  <c r="GL289" i="5"/>
  <c r="GN252" i="5"/>
  <c r="GO251" i="5"/>
  <c r="GN238" i="5"/>
  <c r="GJ236" i="5"/>
  <c r="GL293" i="5"/>
  <c r="GJ171" i="5"/>
  <c r="GO146" i="5"/>
  <c r="GI121" i="5"/>
  <c r="GO257" i="5"/>
  <c r="GO253" i="5"/>
  <c r="GN231" i="5"/>
  <c r="GN226" i="5"/>
  <c r="GJ224" i="5"/>
  <c r="GO175" i="5"/>
  <c r="GJ172" i="5"/>
  <c r="GO162" i="5"/>
  <c r="GO137" i="5"/>
  <c r="GO276" i="5"/>
  <c r="GJ245" i="5"/>
  <c r="GN203" i="5"/>
  <c r="GN198" i="5"/>
  <c r="GN142" i="5"/>
  <c r="GO126" i="5"/>
  <c r="GO122" i="5"/>
  <c r="GJ241" i="5"/>
  <c r="GH234" i="5"/>
  <c r="GJ212" i="5"/>
  <c r="GJ205" i="5"/>
  <c r="GJ184" i="5"/>
  <c r="GO182" i="5"/>
  <c r="GJ181" i="5"/>
  <c r="GN163" i="5"/>
  <c r="GN157" i="5"/>
  <c r="GL150" i="5"/>
  <c r="GL140" i="5"/>
  <c r="GL134" i="5"/>
  <c r="GN132" i="5"/>
  <c r="GJ196" i="5"/>
  <c r="GN194" i="5"/>
  <c r="GJ185" i="5"/>
  <c r="GJ169" i="5"/>
  <c r="GO156" i="5"/>
  <c r="GO148" i="5"/>
  <c r="GI136" i="5"/>
  <c r="GN243" i="5"/>
  <c r="GJ192" i="5"/>
  <c r="GN183" i="5"/>
  <c r="GJ177" i="5"/>
  <c r="GO151" i="5"/>
  <c r="GO141" i="5"/>
  <c r="GN222" i="5"/>
  <c r="GJ220" i="5"/>
  <c r="GJ213" i="5"/>
  <c r="GO202" i="5"/>
  <c r="GO158" i="5"/>
  <c r="GN147" i="5"/>
  <c r="GO131" i="5"/>
  <c r="GN106" i="5"/>
  <c r="GN102" i="5"/>
  <c r="GJ209" i="5"/>
  <c r="GO105" i="5"/>
  <c r="GO101" i="5"/>
  <c r="GN138" i="5"/>
  <c r="GL125" i="5"/>
  <c r="GN247" i="5"/>
  <c r="GJ233" i="5"/>
  <c r="GN123" i="5"/>
  <c r="GH114" i="5"/>
  <c r="GO133" i="5"/>
  <c r="GO117" i="5"/>
  <c r="GO112" i="5"/>
  <c r="GN118" i="5"/>
  <c r="GN111" i="5"/>
  <c r="GN211" i="5"/>
  <c r="GN127" i="5"/>
  <c r="GO110" i="5"/>
  <c r="GL104" i="5"/>
  <c r="GL113" i="5"/>
  <c r="GL116" i="5"/>
  <c r="GL119" i="5"/>
  <c r="GL95" i="5"/>
  <c r="GL89" i="5"/>
  <c r="GL98" i="5"/>
  <c r="GH87" i="5"/>
  <c r="GL85" i="5"/>
  <c r="GN97" i="5"/>
  <c r="GN91" i="5"/>
  <c r="GI100" i="5"/>
  <c r="GL93" i="5"/>
  <c r="GO96" i="5"/>
  <c r="GO73" i="5"/>
  <c r="GI72" i="5"/>
  <c r="GL92" i="5"/>
  <c r="GO84" i="5"/>
  <c r="GO82" i="5"/>
  <c r="GL76" i="5"/>
  <c r="GN152" i="5"/>
  <c r="GL86" i="5"/>
  <c r="GN78" i="5"/>
  <c r="GO90" i="5"/>
  <c r="GN83" i="5"/>
  <c r="GO77" i="5"/>
  <c r="GL67" i="5"/>
  <c r="GL61" i="5"/>
  <c r="GH59" i="5"/>
  <c r="GN74" i="5"/>
  <c r="GL65" i="5"/>
  <c r="GL51" i="5"/>
  <c r="GN63" i="5"/>
  <c r="GL54" i="5"/>
  <c r="GO62" i="5"/>
  <c r="GO55" i="5"/>
  <c r="GJ50" i="5"/>
  <c r="GL49" i="5"/>
  <c r="GN69" i="5"/>
  <c r="GL64" i="5"/>
  <c r="GL52" i="5"/>
  <c r="GL70" i="5"/>
  <c r="GL58" i="5"/>
  <c r="GN42" i="5"/>
  <c r="GN38" i="5"/>
  <c r="GN47" i="5"/>
  <c r="GO41" i="5"/>
  <c r="GL57" i="5"/>
  <c r="GN56" i="5"/>
  <c r="GO48" i="5"/>
  <c r="GO46" i="5"/>
  <c r="GL40" i="5"/>
  <c r="GO37" i="5"/>
  <c r="GL34" i="5"/>
  <c r="GJ29" i="5"/>
  <c r="GO68" i="5"/>
  <c r="GN33" i="5"/>
  <c r="GJ36" i="5"/>
  <c r="GJ31" i="5"/>
  <c r="GO32" i="5"/>
  <c r="GN27" i="5"/>
  <c r="GJ28" i="5"/>
  <c r="GO26" i="5"/>
  <c r="GJ25" i="5"/>
  <c r="GJ23" i="5"/>
  <c r="GJ21" i="5"/>
  <c r="GJ16" i="5"/>
  <c r="GJ13" i="5"/>
  <c r="GJ8" i="5"/>
  <c r="GJ7" i="5"/>
  <c r="GJ14" i="5"/>
  <c r="GO11" i="5"/>
  <c r="GJ10" i="5"/>
  <c r="GJ15" i="5"/>
  <c r="GO19" i="5"/>
  <c r="GJ18" i="5"/>
  <c r="GN12" i="5"/>
  <c r="GJ22" i="5"/>
  <c r="GN20" i="5"/>
  <c r="GJ4" i="5"/>
  <c r="GJ5" i="5"/>
  <c r="GJ6" i="5"/>
  <c r="CV68" i="3"/>
  <c r="T25" i="5"/>
  <c r="S25" i="5"/>
  <c r="R25" i="5"/>
  <c r="Q25" i="5"/>
  <c r="P25" i="5"/>
  <c r="O25" i="5"/>
  <c r="N25" i="5"/>
  <c r="CV49" i="4"/>
  <c r="M33" i="5"/>
  <c r="M32" i="5"/>
  <c r="M34" i="5"/>
  <c r="M31" i="5"/>
  <c r="CV60" i="3"/>
  <c r="N24" i="5"/>
  <c r="T24" i="5"/>
  <c r="FR6" i="5" s="1"/>
  <c r="S24" i="5"/>
  <c r="FS6" i="5" s="1"/>
  <c r="R24" i="5"/>
  <c r="Q24" i="5"/>
  <c r="FT6" i="5" s="1"/>
  <c r="P24" i="5"/>
  <c r="O24" i="5"/>
  <c r="FL6" i="5"/>
  <c r="CV58" i="3"/>
  <c r="CV67" i="3"/>
  <c r="D115" i="5"/>
  <c r="AD115" i="5"/>
  <c r="T22" i="5"/>
  <c r="S22" i="5"/>
  <c r="R22" i="5"/>
  <c r="Q22" i="5"/>
  <c r="P22" i="5"/>
  <c r="O22" i="5"/>
  <c r="N22" i="5"/>
  <c r="CV69" i="3"/>
  <c r="CV61" i="3"/>
  <c r="CV70" i="3"/>
  <c r="CW43" i="4" l="1"/>
  <c r="CX7" i="3"/>
  <c r="CW85" i="3"/>
  <c r="EK6" i="4"/>
  <c r="EK7" i="4"/>
  <c r="DQ7" i="4"/>
  <c r="DR6" i="4" s="1"/>
  <c r="EL7" i="3"/>
  <c r="CX14" i="3"/>
  <c r="FH14" i="3" s="1"/>
  <c r="CW42" i="4"/>
  <c r="CW6" i="4"/>
  <c r="CW4" i="4"/>
  <c r="CW7" i="4"/>
  <c r="CW5" i="4"/>
  <c r="CW25" i="4"/>
  <c r="CW88" i="4"/>
  <c r="CW86" i="4"/>
  <c r="CW87" i="4"/>
  <c r="CW85" i="4"/>
  <c r="CW79" i="4"/>
  <c r="CX15" i="3"/>
  <c r="FH15" i="3" s="1"/>
  <c r="CX5" i="3"/>
  <c r="CX4" i="3"/>
  <c r="FH4" i="3" s="1"/>
  <c r="CW86" i="3"/>
  <c r="CX6" i="3"/>
  <c r="CX13" i="3"/>
  <c r="FH13" i="3" s="1"/>
  <c r="CW97" i="3"/>
  <c r="CW88" i="3"/>
  <c r="CW87" i="3"/>
  <c r="CW95" i="3"/>
  <c r="CW94" i="3"/>
  <c r="CW96" i="3"/>
  <c r="CX50" i="3"/>
  <c r="FH50" i="3" s="1"/>
  <c r="CW78" i="3"/>
  <c r="CX51" i="3"/>
  <c r="FH51" i="3" s="1"/>
  <c r="CW77" i="3"/>
  <c r="CX49" i="3"/>
  <c r="FH49" i="3" s="1"/>
  <c r="CX52" i="3"/>
  <c r="FH52" i="3" s="1"/>
  <c r="CX16" i="3"/>
  <c r="FH16" i="3" s="1"/>
  <c r="CW79" i="3"/>
  <c r="CW76" i="3"/>
  <c r="CW106" i="3"/>
  <c r="DR6" i="3"/>
  <c r="CW76" i="4"/>
  <c r="CW78" i="4"/>
  <c r="CW77" i="4"/>
  <c r="CW22" i="4"/>
  <c r="CW24" i="4"/>
  <c r="CW23" i="4"/>
  <c r="CW61" i="4"/>
  <c r="CW94" i="4"/>
  <c r="CW58" i="4"/>
  <c r="CW59" i="4"/>
  <c r="EK5" i="4"/>
  <c r="CW60" i="4"/>
  <c r="CW96" i="4"/>
  <c r="CW95" i="4"/>
  <c r="CW97" i="4"/>
  <c r="CW67" i="4"/>
  <c r="CW104" i="4"/>
  <c r="CW103" i="4"/>
  <c r="CW106" i="4"/>
  <c r="CW105" i="4"/>
  <c r="CW103" i="3"/>
  <c r="DR7" i="3"/>
  <c r="FH7" i="3" s="1"/>
  <c r="CX33" i="3"/>
  <c r="FH33" i="3" s="1"/>
  <c r="CW104" i="3"/>
  <c r="CW61" i="3"/>
  <c r="DR5" i="3"/>
  <c r="FH5" i="3" s="1"/>
  <c r="CW52" i="4"/>
  <c r="CW68" i="4"/>
  <c r="CX32" i="3"/>
  <c r="FH32" i="3" s="1"/>
  <c r="CX24" i="3"/>
  <c r="FH24" i="3" s="1"/>
  <c r="CW105" i="3"/>
  <c r="CW40" i="3"/>
  <c r="CW68" i="3"/>
  <c r="CX31" i="3"/>
  <c r="FH31" i="3" s="1"/>
  <c r="CW41" i="3"/>
  <c r="CW43" i="3"/>
  <c r="CW58" i="3"/>
  <c r="CX34" i="3"/>
  <c r="FH34" i="3" s="1"/>
  <c r="CX23" i="3"/>
  <c r="FH23" i="3" s="1"/>
  <c r="CW69" i="3"/>
  <c r="CW60" i="3"/>
  <c r="CW42" i="3"/>
  <c r="CX22" i="3"/>
  <c r="FH22" i="3" s="1"/>
  <c r="CX25" i="3"/>
  <c r="FH25" i="3" s="1"/>
  <c r="CW69" i="4"/>
  <c r="CW70" i="4"/>
  <c r="CX13" i="4"/>
  <c r="FH13" i="4" s="1"/>
  <c r="CX15" i="4"/>
  <c r="FH15" i="4" s="1"/>
  <c r="CW32" i="4"/>
  <c r="CW33" i="4"/>
  <c r="CW34" i="4"/>
  <c r="CW31" i="4"/>
  <c r="CW50" i="4"/>
  <c r="CX14" i="4"/>
  <c r="FH14" i="4" s="1"/>
  <c r="CX16" i="4"/>
  <c r="FH16" i="4" s="1"/>
  <c r="N33" i="5"/>
  <c r="T33" i="5"/>
  <c r="FR7" i="5" s="1"/>
  <c r="S33" i="5"/>
  <c r="FS7" i="5" s="1"/>
  <c r="R33" i="5"/>
  <c r="Q33" i="5"/>
  <c r="FT7" i="5" s="1"/>
  <c r="P33" i="5"/>
  <c r="O33" i="5"/>
  <c r="FL7" i="5"/>
  <c r="CW59" i="3"/>
  <c r="CW67" i="3"/>
  <c r="CW49" i="4"/>
  <c r="CW51" i="4"/>
  <c r="CW70" i="3"/>
  <c r="R31" i="5"/>
  <c r="Q31" i="5"/>
  <c r="P31" i="5"/>
  <c r="O31" i="5"/>
  <c r="N31" i="5"/>
  <c r="T31" i="5"/>
  <c r="S31" i="5"/>
  <c r="AD120" i="5"/>
  <c r="D120" i="5"/>
  <c r="GH494" i="5"/>
  <c r="GH486" i="5"/>
  <c r="GK492" i="5"/>
  <c r="GK480" i="5"/>
  <c r="GK476" i="5"/>
  <c r="GK472" i="5"/>
  <c r="GK468" i="5"/>
  <c r="GK464" i="5"/>
  <c r="GK452" i="5"/>
  <c r="GK448" i="5"/>
  <c r="GK440" i="5"/>
  <c r="GH497" i="5"/>
  <c r="GH489" i="5"/>
  <c r="GH485" i="5"/>
  <c r="GH457" i="5"/>
  <c r="GH449" i="5"/>
  <c r="GH445" i="5"/>
  <c r="GH437" i="5"/>
  <c r="GK491" i="5"/>
  <c r="GK483" i="5"/>
  <c r="GK479" i="5"/>
  <c r="GK475" i="5"/>
  <c r="GK471" i="5"/>
  <c r="GK467" i="5"/>
  <c r="GK463" i="5"/>
  <c r="GK451" i="5"/>
  <c r="GK443" i="5"/>
  <c r="GH496" i="5"/>
  <c r="GH488" i="5"/>
  <c r="GH484" i="5"/>
  <c r="GH460" i="5"/>
  <c r="GH456" i="5"/>
  <c r="GH444" i="5"/>
  <c r="GH436" i="5"/>
  <c r="GK498" i="5"/>
  <c r="GK466" i="5"/>
  <c r="GK450" i="5"/>
  <c r="GH487" i="5"/>
  <c r="GK462" i="5"/>
  <c r="GH459" i="5"/>
  <c r="GK453" i="5"/>
  <c r="GH446" i="5"/>
  <c r="GK435" i="5"/>
  <c r="GK430" i="5"/>
  <c r="GK426" i="5"/>
  <c r="GK422" i="5"/>
  <c r="GK418" i="5"/>
  <c r="GK414" i="5"/>
  <c r="GK410" i="5"/>
  <c r="GK406" i="5"/>
  <c r="GK402" i="5"/>
  <c r="GK398" i="5"/>
  <c r="GK390" i="5"/>
  <c r="GK490" i="5"/>
  <c r="GK481" i="5"/>
  <c r="GH434" i="5"/>
  <c r="GK477" i="5"/>
  <c r="GH447" i="5"/>
  <c r="GK441" i="5"/>
  <c r="GK429" i="5"/>
  <c r="GK425" i="5"/>
  <c r="GK421" i="5"/>
  <c r="GK482" i="5"/>
  <c r="GK473" i="5"/>
  <c r="GK442" i="5"/>
  <c r="GK478" i="5"/>
  <c r="GK469" i="5"/>
  <c r="GH454" i="5"/>
  <c r="GK438" i="5"/>
  <c r="GK428" i="5"/>
  <c r="GK431" i="5"/>
  <c r="GK420" i="5"/>
  <c r="GK399" i="5"/>
  <c r="GK389" i="5"/>
  <c r="GH386" i="5"/>
  <c r="GK493" i="5"/>
  <c r="GH455" i="5"/>
  <c r="GK401" i="5"/>
  <c r="GK388" i="5"/>
  <c r="GK380" i="5"/>
  <c r="GK376" i="5"/>
  <c r="GH458" i="5"/>
  <c r="GK433" i="5"/>
  <c r="GK412" i="5"/>
  <c r="GK411" i="5"/>
  <c r="GK396" i="5"/>
  <c r="GK395" i="5"/>
  <c r="GK474" i="5"/>
  <c r="GK470" i="5"/>
  <c r="GK465" i="5"/>
  <c r="GK461" i="5"/>
  <c r="GK439" i="5"/>
  <c r="GK415" i="5"/>
  <c r="GK397" i="5"/>
  <c r="GK383" i="5"/>
  <c r="GK379" i="5"/>
  <c r="GK375" i="5"/>
  <c r="GK416" i="5"/>
  <c r="GK413" i="5"/>
  <c r="GK408" i="5"/>
  <c r="GK407" i="5"/>
  <c r="GK392" i="5"/>
  <c r="GK391" i="5"/>
  <c r="GH384" i="5"/>
  <c r="GH495" i="5"/>
  <c r="GK432" i="5"/>
  <c r="GK427" i="5"/>
  <c r="GK423" i="5"/>
  <c r="GK409" i="5"/>
  <c r="GK393" i="5"/>
  <c r="GK382" i="5"/>
  <c r="GK378" i="5"/>
  <c r="GK374" i="5"/>
  <c r="GK417" i="5"/>
  <c r="GK403" i="5"/>
  <c r="GH387" i="5"/>
  <c r="GK377" i="5"/>
  <c r="GK405" i="5"/>
  <c r="GK381" i="5"/>
  <c r="GK424" i="5"/>
  <c r="GK419" i="5"/>
  <c r="GK404" i="5"/>
  <c r="GM400" i="5"/>
  <c r="GM394" i="5"/>
  <c r="GK373" i="5"/>
  <c r="GK285" i="5"/>
  <c r="GK277" i="5"/>
  <c r="GK273" i="5"/>
  <c r="GK265" i="5"/>
  <c r="GK261" i="5"/>
  <c r="GK257" i="5"/>
  <c r="GH282" i="5"/>
  <c r="GH270" i="5"/>
  <c r="GK288" i="5"/>
  <c r="GK385" i="5"/>
  <c r="GK287" i="5"/>
  <c r="GK275" i="5"/>
  <c r="GK267" i="5"/>
  <c r="GK263" i="5"/>
  <c r="GH284" i="5"/>
  <c r="GH280" i="5"/>
  <c r="GH272" i="5"/>
  <c r="GH279" i="5"/>
  <c r="GK260" i="5"/>
  <c r="GK259" i="5"/>
  <c r="GK254" i="5"/>
  <c r="GK243" i="5"/>
  <c r="GK235" i="5"/>
  <c r="GK231" i="5"/>
  <c r="GK227" i="5"/>
  <c r="GK223" i="5"/>
  <c r="GK219" i="5"/>
  <c r="GK215" i="5"/>
  <c r="GK211" i="5"/>
  <c r="GK207" i="5"/>
  <c r="GK167" i="5"/>
  <c r="GK264" i="5"/>
  <c r="GK258" i="5"/>
  <c r="GK253" i="5"/>
  <c r="GK252" i="5"/>
  <c r="GH244" i="5"/>
  <c r="GK274" i="5"/>
  <c r="GK251" i="5"/>
  <c r="GK242" i="5"/>
  <c r="GK238" i="5"/>
  <c r="GK234" i="5"/>
  <c r="GK230" i="5"/>
  <c r="GK226" i="5"/>
  <c r="GK222" i="5"/>
  <c r="GK218" i="5"/>
  <c r="GK214" i="5"/>
  <c r="GK210" i="5"/>
  <c r="GK206" i="5"/>
  <c r="GH283" i="5"/>
  <c r="GK268" i="5"/>
  <c r="GK250" i="5"/>
  <c r="GH247" i="5"/>
  <c r="GH239" i="5"/>
  <c r="GH163" i="5"/>
  <c r="GH159" i="5"/>
  <c r="GK286" i="5"/>
  <c r="GK278" i="5"/>
  <c r="GH271" i="5"/>
  <c r="GK262" i="5"/>
  <c r="GK241" i="5"/>
  <c r="GK237" i="5"/>
  <c r="GK233" i="5"/>
  <c r="GK229" i="5"/>
  <c r="GK225" i="5"/>
  <c r="GK221" i="5"/>
  <c r="GK217" i="5"/>
  <c r="GK213" i="5"/>
  <c r="GK209" i="5"/>
  <c r="GK205" i="5"/>
  <c r="GK266" i="5"/>
  <c r="GK248" i="5"/>
  <c r="GK240" i="5"/>
  <c r="GK236" i="5"/>
  <c r="GK232" i="5"/>
  <c r="GK228" i="5"/>
  <c r="GK224" i="5"/>
  <c r="GK220" i="5"/>
  <c r="GK216" i="5"/>
  <c r="GK212" i="5"/>
  <c r="GK208" i="5"/>
  <c r="GK276" i="5"/>
  <c r="GH269" i="5"/>
  <c r="GK256" i="5"/>
  <c r="GK255" i="5"/>
  <c r="GH249" i="5"/>
  <c r="GH245" i="5"/>
  <c r="GH246" i="5"/>
  <c r="GH164" i="5"/>
  <c r="GK148" i="5"/>
  <c r="GK143" i="5"/>
  <c r="GK138" i="5"/>
  <c r="GK130" i="5"/>
  <c r="GH165" i="5"/>
  <c r="GH157" i="5"/>
  <c r="GH153" i="5"/>
  <c r="GK133" i="5"/>
  <c r="GH132" i="5"/>
  <c r="GH127" i="5"/>
  <c r="GH126" i="5"/>
  <c r="GH125" i="5"/>
  <c r="GH124" i="5"/>
  <c r="GH281" i="5"/>
  <c r="GH166" i="5"/>
  <c r="GH156" i="5"/>
  <c r="GK147" i="5"/>
  <c r="GK141" i="5"/>
  <c r="GK136" i="5"/>
  <c r="GH155" i="5"/>
  <c r="GH152" i="5"/>
  <c r="GK144" i="5"/>
  <c r="GH161" i="5"/>
  <c r="GH160" i="5"/>
  <c r="GH154" i="5"/>
  <c r="GK146" i="5"/>
  <c r="GK140" i="5"/>
  <c r="GK134" i="5"/>
  <c r="GK145" i="5"/>
  <c r="GK139" i="5"/>
  <c r="GH150" i="5"/>
  <c r="GK135" i="5"/>
  <c r="GH128" i="5"/>
  <c r="GH162" i="5"/>
  <c r="GH123" i="5"/>
  <c r="GK118" i="5"/>
  <c r="GK117" i="5"/>
  <c r="GK116" i="5"/>
  <c r="GK115" i="5"/>
  <c r="GK114" i="5"/>
  <c r="GK113" i="5"/>
  <c r="GK112" i="5"/>
  <c r="GK111" i="5"/>
  <c r="GK107" i="5"/>
  <c r="GH131" i="5"/>
  <c r="GK103" i="5"/>
  <c r="GH151" i="5"/>
  <c r="GH149" i="5"/>
  <c r="GK110" i="5"/>
  <c r="GH121" i="5"/>
  <c r="GH120" i="5"/>
  <c r="GH119" i="5"/>
  <c r="GK106" i="5"/>
  <c r="GK102" i="5"/>
  <c r="GK100" i="5"/>
  <c r="GK109" i="5"/>
  <c r="GH168" i="5"/>
  <c r="GH158" i="5"/>
  <c r="GH122" i="5"/>
  <c r="GK105" i="5"/>
  <c r="GK142" i="5"/>
  <c r="GK108" i="5"/>
  <c r="GK96" i="5"/>
  <c r="GK86" i="5"/>
  <c r="GK95" i="5"/>
  <c r="GK89" i="5"/>
  <c r="GK137" i="5"/>
  <c r="GK98" i="5"/>
  <c r="GK88" i="5"/>
  <c r="GK104" i="5"/>
  <c r="GK91" i="5"/>
  <c r="GK99" i="5"/>
  <c r="GK92" i="5"/>
  <c r="GK97" i="5"/>
  <c r="GK94" i="5"/>
  <c r="GK93" i="5"/>
  <c r="GK87" i="5"/>
  <c r="GH129" i="5"/>
  <c r="GK101" i="5"/>
  <c r="GK85" i="5"/>
  <c r="GK90" i="5"/>
  <c r="GH47" i="5"/>
  <c r="GH45" i="5"/>
  <c r="GH41" i="5"/>
  <c r="GH44" i="5"/>
  <c r="GH35" i="5"/>
  <c r="GH40" i="5"/>
  <c r="GH48" i="5"/>
  <c r="GH46" i="5"/>
  <c r="GH42" i="5"/>
  <c r="GH38" i="5"/>
  <c r="GH39" i="5"/>
  <c r="GH25" i="5"/>
  <c r="GK32" i="5"/>
  <c r="GH34" i="5"/>
  <c r="GK33" i="5"/>
  <c r="GK31" i="5"/>
  <c r="GH27" i="5"/>
  <c r="GH37" i="5"/>
  <c r="GH36" i="5"/>
  <c r="GK30" i="5"/>
  <c r="GK28" i="5"/>
  <c r="GH26" i="5"/>
  <c r="GK29" i="5"/>
  <c r="GH22" i="5"/>
  <c r="GK14" i="5"/>
  <c r="GH43" i="5"/>
  <c r="GK20" i="5"/>
  <c r="GK15" i="5"/>
  <c r="GH23" i="5"/>
  <c r="GK18" i="5"/>
  <c r="GH24" i="5"/>
  <c r="GK17" i="5"/>
  <c r="GK19" i="5"/>
  <c r="GK21" i="5"/>
  <c r="GK13" i="5"/>
  <c r="GK16" i="5"/>
  <c r="O34" i="5"/>
  <c r="R34" i="5"/>
  <c r="T34" i="5"/>
  <c r="S34" i="5"/>
  <c r="Q34" i="5"/>
  <c r="P34" i="5"/>
  <c r="N34" i="5"/>
  <c r="P32" i="5"/>
  <c r="O32" i="5"/>
  <c r="N32" i="5"/>
  <c r="T32" i="5"/>
  <c r="S32" i="5"/>
  <c r="R32" i="5"/>
  <c r="Q32" i="5"/>
  <c r="D127" i="5"/>
  <c r="AD127" i="5"/>
  <c r="FG85" i="5"/>
  <c r="FG87" i="5"/>
  <c r="FG88" i="5"/>
  <c r="CX40" i="4" l="1"/>
  <c r="FH40" i="4" s="1"/>
  <c r="DR5" i="4"/>
  <c r="FH6" i="3"/>
  <c r="CX5" i="4"/>
  <c r="DR7" i="4"/>
  <c r="DR4" i="4"/>
  <c r="CX87" i="3"/>
  <c r="FH87" i="3" s="1"/>
  <c r="CX41" i="4"/>
  <c r="FH41" i="4" s="1"/>
  <c r="CX42" i="4"/>
  <c r="FH42" i="4" s="1"/>
  <c r="CX43" i="4"/>
  <c r="FH43" i="4" s="1"/>
  <c r="CX4" i="4"/>
  <c r="CX6" i="4"/>
  <c r="CX7" i="4"/>
  <c r="CX23" i="4"/>
  <c r="FH23" i="4" s="1"/>
  <c r="EL5" i="4"/>
  <c r="EL4" i="4"/>
  <c r="CX88" i="4"/>
  <c r="FH88" i="4" s="1"/>
  <c r="CX87" i="4"/>
  <c r="FH87" i="4" s="1"/>
  <c r="CX85" i="4"/>
  <c r="FH85" i="4" s="1"/>
  <c r="CX86" i="4"/>
  <c r="FH86" i="4" s="1"/>
  <c r="CX78" i="4"/>
  <c r="FH78" i="4" s="1"/>
  <c r="CX77" i="4"/>
  <c r="FH77" i="4" s="1"/>
  <c r="FI16" i="3"/>
  <c r="CX85" i="3"/>
  <c r="FH85" i="3" s="1"/>
  <c r="CX88" i="3"/>
  <c r="FH88" i="3" s="1"/>
  <c r="CX94" i="3"/>
  <c r="FH94" i="3" s="1"/>
  <c r="CX95" i="3"/>
  <c r="FH95" i="3" s="1"/>
  <c r="CX86" i="3"/>
  <c r="FH86" i="3" s="1"/>
  <c r="CX97" i="3"/>
  <c r="FH97" i="3" s="1"/>
  <c r="CX96" i="3"/>
  <c r="FH96" i="3" s="1"/>
  <c r="FI14" i="3"/>
  <c r="FI13" i="3"/>
  <c r="FI52" i="3"/>
  <c r="FI51" i="3"/>
  <c r="FI49" i="3"/>
  <c r="FI50" i="3"/>
  <c r="CX79" i="3"/>
  <c r="FH79" i="3" s="1"/>
  <c r="FI15" i="3"/>
  <c r="CX76" i="3"/>
  <c r="FH76" i="3" s="1"/>
  <c r="CX77" i="3"/>
  <c r="FH77" i="3" s="1"/>
  <c r="CX78" i="3"/>
  <c r="FH78" i="3" s="1"/>
  <c r="FI32" i="3"/>
  <c r="CX76" i="4"/>
  <c r="FH76" i="4" s="1"/>
  <c r="CX79" i="4"/>
  <c r="FH79" i="4" s="1"/>
  <c r="CX25" i="4"/>
  <c r="FH25" i="4" s="1"/>
  <c r="CX22" i="4"/>
  <c r="FH22" i="4" s="1"/>
  <c r="CX59" i="4"/>
  <c r="FH59" i="4" s="1"/>
  <c r="CX61" i="4"/>
  <c r="FH61" i="4" s="1"/>
  <c r="CX24" i="4"/>
  <c r="FH24" i="4" s="1"/>
  <c r="EL6" i="4"/>
  <c r="CX58" i="4"/>
  <c r="FH58" i="4" s="1"/>
  <c r="CX95" i="4"/>
  <c r="FH95" i="4" s="1"/>
  <c r="CX105" i="4"/>
  <c r="FH105" i="4" s="1"/>
  <c r="CX60" i="4"/>
  <c r="FH60" i="4" s="1"/>
  <c r="CX96" i="4"/>
  <c r="FH96" i="4" s="1"/>
  <c r="EL7" i="4"/>
  <c r="CX97" i="4"/>
  <c r="FH97" i="4" s="1"/>
  <c r="CX94" i="4"/>
  <c r="FH94" i="4" s="1"/>
  <c r="CX103" i="4"/>
  <c r="FH103" i="4" s="1"/>
  <c r="CX104" i="4"/>
  <c r="FH104" i="4" s="1"/>
  <c r="CX69" i="4"/>
  <c r="FH69" i="4" s="1"/>
  <c r="FI16" i="4"/>
  <c r="CX106" i="4"/>
  <c r="FH106" i="4" s="1"/>
  <c r="FI33" i="3"/>
  <c r="CX41" i="3"/>
  <c r="FH41" i="3" s="1"/>
  <c r="CX59" i="3"/>
  <c r="FH59" i="3" s="1"/>
  <c r="FI31" i="3"/>
  <c r="CX105" i="3"/>
  <c r="FH105" i="3" s="1"/>
  <c r="FI7" i="3"/>
  <c r="FI4" i="3"/>
  <c r="FI5" i="3"/>
  <c r="FI6" i="3"/>
  <c r="CX70" i="4"/>
  <c r="FH70" i="4" s="1"/>
  <c r="CX51" i="4"/>
  <c r="FH51" i="4" s="1"/>
  <c r="FI25" i="3"/>
  <c r="FI34" i="3"/>
  <c r="CX103" i="3"/>
  <c r="FH103" i="3" s="1"/>
  <c r="CX106" i="3"/>
  <c r="FH106" i="3" s="1"/>
  <c r="CX104" i="3"/>
  <c r="FH104" i="3" s="1"/>
  <c r="FI23" i="3"/>
  <c r="CX40" i="3"/>
  <c r="FH40" i="3" s="1"/>
  <c r="CX70" i="3"/>
  <c r="FH70" i="3" s="1"/>
  <c r="FI22" i="3"/>
  <c r="CX42" i="3"/>
  <c r="FH42" i="3" s="1"/>
  <c r="FI24" i="3"/>
  <c r="CX43" i="3"/>
  <c r="FH43" i="3" s="1"/>
  <c r="CX68" i="4"/>
  <c r="FH68" i="4" s="1"/>
  <c r="CX33" i="4"/>
  <c r="FH33" i="4" s="1"/>
  <c r="CX67" i="4"/>
  <c r="FH67" i="4" s="1"/>
  <c r="FI13" i="4"/>
  <c r="FI14" i="4"/>
  <c r="CX32" i="4"/>
  <c r="FH32" i="4" s="1"/>
  <c r="FI15" i="4"/>
  <c r="CX31" i="4"/>
  <c r="FH31" i="4" s="1"/>
  <c r="CX34" i="4"/>
  <c r="FH34" i="4" s="1"/>
  <c r="CX58" i="3"/>
  <c r="FH58" i="3" s="1"/>
  <c r="CX49" i="4"/>
  <c r="FH49" i="4" s="1"/>
  <c r="CX50" i="4"/>
  <c r="FH50" i="4" s="1"/>
  <c r="CX67" i="3"/>
  <c r="FH67" i="3" s="1"/>
  <c r="CX68" i="3"/>
  <c r="FH68" i="3" s="1"/>
  <c r="CX69" i="3"/>
  <c r="FH69" i="3" s="1"/>
  <c r="GN491" i="5"/>
  <c r="GN463" i="5"/>
  <c r="GK496" i="5"/>
  <c r="GK488" i="5"/>
  <c r="GK484" i="5"/>
  <c r="GM483" i="5"/>
  <c r="GM479" i="5"/>
  <c r="GM475" i="5"/>
  <c r="GM471" i="5"/>
  <c r="GM467" i="5"/>
  <c r="GK460" i="5"/>
  <c r="GK456" i="5"/>
  <c r="GM451" i="5"/>
  <c r="GK444" i="5"/>
  <c r="GM443" i="5"/>
  <c r="GM439" i="5"/>
  <c r="GK436" i="5"/>
  <c r="GM435" i="5"/>
  <c r="GN498" i="5"/>
  <c r="GN462" i="5"/>
  <c r="GN450" i="5"/>
  <c r="GK495" i="5"/>
  <c r="GM490" i="5"/>
  <c r="GK487" i="5"/>
  <c r="GM482" i="5"/>
  <c r="GM478" i="5"/>
  <c r="GM474" i="5"/>
  <c r="GM470" i="5"/>
  <c r="GM466" i="5"/>
  <c r="GK459" i="5"/>
  <c r="GK455" i="5"/>
  <c r="GK447" i="5"/>
  <c r="GM442" i="5"/>
  <c r="GN493" i="5"/>
  <c r="GN461" i="5"/>
  <c r="GN453" i="5"/>
  <c r="GK489" i="5"/>
  <c r="GM481" i="5"/>
  <c r="GM472" i="5"/>
  <c r="GM440" i="5"/>
  <c r="GK494" i="5"/>
  <c r="GK485" i="5"/>
  <c r="GM477" i="5"/>
  <c r="GM468" i="5"/>
  <c r="GM441" i="5"/>
  <c r="GM429" i="5"/>
  <c r="GN492" i="5"/>
  <c r="GM473" i="5"/>
  <c r="GM464" i="5"/>
  <c r="GK454" i="5"/>
  <c r="GK486" i="5"/>
  <c r="GM469" i="5"/>
  <c r="GK457" i="5"/>
  <c r="GM465" i="5"/>
  <c r="GK458" i="5"/>
  <c r="GM448" i="5"/>
  <c r="GM438" i="5"/>
  <c r="GK445" i="5"/>
  <c r="GK437" i="5"/>
  <c r="GM433" i="5"/>
  <c r="GM432" i="5"/>
  <c r="GM480" i="5"/>
  <c r="GM476" i="5"/>
  <c r="GK497" i="5"/>
  <c r="GK372" i="5"/>
  <c r="GK446" i="5"/>
  <c r="GM430" i="5"/>
  <c r="GK371" i="5"/>
  <c r="GK367" i="5"/>
  <c r="GK363" i="5"/>
  <c r="GK359" i="5"/>
  <c r="GK355" i="5"/>
  <c r="GK351" i="5"/>
  <c r="GK347" i="5"/>
  <c r="GK343" i="5"/>
  <c r="GK449" i="5"/>
  <c r="GK362" i="5"/>
  <c r="GK353" i="5"/>
  <c r="GK342" i="5"/>
  <c r="GK340" i="5"/>
  <c r="GK336" i="5"/>
  <c r="GK332" i="5"/>
  <c r="GK328" i="5"/>
  <c r="GK324" i="5"/>
  <c r="GK320" i="5"/>
  <c r="GM431" i="5"/>
  <c r="GK365" i="5"/>
  <c r="GK356" i="5"/>
  <c r="GK368" i="5"/>
  <c r="GK354" i="5"/>
  <c r="GK339" i="5"/>
  <c r="GM338" i="5"/>
  <c r="GK335" i="5"/>
  <c r="GK331" i="5"/>
  <c r="GK327" i="5"/>
  <c r="GK323" i="5"/>
  <c r="GK319" i="5"/>
  <c r="GK366" i="5"/>
  <c r="GK357" i="5"/>
  <c r="GK348" i="5"/>
  <c r="GM344" i="5"/>
  <c r="GK369" i="5"/>
  <c r="GK360" i="5"/>
  <c r="GK334" i="5"/>
  <c r="GK330" i="5"/>
  <c r="GK326" i="5"/>
  <c r="GK322" i="5"/>
  <c r="GK318" i="5"/>
  <c r="GK434" i="5"/>
  <c r="GK358" i="5"/>
  <c r="GK349" i="5"/>
  <c r="GK345" i="5"/>
  <c r="GK281" i="5"/>
  <c r="GM276" i="5"/>
  <c r="GK269" i="5"/>
  <c r="GM268" i="5"/>
  <c r="GM264" i="5"/>
  <c r="GM260" i="5"/>
  <c r="GM256" i="5"/>
  <c r="GM452" i="5"/>
  <c r="GK352" i="5"/>
  <c r="GK341" i="5"/>
  <c r="GK321" i="5"/>
  <c r="GN287" i="5"/>
  <c r="GN275" i="5"/>
  <c r="GK370" i="5"/>
  <c r="GK333" i="5"/>
  <c r="GK284" i="5"/>
  <c r="GK361" i="5"/>
  <c r="GK325" i="5"/>
  <c r="GK283" i="5"/>
  <c r="GK279" i="5"/>
  <c r="GM274" i="5"/>
  <c r="GK271" i="5"/>
  <c r="GM266" i="5"/>
  <c r="GM262" i="5"/>
  <c r="GK350" i="5"/>
  <c r="GK346" i="5"/>
  <c r="GK337" i="5"/>
  <c r="GM285" i="5"/>
  <c r="GM277" i="5"/>
  <c r="GK270" i="5"/>
  <c r="GM261" i="5"/>
  <c r="GM252" i="5"/>
  <c r="GM251" i="5"/>
  <c r="GN250" i="5"/>
  <c r="GK247" i="5"/>
  <c r="GM242" i="5"/>
  <c r="GK239" i="5"/>
  <c r="GM238" i="5"/>
  <c r="GM234" i="5"/>
  <c r="GK203" i="5"/>
  <c r="GK199" i="5"/>
  <c r="GK195" i="5"/>
  <c r="GK191" i="5"/>
  <c r="GK187" i="5"/>
  <c r="GK183" i="5"/>
  <c r="GK179" i="5"/>
  <c r="GK163" i="5"/>
  <c r="GK364" i="5"/>
  <c r="GK280" i="5"/>
  <c r="GK329" i="5"/>
  <c r="GM265" i="5"/>
  <c r="GK246" i="5"/>
  <c r="GM241" i="5"/>
  <c r="GM237" i="5"/>
  <c r="GM233" i="5"/>
  <c r="GK202" i="5"/>
  <c r="GK198" i="5"/>
  <c r="GK194" i="5"/>
  <c r="GK190" i="5"/>
  <c r="GK186" i="5"/>
  <c r="GK182" i="5"/>
  <c r="GK178" i="5"/>
  <c r="GK166" i="5"/>
  <c r="GK162" i="5"/>
  <c r="GN288" i="5"/>
  <c r="GN286" i="5"/>
  <c r="GN278" i="5"/>
  <c r="GK155" i="5"/>
  <c r="GK249" i="5"/>
  <c r="GM248" i="5"/>
  <c r="GK245" i="5"/>
  <c r="GM240" i="5"/>
  <c r="GM236" i="5"/>
  <c r="GK201" i="5"/>
  <c r="GK197" i="5"/>
  <c r="GK193" i="5"/>
  <c r="GK189" i="5"/>
  <c r="GK185" i="5"/>
  <c r="GK282" i="5"/>
  <c r="GM273" i="5"/>
  <c r="GM259" i="5"/>
  <c r="GM254" i="5"/>
  <c r="GN253" i="5"/>
  <c r="GK244" i="5"/>
  <c r="GM243" i="5"/>
  <c r="GM235" i="5"/>
  <c r="GK317" i="5"/>
  <c r="GM267" i="5"/>
  <c r="GM258" i="5"/>
  <c r="GM257" i="5"/>
  <c r="GN167" i="5"/>
  <c r="GK156" i="5"/>
  <c r="GK152" i="5"/>
  <c r="GM147" i="5"/>
  <c r="GM141" i="5"/>
  <c r="GM136" i="5"/>
  <c r="GK272" i="5"/>
  <c r="GK200" i="5"/>
  <c r="GK161" i="5"/>
  <c r="GK160" i="5"/>
  <c r="GK154" i="5"/>
  <c r="GM144" i="5"/>
  <c r="GK184" i="5"/>
  <c r="GK181" i="5"/>
  <c r="GK180" i="5"/>
  <c r="GK159" i="5"/>
  <c r="GK151" i="5"/>
  <c r="GK149" i="5"/>
  <c r="GM146" i="5"/>
  <c r="GM140" i="5"/>
  <c r="GM134" i="5"/>
  <c r="GK129" i="5"/>
  <c r="GK196" i="5"/>
  <c r="GK168" i="5"/>
  <c r="GK158" i="5"/>
  <c r="GM142" i="5"/>
  <c r="GM137" i="5"/>
  <c r="GK131" i="5"/>
  <c r="GK150" i="5"/>
  <c r="GM145" i="5"/>
  <c r="GM139" i="5"/>
  <c r="GM263" i="5"/>
  <c r="GK165" i="5"/>
  <c r="GK164" i="5"/>
  <c r="GK157" i="5"/>
  <c r="GK153" i="5"/>
  <c r="GM148" i="5"/>
  <c r="GM143" i="5"/>
  <c r="GM138" i="5"/>
  <c r="GN133" i="5"/>
  <c r="GK132" i="5"/>
  <c r="GK204" i="5"/>
  <c r="GK188" i="5"/>
  <c r="GK120" i="5"/>
  <c r="GK119" i="5"/>
  <c r="GM255" i="5"/>
  <c r="GK127" i="5"/>
  <c r="GK121" i="5"/>
  <c r="GM135" i="5"/>
  <c r="GK128" i="5"/>
  <c r="GK126" i="5"/>
  <c r="GK125" i="5"/>
  <c r="GK122" i="5"/>
  <c r="GK124" i="5"/>
  <c r="GK177" i="5"/>
  <c r="GK123" i="5"/>
  <c r="GM118" i="5"/>
  <c r="GM117" i="5"/>
  <c r="GM116" i="5"/>
  <c r="GM115" i="5"/>
  <c r="GM114" i="5"/>
  <c r="GM113" i="5"/>
  <c r="GK192" i="5"/>
  <c r="GN130" i="5"/>
  <c r="GK77" i="5"/>
  <c r="GK71" i="5"/>
  <c r="GK80" i="5"/>
  <c r="GK76" i="5"/>
  <c r="GK79" i="5"/>
  <c r="GK78" i="5"/>
  <c r="GK74" i="5"/>
  <c r="GK72" i="5"/>
  <c r="GK73" i="5"/>
  <c r="GK68" i="5"/>
  <c r="GK83" i="5"/>
  <c r="GK81" i="5"/>
  <c r="GK75" i="5"/>
  <c r="GK67" i="5"/>
  <c r="GK84" i="5"/>
  <c r="GK82" i="5"/>
  <c r="GK60" i="5"/>
  <c r="GK69" i="5"/>
  <c r="GK65" i="5"/>
  <c r="GK63" i="5"/>
  <c r="GK70" i="5"/>
  <c r="GK57" i="5"/>
  <c r="GK59" i="5"/>
  <c r="GK62" i="5"/>
  <c r="GK58" i="5"/>
  <c r="GK40" i="5"/>
  <c r="GK64" i="5"/>
  <c r="GK61" i="5"/>
  <c r="GK43" i="5"/>
  <c r="GK39" i="5"/>
  <c r="GK37" i="5"/>
  <c r="GK34" i="5"/>
  <c r="GM33" i="5"/>
  <c r="GK48" i="5"/>
  <c r="GK46" i="5"/>
  <c r="GK41" i="5"/>
  <c r="GK44" i="5"/>
  <c r="GK35" i="5"/>
  <c r="GK27" i="5"/>
  <c r="GM31" i="5"/>
  <c r="GK38" i="5"/>
  <c r="GK36" i="5"/>
  <c r="GK26" i="5"/>
  <c r="GM30" i="5"/>
  <c r="GM28" i="5"/>
  <c r="GK66" i="5"/>
  <c r="GM29" i="5"/>
  <c r="GK25" i="5"/>
  <c r="GK10" i="5"/>
  <c r="GK9" i="5"/>
  <c r="GK45" i="5"/>
  <c r="GM32" i="5"/>
  <c r="GK24" i="5"/>
  <c r="GK22" i="5"/>
  <c r="GM21" i="5"/>
  <c r="GK11" i="5"/>
  <c r="GK12" i="5"/>
  <c r="GK5" i="5"/>
  <c r="GK23" i="5"/>
  <c r="GK47" i="5"/>
  <c r="GK8" i="5"/>
  <c r="GK6" i="5"/>
  <c r="GK7" i="5"/>
  <c r="GK42" i="5"/>
  <c r="CX52" i="4"/>
  <c r="FH52" i="4" s="1"/>
  <c r="CX61" i="3"/>
  <c r="FH61" i="3" s="1"/>
  <c r="M87" i="5"/>
  <c r="M86" i="5"/>
  <c r="M88" i="5"/>
  <c r="M85" i="5"/>
  <c r="CX60" i="3"/>
  <c r="FH60" i="3" s="1"/>
  <c r="FH5" i="4" l="1"/>
  <c r="FI43" i="4"/>
  <c r="FH4" i="4"/>
  <c r="FI41" i="4"/>
  <c r="O14" i="3"/>
  <c r="P14" i="3" s="1"/>
  <c r="FI42" i="4"/>
  <c r="FI40" i="4"/>
  <c r="FH6" i="4"/>
  <c r="FH7" i="4"/>
  <c r="FI86" i="4"/>
  <c r="FI87" i="4"/>
  <c r="FI85" i="4"/>
  <c r="FI88" i="4"/>
  <c r="FI85" i="3"/>
  <c r="FI97" i="3"/>
  <c r="FI88" i="3"/>
  <c r="FI87" i="3"/>
  <c r="FI86" i="3"/>
  <c r="FI96" i="3"/>
  <c r="O49" i="3"/>
  <c r="D114" i="3" s="1"/>
  <c r="BS114" i="4" s="1"/>
  <c r="O15" i="3"/>
  <c r="T15" i="3" s="1"/>
  <c r="FI95" i="3"/>
  <c r="FI94" i="3"/>
  <c r="O51" i="3"/>
  <c r="S51" i="3" s="1"/>
  <c r="FV9" i="3" s="1"/>
  <c r="O13" i="3"/>
  <c r="S13" i="3" s="1"/>
  <c r="O31" i="3"/>
  <c r="V31" i="3" s="1"/>
  <c r="O50" i="3"/>
  <c r="O52" i="3"/>
  <c r="Q52" i="3" s="1"/>
  <c r="FI76" i="3"/>
  <c r="O16" i="3"/>
  <c r="T16" i="3" s="1"/>
  <c r="AH112" i="3"/>
  <c r="F112" i="3"/>
  <c r="BS128" i="4" s="1"/>
  <c r="FI78" i="3"/>
  <c r="FI77" i="3"/>
  <c r="FI79" i="3"/>
  <c r="O32" i="3"/>
  <c r="S32" i="3" s="1"/>
  <c r="O33" i="3"/>
  <c r="P33" i="3" s="1"/>
  <c r="O34" i="3"/>
  <c r="V34" i="3" s="1"/>
  <c r="FI77" i="4"/>
  <c r="FI78" i="4"/>
  <c r="FI79" i="4"/>
  <c r="FI76" i="4"/>
  <c r="FI24" i="4"/>
  <c r="FI22" i="4"/>
  <c r="FI25" i="4"/>
  <c r="FI23" i="4"/>
  <c r="FI61" i="4"/>
  <c r="FI58" i="4"/>
  <c r="FI59" i="4"/>
  <c r="FI105" i="4"/>
  <c r="FI60" i="4"/>
  <c r="FI94" i="4"/>
  <c r="FI97" i="4"/>
  <c r="FI52" i="4"/>
  <c r="FI96" i="4"/>
  <c r="FI95" i="4"/>
  <c r="FI106" i="4"/>
  <c r="FI104" i="4"/>
  <c r="FI103" i="4"/>
  <c r="O5" i="3"/>
  <c r="O6" i="3"/>
  <c r="O7" i="3"/>
  <c r="O4" i="3"/>
  <c r="FI105" i="3"/>
  <c r="FI68" i="4"/>
  <c r="FI103" i="3"/>
  <c r="FI104" i="3"/>
  <c r="FI106" i="3"/>
  <c r="FI67" i="3"/>
  <c r="FI58" i="3"/>
  <c r="FI41" i="3"/>
  <c r="FI42" i="3"/>
  <c r="O22" i="3"/>
  <c r="O24" i="3"/>
  <c r="O23" i="3"/>
  <c r="O25" i="3"/>
  <c r="FI43" i="3"/>
  <c r="FI40" i="3"/>
  <c r="FI69" i="4"/>
  <c r="FI67" i="4"/>
  <c r="FI70" i="4"/>
  <c r="FI31" i="4"/>
  <c r="FI33" i="4"/>
  <c r="FI32" i="4"/>
  <c r="FI34" i="4"/>
  <c r="O16" i="4"/>
  <c r="O15" i="4"/>
  <c r="O14" i="4"/>
  <c r="O13" i="4"/>
  <c r="R85" i="5"/>
  <c r="Q85" i="5"/>
  <c r="P85" i="5"/>
  <c r="O85" i="5"/>
  <c r="N85" i="5"/>
  <c r="T85" i="5"/>
  <c r="S85" i="5"/>
  <c r="D125" i="5"/>
  <c r="AD125" i="5"/>
  <c r="FI69" i="3"/>
  <c r="S88" i="5"/>
  <c r="R88" i="5"/>
  <c r="Q88" i="5"/>
  <c r="O88" i="5"/>
  <c r="T88" i="5"/>
  <c r="P88" i="5"/>
  <c r="N88" i="5"/>
  <c r="FI68" i="3"/>
  <c r="O86" i="5"/>
  <c r="N86" i="5"/>
  <c r="S86" i="5"/>
  <c r="T86" i="5"/>
  <c r="Q86" i="5"/>
  <c r="R86" i="5"/>
  <c r="P86" i="5"/>
  <c r="F123" i="5"/>
  <c r="AF123" i="5"/>
  <c r="T87" i="5"/>
  <c r="FR13" i="5" s="1"/>
  <c r="S87" i="5"/>
  <c r="FS13" i="5" s="1"/>
  <c r="Q87" i="5"/>
  <c r="FT13" i="5" s="1"/>
  <c r="R87" i="5"/>
  <c r="P87" i="5"/>
  <c r="N87" i="5"/>
  <c r="O87" i="5"/>
  <c r="FL13" i="5"/>
  <c r="Q14" i="3"/>
  <c r="FI61" i="3"/>
  <c r="FI59" i="3"/>
  <c r="FI70" i="3"/>
  <c r="FI60" i="3"/>
  <c r="FI51" i="4"/>
  <c r="FI50" i="4"/>
  <c r="FI49" i="4"/>
  <c r="FI5" i="4" l="1"/>
  <c r="O41" i="4"/>
  <c r="FI4" i="4"/>
  <c r="R14" i="3"/>
  <c r="U14" i="3"/>
  <c r="S14" i="3"/>
  <c r="V14" i="3"/>
  <c r="T14" i="3"/>
  <c r="O43" i="4"/>
  <c r="S43" i="4" s="1"/>
  <c r="O42" i="4"/>
  <c r="T42" i="4" s="1"/>
  <c r="O40" i="4"/>
  <c r="Q40" i="4" s="1"/>
  <c r="FI6" i="4"/>
  <c r="FI7" i="4"/>
  <c r="O86" i="4"/>
  <c r="T86" i="4" s="1"/>
  <c r="O88" i="4"/>
  <c r="P88" i="4" s="1"/>
  <c r="O85" i="4"/>
  <c r="R85" i="4" s="1"/>
  <c r="O87" i="4"/>
  <c r="U87" i="4" s="1"/>
  <c r="FU13" i="4" s="1"/>
  <c r="O77" i="4"/>
  <c r="Q77" i="4" s="1"/>
  <c r="O78" i="4"/>
  <c r="R78" i="4" s="1"/>
  <c r="O76" i="4"/>
  <c r="V76" i="4" s="1"/>
  <c r="V32" i="3"/>
  <c r="O86" i="3"/>
  <c r="P86" i="3" s="1"/>
  <c r="Q32" i="3"/>
  <c r="P32" i="3"/>
  <c r="P52" i="3"/>
  <c r="S49" i="3"/>
  <c r="Q49" i="3"/>
  <c r="R49" i="3"/>
  <c r="O85" i="3"/>
  <c r="P85" i="3" s="1"/>
  <c r="P51" i="3"/>
  <c r="T49" i="3"/>
  <c r="O87" i="3"/>
  <c r="FN13" i="3" s="1"/>
  <c r="GK170" i="3" s="1"/>
  <c r="AH123" i="3"/>
  <c r="F123" i="3"/>
  <c r="BS139" i="4" s="1"/>
  <c r="Q15" i="3"/>
  <c r="P49" i="3"/>
  <c r="U49" i="3"/>
  <c r="U15" i="3"/>
  <c r="FU5" i="3" s="1"/>
  <c r="P34" i="3"/>
  <c r="V49" i="3"/>
  <c r="AF114" i="3"/>
  <c r="P16" i="3"/>
  <c r="O76" i="3"/>
  <c r="D116" i="3" s="1"/>
  <c r="BS116" i="4" s="1"/>
  <c r="AF125" i="3"/>
  <c r="O88" i="3"/>
  <c r="R88" i="3" s="1"/>
  <c r="R15" i="3"/>
  <c r="V51" i="3"/>
  <c r="FT9" i="3" s="1"/>
  <c r="V15" i="3"/>
  <c r="FT5" i="3" s="1"/>
  <c r="T32" i="3"/>
  <c r="P15" i="3"/>
  <c r="R51" i="3"/>
  <c r="FN5" i="3"/>
  <c r="GL153" i="3" s="1"/>
  <c r="O67" i="3"/>
  <c r="V67" i="3" s="1"/>
  <c r="Q16" i="3"/>
  <c r="V16" i="3"/>
  <c r="Q13" i="3"/>
  <c r="S31" i="3"/>
  <c r="S15" i="3"/>
  <c r="FV5" i="3" s="1"/>
  <c r="R16" i="3"/>
  <c r="O94" i="3"/>
  <c r="O97" i="3"/>
  <c r="O96" i="3"/>
  <c r="O95" i="3"/>
  <c r="FN9" i="3"/>
  <c r="GM176" i="3" s="1"/>
  <c r="R13" i="3"/>
  <c r="O58" i="3"/>
  <c r="U58" i="3" s="1"/>
  <c r="Q51" i="3"/>
  <c r="D124" i="3"/>
  <c r="BS124" i="4" s="1"/>
  <c r="T51" i="3"/>
  <c r="U51" i="3"/>
  <c r="FU9" i="3" s="1"/>
  <c r="P31" i="3"/>
  <c r="U31" i="3"/>
  <c r="R31" i="3"/>
  <c r="U13" i="3"/>
  <c r="AF124" i="3"/>
  <c r="V13" i="3"/>
  <c r="P13" i="3"/>
  <c r="T13" i="3"/>
  <c r="U50" i="3"/>
  <c r="AH115" i="3"/>
  <c r="F115" i="3"/>
  <c r="BS131" i="4" s="1"/>
  <c r="Q31" i="3"/>
  <c r="R33" i="3"/>
  <c r="T31" i="3"/>
  <c r="S16" i="3"/>
  <c r="R50" i="3"/>
  <c r="U32" i="3"/>
  <c r="AF127" i="3"/>
  <c r="D127" i="3"/>
  <c r="BS127" i="4" s="1"/>
  <c r="P50" i="3"/>
  <c r="Q50" i="3"/>
  <c r="S50" i="3"/>
  <c r="V50" i="3"/>
  <c r="T50" i="3"/>
  <c r="D120" i="3"/>
  <c r="BS120" i="4" s="1"/>
  <c r="AF120" i="3"/>
  <c r="S33" i="3"/>
  <c r="FV7" i="3" s="1"/>
  <c r="T33" i="3"/>
  <c r="V52" i="3"/>
  <c r="U33" i="3"/>
  <c r="FU7" i="3" s="1"/>
  <c r="V33" i="3"/>
  <c r="FT7" i="3" s="1"/>
  <c r="AH114" i="3"/>
  <c r="F114" i="3"/>
  <c r="U16" i="3"/>
  <c r="O77" i="3"/>
  <c r="U77" i="3" s="1"/>
  <c r="AF115" i="3"/>
  <c r="D115" i="3"/>
  <c r="BS115" i="4" s="1"/>
  <c r="S52" i="3"/>
  <c r="FN7" i="3"/>
  <c r="GM202" i="3" s="1"/>
  <c r="R32" i="3"/>
  <c r="T52" i="3"/>
  <c r="U52" i="3"/>
  <c r="R52" i="3"/>
  <c r="R34" i="3"/>
  <c r="T34" i="3"/>
  <c r="Q34" i="3"/>
  <c r="S34" i="3"/>
  <c r="O78" i="3"/>
  <c r="T78" i="3" s="1"/>
  <c r="U34" i="3"/>
  <c r="Q33" i="3"/>
  <c r="U76" i="3"/>
  <c r="V76" i="3"/>
  <c r="O79" i="3"/>
  <c r="AF118" i="3"/>
  <c r="D118" i="3"/>
  <c r="BS118" i="4" s="1"/>
  <c r="AF112" i="3"/>
  <c r="D112" i="3"/>
  <c r="O94" i="4"/>
  <c r="R94" i="4" s="1"/>
  <c r="O79" i="4"/>
  <c r="P79" i="4" s="1"/>
  <c r="D125" i="4"/>
  <c r="AF125" i="4"/>
  <c r="AH123" i="4"/>
  <c r="F123" i="4"/>
  <c r="AH117" i="4"/>
  <c r="F117" i="4"/>
  <c r="D116" i="4"/>
  <c r="O24" i="4"/>
  <c r="R24" i="4" s="1"/>
  <c r="O58" i="4"/>
  <c r="V58" i="4" s="1"/>
  <c r="O23" i="4"/>
  <c r="AH114" i="4" s="1"/>
  <c r="O22" i="4"/>
  <c r="U22" i="4" s="1"/>
  <c r="O25" i="4"/>
  <c r="AF113" i="4"/>
  <c r="D113" i="4"/>
  <c r="D117" i="4"/>
  <c r="AF117" i="4"/>
  <c r="O60" i="4"/>
  <c r="S60" i="4" s="1"/>
  <c r="FV10" i="4" s="1"/>
  <c r="O59" i="4"/>
  <c r="O61" i="4"/>
  <c r="P61" i="4" s="1"/>
  <c r="D124" i="4"/>
  <c r="AF124" i="4"/>
  <c r="AH112" i="4"/>
  <c r="F112" i="4"/>
  <c r="O6" i="4"/>
  <c r="FN4" i="4" s="1"/>
  <c r="O97" i="4"/>
  <c r="O95" i="4"/>
  <c r="O96" i="4"/>
  <c r="O105" i="4"/>
  <c r="O104" i="4"/>
  <c r="O106" i="4"/>
  <c r="O103" i="4"/>
  <c r="U4" i="3"/>
  <c r="T4" i="3"/>
  <c r="P4" i="3"/>
  <c r="S4" i="3"/>
  <c r="R4" i="3"/>
  <c r="Q4" i="3"/>
  <c r="V4" i="3"/>
  <c r="R7" i="3"/>
  <c r="U7" i="3"/>
  <c r="Q7" i="3"/>
  <c r="P7" i="3"/>
  <c r="T7" i="3"/>
  <c r="V7" i="3"/>
  <c r="S7" i="3"/>
  <c r="FN4" i="3"/>
  <c r="V6" i="3"/>
  <c r="FT4" i="3" s="1"/>
  <c r="R6" i="3"/>
  <c r="U6" i="3"/>
  <c r="FU4" i="3" s="1"/>
  <c r="Q6" i="3"/>
  <c r="P6" i="3"/>
  <c r="T6" i="3"/>
  <c r="S6" i="3"/>
  <c r="FV4" i="3" s="1"/>
  <c r="S5" i="3"/>
  <c r="T5" i="3"/>
  <c r="Q5" i="3"/>
  <c r="P5" i="3"/>
  <c r="R5" i="3"/>
  <c r="V5" i="3"/>
  <c r="U5" i="3"/>
  <c r="O70" i="3"/>
  <c r="T70" i="3" s="1"/>
  <c r="O61" i="3"/>
  <c r="R61" i="3" s="1"/>
  <c r="O106" i="3"/>
  <c r="O104" i="3"/>
  <c r="O103" i="3"/>
  <c r="O105" i="3"/>
  <c r="O59" i="3"/>
  <c r="U59" i="3" s="1"/>
  <c r="O42" i="3"/>
  <c r="O41" i="3"/>
  <c r="O43" i="3"/>
  <c r="O40" i="3"/>
  <c r="GK93" i="3"/>
  <c r="GL176" i="3"/>
  <c r="GN42" i="3"/>
  <c r="GK85" i="3"/>
  <c r="S25" i="3"/>
  <c r="R25" i="3"/>
  <c r="T25" i="3"/>
  <c r="Q25" i="3"/>
  <c r="P25" i="3"/>
  <c r="V25" i="3"/>
  <c r="U25" i="3"/>
  <c r="R23" i="3"/>
  <c r="Q23" i="3"/>
  <c r="T23" i="3"/>
  <c r="S23" i="3"/>
  <c r="P23" i="3"/>
  <c r="V23" i="3"/>
  <c r="U23" i="3"/>
  <c r="R86" i="3"/>
  <c r="S86" i="3"/>
  <c r="T86" i="3"/>
  <c r="V24" i="3"/>
  <c r="FT6" i="3" s="1"/>
  <c r="Q24" i="3"/>
  <c r="U24" i="3"/>
  <c r="FU6" i="3" s="1"/>
  <c r="T24" i="3"/>
  <c r="P24" i="3"/>
  <c r="S24" i="3"/>
  <c r="FV6" i="3" s="1"/>
  <c r="FN6" i="3"/>
  <c r="R24" i="3"/>
  <c r="U22" i="3"/>
  <c r="S22" i="3"/>
  <c r="R22" i="3"/>
  <c r="Q22" i="3"/>
  <c r="T22" i="3"/>
  <c r="P22" i="3"/>
  <c r="V22" i="3"/>
  <c r="O69" i="4"/>
  <c r="O67" i="4"/>
  <c r="O70" i="4"/>
  <c r="O68" i="4"/>
  <c r="V16" i="4"/>
  <c r="S16" i="4"/>
  <c r="R16" i="4"/>
  <c r="Q16" i="4"/>
  <c r="P16" i="4"/>
  <c r="U16" i="4"/>
  <c r="T16" i="4"/>
  <c r="T40" i="4"/>
  <c r="R40" i="4"/>
  <c r="V40" i="4"/>
  <c r="U40" i="4"/>
  <c r="P41" i="4"/>
  <c r="U41" i="4"/>
  <c r="T41" i="4"/>
  <c r="S41" i="4"/>
  <c r="R41" i="4"/>
  <c r="Q41" i="4"/>
  <c r="V41" i="4"/>
  <c r="Q42" i="4"/>
  <c r="P13" i="4"/>
  <c r="U13" i="4"/>
  <c r="T13" i="4"/>
  <c r="V13" i="4"/>
  <c r="S13" i="4"/>
  <c r="R13" i="4"/>
  <c r="Q13" i="4"/>
  <c r="S14" i="4"/>
  <c r="R14" i="4"/>
  <c r="Q14" i="4"/>
  <c r="P14" i="4"/>
  <c r="U14" i="4"/>
  <c r="T14" i="4"/>
  <c r="V14" i="4"/>
  <c r="T15" i="4"/>
  <c r="V15" i="4"/>
  <c r="FT5" i="4" s="1"/>
  <c r="S15" i="4"/>
  <c r="FV5" i="4" s="1"/>
  <c r="R15" i="4"/>
  <c r="Q15" i="4"/>
  <c r="P15" i="4"/>
  <c r="U15" i="4"/>
  <c r="FU5" i="4" s="1"/>
  <c r="FN5" i="4"/>
  <c r="O32" i="4"/>
  <c r="O31" i="4"/>
  <c r="O33" i="4"/>
  <c r="O34" i="4"/>
  <c r="O60" i="3"/>
  <c r="T77" i="4"/>
  <c r="O50" i="4"/>
  <c r="O52" i="4"/>
  <c r="O49" i="4"/>
  <c r="O51" i="4"/>
  <c r="S78" i="4"/>
  <c r="FV12" i="4" s="1"/>
  <c r="O68" i="3"/>
  <c r="GL69" i="3"/>
  <c r="FQ13" i="5"/>
  <c r="FP13" i="5" a="1"/>
  <c r="FP13" i="5" s="1"/>
  <c r="FO13" i="5" a="1"/>
  <c r="FO13" i="5" s="1"/>
  <c r="FO8" i="5" a="1"/>
  <c r="FO8" i="5" s="1"/>
  <c r="FQ15" i="5"/>
  <c r="FQ5" i="5"/>
  <c r="FQ9" i="5"/>
  <c r="FP8" i="5" a="1"/>
  <c r="FP8" i="5" s="1"/>
  <c r="FP14" i="5" a="1"/>
  <c r="FP14" i="5" s="1"/>
  <c r="FO6" i="5" a="1"/>
  <c r="FO6" i="5" s="1"/>
  <c r="FP6" i="5" a="1"/>
  <c r="FP6" i="5" s="1"/>
  <c r="FO10" i="5" a="1"/>
  <c r="FO10" i="5" s="1"/>
  <c r="FO15" i="5" a="1"/>
  <c r="FO15" i="5" s="1"/>
  <c r="FQ14" i="5"/>
  <c r="FP5" i="5" a="1"/>
  <c r="FP5" i="5" s="1"/>
  <c r="FQ12" i="5"/>
  <c r="FQ8" i="5"/>
  <c r="FN8" i="5" s="1"/>
  <c r="FO5" i="5" a="1"/>
  <c r="FO5" i="5" s="1"/>
  <c r="FP10" i="5" a="1"/>
  <c r="FP10" i="5" s="1"/>
  <c r="FO12" i="5" a="1"/>
  <c r="FO12" i="5" s="1"/>
  <c r="FQ6" i="5"/>
  <c r="FO11" i="5" a="1"/>
  <c r="FO11" i="5" s="1"/>
  <c r="FO14" i="5" a="1"/>
  <c r="FO14" i="5" s="1"/>
  <c r="FO9" i="5" a="1"/>
  <c r="FO9" i="5" s="1"/>
  <c r="FQ11" i="5"/>
  <c r="FN11" i="5" s="1"/>
  <c r="FP15" i="5" a="1"/>
  <c r="FP15" i="5" s="1"/>
  <c r="FP4" i="5" a="1"/>
  <c r="FP4" i="5" s="1"/>
  <c r="FO4" i="5" a="1"/>
  <c r="FO4" i="5" s="1"/>
  <c r="FP9" i="5" a="1"/>
  <c r="FP9" i="5" s="1"/>
  <c r="FQ4" i="5"/>
  <c r="FN4" i="5" s="1"/>
  <c r="FP11" i="5" a="1"/>
  <c r="FP11" i="5" s="1"/>
  <c r="FQ7" i="5"/>
  <c r="FO7" i="5" a="1"/>
  <c r="FO7" i="5" s="1"/>
  <c r="FP7" i="5" a="1"/>
  <c r="FP7" i="5" s="1"/>
  <c r="FP12" i="5" a="1"/>
  <c r="FP12" i="5" s="1"/>
  <c r="FQ10" i="5"/>
  <c r="FN10" i="5" s="1"/>
  <c r="O69" i="3"/>
  <c r="GI489" i="5"/>
  <c r="GI485" i="5"/>
  <c r="GO482" i="5"/>
  <c r="GI473" i="5"/>
  <c r="GI469" i="5"/>
  <c r="GO462" i="5"/>
  <c r="GI453" i="5"/>
  <c r="GI449" i="5"/>
  <c r="GI437" i="5"/>
  <c r="GI492" i="5"/>
  <c r="GI464" i="5"/>
  <c r="GI444" i="5"/>
  <c r="GO496" i="5"/>
  <c r="GI446" i="5"/>
  <c r="GI432" i="5"/>
  <c r="GN421" i="5"/>
  <c r="GO479" i="5"/>
  <c r="GI470" i="5"/>
  <c r="GI434" i="5"/>
  <c r="GI433" i="5"/>
  <c r="GO424" i="5"/>
  <c r="GO420" i="5"/>
  <c r="GI415" i="5"/>
  <c r="GI411" i="5"/>
  <c r="GI399" i="5"/>
  <c r="GI395" i="5"/>
  <c r="GO475" i="5"/>
  <c r="GI466" i="5"/>
  <c r="GI450" i="5"/>
  <c r="GI447" i="5"/>
  <c r="GI430" i="5"/>
  <c r="GO427" i="5"/>
  <c r="GO455" i="5"/>
  <c r="GI436" i="5"/>
  <c r="GI486" i="5"/>
  <c r="GI467" i="5"/>
  <c r="GO439" i="5"/>
  <c r="GI429" i="5"/>
  <c r="GO443" i="5"/>
  <c r="GN440" i="5"/>
  <c r="GI414" i="5"/>
  <c r="GI404" i="5"/>
  <c r="GI394" i="5"/>
  <c r="GN390" i="5"/>
  <c r="GI405" i="5"/>
  <c r="GI377" i="5"/>
  <c r="GI373" i="5"/>
  <c r="GI418" i="5"/>
  <c r="GI401" i="5"/>
  <c r="GI384" i="5"/>
  <c r="GI380" i="5"/>
  <c r="GI356" i="5"/>
  <c r="GI352" i="5"/>
  <c r="GI348" i="5"/>
  <c r="GI412" i="5"/>
  <c r="GI402" i="5"/>
  <c r="GO393" i="5"/>
  <c r="GN365" i="5"/>
  <c r="GI397" i="5"/>
  <c r="GI387" i="5"/>
  <c r="GI383" i="5"/>
  <c r="GI379" i="5"/>
  <c r="GI375" i="5"/>
  <c r="GO389" i="5"/>
  <c r="GI382" i="5"/>
  <c r="GI346" i="5"/>
  <c r="GI341" i="5"/>
  <c r="GI321" i="5"/>
  <c r="GI317" i="5"/>
  <c r="GI313" i="5"/>
  <c r="GI309" i="5"/>
  <c r="GN456" i="5"/>
  <c r="GI359" i="5"/>
  <c r="GI353" i="5"/>
  <c r="GN334" i="5"/>
  <c r="GI409" i="5"/>
  <c r="GI374" i="5"/>
  <c r="GI362" i="5"/>
  <c r="GI342" i="5"/>
  <c r="GO337" i="5"/>
  <c r="GO333" i="5"/>
  <c r="GI328" i="5"/>
  <c r="GI324" i="5"/>
  <c r="GI316" i="5"/>
  <c r="GI312" i="5"/>
  <c r="GI300" i="5"/>
  <c r="GI296" i="5"/>
  <c r="GI398" i="5"/>
  <c r="GI386" i="5"/>
  <c r="GO371" i="5"/>
  <c r="GI343" i="5"/>
  <c r="GO459" i="5"/>
  <c r="GI408" i="5"/>
  <c r="GO364" i="5"/>
  <c r="GI339" i="5"/>
  <c r="GI331" i="5"/>
  <c r="GI327" i="5"/>
  <c r="GI323" i="5"/>
  <c r="GI319" i="5"/>
  <c r="GI378" i="5"/>
  <c r="GI345" i="5"/>
  <c r="GI310" i="5"/>
  <c r="GI295" i="5"/>
  <c r="GI290" i="5"/>
  <c r="GI278" i="5"/>
  <c r="GI274" i="5"/>
  <c r="GI258" i="5"/>
  <c r="GI326" i="5"/>
  <c r="GI298" i="5"/>
  <c r="GI297" i="5"/>
  <c r="GI294" i="5"/>
  <c r="GJ281" i="5"/>
  <c r="GJ265" i="5"/>
  <c r="GJ261" i="5"/>
  <c r="GJ253" i="5"/>
  <c r="GI355" i="5"/>
  <c r="GI338" i="5"/>
  <c r="GI303" i="5"/>
  <c r="GI302" i="5"/>
  <c r="GI301" i="5"/>
  <c r="GI289" i="5"/>
  <c r="GI358" i="5"/>
  <c r="GI330" i="5"/>
  <c r="GI292" i="5"/>
  <c r="GI272" i="5"/>
  <c r="GI307" i="5"/>
  <c r="GJ287" i="5"/>
  <c r="GI240" i="5"/>
  <c r="GI212" i="5"/>
  <c r="GI184" i="5"/>
  <c r="GI172" i="5"/>
  <c r="GJ259" i="5"/>
  <c r="GI257" i="5"/>
  <c r="GI255" i="5"/>
  <c r="GJ247" i="5"/>
  <c r="GJ235" i="5"/>
  <c r="GJ223" i="5"/>
  <c r="GJ211" i="5"/>
  <c r="GJ207" i="5"/>
  <c r="GJ195" i="5"/>
  <c r="GJ183" i="5"/>
  <c r="GJ280" i="5"/>
  <c r="GJ264" i="5"/>
  <c r="GI254" i="5"/>
  <c r="GI243" i="5"/>
  <c r="GI239" i="5"/>
  <c r="GI219" i="5"/>
  <c r="GI191" i="5"/>
  <c r="GI171" i="5"/>
  <c r="GO368" i="5"/>
  <c r="GI305" i="5"/>
  <c r="GI271" i="5"/>
  <c r="GJ246" i="5"/>
  <c r="GJ238" i="5"/>
  <c r="GJ234" i="5"/>
  <c r="GJ226" i="5"/>
  <c r="GJ214" i="5"/>
  <c r="GJ210" i="5"/>
  <c r="GJ198" i="5"/>
  <c r="GJ186" i="5"/>
  <c r="GJ182" i="5"/>
  <c r="GL161" i="5"/>
  <c r="GJ268" i="5"/>
  <c r="GJ250" i="5"/>
  <c r="GI242" i="5"/>
  <c r="GI222" i="5"/>
  <c r="GI218" i="5"/>
  <c r="GI206" i="5"/>
  <c r="GI194" i="5"/>
  <c r="GI190" i="5"/>
  <c r="GN476" i="5"/>
  <c r="GI349" i="5"/>
  <c r="GI322" i="5"/>
  <c r="GI291" i="5"/>
  <c r="GJ284" i="5"/>
  <c r="GI269" i="5"/>
  <c r="GI233" i="5"/>
  <c r="GI221" i="5"/>
  <c r="GI213" i="5"/>
  <c r="GI205" i="5"/>
  <c r="GI306" i="5"/>
  <c r="GJ244" i="5"/>
  <c r="GJ232" i="5"/>
  <c r="GI318" i="5"/>
  <c r="GJ262" i="5"/>
  <c r="GJ204" i="5"/>
  <c r="GJ188" i="5"/>
  <c r="GI178" i="5"/>
  <c r="GL160" i="5"/>
  <c r="GL133" i="5"/>
  <c r="GI123" i="5"/>
  <c r="GI122" i="5"/>
  <c r="GJ249" i="5"/>
  <c r="GJ217" i="5"/>
  <c r="GJ208" i="5"/>
  <c r="GI193" i="5"/>
  <c r="GJ173" i="5"/>
  <c r="GL141" i="5"/>
  <c r="GI135" i="5"/>
  <c r="GJ200" i="5"/>
  <c r="GJ189" i="5"/>
  <c r="GJ179" i="5"/>
  <c r="GL167" i="5"/>
  <c r="GI155" i="5"/>
  <c r="GI152" i="5"/>
  <c r="GL144" i="5"/>
  <c r="GI138" i="5"/>
  <c r="GJ228" i="5"/>
  <c r="GJ180" i="5"/>
  <c r="GI154" i="5"/>
  <c r="GI275" i="5"/>
  <c r="GJ237" i="5"/>
  <c r="GJ201" i="5"/>
  <c r="GI158" i="5"/>
  <c r="GI151" i="5"/>
  <c r="GI149" i="5"/>
  <c r="GL142" i="5"/>
  <c r="GJ197" i="5"/>
  <c r="GJ176" i="5"/>
  <c r="GI170" i="5"/>
  <c r="GI134" i="5"/>
  <c r="GJ229" i="5"/>
  <c r="GI177" i="5"/>
  <c r="GL148" i="5"/>
  <c r="GI137" i="5"/>
  <c r="GL130" i="5"/>
  <c r="GJ216" i="5"/>
  <c r="GI185" i="5"/>
  <c r="GL139" i="5"/>
  <c r="GL127" i="5"/>
  <c r="GL103" i="5"/>
  <c r="GJ175" i="5"/>
  <c r="GL126" i="5"/>
  <c r="GI120" i="5"/>
  <c r="GI119" i="5"/>
  <c r="GI113" i="5"/>
  <c r="GL106" i="5"/>
  <c r="GI169" i="5"/>
  <c r="GL124" i="5"/>
  <c r="GL109" i="5"/>
  <c r="GL164" i="5"/>
  <c r="GO129" i="5"/>
  <c r="GL105" i="5"/>
  <c r="GJ225" i="5"/>
  <c r="GL108" i="5"/>
  <c r="GI97" i="5"/>
  <c r="GI102" i="5"/>
  <c r="GL114" i="5"/>
  <c r="GI96" i="5"/>
  <c r="GI92" i="5"/>
  <c r="GL145" i="5"/>
  <c r="GL117" i="5"/>
  <c r="GI86" i="5"/>
  <c r="GL115" i="5"/>
  <c r="GI101" i="5"/>
  <c r="GI99" i="5"/>
  <c r="GI98" i="5"/>
  <c r="GL91" i="5"/>
  <c r="GI85" i="5"/>
  <c r="GL80" i="5"/>
  <c r="GI74" i="5"/>
  <c r="GL112" i="5"/>
  <c r="GL87" i="5"/>
  <c r="GI94" i="5"/>
  <c r="GL84" i="5"/>
  <c r="GL118" i="5"/>
  <c r="GL90" i="5"/>
  <c r="GL81" i="5"/>
  <c r="GI73" i="5"/>
  <c r="GL62" i="5"/>
  <c r="GL75" i="5"/>
  <c r="GI69" i="5"/>
  <c r="GI68" i="5"/>
  <c r="GL77" i="5"/>
  <c r="GL63" i="5"/>
  <c r="GI93" i="5"/>
  <c r="GI71" i="5"/>
  <c r="GI70" i="5"/>
  <c r="GI66" i="5"/>
  <c r="GI64" i="5"/>
  <c r="GI58" i="5"/>
  <c r="GI65" i="5"/>
  <c r="GI52" i="5"/>
  <c r="GL78" i="5"/>
  <c r="GL59" i="5"/>
  <c r="GI57" i="5"/>
  <c r="GI55" i="5"/>
  <c r="GL88" i="5"/>
  <c r="GI56" i="5"/>
  <c r="GI53" i="5"/>
  <c r="GJ44" i="5"/>
  <c r="GL60" i="5"/>
  <c r="GI49" i="5"/>
  <c r="GL39" i="5"/>
  <c r="GI50" i="5"/>
  <c r="GL42" i="5"/>
  <c r="GJ45" i="5"/>
  <c r="GL41" i="5"/>
  <c r="GJ24" i="5"/>
  <c r="GL23" i="5"/>
  <c r="GI34" i="5"/>
  <c r="GJ27" i="5"/>
  <c r="GJ32" i="5"/>
  <c r="GJ48" i="5"/>
  <c r="GI37" i="5"/>
  <c r="GJ26" i="5"/>
  <c r="GI38" i="5"/>
  <c r="GJ33" i="5"/>
  <c r="GI51" i="5"/>
  <c r="GI35" i="5"/>
  <c r="GJ30" i="5"/>
  <c r="GL29" i="5"/>
  <c r="GJ19" i="5"/>
  <c r="GI6" i="5"/>
  <c r="GJ9" i="5"/>
  <c r="GI7" i="5"/>
  <c r="GJ20" i="5"/>
  <c r="GI14" i="5"/>
  <c r="GI28" i="5"/>
  <c r="GI15" i="5"/>
  <c r="GJ17" i="5"/>
  <c r="GL21" i="5"/>
  <c r="GL16" i="5"/>
  <c r="GL13" i="5"/>
  <c r="GJ11" i="5"/>
  <c r="GL8" i="5"/>
  <c r="GI22" i="5"/>
  <c r="GJ12" i="5"/>
  <c r="GL5" i="5"/>
  <c r="GI4" i="5"/>
  <c r="GO139" i="3"/>
  <c r="GM66" i="3"/>
  <c r="S58" i="3"/>
  <c r="V58" i="3"/>
  <c r="P58" i="3"/>
  <c r="U42" i="4" l="1"/>
  <c r="FU8" i="4" s="1"/>
  <c r="V85" i="4"/>
  <c r="P42" i="4"/>
  <c r="V77" i="4"/>
  <c r="FN8" i="4"/>
  <c r="O5" i="4"/>
  <c r="R5" i="4" s="1"/>
  <c r="V86" i="3"/>
  <c r="GK22" i="3"/>
  <c r="U86" i="3"/>
  <c r="GK28" i="3"/>
  <c r="Q86" i="3"/>
  <c r="GK66" i="3"/>
  <c r="GO131" i="3"/>
  <c r="GN62" i="3"/>
  <c r="GM23" i="3"/>
  <c r="GM156" i="3"/>
  <c r="GM124" i="3"/>
  <c r="GO30" i="3"/>
  <c r="GL89" i="3"/>
  <c r="GN91" i="3"/>
  <c r="GO146" i="3"/>
  <c r="P61" i="3"/>
  <c r="GM82" i="3"/>
  <c r="Q61" i="3"/>
  <c r="GO133" i="3"/>
  <c r="GP130" i="3"/>
  <c r="U70" i="3"/>
  <c r="GK15" i="3"/>
  <c r="GM154" i="3"/>
  <c r="O4" i="4"/>
  <c r="V4" i="4" s="1"/>
  <c r="V87" i="4"/>
  <c r="FT13" i="4" s="1"/>
  <c r="T43" i="4"/>
  <c r="U43" i="4"/>
  <c r="V43" i="4"/>
  <c r="O7" i="4"/>
  <c r="T7" i="4" s="1"/>
  <c r="P43" i="4"/>
  <c r="P77" i="4"/>
  <c r="T88" i="4"/>
  <c r="S40" i="4"/>
  <c r="P40" i="4"/>
  <c r="R77" i="4"/>
  <c r="V42" i="4"/>
  <c r="FT8" i="4" s="1"/>
  <c r="GM162" i="3"/>
  <c r="GM189" i="3"/>
  <c r="GL155" i="3"/>
  <c r="GK6" i="3"/>
  <c r="GL183" i="3"/>
  <c r="GO194" i="3"/>
  <c r="GM68" i="3"/>
  <c r="GM123" i="3"/>
  <c r="GK158" i="3"/>
  <c r="GN105" i="3"/>
  <c r="GO39" i="3"/>
  <c r="GO29" i="3"/>
  <c r="GO145" i="3"/>
  <c r="GM203" i="3"/>
  <c r="Q67" i="3"/>
  <c r="GK38" i="3"/>
  <c r="GK64" i="3"/>
  <c r="GM6" i="3"/>
  <c r="GO116" i="3"/>
  <c r="P67" i="3"/>
  <c r="GK7" i="3"/>
  <c r="GK155" i="3"/>
  <c r="R77" i="3"/>
  <c r="GN13" i="3"/>
  <c r="GN21" i="3"/>
  <c r="GN161" i="3"/>
  <c r="GK73" i="3"/>
  <c r="GK35" i="3"/>
  <c r="GK191" i="3"/>
  <c r="GN126" i="3"/>
  <c r="GK37" i="3"/>
  <c r="GK98" i="3"/>
  <c r="GN41" i="3"/>
  <c r="GN23" i="3"/>
  <c r="GN81" i="3"/>
  <c r="GN160" i="3"/>
  <c r="GL24" i="3"/>
  <c r="GN87" i="3"/>
  <c r="GN164" i="3"/>
  <c r="GL27" i="3"/>
  <c r="GK70" i="3"/>
  <c r="GL201" i="3"/>
  <c r="GO108" i="3"/>
  <c r="GO154" i="3"/>
  <c r="GO13" i="3"/>
  <c r="GM53" i="3"/>
  <c r="GO20" i="3"/>
  <c r="GK49" i="3"/>
  <c r="GK34" i="3"/>
  <c r="GN139" i="3"/>
  <c r="GK96" i="3"/>
  <c r="GN5" i="3"/>
  <c r="GK171" i="3"/>
  <c r="GN127" i="3"/>
  <c r="GN39" i="3"/>
  <c r="GK86" i="3"/>
  <c r="GN78" i="3"/>
  <c r="GL19" i="3"/>
  <c r="GK177" i="3"/>
  <c r="GL180" i="3"/>
  <c r="GN29" i="3"/>
  <c r="GK178" i="3"/>
  <c r="GL188" i="3"/>
  <c r="GL33" i="3"/>
  <c r="GK94" i="3"/>
  <c r="GK194" i="3"/>
  <c r="GO104" i="3"/>
  <c r="GO61" i="3"/>
  <c r="GO38" i="3"/>
  <c r="GO18" i="3"/>
  <c r="GN84" i="3"/>
  <c r="GL175" i="3"/>
  <c r="GK123" i="3"/>
  <c r="GN16" i="3"/>
  <c r="GK58" i="3"/>
  <c r="GK135" i="3"/>
  <c r="GL182" i="3"/>
  <c r="GL32" i="3"/>
  <c r="GK172" i="3"/>
  <c r="GK193" i="3"/>
  <c r="GK4" i="3"/>
  <c r="GN117" i="3"/>
  <c r="GK113" i="3"/>
  <c r="GN8" i="3"/>
  <c r="GK120" i="3"/>
  <c r="GL44" i="3"/>
  <c r="GL30" i="3"/>
  <c r="GL179" i="3"/>
  <c r="GL200" i="3"/>
  <c r="GO200" i="3"/>
  <c r="GO12" i="3"/>
  <c r="GO26" i="3"/>
  <c r="GO111" i="3"/>
  <c r="GN133" i="3"/>
  <c r="GK50" i="3"/>
  <c r="GN108" i="3"/>
  <c r="GK55" i="3"/>
  <c r="GK65" i="3"/>
  <c r="GN142" i="3"/>
  <c r="GL45" i="3"/>
  <c r="GK71" i="3"/>
  <c r="GK152" i="3"/>
  <c r="GK97" i="3"/>
  <c r="GN103" i="3"/>
  <c r="GK99" i="3"/>
  <c r="GN144" i="3"/>
  <c r="GL17" i="3"/>
  <c r="GK101" i="3"/>
  <c r="GN106" i="3"/>
  <c r="GL11" i="3"/>
  <c r="GN130" i="3"/>
  <c r="R87" i="3"/>
  <c r="GO76" i="3"/>
  <c r="GO88" i="3"/>
  <c r="GO168" i="3"/>
  <c r="GL186" i="3"/>
  <c r="GK151" i="3"/>
  <c r="GN114" i="3"/>
  <c r="GK102" i="3"/>
  <c r="GK51" i="3"/>
  <c r="GK134" i="3"/>
  <c r="GK190" i="3"/>
  <c r="GK69" i="3"/>
  <c r="GN148" i="3"/>
  <c r="GN118" i="3"/>
  <c r="GK52" i="3"/>
  <c r="GL173" i="3"/>
  <c r="GN90" i="3"/>
  <c r="GN60" i="3"/>
  <c r="GL189" i="3"/>
  <c r="GK185" i="3"/>
  <c r="GL26" i="3"/>
  <c r="GK122" i="3"/>
  <c r="GO81" i="3"/>
  <c r="GO46" i="3"/>
  <c r="GO41" i="3"/>
  <c r="GM56" i="3"/>
  <c r="GL48" i="3"/>
  <c r="GK57" i="3"/>
  <c r="GN115" i="3"/>
  <c r="GK14" i="3"/>
  <c r="GN63" i="3"/>
  <c r="GN141" i="3"/>
  <c r="GN112" i="3"/>
  <c r="GN59" i="3"/>
  <c r="GK138" i="3"/>
  <c r="GL197" i="3"/>
  <c r="GK53" i="3"/>
  <c r="GK154" i="3"/>
  <c r="GL12" i="3"/>
  <c r="GK74" i="3"/>
  <c r="GK169" i="3"/>
  <c r="GK68" i="3"/>
  <c r="GN75" i="3"/>
  <c r="GK92" i="3"/>
  <c r="GO47" i="3"/>
  <c r="GM174" i="3"/>
  <c r="GO105" i="3"/>
  <c r="GO78" i="3"/>
  <c r="GN80" i="3"/>
  <c r="GN124" i="3"/>
  <c r="GL198" i="3"/>
  <c r="GL9" i="3"/>
  <c r="GK137" i="3"/>
  <c r="GN167" i="3"/>
  <c r="GL20" i="3"/>
  <c r="GQ129" i="3"/>
  <c r="GN145" i="3"/>
  <c r="GN109" i="3"/>
  <c r="GN88" i="3"/>
  <c r="GK184" i="3"/>
  <c r="GK149" i="3"/>
  <c r="GK56" i="3"/>
  <c r="GL195" i="3"/>
  <c r="GK119" i="3"/>
  <c r="GN77" i="3"/>
  <c r="GO128" i="3"/>
  <c r="GO159" i="3"/>
  <c r="GO198" i="3"/>
  <c r="GO86" i="3"/>
  <c r="R43" i="4"/>
  <c r="R42" i="4"/>
  <c r="Q43" i="4"/>
  <c r="S42" i="4"/>
  <c r="FV8" i="4" s="1"/>
  <c r="P76" i="4"/>
  <c r="S86" i="4"/>
  <c r="S77" i="4"/>
  <c r="FN12" i="4"/>
  <c r="GP443" i="4" s="1"/>
  <c r="P78" i="4"/>
  <c r="V88" i="4"/>
  <c r="Q88" i="4"/>
  <c r="S88" i="4"/>
  <c r="R88" i="4"/>
  <c r="U88" i="4"/>
  <c r="P85" i="4"/>
  <c r="R86" i="4"/>
  <c r="Q85" i="4"/>
  <c r="Q86" i="4"/>
  <c r="S85" i="4"/>
  <c r="P86" i="4"/>
  <c r="T85" i="4"/>
  <c r="U85" i="4"/>
  <c r="V86" i="4"/>
  <c r="P87" i="4"/>
  <c r="R87" i="4"/>
  <c r="U86" i="4"/>
  <c r="U77" i="4"/>
  <c r="FN13" i="4"/>
  <c r="GQ496" i="4" s="1"/>
  <c r="S87" i="4"/>
  <c r="FV13" i="4" s="1"/>
  <c r="Q87" i="4"/>
  <c r="T87" i="4"/>
  <c r="T79" i="4"/>
  <c r="V78" i="4"/>
  <c r="FT12" i="4" s="1"/>
  <c r="T78" i="4"/>
  <c r="U78" i="4"/>
  <c r="FU12" i="4" s="1"/>
  <c r="Q78" i="4"/>
  <c r="R79" i="4"/>
  <c r="T76" i="4"/>
  <c r="Q76" i="4"/>
  <c r="AF116" i="4"/>
  <c r="R76" i="4"/>
  <c r="S76" i="4"/>
  <c r="V24" i="4"/>
  <c r="FT6" i="4" s="1"/>
  <c r="U94" i="4"/>
  <c r="U76" i="4"/>
  <c r="S94" i="4"/>
  <c r="U79" i="4"/>
  <c r="Q79" i="4"/>
  <c r="S79" i="4"/>
  <c r="GL132" i="3"/>
  <c r="GL51" i="3"/>
  <c r="Q58" i="3"/>
  <c r="GL61" i="3"/>
  <c r="GL88" i="3"/>
  <c r="GL86" i="3"/>
  <c r="Q76" i="3"/>
  <c r="GL49" i="3"/>
  <c r="R58" i="3"/>
  <c r="GL81" i="3"/>
  <c r="GL118" i="3"/>
  <c r="GL92" i="3"/>
  <c r="GL140" i="3"/>
  <c r="GL62" i="3"/>
  <c r="GL141" i="3"/>
  <c r="R85" i="3"/>
  <c r="GL127" i="3"/>
  <c r="T58" i="3"/>
  <c r="GL79" i="3"/>
  <c r="GL137" i="3"/>
  <c r="GL106" i="3"/>
  <c r="P87" i="3"/>
  <c r="R76" i="3"/>
  <c r="GL83" i="3"/>
  <c r="GL87" i="3"/>
  <c r="GL63" i="3"/>
  <c r="GL158" i="3"/>
  <c r="GL117" i="3"/>
  <c r="S76" i="3"/>
  <c r="V85" i="3"/>
  <c r="GM40" i="3"/>
  <c r="GM153" i="3"/>
  <c r="GM196" i="3"/>
  <c r="GM41" i="3"/>
  <c r="GO32" i="3"/>
  <c r="GM34" i="3"/>
  <c r="GM10" i="3"/>
  <c r="GM38" i="3"/>
  <c r="GM57" i="3"/>
  <c r="GM58" i="3"/>
  <c r="GM177" i="3"/>
  <c r="GM65" i="3"/>
  <c r="GM192" i="3"/>
  <c r="GM155" i="3"/>
  <c r="GP167" i="3"/>
  <c r="GM190" i="3"/>
  <c r="GO147" i="3"/>
  <c r="GM80" i="3"/>
  <c r="GM131" i="3"/>
  <c r="GM164" i="3"/>
  <c r="GM182" i="3"/>
  <c r="GM200" i="3"/>
  <c r="R67" i="3"/>
  <c r="V88" i="3"/>
  <c r="T87" i="3"/>
  <c r="GO82" i="3"/>
  <c r="GM54" i="3"/>
  <c r="GO16" i="3"/>
  <c r="GO182" i="3"/>
  <c r="GO124" i="3"/>
  <c r="GO43" i="3"/>
  <c r="GM171" i="3"/>
  <c r="GO107" i="3"/>
  <c r="GO22" i="3"/>
  <c r="GO31" i="3"/>
  <c r="GM193" i="3"/>
  <c r="GM126" i="3"/>
  <c r="GM166" i="3"/>
  <c r="GM42" i="3"/>
  <c r="GM46" i="3"/>
  <c r="GM37" i="3"/>
  <c r="GM5" i="3"/>
  <c r="GM9" i="3"/>
  <c r="GM61" i="3"/>
  <c r="GM71" i="3"/>
  <c r="GM59" i="3"/>
  <c r="GM69" i="3"/>
  <c r="GM78" i="3"/>
  <c r="GM161" i="3"/>
  <c r="GM178" i="3"/>
  <c r="GM191" i="3"/>
  <c r="GM151" i="3"/>
  <c r="GM122" i="3"/>
  <c r="GO136" i="3"/>
  <c r="GM168" i="3"/>
  <c r="GM183" i="3"/>
  <c r="S67" i="3"/>
  <c r="P112" i="3"/>
  <c r="BS112" i="4"/>
  <c r="GO102" i="3"/>
  <c r="GO197" i="3"/>
  <c r="GO45" i="3"/>
  <c r="GO87" i="3"/>
  <c r="GO24" i="3"/>
  <c r="GO126" i="3"/>
  <c r="GO203" i="3"/>
  <c r="GO120" i="3"/>
  <c r="GM70" i="3"/>
  <c r="GM149" i="3"/>
  <c r="GM160" i="3"/>
  <c r="GM27" i="3"/>
  <c r="GM48" i="3"/>
  <c r="GM39" i="3"/>
  <c r="GM11" i="3"/>
  <c r="GM26" i="3"/>
  <c r="GM76" i="3"/>
  <c r="GO117" i="3"/>
  <c r="GM72" i="3"/>
  <c r="GO144" i="3"/>
  <c r="GO115" i="3"/>
  <c r="GM165" i="3"/>
  <c r="GM179" i="3"/>
  <c r="GM121" i="3"/>
  <c r="GM157" i="3"/>
  <c r="GP133" i="3"/>
  <c r="GO140" i="3"/>
  <c r="GM184" i="3"/>
  <c r="GM201" i="3"/>
  <c r="T67" i="3"/>
  <c r="GO160" i="3"/>
  <c r="GO98" i="3"/>
  <c r="GO74" i="3"/>
  <c r="GO122" i="3"/>
  <c r="GO27" i="3"/>
  <c r="GO183" i="3"/>
  <c r="GO132" i="3"/>
  <c r="GM12" i="3"/>
  <c r="GM83" i="3"/>
  <c r="GM129" i="3"/>
  <c r="GM36" i="3"/>
  <c r="GM7" i="3"/>
  <c r="GM43" i="3"/>
  <c r="GO21" i="3"/>
  <c r="GM35" i="3"/>
  <c r="GM81" i="3"/>
  <c r="GM127" i="3"/>
  <c r="GM74" i="3"/>
  <c r="GM60" i="3"/>
  <c r="GM125" i="3"/>
  <c r="GM180" i="3"/>
  <c r="GM197" i="3"/>
  <c r="GM128" i="3"/>
  <c r="GM159" i="3"/>
  <c r="GM186" i="3"/>
  <c r="GO142" i="3"/>
  <c r="GM185" i="3"/>
  <c r="GM194" i="3"/>
  <c r="U67" i="3"/>
  <c r="V87" i="3"/>
  <c r="FT13" i="3" s="1"/>
  <c r="U87" i="3"/>
  <c r="FU13" i="3" s="1"/>
  <c r="S87" i="3"/>
  <c r="FV13" i="3" s="1"/>
  <c r="Q87" i="3"/>
  <c r="GO110" i="3"/>
  <c r="GO178" i="3"/>
  <c r="GO162" i="3"/>
  <c r="GO155" i="3"/>
  <c r="GO190" i="3"/>
  <c r="GO129" i="3"/>
  <c r="GO149" i="3"/>
  <c r="GO33" i="3"/>
  <c r="GM63" i="3"/>
  <c r="GM199" i="3"/>
  <c r="GM45" i="3"/>
  <c r="GM8" i="3"/>
  <c r="GM67" i="3"/>
  <c r="GM22" i="3"/>
  <c r="GM44" i="3"/>
  <c r="GO138" i="3"/>
  <c r="GM150" i="3"/>
  <c r="GM119" i="3"/>
  <c r="GM73" i="3"/>
  <c r="GO135" i="3"/>
  <c r="GM181" i="3"/>
  <c r="GO118" i="3"/>
  <c r="GM132" i="3"/>
  <c r="GM163" i="3"/>
  <c r="GM187" i="3"/>
  <c r="GO148" i="3"/>
  <c r="GM195" i="3"/>
  <c r="GM198" i="3"/>
  <c r="P114" i="3"/>
  <c r="BS130" i="4"/>
  <c r="GM24" i="3"/>
  <c r="GM79" i="3"/>
  <c r="GO143" i="3"/>
  <c r="GM47" i="3"/>
  <c r="GM25" i="3"/>
  <c r="GM77" i="3"/>
  <c r="GO28" i="3"/>
  <c r="GM64" i="3"/>
  <c r="GM158" i="3"/>
  <c r="GM62" i="3"/>
  <c r="GO134" i="3"/>
  <c r="GM75" i="3"/>
  <c r="GO141" i="3"/>
  <c r="GM84" i="3"/>
  <c r="GM120" i="3"/>
  <c r="GO137" i="3"/>
  <c r="GM188" i="3"/>
  <c r="GO113" i="3"/>
  <c r="GM152" i="3"/>
  <c r="GO114" i="3"/>
  <c r="GL71" i="3"/>
  <c r="GL98" i="3"/>
  <c r="GL112" i="3"/>
  <c r="GL54" i="3"/>
  <c r="GL64" i="3"/>
  <c r="GL126" i="3"/>
  <c r="GL139" i="3"/>
  <c r="GL95" i="3"/>
  <c r="GL142" i="3"/>
  <c r="GL99" i="3"/>
  <c r="GL96" i="3"/>
  <c r="GL145" i="3"/>
  <c r="GL116" i="3"/>
  <c r="GL125" i="3"/>
  <c r="GL161" i="3"/>
  <c r="AH122" i="3"/>
  <c r="F122" i="3"/>
  <c r="BS138" i="4" s="1"/>
  <c r="T76" i="3"/>
  <c r="D125" i="3"/>
  <c r="BS125" i="4" s="1"/>
  <c r="U85" i="3"/>
  <c r="D119" i="3"/>
  <c r="BS119" i="4" s="1"/>
  <c r="AF119" i="3"/>
  <c r="GL78" i="3"/>
  <c r="GL52" i="3"/>
  <c r="GL53" i="3"/>
  <c r="GL56" i="3"/>
  <c r="GL66" i="3"/>
  <c r="GL94" i="3"/>
  <c r="GL143" i="3"/>
  <c r="GL108" i="3"/>
  <c r="GL148" i="3"/>
  <c r="GL101" i="3"/>
  <c r="GL109" i="3"/>
  <c r="GL152" i="3"/>
  <c r="GL124" i="3"/>
  <c r="GL130" i="3"/>
  <c r="GL165" i="3"/>
  <c r="T85" i="3"/>
  <c r="GL85" i="3"/>
  <c r="GL67" i="3"/>
  <c r="GL59" i="3"/>
  <c r="GL60" i="3"/>
  <c r="GL70" i="3"/>
  <c r="GL107" i="3"/>
  <c r="GL147" i="3"/>
  <c r="GL113" i="3"/>
  <c r="GL151" i="3"/>
  <c r="GL105" i="3"/>
  <c r="GL115" i="3"/>
  <c r="GL154" i="3"/>
  <c r="GL167" i="3"/>
  <c r="GL134" i="3"/>
  <c r="GL166" i="3"/>
  <c r="P76" i="3"/>
  <c r="S85" i="3"/>
  <c r="Q85" i="3"/>
  <c r="GL55" i="3"/>
  <c r="GL104" i="3"/>
  <c r="GL72" i="3"/>
  <c r="GL73" i="3"/>
  <c r="GL82" i="3"/>
  <c r="GL111" i="3"/>
  <c r="GL150" i="3"/>
  <c r="GL121" i="3"/>
  <c r="GL157" i="3"/>
  <c r="GL114" i="3"/>
  <c r="GL123" i="3"/>
  <c r="GL160" i="3"/>
  <c r="GL91" i="3"/>
  <c r="GL138" i="3"/>
  <c r="GL168" i="3"/>
  <c r="V77" i="3"/>
  <c r="GL58" i="3"/>
  <c r="GL57" i="3"/>
  <c r="GL120" i="3"/>
  <c r="GL74" i="3"/>
  <c r="GL75" i="3"/>
  <c r="GL84" i="3"/>
  <c r="GL119" i="3"/>
  <c r="GL156" i="3"/>
  <c r="GL128" i="3"/>
  <c r="GL159" i="3"/>
  <c r="GL122" i="3"/>
  <c r="GL129" i="3"/>
  <c r="GL164" i="3"/>
  <c r="GL93" i="3"/>
  <c r="GL144" i="3"/>
  <c r="S77" i="3"/>
  <c r="GL163" i="3"/>
  <c r="GL131" i="3"/>
  <c r="GL97" i="3"/>
  <c r="T77" i="3"/>
  <c r="GL77" i="3"/>
  <c r="GL100" i="3"/>
  <c r="GL146" i="3"/>
  <c r="GM50" i="3"/>
  <c r="GL76" i="3"/>
  <c r="GL68" i="3"/>
  <c r="GL65" i="3"/>
  <c r="GL149" i="3"/>
  <c r="GL103" i="3"/>
  <c r="GL133" i="3"/>
  <c r="GL162" i="3"/>
  <c r="GL136" i="3"/>
  <c r="GL80" i="3"/>
  <c r="GL90" i="3"/>
  <c r="GL135" i="3"/>
  <c r="GL102" i="3"/>
  <c r="GL110" i="3"/>
  <c r="Q77" i="3"/>
  <c r="D126" i="3"/>
  <c r="BS126" i="4" s="1"/>
  <c r="AF126" i="3"/>
  <c r="D122" i="3"/>
  <c r="BS122" i="4" s="1"/>
  <c r="AF122" i="3"/>
  <c r="V70" i="3"/>
  <c r="P88" i="3"/>
  <c r="GO91" i="3"/>
  <c r="P70" i="3"/>
  <c r="Q88" i="3"/>
  <c r="T88" i="3"/>
  <c r="S70" i="3"/>
  <c r="S88" i="3"/>
  <c r="GO34" i="3"/>
  <c r="AF116" i="3"/>
  <c r="Q70" i="3"/>
  <c r="U88" i="3"/>
  <c r="GO70" i="3"/>
  <c r="R70" i="3"/>
  <c r="P115" i="3"/>
  <c r="P77" i="3"/>
  <c r="F117" i="3"/>
  <c r="BS133" i="4" s="1"/>
  <c r="AH117" i="3"/>
  <c r="GM51" i="3"/>
  <c r="GO202" i="3"/>
  <c r="GO15" i="3"/>
  <c r="GM52" i="3"/>
  <c r="Q95" i="3"/>
  <c r="V95" i="3"/>
  <c r="U95" i="3"/>
  <c r="P95" i="3"/>
  <c r="S95" i="3"/>
  <c r="T95" i="3"/>
  <c r="R95" i="3"/>
  <c r="R96" i="3"/>
  <c r="V96" i="3"/>
  <c r="FT14" i="3" s="1"/>
  <c r="Q96" i="3"/>
  <c r="P96" i="3"/>
  <c r="T96" i="3"/>
  <c r="U96" i="3"/>
  <c r="FU14" i="3" s="1"/>
  <c r="S96" i="3"/>
  <c r="FV14" i="3" s="1"/>
  <c r="FN14" i="3"/>
  <c r="R97" i="3"/>
  <c r="T97" i="3"/>
  <c r="U97" i="3"/>
  <c r="V97" i="3"/>
  <c r="P97" i="3"/>
  <c r="Q97" i="3"/>
  <c r="S97" i="3"/>
  <c r="AF123" i="3"/>
  <c r="D123" i="3"/>
  <c r="Q94" i="3"/>
  <c r="V94" i="3"/>
  <c r="U94" i="3"/>
  <c r="T94" i="3"/>
  <c r="S94" i="3"/>
  <c r="R94" i="3"/>
  <c r="P94" i="3"/>
  <c r="F125" i="3"/>
  <c r="AH125" i="3"/>
  <c r="GO156" i="3"/>
  <c r="GM55" i="3"/>
  <c r="GO23" i="3"/>
  <c r="GO100" i="3"/>
  <c r="GO42" i="3"/>
  <c r="GO193" i="3"/>
  <c r="GO152" i="3"/>
  <c r="GO36" i="3"/>
  <c r="GO157" i="3"/>
  <c r="GO72" i="3"/>
  <c r="GO17" i="3"/>
  <c r="GO151" i="3"/>
  <c r="GO59" i="3"/>
  <c r="GO40" i="3"/>
  <c r="GM172" i="3"/>
  <c r="GO75" i="3"/>
  <c r="GO167" i="3"/>
  <c r="GO90" i="3"/>
  <c r="GO19" i="3"/>
  <c r="GO163" i="3"/>
  <c r="GO161" i="3"/>
  <c r="GO35" i="3"/>
  <c r="GO196" i="3"/>
  <c r="GO58" i="3"/>
  <c r="GO191" i="3"/>
  <c r="GO130" i="3"/>
  <c r="GM173" i="3"/>
  <c r="GO125" i="3"/>
  <c r="GO73" i="3"/>
  <c r="GO103" i="3"/>
  <c r="GO37" i="3"/>
  <c r="GO195" i="3"/>
  <c r="V78" i="3"/>
  <c r="FT12" i="3" s="1"/>
  <c r="GO9" i="3"/>
  <c r="GO89" i="3"/>
  <c r="GO71" i="3"/>
  <c r="GO192" i="3"/>
  <c r="GO153" i="3"/>
  <c r="GO99" i="3"/>
  <c r="GO127" i="3"/>
  <c r="GO83" i="3"/>
  <c r="GO199" i="3"/>
  <c r="GO119" i="3"/>
  <c r="GO63" i="3"/>
  <c r="GO11" i="3"/>
  <c r="GO165" i="3"/>
  <c r="GO48" i="3"/>
  <c r="GO164" i="3"/>
  <c r="GO79" i="3"/>
  <c r="U78" i="3"/>
  <c r="FU12" i="3" s="1"/>
  <c r="AF121" i="3"/>
  <c r="D121" i="3"/>
  <c r="BS121" i="4" s="1"/>
  <c r="GM169" i="3"/>
  <c r="GO77" i="3"/>
  <c r="GO44" i="3"/>
  <c r="GO150" i="3"/>
  <c r="GO179" i="3"/>
  <c r="GO109" i="3"/>
  <c r="GM175" i="3"/>
  <c r="GM4" i="3"/>
  <c r="GO180" i="3"/>
  <c r="GO181" i="3"/>
  <c r="GO8" i="3"/>
  <c r="GM49" i="3"/>
  <c r="GO166" i="3"/>
  <c r="GO7" i="3"/>
  <c r="GO101" i="3"/>
  <c r="GO123" i="3"/>
  <c r="T59" i="3"/>
  <c r="F127" i="3"/>
  <c r="AH127" i="3"/>
  <c r="GO201" i="3"/>
  <c r="GO62" i="3"/>
  <c r="GO80" i="3"/>
  <c r="GO60" i="3"/>
  <c r="GO10" i="3"/>
  <c r="GO106" i="3"/>
  <c r="GO121" i="3"/>
  <c r="GO25" i="3"/>
  <c r="GO112" i="3"/>
  <c r="GO158" i="3"/>
  <c r="GO5" i="3"/>
  <c r="GO84" i="3"/>
  <c r="AF113" i="3"/>
  <c r="D113" i="3"/>
  <c r="BS113" i="4" s="1"/>
  <c r="AF117" i="3"/>
  <c r="D117" i="3"/>
  <c r="P78" i="3"/>
  <c r="S78" i="3"/>
  <c r="FV12" i="3" s="1"/>
  <c r="R78" i="3"/>
  <c r="Q78" i="3"/>
  <c r="FN12" i="3"/>
  <c r="GP147" i="3" s="1"/>
  <c r="Q79" i="3"/>
  <c r="V79" i="3"/>
  <c r="T79" i="3"/>
  <c r="U79" i="3"/>
  <c r="S79" i="3"/>
  <c r="R79" i="3"/>
  <c r="P79" i="3"/>
  <c r="P59" i="3"/>
  <c r="Q59" i="3"/>
  <c r="R59" i="3"/>
  <c r="S59" i="3"/>
  <c r="V59" i="3"/>
  <c r="S61" i="3"/>
  <c r="T61" i="3"/>
  <c r="U61" i="3"/>
  <c r="V61" i="3"/>
  <c r="T94" i="4"/>
  <c r="V79" i="4"/>
  <c r="D119" i="4"/>
  <c r="AF119" i="4"/>
  <c r="AH122" i="4"/>
  <c r="F122" i="4"/>
  <c r="D122" i="4"/>
  <c r="AF122" i="4"/>
  <c r="T24" i="4"/>
  <c r="FN6" i="4"/>
  <c r="GJ155" i="4" s="1"/>
  <c r="U58" i="4"/>
  <c r="V94" i="4"/>
  <c r="AF126" i="4"/>
  <c r="D126" i="4"/>
  <c r="P94" i="4"/>
  <c r="Q94" i="4"/>
  <c r="BR139" i="4"/>
  <c r="B26" i="2"/>
  <c r="Q58" i="4"/>
  <c r="R21" i="2"/>
  <c r="BR125" i="4"/>
  <c r="U24" i="4"/>
  <c r="FU6" i="4" s="1"/>
  <c r="P24" i="4"/>
  <c r="S22" i="4"/>
  <c r="V22" i="4"/>
  <c r="GM392" i="4"/>
  <c r="D115" i="4"/>
  <c r="R3" i="2" s="1"/>
  <c r="S24" i="4"/>
  <c r="FV6" i="4" s="1"/>
  <c r="BR116" i="4"/>
  <c r="B7" i="2"/>
  <c r="Q24" i="4"/>
  <c r="BR133" i="4"/>
  <c r="R8" i="2"/>
  <c r="GJ437" i="4"/>
  <c r="AH125" i="4"/>
  <c r="F125" i="4"/>
  <c r="T22" i="4"/>
  <c r="AF115" i="4"/>
  <c r="D123" i="4"/>
  <c r="AF123" i="4"/>
  <c r="Q61" i="4"/>
  <c r="Q22" i="4"/>
  <c r="R22" i="4"/>
  <c r="Q4" i="4"/>
  <c r="T58" i="4"/>
  <c r="T59" i="4"/>
  <c r="F127" i="4"/>
  <c r="AH127" i="4"/>
  <c r="S58" i="4"/>
  <c r="P22" i="4"/>
  <c r="P58" i="4"/>
  <c r="R58" i="4"/>
  <c r="AF121" i="4"/>
  <c r="D121" i="4"/>
  <c r="D114" i="4"/>
  <c r="AF114" i="4"/>
  <c r="R61" i="4"/>
  <c r="F114" i="4"/>
  <c r="B16" i="2" s="1"/>
  <c r="S61" i="4"/>
  <c r="F115" i="4"/>
  <c r="AH115" i="4"/>
  <c r="Q60" i="4"/>
  <c r="U25" i="4"/>
  <c r="P25" i="4"/>
  <c r="S25" i="4"/>
  <c r="T25" i="4"/>
  <c r="R25" i="4"/>
  <c r="Q25" i="4"/>
  <c r="V25" i="4"/>
  <c r="R4" i="4"/>
  <c r="S23" i="4"/>
  <c r="Q23" i="4"/>
  <c r="R23" i="4"/>
  <c r="T23" i="4"/>
  <c r="P23" i="4"/>
  <c r="V23" i="4"/>
  <c r="U23" i="4"/>
  <c r="S5" i="4"/>
  <c r="U61" i="4"/>
  <c r="FN10" i="4"/>
  <c r="GK427" i="4" s="1"/>
  <c r="V59" i="4"/>
  <c r="U60" i="4"/>
  <c r="FU10" i="4" s="1"/>
  <c r="P117" i="4"/>
  <c r="BR117" i="4"/>
  <c r="R7" i="2"/>
  <c r="BR113" i="4"/>
  <c r="B3" i="2"/>
  <c r="U6" i="4"/>
  <c r="FU4" i="4" s="1"/>
  <c r="V60" i="4"/>
  <c r="FT10" i="4" s="1"/>
  <c r="T60" i="4"/>
  <c r="V5" i="4"/>
  <c r="P60" i="4"/>
  <c r="R60" i="4"/>
  <c r="P5" i="4"/>
  <c r="AF120" i="4"/>
  <c r="D120" i="4"/>
  <c r="Q5" i="4"/>
  <c r="AF127" i="4"/>
  <c r="D127" i="4"/>
  <c r="T5" i="4"/>
  <c r="U5" i="4"/>
  <c r="U59" i="4"/>
  <c r="T6" i="4"/>
  <c r="Q59" i="4"/>
  <c r="S59" i="4"/>
  <c r="R59" i="4"/>
  <c r="P59" i="4"/>
  <c r="Q6" i="4"/>
  <c r="U4" i="4"/>
  <c r="GM288" i="4"/>
  <c r="R6" i="4"/>
  <c r="S4" i="4"/>
  <c r="BR128" i="4"/>
  <c r="B12" i="2"/>
  <c r="S6" i="4"/>
  <c r="FV4" i="4" s="1"/>
  <c r="P4" i="4"/>
  <c r="P6" i="4"/>
  <c r="T4" i="4"/>
  <c r="V6" i="4"/>
  <c r="FT4" i="4" s="1"/>
  <c r="GM395" i="4"/>
  <c r="BR124" i="4"/>
  <c r="R29" i="2"/>
  <c r="T61" i="4"/>
  <c r="V61" i="4"/>
  <c r="AF118" i="4"/>
  <c r="D118" i="4"/>
  <c r="AF112" i="4"/>
  <c r="D112" i="4"/>
  <c r="Q95" i="4"/>
  <c r="P95" i="4"/>
  <c r="V95" i="4"/>
  <c r="R95" i="4"/>
  <c r="T95" i="4"/>
  <c r="S95" i="4"/>
  <c r="U95" i="4"/>
  <c r="Q96" i="4"/>
  <c r="P96" i="4"/>
  <c r="R96" i="4"/>
  <c r="V96" i="4"/>
  <c r="FT14" i="4" s="1"/>
  <c r="S96" i="4"/>
  <c r="FV14" i="4" s="1"/>
  <c r="U96" i="4"/>
  <c r="FU14" i="4" s="1"/>
  <c r="T96" i="4"/>
  <c r="FN14" i="4"/>
  <c r="T97" i="4"/>
  <c r="S97" i="4"/>
  <c r="R97" i="4"/>
  <c r="Q97" i="4"/>
  <c r="P97" i="4"/>
  <c r="V97" i="4"/>
  <c r="U97" i="4"/>
  <c r="GN472" i="4"/>
  <c r="GN440" i="4"/>
  <c r="GN408" i="4"/>
  <c r="GN467" i="4"/>
  <c r="GN435" i="4"/>
  <c r="GN490" i="4"/>
  <c r="GN458" i="4"/>
  <c r="GN426" i="4"/>
  <c r="GN493" i="4"/>
  <c r="GN461" i="4"/>
  <c r="GN429" i="4"/>
  <c r="GN179" i="4"/>
  <c r="GN390" i="4"/>
  <c r="GN358" i="4"/>
  <c r="GN322" i="4"/>
  <c r="GN278" i="4"/>
  <c r="GN246" i="4"/>
  <c r="GN214" i="4"/>
  <c r="GN183" i="4"/>
  <c r="GN189" i="4"/>
  <c r="GN385" i="4"/>
  <c r="GN353" i="4"/>
  <c r="GN321" i="4"/>
  <c r="GN273" i="4"/>
  <c r="GN241" i="4"/>
  <c r="GN209" i="4"/>
  <c r="GM297" i="4"/>
  <c r="GN380" i="4"/>
  <c r="GN348" i="4"/>
  <c r="GN312" i="4"/>
  <c r="GN268" i="4"/>
  <c r="GN236" i="4"/>
  <c r="GN204" i="4"/>
  <c r="GM296" i="4"/>
  <c r="GN375" i="4"/>
  <c r="GN343" i="4"/>
  <c r="GN311" i="4"/>
  <c r="GN275" i="4"/>
  <c r="GN231" i="4"/>
  <c r="GN223" i="4"/>
  <c r="GN169" i="4"/>
  <c r="GN468" i="4"/>
  <c r="GN436" i="4"/>
  <c r="GN495" i="4"/>
  <c r="GN463" i="4"/>
  <c r="GN431" i="4"/>
  <c r="GN486" i="4"/>
  <c r="GN454" i="4"/>
  <c r="GN422" i="4"/>
  <c r="GN489" i="4"/>
  <c r="GN457" i="4"/>
  <c r="GN425" i="4"/>
  <c r="GN178" i="4"/>
  <c r="GN386" i="4"/>
  <c r="GN354" i="4"/>
  <c r="GN318" i="4"/>
  <c r="GN274" i="4"/>
  <c r="GN242" i="4"/>
  <c r="GN210" i="4"/>
  <c r="GN404" i="4"/>
  <c r="GN188" i="4"/>
  <c r="GN381" i="4"/>
  <c r="GN349" i="4"/>
  <c r="GN317" i="4"/>
  <c r="GN269" i="4"/>
  <c r="GN237" i="4"/>
  <c r="GN205" i="4"/>
  <c r="GM293" i="4"/>
  <c r="GN376" i="4"/>
  <c r="GN340" i="4"/>
  <c r="GN304" i="4"/>
  <c r="GN264" i="4"/>
  <c r="GN232" i="4"/>
  <c r="GN200" i="4"/>
  <c r="GN186" i="4"/>
  <c r="GN371" i="4"/>
  <c r="GN339" i="4"/>
  <c r="GN307" i="4"/>
  <c r="GN271" i="4"/>
  <c r="GN199" i="4"/>
  <c r="GN191" i="4"/>
  <c r="GN172" i="4"/>
  <c r="GN496" i="4"/>
  <c r="GN464" i="4"/>
  <c r="GN432" i="4"/>
  <c r="GN491" i="4"/>
  <c r="GN459" i="4"/>
  <c r="GN427" i="4"/>
  <c r="GN482" i="4"/>
  <c r="GN450" i="4"/>
  <c r="GN418" i="4"/>
  <c r="GN485" i="4"/>
  <c r="GN453" i="4"/>
  <c r="GN421" i="4"/>
  <c r="GN177" i="4"/>
  <c r="GN382" i="4"/>
  <c r="GN350" i="4"/>
  <c r="GN314" i="4"/>
  <c r="GN270" i="4"/>
  <c r="GN238" i="4"/>
  <c r="GN206" i="4"/>
  <c r="GM394" i="4"/>
  <c r="GN175" i="4"/>
  <c r="GN377" i="4"/>
  <c r="GN345" i="4"/>
  <c r="GN313" i="4"/>
  <c r="GN265" i="4"/>
  <c r="GN233" i="4"/>
  <c r="GN201" i="4"/>
  <c r="GM289" i="4"/>
  <c r="GN372" i="4"/>
  <c r="GN336" i="4"/>
  <c r="GN292" i="4"/>
  <c r="GN260" i="4"/>
  <c r="GN228" i="4"/>
  <c r="GN196" i="4"/>
  <c r="GN399" i="4"/>
  <c r="GN367" i="4"/>
  <c r="GN335" i="4"/>
  <c r="GN303" i="4"/>
  <c r="GN267" i="4"/>
  <c r="GN174" i="4"/>
  <c r="GN171" i="4"/>
  <c r="GN211" i="4"/>
  <c r="GN492" i="4"/>
  <c r="GN460" i="4"/>
  <c r="GN428" i="4"/>
  <c r="GN487" i="4"/>
  <c r="GN455" i="4"/>
  <c r="GN423" i="4"/>
  <c r="GN478" i="4"/>
  <c r="GN446" i="4"/>
  <c r="GN414" i="4"/>
  <c r="GN481" i="4"/>
  <c r="GN449" i="4"/>
  <c r="GN417" i="4"/>
  <c r="GN176" i="4"/>
  <c r="GN378" i="4"/>
  <c r="GN346" i="4"/>
  <c r="GN310" i="4"/>
  <c r="GN266" i="4"/>
  <c r="GN234" i="4"/>
  <c r="GN202" i="4"/>
  <c r="GM338" i="4"/>
  <c r="GN413" i="4"/>
  <c r="GN373" i="4"/>
  <c r="GN341" i="4"/>
  <c r="GN309" i="4"/>
  <c r="GN261" i="4"/>
  <c r="GN229" i="4"/>
  <c r="GN197" i="4"/>
  <c r="GN187" i="4"/>
  <c r="GN368" i="4"/>
  <c r="GN332" i="4"/>
  <c r="GN288" i="4"/>
  <c r="GN256" i="4"/>
  <c r="GN224" i="4"/>
  <c r="GN192" i="4"/>
  <c r="GN395" i="4"/>
  <c r="GN363" i="4"/>
  <c r="GN331" i="4"/>
  <c r="GN295" i="4"/>
  <c r="GN239" i="4"/>
  <c r="GN173" i="4"/>
  <c r="GN251" i="4"/>
  <c r="GN243" i="4"/>
  <c r="GN488" i="4"/>
  <c r="GN456" i="4"/>
  <c r="GN424" i="4"/>
  <c r="GN483" i="4"/>
  <c r="GN451" i="4"/>
  <c r="GN419" i="4"/>
  <c r="GN474" i="4"/>
  <c r="GN442" i="4"/>
  <c r="GN410" i="4"/>
  <c r="GN477" i="4"/>
  <c r="GN445" i="4"/>
  <c r="GN409" i="4"/>
  <c r="GM170" i="4"/>
  <c r="GN374" i="4"/>
  <c r="GN342" i="4"/>
  <c r="GN306" i="4"/>
  <c r="GN262" i="4"/>
  <c r="GN230" i="4"/>
  <c r="GN198" i="4"/>
  <c r="GM302" i="4"/>
  <c r="GN403" i="4"/>
  <c r="GN369" i="4"/>
  <c r="GN337" i="4"/>
  <c r="GN305" i="4"/>
  <c r="GN257" i="4"/>
  <c r="GN225" i="4"/>
  <c r="GN193" i="4"/>
  <c r="GN396" i="4"/>
  <c r="GN364" i="4"/>
  <c r="GN328" i="4"/>
  <c r="GN284" i="4"/>
  <c r="GN252" i="4"/>
  <c r="GN220" i="4"/>
  <c r="GM400" i="4"/>
  <c r="GN391" i="4"/>
  <c r="GN359" i="4"/>
  <c r="GN327" i="4"/>
  <c r="GN291" i="4"/>
  <c r="GN207" i="4"/>
  <c r="GN259" i="4"/>
  <c r="GN219" i="4"/>
  <c r="GN484" i="4"/>
  <c r="GN452" i="4"/>
  <c r="GN420" i="4"/>
  <c r="GN479" i="4"/>
  <c r="GN447" i="4"/>
  <c r="GN415" i="4"/>
  <c r="GN470" i="4"/>
  <c r="GN438" i="4"/>
  <c r="GN406" i="4"/>
  <c r="GN473" i="4"/>
  <c r="GN441" i="4"/>
  <c r="GN407" i="4"/>
  <c r="GN411" i="4"/>
  <c r="GN370" i="4"/>
  <c r="GN334" i="4"/>
  <c r="GN294" i="4"/>
  <c r="GN258" i="4"/>
  <c r="GN226" i="4"/>
  <c r="GN194" i="4"/>
  <c r="GM298" i="4"/>
  <c r="GN397" i="4"/>
  <c r="GN365" i="4"/>
  <c r="GN333" i="4"/>
  <c r="GN285" i="4"/>
  <c r="GN253" i="4"/>
  <c r="GN221" i="4"/>
  <c r="GN182" i="4"/>
  <c r="GN392" i="4"/>
  <c r="GN360" i="4"/>
  <c r="GN324" i="4"/>
  <c r="GN280" i="4"/>
  <c r="GN248" i="4"/>
  <c r="GN216" i="4"/>
  <c r="GM344" i="4"/>
  <c r="GN387" i="4"/>
  <c r="GN355" i="4"/>
  <c r="GN323" i="4"/>
  <c r="GN287" i="4"/>
  <c r="GN235" i="4"/>
  <c r="GN227" i="4"/>
  <c r="GN247" i="4"/>
  <c r="GN480" i="4"/>
  <c r="GN448" i="4"/>
  <c r="GN416" i="4"/>
  <c r="GN475" i="4"/>
  <c r="GN443" i="4"/>
  <c r="GN498" i="4"/>
  <c r="GN466" i="4"/>
  <c r="GN434" i="4"/>
  <c r="GN402" i="4"/>
  <c r="GN469" i="4"/>
  <c r="GN437" i="4"/>
  <c r="GM299" i="4"/>
  <c r="GN405" i="4"/>
  <c r="GN366" i="4"/>
  <c r="GN330" i="4"/>
  <c r="GN286" i="4"/>
  <c r="GN254" i="4"/>
  <c r="GN222" i="4"/>
  <c r="GN185" i="4"/>
  <c r="GM290" i="4"/>
  <c r="GN393" i="4"/>
  <c r="GN361" i="4"/>
  <c r="GN329" i="4"/>
  <c r="GN281" i="4"/>
  <c r="GN249" i="4"/>
  <c r="GN217" i="4"/>
  <c r="GN401" i="4"/>
  <c r="GN388" i="4"/>
  <c r="GN356" i="4"/>
  <c r="GN320" i="4"/>
  <c r="GN276" i="4"/>
  <c r="GN244" i="4"/>
  <c r="GN212" i="4"/>
  <c r="GM308" i="4"/>
  <c r="GN383" i="4"/>
  <c r="GN351" i="4"/>
  <c r="GN319" i="4"/>
  <c r="GN283" i="4"/>
  <c r="GN203" i="4"/>
  <c r="GN195" i="4"/>
  <c r="GN215" i="4"/>
  <c r="GN476" i="4"/>
  <c r="GN444" i="4"/>
  <c r="GN412" i="4"/>
  <c r="GN471" i="4"/>
  <c r="GN439" i="4"/>
  <c r="GN494" i="4"/>
  <c r="GN462" i="4"/>
  <c r="GN430" i="4"/>
  <c r="GN497" i="4"/>
  <c r="GN465" i="4"/>
  <c r="GN433" i="4"/>
  <c r="GN180" i="4"/>
  <c r="GN398" i="4"/>
  <c r="GN362" i="4"/>
  <c r="GN326" i="4"/>
  <c r="GN282" i="4"/>
  <c r="GN250" i="4"/>
  <c r="GN218" i="4"/>
  <c r="GN184" i="4"/>
  <c r="GN190" i="4"/>
  <c r="GN389" i="4"/>
  <c r="GN357" i="4"/>
  <c r="GN325" i="4"/>
  <c r="GN277" i="4"/>
  <c r="GN245" i="4"/>
  <c r="GN213" i="4"/>
  <c r="GM301" i="4"/>
  <c r="GN384" i="4"/>
  <c r="GN352" i="4"/>
  <c r="GN316" i="4"/>
  <c r="GN272" i="4"/>
  <c r="GN240" i="4"/>
  <c r="GN208" i="4"/>
  <c r="GM300" i="4"/>
  <c r="GN379" i="4"/>
  <c r="GN347" i="4"/>
  <c r="GN315" i="4"/>
  <c r="GN279" i="4"/>
  <c r="GN263" i="4"/>
  <c r="GN255" i="4"/>
  <c r="GN181" i="4"/>
  <c r="R103" i="4"/>
  <c r="Q103" i="4"/>
  <c r="P103" i="4"/>
  <c r="V103" i="4"/>
  <c r="U103" i="4"/>
  <c r="T103" i="4"/>
  <c r="S103" i="4"/>
  <c r="R106" i="4"/>
  <c r="Q106" i="4"/>
  <c r="P106" i="4"/>
  <c r="S106" i="4"/>
  <c r="V106" i="4"/>
  <c r="T106" i="4"/>
  <c r="U106" i="4"/>
  <c r="P104" i="4"/>
  <c r="Q104" i="4"/>
  <c r="V104" i="4"/>
  <c r="U104" i="4"/>
  <c r="T104" i="4"/>
  <c r="S104" i="4"/>
  <c r="R104" i="4"/>
  <c r="FN15" i="4"/>
  <c r="P105" i="4"/>
  <c r="V105" i="4"/>
  <c r="FT15" i="4" s="1"/>
  <c r="U105" i="4"/>
  <c r="FU15" i="4" s="1"/>
  <c r="Q105" i="4"/>
  <c r="T105" i="4"/>
  <c r="S105" i="4"/>
  <c r="FV15" i="4" s="1"/>
  <c r="R105" i="4"/>
  <c r="GN183" i="3"/>
  <c r="GN185" i="3"/>
  <c r="GN202" i="3"/>
  <c r="GN176" i="3"/>
  <c r="GN179" i="3"/>
  <c r="GN181" i="3"/>
  <c r="GN188" i="3"/>
  <c r="GN180" i="3"/>
  <c r="GN192" i="3"/>
  <c r="GN175" i="3"/>
  <c r="GN177" i="3"/>
  <c r="GN172" i="3"/>
  <c r="GN194" i="3"/>
  <c r="GN203" i="3"/>
  <c r="GN171" i="3"/>
  <c r="GN173" i="3"/>
  <c r="GM170" i="3"/>
  <c r="GN182" i="3"/>
  <c r="GN199" i="3"/>
  <c r="GN201" i="3"/>
  <c r="GN169" i="3"/>
  <c r="GN196" i="3"/>
  <c r="GN178" i="3"/>
  <c r="GN186" i="3"/>
  <c r="GN195" i="3"/>
  <c r="GN197" i="3"/>
  <c r="GN198" i="3"/>
  <c r="GN190" i="3"/>
  <c r="GN200" i="3"/>
  <c r="GN191" i="3"/>
  <c r="GN193" i="3"/>
  <c r="GN184" i="3"/>
  <c r="GN174" i="3"/>
  <c r="GN187" i="3"/>
  <c r="GN189" i="3"/>
  <c r="P105" i="3"/>
  <c r="U105" i="3"/>
  <c r="FU15" i="3" s="1"/>
  <c r="T105" i="3"/>
  <c r="V105" i="3"/>
  <c r="FT15" i="3" s="1"/>
  <c r="Q105" i="3"/>
  <c r="FN15" i="3"/>
  <c r="S105" i="3"/>
  <c r="FV15" i="3" s="1"/>
  <c r="R105" i="3"/>
  <c r="V103" i="3"/>
  <c r="U103" i="3"/>
  <c r="R103" i="3"/>
  <c r="T103" i="3"/>
  <c r="S103" i="3"/>
  <c r="Q103" i="3"/>
  <c r="P103" i="3"/>
  <c r="Q104" i="3"/>
  <c r="V104" i="3"/>
  <c r="P104" i="3"/>
  <c r="U104" i="3"/>
  <c r="T104" i="3"/>
  <c r="R104" i="3"/>
  <c r="S104" i="3"/>
  <c r="P106" i="3"/>
  <c r="U106" i="3"/>
  <c r="Q106" i="3"/>
  <c r="V106" i="3"/>
  <c r="R106" i="3"/>
  <c r="T106" i="3"/>
  <c r="S106" i="3"/>
  <c r="Q40" i="3"/>
  <c r="T40" i="3"/>
  <c r="P40" i="3"/>
  <c r="R40" i="3"/>
  <c r="U40" i="3"/>
  <c r="V40" i="3"/>
  <c r="S40" i="3"/>
  <c r="Q43" i="3"/>
  <c r="S43" i="3"/>
  <c r="P43" i="3"/>
  <c r="R43" i="3"/>
  <c r="V43" i="3"/>
  <c r="U43" i="3"/>
  <c r="T43" i="3"/>
  <c r="GJ158" i="3"/>
  <c r="GM100" i="3"/>
  <c r="GM92" i="3"/>
  <c r="GM114" i="3"/>
  <c r="GM140" i="3"/>
  <c r="GJ160" i="3"/>
  <c r="GM98" i="3"/>
  <c r="GJ121" i="3"/>
  <c r="GM134" i="3"/>
  <c r="GM147" i="3"/>
  <c r="GM133" i="3"/>
  <c r="GM31" i="3"/>
  <c r="GM28" i="3"/>
  <c r="GM15" i="3"/>
  <c r="GM18" i="3"/>
  <c r="GM112" i="3"/>
  <c r="GM102" i="3"/>
  <c r="GM142" i="3"/>
  <c r="GM91" i="3"/>
  <c r="GJ25" i="3"/>
  <c r="GJ156" i="3"/>
  <c r="GM145" i="3"/>
  <c r="GM90" i="3"/>
  <c r="GM105" i="3"/>
  <c r="GM136" i="3"/>
  <c r="GJ154" i="3"/>
  <c r="GM85" i="3"/>
  <c r="GM118" i="3"/>
  <c r="GM130" i="3"/>
  <c r="GM111" i="3"/>
  <c r="GJ42" i="3"/>
  <c r="GJ27" i="3"/>
  <c r="GJ26" i="3"/>
  <c r="GJ40" i="3"/>
  <c r="GM33" i="3"/>
  <c r="GM106" i="3"/>
  <c r="GM89" i="3"/>
  <c r="GM87" i="3"/>
  <c r="GM96" i="3"/>
  <c r="GM138" i="3"/>
  <c r="GM30" i="3"/>
  <c r="GJ150" i="3"/>
  <c r="GM141" i="3"/>
  <c r="GJ166" i="3"/>
  <c r="GM101" i="3"/>
  <c r="GJ124" i="3"/>
  <c r="GJ152" i="3"/>
  <c r="GJ163" i="3"/>
  <c r="GM103" i="3"/>
  <c r="GJ120" i="3"/>
  <c r="GM137" i="3"/>
  <c r="GJ38" i="3"/>
  <c r="GJ41" i="3"/>
  <c r="GM21" i="3"/>
  <c r="GJ22" i="3"/>
  <c r="GJ48" i="3"/>
  <c r="GM109" i="3"/>
  <c r="GM144" i="3"/>
  <c r="GJ35" i="3"/>
  <c r="GJ125" i="3"/>
  <c r="GJ36" i="3"/>
  <c r="GJ127" i="3"/>
  <c r="GM135" i="3"/>
  <c r="GJ165" i="3"/>
  <c r="GM99" i="3"/>
  <c r="GM113" i="3"/>
  <c r="GJ131" i="3"/>
  <c r="GJ159" i="3"/>
  <c r="GM88" i="3"/>
  <c r="GM117" i="3"/>
  <c r="GM94" i="3"/>
  <c r="GJ24" i="3"/>
  <c r="GJ23" i="3"/>
  <c r="GM19" i="3"/>
  <c r="GJ43" i="3"/>
  <c r="GJ46" i="3"/>
  <c r="GM148" i="3"/>
  <c r="GJ45" i="3"/>
  <c r="GJ162" i="3"/>
  <c r="GJ164" i="3"/>
  <c r="GM143" i="3"/>
  <c r="GJ119" i="3"/>
  <c r="GJ126" i="3"/>
  <c r="GJ161" i="3"/>
  <c r="GM86" i="3"/>
  <c r="GM108" i="3"/>
  <c r="GJ129" i="3"/>
  <c r="GJ157" i="3"/>
  <c r="GJ149" i="3"/>
  <c r="GM110" i="3"/>
  <c r="GM139" i="3"/>
  <c r="GM17" i="3"/>
  <c r="GM14" i="3"/>
  <c r="GM16" i="3"/>
  <c r="GJ39" i="3"/>
  <c r="GM32" i="3"/>
  <c r="GJ132" i="3"/>
  <c r="GM29" i="3"/>
  <c r="GM104" i="3"/>
  <c r="GM116" i="3"/>
  <c r="GM115" i="3"/>
  <c r="GJ155" i="3"/>
  <c r="GJ168" i="3"/>
  <c r="GM95" i="3"/>
  <c r="GJ123" i="3"/>
  <c r="GJ151" i="3"/>
  <c r="GM146" i="3"/>
  <c r="GM97" i="3"/>
  <c r="GJ122" i="3"/>
  <c r="GJ47" i="3"/>
  <c r="GJ44" i="3"/>
  <c r="GM13" i="3"/>
  <c r="GJ37" i="3"/>
  <c r="GM107" i="3"/>
  <c r="GM167" i="3"/>
  <c r="GJ153" i="3"/>
  <c r="GM93" i="3"/>
  <c r="GJ34" i="3"/>
  <c r="GJ128" i="3"/>
  <c r="GM20" i="3"/>
  <c r="T41" i="3"/>
  <c r="R41" i="3"/>
  <c r="P41" i="3"/>
  <c r="V41" i="3"/>
  <c r="S41" i="3"/>
  <c r="Q41" i="3"/>
  <c r="U41" i="3"/>
  <c r="V42" i="3"/>
  <c r="FT8" i="3" s="1"/>
  <c r="Q42" i="3"/>
  <c r="P42" i="3"/>
  <c r="U42" i="3"/>
  <c r="FU8" i="3" s="1"/>
  <c r="T42" i="3"/>
  <c r="S42" i="3"/>
  <c r="FV8" i="3" s="1"/>
  <c r="FN8" i="3"/>
  <c r="R42" i="3"/>
  <c r="V68" i="4"/>
  <c r="T68" i="4"/>
  <c r="S68" i="4"/>
  <c r="R68" i="4"/>
  <c r="Q68" i="4"/>
  <c r="P68" i="4"/>
  <c r="U68" i="4"/>
  <c r="V70" i="4"/>
  <c r="U70" i="4"/>
  <c r="T70" i="4"/>
  <c r="S70" i="4"/>
  <c r="R70" i="4"/>
  <c r="Q70" i="4"/>
  <c r="P70" i="4"/>
  <c r="S67" i="4"/>
  <c r="R67" i="4"/>
  <c r="P67" i="4"/>
  <c r="Q67" i="4"/>
  <c r="V67" i="4"/>
  <c r="U67" i="4"/>
  <c r="T67" i="4"/>
  <c r="FN11" i="4"/>
  <c r="P69" i="4"/>
  <c r="V69" i="4"/>
  <c r="FT11" i="4" s="1"/>
  <c r="U69" i="4"/>
  <c r="FU11" i="4" s="1"/>
  <c r="T69" i="4"/>
  <c r="R69" i="4"/>
  <c r="Q69" i="4"/>
  <c r="S69" i="4"/>
  <c r="FV11" i="4" s="1"/>
  <c r="GJ422" i="4"/>
  <c r="GP482" i="4"/>
  <c r="GQ485" i="4"/>
  <c r="GP489" i="4"/>
  <c r="GP405" i="4"/>
  <c r="GJ475" i="4"/>
  <c r="GQ285" i="4"/>
  <c r="GJ396" i="4"/>
  <c r="GJ308" i="4"/>
  <c r="GL271" i="4"/>
  <c r="GL227" i="4"/>
  <c r="GJ196" i="4"/>
  <c r="GQ200" i="4"/>
  <c r="GJ363" i="4"/>
  <c r="GJ315" i="4"/>
  <c r="GL278" i="4"/>
  <c r="GL222" i="4"/>
  <c r="GJ171" i="4"/>
  <c r="GJ398" i="4"/>
  <c r="GJ342" i="4"/>
  <c r="GJ262" i="4"/>
  <c r="GL193" i="4"/>
  <c r="GK273" i="4"/>
  <c r="GP370" i="4"/>
  <c r="GJ301" i="4"/>
  <c r="GQ154" i="4"/>
  <c r="GN152" i="4"/>
  <c r="GQ160" i="4"/>
  <c r="GP158" i="4"/>
  <c r="GQ167" i="4"/>
  <c r="GN159" i="4"/>
  <c r="GJ77" i="4"/>
  <c r="GJ93" i="4"/>
  <c r="GJ76" i="4"/>
  <c r="GK157" i="4"/>
  <c r="GJ70" i="4"/>
  <c r="GQ80" i="4"/>
  <c r="GK36" i="4"/>
  <c r="GJ54" i="4"/>
  <c r="GJ56" i="4"/>
  <c r="GJ20" i="4"/>
  <c r="GJ65" i="4"/>
  <c r="GL34" i="4"/>
  <c r="GJ31" i="4"/>
  <c r="GP48" i="4"/>
  <c r="GJ18" i="4"/>
  <c r="GP415" i="4"/>
  <c r="GJ477" i="4"/>
  <c r="GK484" i="4"/>
  <c r="GP481" i="4"/>
  <c r="GQ492" i="4"/>
  <c r="GJ467" i="4"/>
  <c r="GK276" i="4"/>
  <c r="GJ368" i="4"/>
  <c r="GJ304" i="4"/>
  <c r="GL267" i="4"/>
  <c r="GJ224" i="4"/>
  <c r="GL191" i="4"/>
  <c r="GJ186" i="4"/>
  <c r="GJ355" i="4"/>
  <c r="GJ311" i="4"/>
  <c r="GP268" i="4"/>
  <c r="GJ215" i="4"/>
  <c r="GJ170" i="4"/>
  <c r="GJ394" i="4"/>
  <c r="GJ338" i="4"/>
  <c r="GL257" i="4"/>
  <c r="GP408" i="4"/>
  <c r="GJ190" i="4"/>
  <c r="GJ365" i="4"/>
  <c r="GJ297" i="4"/>
  <c r="GJ142" i="4"/>
  <c r="GN151" i="4"/>
  <c r="GJ147" i="4"/>
  <c r="GJ143" i="4"/>
  <c r="GP166" i="4"/>
  <c r="GJ135" i="4"/>
  <c r="GJ74" i="4"/>
  <c r="GJ79" i="4"/>
  <c r="GJ71" i="4"/>
  <c r="GP109" i="4"/>
  <c r="GJ50" i="4"/>
  <c r="GJ15" i="4"/>
  <c r="GJ29" i="4"/>
  <c r="GJ28" i="4"/>
  <c r="GP495" i="4"/>
  <c r="GJ410" i="4"/>
  <c r="GP470" i="4"/>
  <c r="GK472" i="4"/>
  <c r="GJ476" i="4"/>
  <c r="GK491" i="4"/>
  <c r="GP428" i="4"/>
  <c r="GK256" i="4"/>
  <c r="GJ364" i="4"/>
  <c r="GJ300" i="4"/>
  <c r="GP265" i="4"/>
  <c r="GL219" i="4"/>
  <c r="GK417" i="4"/>
  <c r="GJ409" i="4"/>
  <c r="GP352" i="4"/>
  <c r="GJ307" i="4"/>
  <c r="GL266" i="4"/>
  <c r="GP204" i="4"/>
  <c r="GJ411" i="4"/>
  <c r="GP371" i="4"/>
  <c r="GJ314" i="4"/>
  <c r="GJ254" i="4"/>
  <c r="GJ403" i="4"/>
  <c r="GJ189" i="4"/>
  <c r="GP362" i="4"/>
  <c r="GL288" i="4"/>
  <c r="GJ136" i="4"/>
  <c r="GP112" i="4"/>
  <c r="GJ146" i="4"/>
  <c r="GJ137" i="4"/>
  <c r="GK153" i="4"/>
  <c r="GJ106" i="4"/>
  <c r="GJ72" i="4"/>
  <c r="GJ69" i="4"/>
  <c r="GJ66" i="4"/>
  <c r="GJ53" i="4"/>
  <c r="GJ52" i="4"/>
  <c r="GJ30" i="4"/>
  <c r="GP483" i="4"/>
  <c r="GQ498" i="4"/>
  <c r="GJ465" i="4"/>
  <c r="GQ469" i="4"/>
  <c r="GP473" i="4"/>
  <c r="GK487" i="4"/>
  <c r="GJ423" i="4"/>
  <c r="GK220" i="4"/>
  <c r="GJ356" i="4"/>
  <c r="GJ296" i="4"/>
  <c r="GL263" i="4"/>
  <c r="GJ216" i="4"/>
  <c r="GQ348" i="4"/>
  <c r="GJ407" i="4"/>
  <c r="GJ351" i="4"/>
  <c r="GJ303" i="4"/>
  <c r="GJ259" i="4"/>
  <c r="GL202" i="4"/>
  <c r="GJ406" i="4"/>
  <c r="GJ366" i="4"/>
  <c r="GJ310" i="4"/>
  <c r="GJ226" i="4"/>
  <c r="GK361" i="4"/>
  <c r="GJ188" i="4"/>
  <c r="GJ353" i="4"/>
  <c r="GL272" i="4"/>
  <c r="GJ111" i="4"/>
  <c r="GJ107" i="4"/>
  <c r="GJ134" i="4"/>
  <c r="GJ104" i="4"/>
  <c r="GK150" i="4"/>
  <c r="GJ96" i="4"/>
  <c r="GJ67" i="4"/>
  <c r="GK156" i="4"/>
  <c r="GJ64" i="4"/>
  <c r="GL47" i="4"/>
  <c r="GL42" i="4"/>
  <c r="GP45" i="4"/>
  <c r="GJ12" i="4"/>
  <c r="GJ19" i="4"/>
  <c r="GJ7" i="4"/>
  <c r="GJ16" i="4"/>
  <c r="GJ32" i="4"/>
  <c r="GJ478" i="4"/>
  <c r="GQ494" i="4"/>
  <c r="GP426" i="4"/>
  <c r="GK468" i="4"/>
  <c r="GJ464" i="4"/>
  <c r="GQ480" i="4"/>
  <c r="GJ419" i="4"/>
  <c r="GK192" i="4"/>
  <c r="GP349" i="4"/>
  <c r="GL283" i="4"/>
  <c r="GJ260" i="4"/>
  <c r="GJ212" i="4"/>
  <c r="GQ312" i="4"/>
  <c r="GJ399" i="4"/>
  <c r="GJ347" i="4"/>
  <c r="GJ299" i="4"/>
  <c r="GL258" i="4"/>
  <c r="GJ195" i="4"/>
  <c r="GQ287" i="4"/>
  <c r="GP359" i="4"/>
  <c r="GJ306" i="4"/>
  <c r="GL221" i="4"/>
  <c r="GQ358" i="4"/>
  <c r="GJ175" i="4"/>
  <c r="GJ345" i="4"/>
  <c r="GJ225" i="4"/>
  <c r="GJ105" i="4"/>
  <c r="GJ102" i="4"/>
  <c r="GJ110" i="4"/>
  <c r="GJ101" i="4"/>
  <c r="GP148" i="4"/>
  <c r="GJ261" i="4"/>
  <c r="GJ141" i="4"/>
  <c r="GJ139" i="4"/>
  <c r="GP81" i="4"/>
  <c r="GL40" i="4"/>
  <c r="GJ33" i="4"/>
  <c r="GL46" i="4"/>
  <c r="GL35" i="4"/>
  <c r="GJ9" i="4"/>
  <c r="GL41" i="4"/>
  <c r="GJ17" i="4"/>
  <c r="GJ11" i="4"/>
  <c r="GL39" i="4"/>
  <c r="GJ6" i="4"/>
  <c r="GJ474" i="4"/>
  <c r="GK493" i="4"/>
  <c r="GJ421" i="4"/>
  <c r="GQ425" i="4"/>
  <c r="GJ424" i="4"/>
  <c r="GK471" i="4"/>
  <c r="GJ401" i="4"/>
  <c r="GJ187" i="4"/>
  <c r="GJ344" i="4"/>
  <c r="GP281" i="4"/>
  <c r="GL255" i="4"/>
  <c r="GL203" i="4"/>
  <c r="GQ280" i="4"/>
  <c r="GJ395" i="4"/>
  <c r="GJ343" i="4"/>
  <c r="GL286" i="4"/>
  <c r="GP232" i="4"/>
  <c r="GL194" i="4"/>
  <c r="GK270" i="4"/>
  <c r="GJ354" i="4"/>
  <c r="GJ302" i="4"/>
  <c r="GJ218" i="4"/>
  <c r="GK357" i="4"/>
  <c r="GQ404" i="4"/>
  <c r="GJ341" i="4"/>
  <c r="GN149" i="4"/>
  <c r="GJ217" i="4"/>
  <c r="GJ100" i="4"/>
  <c r="GJ97" i="4"/>
  <c r="GJ99" i="4"/>
  <c r="GQ144" i="4"/>
  <c r="GP145" i="4"/>
  <c r="GJ82" i="4"/>
  <c r="GJ98" i="4"/>
  <c r="GJ140" i="4"/>
  <c r="GJ95" i="4"/>
  <c r="GJ55" i="4"/>
  <c r="GQ44" i="4"/>
  <c r="GL38" i="4"/>
  <c r="GJ8" i="4"/>
  <c r="GJ466" i="4"/>
  <c r="GQ490" i="4"/>
  <c r="GP418" i="4"/>
  <c r="GK416" i="4"/>
  <c r="GJ420" i="4"/>
  <c r="GP496" i="4"/>
  <c r="GQ369" i="4"/>
  <c r="GJ174" i="4"/>
  <c r="GJ340" i="4"/>
  <c r="GL279" i="4"/>
  <c r="GL231" i="4"/>
  <c r="GP201" i="4"/>
  <c r="GQ264" i="4"/>
  <c r="GP372" i="4"/>
  <c r="GJ339" i="4"/>
  <c r="GP284" i="4"/>
  <c r="GL230" i="4"/>
  <c r="GJ173" i="4"/>
  <c r="GQ414" i="4"/>
  <c r="GJ350" i="4"/>
  <c r="GJ298" i="4"/>
  <c r="GJ214" i="4"/>
  <c r="GK277" i="4"/>
  <c r="GJ402" i="4"/>
  <c r="GJ309" i="4"/>
  <c r="GQ108" i="4"/>
  <c r="GJ176" i="4"/>
  <c r="GJ213" i="4"/>
  <c r="GQ165" i="4"/>
  <c r="GJ94" i="4"/>
  <c r="GJ185" i="4"/>
  <c r="GJ138" i="4"/>
  <c r="GJ197" i="4"/>
  <c r="GP84" i="4"/>
  <c r="GJ75" i="4"/>
  <c r="GJ92" i="4"/>
  <c r="GJ51" i="4"/>
  <c r="GP427" i="4"/>
  <c r="GP486" i="4"/>
  <c r="GK488" i="4"/>
  <c r="GP497" i="4"/>
  <c r="GJ412" i="4"/>
  <c r="GJ479" i="4"/>
  <c r="GK360" i="4"/>
  <c r="GJ400" i="4"/>
  <c r="GP313" i="4"/>
  <c r="GL275" i="4"/>
  <c r="GP229" i="4"/>
  <c r="GL199" i="4"/>
  <c r="GQ228" i="4"/>
  <c r="GJ367" i="4"/>
  <c r="GP316" i="4"/>
  <c r="GL282" i="4"/>
  <c r="GJ223" i="4"/>
  <c r="GJ172" i="4"/>
  <c r="GK413" i="4"/>
  <c r="GJ346" i="4"/>
  <c r="GL269" i="4"/>
  <c r="GJ198" i="4"/>
  <c r="GQ274" i="4"/>
  <c r="GJ397" i="4"/>
  <c r="GJ305" i="4"/>
  <c r="GP168" i="4"/>
  <c r="GP155" i="4"/>
  <c r="GN163" i="4"/>
  <c r="GP161" i="4"/>
  <c r="GJ184" i="4"/>
  <c r="GN162" i="4"/>
  <c r="GJ103" i="4"/>
  <c r="GP164" i="4"/>
  <c r="GJ83" i="4"/>
  <c r="GJ73" i="4"/>
  <c r="GJ78" i="4"/>
  <c r="GL37" i="4"/>
  <c r="GL43" i="4"/>
  <c r="GJ10" i="4"/>
  <c r="GJ68" i="4"/>
  <c r="GJ4" i="4"/>
  <c r="GJ14" i="4"/>
  <c r="S34" i="4"/>
  <c r="R34" i="4"/>
  <c r="Q34" i="4"/>
  <c r="V34" i="4"/>
  <c r="U34" i="4"/>
  <c r="T34" i="4"/>
  <c r="P34" i="4"/>
  <c r="U33" i="4"/>
  <c r="FU7" i="4" s="1"/>
  <c r="S33" i="4"/>
  <c r="FV7" i="4" s="1"/>
  <c r="V33" i="4"/>
  <c r="FT7" i="4" s="1"/>
  <c r="T33" i="4"/>
  <c r="Q33" i="4"/>
  <c r="R33" i="4"/>
  <c r="P33" i="4"/>
  <c r="FN7" i="4"/>
  <c r="T31" i="4"/>
  <c r="S31" i="4"/>
  <c r="R31" i="4"/>
  <c r="Q31" i="4"/>
  <c r="P31" i="4"/>
  <c r="V31" i="4"/>
  <c r="U31" i="4"/>
  <c r="Q32" i="4"/>
  <c r="T32" i="4"/>
  <c r="V32" i="4"/>
  <c r="U32" i="4"/>
  <c r="S32" i="4"/>
  <c r="R32" i="4"/>
  <c r="P32" i="4"/>
  <c r="GL493" i="4"/>
  <c r="GL461" i="4"/>
  <c r="GL429" i="4"/>
  <c r="GL488" i="4"/>
  <c r="GL456" i="4"/>
  <c r="GL424" i="4"/>
  <c r="GL475" i="4"/>
  <c r="GL443" i="4"/>
  <c r="GL411" i="4"/>
  <c r="GL478" i="4"/>
  <c r="GL446" i="4"/>
  <c r="GL408" i="4"/>
  <c r="GL371" i="4"/>
  <c r="GL339" i="4"/>
  <c r="GL307" i="4"/>
  <c r="GL398" i="4"/>
  <c r="GL366" i="4"/>
  <c r="GL334" i="4"/>
  <c r="GL302" i="4"/>
  <c r="GL393" i="4"/>
  <c r="GL361" i="4"/>
  <c r="GL329" i="4"/>
  <c r="GL297" i="4"/>
  <c r="GL388" i="4"/>
  <c r="GL356" i="4"/>
  <c r="GL324" i="4"/>
  <c r="GL292" i="4"/>
  <c r="GL102" i="4"/>
  <c r="GL134" i="4"/>
  <c r="GL101" i="4"/>
  <c r="GL168" i="4"/>
  <c r="GL163" i="4"/>
  <c r="GL157" i="4"/>
  <c r="GL127" i="4"/>
  <c r="GL119" i="4"/>
  <c r="GL88" i="4"/>
  <c r="GL76" i="4"/>
  <c r="GL78" i="4"/>
  <c r="GL80" i="4"/>
  <c r="GL67" i="4"/>
  <c r="GL52" i="4"/>
  <c r="GL51" i="4"/>
  <c r="GL489" i="4"/>
  <c r="GL457" i="4"/>
  <c r="GL425" i="4"/>
  <c r="GL484" i="4"/>
  <c r="GL452" i="4"/>
  <c r="GL420" i="4"/>
  <c r="GL471" i="4"/>
  <c r="GL439" i="4"/>
  <c r="GL407" i="4"/>
  <c r="GL474" i="4"/>
  <c r="GL442" i="4"/>
  <c r="GL399" i="4"/>
  <c r="GL367" i="4"/>
  <c r="GL335" i="4"/>
  <c r="GL303" i="4"/>
  <c r="GL394" i="4"/>
  <c r="GL362" i="4"/>
  <c r="GL330" i="4"/>
  <c r="GL298" i="4"/>
  <c r="GL389" i="4"/>
  <c r="GL357" i="4"/>
  <c r="GL325" i="4"/>
  <c r="GL293" i="4"/>
  <c r="GL384" i="4"/>
  <c r="GL352" i="4"/>
  <c r="GL320" i="4"/>
  <c r="GL162" i="4"/>
  <c r="GL100" i="4"/>
  <c r="GL110" i="4"/>
  <c r="GL99" i="4"/>
  <c r="GL153" i="4"/>
  <c r="GL141" i="4"/>
  <c r="GL156" i="4"/>
  <c r="GL126" i="4"/>
  <c r="GL118" i="4"/>
  <c r="GL79" i="4"/>
  <c r="GL71" i="4"/>
  <c r="GL68" i="4"/>
  <c r="GL75" i="4"/>
  <c r="GL62" i="4"/>
  <c r="GL59" i="4"/>
  <c r="GL485" i="4"/>
  <c r="GL453" i="4"/>
  <c r="GL421" i="4"/>
  <c r="GL480" i="4"/>
  <c r="GL448" i="4"/>
  <c r="GL416" i="4"/>
  <c r="GL467" i="4"/>
  <c r="GL435" i="4"/>
  <c r="GL403" i="4"/>
  <c r="GL470" i="4"/>
  <c r="GL438" i="4"/>
  <c r="GL395" i="4"/>
  <c r="GL363" i="4"/>
  <c r="GL331" i="4"/>
  <c r="GL299" i="4"/>
  <c r="GL390" i="4"/>
  <c r="GL358" i="4"/>
  <c r="GL326" i="4"/>
  <c r="GL294" i="4"/>
  <c r="GL385" i="4"/>
  <c r="GL353" i="4"/>
  <c r="GL321" i="4"/>
  <c r="GL289" i="4"/>
  <c r="GL380" i="4"/>
  <c r="GL348" i="4"/>
  <c r="GL316" i="4"/>
  <c r="GL161" i="4"/>
  <c r="GL167" i="4"/>
  <c r="GL97" i="4"/>
  <c r="GL94" i="4"/>
  <c r="GL152" i="4"/>
  <c r="GL140" i="4"/>
  <c r="GL155" i="4"/>
  <c r="GL125" i="4"/>
  <c r="GL117" i="4"/>
  <c r="GL69" i="4"/>
  <c r="GL66" i="4"/>
  <c r="GL65" i="4"/>
  <c r="GL73" i="4"/>
  <c r="GL142" i="4"/>
  <c r="GL56" i="4"/>
  <c r="GL481" i="4"/>
  <c r="GL449" i="4"/>
  <c r="GL417" i="4"/>
  <c r="GL476" i="4"/>
  <c r="GL444" i="4"/>
  <c r="GL495" i="4"/>
  <c r="GL463" i="4"/>
  <c r="GL431" i="4"/>
  <c r="GL498" i="4"/>
  <c r="GL466" i="4"/>
  <c r="GL434" i="4"/>
  <c r="GL391" i="4"/>
  <c r="GL359" i="4"/>
  <c r="GL327" i="4"/>
  <c r="GL295" i="4"/>
  <c r="GL386" i="4"/>
  <c r="GL354" i="4"/>
  <c r="GL322" i="4"/>
  <c r="GL290" i="4"/>
  <c r="GL381" i="4"/>
  <c r="GL349" i="4"/>
  <c r="GL317" i="4"/>
  <c r="GL401" i="4"/>
  <c r="GL376" i="4"/>
  <c r="GL344" i="4"/>
  <c r="GL312" i="4"/>
  <c r="GL160" i="4"/>
  <c r="GL166" i="4"/>
  <c r="GL149" i="4"/>
  <c r="GL89" i="4"/>
  <c r="GL151" i="4"/>
  <c r="GL139" i="4"/>
  <c r="GL154" i="4"/>
  <c r="GL124" i="4"/>
  <c r="GL116" i="4"/>
  <c r="GL93" i="4"/>
  <c r="GL64" i="4"/>
  <c r="GL63" i="4"/>
  <c r="GL95" i="4"/>
  <c r="GL70" i="4"/>
  <c r="GL54" i="4"/>
  <c r="GL477" i="4"/>
  <c r="GL445" i="4"/>
  <c r="GL413" i="4"/>
  <c r="GL472" i="4"/>
  <c r="GL440" i="4"/>
  <c r="GL491" i="4"/>
  <c r="GL459" i="4"/>
  <c r="GL427" i="4"/>
  <c r="GL494" i="4"/>
  <c r="GL462" i="4"/>
  <c r="GL430" i="4"/>
  <c r="GL387" i="4"/>
  <c r="GL355" i="4"/>
  <c r="GL323" i="4"/>
  <c r="GL291" i="4"/>
  <c r="GL382" i="4"/>
  <c r="GL350" i="4"/>
  <c r="GL318" i="4"/>
  <c r="GL412" i="4"/>
  <c r="GL377" i="4"/>
  <c r="GL345" i="4"/>
  <c r="GL313" i="4"/>
  <c r="GL414" i="4"/>
  <c r="GL372" i="4"/>
  <c r="GL340" i="4"/>
  <c r="GL308" i="4"/>
  <c r="GL159" i="4"/>
  <c r="GL165" i="4"/>
  <c r="GL144" i="4"/>
  <c r="GL164" i="4"/>
  <c r="GL150" i="4"/>
  <c r="GL138" i="4"/>
  <c r="GL133" i="4"/>
  <c r="GL123" i="4"/>
  <c r="GL115" i="4"/>
  <c r="GL90" i="4"/>
  <c r="GL136" i="4"/>
  <c r="GL58" i="4"/>
  <c r="GL92" i="4"/>
  <c r="GL57" i="4"/>
  <c r="GL49" i="4"/>
  <c r="GL473" i="4"/>
  <c r="GL441" i="4"/>
  <c r="GL409" i="4"/>
  <c r="GL468" i="4"/>
  <c r="GL436" i="4"/>
  <c r="GL487" i="4"/>
  <c r="GL455" i="4"/>
  <c r="GL423" i="4"/>
  <c r="GL490" i="4"/>
  <c r="GL458" i="4"/>
  <c r="GL426" i="4"/>
  <c r="GL383" i="4"/>
  <c r="GL351" i="4"/>
  <c r="GL319" i="4"/>
  <c r="GL410" i="4"/>
  <c r="GL378" i="4"/>
  <c r="GL346" i="4"/>
  <c r="GL314" i="4"/>
  <c r="GL404" i="4"/>
  <c r="GL373" i="4"/>
  <c r="GL341" i="4"/>
  <c r="GL309" i="4"/>
  <c r="GL400" i="4"/>
  <c r="GL368" i="4"/>
  <c r="GL336" i="4"/>
  <c r="GL304" i="4"/>
  <c r="GL158" i="4"/>
  <c r="GL148" i="4"/>
  <c r="GL143" i="4"/>
  <c r="GL145" i="4"/>
  <c r="GL135" i="4"/>
  <c r="GL108" i="4"/>
  <c r="GL130" i="4"/>
  <c r="GL122" i="4"/>
  <c r="GL114" i="4"/>
  <c r="GL86" i="4"/>
  <c r="GL61" i="4"/>
  <c r="GL105" i="4"/>
  <c r="GL77" i="4"/>
  <c r="GL55" i="4"/>
  <c r="GL84" i="4"/>
  <c r="GL469" i="4"/>
  <c r="GL437" i="4"/>
  <c r="GL496" i="4"/>
  <c r="GL464" i="4"/>
  <c r="GL432" i="4"/>
  <c r="GL483" i="4"/>
  <c r="GL451" i="4"/>
  <c r="GL419" i="4"/>
  <c r="GL486" i="4"/>
  <c r="GL454" i="4"/>
  <c r="GL422" i="4"/>
  <c r="GL379" i="4"/>
  <c r="GL347" i="4"/>
  <c r="GL315" i="4"/>
  <c r="GL406" i="4"/>
  <c r="GL374" i="4"/>
  <c r="GL342" i="4"/>
  <c r="GL310" i="4"/>
  <c r="GL402" i="4"/>
  <c r="GL369" i="4"/>
  <c r="GL337" i="4"/>
  <c r="GL305" i="4"/>
  <c r="GL396" i="4"/>
  <c r="GL364" i="4"/>
  <c r="GL332" i="4"/>
  <c r="GL300" i="4"/>
  <c r="GL131" i="4"/>
  <c r="GL147" i="4"/>
  <c r="GL137" i="4"/>
  <c r="GL132" i="4"/>
  <c r="GL106" i="4"/>
  <c r="GL103" i="4"/>
  <c r="GL129" i="4"/>
  <c r="GL121" i="4"/>
  <c r="GL113" i="4"/>
  <c r="GL83" i="4"/>
  <c r="GL111" i="4"/>
  <c r="GL91" i="4"/>
  <c r="GL74" i="4"/>
  <c r="GL82" i="4"/>
  <c r="GL53" i="4"/>
  <c r="GL497" i="4"/>
  <c r="GL465" i="4"/>
  <c r="GL433" i="4"/>
  <c r="GL492" i="4"/>
  <c r="GL460" i="4"/>
  <c r="GL428" i="4"/>
  <c r="GL479" i="4"/>
  <c r="GL447" i="4"/>
  <c r="GL415" i="4"/>
  <c r="GL482" i="4"/>
  <c r="GL450" i="4"/>
  <c r="GL418" i="4"/>
  <c r="GL375" i="4"/>
  <c r="GL343" i="4"/>
  <c r="GL311" i="4"/>
  <c r="GL405" i="4"/>
  <c r="GL370" i="4"/>
  <c r="GL338" i="4"/>
  <c r="GL306" i="4"/>
  <c r="GL397" i="4"/>
  <c r="GL365" i="4"/>
  <c r="GL333" i="4"/>
  <c r="GL301" i="4"/>
  <c r="GL392" i="4"/>
  <c r="GL360" i="4"/>
  <c r="GL328" i="4"/>
  <c r="GL296" i="4"/>
  <c r="GL107" i="4"/>
  <c r="GL146" i="4"/>
  <c r="GL104" i="4"/>
  <c r="GL109" i="4"/>
  <c r="GL96" i="4"/>
  <c r="GL98" i="4"/>
  <c r="GL128" i="4"/>
  <c r="GL120" i="4"/>
  <c r="GL112" i="4"/>
  <c r="GL81" i="4"/>
  <c r="GL87" i="4"/>
  <c r="GL85" i="4"/>
  <c r="GL72" i="4"/>
  <c r="GL60" i="4"/>
  <c r="GM50" i="4"/>
  <c r="FN13" i="5"/>
  <c r="GP447" i="4"/>
  <c r="GP361" i="4"/>
  <c r="GL239" i="4"/>
  <c r="GP383" i="4"/>
  <c r="GP315" i="4"/>
  <c r="GQ168" i="4"/>
  <c r="GL260" i="4"/>
  <c r="GQ164" i="4"/>
  <c r="GQ82" i="4"/>
  <c r="GL29" i="4"/>
  <c r="GL15" i="4"/>
  <c r="FN7" i="5"/>
  <c r="FM7" i="5" s="1"/>
  <c r="FV7" i="5" s="1"/>
  <c r="FN12" i="5"/>
  <c r="T68" i="3"/>
  <c r="S68" i="3"/>
  <c r="R68" i="3"/>
  <c r="Q68" i="3"/>
  <c r="P68" i="3"/>
  <c r="V68" i="3"/>
  <c r="U68" i="3"/>
  <c r="R69" i="3"/>
  <c r="Q69" i="3"/>
  <c r="P69" i="3"/>
  <c r="V69" i="3"/>
  <c r="FT11" i="3" s="1"/>
  <c r="T69" i="3"/>
  <c r="S69" i="3"/>
  <c r="FV11" i="3" s="1"/>
  <c r="FN11" i="3"/>
  <c r="U69" i="3"/>
  <c r="FU11" i="3" s="1"/>
  <c r="FN9" i="5"/>
  <c r="U51" i="4"/>
  <c r="FU9" i="4" s="1"/>
  <c r="T51" i="4"/>
  <c r="S51" i="4"/>
  <c r="FV9" i="4" s="1"/>
  <c r="R51" i="4"/>
  <c r="Q51" i="4"/>
  <c r="V51" i="4"/>
  <c r="FT9" i="4" s="1"/>
  <c r="P51" i="4"/>
  <c r="FN9" i="4"/>
  <c r="FN14" i="5"/>
  <c r="S49" i="4"/>
  <c r="R49" i="4"/>
  <c r="Q49" i="4"/>
  <c r="P49" i="4"/>
  <c r="U49" i="4"/>
  <c r="T49" i="4"/>
  <c r="V49" i="4"/>
  <c r="FN6" i="5"/>
  <c r="FN15" i="5"/>
  <c r="R52" i="4"/>
  <c r="Q52" i="4"/>
  <c r="P52" i="4"/>
  <c r="V52" i="4"/>
  <c r="T52" i="4"/>
  <c r="S52" i="4"/>
  <c r="U52" i="4"/>
  <c r="Q60" i="3"/>
  <c r="P60" i="3"/>
  <c r="V60" i="3"/>
  <c r="FT10" i="3" s="1"/>
  <c r="U60" i="3"/>
  <c r="FU10" i="3" s="1"/>
  <c r="S60" i="3"/>
  <c r="FV10" i="3" s="1"/>
  <c r="R60" i="3"/>
  <c r="FN10" i="3"/>
  <c r="T60" i="3"/>
  <c r="P50" i="4"/>
  <c r="V50" i="4"/>
  <c r="U50" i="4"/>
  <c r="T50" i="4"/>
  <c r="R50" i="4"/>
  <c r="Q50" i="4"/>
  <c r="S50" i="4"/>
  <c r="FN5" i="5"/>
  <c r="S7" i="4" l="1"/>
  <c r="Q7" i="4"/>
  <c r="R7" i="4"/>
  <c r="V7" i="4"/>
  <c r="U7" i="4"/>
  <c r="P7" i="4"/>
  <c r="GP27" i="4"/>
  <c r="GP194" i="4"/>
  <c r="GP342" i="4"/>
  <c r="GQ335" i="4"/>
  <c r="GQ197" i="4"/>
  <c r="GK146" i="4"/>
  <c r="GQ37" i="4"/>
  <c r="GN119" i="4"/>
  <c r="GP176" i="4"/>
  <c r="GJ207" i="4"/>
  <c r="GQ305" i="4"/>
  <c r="GN34" i="4"/>
  <c r="GN93" i="4"/>
  <c r="GQ278" i="4"/>
  <c r="GN293" i="4"/>
  <c r="GQ397" i="4"/>
  <c r="GQ73" i="4"/>
  <c r="GP183" i="4"/>
  <c r="GQ362" i="4"/>
  <c r="GK410" i="4"/>
  <c r="GQ432" i="4"/>
  <c r="GL181" i="4"/>
  <c r="GP157" i="4"/>
  <c r="GL205" i="4"/>
  <c r="GQ204" i="4"/>
  <c r="GQ473" i="4"/>
  <c r="GN134" i="4"/>
  <c r="GQ117" i="4"/>
  <c r="GP243" i="4"/>
  <c r="GQ316" i="4"/>
  <c r="GP478" i="4"/>
  <c r="GL23" i="4"/>
  <c r="GL31" i="4"/>
  <c r="GL21" i="4"/>
  <c r="GN40" i="4"/>
  <c r="GN51" i="4"/>
  <c r="GP78" i="4"/>
  <c r="GP83" i="4"/>
  <c r="GQ151" i="4"/>
  <c r="GQ84" i="4"/>
  <c r="GQ188" i="4"/>
  <c r="GL212" i="4"/>
  <c r="GN125" i="4"/>
  <c r="GN98" i="4"/>
  <c r="GL220" i="4"/>
  <c r="GL170" i="4"/>
  <c r="GQ122" i="4"/>
  <c r="GN89" i="4"/>
  <c r="GL172" i="4"/>
  <c r="GP346" i="4"/>
  <c r="GL187" i="4"/>
  <c r="GQ282" i="4"/>
  <c r="GQ366" i="4"/>
  <c r="GL209" i="4"/>
  <c r="GL245" i="4"/>
  <c r="GJ318" i="4"/>
  <c r="GP387" i="4"/>
  <c r="GK354" i="4"/>
  <c r="GL218" i="4"/>
  <c r="GN297" i="4"/>
  <c r="GQ451" i="4"/>
  <c r="GQ216" i="4"/>
  <c r="GQ352" i="4"/>
  <c r="GP277" i="4"/>
  <c r="GJ376" i="4"/>
  <c r="GQ221" i="4"/>
  <c r="GQ309" i="4"/>
  <c r="GP424" i="4"/>
  <c r="GQ436" i="4"/>
  <c r="GQ477" i="4"/>
  <c r="GQ422" i="4"/>
  <c r="GP459" i="4"/>
  <c r="GJ44" i="4"/>
  <c r="GL6" i="4"/>
  <c r="GQ26" i="4"/>
  <c r="GK72" i="4"/>
  <c r="GL28" i="4"/>
  <c r="GP42" i="4"/>
  <c r="GN58" i="4"/>
  <c r="GQ41" i="4"/>
  <c r="GN92" i="4"/>
  <c r="GN70" i="4"/>
  <c r="GN85" i="4"/>
  <c r="GP222" i="4"/>
  <c r="GP226" i="4"/>
  <c r="GQ146" i="4"/>
  <c r="GP111" i="4"/>
  <c r="GQ90" i="4"/>
  <c r="GL192" i="4"/>
  <c r="GQ126" i="4"/>
  <c r="GN104" i="4"/>
  <c r="GN299" i="4"/>
  <c r="GJ373" i="4"/>
  <c r="GQ202" i="4"/>
  <c r="GQ294" i="4"/>
  <c r="GK381" i="4"/>
  <c r="GP211" i="4"/>
  <c r="GP247" i="4"/>
  <c r="GP327" i="4"/>
  <c r="GN400" i="4"/>
  <c r="GQ355" i="4"/>
  <c r="GP252" i="4"/>
  <c r="GJ323" i="4"/>
  <c r="GQ463" i="4"/>
  <c r="GQ232" i="4"/>
  <c r="GQ360" i="4"/>
  <c r="GN290" i="4"/>
  <c r="GP393" i="4"/>
  <c r="GQ225" i="4"/>
  <c r="GQ321" i="4"/>
  <c r="GJ435" i="4"/>
  <c r="GP417" i="4"/>
  <c r="GQ489" i="4"/>
  <c r="GK445" i="4"/>
  <c r="GP467" i="4"/>
  <c r="GL4" i="4"/>
  <c r="GQ32" i="4"/>
  <c r="GL16" i="4"/>
  <c r="GL10" i="4"/>
  <c r="GN86" i="4"/>
  <c r="GP63" i="4"/>
  <c r="GL50" i="4"/>
  <c r="GN95" i="4"/>
  <c r="GP91" i="4"/>
  <c r="GQ62" i="4"/>
  <c r="GP97" i="4"/>
  <c r="GP258" i="4"/>
  <c r="GQ148" i="4"/>
  <c r="GQ131" i="4"/>
  <c r="GQ105" i="4"/>
  <c r="GL224" i="4"/>
  <c r="GQ133" i="4"/>
  <c r="GP106" i="4"/>
  <c r="GP306" i="4"/>
  <c r="GP378" i="4"/>
  <c r="GQ210" i="4"/>
  <c r="GQ314" i="4"/>
  <c r="GQ382" i="4"/>
  <c r="GL213" i="4"/>
  <c r="GP267" i="4"/>
  <c r="GP331" i="4"/>
  <c r="GQ408" i="4"/>
  <c r="GQ391" i="4"/>
  <c r="GL254" i="4"/>
  <c r="GP336" i="4"/>
  <c r="GQ471" i="4"/>
  <c r="GQ268" i="4"/>
  <c r="GQ372" i="4"/>
  <c r="GP301" i="4"/>
  <c r="GN394" i="4"/>
  <c r="GQ237" i="4"/>
  <c r="GK340" i="4"/>
  <c r="GP452" i="4"/>
  <c r="GP433" i="4"/>
  <c r="GQ493" i="4"/>
  <c r="GQ446" i="4"/>
  <c r="GP479" i="4"/>
  <c r="GP20" i="4"/>
  <c r="GL7" i="4"/>
  <c r="GP38" i="4"/>
  <c r="GQ11" i="4"/>
  <c r="GP33" i="4"/>
  <c r="GQ46" i="4"/>
  <c r="GN52" i="4"/>
  <c r="GP132" i="4"/>
  <c r="GK121" i="4"/>
  <c r="GN65" i="4"/>
  <c r="GQ101" i="4"/>
  <c r="GP102" i="4"/>
  <c r="GQ175" i="4"/>
  <c r="GN140" i="4"/>
  <c r="GP118" i="4"/>
  <c r="GP238" i="4"/>
  <c r="GP138" i="4"/>
  <c r="GJ114" i="4"/>
  <c r="GP310" i="4"/>
  <c r="GJ385" i="4"/>
  <c r="GQ230" i="4"/>
  <c r="GK325" i="4"/>
  <c r="GQ386" i="4"/>
  <c r="GP231" i="4"/>
  <c r="GP283" i="4"/>
  <c r="GN344" i="4"/>
  <c r="GQ418" i="4"/>
  <c r="GQ416" i="4"/>
  <c r="GL270" i="4"/>
  <c r="GP356" i="4"/>
  <c r="GQ483" i="4"/>
  <c r="GQ276" i="4"/>
  <c r="GQ401" i="4"/>
  <c r="GN302" i="4"/>
  <c r="GP412" i="4"/>
  <c r="GQ253" i="4"/>
  <c r="GQ341" i="4"/>
  <c r="GP472" i="4"/>
  <c r="GP437" i="4"/>
  <c r="GQ497" i="4"/>
  <c r="GK465" i="4"/>
  <c r="GL5" i="4"/>
  <c r="GL18" i="4"/>
  <c r="GL8" i="4"/>
  <c r="GP56" i="4"/>
  <c r="GP47" i="4"/>
  <c r="GQ48" i="4"/>
  <c r="GN64" i="4"/>
  <c r="GL236" i="4"/>
  <c r="GJ179" i="4"/>
  <c r="GQ77" i="4"/>
  <c r="GQ137" i="4"/>
  <c r="GQ110" i="4"/>
  <c r="GP198" i="4"/>
  <c r="GP142" i="4"/>
  <c r="GP123" i="4"/>
  <c r="GL256" i="4"/>
  <c r="GQ156" i="4"/>
  <c r="GK136" i="4"/>
  <c r="GJ317" i="4"/>
  <c r="GP398" i="4"/>
  <c r="GQ242" i="4"/>
  <c r="GQ326" i="4"/>
  <c r="GQ406" i="4"/>
  <c r="GL233" i="4"/>
  <c r="GP295" i="4"/>
  <c r="GP351" i="4"/>
  <c r="GL190" i="4"/>
  <c r="GL184" i="4"/>
  <c r="GP272" i="4"/>
  <c r="GP368" i="4"/>
  <c r="GQ487" i="4"/>
  <c r="GQ284" i="4"/>
  <c r="GP402" i="4"/>
  <c r="GJ320" i="4"/>
  <c r="GQ182" i="4"/>
  <c r="GQ257" i="4"/>
  <c r="GQ345" i="4"/>
  <c r="GP488" i="4"/>
  <c r="GQ441" i="4"/>
  <c r="GJ429" i="4"/>
  <c r="GQ466" i="4"/>
  <c r="GK391" i="4"/>
  <c r="GL13" i="4"/>
  <c r="GQ19" i="4"/>
  <c r="GP12" i="4"/>
  <c r="GN57" i="4"/>
  <c r="GQ55" i="4"/>
  <c r="GN49" i="4"/>
  <c r="GQ68" i="4"/>
  <c r="GN67" i="4"/>
  <c r="GJ59" i="4"/>
  <c r="GN61" i="4"/>
  <c r="GP147" i="4"/>
  <c r="GN113" i="4"/>
  <c r="GP262" i="4"/>
  <c r="GQ158" i="4"/>
  <c r="GP127" i="4"/>
  <c r="GK100" i="4"/>
  <c r="GP163" i="4"/>
  <c r="GQ141" i="4"/>
  <c r="GP322" i="4"/>
  <c r="GQ411" i="4"/>
  <c r="GQ246" i="4"/>
  <c r="GQ330" i="4"/>
  <c r="GP407" i="4"/>
  <c r="GJ234" i="4"/>
  <c r="GN296" i="4"/>
  <c r="GP367" i="4"/>
  <c r="GQ251" i="4"/>
  <c r="GL185" i="4"/>
  <c r="GN289" i="4"/>
  <c r="GJ379" i="4"/>
  <c r="GL177" i="4"/>
  <c r="GQ288" i="4"/>
  <c r="GL215" i="4"/>
  <c r="GP337" i="4"/>
  <c r="GP189" i="4"/>
  <c r="GQ261" i="4"/>
  <c r="GQ377" i="4"/>
  <c r="GQ428" i="4"/>
  <c r="GQ453" i="4"/>
  <c r="GP442" i="4"/>
  <c r="GP423" i="4"/>
  <c r="GK140" i="4"/>
  <c r="GL14" i="4"/>
  <c r="GL22" i="4"/>
  <c r="GL25" i="4"/>
  <c r="GL36" i="4"/>
  <c r="GN76" i="4"/>
  <c r="GN54" i="4"/>
  <c r="GL169" i="4"/>
  <c r="GP69" i="4"/>
  <c r="GP74" i="4"/>
  <c r="GQ96" i="4"/>
  <c r="GL171" i="4"/>
  <c r="GN116" i="4"/>
  <c r="GJ87" i="4"/>
  <c r="GQ162" i="4"/>
  <c r="GN150" i="4"/>
  <c r="GQ112" i="4"/>
  <c r="GL196" i="4"/>
  <c r="GP152" i="4"/>
  <c r="GJ329" i="4"/>
  <c r="GL174" i="4"/>
  <c r="GQ266" i="4"/>
  <c r="GQ350" i="4"/>
  <c r="GP203" i="4"/>
  <c r="GL241" i="4"/>
  <c r="GN308" i="4"/>
  <c r="GJ374" i="4"/>
  <c r="GQ271" i="4"/>
  <c r="GL206" i="4"/>
  <c r="GJ291" i="4"/>
  <c r="GP392" i="4"/>
  <c r="GL178" i="4"/>
  <c r="GQ300" i="4"/>
  <c r="GP217" i="4"/>
  <c r="GN338" i="4"/>
  <c r="GQ193" i="4"/>
  <c r="GK304" i="4"/>
  <c r="GK396" i="4"/>
  <c r="GK431" i="4"/>
  <c r="GQ457" i="4"/>
  <c r="GP458" i="4"/>
  <c r="GK350" i="4"/>
  <c r="GJ123" i="4"/>
  <c r="GJ159" i="4"/>
  <c r="GK85" i="4"/>
  <c r="GJ446" i="4"/>
  <c r="GM382" i="4"/>
  <c r="GM93" i="4"/>
  <c r="GM377" i="4"/>
  <c r="GM236" i="4"/>
  <c r="GJ39" i="4"/>
  <c r="GJ43" i="4"/>
  <c r="GJ47" i="4"/>
  <c r="GJ458" i="4"/>
  <c r="GM31" i="4"/>
  <c r="GJ387" i="4"/>
  <c r="GM475" i="4"/>
  <c r="GM210" i="4"/>
  <c r="GJ120" i="4"/>
  <c r="GK219" i="4"/>
  <c r="GL228" i="4"/>
  <c r="GK296" i="4"/>
  <c r="GK397" i="4"/>
  <c r="GM267" i="4"/>
  <c r="GJ127" i="4"/>
  <c r="GM379" i="4"/>
  <c r="GM105" i="4"/>
  <c r="GM256" i="4"/>
  <c r="GM442" i="4"/>
  <c r="GO291" i="4"/>
  <c r="GK334" i="4"/>
  <c r="GO298" i="4"/>
  <c r="GK481" i="4"/>
  <c r="GO301" i="4"/>
  <c r="GO85" i="4"/>
  <c r="GK447" i="4"/>
  <c r="GK15" i="4"/>
  <c r="GN118" i="4"/>
  <c r="GK312" i="4"/>
  <c r="GK446" i="4"/>
  <c r="GK120" i="4"/>
  <c r="GK319" i="4"/>
  <c r="GK460" i="4"/>
  <c r="GK333" i="4"/>
  <c r="GK8" i="4"/>
  <c r="GK6" i="4"/>
  <c r="GK377" i="4"/>
  <c r="GK57" i="4"/>
  <c r="GK191" i="4"/>
  <c r="GL182" i="4"/>
  <c r="GK429" i="4"/>
  <c r="GO322" i="4"/>
  <c r="GK77" i="4"/>
  <c r="GK265" i="4"/>
  <c r="GL214" i="4"/>
  <c r="GK37" i="4"/>
  <c r="GL210" i="4"/>
  <c r="GK101" i="4"/>
  <c r="GQ424" i="4"/>
  <c r="GK206" i="4"/>
  <c r="GK218" i="4"/>
  <c r="GN117" i="4"/>
  <c r="GK300" i="4"/>
  <c r="GL237" i="4"/>
  <c r="GN88" i="4"/>
  <c r="GK307" i="4"/>
  <c r="GK211" i="4"/>
  <c r="GK81" i="4"/>
  <c r="GK148" i="4"/>
  <c r="GK97" i="4"/>
  <c r="GK373" i="4"/>
  <c r="GK56" i="4"/>
  <c r="GQ439" i="4"/>
  <c r="GN106" i="4"/>
  <c r="GK492" i="4"/>
  <c r="GK49" i="4"/>
  <c r="GL198" i="4"/>
  <c r="GN124" i="4"/>
  <c r="GK380" i="4"/>
  <c r="GK450" i="4"/>
  <c r="GK154" i="4"/>
  <c r="GK29" i="4"/>
  <c r="GK201" i="4"/>
  <c r="GN29" i="4"/>
  <c r="GK94" i="4"/>
  <c r="GQ427" i="4"/>
  <c r="GQ420" i="4"/>
  <c r="GK194" i="4"/>
  <c r="GK290" i="4"/>
  <c r="GL268" i="4"/>
  <c r="GL17" i="4"/>
  <c r="GL12" i="4"/>
  <c r="GK155" i="4"/>
  <c r="GN141" i="4"/>
  <c r="GL281" i="4"/>
  <c r="GQ479" i="4"/>
  <c r="GP440" i="4"/>
  <c r="GN59" i="4"/>
  <c r="GK149" i="4"/>
  <c r="GK404" i="4"/>
  <c r="GL176" i="4"/>
  <c r="GP456" i="4"/>
  <c r="GK70" i="4"/>
  <c r="GK170" i="4"/>
  <c r="GK430" i="4"/>
  <c r="GL179" i="4"/>
  <c r="GP476" i="4"/>
  <c r="GN60" i="4"/>
  <c r="GK158" i="4"/>
  <c r="GL188" i="4"/>
  <c r="GK291" i="4"/>
  <c r="GK436" i="4"/>
  <c r="GN80" i="4"/>
  <c r="GL200" i="4"/>
  <c r="GK274" i="4"/>
  <c r="GK343" i="4"/>
  <c r="GQ462" i="4"/>
  <c r="GK86" i="4"/>
  <c r="GL232" i="4"/>
  <c r="GK278" i="4"/>
  <c r="GK355" i="4"/>
  <c r="GK469" i="4"/>
  <c r="GK93" i="4"/>
  <c r="GK205" i="4"/>
  <c r="GK326" i="4"/>
  <c r="GK399" i="4"/>
  <c r="GK34" i="4"/>
  <c r="GK98" i="4"/>
  <c r="GK213" i="4"/>
  <c r="GK330" i="4"/>
  <c r="GK408" i="4"/>
  <c r="GN91" i="4"/>
  <c r="GK411" i="4"/>
  <c r="GK356" i="4"/>
  <c r="GK113" i="4"/>
  <c r="GK119" i="4"/>
  <c r="GL264" i="4"/>
  <c r="GK294" i="4"/>
  <c r="GL20" i="4"/>
  <c r="GK58" i="4"/>
  <c r="GK68" i="4"/>
  <c r="GN109" i="4"/>
  <c r="GK486" i="4"/>
  <c r="GK255" i="4"/>
  <c r="GP421" i="4"/>
  <c r="GN77" i="4"/>
  <c r="GQ129" i="4"/>
  <c r="GK184" i="4"/>
  <c r="GK271" i="4"/>
  <c r="GK412" i="4"/>
  <c r="GN148" i="4"/>
  <c r="GN145" i="4"/>
  <c r="GK185" i="4"/>
  <c r="GK275" i="4"/>
  <c r="GK432" i="4"/>
  <c r="GN75" i="4"/>
  <c r="GK169" i="4"/>
  <c r="GK258" i="4"/>
  <c r="GK339" i="4"/>
  <c r="GK453" i="4"/>
  <c r="GN87" i="4"/>
  <c r="GK401" i="4"/>
  <c r="GK318" i="4"/>
  <c r="GK387" i="4"/>
  <c r="GN23" i="4"/>
  <c r="GN90" i="4"/>
  <c r="GK193" i="4"/>
  <c r="GK322" i="4"/>
  <c r="GK395" i="4"/>
  <c r="GL19" i="4"/>
  <c r="GK96" i="4"/>
  <c r="GK301" i="4"/>
  <c r="GK374" i="4"/>
  <c r="GL235" i="4"/>
  <c r="GL32" i="4"/>
  <c r="GN105" i="4"/>
  <c r="GK305" i="4"/>
  <c r="GK378" i="4"/>
  <c r="GL247" i="4"/>
  <c r="GL262" i="4"/>
  <c r="GK352" i="4"/>
  <c r="GN84" i="4"/>
  <c r="GN164" i="4"/>
  <c r="GK172" i="4"/>
  <c r="GK359" i="4"/>
  <c r="GQ482" i="4"/>
  <c r="GN21" i="4"/>
  <c r="GN5" i="4"/>
  <c r="GK64" i="4"/>
  <c r="GK92" i="4"/>
  <c r="GK222" i="4"/>
  <c r="GK323" i="4"/>
  <c r="GK433" i="4"/>
  <c r="GK66" i="4"/>
  <c r="GN144" i="4"/>
  <c r="GK242" i="4"/>
  <c r="GK327" i="4"/>
  <c r="GK437" i="4"/>
  <c r="GK71" i="4"/>
  <c r="GN167" i="4"/>
  <c r="GK254" i="4"/>
  <c r="GK331" i="4"/>
  <c r="GK449" i="4"/>
  <c r="GN78" i="4"/>
  <c r="GP390" i="4"/>
  <c r="GK310" i="4"/>
  <c r="GK383" i="4"/>
  <c r="GL9" i="4"/>
  <c r="GL175" i="4"/>
  <c r="GK289" i="4"/>
  <c r="GK362" i="4"/>
  <c r="GL211" i="4"/>
  <c r="GN16" i="4"/>
  <c r="GL208" i="4"/>
  <c r="GK297" i="4"/>
  <c r="GQ371" i="4"/>
  <c r="GL223" i="4"/>
  <c r="GK51" i="4"/>
  <c r="GN114" i="4"/>
  <c r="GK349" i="4"/>
  <c r="GK178" i="4"/>
  <c r="GK272" i="4"/>
  <c r="GK74" i="4"/>
  <c r="GN115" i="4"/>
  <c r="GK353" i="4"/>
  <c r="GL183" i="4"/>
  <c r="GK292" i="4"/>
  <c r="GL30" i="4"/>
  <c r="GK348" i="4"/>
  <c r="GK99" i="4"/>
  <c r="GK434" i="4"/>
  <c r="GK295" i="4"/>
  <c r="GK303" i="4"/>
  <c r="GK473" i="4"/>
  <c r="GK22" i="4"/>
  <c r="GK14" i="4"/>
  <c r="GL204" i="4"/>
  <c r="GL280" i="4"/>
  <c r="GK298" i="4"/>
  <c r="GQ368" i="4"/>
  <c r="GK485" i="4"/>
  <c r="GN63" i="4"/>
  <c r="GL284" i="4"/>
  <c r="GK302" i="4"/>
  <c r="GK375" i="4"/>
  <c r="GK489" i="4"/>
  <c r="GK69" i="4"/>
  <c r="GP334" i="4"/>
  <c r="GK306" i="4"/>
  <c r="GK379" i="4"/>
  <c r="GK28" i="4"/>
  <c r="GK171" i="4"/>
  <c r="GK269" i="4"/>
  <c r="GK358" i="4"/>
  <c r="GL207" i="4"/>
  <c r="GK38" i="4"/>
  <c r="GL244" i="4"/>
  <c r="GK341" i="4"/>
  <c r="GK405" i="4"/>
  <c r="GK212" i="4"/>
  <c r="GL48" i="4"/>
  <c r="GN112" i="4"/>
  <c r="GK345" i="4"/>
  <c r="GK177" i="4"/>
  <c r="GK240" i="4"/>
  <c r="GK52" i="4"/>
  <c r="GN133" i="4"/>
  <c r="GL197" i="4"/>
  <c r="GL246" i="4"/>
  <c r="GQ333" i="4"/>
  <c r="GL27" i="4"/>
  <c r="GL216" i="4"/>
  <c r="GL201" i="4"/>
  <c r="GL250" i="4"/>
  <c r="GQ337" i="4"/>
  <c r="GK230" i="4"/>
  <c r="GL217" i="4"/>
  <c r="GL225" i="4"/>
  <c r="GL229" i="4"/>
  <c r="GL180" i="4"/>
  <c r="GK444" i="4"/>
  <c r="GK122" i="4"/>
  <c r="GQ364" i="4"/>
  <c r="GN39" i="4"/>
  <c r="GN13" i="4"/>
  <c r="GK138" i="4"/>
  <c r="GK221" i="4"/>
  <c r="GK338" i="4"/>
  <c r="GK409" i="4"/>
  <c r="GL26" i="4"/>
  <c r="GN160" i="4"/>
  <c r="GK233" i="4"/>
  <c r="GK342" i="4"/>
  <c r="GK415" i="4"/>
  <c r="GL33" i="4"/>
  <c r="GN161" i="4"/>
  <c r="GK257" i="4"/>
  <c r="GK346" i="4"/>
  <c r="GL195" i="4"/>
  <c r="GK53" i="4"/>
  <c r="GK152" i="4"/>
  <c r="GK321" i="4"/>
  <c r="GK398" i="4"/>
  <c r="GL186" i="4"/>
  <c r="GN41" i="4"/>
  <c r="GN127" i="4"/>
  <c r="GK418" i="4"/>
  <c r="GL234" i="4"/>
  <c r="GK324" i="4"/>
  <c r="GL44" i="4"/>
  <c r="GN130" i="4"/>
  <c r="GK190" i="4"/>
  <c r="GL238" i="4"/>
  <c r="GK328" i="4"/>
  <c r="GN42" i="4"/>
  <c r="GK137" i="4"/>
  <c r="GL261" i="4"/>
  <c r="GQ459" i="4"/>
  <c r="GQ393" i="4"/>
  <c r="GL45" i="4"/>
  <c r="GN139" i="4"/>
  <c r="GL265" i="4"/>
  <c r="GQ475" i="4"/>
  <c r="GK414" i="4"/>
  <c r="GK7" i="4"/>
  <c r="GK35" i="4"/>
  <c r="GK55" i="4"/>
  <c r="GL173" i="4"/>
  <c r="GL189" i="4"/>
  <c r="GK464" i="4"/>
  <c r="GK123" i="4"/>
  <c r="GL11" i="4"/>
  <c r="GK4" i="4"/>
  <c r="GK135" i="4"/>
  <c r="GK309" i="4"/>
  <c r="GK382" i="4"/>
  <c r="GL259" i="4"/>
  <c r="GN8" i="4"/>
  <c r="GN142" i="4"/>
  <c r="GK313" i="4"/>
  <c r="GK386" i="4"/>
  <c r="GL287" i="4"/>
  <c r="GL24" i="4"/>
  <c r="GK151" i="4"/>
  <c r="GK317" i="4"/>
  <c r="GK394" i="4"/>
  <c r="GP365" i="4"/>
  <c r="GN81" i="4"/>
  <c r="GN126" i="4"/>
  <c r="GK402" i="4"/>
  <c r="GL226" i="4"/>
  <c r="GK316" i="4"/>
  <c r="GK73" i="4"/>
  <c r="GN103" i="4"/>
  <c r="GL249" i="4"/>
  <c r="GQ443" i="4"/>
  <c r="GK384" i="4"/>
  <c r="GK50" i="4"/>
  <c r="GN108" i="4"/>
  <c r="GL253" i="4"/>
  <c r="GQ455" i="4"/>
  <c r="GQ389" i="4"/>
  <c r="GN62" i="4"/>
  <c r="GK134" i="4"/>
  <c r="GK466" i="4"/>
  <c r="GK239" i="4"/>
  <c r="GK467" i="4"/>
  <c r="GK65" i="4"/>
  <c r="GK102" i="4"/>
  <c r="GK470" i="4"/>
  <c r="GK243" i="4"/>
  <c r="GK40" i="4"/>
  <c r="GO4" i="4"/>
  <c r="GK78" i="4"/>
  <c r="GK188" i="4"/>
  <c r="GK253" i="4"/>
  <c r="GK311" i="4"/>
  <c r="GK280" i="4"/>
  <c r="GK84" i="4"/>
  <c r="GO177" i="4"/>
  <c r="GK458" i="4"/>
  <c r="GO384" i="4"/>
  <c r="GK479" i="4"/>
  <c r="GK47" i="4"/>
  <c r="GK141" i="4"/>
  <c r="GK182" i="4"/>
  <c r="GK263" i="4"/>
  <c r="GK229" i="4"/>
  <c r="GK457" i="4"/>
  <c r="GK130" i="4"/>
  <c r="GK455" i="4"/>
  <c r="GK337" i="4"/>
  <c r="GK200" i="4"/>
  <c r="GK480" i="4"/>
  <c r="GK59" i="4"/>
  <c r="GK217" i="4"/>
  <c r="GK160" i="4"/>
  <c r="GK279" i="4"/>
  <c r="GK176" i="4"/>
  <c r="GK421" i="4"/>
  <c r="GK244" i="4"/>
  <c r="GO401" i="4"/>
  <c r="GK90" i="4"/>
  <c r="GK44" i="4"/>
  <c r="GK443" i="4"/>
  <c r="GO316" i="4"/>
  <c r="GK183" i="4"/>
  <c r="GK23" i="4"/>
  <c r="GK224" i="4"/>
  <c r="GK482" i="4"/>
  <c r="GK288" i="4"/>
  <c r="GO6" i="4"/>
  <c r="GK308" i="4"/>
  <c r="GK246" i="4"/>
  <c r="GK173" i="4"/>
  <c r="GK12" i="4"/>
  <c r="GK208" i="4"/>
  <c r="GK403" i="4"/>
  <c r="GK124" i="4"/>
  <c r="GK161" i="4"/>
  <c r="GK315" i="4"/>
  <c r="GK46" i="4"/>
  <c r="GK364" i="4"/>
  <c r="GO312" i="4"/>
  <c r="GO93" i="4"/>
  <c r="GK33" i="4"/>
  <c r="GK264" i="4"/>
  <c r="GK474" i="4"/>
  <c r="GO65" i="4"/>
  <c r="GK494" i="4"/>
  <c r="GK367" i="4"/>
  <c r="GM414" i="4"/>
  <c r="GM251" i="4"/>
  <c r="GM143" i="4"/>
  <c r="GM432" i="4"/>
  <c r="GM373" i="4"/>
  <c r="GM464" i="4"/>
  <c r="GM225" i="4"/>
  <c r="GM480" i="4"/>
  <c r="GM218" i="4"/>
  <c r="GJ455" i="4"/>
  <c r="GM146" i="4"/>
  <c r="GM418" i="4"/>
  <c r="GJ150" i="4"/>
  <c r="GM226" i="4"/>
  <c r="GM112" i="4"/>
  <c r="GM242" i="4"/>
  <c r="GM219" i="4"/>
  <c r="GM145" i="4"/>
  <c r="GJ26" i="4"/>
  <c r="GM140" i="4"/>
  <c r="GM408" i="4"/>
  <c r="GM206" i="4"/>
  <c r="GM461" i="4"/>
  <c r="GM238" i="4"/>
  <c r="GJ486" i="4"/>
  <c r="GJ497" i="4"/>
  <c r="GJ282" i="4"/>
  <c r="GM94" i="4"/>
  <c r="GM17" i="4"/>
  <c r="GM16" i="4"/>
  <c r="GJ152" i="4"/>
  <c r="GM409" i="4"/>
  <c r="GM136" i="4"/>
  <c r="GJ34" i="4"/>
  <c r="GM88" i="4"/>
  <c r="GJ454" i="4"/>
  <c r="GM265" i="4"/>
  <c r="GM114" i="4"/>
  <c r="GJ460" i="4"/>
  <c r="GM405" i="4"/>
  <c r="GM438" i="4"/>
  <c r="GJ281" i="4"/>
  <c r="GM466" i="4"/>
  <c r="GM108" i="4"/>
  <c r="GM276" i="4"/>
  <c r="GJ132" i="4"/>
  <c r="GM224" i="4"/>
  <c r="GJ487" i="4"/>
  <c r="GJ495" i="4"/>
  <c r="GJ284" i="4"/>
  <c r="GM402" i="4"/>
  <c r="GM111" i="4"/>
  <c r="GJ270" i="4"/>
  <c r="GM92" i="4"/>
  <c r="GM411" i="4"/>
  <c r="GJ125" i="4"/>
  <c r="GM241" i="4"/>
  <c r="GM385" i="4"/>
  <c r="GJ157" i="4"/>
  <c r="GM463" i="4"/>
  <c r="GM148" i="4"/>
  <c r="GJ279" i="4"/>
  <c r="GM222" i="4"/>
  <c r="GM118" i="4"/>
  <c r="GM223" i="4"/>
  <c r="GM425" i="4"/>
  <c r="GM100" i="4"/>
  <c r="GJ153" i="4"/>
  <c r="GJ25" i="4"/>
  <c r="GM389" i="4"/>
  <c r="GM15" i="4"/>
  <c r="GM134" i="4"/>
  <c r="GM235" i="4"/>
  <c r="GM262" i="4"/>
  <c r="GJ239" i="4"/>
  <c r="GM422" i="4"/>
  <c r="GM137" i="4"/>
  <c r="GJ494" i="4"/>
  <c r="GM14" i="4"/>
  <c r="GJ36" i="4"/>
  <c r="GM467" i="4"/>
  <c r="GM205" i="4"/>
  <c r="GJ129" i="4"/>
  <c r="GM419" i="4"/>
  <c r="GM233" i="4"/>
  <c r="GJ22" i="4"/>
  <c r="GM435" i="4"/>
  <c r="GM381" i="4"/>
  <c r="GM13" i="4"/>
  <c r="GM277" i="4"/>
  <c r="GJ35" i="4"/>
  <c r="GM448" i="4"/>
  <c r="GM453" i="4"/>
  <c r="GJ445" i="4"/>
  <c r="GM397" i="4"/>
  <c r="GM274" i="4"/>
  <c r="GJ280" i="4"/>
  <c r="GM103" i="4"/>
  <c r="GM263" i="4"/>
  <c r="GJ164" i="4"/>
  <c r="GM141" i="4"/>
  <c r="GJ24" i="4"/>
  <c r="GO394" i="4"/>
  <c r="GM430" i="4"/>
  <c r="GM423" i="4"/>
  <c r="GJ122" i="4"/>
  <c r="GM248" i="4"/>
  <c r="GJ124" i="4"/>
  <c r="GM376" i="4"/>
  <c r="GM450" i="4"/>
  <c r="GM257" i="4"/>
  <c r="GM113" i="4"/>
  <c r="GM417" i="4"/>
  <c r="GM261" i="4"/>
  <c r="GM117" i="4"/>
  <c r="GM255" i="4"/>
  <c r="GM133" i="4"/>
  <c r="GM231" i="4"/>
  <c r="GJ283" i="4"/>
  <c r="GJ27" i="4"/>
  <c r="GM413" i="4"/>
  <c r="GM30" i="4"/>
  <c r="GM275" i="4"/>
  <c r="GM95" i="4"/>
  <c r="GM451" i="4"/>
  <c r="GM208" i="4"/>
  <c r="GM428" i="4"/>
  <c r="GM473" i="4"/>
  <c r="GJ149" i="4"/>
  <c r="GM106" i="4"/>
  <c r="GM476" i="4"/>
  <c r="GJ40" i="4"/>
  <c r="GJ23" i="4"/>
  <c r="GJ126" i="4"/>
  <c r="GJ168" i="4"/>
  <c r="GJ434" i="4"/>
  <c r="GJ151" i="4"/>
  <c r="GM215" i="4"/>
  <c r="GM421" i="4"/>
  <c r="GM471" i="4"/>
  <c r="GM18" i="4"/>
  <c r="GM441" i="4"/>
  <c r="GM420" i="4"/>
  <c r="GM469" i="4"/>
  <c r="GJ457" i="4"/>
  <c r="GM32" i="4"/>
  <c r="GM98" i="4"/>
  <c r="GM383" i="4"/>
  <c r="GM139" i="4"/>
  <c r="GM440" i="4"/>
  <c r="GM378" i="4"/>
  <c r="GM20" i="4"/>
  <c r="GM404" i="4"/>
  <c r="GM21" i="4"/>
  <c r="GJ271" i="4"/>
  <c r="GM91" i="4"/>
  <c r="GM259" i="4"/>
  <c r="GM240" i="4"/>
  <c r="GJ161" i="4"/>
  <c r="GJ488" i="4"/>
  <c r="GM250" i="4"/>
  <c r="GJ37" i="4"/>
  <c r="GM258" i="4"/>
  <c r="GM396" i="4"/>
  <c r="GJ156" i="4"/>
  <c r="GM491" i="4"/>
  <c r="GM393" i="4"/>
  <c r="GJ154" i="4"/>
  <c r="GM285" i="4"/>
  <c r="GM403" i="4"/>
  <c r="GM102" i="4"/>
  <c r="GJ247" i="4"/>
  <c r="GM412" i="4"/>
  <c r="GM493" i="4"/>
  <c r="GM468" i="4"/>
  <c r="GM220" i="4"/>
  <c r="GM142" i="4"/>
  <c r="GM96" i="4"/>
  <c r="GJ459" i="4"/>
  <c r="GJ166" i="4"/>
  <c r="GM399" i="4"/>
  <c r="GM207" i="4"/>
  <c r="GM452" i="4"/>
  <c r="GM230" i="4"/>
  <c r="GM388" i="4"/>
  <c r="GM498" i="4"/>
  <c r="GJ158" i="4"/>
  <c r="GM433" i="4"/>
  <c r="GM115" i="4"/>
  <c r="GJ38" i="4"/>
  <c r="GJ41" i="4"/>
  <c r="GM214" i="4"/>
  <c r="GJ249" i="4"/>
  <c r="GM33" i="4"/>
  <c r="GJ46" i="4"/>
  <c r="GM130" i="4"/>
  <c r="GM109" i="4"/>
  <c r="GJ496" i="4"/>
  <c r="GM253" i="4"/>
  <c r="GM286" i="4"/>
  <c r="GM426" i="4"/>
  <c r="GM266" i="4"/>
  <c r="GJ245" i="4"/>
  <c r="GM116" i="4"/>
  <c r="GM28" i="4"/>
  <c r="GM375" i="4"/>
  <c r="GJ449" i="4"/>
  <c r="GM243" i="4"/>
  <c r="GM482" i="4"/>
  <c r="GM465" i="4"/>
  <c r="GJ444" i="4"/>
  <c r="GM110" i="4"/>
  <c r="GM216" i="4"/>
  <c r="GM260" i="4"/>
  <c r="GM429" i="4"/>
  <c r="GM135" i="4"/>
  <c r="GM234" i="4"/>
  <c r="GJ119" i="4"/>
  <c r="GM443" i="4"/>
  <c r="GJ436" i="4"/>
  <c r="GM268" i="4"/>
  <c r="GM278" i="4"/>
  <c r="GM212" i="4"/>
  <c r="GM479" i="4"/>
  <c r="GM227" i="4"/>
  <c r="GJ447" i="4"/>
  <c r="GM101" i="4"/>
  <c r="GM490" i="4"/>
  <c r="GM144" i="4"/>
  <c r="GM470" i="4"/>
  <c r="GM237" i="4"/>
  <c r="GO400" i="4"/>
  <c r="GM287" i="4"/>
  <c r="GJ163" i="4"/>
  <c r="GM254" i="4"/>
  <c r="GJ269" i="4"/>
  <c r="GM99" i="4"/>
  <c r="GM416" i="4"/>
  <c r="GM29" i="4"/>
  <c r="GJ386" i="4"/>
  <c r="GM407" i="4"/>
  <c r="GM167" i="4"/>
  <c r="GM86" i="4"/>
  <c r="GJ131" i="4"/>
  <c r="GM474" i="4"/>
  <c r="GM477" i="4"/>
  <c r="GM481" i="4"/>
  <c r="GM211" i="4"/>
  <c r="GJ162" i="4"/>
  <c r="GM390" i="4"/>
  <c r="GM138" i="4"/>
  <c r="GJ244" i="4"/>
  <c r="GM472" i="4"/>
  <c r="GM478" i="4"/>
  <c r="GM221" i="4"/>
  <c r="GM264" i="4"/>
  <c r="GM424" i="4"/>
  <c r="GJ128" i="4"/>
  <c r="GJ489" i="4"/>
  <c r="GM97" i="4"/>
  <c r="GM209" i="4"/>
  <c r="GM85" i="4"/>
  <c r="GJ45" i="4"/>
  <c r="GM228" i="4"/>
  <c r="GM415" i="4"/>
  <c r="GM427" i="4"/>
  <c r="GM104" i="4"/>
  <c r="GJ484" i="4"/>
  <c r="GJ165" i="4"/>
  <c r="GM89" i="4"/>
  <c r="GM19" i="4"/>
  <c r="GJ485" i="4"/>
  <c r="GM431" i="4"/>
  <c r="GM273" i="4"/>
  <c r="GM439" i="4"/>
  <c r="GJ246" i="4"/>
  <c r="GM391" i="4"/>
  <c r="GM492" i="4"/>
  <c r="GM374" i="4"/>
  <c r="GJ272" i="4"/>
  <c r="GJ121" i="4"/>
  <c r="GM217" i="4"/>
  <c r="GJ384" i="4"/>
  <c r="GM462" i="4"/>
  <c r="GM398" i="4"/>
  <c r="GM213" i="4"/>
  <c r="GM229" i="4"/>
  <c r="GJ160" i="4"/>
  <c r="GM483" i="4"/>
  <c r="GM107" i="4"/>
  <c r="GJ48" i="4"/>
  <c r="GM410" i="4"/>
  <c r="GM232" i="4"/>
  <c r="GM380" i="4"/>
  <c r="GM90" i="4"/>
  <c r="GP132" i="3"/>
  <c r="GQ11" i="3"/>
  <c r="GQ62" i="3"/>
  <c r="GL184" i="3"/>
  <c r="GL170" i="3"/>
  <c r="P117" i="3"/>
  <c r="BS117" i="4"/>
  <c r="P125" i="3"/>
  <c r="BS141" i="4"/>
  <c r="P123" i="3"/>
  <c r="BS123" i="4"/>
  <c r="P127" i="3"/>
  <c r="BS143" i="4"/>
  <c r="GL172" i="3"/>
  <c r="GN70" i="3"/>
  <c r="GP111" i="3"/>
  <c r="P122" i="3"/>
  <c r="GN52" i="3"/>
  <c r="GN58" i="3"/>
  <c r="GL18" i="3"/>
  <c r="GK136" i="3"/>
  <c r="GN49" i="3"/>
  <c r="GP91" i="3"/>
  <c r="GL171" i="3"/>
  <c r="GN51" i="3"/>
  <c r="GN104" i="3"/>
  <c r="GP118" i="3"/>
  <c r="GN40" i="3"/>
  <c r="GL21" i="3"/>
  <c r="GL5" i="3"/>
  <c r="GQ131" i="3"/>
  <c r="GL185" i="3"/>
  <c r="GQ133" i="3"/>
  <c r="GJ59" i="3"/>
  <c r="GJ114" i="3"/>
  <c r="GP163" i="3"/>
  <c r="GQ151" i="3"/>
  <c r="GN92" i="3"/>
  <c r="GP38" i="3"/>
  <c r="GL13" i="3"/>
  <c r="GP97" i="3"/>
  <c r="GN89" i="3"/>
  <c r="GL15" i="3"/>
  <c r="GP83" i="3"/>
  <c r="GP183" i="3"/>
  <c r="GN98" i="3"/>
  <c r="GQ32" i="3"/>
  <c r="GP33" i="3"/>
  <c r="GN65" i="3"/>
  <c r="GQ137" i="3"/>
  <c r="GL178" i="3"/>
  <c r="GN57" i="3"/>
  <c r="GQ164" i="3"/>
  <c r="GN140" i="3"/>
  <c r="GP152" i="3"/>
  <c r="GQ197" i="3"/>
  <c r="GQ101" i="3"/>
  <c r="GQ77" i="3"/>
  <c r="GP78" i="3"/>
  <c r="GK72" i="3"/>
  <c r="GP63" i="3"/>
  <c r="GQ117" i="3"/>
  <c r="GQ189" i="3"/>
  <c r="GQ191" i="3"/>
  <c r="GQ119" i="3"/>
  <c r="GQ103" i="3"/>
  <c r="GQ134" i="3"/>
  <c r="GQ124" i="3"/>
  <c r="GQ201" i="3"/>
  <c r="GQ187" i="3"/>
  <c r="GQ140" i="3"/>
  <c r="GQ152" i="3"/>
  <c r="GQ61" i="3"/>
  <c r="GQ194" i="3"/>
  <c r="GQ74" i="3"/>
  <c r="GQ10" i="3"/>
  <c r="GQ15" i="3"/>
  <c r="GQ18" i="3"/>
  <c r="GQ17" i="3"/>
  <c r="GQ34" i="3"/>
  <c r="GQ7" i="3"/>
  <c r="GQ173" i="3"/>
  <c r="GQ190" i="3"/>
  <c r="GQ111" i="3"/>
  <c r="GQ88" i="3"/>
  <c r="GQ130" i="3"/>
  <c r="GQ116" i="3"/>
  <c r="GQ185" i="3"/>
  <c r="GQ186" i="3"/>
  <c r="GQ136" i="3"/>
  <c r="GQ71" i="3"/>
  <c r="GQ57" i="3"/>
  <c r="GQ145" i="3"/>
  <c r="GQ72" i="3"/>
  <c r="GQ9" i="3"/>
  <c r="GQ135" i="3"/>
  <c r="GQ40" i="3"/>
  <c r="GQ31" i="3"/>
  <c r="GQ30" i="3"/>
  <c r="GQ172" i="3"/>
  <c r="GQ174" i="3"/>
  <c r="GQ107" i="3"/>
  <c r="GQ179" i="3"/>
  <c r="GQ125" i="3"/>
  <c r="GQ106" i="3"/>
  <c r="GQ184" i="3"/>
  <c r="GQ171" i="3"/>
  <c r="GQ132" i="3"/>
  <c r="GQ58" i="3"/>
  <c r="GQ92" i="3"/>
  <c r="GQ109" i="3"/>
  <c r="GQ59" i="3"/>
  <c r="GQ42" i="3"/>
  <c r="GQ115" i="3"/>
  <c r="GQ5" i="3"/>
  <c r="GQ65" i="3"/>
  <c r="GQ28" i="3"/>
  <c r="GQ149" i="3"/>
  <c r="GQ150" i="3"/>
  <c r="GQ94" i="3"/>
  <c r="GQ178" i="3"/>
  <c r="GQ97" i="3"/>
  <c r="GQ102" i="3"/>
  <c r="GQ169" i="3"/>
  <c r="GQ170" i="3"/>
  <c r="GQ128" i="3"/>
  <c r="GQ78" i="3"/>
  <c r="GQ85" i="3"/>
  <c r="GQ75" i="3"/>
  <c r="GQ53" i="3"/>
  <c r="GQ38" i="3"/>
  <c r="GQ63" i="3"/>
  <c r="GQ69" i="3"/>
  <c r="GQ12" i="3"/>
  <c r="GQ25" i="3"/>
  <c r="GQ120" i="3"/>
  <c r="GQ147" i="3"/>
  <c r="GQ192" i="3"/>
  <c r="GQ161" i="3"/>
  <c r="GQ93" i="3"/>
  <c r="GQ100" i="3"/>
  <c r="GQ114" i="3"/>
  <c r="GQ163" i="3"/>
  <c r="GQ121" i="3"/>
  <c r="GQ67" i="3"/>
  <c r="GQ70" i="3"/>
  <c r="GQ60" i="3"/>
  <c r="GQ183" i="3"/>
  <c r="GQ33" i="3"/>
  <c r="GQ47" i="3"/>
  <c r="GQ50" i="3"/>
  <c r="GQ6" i="3"/>
  <c r="GQ21" i="3"/>
  <c r="GQ203" i="3"/>
  <c r="GQ104" i="3"/>
  <c r="GQ143" i="3"/>
  <c r="GQ177" i="3"/>
  <c r="GQ155" i="3"/>
  <c r="GQ91" i="3"/>
  <c r="GQ87" i="3"/>
  <c r="GQ99" i="3"/>
  <c r="GQ159" i="3"/>
  <c r="GQ113" i="3"/>
  <c r="GQ52" i="3"/>
  <c r="GQ66" i="3"/>
  <c r="GQ56" i="3"/>
  <c r="GQ123" i="3"/>
  <c r="GQ29" i="3"/>
  <c r="GQ45" i="3"/>
  <c r="GQ23" i="3"/>
  <c r="GQ22" i="3"/>
  <c r="GQ16" i="3"/>
  <c r="GQ198" i="3"/>
  <c r="GQ98" i="3"/>
  <c r="GQ139" i="3"/>
  <c r="GQ176" i="3"/>
  <c r="GQ153" i="3"/>
  <c r="GQ181" i="3"/>
  <c r="GQ83" i="3"/>
  <c r="GQ86" i="3"/>
  <c r="GQ157" i="3"/>
  <c r="GQ95" i="3"/>
  <c r="GQ79" i="3"/>
  <c r="GQ64" i="3"/>
  <c r="GQ54" i="3"/>
  <c r="GQ49" i="3"/>
  <c r="GQ24" i="3"/>
  <c r="GQ36" i="3"/>
  <c r="GQ4" i="3"/>
  <c r="GQ43" i="3"/>
  <c r="GQ13" i="3"/>
  <c r="GQ196" i="3"/>
  <c r="GQ199" i="3"/>
  <c r="GQ127" i="3"/>
  <c r="GQ118" i="3"/>
  <c r="GQ138" i="3"/>
  <c r="GQ180" i="3"/>
  <c r="GQ81" i="3"/>
  <c r="GQ195" i="3"/>
  <c r="GQ142" i="3"/>
  <c r="GQ89" i="3"/>
  <c r="GQ76" i="3"/>
  <c r="GQ51" i="3"/>
  <c r="GQ166" i="3"/>
  <c r="GQ14" i="3"/>
  <c r="GQ20" i="3"/>
  <c r="GQ27" i="3"/>
  <c r="GQ35" i="3"/>
  <c r="GQ39" i="3"/>
  <c r="GQ8" i="3"/>
  <c r="GN61" i="3"/>
  <c r="GL10" i="3"/>
  <c r="GL29" i="3"/>
  <c r="GL8" i="3"/>
  <c r="GL50" i="3"/>
  <c r="GP142" i="3"/>
  <c r="GJ179" i="3"/>
  <c r="GL190" i="3"/>
  <c r="GQ41" i="3"/>
  <c r="GL22" i="3"/>
  <c r="GN86" i="3"/>
  <c r="GQ26" i="3"/>
  <c r="GN95" i="3"/>
  <c r="GQ182" i="3"/>
  <c r="GL23" i="3"/>
  <c r="GL174" i="3"/>
  <c r="GJ87" i="3"/>
  <c r="GP42" i="3"/>
  <c r="GP198" i="3"/>
  <c r="GQ158" i="3"/>
  <c r="GN125" i="3"/>
  <c r="GK121" i="3"/>
  <c r="GP47" i="3"/>
  <c r="GQ188" i="3"/>
  <c r="GQ168" i="3"/>
  <c r="GP74" i="3"/>
  <c r="GP194" i="3"/>
  <c r="GL187" i="3"/>
  <c r="GN67" i="3"/>
  <c r="GL16" i="3"/>
  <c r="GP157" i="3"/>
  <c r="GN119" i="3"/>
  <c r="GQ148" i="3"/>
  <c r="GL31" i="3"/>
  <c r="GN150" i="3"/>
  <c r="GL28" i="3"/>
  <c r="GN93" i="3"/>
  <c r="GL192" i="3"/>
  <c r="GQ55" i="3"/>
  <c r="GQ112" i="3"/>
  <c r="GQ90" i="3"/>
  <c r="GN113" i="3"/>
  <c r="GL6" i="3"/>
  <c r="GQ122" i="3"/>
  <c r="GQ19" i="3"/>
  <c r="GQ141" i="3"/>
  <c r="GL36" i="3"/>
  <c r="GN116" i="3"/>
  <c r="GL25" i="3"/>
  <c r="GN134" i="3"/>
  <c r="GP69" i="3"/>
  <c r="GL169" i="3"/>
  <c r="GL7" i="3"/>
  <c r="GQ146" i="3"/>
  <c r="GL14" i="3"/>
  <c r="GL177" i="3"/>
  <c r="GP12" i="3"/>
  <c r="GP102" i="3"/>
  <c r="GP176" i="3"/>
  <c r="GQ46" i="3"/>
  <c r="GQ126" i="3"/>
  <c r="GP56" i="3"/>
  <c r="GQ82" i="3"/>
  <c r="GP20" i="3"/>
  <c r="GQ110" i="3"/>
  <c r="GL4" i="3"/>
  <c r="GQ175" i="3"/>
  <c r="GQ37" i="3"/>
  <c r="GQ96" i="3"/>
  <c r="GP189" i="3"/>
  <c r="GQ68" i="3"/>
  <c r="GK100" i="3"/>
  <c r="GN34" i="3"/>
  <c r="GN85" i="3"/>
  <c r="GN76" i="3"/>
  <c r="GQ105" i="3"/>
  <c r="GL196" i="3"/>
  <c r="GP203" i="3"/>
  <c r="GQ156" i="3"/>
  <c r="GQ48" i="3"/>
  <c r="GP127" i="3"/>
  <c r="GP106" i="3"/>
  <c r="GQ84" i="3"/>
  <c r="GN54" i="3"/>
  <c r="GL181" i="3"/>
  <c r="GP138" i="3"/>
  <c r="GQ193" i="3"/>
  <c r="GP27" i="3"/>
  <c r="GP123" i="3"/>
  <c r="GQ202" i="3"/>
  <c r="GQ73" i="3"/>
  <c r="GQ162" i="3"/>
  <c r="GN64" i="3"/>
  <c r="GM147" i="4"/>
  <c r="GM252" i="4"/>
  <c r="GM406" i="4"/>
  <c r="GJ42" i="4"/>
  <c r="BR130" i="4"/>
  <c r="BR138" i="4"/>
  <c r="B22" i="2"/>
  <c r="GJ456" i="4"/>
  <c r="GM87" i="4"/>
  <c r="GM401" i="4"/>
  <c r="R15" i="2"/>
  <c r="BR119" i="4"/>
  <c r="P114" i="4"/>
  <c r="R33" i="2"/>
  <c r="BR126" i="4"/>
  <c r="P122" i="4"/>
  <c r="B21" i="2"/>
  <c r="BR122" i="4"/>
  <c r="BR115" i="4"/>
  <c r="GK428" i="4"/>
  <c r="GK117" i="4"/>
  <c r="GK32" i="4"/>
  <c r="GK145" i="4"/>
  <c r="GK393" i="4"/>
  <c r="GK251" i="4"/>
  <c r="GK435" i="4"/>
  <c r="GK20" i="4"/>
  <c r="GK129" i="4"/>
  <c r="GK245" i="4"/>
  <c r="GK366" i="4"/>
  <c r="GK252" i="4"/>
  <c r="GK180" i="4"/>
  <c r="GO56" i="4"/>
  <c r="GO96" i="4"/>
  <c r="GK202" i="4"/>
  <c r="GK347" i="4"/>
  <c r="GO53" i="4"/>
  <c r="GK21" i="4"/>
  <c r="GO97" i="4"/>
  <c r="GO307" i="4"/>
  <c r="GK195" i="4"/>
  <c r="GK320" i="4"/>
  <c r="GO321" i="4"/>
  <c r="GO66" i="4"/>
  <c r="GK131" i="4"/>
  <c r="GK214" i="4"/>
  <c r="GK351" i="4"/>
  <c r="GK31" i="4"/>
  <c r="GK24" i="4"/>
  <c r="GK108" i="4"/>
  <c r="GK329" i="4"/>
  <c r="GK203" i="4"/>
  <c r="GK336" i="4"/>
  <c r="GK232" i="4"/>
  <c r="GK116" i="4"/>
  <c r="GO170" i="4"/>
  <c r="GK286" i="4"/>
  <c r="GK181" i="4"/>
  <c r="GK483" i="4"/>
  <c r="GO330" i="4"/>
  <c r="GK440" i="4"/>
  <c r="GK165" i="4"/>
  <c r="GK62" i="4"/>
  <c r="GK144" i="4"/>
  <c r="GK442" i="4"/>
  <c r="GO297" i="4"/>
  <c r="GK456" i="4"/>
  <c r="GK9" i="4"/>
  <c r="GO94" i="4"/>
  <c r="GK293" i="4"/>
  <c r="GO402" i="4"/>
  <c r="GO310" i="4"/>
  <c r="GK371" i="4"/>
  <c r="GK61" i="4"/>
  <c r="GK95" i="4"/>
  <c r="GK250" i="4"/>
  <c r="GK407" i="4"/>
  <c r="GK132" i="4"/>
  <c r="GK41" i="4"/>
  <c r="GK106" i="4"/>
  <c r="GK369" i="4"/>
  <c r="GK223" i="4"/>
  <c r="GO378" i="4"/>
  <c r="GO434" i="4"/>
  <c r="GK114" i="4"/>
  <c r="GK111" i="4"/>
  <c r="GK266" i="4"/>
  <c r="GO404" i="4"/>
  <c r="GK82" i="4"/>
  <c r="GO57" i="4"/>
  <c r="GO169" i="4"/>
  <c r="GK385" i="4"/>
  <c r="GK231" i="4"/>
  <c r="GK392" i="4"/>
  <c r="GK11" i="4"/>
  <c r="GK125" i="4"/>
  <c r="GK225" i="4"/>
  <c r="GO348" i="4"/>
  <c r="GK228" i="4"/>
  <c r="GK284" i="4"/>
  <c r="GK461" i="4"/>
  <c r="GK438" i="4"/>
  <c r="GK43" i="4"/>
  <c r="GK166" i="4"/>
  <c r="GK498" i="4"/>
  <c r="GK335" i="4"/>
  <c r="GK88" i="4"/>
  <c r="GK48" i="4"/>
  <c r="GK163" i="4"/>
  <c r="GO343" i="4"/>
  <c r="GO213" i="4"/>
  <c r="GK368" i="4"/>
  <c r="GK5" i="4"/>
  <c r="GK76" i="4"/>
  <c r="GK197" i="4"/>
  <c r="GK314" i="4"/>
  <c r="GK204" i="4"/>
  <c r="GK285" i="4"/>
  <c r="GK54" i="4"/>
  <c r="GK174" i="4"/>
  <c r="GK189" i="4"/>
  <c r="GK267" i="4"/>
  <c r="GK463" i="4"/>
  <c r="GK13" i="4"/>
  <c r="GK83" i="4"/>
  <c r="GK209" i="4"/>
  <c r="GO328" i="4"/>
  <c r="GK216" i="4"/>
  <c r="GK187" i="4"/>
  <c r="GO69" i="4"/>
  <c r="GK89" i="4"/>
  <c r="GK422" i="4"/>
  <c r="GK283" i="4"/>
  <c r="GK495" i="4"/>
  <c r="GO14" i="4"/>
  <c r="GO68" i="4"/>
  <c r="GK281" i="4"/>
  <c r="GK179" i="4"/>
  <c r="GO294" i="4"/>
  <c r="GK459" i="4"/>
  <c r="GK372" i="4"/>
  <c r="GO185" i="4"/>
  <c r="GK63" i="4"/>
  <c r="GK162" i="4"/>
  <c r="GK238" i="4"/>
  <c r="GO377" i="4"/>
  <c r="GK143" i="4"/>
  <c r="GK39" i="4"/>
  <c r="GK164" i="4"/>
  <c r="GO399" i="4"/>
  <c r="GK259" i="4"/>
  <c r="GK439" i="4"/>
  <c r="GK26" i="4"/>
  <c r="GK79" i="4"/>
  <c r="GK249" i="4"/>
  <c r="GK370" i="4"/>
  <c r="GK260" i="4"/>
  <c r="GK234" i="4"/>
  <c r="GK30" i="4"/>
  <c r="GK110" i="4"/>
  <c r="GK462" i="4"/>
  <c r="GO309" i="4"/>
  <c r="GK425" i="4"/>
  <c r="GO50" i="4"/>
  <c r="GK175" i="4"/>
  <c r="GK261" i="4"/>
  <c r="GK390" i="4"/>
  <c r="GK268" i="4"/>
  <c r="GO292" i="4"/>
  <c r="GK45" i="4"/>
  <c r="GK147" i="4"/>
  <c r="GK478" i="4"/>
  <c r="GO313" i="4"/>
  <c r="GK477" i="4"/>
  <c r="GK17" i="4"/>
  <c r="GK139" i="4"/>
  <c r="GO331" i="4"/>
  <c r="GO205" i="4"/>
  <c r="GK344" i="4"/>
  <c r="GK388" i="4"/>
  <c r="GK441" i="4"/>
  <c r="GK27" i="4"/>
  <c r="GK118" i="4"/>
  <c r="GO408" i="4"/>
  <c r="GO300" i="4"/>
  <c r="GK196" i="4"/>
  <c r="GK389" i="4"/>
  <c r="GK75" i="4"/>
  <c r="GK87" i="4"/>
  <c r="GK454" i="4"/>
  <c r="GK299" i="4"/>
  <c r="GK476" i="4"/>
  <c r="GK19" i="4"/>
  <c r="GK91" i="4"/>
  <c r="GO295" i="4"/>
  <c r="GK406" i="4"/>
  <c r="GO318" i="4"/>
  <c r="GO289" i="4"/>
  <c r="GK60" i="4"/>
  <c r="GK107" i="4"/>
  <c r="GK210" i="4"/>
  <c r="GO349" i="4"/>
  <c r="GK18" i="4"/>
  <c r="GK10" i="4"/>
  <c r="GK103" i="4"/>
  <c r="GO319" i="4"/>
  <c r="GK199" i="4"/>
  <c r="GK332" i="4"/>
  <c r="GK247" i="4"/>
  <c r="GK128" i="4"/>
  <c r="GK159" i="4"/>
  <c r="GK226" i="4"/>
  <c r="GK363" i="4"/>
  <c r="GK80" i="4"/>
  <c r="GK67" i="4"/>
  <c r="GK109" i="4"/>
  <c r="GO387" i="4"/>
  <c r="GK235" i="4"/>
  <c r="GK400" i="4"/>
  <c r="GK424" i="4"/>
  <c r="GK475" i="4"/>
  <c r="GO405" i="4"/>
  <c r="GK16" i="4"/>
  <c r="GK127" i="4"/>
  <c r="GK237" i="4"/>
  <c r="GO352" i="4"/>
  <c r="GK248" i="4"/>
  <c r="GK207" i="4"/>
  <c r="GO49" i="4"/>
  <c r="GK167" i="4"/>
  <c r="GK198" i="4"/>
  <c r="GO345" i="4"/>
  <c r="GK25" i="4"/>
  <c r="GO52" i="4"/>
  <c r="GO172" i="4"/>
  <c r="GK365" i="4"/>
  <c r="GK215" i="4"/>
  <c r="GK376" i="4"/>
  <c r="GK423" i="4"/>
  <c r="GK112" i="4"/>
  <c r="GK105" i="4"/>
  <c r="GK262" i="4"/>
  <c r="GK186" i="4"/>
  <c r="GK133" i="4"/>
  <c r="GO55" i="4"/>
  <c r="GK168" i="4"/>
  <c r="GO375" i="4"/>
  <c r="GK227" i="4"/>
  <c r="GO386" i="4"/>
  <c r="GO346" i="4"/>
  <c r="GK115" i="4"/>
  <c r="GK142" i="4"/>
  <c r="GK282" i="4"/>
  <c r="GO436" i="4"/>
  <c r="GK126" i="4"/>
  <c r="GK42" i="4"/>
  <c r="GK104" i="4"/>
  <c r="GK426" i="4"/>
  <c r="GK287" i="4"/>
  <c r="GK420" i="4"/>
  <c r="GK236" i="4"/>
  <c r="GO374" i="4"/>
  <c r="P125" i="4"/>
  <c r="R22" i="2"/>
  <c r="BR141" i="4"/>
  <c r="P123" i="4"/>
  <c r="BR123" i="4"/>
  <c r="B25" i="2"/>
  <c r="B33" i="2"/>
  <c r="BR121" i="4"/>
  <c r="BR143" i="4"/>
  <c r="R26" i="2"/>
  <c r="GK497" i="4"/>
  <c r="R4" i="2"/>
  <c r="BR131" i="4"/>
  <c r="P115" i="4"/>
  <c r="GO437" i="4"/>
  <c r="GK496" i="4"/>
  <c r="BR114" i="4"/>
  <c r="B15" i="2"/>
  <c r="GK419" i="4"/>
  <c r="BR120" i="4"/>
  <c r="B29" i="2"/>
  <c r="P127" i="4"/>
  <c r="R25" i="2"/>
  <c r="BR127" i="4"/>
  <c r="BR118" i="4"/>
  <c r="R11" i="2"/>
  <c r="P112" i="4"/>
  <c r="BR112" i="4"/>
  <c r="B11" i="2"/>
  <c r="GQ454" i="4"/>
  <c r="GQ465" i="4"/>
  <c r="GQ413" i="4"/>
  <c r="GQ452" i="4"/>
  <c r="GQ381" i="4"/>
  <c r="GQ325" i="4"/>
  <c r="GQ277" i="4"/>
  <c r="GQ217" i="4"/>
  <c r="GQ396" i="4"/>
  <c r="GQ340" i="4"/>
  <c r="GQ296" i="4"/>
  <c r="GQ240" i="4"/>
  <c r="GQ181" i="4"/>
  <c r="GQ419" i="4"/>
  <c r="GQ367" i="4"/>
  <c r="GQ327" i="4"/>
  <c r="GQ295" i="4"/>
  <c r="GQ255" i="4"/>
  <c r="GQ219" i="4"/>
  <c r="GQ407" i="4"/>
  <c r="GQ370" i="4"/>
  <c r="GQ310" i="4"/>
  <c r="GQ258" i="4"/>
  <c r="GQ214" i="4"/>
  <c r="GQ163" i="4"/>
  <c r="GQ174" i="4"/>
  <c r="GQ124" i="4"/>
  <c r="GQ114" i="4"/>
  <c r="GQ180" i="4"/>
  <c r="GQ172" i="4"/>
  <c r="GQ104" i="4"/>
  <c r="GQ152" i="4"/>
  <c r="GQ79" i="4"/>
  <c r="GQ83" i="4"/>
  <c r="GQ65" i="4"/>
  <c r="GQ75" i="4"/>
  <c r="GQ35" i="4"/>
  <c r="GQ28" i="4"/>
  <c r="GQ15" i="4"/>
  <c r="GQ24" i="4"/>
  <c r="GQ18" i="4"/>
  <c r="GQ437" i="4"/>
  <c r="GQ361" i="4"/>
  <c r="GQ384" i="4"/>
  <c r="GQ467" i="4"/>
  <c r="GQ315" i="4"/>
  <c r="GQ239" i="4"/>
  <c r="GQ398" i="4"/>
  <c r="GQ238" i="4"/>
  <c r="GQ155" i="4"/>
  <c r="GQ159" i="4"/>
  <c r="GQ60" i="4"/>
  <c r="GQ176" i="4"/>
  <c r="GQ56" i="4"/>
  <c r="GQ12" i="4"/>
  <c r="GQ227" i="4"/>
  <c r="GQ93" i="4"/>
  <c r="GQ100" i="4"/>
  <c r="GQ88" i="4"/>
  <c r="GQ27" i="4"/>
  <c r="GQ417" i="4"/>
  <c r="GQ281" i="4"/>
  <c r="GQ244" i="4"/>
  <c r="GQ299" i="4"/>
  <c r="GQ262" i="4"/>
  <c r="GQ125" i="4"/>
  <c r="GQ109" i="4"/>
  <c r="GQ53" i="4"/>
  <c r="GQ4" i="4"/>
  <c r="GQ450" i="4"/>
  <c r="GQ461" i="4"/>
  <c r="GQ488" i="4"/>
  <c r="GQ448" i="4"/>
  <c r="GQ373" i="4"/>
  <c r="GQ317" i="4"/>
  <c r="GQ273" i="4"/>
  <c r="GQ213" i="4"/>
  <c r="GQ392" i="4"/>
  <c r="GQ336" i="4"/>
  <c r="GQ292" i="4"/>
  <c r="GQ236" i="4"/>
  <c r="GQ495" i="4"/>
  <c r="GQ186" i="4"/>
  <c r="GQ363" i="4"/>
  <c r="GQ323" i="4"/>
  <c r="GQ291" i="4"/>
  <c r="GQ247" i="4"/>
  <c r="GQ215" i="4"/>
  <c r="GQ410" i="4"/>
  <c r="GQ354" i="4"/>
  <c r="GQ306" i="4"/>
  <c r="GQ254" i="4"/>
  <c r="GQ206" i="4"/>
  <c r="GQ140" i="4"/>
  <c r="GQ171" i="4"/>
  <c r="GQ123" i="4"/>
  <c r="GQ113" i="4"/>
  <c r="GQ169" i="4"/>
  <c r="GQ166" i="4"/>
  <c r="GQ99" i="4"/>
  <c r="GQ150" i="4"/>
  <c r="GQ69" i="4"/>
  <c r="GQ81" i="4"/>
  <c r="GQ63" i="4"/>
  <c r="GQ43" i="4"/>
  <c r="GQ87" i="4"/>
  <c r="GQ42" i="4"/>
  <c r="GQ14" i="4"/>
  <c r="GQ10" i="4"/>
  <c r="GQ7" i="4"/>
  <c r="GQ438" i="4"/>
  <c r="GQ440" i="4"/>
  <c r="GQ265" i="4"/>
  <c r="GQ328" i="4"/>
  <c r="GQ220" i="4"/>
  <c r="GQ351" i="4"/>
  <c r="GQ207" i="4"/>
  <c r="GQ298" i="4"/>
  <c r="GQ194" i="4"/>
  <c r="GQ142" i="4"/>
  <c r="GQ177" i="4"/>
  <c r="GQ71" i="4"/>
  <c r="GQ6" i="4"/>
  <c r="GQ8" i="4"/>
  <c r="GQ378" i="4"/>
  <c r="GQ183" i="4"/>
  <c r="GQ116" i="4"/>
  <c r="GQ132" i="4"/>
  <c r="GQ61" i="4"/>
  <c r="GQ39" i="4"/>
  <c r="GQ456" i="4"/>
  <c r="GQ229" i="4"/>
  <c r="GQ304" i="4"/>
  <c r="GQ375" i="4"/>
  <c r="GQ223" i="4"/>
  <c r="GQ374" i="4"/>
  <c r="GQ218" i="4"/>
  <c r="GQ115" i="4"/>
  <c r="GQ143" i="4"/>
  <c r="GQ86" i="4"/>
  <c r="GQ29" i="4"/>
  <c r="GQ22" i="4"/>
  <c r="GQ442" i="4"/>
  <c r="GQ445" i="4"/>
  <c r="GQ484" i="4"/>
  <c r="GQ444" i="4"/>
  <c r="GQ365" i="4"/>
  <c r="GQ313" i="4"/>
  <c r="GQ269" i="4"/>
  <c r="GQ209" i="4"/>
  <c r="GQ388" i="4"/>
  <c r="GQ332" i="4"/>
  <c r="GQ272" i="4"/>
  <c r="GQ224" i="4"/>
  <c r="GQ491" i="4"/>
  <c r="GQ399" i="4"/>
  <c r="GQ359" i="4"/>
  <c r="GQ319" i="4"/>
  <c r="GQ283" i="4"/>
  <c r="GQ243" i="4"/>
  <c r="GQ211" i="4"/>
  <c r="GQ409" i="4"/>
  <c r="GQ346" i="4"/>
  <c r="GQ302" i="4"/>
  <c r="GQ250" i="4"/>
  <c r="GQ198" i="4"/>
  <c r="GQ139" i="4"/>
  <c r="GQ157" i="4"/>
  <c r="GQ121" i="4"/>
  <c r="GQ189" i="4"/>
  <c r="GQ161" i="4"/>
  <c r="GQ147" i="4"/>
  <c r="GQ190" i="4"/>
  <c r="GQ70" i="4"/>
  <c r="GQ59" i="4"/>
  <c r="GQ76" i="4"/>
  <c r="GQ58" i="4"/>
  <c r="GQ50" i="4"/>
  <c r="GQ85" i="4"/>
  <c r="GQ30" i="4"/>
  <c r="GQ13" i="4"/>
  <c r="GQ21" i="4"/>
  <c r="GQ25" i="4"/>
  <c r="GQ486" i="4"/>
  <c r="GQ476" i="4"/>
  <c r="GQ301" i="4"/>
  <c r="GQ205" i="4"/>
  <c r="GQ260" i="4"/>
  <c r="GQ395" i="4"/>
  <c r="GQ279" i="4"/>
  <c r="GQ342" i="4"/>
  <c r="GQ138" i="4"/>
  <c r="GQ120" i="4"/>
  <c r="GQ134" i="4"/>
  <c r="GQ173" i="4"/>
  <c r="GQ47" i="4"/>
  <c r="GQ9" i="4"/>
  <c r="GQ478" i="4"/>
  <c r="GQ434" i="4"/>
  <c r="GQ433" i="4"/>
  <c r="GQ472" i="4"/>
  <c r="GQ415" i="4"/>
  <c r="GQ357" i="4"/>
  <c r="GQ297" i="4"/>
  <c r="GQ245" i="4"/>
  <c r="GQ201" i="4"/>
  <c r="GQ380" i="4"/>
  <c r="GQ324" i="4"/>
  <c r="GQ256" i="4"/>
  <c r="GQ212" i="4"/>
  <c r="GQ447" i="4"/>
  <c r="GQ387" i="4"/>
  <c r="GQ347" i="4"/>
  <c r="GQ311" i="4"/>
  <c r="GQ275" i="4"/>
  <c r="GQ235" i="4"/>
  <c r="GQ203" i="4"/>
  <c r="GQ394" i="4"/>
  <c r="GQ338" i="4"/>
  <c r="GQ290" i="4"/>
  <c r="GQ234" i="4"/>
  <c r="GQ185" i="4"/>
  <c r="GQ103" i="4"/>
  <c r="GQ130" i="4"/>
  <c r="GQ119" i="4"/>
  <c r="GQ136" i="4"/>
  <c r="GQ107" i="4"/>
  <c r="GQ97" i="4"/>
  <c r="GQ170" i="4"/>
  <c r="GQ74" i="4"/>
  <c r="GQ153" i="4"/>
  <c r="GQ66" i="4"/>
  <c r="GQ94" i="4"/>
  <c r="GQ45" i="4"/>
  <c r="GQ54" i="4"/>
  <c r="GQ34" i="4"/>
  <c r="GQ5" i="4"/>
  <c r="GQ36" i="4"/>
  <c r="GQ52" i="4"/>
  <c r="GQ470" i="4"/>
  <c r="GQ421" i="4"/>
  <c r="GQ403" i="4"/>
  <c r="GQ289" i="4"/>
  <c r="GQ187" i="4"/>
  <c r="GQ308" i="4"/>
  <c r="GQ196" i="4"/>
  <c r="GQ379" i="4"/>
  <c r="GQ303" i="4"/>
  <c r="GQ195" i="4"/>
  <c r="GQ270" i="4"/>
  <c r="GQ127" i="4"/>
  <c r="GQ149" i="4"/>
  <c r="GQ106" i="4"/>
  <c r="GQ17" i="4"/>
  <c r="GQ458" i="4"/>
  <c r="GQ385" i="4"/>
  <c r="GQ400" i="4"/>
  <c r="GQ192" i="4"/>
  <c r="GQ259" i="4"/>
  <c r="GQ318" i="4"/>
  <c r="GQ405" i="4"/>
  <c r="GQ179" i="4"/>
  <c r="GQ78" i="4"/>
  <c r="GQ23" i="4"/>
  <c r="GQ474" i="4"/>
  <c r="GQ430" i="4"/>
  <c r="GQ429" i="4"/>
  <c r="GQ468" i="4"/>
  <c r="GQ412" i="4"/>
  <c r="GQ353" i="4"/>
  <c r="GQ293" i="4"/>
  <c r="GQ241" i="4"/>
  <c r="GQ402" i="4"/>
  <c r="GQ376" i="4"/>
  <c r="GQ320" i="4"/>
  <c r="GQ252" i="4"/>
  <c r="GQ208" i="4"/>
  <c r="GQ435" i="4"/>
  <c r="GQ383" i="4"/>
  <c r="GQ343" i="4"/>
  <c r="GQ307" i="4"/>
  <c r="GQ267" i="4"/>
  <c r="GQ231" i="4"/>
  <c r="GQ199" i="4"/>
  <c r="GQ390" i="4"/>
  <c r="GQ334" i="4"/>
  <c r="GQ286" i="4"/>
  <c r="GQ226" i="4"/>
  <c r="GQ184" i="4"/>
  <c r="GQ98" i="4"/>
  <c r="GQ128" i="4"/>
  <c r="GQ118" i="4"/>
  <c r="GQ111" i="4"/>
  <c r="GQ102" i="4"/>
  <c r="GQ178" i="4"/>
  <c r="GQ145" i="4"/>
  <c r="GQ72" i="4"/>
  <c r="GQ135" i="4"/>
  <c r="GQ64" i="4"/>
  <c r="GQ51" i="4"/>
  <c r="GQ40" i="4"/>
  <c r="GQ49" i="4"/>
  <c r="GQ31" i="4"/>
  <c r="GQ38" i="4"/>
  <c r="GQ20" i="4"/>
  <c r="GQ426" i="4"/>
  <c r="GQ464" i="4"/>
  <c r="GQ349" i="4"/>
  <c r="GQ233" i="4"/>
  <c r="GQ356" i="4"/>
  <c r="GQ248" i="4"/>
  <c r="GQ431" i="4"/>
  <c r="GQ339" i="4"/>
  <c r="GQ263" i="4"/>
  <c r="GQ322" i="4"/>
  <c r="GQ222" i="4"/>
  <c r="GQ95" i="4"/>
  <c r="GQ67" i="4"/>
  <c r="GQ33" i="4"/>
  <c r="GQ16" i="4"/>
  <c r="GQ481" i="4"/>
  <c r="GQ329" i="4"/>
  <c r="GQ344" i="4"/>
  <c r="GQ423" i="4"/>
  <c r="GQ331" i="4"/>
  <c r="GQ191" i="4"/>
  <c r="GQ91" i="4"/>
  <c r="GQ92" i="4"/>
  <c r="GQ89" i="4"/>
  <c r="GQ57" i="4"/>
  <c r="GP439" i="4"/>
  <c r="GP466" i="4"/>
  <c r="GP485" i="4"/>
  <c r="GP429" i="4"/>
  <c r="GP464" i="4"/>
  <c r="GP404" i="4"/>
  <c r="GP381" i="4"/>
  <c r="GP333" i="4"/>
  <c r="GP293" i="4"/>
  <c r="GP245" i="4"/>
  <c r="GP205" i="4"/>
  <c r="GP388" i="4"/>
  <c r="GP340" i="4"/>
  <c r="GP300" i="4"/>
  <c r="GP248" i="4"/>
  <c r="GP212" i="4"/>
  <c r="GP395" i="4"/>
  <c r="GP339" i="4"/>
  <c r="GP291" i="4"/>
  <c r="GP235" i="4"/>
  <c r="GP191" i="4"/>
  <c r="GP386" i="4"/>
  <c r="GP330" i="4"/>
  <c r="GP282" i="4"/>
  <c r="GP151" i="4"/>
  <c r="GP139" i="4"/>
  <c r="GP129" i="4"/>
  <c r="GP119" i="4"/>
  <c r="GP202" i="4"/>
  <c r="GP169" i="4"/>
  <c r="GP172" i="4"/>
  <c r="GP143" i="4"/>
  <c r="GP87" i="4"/>
  <c r="GP218" i="4"/>
  <c r="GP61" i="4"/>
  <c r="GP36" i="4"/>
  <c r="GP52" i="4"/>
  <c r="GP32" i="4"/>
  <c r="GP6" i="4"/>
  <c r="GP17" i="4"/>
  <c r="GP26" i="4"/>
  <c r="GP416" i="4"/>
  <c r="GP396" i="4"/>
  <c r="GP343" i="4"/>
  <c r="GP394" i="4"/>
  <c r="GP120" i="4"/>
  <c r="GP93" i="4"/>
  <c r="GP11" i="4"/>
  <c r="GP435" i="4"/>
  <c r="GP454" i="4"/>
  <c r="GP477" i="4"/>
  <c r="GP425" i="4"/>
  <c r="GP460" i="4"/>
  <c r="GP190" i="4"/>
  <c r="GP377" i="4"/>
  <c r="GP329" i="4"/>
  <c r="GP289" i="4"/>
  <c r="GP241" i="4"/>
  <c r="GP197" i="4"/>
  <c r="GP384" i="4"/>
  <c r="GP332" i="4"/>
  <c r="GP296" i="4"/>
  <c r="GP244" i="4"/>
  <c r="GP208" i="4"/>
  <c r="GP391" i="4"/>
  <c r="GP335" i="4"/>
  <c r="GP279" i="4"/>
  <c r="GP227" i="4"/>
  <c r="GP180" i="4"/>
  <c r="GP382" i="4"/>
  <c r="GP326" i="4"/>
  <c r="GP274" i="4"/>
  <c r="GP150" i="4"/>
  <c r="GP108" i="4"/>
  <c r="GP128" i="4"/>
  <c r="GP117" i="4"/>
  <c r="GP136" i="4"/>
  <c r="GP162" i="4"/>
  <c r="GP165" i="4"/>
  <c r="GP137" i="4"/>
  <c r="GP85" i="4"/>
  <c r="GP77" i="4"/>
  <c r="GP59" i="4"/>
  <c r="GP31" i="4"/>
  <c r="GP66" i="4"/>
  <c r="GP55" i="4"/>
  <c r="GP34" i="4"/>
  <c r="GP4" i="4"/>
  <c r="GP16" i="4"/>
  <c r="GP9" i="4"/>
  <c r="GP70" i="4"/>
  <c r="GP441" i="4"/>
  <c r="GP249" i="4"/>
  <c r="GP216" i="4"/>
  <c r="GP338" i="4"/>
  <c r="GP234" i="4"/>
  <c r="GP86" i="4"/>
  <c r="GP35" i="4"/>
  <c r="GP431" i="4"/>
  <c r="GP446" i="4"/>
  <c r="GP469" i="4"/>
  <c r="GP413" i="4"/>
  <c r="GP448" i="4"/>
  <c r="GP188" i="4"/>
  <c r="GP373" i="4"/>
  <c r="GP325" i="4"/>
  <c r="GP285" i="4"/>
  <c r="GP237" i="4"/>
  <c r="GP193" i="4"/>
  <c r="GP380" i="4"/>
  <c r="GP328" i="4"/>
  <c r="GP292" i="4"/>
  <c r="GP240" i="4"/>
  <c r="GP200" i="4"/>
  <c r="GP379" i="4"/>
  <c r="GP323" i="4"/>
  <c r="GP271" i="4"/>
  <c r="GP223" i="4"/>
  <c r="GP179" i="4"/>
  <c r="GP374" i="4"/>
  <c r="GP318" i="4"/>
  <c r="GP270" i="4"/>
  <c r="GP135" i="4"/>
  <c r="GP103" i="4"/>
  <c r="GP126" i="4"/>
  <c r="GP116" i="4"/>
  <c r="GP105" i="4"/>
  <c r="GP160" i="4"/>
  <c r="GP146" i="4"/>
  <c r="GP104" i="4"/>
  <c r="GP80" i="4"/>
  <c r="GP72" i="4"/>
  <c r="GP58" i="4"/>
  <c r="GP76" i="4"/>
  <c r="GP64" i="4"/>
  <c r="GP22" i="4"/>
  <c r="GP23" i="4"/>
  <c r="GP24" i="4"/>
  <c r="GP50" i="4"/>
  <c r="GP414" i="4"/>
  <c r="GP297" i="4"/>
  <c r="GP256" i="4"/>
  <c r="GP195" i="4"/>
  <c r="GP154" i="4"/>
  <c r="GP60" i="4"/>
  <c r="GP57" i="4"/>
  <c r="GP487" i="4"/>
  <c r="GP419" i="4"/>
  <c r="GP438" i="4"/>
  <c r="GP465" i="4"/>
  <c r="GP409" i="4"/>
  <c r="GP444" i="4"/>
  <c r="GP175" i="4"/>
  <c r="GP369" i="4"/>
  <c r="GP321" i="4"/>
  <c r="GP273" i="4"/>
  <c r="GP233" i="4"/>
  <c r="GP182" i="4"/>
  <c r="GP376" i="4"/>
  <c r="GP324" i="4"/>
  <c r="GP280" i="4"/>
  <c r="GP236" i="4"/>
  <c r="GP196" i="4"/>
  <c r="GP375" i="4"/>
  <c r="GP319" i="4"/>
  <c r="GP263" i="4"/>
  <c r="GP219" i="4"/>
  <c r="GP178" i="4"/>
  <c r="GP366" i="4"/>
  <c r="GP314" i="4"/>
  <c r="GP266" i="4"/>
  <c r="GP96" i="4"/>
  <c r="GP98" i="4"/>
  <c r="GP125" i="4"/>
  <c r="GP115" i="4"/>
  <c r="GP95" i="4"/>
  <c r="GP159" i="4"/>
  <c r="GP134" i="4"/>
  <c r="GP101" i="4"/>
  <c r="GP75" i="4"/>
  <c r="GP67" i="4"/>
  <c r="GP51" i="4"/>
  <c r="GP65" i="4"/>
  <c r="GP54" i="4"/>
  <c r="GP18" i="4"/>
  <c r="GP15" i="4"/>
  <c r="GP10" i="4"/>
  <c r="GP19" i="4"/>
  <c r="GP213" i="4"/>
  <c r="GP303" i="4"/>
  <c r="GP406" i="4"/>
  <c r="GP173" i="4"/>
  <c r="GP121" i="4"/>
  <c r="GP149" i="4"/>
  <c r="GP53" i="4"/>
  <c r="GP5" i="4"/>
  <c r="GP451" i="4"/>
  <c r="GP385" i="4"/>
  <c r="GP344" i="4"/>
  <c r="GP299" i="4"/>
  <c r="GP153" i="4"/>
  <c r="GP144" i="4"/>
  <c r="GP37" i="4"/>
  <c r="GP475" i="4"/>
  <c r="GP411" i="4"/>
  <c r="GP434" i="4"/>
  <c r="GP457" i="4"/>
  <c r="GP401" i="4"/>
  <c r="GP436" i="4"/>
  <c r="GP403" i="4"/>
  <c r="GP357" i="4"/>
  <c r="GP317" i="4"/>
  <c r="GP269" i="4"/>
  <c r="GP225" i="4"/>
  <c r="GP187" i="4"/>
  <c r="GP364" i="4"/>
  <c r="GP320" i="4"/>
  <c r="GP276" i="4"/>
  <c r="GP228" i="4"/>
  <c r="GP192" i="4"/>
  <c r="GP363" i="4"/>
  <c r="GP311" i="4"/>
  <c r="GP259" i="4"/>
  <c r="GP215" i="4"/>
  <c r="GP177" i="4"/>
  <c r="GP358" i="4"/>
  <c r="GP302" i="4"/>
  <c r="GP246" i="4"/>
  <c r="GP242" i="4"/>
  <c r="GP206" i="4"/>
  <c r="GP124" i="4"/>
  <c r="GP114" i="4"/>
  <c r="GP92" i="4"/>
  <c r="GP131" i="4"/>
  <c r="GP110" i="4"/>
  <c r="GP99" i="4"/>
  <c r="GP73" i="4"/>
  <c r="GP62" i="4"/>
  <c r="GP41" i="4"/>
  <c r="GP43" i="4"/>
  <c r="GP49" i="4"/>
  <c r="GP7" i="4"/>
  <c r="GP14" i="4"/>
  <c r="GP28" i="4"/>
  <c r="GP21" i="4"/>
  <c r="GP257" i="4"/>
  <c r="GP251" i="4"/>
  <c r="GP350" i="4"/>
  <c r="GP141" i="4"/>
  <c r="GP88" i="4"/>
  <c r="GP100" i="4"/>
  <c r="GP79" i="4"/>
  <c r="GP29" i="4"/>
  <c r="GP474" i="4"/>
  <c r="GP341" i="4"/>
  <c r="GP304" i="4"/>
  <c r="GP239" i="4"/>
  <c r="GP140" i="4"/>
  <c r="GP185" i="4"/>
  <c r="GP40" i="4"/>
  <c r="GP471" i="4"/>
  <c r="GP494" i="4"/>
  <c r="GP430" i="4"/>
  <c r="GP449" i="4"/>
  <c r="GP484" i="4"/>
  <c r="GP432" i="4"/>
  <c r="GP397" i="4"/>
  <c r="GP353" i="4"/>
  <c r="GP309" i="4"/>
  <c r="GP261" i="4"/>
  <c r="GP221" i="4"/>
  <c r="GP174" i="4"/>
  <c r="GP360" i="4"/>
  <c r="GP312" i="4"/>
  <c r="GP264" i="4"/>
  <c r="GP224" i="4"/>
  <c r="GP181" i="4"/>
  <c r="GP355" i="4"/>
  <c r="GP307" i="4"/>
  <c r="GP255" i="4"/>
  <c r="GP207" i="4"/>
  <c r="GP410" i="4"/>
  <c r="GP354" i="4"/>
  <c r="GP298" i="4"/>
  <c r="GP214" i="4"/>
  <c r="GP210" i="4"/>
  <c r="GP171" i="4"/>
  <c r="GP122" i="4"/>
  <c r="GP113" i="4"/>
  <c r="GP90" i="4"/>
  <c r="GP107" i="4"/>
  <c r="GP254" i="4"/>
  <c r="GP94" i="4"/>
  <c r="GP170" i="4"/>
  <c r="GP82" i="4"/>
  <c r="GP71" i="4"/>
  <c r="GP68" i="4"/>
  <c r="GP44" i="4"/>
  <c r="GP30" i="4"/>
  <c r="GP13" i="4"/>
  <c r="GP25" i="4"/>
  <c r="GP455" i="4"/>
  <c r="GP490" i="4"/>
  <c r="GP422" i="4"/>
  <c r="GP445" i="4"/>
  <c r="GP480" i="4"/>
  <c r="GP420" i="4"/>
  <c r="GP389" i="4"/>
  <c r="GP345" i="4"/>
  <c r="GP305" i="4"/>
  <c r="GP400" i="4"/>
  <c r="GP348" i="4"/>
  <c r="GP308" i="4"/>
  <c r="GP260" i="4"/>
  <c r="GP220" i="4"/>
  <c r="GP186" i="4"/>
  <c r="GP347" i="4"/>
  <c r="GP199" i="4"/>
  <c r="GP294" i="4"/>
  <c r="GP156" i="4"/>
  <c r="GP230" i="4"/>
  <c r="GP89" i="4"/>
  <c r="GP39" i="4"/>
  <c r="GP8" i="4"/>
  <c r="GP468" i="4"/>
  <c r="GP209" i="4"/>
  <c r="GP399" i="4"/>
  <c r="GP290" i="4"/>
  <c r="GP184" i="4"/>
  <c r="GP46" i="4"/>
  <c r="FS12" i="4"/>
  <c r="GP186" i="3"/>
  <c r="GP188" i="3"/>
  <c r="GP151" i="3"/>
  <c r="GP89" i="3"/>
  <c r="GP175" i="3"/>
  <c r="GP107" i="3"/>
  <c r="GP193" i="3"/>
  <c r="GP110" i="3"/>
  <c r="GP115" i="3"/>
  <c r="GP105" i="3"/>
  <c r="GP49" i="3"/>
  <c r="GP87" i="3"/>
  <c r="GP66" i="3"/>
  <c r="GP43" i="3"/>
  <c r="GP19" i="3"/>
  <c r="GP10" i="3"/>
  <c r="GP36" i="3"/>
  <c r="GP35" i="3"/>
  <c r="GP6" i="3"/>
  <c r="GP182" i="3"/>
  <c r="GP184" i="3"/>
  <c r="GP140" i="3"/>
  <c r="GP173" i="3"/>
  <c r="GP162" i="3"/>
  <c r="GP94" i="3"/>
  <c r="GP179" i="3"/>
  <c r="GP93" i="3"/>
  <c r="GP96" i="3"/>
  <c r="GP101" i="3"/>
  <c r="GP116" i="3"/>
  <c r="GP77" i="3"/>
  <c r="GP64" i="3"/>
  <c r="GP39" i="3"/>
  <c r="GP16" i="3"/>
  <c r="GP9" i="3"/>
  <c r="GP18" i="3"/>
  <c r="GP26" i="3"/>
  <c r="GP17" i="3"/>
  <c r="GP178" i="3"/>
  <c r="GP180" i="3"/>
  <c r="GP136" i="3"/>
  <c r="GP149" i="3"/>
  <c r="GP156" i="3"/>
  <c r="GP79" i="3"/>
  <c r="GP153" i="3"/>
  <c r="GP160" i="3"/>
  <c r="GP92" i="3"/>
  <c r="GP99" i="3"/>
  <c r="GP71" i="3"/>
  <c r="GP76" i="3"/>
  <c r="GP65" i="3"/>
  <c r="GP37" i="3"/>
  <c r="GP13" i="3"/>
  <c r="GP100" i="3"/>
  <c r="GP44" i="3"/>
  <c r="GP40" i="3"/>
  <c r="GP174" i="3"/>
  <c r="GP172" i="3"/>
  <c r="GP128" i="3"/>
  <c r="GP120" i="3"/>
  <c r="GP150" i="3"/>
  <c r="GP177" i="3"/>
  <c r="GP146" i="3"/>
  <c r="GP154" i="3"/>
  <c r="GP90" i="3"/>
  <c r="GP86" i="3"/>
  <c r="GP58" i="3"/>
  <c r="GP61" i="3"/>
  <c r="GP197" i="3"/>
  <c r="GP34" i="3"/>
  <c r="GP8" i="3"/>
  <c r="GP29" i="3"/>
  <c r="GP75" i="3"/>
  <c r="GP31" i="3"/>
  <c r="GP170" i="3"/>
  <c r="GP195" i="3"/>
  <c r="GP121" i="3"/>
  <c r="GP104" i="3"/>
  <c r="GP143" i="3"/>
  <c r="GP126" i="3"/>
  <c r="GP144" i="3"/>
  <c r="GP141" i="3"/>
  <c r="GP185" i="3"/>
  <c r="GP80" i="3"/>
  <c r="GP67" i="3"/>
  <c r="GP57" i="3"/>
  <c r="GP72" i="3"/>
  <c r="GP30" i="3"/>
  <c r="GP7" i="3"/>
  <c r="GP24" i="3"/>
  <c r="GP50" i="3"/>
  <c r="GP22" i="3"/>
  <c r="GP200" i="3"/>
  <c r="GP187" i="3"/>
  <c r="GP113" i="3"/>
  <c r="GP98" i="3"/>
  <c r="GP139" i="3"/>
  <c r="GP103" i="3"/>
  <c r="GP134" i="3"/>
  <c r="GP135" i="3"/>
  <c r="GP169" i="3"/>
  <c r="GP165" i="3"/>
  <c r="GP52" i="3"/>
  <c r="GP55" i="3"/>
  <c r="GP59" i="3"/>
  <c r="GP28" i="3"/>
  <c r="GP73" i="3"/>
  <c r="GP15" i="3"/>
  <c r="GP41" i="3"/>
  <c r="GP11" i="3"/>
  <c r="GP202" i="3"/>
  <c r="GP196" i="3"/>
  <c r="GP171" i="3"/>
  <c r="GP108" i="3"/>
  <c r="GP199" i="3"/>
  <c r="GP137" i="3"/>
  <c r="GP88" i="3"/>
  <c r="GP125" i="3"/>
  <c r="GP131" i="3"/>
  <c r="GP122" i="3"/>
  <c r="GP68" i="3"/>
  <c r="GP181" i="3"/>
  <c r="GP85" i="3"/>
  <c r="GP53" i="3"/>
  <c r="GP25" i="3"/>
  <c r="GP46" i="3"/>
  <c r="GP4" i="3"/>
  <c r="GP32" i="3"/>
  <c r="GP5" i="3"/>
  <c r="GP190" i="3"/>
  <c r="GP192" i="3"/>
  <c r="GP159" i="3"/>
  <c r="GP95" i="3"/>
  <c r="GP191" i="3"/>
  <c r="GP119" i="3"/>
  <c r="GP82" i="3"/>
  <c r="GP117" i="3"/>
  <c r="GP129" i="3"/>
  <c r="GP114" i="3"/>
  <c r="GP62" i="3"/>
  <c r="GP124" i="3"/>
  <c r="GP70" i="3"/>
  <c r="GP60" i="3"/>
  <c r="GP21" i="3"/>
  <c r="GP14" i="3"/>
  <c r="GP51" i="3"/>
  <c r="GP23" i="3"/>
  <c r="GP54" i="3"/>
  <c r="GJ197" i="3"/>
  <c r="GL194" i="3"/>
  <c r="GJ143" i="3"/>
  <c r="GJ103" i="3"/>
  <c r="GJ134" i="3"/>
  <c r="GJ106" i="3"/>
  <c r="GQ165" i="3"/>
  <c r="GL203" i="3"/>
  <c r="GJ140" i="3"/>
  <c r="GQ108" i="3"/>
  <c r="GQ154" i="3"/>
  <c r="GJ64" i="3"/>
  <c r="GJ54" i="3"/>
  <c r="GJ71" i="3"/>
  <c r="GP48" i="3"/>
  <c r="GJ4" i="3"/>
  <c r="GL34" i="3"/>
  <c r="GJ16" i="3"/>
  <c r="GJ10" i="3"/>
  <c r="GP112" i="3"/>
  <c r="GJ196" i="3"/>
  <c r="GJ19" i="3"/>
  <c r="GJ189" i="3"/>
  <c r="GJ187" i="3"/>
  <c r="GJ139" i="3"/>
  <c r="GJ198" i="3"/>
  <c r="GJ110" i="3"/>
  <c r="GJ102" i="3"/>
  <c r="GN162" i="3"/>
  <c r="GL193" i="3"/>
  <c r="GJ136" i="3"/>
  <c r="GJ104" i="3"/>
  <c r="GJ76" i="3"/>
  <c r="GJ51" i="3"/>
  <c r="GQ167" i="3"/>
  <c r="GL41" i="3"/>
  <c r="GL35" i="3"/>
  <c r="GL46" i="3"/>
  <c r="GJ31" i="3"/>
  <c r="GJ8" i="3"/>
  <c r="GJ9" i="3"/>
  <c r="GJ195" i="3"/>
  <c r="GJ142" i="3"/>
  <c r="GL37" i="3"/>
  <c r="GJ185" i="3"/>
  <c r="GJ175" i="3"/>
  <c r="GJ137" i="3"/>
  <c r="GN163" i="3"/>
  <c r="GJ97" i="3"/>
  <c r="GJ100" i="3"/>
  <c r="GP161" i="3"/>
  <c r="GK192" i="3"/>
  <c r="GP109" i="3"/>
  <c r="GJ98" i="3"/>
  <c r="GJ55" i="3"/>
  <c r="GK157" i="3"/>
  <c r="GP81" i="3"/>
  <c r="GK36" i="3"/>
  <c r="GJ18" i="3"/>
  <c r="GJ79" i="3"/>
  <c r="GJ53" i="3"/>
  <c r="GJ7" i="3"/>
  <c r="GJ12" i="3"/>
  <c r="GJ147" i="3"/>
  <c r="GK150" i="3"/>
  <c r="GJ17" i="3"/>
  <c r="GJ173" i="3"/>
  <c r="GJ171" i="3"/>
  <c r="GJ111" i="3"/>
  <c r="GN159" i="3"/>
  <c r="GJ93" i="3"/>
  <c r="GP84" i="3"/>
  <c r="GP155" i="3"/>
  <c r="GJ190" i="3"/>
  <c r="GJ95" i="3"/>
  <c r="GJ188" i="3"/>
  <c r="GL191" i="3"/>
  <c r="GJ101" i="3"/>
  <c r="GJ69" i="3"/>
  <c r="GJ33" i="3"/>
  <c r="GJ172" i="3"/>
  <c r="GJ72" i="3"/>
  <c r="GL42" i="3"/>
  <c r="GJ6" i="3"/>
  <c r="GJ170" i="3"/>
  <c r="GJ56" i="3"/>
  <c r="GJ14" i="3"/>
  <c r="GP166" i="3"/>
  <c r="GP168" i="3"/>
  <c r="GJ107" i="3"/>
  <c r="GP158" i="3"/>
  <c r="GJ78" i="3"/>
  <c r="GJ83" i="3"/>
  <c r="GJ141" i="3"/>
  <c r="GJ174" i="3"/>
  <c r="GP201" i="3"/>
  <c r="GJ99" i="3"/>
  <c r="GQ160" i="3"/>
  <c r="GQ80" i="3"/>
  <c r="GJ65" i="3"/>
  <c r="GJ29" i="3"/>
  <c r="GL40" i="3"/>
  <c r="GQ44" i="3"/>
  <c r="GL38" i="3"/>
  <c r="GJ74" i="3"/>
  <c r="GJ138" i="3"/>
  <c r="GJ66" i="3"/>
  <c r="GQ200" i="3"/>
  <c r="GN152" i="3"/>
  <c r="GJ94" i="3"/>
  <c r="GN151" i="3"/>
  <c r="GJ184" i="3"/>
  <c r="GL199" i="3"/>
  <c r="GJ135" i="3"/>
  <c r="GP164" i="3"/>
  <c r="GJ176" i="3"/>
  <c r="GJ67" i="3"/>
  <c r="GJ82" i="3"/>
  <c r="GJ75" i="3"/>
  <c r="GJ105" i="3"/>
  <c r="GJ20" i="3"/>
  <c r="GJ32" i="3"/>
  <c r="GL43" i="3"/>
  <c r="GJ30" i="3"/>
  <c r="GJ50" i="3"/>
  <c r="GQ144" i="3"/>
  <c r="GJ77" i="3"/>
  <c r="GL202" i="3"/>
  <c r="GP148" i="3"/>
  <c r="GK153" i="3"/>
  <c r="GJ146" i="3"/>
  <c r="GN149" i="3"/>
  <c r="GJ186" i="3"/>
  <c r="GJ96" i="3"/>
  <c r="GP145" i="3"/>
  <c r="GK156" i="3"/>
  <c r="GJ52" i="3"/>
  <c r="GJ70" i="3"/>
  <c r="GJ73" i="3"/>
  <c r="GJ68" i="3"/>
  <c r="GJ15" i="3"/>
  <c r="GP45" i="3"/>
  <c r="GL39" i="3"/>
  <c r="GJ28" i="3"/>
  <c r="GL47" i="3"/>
  <c r="GJ92" i="3"/>
  <c r="GJ11" i="3"/>
  <c r="GJ462" i="4"/>
  <c r="GJ288" i="4"/>
  <c r="GJ382" i="4"/>
  <c r="GJ118" i="4"/>
  <c r="GJ90" i="4"/>
  <c r="GN24" i="4"/>
  <c r="GJ336" i="4"/>
  <c r="GO320" i="4"/>
  <c r="GJ181" i="4"/>
  <c r="GN100" i="4"/>
  <c r="GN11" i="4"/>
  <c r="GJ392" i="4"/>
  <c r="GJ191" i="4"/>
  <c r="GJ293" i="4"/>
  <c r="GJ233" i="4"/>
  <c r="GN20" i="4"/>
  <c r="GO350" i="4"/>
  <c r="GJ235" i="4"/>
  <c r="GJ357" i="4"/>
  <c r="GJ183" i="4"/>
  <c r="GN30" i="4"/>
  <c r="GJ416" i="4"/>
  <c r="GJ375" i="4"/>
  <c r="GO351" i="4"/>
  <c r="GN156" i="4"/>
  <c r="GJ57" i="4"/>
  <c r="GJ453" i="4"/>
  <c r="GJ204" i="4"/>
  <c r="GJ274" i="4"/>
  <c r="GO173" i="4"/>
  <c r="GN146" i="4"/>
  <c r="GJ482" i="4"/>
  <c r="GN298" i="4"/>
  <c r="GJ405" i="4"/>
  <c r="GJ133" i="4"/>
  <c r="GN68" i="4"/>
  <c r="GN14" i="4"/>
  <c r="GJ352" i="4"/>
  <c r="GO376" i="4"/>
  <c r="GJ257" i="4"/>
  <c r="GN107" i="4"/>
  <c r="GN27" i="4"/>
  <c r="GJ493" i="4"/>
  <c r="GJ236" i="4"/>
  <c r="GN300" i="4"/>
  <c r="GN94" i="4"/>
  <c r="GJ61" i="4"/>
  <c r="GJ450" i="4"/>
  <c r="GJ276" i="4"/>
  <c r="GJ378" i="4"/>
  <c r="GJ117" i="4"/>
  <c r="GN73" i="4"/>
  <c r="GN10" i="4"/>
  <c r="GJ332" i="4"/>
  <c r="GO304" i="4"/>
  <c r="GJ178" i="4"/>
  <c r="GN165" i="4"/>
  <c r="GN6" i="4"/>
  <c r="GJ388" i="4"/>
  <c r="GO187" i="4"/>
  <c r="GJ289" i="4"/>
  <c r="GJ201" i="4"/>
  <c r="GN33" i="4"/>
  <c r="GJ451" i="4"/>
  <c r="GJ287" i="4"/>
  <c r="GO407" i="4"/>
  <c r="GN121" i="4"/>
  <c r="GJ58" i="4"/>
  <c r="GJ472" i="4"/>
  <c r="GO341" i="4"/>
  <c r="GJ210" i="4"/>
  <c r="GN168" i="4"/>
  <c r="GO54" i="4"/>
  <c r="GJ418" i="4"/>
  <c r="GJ248" i="4"/>
  <c r="GJ326" i="4"/>
  <c r="GN101" i="4"/>
  <c r="GN74" i="4"/>
  <c r="GJ470" i="4"/>
  <c r="GJ292" i="4"/>
  <c r="GJ390" i="4"/>
  <c r="GJ130" i="4"/>
  <c r="GJ108" i="4"/>
  <c r="GN12" i="4"/>
  <c r="GJ425" i="4"/>
  <c r="GO189" i="4"/>
  <c r="GJ250" i="4"/>
  <c r="GJ182" i="4"/>
  <c r="GJ80" i="4"/>
  <c r="GJ481" i="4"/>
  <c r="GJ232" i="4"/>
  <c r="GJ294" i="4"/>
  <c r="GJ88" i="4"/>
  <c r="GJ229" i="4"/>
  <c r="GJ442" i="4"/>
  <c r="GJ268" i="4"/>
  <c r="GJ370" i="4"/>
  <c r="GJ116" i="4"/>
  <c r="GN166" i="4"/>
  <c r="GN19" i="4"/>
  <c r="GJ324" i="4"/>
  <c r="GO296" i="4"/>
  <c r="GO176" i="4"/>
  <c r="GJ62" i="4"/>
  <c r="GJ49" i="4"/>
  <c r="GO342" i="4"/>
  <c r="GJ231" i="4"/>
  <c r="GJ349" i="4"/>
  <c r="GO175" i="4"/>
  <c r="GN32" i="4"/>
  <c r="GJ408" i="4"/>
  <c r="GJ371" i="4"/>
  <c r="GO347" i="4"/>
  <c r="GN155" i="4"/>
  <c r="GN38" i="4"/>
  <c r="GJ441" i="4"/>
  <c r="GJ200" i="4"/>
  <c r="GJ266" i="4"/>
  <c r="GN170" i="4"/>
  <c r="GN97" i="4"/>
  <c r="GJ414" i="4"/>
  <c r="GJ240" i="4"/>
  <c r="GJ322" i="4"/>
  <c r="GN99" i="4"/>
  <c r="GN72" i="4"/>
  <c r="GJ448" i="4"/>
  <c r="GO217" i="4"/>
  <c r="GJ194" i="4"/>
  <c r="GN138" i="4"/>
  <c r="GO51" i="4"/>
  <c r="GJ417" i="4"/>
  <c r="GO188" i="4"/>
  <c r="GJ242" i="4"/>
  <c r="GN153" i="4"/>
  <c r="GN79" i="4"/>
  <c r="GJ473" i="4"/>
  <c r="GJ228" i="4"/>
  <c r="GJ290" i="4"/>
  <c r="GJ253" i="4"/>
  <c r="GN110" i="4"/>
  <c r="GJ438" i="4"/>
  <c r="GJ264" i="4"/>
  <c r="GJ362" i="4"/>
  <c r="GJ115" i="4"/>
  <c r="GJ86" i="4"/>
  <c r="GN9" i="4"/>
  <c r="GJ380" i="4"/>
  <c r="GO174" i="4"/>
  <c r="GJ285" i="4"/>
  <c r="GJ180" i="4"/>
  <c r="GN22" i="4"/>
  <c r="GJ443" i="4"/>
  <c r="GJ275" i="4"/>
  <c r="GJ393" i="4"/>
  <c r="GN120" i="4"/>
  <c r="GN50" i="4"/>
  <c r="GJ468" i="4"/>
  <c r="GO317" i="4"/>
  <c r="GJ206" i="4"/>
  <c r="GJ167" i="4"/>
  <c r="GN56" i="4"/>
  <c r="GJ433" i="4"/>
  <c r="GJ192" i="4"/>
  <c r="GJ258" i="4"/>
  <c r="GN132" i="4"/>
  <c r="GJ85" i="4"/>
  <c r="GJ491" i="4"/>
  <c r="GJ327" i="4"/>
  <c r="GO311" i="4"/>
  <c r="GN129" i="4"/>
  <c r="GN48" i="4"/>
  <c r="GJ440" i="4"/>
  <c r="GJ415" i="4"/>
  <c r="GO186" i="4"/>
  <c r="GJ241" i="4"/>
  <c r="GN28" i="4"/>
  <c r="GQ449" i="4"/>
  <c r="GO403" i="4"/>
  <c r="GJ238" i="4"/>
  <c r="GN135" i="4"/>
  <c r="GN69" i="4"/>
  <c r="GJ469" i="4"/>
  <c r="GJ220" i="4"/>
  <c r="GJ286" i="4"/>
  <c r="GJ221" i="4"/>
  <c r="GJ91" i="4"/>
  <c r="GJ498" i="4"/>
  <c r="GJ316" i="4"/>
  <c r="GO216" i="4"/>
  <c r="GN143" i="4"/>
  <c r="GN147" i="4"/>
  <c r="GN43" i="4"/>
  <c r="GO314" i="4"/>
  <c r="GJ227" i="4"/>
  <c r="GJ337" i="4"/>
  <c r="GJ145" i="4"/>
  <c r="GN25" i="4"/>
  <c r="GJ404" i="4"/>
  <c r="GJ359" i="4"/>
  <c r="GO339" i="4"/>
  <c r="GN154" i="4"/>
  <c r="GJ63" i="4"/>
  <c r="GJ452" i="4"/>
  <c r="GO305" i="4"/>
  <c r="GJ202" i="4"/>
  <c r="GJ148" i="4"/>
  <c r="GN44" i="4"/>
  <c r="GJ427" i="4"/>
  <c r="GJ255" i="4"/>
  <c r="GJ377" i="4"/>
  <c r="GJ89" i="4"/>
  <c r="GN83" i="4"/>
  <c r="GJ483" i="4"/>
  <c r="GJ319" i="4"/>
  <c r="GO303" i="4"/>
  <c r="GN128" i="4"/>
  <c r="GN46" i="4"/>
  <c r="GJ432" i="4"/>
  <c r="GJ391" i="4"/>
  <c r="GJ413" i="4"/>
  <c r="GJ209" i="4"/>
  <c r="GN71" i="4"/>
  <c r="GJ492" i="4"/>
  <c r="GO397" i="4"/>
  <c r="GJ230" i="4"/>
  <c r="GN96" i="4"/>
  <c r="GO64" i="4"/>
  <c r="GJ430" i="4"/>
  <c r="GJ256" i="4"/>
  <c r="GJ358" i="4"/>
  <c r="GJ113" i="4"/>
  <c r="GJ81" i="4"/>
  <c r="GN4" i="4"/>
  <c r="GJ372" i="4"/>
  <c r="GJ169" i="4"/>
  <c r="GJ277" i="4"/>
  <c r="GN158" i="4"/>
  <c r="GN18" i="4"/>
  <c r="GJ439" i="4"/>
  <c r="GJ267" i="4"/>
  <c r="GJ389" i="4"/>
  <c r="GO95" i="4"/>
  <c r="GN47" i="4"/>
  <c r="GQ460" i="4"/>
  <c r="GJ335" i="4"/>
  <c r="GO315" i="4"/>
  <c r="GJ144" i="4"/>
  <c r="GN53" i="4"/>
  <c r="GO214" i="4"/>
  <c r="GJ203" i="4"/>
  <c r="GJ321" i="4"/>
  <c r="GJ109" i="4"/>
  <c r="GN37" i="4"/>
  <c r="GO406" i="4"/>
  <c r="GJ251" i="4"/>
  <c r="GJ369" i="4"/>
  <c r="GJ237" i="4"/>
  <c r="GN55" i="4"/>
  <c r="GJ471" i="4"/>
  <c r="GN301" i="4"/>
  <c r="GO299" i="4"/>
  <c r="GN123" i="4"/>
  <c r="GN36" i="4"/>
  <c r="GJ428" i="4"/>
  <c r="GJ383" i="4"/>
  <c r="GO395" i="4"/>
  <c r="GN157" i="4"/>
  <c r="GJ60" i="4"/>
  <c r="GJ461" i="4"/>
  <c r="GJ208" i="4"/>
  <c r="GJ278" i="4"/>
  <c r="GJ177" i="4"/>
  <c r="GN82" i="4"/>
  <c r="GJ490" i="4"/>
  <c r="GJ312" i="4"/>
  <c r="GO212" i="4"/>
  <c r="GN137" i="4"/>
  <c r="GJ84" i="4"/>
  <c r="GN15" i="4"/>
  <c r="GO306" i="4"/>
  <c r="GJ219" i="4"/>
  <c r="GJ333" i="4"/>
  <c r="GN136" i="4"/>
  <c r="GJ13" i="4"/>
  <c r="GJ431" i="4"/>
  <c r="GJ263" i="4"/>
  <c r="GJ381" i="4"/>
  <c r="GO92" i="4"/>
  <c r="GN45" i="4"/>
  <c r="GJ348" i="4"/>
  <c r="GO340" i="4"/>
  <c r="GJ193" i="4"/>
  <c r="GN102" i="4"/>
  <c r="GJ21" i="4"/>
  <c r="GO184" i="4"/>
  <c r="GJ199" i="4"/>
  <c r="GJ313" i="4"/>
  <c r="GJ265" i="4"/>
  <c r="GN26" i="4"/>
  <c r="GO398" i="4"/>
  <c r="GJ243" i="4"/>
  <c r="GJ361" i="4"/>
  <c r="GJ205" i="4"/>
  <c r="GN35" i="4"/>
  <c r="GJ463" i="4"/>
  <c r="GJ295" i="4"/>
  <c r="GO215" i="4"/>
  <c r="GN122" i="4"/>
  <c r="GN31" i="4"/>
  <c r="GJ480" i="4"/>
  <c r="GO373" i="4"/>
  <c r="GJ222" i="4"/>
  <c r="GO171" i="4"/>
  <c r="GN66" i="4"/>
  <c r="GJ426" i="4"/>
  <c r="GJ252" i="4"/>
  <c r="GJ334" i="4"/>
  <c r="GJ112" i="4"/>
  <c r="GO67" i="4"/>
  <c r="GN17" i="4"/>
  <c r="GJ360" i="4"/>
  <c r="GO396" i="4"/>
  <c r="GJ273" i="4"/>
  <c r="GN131" i="4"/>
  <c r="GN7" i="4"/>
  <c r="GQ249" i="4"/>
  <c r="GJ211" i="4"/>
  <c r="GJ325" i="4"/>
  <c r="GN111" i="4"/>
  <c r="GJ5" i="4"/>
  <c r="GO479" i="4"/>
  <c r="GO443" i="4"/>
  <c r="GM495" i="4"/>
  <c r="GM459" i="4"/>
  <c r="GP453" i="4"/>
  <c r="GM458" i="4"/>
  <c r="GM371" i="4"/>
  <c r="GM339" i="4"/>
  <c r="GM279" i="4"/>
  <c r="GO242" i="4"/>
  <c r="GM168" i="4"/>
  <c r="GO440" i="4"/>
  <c r="GM350" i="4"/>
  <c r="GO285" i="4"/>
  <c r="GM246" i="4"/>
  <c r="GM184" i="4"/>
  <c r="GM361" i="4"/>
  <c r="GM333" i="4"/>
  <c r="GO268" i="4"/>
  <c r="GO240" i="4"/>
  <c r="GM372" i="4"/>
  <c r="GM336" i="4"/>
  <c r="GO267" i="4"/>
  <c r="GM204" i="4"/>
  <c r="GM457" i="4"/>
  <c r="GM166" i="4"/>
  <c r="GO140" i="4"/>
  <c r="GM151" i="4"/>
  <c r="GM163" i="4"/>
  <c r="GM129" i="4"/>
  <c r="GM121" i="4"/>
  <c r="GO134" i="4"/>
  <c r="GM61" i="4"/>
  <c r="GM75" i="4"/>
  <c r="GM82" i="4"/>
  <c r="GM79" i="4"/>
  <c r="GM58" i="4"/>
  <c r="GM35" i="4"/>
  <c r="GO31" i="4"/>
  <c r="GM27" i="4"/>
  <c r="GM10" i="4"/>
  <c r="GO475" i="4"/>
  <c r="GO439" i="4"/>
  <c r="GO490" i="4"/>
  <c r="GM455" i="4"/>
  <c r="GM494" i="4"/>
  <c r="GM454" i="4"/>
  <c r="GM367" i="4"/>
  <c r="GO338" i="4"/>
  <c r="GO274" i="4"/>
  <c r="GM239" i="4"/>
  <c r="GO480" i="4"/>
  <c r="GO432" i="4"/>
  <c r="GM346" i="4"/>
  <c r="GM282" i="4"/>
  <c r="GO241" i="4"/>
  <c r="GM183" i="4"/>
  <c r="GM357" i="4"/>
  <c r="GM329" i="4"/>
  <c r="GO264" i="4"/>
  <c r="GO236" i="4"/>
  <c r="GM368" i="4"/>
  <c r="GM332" i="4"/>
  <c r="GO263" i="4"/>
  <c r="GM200" i="4"/>
  <c r="GM449" i="4"/>
  <c r="GM165" i="4"/>
  <c r="GO139" i="4"/>
  <c r="GM150" i="4"/>
  <c r="GO142" i="4"/>
  <c r="GM128" i="4"/>
  <c r="GM120" i="4"/>
  <c r="GM83" i="4"/>
  <c r="GM78" i="4"/>
  <c r="GM73" i="4"/>
  <c r="GM178" i="4"/>
  <c r="GM77" i="4"/>
  <c r="GM41" i="4"/>
  <c r="GM9" i="4"/>
  <c r="GO30" i="4"/>
  <c r="GM11" i="4"/>
  <c r="GM12" i="4"/>
  <c r="GP491" i="4"/>
  <c r="GO471" i="4"/>
  <c r="GM436" i="4"/>
  <c r="GM487" i="4"/>
  <c r="GM447" i="4"/>
  <c r="GM486" i="4"/>
  <c r="GM446" i="4"/>
  <c r="GM363" i="4"/>
  <c r="GM335" i="4"/>
  <c r="GM271" i="4"/>
  <c r="GO238" i="4"/>
  <c r="GO476" i="4"/>
  <c r="GP253" i="4"/>
  <c r="GM342" i="4"/>
  <c r="GO277" i="4"/>
  <c r="GO237" i="4"/>
  <c r="GP288" i="4"/>
  <c r="GM353" i="4"/>
  <c r="GM325" i="4"/>
  <c r="GO260" i="4"/>
  <c r="GM201" i="4"/>
  <c r="GM364" i="4"/>
  <c r="GM328" i="4"/>
  <c r="GO259" i="4"/>
  <c r="GM196" i="4"/>
  <c r="GM445" i="4"/>
  <c r="GO145" i="4"/>
  <c r="GO138" i="4"/>
  <c r="GO118" i="4"/>
  <c r="GO136" i="4"/>
  <c r="GM127" i="4"/>
  <c r="GM119" i="4"/>
  <c r="GM81" i="4"/>
  <c r="GM68" i="4"/>
  <c r="GM70" i="4"/>
  <c r="GM162" i="4"/>
  <c r="GM62" i="4"/>
  <c r="GM38" i="4"/>
  <c r="GM74" i="4"/>
  <c r="GO29" i="4"/>
  <c r="GM6" i="4"/>
  <c r="GM5" i="4"/>
  <c r="GP463" i="4"/>
  <c r="GO467" i="4"/>
  <c r="GO435" i="4"/>
  <c r="GO482" i="4"/>
  <c r="GO442" i="4"/>
  <c r="GO481" i="4"/>
  <c r="GO441" i="4"/>
  <c r="GM359" i="4"/>
  <c r="GM331" i="4"/>
  <c r="GO266" i="4"/>
  <c r="GO234" i="4"/>
  <c r="GO472" i="4"/>
  <c r="GM370" i="4"/>
  <c r="GM334" i="4"/>
  <c r="GO273" i="4"/>
  <c r="GO233" i="4"/>
  <c r="GM190" i="4"/>
  <c r="GM349" i="4"/>
  <c r="GM321" i="4"/>
  <c r="GO256" i="4"/>
  <c r="GM197" i="4"/>
  <c r="GM360" i="4"/>
  <c r="GM324" i="4"/>
  <c r="GO255" i="4"/>
  <c r="GM192" i="4"/>
  <c r="GM437" i="4"/>
  <c r="GM149" i="4"/>
  <c r="GP133" i="4"/>
  <c r="GO117" i="4"/>
  <c r="GM180" i="4"/>
  <c r="GM126" i="4"/>
  <c r="GM179" i="4"/>
  <c r="GM76" i="4"/>
  <c r="GM65" i="4"/>
  <c r="GM60" i="4"/>
  <c r="GM160" i="4"/>
  <c r="GM59" i="4"/>
  <c r="GM34" i="4"/>
  <c r="GM69" i="4"/>
  <c r="GM26" i="4"/>
  <c r="GO21" i="4"/>
  <c r="GM23" i="4"/>
  <c r="GM496" i="4"/>
  <c r="GM460" i="4"/>
  <c r="GO431" i="4"/>
  <c r="GO478" i="4"/>
  <c r="GO438" i="4"/>
  <c r="GO477" i="4"/>
  <c r="GM434" i="4"/>
  <c r="GM355" i="4"/>
  <c r="GM327" i="4"/>
  <c r="GO262" i="4"/>
  <c r="GM203" i="4"/>
  <c r="GO468" i="4"/>
  <c r="GM366" i="4"/>
  <c r="GM330" i="4"/>
  <c r="GM270" i="4"/>
  <c r="GM202" i="4"/>
  <c r="GM189" i="4"/>
  <c r="GM345" i="4"/>
  <c r="GM317" i="4"/>
  <c r="GO252" i="4"/>
  <c r="GM193" i="4"/>
  <c r="GM356" i="4"/>
  <c r="GM320" i="4"/>
  <c r="GO251" i="4"/>
  <c r="GM181" i="4"/>
  <c r="GP286" i="4"/>
  <c r="GO135" i="4"/>
  <c r="GM132" i="4"/>
  <c r="GO116" i="4"/>
  <c r="GM157" i="4"/>
  <c r="GM125" i="4"/>
  <c r="GP167" i="4"/>
  <c r="GM71" i="4"/>
  <c r="GM63" i="4"/>
  <c r="GP250" i="4"/>
  <c r="GM158" i="4"/>
  <c r="GM44" i="4"/>
  <c r="GM43" i="4"/>
  <c r="GM46" i="4"/>
  <c r="GM22" i="4"/>
  <c r="GM36" i="4"/>
  <c r="GM488" i="4"/>
  <c r="GM456" i="4"/>
  <c r="GP498" i="4"/>
  <c r="GO474" i="4"/>
  <c r="GO430" i="4"/>
  <c r="GO473" i="4"/>
  <c r="GO433" i="4"/>
  <c r="GM351" i="4"/>
  <c r="GM323" i="4"/>
  <c r="GO258" i="4"/>
  <c r="GM199" i="4"/>
  <c r="GO464" i="4"/>
  <c r="GM362" i="4"/>
  <c r="GM326" i="4"/>
  <c r="GO265" i="4"/>
  <c r="GM198" i="4"/>
  <c r="GM188" i="4"/>
  <c r="GO344" i="4"/>
  <c r="GM281" i="4"/>
  <c r="GM249" i="4"/>
  <c r="GP287" i="4"/>
  <c r="GM352" i="4"/>
  <c r="GM284" i="4"/>
  <c r="GM244" i="4"/>
  <c r="GM497" i="4"/>
  <c r="GP278" i="4"/>
  <c r="GM186" i="4"/>
  <c r="GP130" i="4"/>
  <c r="GO115" i="4"/>
  <c r="GM156" i="4"/>
  <c r="GM124" i="4"/>
  <c r="GO148" i="4"/>
  <c r="GM66" i="4"/>
  <c r="GM161" i="4"/>
  <c r="GO143" i="4"/>
  <c r="GO144" i="4"/>
  <c r="GM39" i="4"/>
  <c r="GM47" i="4"/>
  <c r="GO33" i="4"/>
  <c r="GM7" i="4"/>
  <c r="GO32" i="4"/>
  <c r="GM484" i="4"/>
  <c r="GO451" i="4"/>
  <c r="GP462" i="4"/>
  <c r="GO470" i="4"/>
  <c r="GP493" i="4"/>
  <c r="GO469" i="4"/>
  <c r="GO429" i="4"/>
  <c r="GM347" i="4"/>
  <c r="GM319" i="4"/>
  <c r="GO254" i="4"/>
  <c r="GM195" i="4"/>
  <c r="GO452" i="4"/>
  <c r="GM358" i="4"/>
  <c r="GM322" i="4"/>
  <c r="GO261" i="4"/>
  <c r="GM194" i="4"/>
  <c r="GM369" i="4"/>
  <c r="GM341" i="4"/>
  <c r="GO276" i="4"/>
  <c r="GO248" i="4"/>
  <c r="GP275" i="4"/>
  <c r="GM348" i="4"/>
  <c r="GM280" i="4"/>
  <c r="GO243" i="4"/>
  <c r="GM489" i="4"/>
  <c r="GM182" i="4"/>
  <c r="GM164" i="4"/>
  <c r="GM153" i="4"/>
  <c r="GO114" i="4"/>
  <c r="GM155" i="4"/>
  <c r="GM123" i="4"/>
  <c r="GO147" i="4"/>
  <c r="GM64" i="4"/>
  <c r="GM159" i="4"/>
  <c r="GM131" i="4"/>
  <c r="GM57" i="4"/>
  <c r="GM37" i="4"/>
  <c r="GM45" i="4"/>
  <c r="GM25" i="4"/>
  <c r="GM67" i="4"/>
  <c r="GO28" i="4"/>
  <c r="GO483" i="4"/>
  <c r="GM444" i="4"/>
  <c r="GP450" i="4"/>
  <c r="GO466" i="4"/>
  <c r="GP461" i="4"/>
  <c r="GO465" i="4"/>
  <c r="GP492" i="4"/>
  <c r="GM343" i="4"/>
  <c r="GM283" i="4"/>
  <c r="GM247" i="4"/>
  <c r="GM191" i="4"/>
  <c r="GO448" i="4"/>
  <c r="GM354" i="4"/>
  <c r="GM318" i="4"/>
  <c r="GO257" i="4"/>
  <c r="GM185" i="4"/>
  <c r="GM365" i="4"/>
  <c r="GM337" i="4"/>
  <c r="GM269" i="4"/>
  <c r="GM245" i="4"/>
  <c r="GM187" i="4"/>
  <c r="GM340" i="4"/>
  <c r="GM272" i="4"/>
  <c r="GO235" i="4"/>
  <c r="GM485" i="4"/>
  <c r="GM177" i="4"/>
  <c r="GO141" i="4"/>
  <c r="GM152" i="4"/>
  <c r="GO113" i="4"/>
  <c r="GM154" i="4"/>
  <c r="GM122" i="4"/>
  <c r="GO146" i="4"/>
  <c r="GO137" i="4"/>
  <c r="GM80" i="4"/>
  <c r="GM84" i="4"/>
  <c r="GM42" i="4"/>
  <c r="GM72" i="4"/>
  <c r="GM40" i="4"/>
  <c r="GM8" i="4"/>
  <c r="GM48" i="4"/>
  <c r="GM24" i="4"/>
  <c r="GJ201" i="3"/>
  <c r="GJ193" i="3"/>
  <c r="GJ181" i="3"/>
  <c r="GJ177" i="3"/>
  <c r="GJ169" i="3"/>
  <c r="GJ203" i="3"/>
  <c r="GJ199" i="3"/>
  <c r="GJ191" i="3"/>
  <c r="GJ183" i="3"/>
  <c r="GJ167" i="3"/>
  <c r="GN165" i="3"/>
  <c r="GO186" i="3"/>
  <c r="GJ178" i="3"/>
  <c r="GN168" i="3"/>
  <c r="GN154" i="3"/>
  <c r="GN135" i="3"/>
  <c r="GJ133" i="3"/>
  <c r="GN131" i="3"/>
  <c r="GN129" i="3"/>
  <c r="GN123" i="3"/>
  <c r="GN96" i="3"/>
  <c r="GJ194" i="3"/>
  <c r="GO188" i="3"/>
  <c r="GO187" i="3"/>
  <c r="GJ180" i="3"/>
  <c r="GO171" i="3"/>
  <c r="GN170" i="3"/>
  <c r="GN122" i="3"/>
  <c r="GJ118" i="3"/>
  <c r="GN101" i="3"/>
  <c r="GN99" i="3"/>
  <c r="GO95" i="3"/>
  <c r="GJ88" i="3"/>
  <c r="GO189" i="3"/>
  <c r="GJ182" i="3"/>
  <c r="GO174" i="3"/>
  <c r="GO173" i="3"/>
  <c r="GN157" i="3"/>
  <c r="GJ144" i="3"/>
  <c r="GN136" i="3"/>
  <c r="GN132" i="3"/>
  <c r="GJ130" i="3"/>
  <c r="GN128" i="3"/>
  <c r="GN121" i="3"/>
  <c r="GJ117" i="3"/>
  <c r="GJ91" i="3"/>
  <c r="GO176" i="3"/>
  <c r="GO175" i="3"/>
  <c r="GN120" i="3"/>
  <c r="GJ116" i="3"/>
  <c r="GJ81" i="3"/>
  <c r="GJ202" i="3"/>
  <c r="GN158" i="3"/>
  <c r="GN156" i="3"/>
  <c r="GN147" i="3"/>
  <c r="GJ145" i="3"/>
  <c r="GN143" i="3"/>
  <c r="GN137" i="3"/>
  <c r="GJ115" i="3"/>
  <c r="GN111" i="3"/>
  <c r="GJ109" i="3"/>
  <c r="GN107" i="3"/>
  <c r="GN94" i="3"/>
  <c r="GJ90" i="3"/>
  <c r="GN79" i="3"/>
  <c r="GN155" i="3"/>
  <c r="GN153" i="3"/>
  <c r="GJ148" i="3"/>
  <c r="GN146" i="3"/>
  <c r="GN138" i="3"/>
  <c r="GJ113" i="3"/>
  <c r="GN110" i="3"/>
  <c r="GJ108" i="3"/>
  <c r="GN97" i="3"/>
  <c r="GJ89" i="3"/>
  <c r="GJ200" i="3"/>
  <c r="GJ192" i="3"/>
  <c r="GO184" i="3"/>
  <c r="GN166" i="3"/>
  <c r="GJ112" i="3"/>
  <c r="GN102" i="3"/>
  <c r="GN100" i="3"/>
  <c r="GO92" i="3"/>
  <c r="GJ85" i="3"/>
  <c r="GN83" i="3"/>
  <c r="GN69" i="3"/>
  <c r="GN50" i="3"/>
  <c r="GN74" i="3"/>
  <c r="GN72" i="3"/>
  <c r="GJ61" i="3"/>
  <c r="GJ57" i="3"/>
  <c r="GN53" i="3"/>
  <c r="GN68" i="3"/>
  <c r="GN71" i="3"/>
  <c r="GO67" i="3"/>
  <c r="GJ60" i="3"/>
  <c r="GJ84" i="3"/>
  <c r="GJ63" i="3"/>
  <c r="GJ80" i="3"/>
  <c r="GN66" i="3"/>
  <c r="GJ62" i="3"/>
  <c r="GO54" i="3"/>
  <c r="GN82" i="3"/>
  <c r="GN73" i="3"/>
  <c r="GJ58" i="3"/>
  <c r="GN56" i="3"/>
  <c r="GO64" i="3"/>
  <c r="GN31" i="3"/>
  <c r="GN22" i="3"/>
  <c r="GN11" i="3"/>
  <c r="GN36" i="3"/>
  <c r="GN18" i="3"/>
  <c r="GN12" i="3"/>
  <c r="GN6" i="3"/>
  <c r="GN15" i="3"/>
  <c r="GN27" i="3"/>
  <c r="GN43" i="3"/>
  <c r="GN37" i="3"/>
  <c r="GN30" i="3"/>
  <c r="GN28" i="3"/>
  <c r="GN25" i="3"/>
  <c r="GN19" i="3"/>
  <c r="GN7" i="3"/>
  <c r="GJ86" i="3"/>
  <c r="GN48" i="3"/>
  <c r="GN46" i="3"/>
  <c r="GN14" i="3"/>
  <c r="GN10" i="3"/>
  <c r="GN9" i="3"/>
  <c r="GJ5" i="3"/>
  <c r="GO51" i="3"/>
  <c r="GN38" i="3"/>
  <c r="GN33" i="3"/>
  <c r="GN24" i="3"/>
  <c r="GN20" i="3"/>
  <c r="GN32" i="3"/>
  <c r="GJ21" i="3"/>
  <c r="GJ13" i="3"/>
  <c r="GN4" i="3"/>
  <c r="GN55" i="3"/>
  <c r="GN47" i="3"/>
  <c r="GN45" i="3"/>
  <c r="GJ49" i="3"/>
  <c r="GN44" i="3"/>
  <c r="GN35" i="3"/>
  <c r="GN26" i="3"/>
  <c r="GN17" i="3"/>
  <c r="FM12" i="5"/>
  <c r="FV12" i="5" s="1"/>
  <c r="FS10" i="3"/>
  <c r="FQ10" i="3" a="1"/>
  <c r="FQ10" i="3" s="1"/>
  <c r="FR10" i="3" a="1"/>
  <c r="FR10" i="3" s="1"/>
  <c r="FS5" i="3"/>
  <c r="FR15" i="3" a="1"/>
  <c r="FR15" i="3" s="1"/>
  <c r="FS9" i="3"/>
  <c r="FQ12" i="3" a="1"/>
  <c r="FQ12" i="3" s="1"/>
  <c r="FR12" i="3" a="1"/>
  <c r="FR12" i="3" s="1"/>
  <c r="FR6" i="3" a="1"/>
  <c r="FR6" i="3" s="1"/>
  <c r="FS15" i="3"/>
  <c r="FR8" i="3" a="1"/>
  <c r="FR8" i="3" s="1"/>
  <c r="FS13" i="3"/>
  <c r="FQ13" i="3" a="1"/>
  <c r="FQ13" i="3" s="1"/>
  <c r="FS6" i="3"/>
  <c r="FR9" i="3" a="1"/>
  <c r="FR9" i="3" s="1"/>
  <c r="FS12" i="3"/>
  <c r="FQ14" i="3" a="1"/>
  <c r="FQ14" i="3" s="1"/>
  <c r="FR5" i="3" a="1"/>
  <c r="FR5" i="3" s="1"/>
  <c r="FQ15" i="3" a="1"/>
  <c r="FQ15" i="3" s="1"/>
  <c r="FS7" i="3"/>
  <c r="FQ7" i="3" a="1"/>
  <c r="FQ7" i="3" s="1"/>
  <c r="FR4" i="3" a="1"/>
  <c r="FR4" i="3" s="1"/>
  <c r="FQ8" i="3" a="1"/>
  <c r="FQ8" i="3" s="1"/>
  <c r="FR7" i="3" a="1"/>
  <c r="FR7" i="3" s="1"/>
  <c r="FR13" i="3" a="1"/>
  <c r="FR13" i="3" s="1"/>
  <c r="FS8" i="3"/>
  <c r="FQ6" i="3" a="1"/>
  <c r="FQ6" i="3" s="1"/>
  <c r="FQ4" i="3" a="1"/>
  <c r="FQ4" i="3" s="1"/>
  <c r="FS4" i="3"/>
  <c r="FS14" i="3"/>
  <c r="FQ9" i="3" a="1"/>
  <c r="FQ9" i="3" s="1"/>
  <c r="FQ5" i="3" a="1"/>
  <c r="FQ5" i="3" s="1"/>
  <c r="FR14" i="3" a="1"/>
  <c r="FR14" i="3" s="1"/>
  <c r="FS9" i="4"/>
  <c r="FQ7" i="4" a="1"/>
  <c r="FQ7" i="4" s="1"/>
  <c r="FR7" i="4" a="1"/>
  <c r="FR7" i="4" s="1"/>
  <c r="FS5" i="4"/>
  <c r="FR5" i="4" a="1"/>
  <c r="FR5" i="4" s="1"/>
  <c r="FR10" i="4" a="1"/>
  <c r="FR10" i="4" s="1"/>
  <c r="FR11" i="4" a="1"/>
  <c r="FR11" i="4" s="1"/>
  <c r="FS13" i="4"/>
  <c r="FS4" i="4"/>
  <c r="FQ5" i="4" a="1"/>
  <c r="FQ5" i="4" s="1"/>
  <c r="FR6" i="4" a="1"/>
  <c r="FR6" i="4" s="1"/>
  <c r="FS10" i="4"/>
  <c r="FQ11" i="4" a="1"/>
  <c r="FQ11" i="4" s="1"/>
  <c r="FR9" i="4" a="1"/>
  <c r="FR9" i="4" s="1"/>
  <c r="FQ9" i="4" a="1"/>
  <c r="FQ9" i="4" s="1"/>
  <c r="FQ8" i="4" a="1"/>
  <c r="FQ8" i="4" s="1"/>
  <c r="FQ6" i="4" a="1"/>
  <c r="FQ6" i="4" s="1"/>
  <c r="FQ4" i="4" a="1"/>
  <c r="FQ4" i="4" s="1"/>
  <c r="FR4" i="4" a="1"/>
  <c r="FR4" i="4" s="1"/>
  <c r="FQ10" i="4" a="1"/>
  <c r="FQ10" i="4" s="1"/>
  <c r="FS11" i="4"/>
  <c r="FQ13" i="4" a="1"/>
  <c r="FQ13" i="4" s="1"/>
  <c r="FR13" i="4" a="1"/>
  <c r="FR13" i="4" s="1"/>
  <c r="FR8" i="4" a="1"/>
  <c r="FR8" i="4" s="1"/>
  <c r="FQ15" i="4" a="1"/>
  <c r="FQ15" i="4" s="1"/>
  <c r="FS14" i="4"/>
  <c r="FQ14" i="4" a="1"/>
  <c r="FQ14" i="4" s="1"/>
  <c r="FS8" i="4"/>
  <c r="FR14" i="4" a="1"/>
  <c r="FR14" i="4" s="1"/>
  <c r="FR15" i="4" a="1"/>
  <c r="FR15" i="4" s="1"/>
  <c r="FS15" i="4"/>
  <c r="FS7" i="4"/>
  <c r="FS6" i="4"/>
  <c r="FM15" i="5"/>
  <c r="FV15" i="5" s="1"/>
  <c r="FM14" i="5"/>
  <c r="FV14" i="5" s="1"/>
  <c r="FM13" i="5"/>
  <c r="FV13" i="5" s="1"/>
  <c r="FM5" i="5"/>
  <c r="FV5" i="5" s="1"/>
  <c r="FS11" i="3"/>
  <c r="FR11" i="3" a="1"/>
  <c r="FR11" i="3" s="1"/>
  <c r="FQ11" i="3" a="1"/>
  <c r="FQ11" i="3" s="1"/>
  <c r="FM4" i="5"/>
  <c r="FV4" i="5" s="1"/>
  <c r="FM10" i="5"/>
  <c r="FV10" i="5" s="1"/>
  <c r="GK201" i="3"/>
  <c r="GK197" i="3"/>
  <c r="GK203" i="3"/>
  <c r="GK199" i="3"/>
  <c r="GK195" i="3"/>
  <c r="GO185" i="3"/>
  <c r="GK180" i="3"/>
  <c r="GK179" i="3"/>
  <c r="GO170" i="3"/>
  <c r="GO169" i="3"/>
  <c r="GK126" i="3"/>
  <c r="GK118" i="3"/>
  <c r="GK103" i="3"/>
  <c r="GK88" i="3"/>
  <c r="GK198" i="3"/>
  <c r="GK182" i="3"/>
  <c r="GK181" i="3"/>
  <c r="GO172" i="3"/>
  <c r="GK166" i="3"/>
  <c r="GK165" i="3"/>
  <c r="GK161" i="3"/>
  <c r="GK146" i="3"/>
  <c r="GK144" i="3"/>
  <c r="GK130" i="3"/>
  <c r="GK125" i="3"/>
  <c r="GK117" i="3"/>
  <c r="GK110" i="3"/>
  <c r="GK91" i="3"/>
  <c r="GK183" i="3"/>
  <c r="GK168" i="3"/>
  <c r="GK167" i="3"/>
  <c r="GK124" i="3"/>
  <c r="GK116" i="3"/>
  <c r="GK106" i="3"/>
  <c r="GK87" i="3"/>
  <c r="GO85" i="3"/>
  <c r="GK83" i="3"/>
  <c r="GK81" i="3"/>
  <c r="GK202" i="3"/>
  <c r="GK186" i="3"/>
  <c r="GK164" i="3"/>
  <c r="GK160" i="3"/>
  <c r="GK145" i="3"/>
  <c r="GK141" i="3"/>
  <c r="GK131" i="3"/>
  <c r="GK129" i="3"/>
  <c r="GK115" i="3"/>
  <c r="GK109" i="3"/>
  <c r="GO94" i="3"/>
  <c r="GK90" i="3"/>
  <c r="GK196" i="3"/>
  <c r="GK188" i="3"/>
  <c r="GK187" i="3"/>
  <c r="GO177" i="3"/>
  <c r="GK114" i="3"/>
  <c r="GK105" i="3"/>
  <c r="GK80" i="3"/>
  <c r="GK200" i="3"/>
  <c r="GK176" i="3"/>
  <c r="GK175" i="3"/>
  <c r="GK112" i="3"/>
  <c r="GK104" i="3"/>
  <c r="GK162" i="3"/>
  <c r="GK147" i="3"/>
  <c r="GK143" i="3"/>
  <c r="GK139" i="3"/>
  <c r="GK133" i="3"/>
  <c r="GK127" i="3"/>
  <c r="GK111" i="3"/>
  <c r="GK107" i="3"/>
  <c r="GO96" i="3"/>
  <c r="GK79" i="3"/>
  <c r="GK76" i="3"/>
  <c r="GK61" i="3"/>
  <c r="GO53" i="3"/>
  <c r="GK174" i="3"/>
  <c r="GO93" i="3"/>
  <c r="GK82" i="3"/>
  <c r="GO68" i="3"/>
  <c r="GK140" i="3"/>
  <c r="GK128" i="3"/>
  <c r="GK95" i="3"/>
  <c r="GK75" i="3"/>
  <c r="GK60" i="3"/>
  <c r="GK54" i="3"/>
  <c r="GK173" i="3"/>
  <c r="GK142" i="3"/>
  <c r="GK84" i="3"/>
  <c r="GK63" i="3"/>
  <c r="GO52" i="3"/>
  <c r="GK163" i="3"/>
  <c r="GK159" i="3"/>
  <c r="GK132" i="3"/>
  <c r="GK89" i="3"/>
  <c r="GK59" i="3"/>
  <c r="GO57" i="3"/>
  <c r="GO55" i="3"/>
  <c r="GK189" i="3"/>
  <c r="GK148" i="3"/>
  <c r="GK108" i="3"/>
  <c r="GO97" i="3"/>
  <c r="GK78" i="3"/>
  <c r="GK77" i="3"/>
  <c r="GO56" i="3"/>
  <c r="GO69" i="3"/>
  <c r="GK67" i="3"/>
  <c r="GO65" i="3"/>
  <c r="GO50" i="3"/>
  <c r="GK47" i="3"/>
  <c r="GK45" i="3"/>
  <c r="GK27" i="3"/>
  <c r="GK18" i="3"/>
  <c r="GO6" i="3"/>
  <c r="GK30" i="3"/>
  <c r="GK41" i="3"/>
  <c r="GK32" i="3"/>
  <c r="GK23" i="3"/>
  <c r="GK12" i="3"/>
  <c r="GK8" i="3"/>
  <c r="GK44" i="3"/>
  <c r="GK26" i="3"/>
  <c r="GK17" i="3"/>
  <c r="GO14" i="3"/>
  <c r="GK39" i="3"/>
  <c r="GK19" i="3"/>
  <c r="GO49" i="3"/>
  <c r="GK40" i="3"/>
  <c r="GK31" i="3"/>
  <c r="GK11" i="3"/>
  <c r="GK5" i="3"/>
  <c r="GK25" i="3"/>
  <c r="GO66" i="3"/>
  <c r="GK16" i="3"/>
  <c r="GK48" i="3"/>
  <c r="GK46" i="3"/>
  <c r="GK10" i="3"/>
  <c r="GK9" i="3"/>
  <c r="GO4" i="3"/>
  <c r="GK21" i="3"/>
  <c r="GK13" i="3"/>
  <c r="GK62" i="3"/>
  <c r="GK42" i="3"/>
  <c r="GK33" i="3"/>
  <c r="GK29" i="3"/>
  <c r="GK24" i="3"/>
  <c r="GK20" i="3"/>
  <c r="GK43" i="3"/>
  <c r="GO495" i="4"/>
  <c r="GO491" i="4"/>
  <c r="GO487" i="4"/>
  <c r="GO463" i="4"/>
  <c r="GO459" i="4"/>
  <c r="GO455" i="4"/>
  <c r="GO447" i="4"/>
  <c r="GO427" i="4"/>
  <c r="GO423" i="4"/>
  <c r="GO419" i="4"/>
  <c r="GO498" i="4"/>
  <c r="GO494" i="4"/>
  <c r="GO486" i="4"/>
  <c r="GO462" i="4"/>
  <c r="GO458" i="4"/>
  <c r="GO454" i="4"/>
  <c r="GK452" i="4"/>
  <c r="GO450" i="4"/>
  <c r="GK448" i="4"/>
  <c r="GO446" i="4"/>
  <c r="GO426" i="4"/>
  <c r="GO422" i="4"/>
  <c r="GO418" i="4"/>
  <c r="GO414" i="4"/>
  <c r="GO497" i="4"/>
  <c r="GO493" i="4"/>
  <c r="GO489" i="4"/>
  <c r="GO485" i="4"/>
  <c r="GO461" i="4"/>
  <c r="GO457" i="4"/>
  <c r="GO453" i="4"/>
  <c r="GK451" i="4"/>
  <c r="GO449" i="4"/>
  <c r="GO445" i="4"/>
  <c r="GO425" i="4"/>
  <c r="GO421" i="4"/>
  <c r="GO417" i="4"/>
  <c r="GO411" i="4"/>
  <c r="GO410" i="4"/>
  <c r="GO390" i="4"/>
  <c r="GM387" i="4"/>
  <c r="GO382" i="4"/>
  <c r="GO370" i="4"/>
  <c r="GO366" i="4"/>
  <c r="GO362" i="4"/>
  <c r="GO358" i="4"/>
  <c r="GO354" i="4"/>
  <c r="GO334" i="4"/>
  <c r="GO326" i="4"/>
  <c r="GM315" i="4"/>
  <c r="GM311" i="4"/>
  <c r="GM307" i="4"/>
  <c r="GM303" i="4"/>
  <c r="GO302" i="4"/>
  <c r="GM295" i="4"/>
  <c r="GM291" i="4"/>
  <c r="GO290" i="4"/>
  <c r="GO286" i="4"/>
  <c r="GO282" i="4"/>
  <c r="GO278" i="4"/>
  <c r="GO270" i="4"/>
  <c r="GO250" i="4"/>
  <c r="GO246" i="4"/>
  <c r="GO230" i="4"/>
  <c r="GO226" i="4"/>
  <c r="GO222" i="4"/>
  <c r="GO218" i="4"/>
  <c r="GO210" i="4"/>
  <c r="GO206" i="4"/>
  <c r="GO202" i="4"/>
  <c r="GO198" i="4"/>
  <c r="GO194" i="4"/>
  <c r="GO183" i="4"/>
  <c r="GM173" i="4"/>
  <c r="GM172" i="4"/>
  <c r="GM171" i="4"/>
  <c r="GM169" i="4"/>
  <c r="GO496" i="4"/>
  <c r="GO492" i="4"/>
  <c r="GO488" i="4"/>
  <c r="GO484" i="4"/>
  <c r="GO460" i="4"/>
  <c r="GO456" i="4"/>
  <c r="GO444" i="4"/>
  <c r="GO428" i="4"/>
  <c r="GO424" i="4"/>
  <c r="GO420" i="4"/>
  <c r="GO415" i="4"/>
  <c r="GJ328" i="4"/>
  <c r="GL251" i="4"/>
  <c r="GL243" i="4"/>
  <c r="GO190" i="4"/>
  <c r="GO413" i="4"/>
  <c r="GO412" i="4"/>
  <c r="GO393" i="4"/>
  <c r="GO389" i="4"/>
  <c r="GM386" i="4"/>
  <c r="GO385" i="4"/>
  <c r="GO381" i="4"/>
  <c r="GO369" i="4"/>
  <c r="GO365" i="4"/>
  <c r="GO361" i="4"/>
  <c r="GO357" i="4"/>
  <c r="GO353" i="4"/>
  <c r="GO337" i="4"/>
  <c r="GO333" i="4"/>
  <c r="GO329" i="4"/>
  <c r="GO325" i="4"/>
  <c r="GM314" i="4"/>
  <c r="GM310" i="4"/>
  <c r="GM306" i="4"/>
  <c r="GM294" i="4"/>
  <c r="GO293" i="4"/>
  <c r="GO281" i="4"/>
  <c r="GO269" i="4"/>
  <c r="GO253" i="4"/>
  <c r="GO249" i="4"/>
  <c r="GO245" i="4"/>
  <c r="GO229" i="4"/>
  <c r="GO225" i="4"/>
  <c r="GO221" i="4"/>
  <c r="GO209" i="4"/>
  <c r="GO201" i="4"/>
  <c r="GO197" i="4"/>
  <c r="GO193" i="4"/>
  <c r="GO182" i="4"/>
  <c r="GJ331" i="4"/>
  <c r="GL274" i="4"/>
  <c r="GL242" i="4"/>
  <c r="GM175" i="4"/>
  <c r="GO392" i="4"/>
  <c r="GO388" i="4"/>
  <c r="GO380" i="4"/>
  <c r="GO372" i="4"/>
  <c r="GO368" i="4"/>
  <c r="GO364" i="4"/>
  <c r="GO360" i="4"/>
  <c r="GO356" i="4"/>
  <c r="GO336" i="4"/>
  <c r="GO332" i="4"/>
  <c r="GO324" i="4"/>
  <c r="GM313" i="4"/>
  <c r="GM309" i="4"/>
  <c r="GO308" i="4"/>
  <c r="GM305" i="4"/>
  <c r="GO288" i="4"/>
  <c r="GO284" i="4"/>
  <c r="GO280" i="4"/>
  <c r="GO272" i="4"/>
  <c r="GO244" i="4"/>
  <c r="GO232" i="4"/>
  <c r="GO228" i="4"/>
  <c r="GO224" i="4"/>
  <c r="GO220" i="4"/>
  <c r="GO208" i="4"/>
  <c r="GO204" i="4"/>
  <c r="GO200" i="4"/>
  <c r="GO196" i="4"/>
  <c r="GO192" i="4"/>
  <c r="GK490" i="4"/>
  <c r="GO416" i="4"/>
  <c r="GJ330" i="4"/>
  <c r="GL285" i="4"/>
  <c r="GL277" i="4"/>
  <c r="GL273" i="4"/>
  <c r="GO391" i="4"/>
  <c r="GM384" i="4"/>
  <c r="GO383" i="4"/>
  <c r="GO379" i="4"/>
  <c r="GO371" i="4"/>
  <c r="GO367" i="4"/>
  <c r="GO363" i="4"/>
  <c r="GO359" i="4"/>
  <c r="GO355" i="4"/>
  <c r="GO335" i="4"/>
  <c r="GO327" i="4"/>
  <c r="GO323" i="4"/>
  <c r="GM316" i="4"/>
  <c r="GM312" i="4"/>
  <c r="GM304" i="4"/>
  <c r="GM292" i="4"/>
  <c r="GO287" i="4"/>
  <c r="GO283" i="4"/>
  <c r="GO279" i="4"/>
  <c r="GO275" i="4"/>
  <c r="GO271" i="4"/>
  <c r="GO247" i="4"/>
  <c r="GK241" i="4"/>
  <c r="GO239" i="4"/>
  <c r="GO231" i="4"/>
  <c r="GO227" i="4"/>
  <c r="GO223" i="4"/>
  <c r="GO219" i="4"/>
  <c r="GO211" i="4"/>
  <c r="GO207" i="4"/>
  <c r="GO203" i="4"/>
  <c r="GO199" i="4"/>
  <c r="GO195" i="4"/>
  <c r="GO191" i="4"/>
  <c r="GO409" i="4"/>
  <c r="GL276" i="4"/>
  <c r="GO164" i="4"/>
  <c r="GO132" i="4"/>
  <c r="GO109" i="4"/>
  <c r="GM176" i="4"/>
  <c r="GO153" i="4"/>
  <c r="GO152" i="4"/>
  <c r="GO151" i="4"/>
  <c r="GO150" i="4"/>
  <c r="GO106" i="4"/>
  <c r="GO168" i="4"/>
  <c r="GO163" i="4"/>
  <c r="GO108" i="4"/>
  <c r="GO103" i="4"/>
  <c r="GO98" i="4"/>
  <c r="GO91" i="4"/>
  <c r="GL252" i="4"/>
  <c r="GM174" i="4"/>
  <c r="GO157" i="4"/>
  <c r="GO156" i="4"/>
  <c r="GO155" i="4"/>
  <c r="GO154" i="4"/>
  <c r="GO133" i="4"/>
  <c r="GO130" i="4"/>
  <c r="GO129" i="4"/>
  <c r="GO128" i="4"/>
  <c r="GO127" i="4"/>
  <c r="GO126" i="4"/>
  <c r="GO125" i="4"/>
  <c r="GO124" i="4"/>
  <c r="GO123" i="4"/>
  <c r="GO122" i="4"/>
  <c r="GO121" i="4"/>
  <c r="GO120" i="4"/>
  <c r="GO119" i="4"/>
  <c r="GO112" i="4"/>
  <c r="GO88" i="4"/>
  <c r="GL248" i="4"/>
  <c r="GO180" i="4"/>
  <c r="GO111" i="4"/>
  <c r="GO105" i="4"/>
  <c r="GO90" i="4"/>
  <c r="GO181" i="4"/>
  <c r="GO179" i="4"/>
  <c r="GO162" i="4"/>
  <c r="GO161" i="4"/>
  <c r="GO160" i="4"/>
  <c r="GO159" i="4"/>
  <c r="GO158" i="4"/>
  <c r="GO131" i="4"/>
  <c r="GO107" i="4"/>
  <c r="GO102" i="4"/>
  <c r="GO100" i="4"/>
  <c r="GL240" i="4"/>
  <c r="GO178" i="4"/>
  <c r="GO166" i="4"/>
  <c r="GO165" i="4"/>
  <c r="GO110" i="4"/>
  <c r="GO87" i="4"/>
  <c r="GO78" i="4"/>
  <c r="GO63" i="4"/>
  <c r="GO80" i="4"/>
  <c r="GO75" i="4"/>
  <c r="GO73" i="4"/>
  <c r="GO149" i="4"/>
  <c r="GO99" i="4"/>
  <c r="GO70" i="4"/>
  <c r="GO60" i="4"/>
  <c r="GO89" i="4"/>
  <c r="GO77" i="4"/>
  <c r="GO74" i="4"/>
  <c r="GO72" i="4"/>
  <c r="GO62" i="4"/>
  <c r="GO84" i="4"/>
  <c r="GO82" i="4"/>
  <c r="GO101" i="4"/>
  <c r="GO167" i="4"/>
  <c r="GO86" i="4"/>
  <c r="GO83" i="4"/>
  <c r="GO81" i="4"/>
  <c r="GO76" i="4"/>
  <c r="GO71" i="4"/>
  <c r="GM55" i="4"/>
  <c r="GO44" i="4"/>
  <c r="GO79" i="4"/>
  <c r="GO59" i="4"/>
  <c r="GM52" i="4"/>
  <c r="GO104" i="4"/>
  <c r="GO61" i="4"/>
  <c r="GO58" i="4"/>
  <c r="GM56" i="4"/>
  <c r="GM54" i="4"/>
  <c r="GM49" i="4"/>
  <c r="GO41" i="4"/>
  <c r="GO38" i="4"/>
  <c r="GO34" i="4"/>
  <c r="GO48" i="4"/>
  <c r="GO46" i="4"/>
  <c r="GO36" i="4"/>
  <c r="GM51" i="4"/>
  <c r="GO43" i="4"/>
  <c r="GO35" i="4"/>
  <c r="GO42" i="4"/>
  <c r="GO27" i="4"/>
  <c r="GO37" i="4"/>
  <c r="GO26" i="4"/>
  <c r="GO20" i="4"/>
  <c r="GO16" i="4"/>
  <c r="GO22" i="4"/>
  <c r="GO18" i="4"/>
  <c r="GO7" i="4"/>
  <c r="GO11" i="4"/>
  <c r="GO45" i="4"/>
  <c r="GO23" i="4"/>
  <c r="GO15" i="4"/>
  <c r="GO13" i="4"/>
  <c r="GO12" i="4"/>
  <c r="GO5" i="4"/>
  <c r="GM53" i="4"/>
  <c r="GO17" i="4"/>
  <c r="GO47" i="4"/>
  <c r="GO39" i="4"/>
  <c r="GO19" i="4"/>
  <c r="GO9" i="4"/>
  <c r="GM4" i="4"/>
  <c r="GO40" i="4"/>
  <c r="GO25" i="4"/>
  <c r="GO8" i="4"/>
  <c r="GO10" i="4"/>
  <c r="GO24" i="4"/>
  <c r="FM9" i="5"/>
  <c r="FV9" i="5" s="1"/>
  <c r="FR12" i="4" a="1"/>
  <c r="FR12" i="4" s="1"/>
  <c r="FM8" i="5"/>
  <c r="FV8" i="5" s="1"/>
  <c r="FM6" i="5"/>
  <c r="FV6" i="5" s="1"/>
  <c r="FQ12" i="4" a="1"/>
  <c r="FQ12" i="4" s="1"/>
  <c r="FM11" i="5"/>
  <c r="FV11" i="5" s="1"/>
  <c r="FP4" i="3" l="1"/>
  <c r="FP12" i="3"/>
  <c r="FP14" i="4"/>
  <c r="FP12" i="4"/>
  <c r="FP9" i="4"/>
  <c r="FP7" i="4"/>
  <c r="FP13" i="4"/>
  <c r="FP10" i="3"/>
  <c r="FP4" i="4"/>
  <c r="FP15" i="4"/>
  <c r="FP8" i="3"/>
  <c r="FP11" i="3"/>
  <c r="FP6" i="4"/>
  <c r="FP11" i="4"/>
  <c r="FP14" i="3"/>
  <c r="FP6" i="3"/>
  <c r="FP9" i="3"/>
  <c r="FP15" i="3"/>
  <c r="FP8" i="4"/>
  <c r="FP10" i="4"/>
  <c r="FP5" i="4"/>
  <c r="GP498" i="5"/>
  <c r="GP494" i="5"/>
  <c r="GP490" i="5"/>
  <c r="GP486" i="5"/>
  <c r="GP482" i="5"/>
  <c r="GP478" i="5"/>
  <c r="GP474" i="5"/>
  <c r="GP470" i="5"/>
  <c r="GP466" i="5"/>
  <c r="GP462" i="5"/>
  <c r="GP497" i="5"/>
  <c r="GP493" i="5"/>
  <c r="GP489" i="5"/>
  <c r="GP485" i="5"/>
  <c r="GP481" i="5"/>
  <c r="GP477" i="5"/>
  <c r="GP473" i="5"/>
  <c r="GP469" i="5"/>
  <c r="GP465" i="5"/>
  <c r="GP461" i="5"/>
  <c r="GP457" i="5"/>
  <c r="GP453" i="5"/>
  <c r="GP449" i="5"/>
  <c r="GP445" i="5"/>
  <c r="GP441" i="5"/>
  <c r="GP437" i="5"/>
  <c r="GP433" i="5"/>
  <c r="GP496" i="5"/>
  <c r="GP492" i="5"/>
  <c r="GP488" i="5"/>
  <c r="GP484" i="5"/>
  <c r="GP480" i="5"/>
  <c r="GP476" i="5"/>
  <c r="GP472" i="5"/>
  <c r="GP468" i="5"/>
  <c r="GP464" i="5"/>
  <c r="GP460" i="5"/>
  <c r="GP456" i="5"/>
  <c r="GP452" i="5"/>
  <c r="GP448" i="5"/>
  <c r="GP444" i="5"/>
  <c r="GP440" i="5"/>
  <c r="GP436" i="5"/>
  <c r="GP432" i="5"/>
  <c r="GP479" i="5"/>
  <c r="GP428" i="5"/>
  <c r="GP424" i="5"/>
  <c r="GP420" i="5"/>
  <c r="GP416" i="5"/>
  <c r="GP412" i="5"/>
  <c r="GP408" i="5"/>
  <c r="GP404" i="5"/>
  <c r="GP400" i="5"/>
  <c r="GP396" i="5"/>
  <c r="GP392" i="5"/>
  <c r="GP475" i="5"/>
  <c r="GP454" i="5"/>
  <c r="GP451" i="5"/>
  <c r="GP471" i="5"/>
  <c r="GP427" i="5"/>
  <c r="GP423" i="5"/>
  <c r="GP419" i="5"/>
  <c r="GP415" i="5"/>
  <c r="GP411" i="5"/>
  <c r="GP407" i="5"/>
  <c r="GP403" i="5"/>
  <c r="GP399" i="5"/>
  <c r="GP395" i="5"/>
  <c r="GP391" i="5"/>
  <c r="GP467" i="5"/>
  <c r="GP458" i="5"/>
  <c r="GP455" i="5"/>
  <c r="GP442" i="5"/>
  <c r="GP438" i="5"/>
  <c r="GP431" i="5"/>
  <c r="GP495" i="5"/>
  <c r="GP463" i="5"/>
  <c r="GP439" i="5"/>
  <c r="GP430" i="5"/>
  <c r="GP426" i="5"/>
  <c r="GP422" i="5"/>
  <c r="GP418" i="5"/>
  <c r="GP414" i="5"/>
  <c r="GP491" i="5"/>
  <c r="GP459" i="5"/>
  <c r="GP446" i="5"/>
  <c r="GP443" i="5"/>
  <c r="GP434" i="5"/>
  <c r="GP447" i="5"/>
  <c r="GP402" i="5"/>
  <c r="GP386" i="5"/>
  <c r="GP382" i="5"/>
  <c r="GP378" i="5"/>
  <c r="GP374" i="5"/>
  <c r="GP370" i="5"/>
  <c r="GP366" i="5"/>
  <c r="GP362" i="5"/>
  <c r="GP358" i="5"/>
  <c r="GP354" i="5"/>
  <c r="GP350" i="5"/>
  <c r="GP346" i="5"/>
  <c r="GP342" i="5"/>
  <c r="GP397" i="5"/>
  <c r="GP450" i="5"/>
  <c r="GP425" i="5"/>
  <c r="GP413" i="5"/>
  <c r="GP398" i="5"/>
  <c r="GP385" i="5"/>
  <c r="GP381" i="5"/>
  <c r="GP377" i="5"/>
  <c r="GP373" i="5"/>
  <c r="GP369" i="5"/>
  <c r="GP365" i="5"/>
  <c r="GP361" i="5"/>
  <c r="GP357" i="5"/>
  <c r="GP353" i="5"/>
  <c r="GP349" i="5"/>
  <c r="GP345" i="5"/>
  <c r="GP341" i="5"/>
  <c r="GP483" i="5"/>
  <c r="GP435" i="5"/>
  <c r="GP421" i="5"/>
  <c r="GP409" i="5"/>
  <c r="GP393" i="5"/>
  <c r="GP487" i="5"/>
  <c r="GP410" i="5"/>
  <c r="GP394" i="5"/>
  <c r="GP384" i="5"/>
  <c r="GP380" i="5"/>
  <c r="GP376" i="5"/>
  <c r="GP372" i="5"/>
  <c r="GP368" i="5"/>
  <c r="GP364" i="5"/>
  <c r="GP360" i="5"/>
  <c r="GP356" i="5"/>
  <c r="GP352" i="5"/>
  <c r="GP348" i="5"/>
  <c r="GP429" i="5"/>
  <c r="GP417" i="5"/>
  <c r="GP405" i="5"/>
  <c r="GP389" i="5"/>
  <c r="GP388" i="5"/>
  <c r="GP379" i="5"/>
  <c r="GP351" i="5"/>
  <c r="GP344" i="5"/>
  <c r="GP363" i="5"/>
  <c r="GP337" i="5"/>
  <c r="GP333" i="5"/>
  <c r="GP329" i="5"/>
  <c r="GP325" i="5"/>
  <c r="GP321" i="5"/>
  <c r="GP317" i="5"/>
  <c r="GP313" i="5"/>
  <c r="GP309" i="5"/>
  <c r="GP371" i="5"/>
  <c r="GP401" i="5"/>
  <c r="GP383" i="5"/>
  <c r="GP355" i="5"/>
  <c r="GP340" i="5"/>
  <c r="GP336" i="5"/>
  <c r="GP332" i="5"/>
  <c r="GP328" i="5"/>
  <c r="GP324" i="5"/>
  <c r="GP320" i="5"/>
  <c r="GP316" i="5"/>
  <c r="GP312" i="5"/>
  <c r="GP308" i="5"/>
  <c r="GP304" i="5"/>
  <c r="GP300" i="5"/>
  <c r="GP296" i="5"/>
  <c r="GP367" i="5"/>
  <c r="GP390" i="5"/>
  <c r="GP375" i="5"/>
  <c r="GP347" i="5"/>
  <c r="GP339" i="5"/>
  <c r="GP335" i="5"/>
  <c r="GP331" i="5"/>
  <c r="GP327" i="5"/>
  <c r="GP323" i="5"/>
  <c r="GP319" i="5"/>
  <c r="GP315" i="5"/>
  <c r="GP311" i="5"/>
  <c r="GP307" i="5"/>
  <c r="GP387" i="5"/>
  <c r="GP359" i="5"/>
  <c r="GP326" i="5"/>
  <c r="GP306" i="5"/>
  <c r="GP338" i="5"/>
  <c r="GP290" i="5"/>
  <c r="GP286" i="5"/>
  <c r="GP282" i="5"/>
  <c r="GP278" i="5"/>
  <c r="GP274" i="5"/>
  <c r="GP270" i="5"/>
  <c r="GP266" i="5"/>
  <c r="GP262" i="5"/>
  <c r="GP258" i="5"/>
  <c r="GP254" i="5"/>
  <c r="GP250" i="5"/>
  <c r="GP318" i="5"/>
  <c r="GP299" i="5"/>
  <c r="GP298" i="5"/>
  <c r="GP297" i="5"/>
  <c r="GP293" i="5"/>
  <c r="GP322" i="5"/>
  <c r="GP303" i="5"/>
  <c r="GP302" i="5"/>
  <c r="GP301" i="5"/>
  <c r="GP292" i="5"/>
  <c r="GP288" i="5"/>
  <c r="GP284" i="5"/>
  <c r="GP280" i="5"/>
  <c r="GP276" i="5"/>
  <c r="GP272" i="5"/>
  <c r="GP268" i="5"/>
  <c r="GP264" i="5"/>
  <c r="GP334" i="5"/>
  <c r="GP330" i="5"/>
  <c r="GP294" i="5"/>
  <c r="GP283" i="5"/>
  <c r="GP271" i="5"/>
  <c r="GP305" i="5"/>
  <c r="GP281" i="5"/>
  <c r="GP265" i="5"/>
  <c r="GP248" i="5"/>
  <c r="GP244" i="5"/>
  <c r="GP240" i="5"/>
  <c r="GP236" i="5"/>
  <c r="GP232" i="5"/>
  <c r="GP228" i="5"/>
  <c r="GP224" i="5"/>
  <c r="GP220" i="5"/>
  <c r="GP216" i="5"/>
  <c r="GP212" i="5"/>
  <c r="GP208" i="5"/>
  <c r="GP204" i="5"/>
  <c r="GP200" i="5"/>
  <c r="GP196" i="5"/>
  <c r="GP192" i="5"/>
  <c r="GP188" i="5"/>
  <c r="GP184" i="5"/>
  <c r="GP275" i="5"/>
  <c r="GP269" i="5"/>
  <c r="GP247" i="5"/>
  <c r="GP243" i="5"/>
  <c r="GP239" i="5"/>
  <c r="GP235" i="5"/>
  <c r="GP231" i="5"/>
  <c r="GP227" i="5"/>
  <c r="GP223" i="5"/>
  <c r="GP219" i="5"/>
  <c r="GP215" i="5"/>
  <c r="GP211" i="5"/>
  <c r="GP207" i="5"/>
  <c r="GP203" i="5"/>
  <c r="GP199" i="5"/>
  <c r="GP195" i="5"/>
  <c r="GP191" i="5"/>
  <c r="GP187" i="5"/>
  <c r="GP183" i="5"/>
  <c r="GP179" i="5"/>
  <c r="GP175" i="5"/>
  <c r="GP171" i="5"/>
  <c r="GP167" i="5"/>
  <c r="GP163" i="5"/>
  <c r="GP159" i="5"/>
  <c r="GP314" i="5"/>
  <c r="GP295" i="5"/>
  <c r="GP291" i="5"/>
  <c r="GP279" i="5"/>
  <c r="GP263" i="5"/>
  <c r="GP257" i="5"/>
  <c r="GP256" i="5"/>
  <c r="GP255" i="5"/>
  <c r="GP253" i="5"/>
  <c r="GP287" i="5"/>
  <c r="GP267" i="5"/>
  <c r="GP251" i="5"/>
  <c r="GP343" i="5"/>
  <c r="GP285" i="5"/>
  <c r="GP277" i="5"/>
  <c r="GP261" i="5"/>
  <c r="GP249" i="5"/>
  <c r="GP245" i="5"/>
  <c r="GP241" i="5"/>
  <c r="GP237" i="5"/>
  <c r="GP233" i="5"/>
  <c r="GP242" i="5"/>
  <c r="GP226" i="5"/>
  <c r="GP217" i="5"/>
  <c r="GP210" i="5"/>
  <c r="GP198" i="5"/>
  <c r="GP181" i="5"/>
  <c r="GP168" i="5"/>
  <c r="GP162" i="5"/>
  <c r="GP142" i="5"/>
  <c r="GP137" i="5"/>
  <c r="GP310" i="5"/>
  <c r="GP238" i="5"/>
  <c r="GP189" i="5"/>
  <c r="GP169" i="5"/>
  <c r="GP153" i="5"/>
  <c r="GP145" i="5"/>
  <c r="GP139" i="5"/>
  <c r="GP132" i="5"/>
  <c r="GP127" i="5"/>
  <c r="GP126" i="5"/>
  <c r="GP125" i="5"/>
  <c r="GP124" i="5"/>
  <c r="GP123" i="5"/>
  <c r="GP234" i="5"/>
  <c r="GP221" i="5"/>
  <c r="GP214" i="5"/>
  <c r="GP205" i="5"/>
  <c r="GP194" i="5"/>
  <c r="GP182" i="5"/>
  <c r="GP176" i="5"/>
  <c r="GP170" i="5"/>
  <c r="GP157" i="5"/>
  <c r="GP135" i="5"/>
  <c r="GP260" i="5"/>
  <c r="GP252" i="5"/>
  <c r="GP230" i="5"/>
  <c r="GP201" i="5"/>
  <c r="GP185" i="5"/>
  <c r="GP177" i="5"/>
  <c r="GP164" i="5"/>
  <c r="GP156" i="5"/>
  <c r="GP152" i="5"/>
  <c r="GP148" i="5"/>
  <c r="GP143" i="5"/>
  <c r="GP138" i="5"/>
  <c r="GP130" i="5"/>
  <c r="GP406" i="5"/>
  <c r="GP225" i="5"/>
  <c r="GP218" i="5"/>
  <c r="GP209" i="5"/>
  <c r="GP190" i="5"/>
  <c r="GP178" i="5"/>
  <c r="GP165" i="5"/>
  <c r="GP155" i="5"/>
  <c r="GP133" i="5"/>
  <c r="GP289" i="5"/>
  <c r="GP229" i="5"/>
  <c r="GP222" i="5"/>
  <c r="GP213" i="5"/>
  <c r="GP206" i="5"/>
  <c r="GP202" i="5"/>
  <c r="GP186" i="5"/>
  <c r="GP173" i="5"/>
  <c r="GP160" i="5"/>
  <c r="GP158" i="5"/>
  <c r="GP144" i="5"/>
  <c r="GP273" i="5"/>
  <c r="GP246" i="5"/>
  <c r="GP193" i="5"/>
  <c r="GP180" i="5"/>
  <c r="GP174" i="5"/>
  <c r="GP161" i="5"/>
  <c r="GP150" i="5"/>
  <c r="GP146" i="5"/>
  <c r="GP140" i="5"/>
  <c r="GP134" i="5"/>
  <c r="GP128" i="5"/>
  <c r="GP197" i="5"/>
  <c r="GP166" i="5"/>
  <c r="GP154" i="5"/>
  <c r="GP105" i="5"/>
  <c r="GP101" i="5"/>
  <c r="GP151" i="5"/>
  <c r="GP149" i="5"/>
  <c r="GP108" i="5"/>
  <c r="GP147" i="5"/>
  <c r="GP104" i="5"/>
  <c r="GP141" i="5"/>
  <c r="GP129" i="5"/>
  <c r="GP120" i="5"/>
  <c r="GP119" i="5"/>
  <c r="GP118" i="5"/>
  <c r="GP117" i="5"/>
  <c r="GP116" i="5"/>
  <c r="GP115" i="5"/>
  <c r="GP114" i="5"/>
  <c r="GP113" i="5"/>
  <c r="GP112" i="5"/>
  <c r="GP111" i="5"/>
  <c r="GP107" i="5"/>
  <c r="GP259" i="5"/>
  <c r="GP136" i="5"/>
  <c r="GP121" i="5"/>
  <c r="GP172" i="5"/>
  <c r="GP110" i="5"/>
  <c r="GP131" i="5"/>
  <c r="GP106" i="5"/>
  <c r="GP102" i="5"/>
  <c r="GP100" i="5"/>
  <c r="GP103" i="5"/>
  <c r="GP99" i="5"/>
  <c r="GP97" i="5"/>
  <c r="GP93" i="5"/>
  <c r="GP91" i="5"/>
  <c r="GP87" i="5"/>
  <c r="GP122" i="5"/>
  <c r="GP96" i="5"/>
  <c r="GP92" i="5"/>
  <c r="GP90" i="5"/>
  <c r="GP109" i="5"/>
  <c r="GP95" i="5"/>
  <c r="GP89" i="5"/>
  <c r="GP86" i="5"/>
  <c r="GP84" i="5"/>
  <c r="GP82" i="5"/>
  <c r="GP94" i="5"/>
  <c r="GP78" i="5"/>
  <c r="GP74" i="5"/>
  <c r="GP72" i="5"/>
  <c r="GP83" i="5"/>
  <c r="GP81" i="5"/>
  <c r="GP85" i="5"/>
  <c r="GP77" i="5"/>
  <c r="GP80" i="5"/>
  <c r="GP88" i="5"/>
  <c r="GP75" i="5"/>
  <c r="GP70" i="5"/>
  <c r="GP66" i="5"/>
  <c r="GP64" i="5"/>
  <c r="GP79" i="5"/>
  <c r="GP71" i="5"/>
  <c r="GP69" i="5"/>
  <c r="GP65" i="5"/>
  <c r="GP63" i="5"/>
  <c r="GP59" i="5"/>
  <c r="GP98" i="5"/>
  <c r="GP73" i="5"/>
  <c r="GP67" i="5"/>
  <c r="GP61" i="5"/>
  <c r="GP49" i="5"/>
  <c r="GP58" i="5"/>
  <c r="GP62" i="5"/>
  <c r="GP60" i="5"/>
  <c r="GP52" i="5"/>
  <c r="GP76" i="5"/>
  <c r="GP57" i="5"/>
  <c r="GP55" i="5"/>
  <c r="GP68" i="5"/>
  <c r="GP51" i="5"/>
  <c r="GP50" i="5"/>
  <c r="GP47" i="5"/>
  <c r="GP45" i="5"/>
  <c r="GP41" i="5"/>
  <c r="GP53" i="5"/>
  <c r="GP44" i="5"/>
  <c r="GP35" i="5"/>
  <c r="GP40" i="5"/>
  <c r="GP48" i="5"/>
  <c r="GP46" i="5"/>
  <c r="GP42" i="5"/>
  <c r="GP38" i="5"/>
  <c r="GP33" i="5"/>
  <c r="GP30" i="5"/>
  <c r="GP28" i="5"/>
  <c r="GP25" i="5"/>
  <c r="GP29" i="5"/>
  <c r="GP24" i="5"/>
  <c r="GP56" i="5"/>
  <c r="GP27" i="5"/>
  <c r="GP32" i="5"/>
  <c r="GP43" i="5"/>
  <c r="GP39" i="5"/>
  <c r="GP34" i="5"/>
  <c r="GP26" i="5"/>
  <c r="GP54" i="5"/>
  <c r="GP31" i="5"/>
  <c r="GP36" i="5"/>
  <c r="GP22" i="5"/>
  <c r="GP11" i="5"/>
  <c r="GP12" i="5"/>
  <c r="GP21" i="5"/>
  <c r="GP19" i="5"/>
  <c r="GP16" i="5"/>
  <c r="GP13" i="5"/>
  <c r="GP8" i="5"/>
  <c r="GP7" i="5"/>
  <c r="GP23" i="5"/>
  <c r="GP14" i="5"/>
  <c r="GP10" i="5"/>
  <c r="GP9" i="5"/>
  <c r="GP20" i="5"/>
  <c r="GP15" i="5"/>
  <c r="GP37" i="5"/>
  <c r="GP18" i="5"/>
  <c r="GP6" i="5"/>
  <c r="GP17" i="5"/>
  <c r="GP4" i="5"/>
  <c r="GP5" i="5"/>
  <c r="FP7" i="3"/>
  <c r="FP13" i="3"/>
  <c r="FP5" i="3"/>
  <c r="FO15" i="3" l="1"/>
  <c r="FX15" i="3" s="1"/>
  <c r="FO11" i="4"/>
  <c r="FX11" i="4" s="1"/>
  <c r="FO14" i="4"/>
  <c r="FX14" i="4" s="1"/>
  <c r="FO8" i="3"/>
  <c r="FX8" i="3" s="1"/>
  <c r="FO5" i="3"/>
  <c r="FX5" i="3" s="1"/>
  <c r="FO9" i="3"/>
  <c r="FX9" i="3" s="1"/>
  <c r="FO13" i="3"/>
  <c r="FX13" i="3" s="1"/>
  <c r="FO6" i="3"/>
  <c r="FX6" i="3" s="1"/>
  <c r="FO15" i="4"/>
  <c r="FX15" i="4" s="1"/>
  <c r="FO7" i="3"/>
  <c r="FX7" i="3" s="1"/>
  <c r="FO14" i="3"/>
  <c r="FX14" i="3" s="1"/>
  <c r="FO4" i="4"/>
  <c r="FX4" i="4" s="1"/>
  <c r="FO4" i="3"/>
  <c r="FX4" i="3" s="1"/>
  <c r="FO10" i="3"/>
  <c r="FX10" i="3" s="1"/>
  <c r="FO5" i="4"/>
  <c r="FX5" i="4" s="1"/>
  <c r="FO9" i="4"/>
  <c r="FX9" i="4" s="1"/>
  <c r="FO13" i="4"/>
  <c r="FX13" i="4" s="1"/>
  <c r="FY3" i="5"/>
  <c r="FO10" i="4"/>
  <c r="FX10" i="4" s="1"/>
  <c r="FO6" i="4"/>
  <c r="FX6" i="4" s="1"/>
  <c r="FO7" i="4"/>
  <c r="FX7" i="4" s="1"/>
  <c r="FO12" i="3"/>
  <c r="FX12" i="3" s="1"/>
  <c r="FO8" i="4"/>
  <c r="FX8" i="4" s="1"/>
  <c r="FO11" i="3"/>
  <c r="FX11" i="3" s="1"/>
  <c r="FO12" i="4"/>
  <c r="FX12" i="4" s="1"/>
  <c r="F121" i="5" l="1"/>
  <c r="AF121" i="5"/>
  <c r="AF124" i="5"/>
  <c r="F120" i="5"/>
  <c r="AF120" i="5"/>
  <c r="F119" i="5"/>
  <c r="AF119" i="5"/>
  <c r="F118" i="5"/>
  <c r="AF118" i="5"/>
  <c r="F124" i="5"/>
  <c r="AF126" i="5"/>
  <c r="F116" i="5"/>
  <c r="AF116" i="5"/>
  <c r="F126" i="5"/>
  <c r="F113" i="5"/>
  <c r="AF113" i="5"/>
  <c r="GR201" i="3"/>
  <c r="GR197" i="3"/>
  <c r="GR193" i="3"/>
  <c r="GR189" i="3"/>
  <c r="GR185" i="3"/>
  <c r="GR181" i="3"/>
  <c r="GR177" i="3"/>
  <c r="GR173" i="3"/>
  <c r="GR169" i="3"/>
  <c r="GR165" i="3"/>
  <c r="GR203" i="3"/>
  <c r="GR199" i="3"/>
  <c r="GR195" i="3"/>
  <c r="GR191" i="3"/>
  <c r="GR187" i="3"/>
  <c r="GR183" i="3"/>
  <c r="GR179" i="3"/>
  <c r="GR175" i="3"/>
  <c r="GR171" i="3"/>
  <c r="GR167" i="3"/>
  <c r="GR202" i="3"/>
  <c r="GR190" i="3"/>
  <c r="GR174" i="3"/>
  <c r="GR162" i="3"/>
  <c r="GR158" i="3"/>
  <c r="GR156" i="3"/>
  <c r="GR150" i="3"/>
  <c r="GR147" i="3"/>
  <c r="GR143" i="3"/>
  <c r="GR139" i="3"/>
  <c r="GR137" i="3"/>
  <c r="GR133" i="3"/>
  <c r="GR127" i="3"/>
  <c r="GR119" i="3"/>
  <c r="GR111" i="3"/>
  <c r="GR107" i="3"/>
  <c r="GR94" i="3"/>
  <c r="GR196" i="3"/>
  <c r="GR192" i="3"/>
  <c r="GR176" i="3"/>
  <c r="GR126" i="3"/>
  <c r="GR118" i="3"/>
  <c r="GR103" i="3"/>
  <c r="GR88" i="3"/>
  <c r="GR178" i="3"/>
  <c r="GR161" i="3"/>
  <c r="GR155" i="3"/>
  <c r="GR153" i="3"/>
  <c r="GR146" i="3"/>
  <c r="GR144" i="3"/>
  <c r="GR138" i="3"/>
  <c r="GR134" i="3"/>
  <c r="GR130" i="3"/>
  <c r="GR125" i="3"/>
  <c r="GR117" i="3"/>
  <c r="GR110" i="3"/>
  <c r="GR97" i="3"/>
  <c r="GR93" i="3"/>
  <c r="GR91" i="3"/>
  <c r="GR78" i="3"/>
  <c r="GR200" i="3"/>
  <c r="GR180" i="3"/>
  <c r="GR124" i="3"/>
  <c r="GR116" i="3"/>
  <c r="GR106" i="3"/>
  <c r="GR102" i="3"/>
  <c r="GR100" i="3"/>
  <c r="GR87" i="3"/>
  <c r="GR83" i="3"/>
  <c r="GR81" i="3"/>
  <c r="GR194" i="3"/>
  <c r="GR182" i="3"/>
  <c r="GR166" i="3"/>
  <c r="GR164" i="3"/>
  <c r="GR160" i="3"/>
  <c r="GR154" i="3"/>
  <c r="GR152" i="3"/>
  <c r="GR145" i="3"/>
  <c r="GR141" i="3"/>
  <c r="GR135" i="3"/>
  <c r="GR131" i="3"/>
  <c r="GR129" i="3"/>
  <c r="GR123" i="3"/>
  <c r="GR115" i="3"/>
  <c r="GR109" i="3"/>
  <c r="GR96" i="3"/>
  <c r="GR92" i="3"/>
  <c r="GR90" i="3"/>
  <c r="GR198" i="3"/>
  <c r="GR186" i="3"/>
  <c r="GR170" i="3"/>
  <c r="GR163" i="3"/>
  <c r="GR159" i="3"/>
  <c r="GR157" i="3"/>
  <c r="GR151" i="3"/>
  <c r="GR148" i="3"/>
  <c r="GR142" i="3"/>
  <c r="GR140" i="3"/>
  <c r="GR136" i="3"/>
  <c r="GR132" i="3"/>
  <c r="GR128" i="3"/>
  <c r="GR121" i="3"/>
  <c r="GR113" i="3"/>
  <c r="GR108" i="3"/>
  <c r="GR95" i="3"/>
  <c r="GR89" i="3"/>
  <c r="GR188" i="3"/>
  <c r="GR172" i="3"/>
  <c r="GR149" i="3"/>
  <c r="GR120" i="3"/>
  <c r="GR112" i="3"/>
  <c r="GR104" i="3"/>
  <c r="GR98" i="3"/>
  <c r="GR85" i="3"/>
  <c r="GR67" i="3"/>
  <c r="GR52" i="3"/>
  <c r="GR114" i="3"/>
  <c r="GR84" i="3"/>
  <c r="GR79" i="3"/>
  <c r="GR77" i="3"/>
  <c r="GR76" i="3"/>
  <c r="GR61" i="3"/>
  <c r="GR57" i="3"/>
  <c r="GR55" i="3"/>
  <c r="GR168" i="3"/>
  <c r="GR101" i="3"/>
  <c r="GR86" i="3"/>
  <c r="GR80" i="3"/>
  <c r="GR70" i="3"/>
  <c r="GR66" i="3"/>
  <c r="GR64" i="3"/>
  <c r="GR51" i="3"/>
  <c r="GR122" i="3"/>
  <c r="GR75" i="3"/>
  <c r="GR73" i="3"/>
  <c r="GR60" i="3"/>
  <c r="GR56" i="3"/>
  <c r="GR54" i="3"/>
  <c r="GR69" i="3"/>
  <c r="GR65" i="3"/>
  <c r="GR63" i="3"/>
  <c r="GR82" i="3"/>
  <c r="GR68" i="3"/>
  <c r="GR62" i="3"/>
  <c r="GR99" i="3"/>
  <c r="GR71" i="3"/>
  <c r="GR58" i="3"/>
  <c r="GR42" i="3"/>
  <c r="GR38" i="3"/>
  <c r="GR33" i="3"/>
  <c r="GR29" i="3"/>
  <c r="GR24" i="3"/>
  <c r="GR20" i="3"/>
  <c r="GR15" i="3"/>
  <c r="GR47" i="3"/>
  <c r="GR45" i="3"/>
  <c r="GR36" i="3"/>
  <c r="GR27" i="3"/>
  <c r="GR18" i="3"/>
  <c r="GR50" i="3"/>
  <c r="GR49" i="3"/>
  <c r="GR41" i="3"/>
  <c r="GR32" i="3"/>
  <c r="GR23" i="3"/>
  <c r="GR6" i="3"/>
  <c r="GR184" i="3"/>
  <c r="GR72" i="3"/>
  <c r="GR44" i="3"/>
  <c r="GR35" i="3"/>
  <c r="GR26" i="3"/>
  <c r="GR17" i="3"/>
  <c r="GR4" i="3"/>
  <c r="GR12" i="3"/>
  <c r="GR40" i="3"/>
  <c r="GR31" i="3"/>
  <c r="GR22" i="3"/>
  <c r="GR11" i="3"/>
  <c r="GR5" i="3"/>
  <c r="GR59" i="3"/>
  <c r="GR53" i="3"/>
  <c r="GR74" i="3"/>
  <c r="GR43" i="3"/>
  <c r="GR39" i="3"/>
  <c r="GR37" i="3"/>
  <c r="GR34" i="3"/>
  <c r="GR30" i="3"/>
  <c r="GR28" i="3"/>
  <c r="GR25" i="3"/>
  <c r="GR21" i="3"/>
  <c r="GR19" i="3"/>
  <c r="GR16" i="3"/>
  <c r="GR13" i="3"/>
  <c r="GR8" i="3"/>
  <c r="GR7" i="3"/>
  <c r="GR105" i="3"/>
  <c r="GR48" i="3"/>
  <c r="GR46" i="3"/>
  <c r="GR14" i="3"/>
  <c r="GR10" i="3"/>
  <c r="GR9" i="3"/>
  <c r="GR498" i="4"/>
  <c r="GR494" i="4"/>
  <c r="GR490" i="4"/>
  <c r="GR486" i="4"/>
  <c r="GR482" i="4"/>
  <c r="GR478" i="4"/>
  <c r="GR474" i="4"/>
  <c r="GR470" i="4"/>
  <c r="GR466" i="4"/>
  <c r="GR462" i="4"/>
  <c r="GR458" i="4"/>
  <c r="GR454" i="4"/>
  <c r="GR450" i="4"/>
  <c r="GR446" i="4"/>
  <c r="GR442" i="4"/>
  <c r="GR438" i="4"/>
  <c r="GR434" i="4"/>
  <c r="GR430" i="4"/>
  <c r="GR426" i="4"/>
  <c r="GR422" i="4"/>
  <c r="GR418" i="4"/>
  <c r="GR414" i="4"/>
  <c r="GR410" i="4"/>
  <c r="GR497" i="4"/>
  <c r="GR493" i="4"/>
  <c r="GR489" i="4"/>
  <c r="GR485" i="4"/>
  <c r="GR481" i="4"/>
  <c r="GR477" i="4"/>
  <c r="GR473" i="4"/>
  <c r="GR469" i="4"/>
  <c r="GR465" i="4"/>
  <c r="GR461" i="4"/>
  <c r="GR457" i="4"/>
  <c r="GR453" i="4"/>
  <c r="GR449" i="4"/>
  <c r="GR445" i="4"/>
  <c r="GR441" i="4"/>
  <c r="GR437" i="4"/>
  <c r="GR433" i="4"/>
  <c r="GR429" i="4"/>
  <c r="GR425" i="4"/>
  <c r="GR421" i="4"/>
  <c r="GR417" i="4"/>
  <c r="GR413" i="4"/>
  <c r="GR496" i="4"/>
  <c r="GR492" i="4"/>
  <c r="GR488" i="4"/>
  <c r="GR484" i="4"/>
  <c r="GR480" i="4"/>
  <c r="GR476" i="4"/>
  <c r="GR472" i="4"/>
  <c r="GR468" i="4"/>
  <c r="GR464" i="4"/>
  <c r="GR460" i="4"/>
  <c r="GR456" i="4"/>
  <c r="GR452" i="4"/>
  <c r="GR448" i="4"/>
  <c r="GR444" i="4"/>
  <c r="GR440" i="4"/>
  <c r="GR436" i="4"/>
  <c r="GR432" i="4"/>
  <c r="GR428" i="4"/>
  <c r="GR424" i="4"/>
  <c r="GR420" i="4"/>
  <c r="GR416" i="4"/>
  <c r="GR412" i="4"/>
  <c r="GR408" i="4"/>
  <c r="GR404" i="4"/>
  <c r="GR400" i="4"/>
  <c r="GR495" i="4"/>
  <c r="GR491" i="4"/>
  <c r="GR487" i="4"/>
  <c r="GR483" i="4"/>
  <c r="GR479" i="4"/>
  <c r="GR475" i="4"/>
  <c r="GR471" i="4"/>
  <c r="GR467" i="4"/>
  <c r="GR463" i="4"/>
  <c r="GR459" i="4"/>
  <c r="GR455" i="4"/>
  <c r="GR451" i="4"/>
  <c r="GR447" i="4"/>
  <c r="GR443" i="4"/>
  <c r="GR439" i="4"/>
  <c r="GR435" i="4"/>
  <c r="GR431" i="4"/>
  <c r="GR427" i="4"/>
  <c r="GR423" i="4"/>
  <c r="GR419" i="4"/>
  <c r="GR415" i="4"/>
  <c r="GR402" i="4"/>
  <c r="GR187" i="4"/>
  <c r="GR174" i="4"/>
  <c r="GR401" i="4"/>
  <c r="GR396" i="4"/>
  <c r="GR392" i="4"/>
  <c r="GR388" i="4"/>
  <c r="GR384" i="4"/>
  <c r="GR380" i="4"/>
  <c r="GR376" i="4"/>
  <c r="GR372" i="4"/>
  <c r="GR368" i="4"/>
  <c r="GR364" i="4"/>
  <c r="GR360" i="4"/>
  <c r="GR356" i="4"/>
  <c r="GR352" i="4"/>
  <c r="GR348" i="4"/>
  <c r="GR344" i="4"/>
  <c r="GR340" i="4"/>
  <c r="GR336" i="4"/>
  <c r="GR332" i="4"/>
  <c r="GR328" i="4"/>
  <c r="GR324" i="4"/>
  <c r="GR320" i="4"/>
  <c r="GR316" i="4"/>
  <c r="GR312" i="4"/>
  <c r="GR308" i="4"/>
  <c r="GR304" i="4"/>
  <c r="GR300" i="4"/>
  <c r="GR296" i="4"/>
  <c r="GR292" i="4"/>
  <c r="GR288" i="4"/>
  <c r="GR284" i="4"/>
  <c r="GR280" i="4"/>
  <c r="GR276" i="4"/>
  <c r="GR272" i="4"/>
  <c r="GR268" i="4"/>
  <c r="GR264" i="4"/>
  <c r="GR260" i="4"/>
  <c r="GR256" i="4"/>
  <c r="GR252" i="4"/>
  <c r="GR248" i="4"/>
  <c r="GR244" i="4"/>
  <c r="GR240" i="4"/>
  <c r="GR236" i="4"/>
  <c r="GR232" i="4"/>
  <c r="GR228" i="4"/>
  <c r="GR224" i="4"/>
  <c r="GR220" i="4"/>
  <c r="GR216" i="4"/>
  <c r="GR212" i="4"/>
  <c r="GR208" i="4"/>
  <c r="GR204" i="4"/>
  <c r="GR200" i="4"/>
  <c r="GR196" i="4"/>
  <c r="GR192" i="4"/>
  <c r="GR186" i="4"/>
  <c r="GR399" i="4"/>
  <c r="GR395" i="4"/>
  <c r="GR391" i="4"/>
  <c r="GR387" i="4"/>
  <c r="GR383" i="4"/>
  <c r="GR379" i="4"/>
  <c r="GR375" i="4"/>
  <c r="GR371" i="4"/>
  <c r="GR367" i="4"/>
  <c r="GR363" i="4"/>
  <c r="GR359" i="4"/>
  <c r="GR355" i="4"/>
  <c r="GR351" i="4"/>
  <c r="GR347" i="4"/>
  <c r="GR343" i="4"/>
  <c r="GR339" i="4"/>
  <c r="GR335" i="4"/>
  <c r="GR331" i="4"/>
  <c r="GR327" i="4"/>
  <c r="GR323" i="4"/>
  <c r="GR319" i="4"/>
  <c r="GR315" i="4"/>
  <c r="GR311" i="4"/>
  <c r="GR307" i="4"/>
  <c r="GR303" i="4"/>
  <c r="GR299" i="4"/>
  <c r="GR295" i="4"/>
  <c r="GR291" i="4"/>
  <c r="GR287" i="4"/>
  <c r="GR283" i="4"/>
  <c r="GR279" i="4"/>
  <c r="GR275" i="4"/>
  <c r="GR271" i="4"/>
  <c r="GR267" i="4"/>
  <c r="GR263" i="4"/>
  <c r="GR259" i="4"/>
  <c r="GR255" i="4"/>
  <c r="GR251" i="4"/>
  <c r="GR247" i="4"/>
  <c r="GR243" i="4"/>
  <c r="GR239" i="4"/>
  <c r="GR235" i="4"/>
  <c r="GR231" i="4"/>
  <c r="GR227" i="4"/>
  <c r="GR223" i="4"/>
  <c r="GR219" i="4"/>
  <c r="GR215" i="4"/>
  <c r="GR211" i="4"/>
  <c r="GR207" i="4"/>
  <c r="GR203" i="4"/>
  <c r="GR199" i="4"/>
  <c r="GR195" i="4"/>
  <c r="GR191" i="4"/>
  <c r="GR173" i="4"/>
  <c r="GR172" i="4"/>
  <c r="GR171" i="4"/>
  <c r="GR170" i="4"/>
  <c r="GR169" i="4"/>
  <c r="GR168" i="4"/>
  <c r="GR167" i="4"/>
  <c r="GR407" i="4"/>
  <c r="GR409" i="4"/>
  <c r="GR406" i="4"/>
  <c r="GR398" i="4"/>
  <c r="GR394" i="4"/>
  <c r="GR390" i="4"/>
  <c r="GR386" i="4"/>
  <c r="GR382" i="4"/>
  <c r="GR378" i="4"/>
  <c r="GR374" i="4"/>
  <c r="GR370" i="4"/>
  <c r="GR366" i="4"/>
  <c r="GR362" i="4"/>
  <c r="GR358" i="4"/>
  <c r="GR354" i="4"/>
  <c r="GR350" i="4"/>
  <c r="GR346" i="4"/>
  <c r="GR342" i="4"/>
  <c r="GR338" i="4"/>
  <c r="GR334" i="4"/>
  <c r="GR330" i="4"/>
  <c r="GR326" i="4"/>
  <c r="GR322" i="4"/>
  <c r="GR318" i="4"/>
  <c r="GR314" i="4"/>
  <c r="GR310" i="4"/>
  <c r="GR306" i="4"/>
  <c r="GR302" i="4"/>
  <c r="GR298" i="4"/>
  <c r="GR294" i="4"/>
  <c r="GR290" i="4"/>
  <c r="GR286" i="4"/>
  <c r="GR282" i="4"/>
  <c r="GR278" i="4"/>
  <c r="GR274" i="4"/>
  <c r="GR270" i="4"/>
  <c r="GR266" i="4"/>
  <c r="GR262" i="4"/>
  <c r="GR258" i="4"/>
  <c r="GR254" i="4"/>
  <c r="GR250" i="4"/>
  <c r="GR246" i="4"/>
  <c r="GR242" i="4"/>
  <c r="GR238" i="4"/>
  <c r="GR234" i="4"/>
  <c r="GR230" i="4"/>
  <c r="GR226" i="4"/>
  <c r="GR222" i="4"/>
  <c r="GR218" i="4"/>
  <c r="GR214" i="4"/>
  <c r="GR210" i="4"/>
  <c r="GR206" i="4"/>
  <c r="GR202" i="4"/>
  <c r="GR198" i="4"/>
  <c r="GR194" i="4"/>
  <c r="GR411" i="4"/>
  <c r="GR405" i="4"/>
  <c r="GR190" i="4"/>
  <c r="GR189" i="4"/>
  <c r="GR188" i="4"/>
  <c r="GR175" i="4"/>
  <c r="GR403" i="4"/>
  <c r="GR397" i="4"/>
  <c r="GR393" i="4"/>
  <c r="GR389" i="4"/>
  <c r="GR385" i="4"/>
  <c r="GR381" i="4"/>
  <c r="GR377" i="4"/>
  <c r="GR373" i="4"/>
  <c r="GR369" i="4"/>
  <c r="GR365" i="4"/>
  <c r="GR361" i="4"/>
  <c r="GR357" i="4"/>
  <c r="GR353" i="4"/>
  <c r="GR349" i="4"/>
  <c r="GR345" i="4"/>
  <c r="GR341" i="4"/>
  <c r="GR337" i="4"/>
  <c r="GR333" i="4"/>
  <c r="GR329" i="4"/>
  <c r="GR325" i="4"/>
  <c r="GR321" i="4"/>
  <c r="GR317" i="4"/>
  <c r="GR313" i="4"/>
  <c r="GR309" i="4"/>
  <c r="GR305" i="4"/>
  <c r="GR301" i="4"/>
  <c r="GR297" i="4"/>
  <c r="GR293" i="4"/>
  <c r="GR289" i="4"/>
  <c r="GR285" i="4"/>
  <c r="GR281" i="4"/>
  <c r="GR277" i="4"/>
  <c r="GR273" i="4"/>
  <c r="GR269" i="4"/>
  <c r="GR253" i="4"/>
  <c r="GR221" i="4"/>
  <c r="GR157" i="4"/>
  <c r="GR156" i="4"/>
  <c r="GR155" i="4"/>
  <c r="GR154" i="4"/>
  <c r="GR133" i="4"/>
  <c r="GR130" i="4"/>
  <c r="GR129" i="4"/>
  <c r="GR128" i="4"/>
  <c r="GR127" i="4"/>
  <c r="GR126" i="4"/>
  <c r="GR125" i="4"/>
  <c r="GR124" i="4"/>
  <c r="GR123" i="4"/>
  <c r="GR122" i="4"/>
  <c r="GR121" i="4"/>
  <c r="GR120" i="4"/>
  <c r="GR119" i="4"/>
  <c r="GR118" i="4"/>
  <c r="GR117" i="4"/>
  <c r="GR116" i="4"/>
  <c r="GR115" i="4"/>
  <c r="GR114" i="4"/>
  <c r="GR113" i="4"/>
  <c r="GR112" i="4"/>
  <c r="GR88" i="4"/>
  <c r="GR249" i="4"/>
  <c r="GR217" i="4"/>
  <c r="GR142" i="4"/>
  <c r="GR136" i="4"/>
  <c r="GR111" i="4"/>
  <c r="GR105" i="4"/>
  <c r="GR245" i="4"/>
  <c r="GR213" i="4"/>
  <c r="GR183" i="4"/>
  <c r="GR180" i="4"/>
  <c r="GR162" i="4"/>
  <c r="GR161" i="4"/>
  <c r="GR160" i="4"/>
  <c r="GR159" i="4"/>
  <c r="GR158" i="4"/>
  <c r="GR131" i="4"/>
  <c r="GR107" i="4"/>
  <c r="GR102" i="4"/>
  <c r="GR100" i="4"/>
  <c r="GR241" i="4"/>
  <c r="GR209" i="4"/>
  <c r="GR184" i="4"/>
  <c r="GR179" i="4"/>
  <c r="GR166" i="4"/>
  <c r="GR165" i="4"/>
  <c r="GR148" i="4"/>
  <c r="GR147" i="4"/>
  <c r="GR146" i="4"/>
  <c r="GR134" i="4"/>
  <c r="GR110" i="4"/>
  <c r="GR97" i="4"/>
  <c r="GR87" i="4"/>
  <c r="GR237" i="4"/>
  <c r="GR205" i="4"/>
  <c r="GR185" i="4"/>
  <c r="GR181" i="4"/>
  <c r="GR178" i="4"/>
  <c r="GR149" i="4"/>
  <c r="GR144" i="4"/>
  <c r="GR143" i="4"/>
  <c r="GR137" i="4"/>
  <c r="GR104" i="4"/>
  <c r="GR101" i="4"/>
  <c r="GR99" i="4"/>
  <c r="GR94" i="4"/>
  <c r="GR89" i="4"/>
  <c r="GR265" i="4"/>
  <c r="GR233" i="4"/>
  <c r="GR201" i="4"/>
  <c r="GR177" i="4"/>
  <c r="GR164" i="4"/>
  <c r="GR145" i="4"/>
  <c r="GR132" i="4"/>
  <c r="GR109" i="4"/>
  <c r="GR261" i="4"/>
  <c r="GR229" i="4"/>
  <c r="GR197" i="4"/>
  <c r="GR176" i="4"/>
  <c r="GR153" i="4"/>
  <c r="GR152" i="4"/>
  <c r="GR151" i="4"/>
  <c r="GR150" i="4"/>
  <c r="GR135" i="4"/>
  <c r="GR106" i="4"/>
  <c r="GR96" i="4"/>
  <c r="GR141" i="4"/>
  <c r="GR77" i="4"/>
  <c r="GR74" i="4"/>
  <c r="GR72" i="4"/>
  <c r="GR67" i="4"/>
  <c r="GR62" i="4"/>
  <c r="GR108" i="4"/>
  <c r="GR84" i="4"/>
  <c r="GR82" i="4"/>
  <c r="GR225" i="4"/>
  <c r="GR139" i="4"/>
  <c r="GR98" i="4"/>
  <c r="GR91" i="4"/>
  <c r="GR79" i="4"/>
  <c r="GR69" i="4"/>
  <c r="GR59" i="4"/>
  <c r="GR86" i="4"/>
  <c r="GR83" i="4"/>
  <c r="GR81" i="4"/>
  <c r="GR76" i="4"/>
  <c r="GR71" i="4"/>
  <c r="GR66" i="4"/>
  <c r="GR64" i="4"/>
  <c r="GR182" i="4"/>
  <c r="GR163" i="4"/>
  <c r="GR95" i="4"/>
  <c r="GR92" i="4"/>
  <c r="GR61" i="4"/>
  <c r="GR257" i="4"/>
  <c r="GR140" i="4"/>
  <c r="GR85" i="4"/>
  <c r="GR80" i="4"/>
  <c r="GR75" i="4"/>
  <c r="GR73" i="4"/>
  <c r="GR193" i="4"/>
  <c r="GR138" i="4"/>
  <c r="GR78" i="4"/>
  <c r="GR70" i="4"/>
  <c r="GR58" i="4"/>
  <c r="GR53" i="4"/>
  <c r="GR48" i="4"/>
  <c r="GR46" i="4"/>
  <c r="GR60" i="4"/>
  <c r="GR43" i="4"/>
  <c r="GR65" i="4"/>
  <c r="GR63" i="4"/>
  <c r="GR50" i="4"/>
  <c r="GR47" i="4"/>
  <c r="GR45" i="4"/>
  <c r="GR40" i="4"/>
  <c r="GR33" i="4"/>
  <c r="GR26" i="4"/>
  <c r="GR68" i="4"/>
  <c r="GR57" i="4"/>
  <c r="GR55" i="4"/>
  <c r="GR35" i="4"/>
  <c r="GR90" i="4"/>
  <c r="GR52" i="4"/>
  <c r="GR42" i="4"/>
  <c r="GR103" i="4"/>
  <c r="GR93" i="4"/>
  <c r="GR51" i="4"/>
  <c r="GR41" i="4"/>
  <c r="GR38" i="4"/>
  <c r="GR34" i="4"/>
  <c r="GR31" i="4"/>
  <c r="GR29" i="4"/>
  <c r="GR27" i="4"/>
  <c r="GR23" i="4"/>
  <c r="GR15" i="4"/>
  <c r="GR14" i="4"/>
  <c r="GR13" i="4"/>
  <c r="GR12" i="4"/>
  <c r="GR5" i="4"/>
  <c r="GR17" i="4"/>
  <c r="GR54" i="4"/>
  <c r="GR44" i="4"/>
  <c r="GR24" i="4"/>
  <c r="GR10" i="4"/>
  <c r="GR49" i="4"/>
  <c r="GR21" i="4"/>
  <c r="GR19" i="4"/>
  <c r="GR9" i="4"/>
  <c r="GR25" i="4"/>
  <c r="GR8" i="4"/>
  <c r="GR22" i="4"/>
  <c r="GR18" i="4"/>
  <c r="GR7" i="4"/>
  <c r="GR37" i="4"/>
  <c r="GR30" i="4"/>
  <c r="GR11" i="4"/>
  <c r="GR6" i="4"/>
  <c r="GR20" i="4"/>
  <c r="GR56" i="4"/>
  <c r="GR36" i="4"/>
  <c r="GR28" i="4"/>
  <c r="GR32" i="4"/>
  <c r="GR16" i="4"/>
  <c r="GR4" i="4"/>
  <c r="GR39" i="4"/>
  <c r="GA3" i="4" l="1"/>
  <c r="GA3" i="3"/>
  <c r="F118" i="3" l="1"/>
  <c r="AH118" i="3"/>
  <c r="F126" i="3"/>
  <c r="AH126" i="3"/>
  <c r="AH121" i="3"/>
  <c r="AH124" i="3"/>
  <c r="F119" i="3"/>
  <c r="AH119" i="3"/>
  <c r="AH113" i="3"/>
  <c r="F120" i="3"/>
  <c r="AH120" i="3"/>
  <c r="F113" i="3"/>
  <c r="F121" i="3"/>
  <c r="F124" i="3"/>
  <c r="AH116" i="3"/>
  <c r="F116" i="3"/>
  <c r="AH120" i="4"/>
  <c r="AH121" i="4"/>
  <c r="F119" i="4"/>
  <c r="AH118" i="4"/>
  <c r="F121" i="4"/>
  <c r="AH124" i="4"/>
  <c r="AH119" i="4"/>
  <c r="F118" i="4"/>
  <c r="F120" i="4"/>
  <c r="AH126" i="4"/>
  <c r="F126" i="4"/>
  <c r="AH116" i="4"/>
  <c r="AH113" i="4"/>
  <c r="F124" i="4"/>
  <c r="F116" i="4"/>
  <c r="F113" i="4"/>
  <c r="P119" i="3" l="1"/>
  <c r="BS135" i="4"/>
  <c r="P121" i="3"/>
  <c r="BS137" i="4"/>
  <c r="P113" i="3"/>
  <c r="BS129" i="4"/>
  <c r="P116" i="3"/>
  <c r="BS132" i="4"/>
  <c r="P124" i="3"/>
  <c r="BS140" i="4"/>
  <c r="P126" i="3"/>
  <c r="BS142" i="4"/>
  <c r="P120" i="3"/>
  <c r="BS136" i="4"/>
  <c r="P118" i="3"/>
  <c r="BS134" i="4"/>
  <c r="BR140" i="4"/>
  <c r="R30" i="2"/>
  <c r="P124" i="4"/>
  <c r="B30" i="2"/>
  <c r="BR136" i="4"/>
  <c r="P120" i="4"/>
  <c r="BR129" i="4"/>
  <c r="B4" i="2"/>
  <c r="P113" i="4"/>
  <c r="BR134" i="4"/>
  <c r="R12" i="2"/>
  <c r="P118" i="4"/>
  <c r="BR132" i="4"/>
  <c r="B8" i="2"/>
  <c r="P116" i="4"/>
  <c r="BR137" i="4"/>
  <c r="B34" i="2"/>
  <c r="P121" i="4"/>
  <c r="R34" i="2"/>
  <c r="BR142" i="4"/>
  <c r="P126" i="4"/>
  <c r="P119" i="4"/>
  <c r="BR135" i="4"/>
  <c r="R16" i="2"/>
  <c r="BT112" i="4" l="1"/>
  <c r="BU112" i="4" s="1"/>
  <c r="BV112" i="4" s="1"/>
  <c r="BT128" i="4"/>
  <c r="BU128" i="4" s="1"/>
  <c r="BV128" i="4" s="1"/>
  <c r="BT129" i="4"/>
  <c r="BU129" i="4" s="1"/>
  <c r="BV129" i="4" s="1"/>
  <c r="BT117" i="4"/>
  <c r="BU117" i="4" s="1"/>
  <c r="BV117" i="4" s="1"/>
  <c r="BT125" i="4"/>
  <c r="BU125" i="4" s="1"/>
  <c r="BV125" i="4" s="1"/>
  <c r="BT114" i="4"/>
  <c r="BU114" i="4" s="1"/>
  <c r="BV114" i="4" s="1"/>
  <c r="BT119" i="4"/>
  <c r="BU119" i="4" s="1"/>
  <c r="BV119" i="4" s="1"/>
  <c r="BT126" i="4"/>
  <c r="BU126" i="4" s="1"/>
  <c r="BV126" i="4" s="1"/>
  <c r="BT121" i="4"/>
  <c r="BU121" i="4" s="1"/>
  <c r="BV121" i="4" s="1"/>
  <c r="BT115" i="4"/>
  <c r="BU115" i="4" s="1"/>
  <c r="BV115" i="4" s="1"/>
  <c r="BT113" i="4"/>
  <c r="BU113" i="4" s="1"/>
  <c r="BV113" i="4" s="1"/>
  <c r="BT118" i="4"/>
  <c r="BU118" i="4" s="1"/>
  <c r="BV118" i="4" s="1"/>
  <c r="BT116" i="4"/>
  <c r="BU116" i="4" s="1"/>
  <c r="BV116" i="4" s="1"/>
  <c r="BT122" i="4"/>
  <c r="BU122" i="4" s="1"/>
  <c r="BV122" i="4" s="1"/>
  <c r="BT123" i="4"/>
  <c r="BU123" i="4" s="1"/>
  <c r="BV123" i="4" s="1"/>
  <c r="BT124" i="4"/>
  <c r="BU124" i="4" s="1"/>
  <c r="BV124" i="4" s="1"/>
  <c r="BT120" i="4"/>
  <c r="BU120" i="4" s="1"/>
  <c r="BV120" i="4" s="1"/>
  <c r="BT127" i="4"/>
  <c r="BU127" i="4" s="1"/>
  <c r="BV127" i="4" s="1"/>
  <c r="BT137" i="4"/>
  <c r="BU137" i="4" s="1"/>
  <c r="BV137" i="4" s="1"/>
  <c r="BT135" i="4"/>
  <c r="BU135" i="4" s="1"/>
  <c r="BV135" i="4" s="1"/>
  <c r="BT130" i="4"/>
  <c r="BU130" i="4" s="1"/>
  <c r="BV130" i="4" s="1"/>
  <c r="BT143" i="4"/>
  <c r="BU143" i="4" s="1"/>
  <c r="BV143" i="4" s="1"/>
  <c r="BT138" i="4"/>
  <c r="BU138" i="4" s="1"/>
  <c r="BV138" i="4" s="1"/>
  <c r="BT141" i="4"/>
  <c r="BU141" i="4" s="1"/>
  <c r="BV141" i="4" s="1"/>
  <c r="BT131" i="4"/>
  <c r="BU131" i="4" s="1"/>
  <c r="BV131" i="4" s="1"/>
  <c r="BT139" i="4"/>
  <c r="BU139" i="4" s="1"/>
  <c r="BV139" i="4" s="1"/>
  <c r="BT133" i="4"/>
  <c r="BU133" i="4" s="1"/>
  <c r="BV133" i="4" s="1"/>
  <c r="BT142" i="4"/>
  <c r="BU142" i="4" s="1"/>
  <c r="BV142" i="4" s="1"/>
  <c r="BT136" i="4"/>
  <c r="BU136" i="4" s="1"/>
  <c r="BV136" i="4" s="1"/>
  <c r="BT132" i="4"/>
  <c r="BU132" i="4" s="1"/>
  <c r="BV132" i="4" s="1"/>
  <c r="BT134" i="4"/>
  <c r="BU134" i="4" s="1"/>
  <c r="BV134" i="4" s="1"/>
  <c r="BT140" i="4"/>
  <c r="BU140" i="4" s="1"/>
  <c r="BV140" i="4" s="1"/>
  <c r="BV144" i="4" l="1"/>
  <c r="R112" i="4" s="1"/>
  <c r="Z23" i="4" s="1"/>
  <c r="AA23" i="4" s="1"/>
  <c r="AA30" i="4" s="1"/>
</calcChain>
</file>

<file path=xl/sharedStrings.xml><?xml version="1.0" encoding="utf-8"?>
<sst xmlns="http://schemas.openxmlformats.org/spreadsheetml/2006/main" count="20678" uniqueCount="253">
  <si>
    <t>Poängräkning</t>
  </si>
  <si>
    <t>Instruktioner</t>
  </si>
  <si>
    <t>Frequently Asked Questions (FAQ)</t>
  </si>
  <si>
    <t>Samtliga matcher</t>
  </si>
  <si>
    <t>Rätt antal mål per lag</t>
  </si>
  <si>
    <t>Lägg till tips</t>
  </si>
  <si>
    <t>1. När jag klickar på START för att lägga till ett tips får jag felmeddelande</t>
  </si>
  <si>
    <t>Rätt tecken (1X2)</t>
  </si>
  <si>
    <t>3 poäng</t>
  </si>
  <si>
    <t>Svar: Behåll alltid originalfliken "Mitt tips" och döp inte om den. Döps fliken om eller</t>
  </si>
  <si>
    <t>Högerklicka på den nya fliken, välj "rename" eller "Byt namn" och skriv in tipparens namn</t>
  </si>
  <si>
    <t>tas bort fungerar inte makrot/kopieringen ordentligt. Fliken måste heta "Mitt tips"</t>
  </si>
  <si>
    <t>Du kan lägga till så många spelare du önskar</t>
  </si>
  <si>
    <t>Prediktion</t>
  </si>
  <si>
    <t>2. Kan jag få lösenordet till filen?</t>
  </si>
  <si>
    <t>Rätt lag i sextondelsfinal</t>
  </si>
  <si>
    <t>1 poäng per lag</t>
  </si>
  <si>
    <t>Lägg till tippare i tabellen</t>
  </si>
  <si>
    <t>Svar: Vi ger inte ut lösenordet. Vårt bidrag är att vi publicerar tipset för er gratis</t>
  </si>
  <si>
    <t>Rätt lag i åttondelsfinal</t>
  </si>
  <si>
    <t>2 poäng per lag</t>
  </si>
  <si>
    <t>1. Välj fliken "Resultat &amp; tabell" och skriv in tipparens namn i kolumnen "Namn" i tabellen</t>
  </si>
  <si>
    <t>Rätt lag i kvartsfinal</t>
  </si>
  <si>
    <t>4 poäng per lag</t>
  </si>
  <si>
    <t>2. Tryck i motsvarande cell i kolumn "Poäng" (Cell HC4) och skriv =</t>
  </si>
  <si>
    <t>3. Finns tipset på engelska?</t>
  </si>
  <si>
    <t>Rätt lag i semifinal</t>
  </si>
  <si>
    <t>6 poäng per lag</t>
  </si>
  <si>
    <r>
      <rPr>
        <sz val="11"/>
        <color theme="1"/>
        <rFont val="Calibri"/>
      </rPr>
      <t xml:space="preserve">Välj den flik med spelarens namn, klicka en gång i cell </t>
    </r>
    <r>
      <rPr>
        <b/>
        <sz val="11"/>
        <color theme="1"/>
        <rFont val="Calibri"/>
      </rPr>
      <t>AA30</t>
    </r>
    <r>
      <rPr>
        <sz val="11"/>
        <color theme="1"/>
        <rFont val="Calibri"/>
      </rPr>
      <t xml:space="preserve"> och tryck Enter</t>
    </r>
  </si>
  <si>
    <t>Svar: Ja</t>
  </si>
  <si>
    <t>Rätt lag i bronsmatch</t>
  </si>
  <si>
    <t>8 poäng per lag</t>
  </si>
  <si>
    <t>Siffran 0 dyker nu upp i cellen bredvid spelarens namn</t>
  </si>
  <si>
    <t>Rätt lag i final</t>
  </si>
  <si>
    <t>4. När jag får tillbaka tipsen från mina kompisar, kan jag kopiera eller flytta fliken "Mitt tips" från</t>
  </si>
  <si>
    <t>Tips för enklare kopiering av tips!</t>
  </si>
  <si>
    <t xml:space="preserve">min kompisars fil till min? </t>
  </si>
  <si>
    <t>Bonusfrågor</t>
  </si>
  <si>
    <t>Markera kolumnerna G, H, I, högerklicka och välj kopiera. Klistra sedan in dem i motsvarande celler i din masterfil</t>
  </si>
  <si>
    <t>Svar: Nej, det kan du inte, då fungerar inte länkningen till "Resultat &amp; Tabell"</t>
  </si>
  <si>
    <t>Skyttekung</t>
  </si>
  <si>
    <t>20 poäng</t>
  </si>
  <si>
    <t>Du måste skriva in deras tips manuellt, se tips för enklare kopiering</t>
  </si>
  <si>
    <t>Världsmästare</t>
  </si>
  <si>
    <t>Rättning</t>
  </si>
  <si>
    <t>Vinnare bronsmatch</t>
  </si>
  <si>
    <t>Fyll i de gula cellerna så uppdateras respektive spelares flik med poäng</t>
  </si>
  <si>
    <t>5. Jag och mina kompisar vill först tippa gruppspelet, och sen slutspelet</t>
  </si>
  <si>
    <t>Lag som gör flest mål i gruppspelet</t>
  </si>
  <si>
    <t>10 poäng</t>
  </si>
  <si>
    <t>Sortera sedan tabellen i fallande ordning i cellen "Poäng" under "Resultat &amp; tabell" och voila!</t>
  </si>
  <si>
    <t>separat, efterhand som matcherna spelats i respektive del, går det?</t>
  </si>
  <si>
    <t>Lag som släpper in flest mål i gruppspelet</t>
  </si>
  <si>
    <t>Svar: Ja, det går utmärkt att göra det. Det finns ingen begränsning för hur ni vill lägga upp tipset</t>
  </si>
  <si>
    <t>Egen bonusfråga 1</t>
  </si>
  <si>
    <t>Bonuspoäng</t>
  </si>
  <si>
    <t>Dock följer bonuspoängen för rätt lag vidare med i poängräkningen</t>
  </si>
  <si>
    <t>Egen bonusfråga 2</t>
  </si>
  <si>
    <t xml:space="preserve">Svar: Bonuspoäng delas ut när en match I slutspelsomgången är spelad. </t>
  </si>
  <si>
    <t>Tex. När hela gruppspelet + en sextondelsfinal är spelad, delas bonuspoäng för de två lagen i den sextondelsfinalen</t>
  </si>
  <si>
    <t>6. Kan man ändra poängräkningen?</t>
  </si>
  <si>
    <t>Poängfördelning</t>
  </si>
  <si>
    <t>Totalt</t>
  </si>
  <si>
    <t>Matcher</t>
  </si>
  <si>
    <t>Bonus</t>
  </si>
  <si>
    <t xml:space="preserve">Det fortsätter så genom hela slutspelet i åttondelsfinal, kvartsfinal osv. </t>
  </si>
  <si>
    <t>Svar: Nej, detta är den poängräkning som erbjuds. Givetvis kan man önska annan poängräkning men vi kan inte</t>
  </si>
  <si>
    <t>Gruppspel</t>
  </si>
  <si>
    <t>Bonuspoängen visas i alla spelares tips, när du fyllt I resultatet för matchen i den aktuella omgången i "Resultat &amp; tabell"</t>
  </si>
  <si>
    <t>garantera att det kommer erbjudas/uppdateras. Vårt bidrag är att vi publicerar tipset för er gratis</t>
  </si>
  <si>
    <t>Sextondelsfinal</t>
  </si>
  <si>
    <t>Åttondelsfinal</t>
  </si>
  <si>
    <t>7. Nytt - Mitt slutspelsträd</t>
  </si>
  <si>
    <t>Kvartsfinaler</t>
  </si>
  <si>
    <t>Nu kan du se vilken halva av slutspelsträden, lagen hamnar som du tippar vidare, baserat på din tippning i gruppspelet</t>
  </si>
  <si>
    <t>Semifinal</t>
  </si>
  <si>
    <t>Det finstilta</t>
  </si>
  <si>
    <t>Klicka på fliken "Mitt slutspelsträd", så ser du ditt slutspelsträd</t>
  </si>
  <si>
    <t>Bronsmatch</t>
  </si>
  <si>
    <t xml:space="preserve">Du måste fylla i varje deltagares tips under en separat flik i denna filen. </t>
  </si>
  <si>
    <t>Det kan vara ett bra stöd både genom tippningen av gruppspelet och av slutspelet</t>
  </si>
  <si>
    <t>Final</t>
  </si>
  <si>
    <t xml:space="preserve">Detta eftersom det finns formler kopplade i alla flikar, vilka styrs från "Resultat &amp; tabell". </t>
  </si>
  <si>
    <t>Tyvärr lite manuellt arbete, men det går relativt snabbt och behövs enbart göras i</t>
  </si>
  <si>
    <t>innan tipstävlingen drar igång</t>
  </si>
  <si>
    <t>Bra att veta!</t>
  </si>
  <si>
    <t xml:space="preserve">I sextondelsfinalerna och framåt är det möjligt att tippa ett annat lag vidare än vad resultatet visar. </t>
  </si>
  <si>
    <t xml:space="preserve">Tex om Sverige möter Brasilien och du tippar resultatet 1-2 kan du ändå ange Sverige som vinnare. </t>
  </si>
  <si>
    <t xml:space="preserve">Gör man så visas "EJ OK" vid den matchen som indikerar att resultat och vinnare inte stämmer. </t>
  </si>
  <si>
    <t xml:space="preserve">Det är helt upp till Dig som tipsgeneral att välja om Du vill godkänna detta eller inte. </t>
  </si>
  <si>
    <t xml:space="preserve">Tänk även på att bestämma i förväg om slutresultatet är efter 90 minuter, ev förlängning eller straffar </t>
  </si>
  <si>
    <t>Kvartsfinal</t>
  </si>
  <si>
    <t>Grupp A</t>
  </si>
  <si>
    <t>Rank 0</t>
  </si>
  <si>
    <t>Rank 1</t>
  </si>
  <si>
    <t>Rank 3</t>
  </si>
  <si>
    <t>Rank 4</t>
  </si>
  <si>
    <t>Rank 2</t>
  </si>
  <si>
    <t>Tredjeplats</t>
  </si>
  <si>
    <t>Se flik "Third-place combinations" från regelverk</t>
  </si>
  <si>
    <t>ETTOR</t>
  </si>
  <si>
    <t>Match</t>
  </si>
  <si>
    <t>Datum</t>
  </si>
  <si>
    <t>Resultat</t>
  </si>
  <si>
    <t>1X2</t>
  </si>
  <si>
    <t>Support kolumn</t>
  </si>
  <si>
    <t>Lag</t>
  </si>
  <si>
    <t>V</t>
  </si>
  <si>
    <t>O</t>
  </si>
  <si>
    <t>F</t>
  </si>
  <si>
    <t>GM</t>
  </si>
  <si>
    <t>IM</t>
  </si>
  <si>
    <t>+/-</t>
  </si>
  <si>
    <t>P</t>
  </si>
  <si>
    <t>Kategori</t>
  </si>
  <si>
    <t>Land eller spelare</t>
  </si>
  <si>
    <t>Tecken</t>
  </si>
  <si>
    <t>V1</t>
  </si>
  <si>
    <t>V2</t>
  </si>
  <si>
    <t>O1</t>
  </si>
  <si>
    <t>O2</t>
  </si>
  <si>
    <t>F1</t>
  </si>
  <si>
    <t>F2</t>
  </si>
  <si>
    <t>Grupp</t>
  </si>
  <si>
    <t>Rank P</t>
  </si>
  <si>
    <t>Rank +/-</t>
  </si>
  <si>
    <t>+/- rank</t>
  </si>
  <si>
    <t>GM rank</t>
  </si>
  <si>
    <t>Rank internal</t>
  </si>
  <si>
    <t>+/- all</t>
  </si>
  <si>
    <t>+/- rank all</t>
  </si>
  <si>
    <t>GM all</t>
  </si>
  <si>
    <t>GM rank all</t>
  </si>
  <si>
    <t>V all</t>
  </si>
  <si>
    <t>V rank all</t>
  </si>
  <si>
    <t>Rank all</t>
  </si>
  <si>
    <t>Rank</t>
  </si>
  <si>
    <t>Rank Ties</t>
  </si>
  <si>
    <t>Rank ties</t>
  </si>
  <si>
    <t>Rank total</t>
  </si>
  <si>
    <t>Rank mål</t>
  </si>
  <si>
    <t>Rank poäng</t>
  </si>
  <si>
    <t>Poäng</t>
  </si>
  <si>
    <t>Team through</t>
  </si>
  <si>
    <t>Check row:</t>
  </si>
  <si>
    <t>A</t>
  </si>
  <si>
    <t>B</t>
  </si>
  <si>
    <t>D</t>
  </si>
  <si>
    <t>E</t>
  </si>
  <si>
    <t>G</t>
  </si>
  <si>
    <t>I</t>
  </si>
  <si>
    <t>K</t>
  </si>
  <si>
    <t>L</t>
  </si>
  <si>
    <t>Valid</t>
  </si>
  <si>
    <t>Placering</t>
  </si>
  <si>
    <t>Namn</t>
  </si>
  <si>
    <t>Mexiko</t>
  </si>
  <si>
    <t>-</t>
  </si>
  <si>
    <t>Sydafrika</t>
  </si>
  <si>
    <t>J</t>
  </si>
  <si>
    <t>H</t>
  </si>
  <si>
    <t>Sydkorea</t>
  </si>
  <si>
    <t>Czechia</t>
  </si>
  <si>
    <t>C</t>
  </si>
  <si>
    <t>Grupp B</t>
  </si>
  <si>
    <t>Kanada</t>
  </si>
  <si>
    <t>Bosnien-Herzigovina</t>
  </si>
  <si>
    <t>Qatar</t>
  </si>
  <si>
    <t>Schweiz</t>
  </si>
  <si>
    <t>Fyll i resultat</t>
  </si>
  <si>
    <t>Grupp C</t>
  </si>
  <si>
    <t>Brasilien</t>
  </si>
  <si>
    <t>Marocko</t>
  </si>
  <si>
    <t>Haiti</t>
  </si>
  <si>
    <t>Skottland</t>
  </si>
  <si>
    <t>Grupp D</t>
  </si>
  <si>
    <t>USA</t>
  </si>
  <si>
    <t>Paraguay</t>
  </si>
  <si>
    <t>Australien</t>
  </si>
  <si>
    <t>Turkiet</t>
  </si>
  <si>
    <t>Grupp E</t>
  </si>
  <si>
    <t>Tyskland</t>
  </si>
  <si>
    <t>Curaçao</t>
  </si>
  <si>
    <t>Elfenbenskusten</t>
  </si>
  <si>
    <t>Ecuador</t>
  </si>
  <si>
    <t>Grupp F</t>
  </si>
  <si>
    <t>Nederländerna</t>
  </si>
  <si>
    <t>Japan</t>
  </si>
  <si>
    <t>Sverige</t>
  </si>
  <si>
    <t>Tunisien</t>
  </si>
  <si>
    <t>Grupp G</t>
  </si>
  <si>
    <t>Belgien</t>
  </si>
  <si>
    <t>Egypten</t>
  </si>
  <si>
    <t>Iran</t>
  </si>
  <si>
    <t>Nya Zeeland</t>
  </si>
  <si>
    <t>Grupp H</t>
  </si>
  <si>
    <t>Spanien</t>
  </si>
  <si>
    <t>Kap Verde</t>
  </si>
  <si>
    <t>Saudiarabien</t>
  </si>
  <si>
    <t>Uruguay</t>
  </si>
  <si>
    <t>Grupp I</t>
  </si>
  <si>
    <t>Frankrike</t>
  </si>
  <si>
    <t>Senegal</t>
  </si>
  <si>
    <t>Irak</t>
  </si>
  <si>
    <t>Norge</t>
  </si>
  <si>
    <t>Grupp J</t>
  </si>
  <si>
    <t>Argentina</t>
  </si>
  <si>
    <t>Algeriet</t>
  </si>
  <si>
    <t>Österrike</t>
  </si>
  <si>
    <t>Jordanien</t>
  </si>
  <si>
    <t>Grupp K</t>
  </si>
  <si>
    <t>Portugal</t>
  </si>
  <si>
    <t>Kongo</t>
  </si>
  <si>
    <t>Uzbekistan</t>
  </si>
  <si>
    <t>Colombia</t>
  </si>
  <si>
    <t>Grupp L</t>
  </si>
  <si>
    <t>England</t>
  </si>
  <si>
    <t>Kroatien</t>
  </si>
  <si>
    <t>Ghana</t>
  </si>
  <si>
    <t>Panama</t>
  </si>
  <si>
    <t>Sextondelsfinaler</t>
  </si>
  <si>
    <t>Vinnare sextondelsfinal</t>
  </si>
  <si>
    <r>
      <rPr>
        <b/>
        <sz val="10"/>
        <color theme="1"/>
        <rFont val="Calibri"/>
      </rPr>
      <t>NOTERA!</t>
    </r>
    <r>
      <rPr>
        <sz val="10"/>
        <color theme="1"/>
        <rFont val="Calibri"/>
      </rPr>
      <t xml:space="preserve">
Tipset kan inte ta hänsyn till Fair play-tabellen i turneringen, vilket kan påverka vilka lag som går vidare till sextondelsfinal. 
Vid behov, kan du själv skriva i rätt lag på rätt plats i åttondelsfinalerna (cell D112-D127 &amp; F112-F127)
För att återställa sextondelsfinalerna, klicka på den blå knappen till höger</t>
    </r>
  </si>
  <si>
    <t>Vinnare åttondelsfinal</t>
  </si>
  <si>
    <t>Vinnare kvartsfinal</t>
  </si>
  <si>
    <t>Vinnare semifinal</t>
  </si>
  <si>
    <t>Förlorare</t>
  </si>
  <si>
    <t>Förlorare semifinal</t>
  </si>
  <si>
    <t>Vinnare final</t>
  </si>
  <si>
    <t>Dina poäng</t>
  </si>
  <si>
    <t>Åttondelsfinaler</t>
  </si>
  <si>
    <t>Semifinaler</t>
  </si>
  <si>
    <t>Bonus sextondelsfinal</t>
  </si>
  <si>
    <t>Mitt tips</t>
  </si>
  <si>
    <t>Resultat &amp; tabell</t>
  </si>
  <si>
    <t>Utfall</t>
  </si>
  <si>
    <t>Utfall likare</t>
  </si>
  <si>
    <t>Bonus åttondelsfinal</t>
  </si>
  <si>
    <t>Bonus kvartsfinal</t>
  </si>
  <si>
    <t>Summa</t>
  </si>
  <si>
    <t>Bonus semifinal</t>
  </si>
  <si>
    <t>Bonus bronsmatch</t>
  </si>
  <si>
    <t>Bonus final</t>
  </si>
  <si>
    <r>
      <rPr>
        <b/>
        <sz val="11"/>
        <color theme="1"/>
        <rFont val="Calibri"/>
      </rPr>
      <t>NOTERA!</t>
    </r>
    <r>
      <rPr>
        <sz val="11"/>
        <color theme="1"/>
        <rFont val="Calibri"/>
      </rPr>
      <t xml:space="preserve">
Tipset kan inte ta hänsyn till Fair play-tabellen i turneringen, vilket kan påverka vilka lag som går vidare till sextondelsfinal. 
Vid behov, kan du själv skriva i rätt lag på rätt plats i åttondelsfinalerna (cell D112-D127 &amp; F112-F127)
För att återställa sextondelsfinalerna, klicka på den blå knappen till höger</t>
    </r>
  </si>
  <si>
    <t>#</t>
  </si>
  <si>
    <t>Brunkarnas brunkare (flest gula och röda kort i gruppspelet, direkt rött = 2 gula)</t>
  </si>
  <si>
    <t>15 poäng</t>
  </si>
  <si>
    <t>Hur många mål gör Sverige totalt i gruppspelet?</t>
  </si>
  <si>
    <t>Assistkung</t>
  </si>
  <si>
    <t>1 poäng</t>
  </si>
  <si>
    <t>5 poäng kan delas ut i samtliga matcher</t>
  </si>
  <si>
    <t>10 poäng per lag</t>
  </si>
  <si>
    <t>Notera att namn på Skyttekung &amp; Assistkung måste vara stavat/skrivet likadant i Resultat &amp; tabell som hos tipsaren för att ge poäng.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</si>
</sst>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D]dd/mmm"/>
  </numFmts>
  <fonts count="33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b/>
      <i/>
      <sz val="11"/>
      <color theme="1"/>
      <name val="Calibri"/>
    </font>
    <font>
      <i/>
      <sz val="11"/>
      <color theme="1"/>
      <name val="Calibri"/>
    </font>
    <font>
      <sz val="11"/>
      <color theme="0"/>
      <name val="Calibri"/>
    </font>
    <font>
      <b/>
      <sz val="10"/>
      <color theme="0"/>
      <name val="Calibri"/>
    </font>
    <font>
      <b/>
      <sz val="10"/>
      <color theme="1"/>
      <name val="Calibri"/>
    </font>
    <font>
      <sz val="10"/>
      <color theme="0"/>
      <name val="Calibri"/>
    </font>
    <font>
      <sz val="10"/>
      <color theme="1"/>
      <name val="Calibri"/>
    </font>
    <font>
      <sz val="11"/>
      <color rgb="FFFAFDD9"/>
      <name val="Calibri"/>
    </font>
    <font>
      <b/>
      <sz val="10"/>
      <color rgb="FF0A0A0A"/>
      <name val="Calibri"/>
    </font>
    <font>
      <b/>
      <sz val="10"/>
      <color rgb="FF000000"/>
      <name val="Calibri"/>
    </font>
    <font>
      <sz val="11"/>
      <name val="Calibri"/>
    </font>
    <font>
      <sz val="11"/>
      <color rgb="FF252525"/>
      <name val="Arial"/>
    </font>
    <font>
      <b/>
      <sz val="10"/>
      <color rgb="FFE36C09"/>
      <name val="Calibri"/>
    </font>
    <font>
      <i/>
      <sz val="10"/>
      <color theme="1"/>
      <name val="Calibri"/>
    </font>
    <font>
      <b/>
      <sz val="13"/>
      <color rgb="FF000000"/>
      <name val="Calibri"/>
    </font>
    <font>
      <b/>
      <sz val="9"/>
      <color rgb="FF252525"/>
      <name val="Arial"/>
    </font>
    <font>
      <sz val="10"/>
      <color rgb="FF0B0080"/>
      <name val="Arial"/>
    </font>
    <font>
      <b/>
      <sz val="11"/>
      <color rgb="FF252525"/>
      <name val="Arial"/>
    </font>
    <font>
      <b/>
      <sz val="16"/>
      <color theme="1"/>
      <name val="Calibri"/>
    </font>
    <font>
      <sz val="10"/>
      <color rgb="FF252525"/>
      <name val="Arial"/>
    </font>
    <font>
      <sz val="9"/>
      <color rgb="FF252525"/>
      <name val="Arial"/>
    </font>
    <font>
      <sz val="10"/>
      <color rgb="FFF2F2F2"/>
      <name val="Calibri"/>
    </font>
    <font>
      <sz val="12"/>
      <color theme="1"/>
      <name val="Calibri"/>
    </font>
    <font>
      <b/>
      <sz val="13"/>
      <color theme="0"/>
      <name val="Calibri"/>
    </font>
    <font>
      <b/>
      <sz val="14"/>
      <color theme="1"/>
      <name val="Calibri"/>
    </font>
    <font>
      <sz val="14"/>
      <color theme="1"/>
      <name val="Calibri"/>
    </font>
    <font>
      <sz val="10"/>
      <color rgb="FFFF0000"/>
      <name val="Calibri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5B3D7"/>
        <bgColor rgb="FF95B3D7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C4BD97"/>
        <bgColor rgb="FFC4BD97"/>
      </patternFill>
    </fill>
    <fill>
      <patternFill patternType="solid">
        <fgColor rgb="FFBFBFBF"/>
        <bgColor rgb="FFBFBFBF"/>
      </patternFill>
    </fill>
    <fill>
      <patternFill patternType="solid">
        <fgColor rgb="FF938953"/>
        <bgColor rgb="FF938953"/>
      </patternFill>
    </fill>
    <fill>
      <patternFill patternType="solid">
        <fgColor rgb="FFFFFF00"/>
        <bgColor rgb="FFFFFF00"/>
      </patternFill>
    </fill>
    <fill>
      <patternFill patternType="solid">
        <fgColor rgb="FFB6DDE8"/>
        <bgColor rgb="FFB6DDE8"/>
      </patternFill>
    </fill>
    <fill>
      <patternFill patternType="solid">
        <fgColor theme="5"/>
        <bgColor theme="5"/>
      </patternFill>
    </fill>
    <fill>
      <patternFill patternType="solid">
        <fgColor theme="8"/>
        <bgColor theme="8"/>
      </patternFill>
    </fill>
    <fill>
      <patternFill patternType="solid">
        <fgColor theme="9"/>
        <bgColor theme="9"/>
      </patternFill>
    </fill>
    <fill>
      <patternFill patternType="solid">
        <fgColor rgb="FFC6D9F0"/>
        <bgColor rgb="FFC6D9F0"/>
      </patternFill>
    </fill>
    <fill>
      <patternFill patternType="solid">
        <fgColor rgb="FFFAFDD9"/>
        <bgColor rgb="FFFAFDD9"/>
      </patternFill>
    </fill>
    <fill>
      <patternFill patternType="solid">
        <fgColor rgb="FFF2F2F2"/>
        <bgColor rgb="FFF2F2F2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 style="thick">
        <color theme="9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548DD4"/>
      </left>
      <right style="thin">
        <color rgb="FF548DD4"/>
      </right>
      <top style="thin">
        <color rgb="FF548DD4"/>
      </top>
      <bottom style="thin">
        <color rgb="FF548DD4"/>
      </bottom>
      <diagonal/>
    </border>
    <border>
      <left style="thin">
        <color rgb="FF548DD4"/>
      </left>
      <right style="thin">
        <color rgb="FF548DD4"/>
      </right>
      <top/>
      <bottom/>
      <diagonal/>
    </border>
    <border>
      <left style="thin">
        <color rgb="FF548DD4"/>
      </left>
      <right style="thin">
        <color rgb="FF548DD4"/>
      </right>
      <top/>
      <bottom style="thin">
        <color rgb="FF548DD4"/>
      </bottom>
      <diagonal/>
    </border>
    <border>
      <left style="thin">
        <color rgb="FF8DB3E2"/>
      </left>
      <right/>
      <top style="thin">
        <color rgb="FF8DB3E2"/>
      </top>
      <bottom/>
      <diagonal/>
    </border>
    <border>
      <left/>
      <right style="thin">
        <color rgb="FF8DB3E2"/>
      </right>
      <top style="thin">
        <color rgb="FF8DB3E2"/>
      </top>
      <bottom/>
      <diagonal/>
    </border>
    <border>
      <left style="thin">
        <color rgb="FF8DB3E2"/>
      </left>
      <right/>
      <top/>
      <bottom style="thin">
        <color rgb="FF8DB3E2"/>
      </bottom>
      <diagonal/>
    </border>
    <border>
      <left/>
      <right style="thin">
        <color rgb="FF8DB3E2"/>
      </right>
      <top/>
      <bottom style="thin">
        <color rgb="FF8DB3E2"/>
      </bottom>
      <diagonal/>
    </border>
    <border>
      <left style="thin">
        <color rgb="FF8DB3E2"/>
      </left>
      <right/>
      <top/>
      <bottom/>
      <diagonal/>
    </border>
    <border>
      <left/>
      <right style="thin">
        <color rgb="FF8DB3E2"/>
      </right>
      <top/>
      <bottom/>
      <diagonal/>
    </border>
    <border>
      <left/>
      <right/>
      <top/>
      <bottom style="thin">
        <color rgb="FF938953"/>
      </bottom>
      <diagonal/>
    </border>
    <border>
      <left style="thin">
        <color rgb="FF938953"/>
      </left>
      <right style="thin">
        <color rgb="FF938953"/>
      </right>
      <top style="thin">
        <color rgb="FF938953"/>
      </top>
      <bottom style="thin">
        <color rgb="FF938953"/>
      </bottom>
      <diagonal/>
    </border>
    <border>
      <left style="thin">
        <color rgb="FF938953"/>
      </left>
      <right style="thin">
        <color rgb="FF938953"/>
      </right>
      <top/>
      <bottom/>
      <diagonal/>
    </border>
    <border>
      <left style="thin">
        <color rgb="FF938953"/>
      </left>
      <right style="thin">
        <color rgb="FF938953"/>
      </right>
      <top/>
      <bottom style="thin">
        <color rgb="FF938953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/>
      <right/>
      <top style="thin">
        <color rgb="FF8DB3E2"/>
      </top>
      <bottom/>
      <diagonal/>
    </border>
    <border>
      <left style="thin">
        <color rgb="FFC6D9F0"/>
      </left>
      <right/>
      <top style="thin">
        <color rgb="FF8DB3E2"/>
      </top>
      <bottom style="thin">
        <color rgb="FF8DB3E2"/>
      </bottom>
      <diagonal/>
    </border>
    <border>
      <left/>
      <right/>
      <top style="thin">
        <color rgb="FF8DB3E2"/>
      </top>
      <bottom style="thin">
        <color rgb="FF8DB3E2"/>
      </bottom>
      <diagonal/>
    </border>
    <border>
      <left/>
      <right style="thin">
        <color rgb="FFC6D9F0"/>
      </right>
      <top style="thin">
        <color rgb="FF8DB3E2"/>
      </top>
      <bottom style="thin">
        <color rgb="FF8DB3E2"/>
      </bottom>
      <diagonal/>
    </border>
    <border>
      <left/>
      <right/>
      <top style="thin">
        <color rgb="FF8DB3E2"/>
      </top>
      <bottom/>
      <diagonal/>
    </border>
    <border>
      <left/>
      <right/>
      <top style="thin">
        <color rgb="FF8DB3E2"/>
      </top>
      <bottom/>
      <diagonal/>
    </border>
    <border>
      <left/>
      <right/>
      <top style="thin">
        <color rgb="FF8DB3E2"/>
      </top>
      <bottom/>
      <diagonal/>
    </border>
    <border>
      <left style="thin">
        <color rgb="FFC6D9F0"/>
      </left>
      <right style="thin">
        <color rgb="FF8DB3E2"/>
      </right>
      <top style="thin">
        <color rgb="FF8DB3E2"/>
      </top>
      <bottom style="thin">
        <color rgb="FF8DB3E2"/>
      </bottom>
      <diagonal/>
    </border>
    <border>
      <left style="thin">
        <color rgb="FF8DB3E2"/>
      </left>
      <right/>
      <top style="thin">
        <color rgb="FF8DB3E2"/>
      </top>
      <bottom style="thin">
        <color rgb="FF8DB3E2"/>
      </bottom>
      <diagonal/>
    </border>
    <border>
      <left/>
      <right/>
      <top style="thin">
        <color rgb="FF8DB3E2"/>
      </top>
      <bottom style="thin">
        <color rgb="FF8DB3E2"/>
      </bottom>
      <diagonal/>
    </border>
    <border>
      <left/>
      <right style="thin">
        <color rgb="FF8DB3E2"/>
      </right>
      <top style="thin">
        <color rgb="FF8DB3E2"/>
      </top>
      <bottom style="thin">
        <color rgb="FF8DB3E2"/>
      </bottom>
      <diagonal/>
    </border>
    <border>
      <left/>
      <right/>
      <top style="thin">
        <color rgb="FF8DB3E2"/>
      </top>
      <bottom style="thin">
        <color rgb="FF8DB3E2"/>
      </bottom>
      <diagonal/>
    </border>
    <border>
      <left/>
      <right style="thin">
        <color rgb="FF8DB3E2"/>
      </right>
      <top style="thin">
        <color rgb="FF8DB3E2"/>
      </top>
      <bottom style="thin">
        <color rgb="FF8DB3E2"/>
      </bottom>
      <diagonal/>
    </border>
    <border>
      <left/>
      <right/>
      <top style="thin">
        <color rgb="FF8DB3E2"/>
      </top>
      <bottom style="thin">
        <color rgb="FF8DB3E2"/>
      </bottom>
      <diagonal/>
    </border>
    <border>
      <left style="thin">
        <color rgb="FFC6D9F0"/>
      </left>
      <right style="thin">
        <color rgb="FF8DB3E2"/>
      </right>
      <top style="thin">
        <color rgb="FF8DB3E2"/>
      </top>
      <bottom/>
      <diagonal/>
    </border>
    <border>
      <left style="thin">
        <color rgb="FF8DB3E2"/>
      </left>
      <right style="thin">
        <color rgb="FF8DB3E2"/>
      </right>
      <top style="thin">
        <color rgb="FF8DB3E2"/>
      </top>
      <bottom style="thin">
        <color rgb="FF8DB3E2"/>
      </bottom>
      <diagonal/>
    </border>
    <border>
      <left style="thin">
        <color rgb="FF8DB3E2"/>
      </left>
      <right/>
      <top style="thin">
        <color rgb="FF8DB3E2"/>
      </top>
      <bottom style="thin">
        <color rgb="FF8DB3E2"/>
      </bottom>
      <diagonal/>
    </border>
    <border>
      <left style="thin">
        <color rgb="FF8DB3E2"/>
      </left>
      <right style="thin">
        <color rgb="FF8DB3E2"/>
      </right>
      <top/>
      <bottom style="thin">
        <color rgb="FF8DB3E2"/>
      </bottom>
      <diagonal/>
    </border>
    <border>
      <left/>
      <right/>
      <top/>
      <bottom style="thin">
        <color rgb="FF8DB3E2"/>
      </bottom>
      <diagonal/>
    </border>
    <border>
      <left style="thin">
        <color rgb="FF8DB3E2"/>
      </left>
      <right style="thin">
        <color rgb="FF8DB3E2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8DB3E2"/>
      </left>
      <right style="thin">
        <color rgb="FFC6D9F0"/>
      </right>
      <top style="thin">
        <color rgb="FF8DB3E2"/>
      </top>
      <bottom style="thin">
        <color rgb="FF8DB3E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8DB3E2"/>
      </left>
      <right style="thin">
        <color rgb="FF8DB3E2"/>
      </right>
      <top style="thin">
        <color rgb="FF8DB3E2"/>
      </top>
      <bottom/>
      <diagonal/>
    </border>
    <border>
      <left style="thin">
        <color rgb="FF8DB3E2"/>
      </left>
      <right/>
      <top style="thin">
        <color rgb="FF8DB3E2"/>
      </top>
      <bottom/>
      <diagonal/>
    </border>
    <border>
      <left/>
      <right/>
      <top style="thin">
        <color rgb="FF8DB3E2"/>
      </top>
      <bottom/>
      <diagonal/>
    </border>
    <border>
      <left/>
      <right style="thin">
        <color rgb="FF8DB3E2"/>
      </right>
      <top style="thin">
        <color rgb="FF8DB3E2"/>
      </top>
      <bottom/>
      <diagonal/>
    </border>
    <border>
      <left style="thin">
        <color rgb="FF8DB3E2"/>
      </left>
      <right/>
      <top/>
      <bottom/>
      <diagonal/>
    </border>
    <border>
      <left/>
      <right style="thin">
        <color rgb="FF8DB3E2"/>
      </right>
      <top/>
      <bottom/>
      <diagonal/>
    </border>
    <border>
      <left style="thin">
        <color rgb="FF8DB3E2"/>
      </left>
      <right/>
      <top/>
      <bottom style="thin">
        <color rgb="FF8DB3E2"/>
      </bottom>
      <diagonal/>
    </border>
    <border>
      <left/>
      <right/>
      <top/>
      <bottom style="thin">
        <color rgb="FF8DB3E2"/>
      </bottom>
      <diagonal/>
    </border>
    <border>
      <left/>
      <right style="thin">
        <color rgb="FF8DB3E2"/>
      </right>
      <top/>
      <bottom style="thin">
        <color rgb="FF8DB3E2"/>
      </bottom>
      <diagonal/>
    </border>
    <border>
      <left style="thin">
        <color rgb="FF8DB3E2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15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/>
    <xf numFmtId="0" fontId="4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3" fillId="2" borderId="2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right"/>
    </xf>
    <xf numFmtId="0" fontId="7" fillId="3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1" fontId="9" fillId="2" borderId="5" xfId="0" applyNumberFormat="1" applyFont="1" applyFill="1" applyBorder="1" applyAlignment="1">
      <alignment horizontal="left" vertical="center"/>
    </xf>
    <xf numFmtId="1" fontId="9" fillId="2" borderId="6" xfId="0" applyNumberFormat="1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vertical="center" wrapText="1"/>
    </xf>
    <xf numFmtId="0" fontId="9" fillId="2" borderId="12" xfId="0" applyFont="1" applyFill="1" applyBorder="1" applyAlignment="1">
      <alignment vertical="center" wrapText="1"/>
    </xf>
    <xf numFmtId="0" fontId="7" fillId="5" borderId="4" xfId="0" applyFont="1" applyFill="1" applyBorder="1" applyAlignment="1">
      <alignment horizontal="center" vertical="center"/>
    </xf>
    <xf numFmtId="0" fontId="1" fillId="0" borderId="13" xfId="0" applyFont="1" applyBorder="1"/>
    <xf numFmtId="0" fontId="7" fillId="6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left" vertical="center"/>
    </xf>
    <xf numFmtId="0" fontId="9" fillId="2" borderId="16" xfId="0" applyFont="1" applyFill="1" applyBorder="1" applyAlignment="1">
      <alignment horizontal="left" vertical="center"/>
    </xf>
    <xf numFmtId="0" fontId="7" fillId="7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left" vertical="center"/>
    </xf>
    <xf numFmtId="0" fontId="9" fillId="2" borderId="19" xfId="0" applyFont="1" applyFill="1" applyBorder="1" applyAlignment="1">
      <alignment horizontal="left" vertical="center"/>
    </xf>
    <xf numFmtId="0" fontId="7" fillId="8" borderId="14" xfId="0" applyFont="1" applyFill="1" applyBorder="1" applyAlignment="1">
      <alignment horizontal="center" vertical="center"/>
    </xf>
    <xf numFmtId="0" fontId="10" fillId="0" borderId="0" xfId="0" applyFont="1"/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9" borderId="1" xfId="0" applyFont="1" applyFill="1" applyBorder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10" borderId="1" xfId="0" applyFont="1" applyFill="1" applyBorder="1"/>
    <xf numFmtId="0" fontId="1" fillId="11" borderId="1" xfId="0" applyFont="1" applyFill="1" applyBorder="1"/>
    <xf numFmtId="0" fontId="1" fillId="12" borderId="1" xfId="0" applyFont="1" applyFill="1" applyBorder="1"/>
    <xf numFmtId="0" fontId="7" fillId="14" borderId="1" xfId="0" applyFont="1" applyFill="1" applyBorder="1" applyAlignment="1">
      <alignment vertical="center"/>
    </xf>
    <xf numFmtId="164" fontId="9" fillId="2" borderId="1" xfId="0" applyNumberFormat="1" applyFont="1" applyFill="1" applyBorder="1" applyAlignment="1">
      <alignment horizontal="left" vertical="center"/>
    </xf>
    <xf numFmtId="0" fontId="7" fillId="14" borderId="7" xfId="0" applyFont="1" applyFill="1" applyBorder="1" applyAlignment="1">
      <alignment horizontal="left" vertical="center"/>
    </xf>
    <xf numFmtId="0" fontId="7" fillId="14" borderId="20" xfId="0" applyFont="1" applyFill="1" applyBorder="1" applyAlignment="1">
      <alignment horizontal="left" vertical="center"/>
    </xf>
    <xf numFmtId="0" fontId="7" fillId="14" borderId="2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7" fillId="14" borderId="28" xfId="0" applyFont="1" applyFill="1" applyBorder="1" applyAlignment="1">
      <alignment horizontal="left" vertical="center"/>
    </xf>
    <xf numFmtId="0" fontId="7" fillId="14" borderId="29" xfId="0" applyFont="1" applyFill="1" applyBorder="1" applyAlignment="1">
      <alignment horizontal="center" vertical="center"/>
    </xf>
    <xf numFmtId="0" fontId="7" fillId="14" borderId="30" xfId="0" applyFont="1" applyFill="1" applyBorder="1" applyAlignment="1">
      <alignment horizontal="center" vertical="center"/>
    </xf>
    <xf numFmtId="0" fontId="7" fillId="14" borderId="34" xfId="0" applyFont="1" applyFill="1" applyBorder="1" applyAlignment="1">
      <alignment horizontal="center" vertical="center"/>
    </xf>
    <xf numFmtId="0" fontId="1" fillId="11" borderId="1" xfId="0" quotePrefix="1" applyFont="1" applyFill="1" applyBorder="1" applyAlignment="1">
      <alignment horizontal="center"/>
    </xf>
    <xf numFmtId="0" fontId="7" fillId="14" borderId="1" xfId="0" applyFont="1" applyFill="1" applyBorder="1" applyAlignment="1">
      <alignment horizontal="center" vertical="center"/>
    </xf>
    <xf numFmtId="0" fontId="7" fillId="14" borderId="35" xfId="0" applyFont="1" applyFill="1" applyBorder="1" applyAlignment="1">
      <alignment horizontal="left" vertical="center"/>
    </xf>
    <xf numFmtId="0" fontId="7" fillId="14" borderId="35" xfId="0" applyFont="1" applyFill="1" applyBorder="1" applyAlignment="1">
      <alignment vertical="center"/>
    </xf>
    <xf numFmtId="0" fontId="7" fillId="14" borderId="30" xfId="0" applyFont="1" applyFill="1" applyBorder="1" applyAlignment="1">
      <alignment vertical="center"/>
    </xf>
    <xf numFmtId="0" fontId="9" fillId="2" borderId="35" xfId="0" applyFont="1" applyFill="1" applyBorder="1" applyAlignment="1">
      <alignment horizontal="center" vertical="center"/>
    </xf>
    <xf numFmtId="164" fontId="9" fillId="2" borderId="35" xfId="0" applyNumberFormat="1" applyFont="1" applyFill="1" applyBorder="1" applyAlignment="1">
      <alignment horizontal="left" vertical="center"/>
    </xf>
    <xf numFmtId="0" fontId="9" fillId="2" borderId="29" xfId="0" applyFont="1" applyFill="1" applyBorder="1" applyAlignment="1">
      <alignment horizontal="left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left" vertical="center"/>
    </xf>
    <xf numFmtId="1" fontId="9" fillId="15" borderId="2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/>
    </xf>
    <xf numFmtId="16" fontId="7" fillId="2" borderId="7" xfId="0" applyNumberFormat="1" applyFont="1" applyFill="1" applyBorder="1" applyAlignment="1">
      <alignment horizontal="left" vertical="center"/>
    </xf>
    <xf numFmtId="1" fontId="9" fillId="2" borderId="20" xfId="0" applyNumberFormat="1" applyFont="1" applyFill="1" applyBorder="1" applyAlignment="1">
      <alignment horizontal="center" vertical="center"/>
    </xf>
    <xf numFmtId="1" fontId="9" fillId="2" borderId="8" xfId="0" applyNumberFormat="1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left" vertical="center"/>
    </xf>
    <xf numFmtId="49" fontId="9" fillId="0" borderId="0" xfId="0" applyNumberFormat="1" applyFont="1" applyAlignment="1">
      <alignment horizontal="center" vertical="center"/>
    </xf>
    <xf numFmtId="16" fontId="9" fillId="2" borderId="37" xfId="0" applyNumberFormat="1" applyFont="1" applyFill="1" applyBorder="1" applyAlignment="1">
      <alignment horizontal="left" vertical="center"/>
    </xf>
    <xf numFmtId="3" fontId="14" fillId="0" borderId="0" xfId="0" applyNumberFormat="1" applyFont="1" applyAlignment="1">
      <alignment horizontal="center" vertical="center"/>
    </xf>
    <xf numFmtId="16" fontId="9" fillId="2" borderId="1" xfId="0" applyNumberFormat="1" applyFont="1" applyFill="1" applyBorder="1" applyAlignment="1">
      <alignment vertical="center"/>
    </xf>
    <xf numFmtId="1" fontId="1" fillId="0" borderId="0" xfId="0" applyNumberFormat="1" applyFont="1" applyAlignment="1">
      <alignment horizontal="center"/>
    </xf>
    <xf numFmtId="1" fontId="9" fillId="2" borderId="1" xfId="0" applyNumberFormat="1" applyFont="1" applyFill="1" applyBorder="1" applyAlignment="1">
      <alignment vertical="center"/>
    </xf>
    <xf numFmtId="1" fontId="9" fillId="2" borderId="30" xfId="0" applyNumberFormat="1" applyFont="1" applyFill="1" applyBorder="1" applyAlignment="1">
      <alignment horizontal="center" vertical="center"/>
    </xf>
    <xf numFmtId="16" fontId="7" fillId="2" borderId="9" xfId="0" applyNumberFormat="1" applyFont="1" applyFill="1" applyBorder="1" applyAlignment="1">
      <alignment horizontal="left" vertical="center"/>
    </xf>
    <xf numFmtId="0" fontId="9" fillId="2" borderId="38" xfId="0" applyFont="1" applyFill="1" applyBorder="1" applyAlignment="1">
      <alignment horizontal="center" vertical="center"/>
    </xf>
    <xf numFmtId="1" fontId="9" fillId="2" borderId="10" xfId="0" applyNumberFormat="1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16" fontId="15" fillId="2" borderId="11" xfId="0" applyNumberFormat="1" applyFont="1" applyFill="1" applyBorder="1" applyAlignment="1">
      <alignment horizontal="left" vertical="center"/>
    </xf>
    <xf numFmtId="1" fontId="9" fillId="2" borderId="1" xfId="0" applyNumberFormat="1" applyFont="1" applyFill="1" applyBorder="1" applyAlignment="1">
      <alignment horizontal="center" vertical="center"/>
    </xf>
    <xf numFmtId="1" fontId="9" fillId="2" borderId="12" xfId="0" applyNumberFormat="1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left" vertical="center"/>
    </xf>
    <xf numFmtId="16" fontId="9" fillId="2" borderId="9" xfId="0" applyNumberFormat="1" applyFont="1" applyFill="1" applyBorder="1" applyAlignment="1">
      <alignment horizontal="left" vertical="center"/>
    </xf>
    <xf numFmtId="1" fontId="9" fillId="2" borderId="38" xfId="0" applyNumberFormat="1" applyFont="1" applyFill="1" applyBorder="1" applyAlignment="1">
      <alignment horizontal="center" vertical="center"/>
    </xf>
    <xf numFmtId="0" fontId="1" fillId="0" borderId="40" xfId="0" applyFont="1" applyBorder="1"/>
    <xf numFmtId="0" fontId="1" fillId="0" borderId="40" xfId="0" applyFont="1" applyBorder="1" applyAlignment="1">
      <alignment horizontal="center"/>
    </xf>
    <xf numFmtId="0" fontId="9" fillId="2" borderId="37" xfId="0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vertical="center"/>
    </xf>
    <xf numFmtId="0" fontId="16" fillId="2" borderId="35" xfId="0" applyFont="1" applyFill="1" applyBorder="1" applyAlignment="1">
      <alignment horizontal="left" vertical="center"/>
    </xf>
    <xf numFmtId="0" fontId="17" fillId="0" borderId="0" xfId="0" applyFont="1" applyAlignment="1">
      <alignment horizontal="left"/>
    </xf>
    <xf numFmtId="164" fontId="7" fillId="2" borderId="1" xfId="0" applyNumberFormat="1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left"/>
    </xf>
    <xf numFmtId="0" fontId="17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14" borderId="41" xfId="0" applyFont="1" applyFill="1" applyBorder="1" applyAlignment="1">
      <alignment horizontal="left" vertical="center"/>
    </xf>
    <xf numFmtId="0" fontId="7" fillId="14" borderId="29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49" fontId="9" fillId="2" borderId="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9" fillId="2" borderId="42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23" fillId="0" borderId="0" xfId="0" applyFont="1" applyAlignment="1">
      <alignment vertical="top" wrapText="1"/>
    </xf>
    <xf numFmtId="1" fontId="24" fillId="2" borderId="1" xfId="0" applyNumberFormat="1" applyFont="1" applyFill="1" applyBorder="1" applyAlignment="1">
      <alignment vertical="center"/>
    </xf>
    <xf numFmtId="0" fontId="23" fillId="0" borderId="0" xfId="0" applyFont="1" applyAlignment="1">
      <alignment horizontal="right" vertical="top" wrapText="1"/>
    </xf>
    <xf numFmtId="0" fontId="22" fillId="0" borderId="0" xfId="0" applyFont="1" applyAlignment="1">
      <alignment vertical="top" wrapText="1"/>
    </xf>
    <xf numFmtId="0" fontId="7" fillId="2" borderId="1" xfId="0" applyFont="1" applyFill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1" fontId="9" fillId="0" borderId="0" xfId="0" applyNumberFormat="1" applyFont="1" applyAlignment="1">
      <alignment horizontal="center" vertical="center"/>
    </xf>
    <xf numFmtId="16" fontId="9" fillId="0" borderId="0" xfId="0" applyNumberFormat="1" applyFont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7" fillId="14" borderId="43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left" vertical="center"/>
    </xf>
    <xf numFmtId="0" fontId="9" fillId="15" borderId="35" xfId="0" applyFont="1" applyFill="1" applyBorder="1" applyAlignment="1">
      <alignment horizontal="left" vertical="center"/>
    </xf>
    <xf numFmtId="0" fontId="9" fillId="0" borderId="35" xfId="0" applyFont="1" applyBorder="1" applyAlignment="1">
      <alignment horizontal="left" vertical="center"/>
    </xf>
    <xf numFmtId="0" fontId="9" fillId="0" borderId="0" xfId="0" applyFont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25" fillId="2" borderId="1" xfId="0" applyFont="1" applyFill="1" applyBorder="1" applyAlignment="1">
      <alignment vertical="top" wrapText="1"/>
    </xf>
    <xf numFmtId="0" fontId="25" fillId="0" borderId="0" xfId="0" applyFont="1" applyAlignment="1">
      <alignment vertical="top" wrapText="1"/>
    </xf>
    <xf numFmtId="0" fontId="9" fillId="2" borderId="11" xfId="0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vertical="center"/>
    </xf>
    <xf numFmtId="0" fontId="7" fillId="14" borderId="3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14" borderId="8" xfId="0" applyFont="1" applyFill="1" applyBorder="1" applyAlignment="1">
      <alignment horizontal="center" vertical="center"/>
    </xf>
    <xf numFmtId="0" fontId="7" fillId="16" borderId="35" xfId="0" applyFont="1" applyFill="1" applyBorder="1" applyAlignment="1">
      <alignment horizontal="center" vertical="center"/>
    </xf>
    <xf numFmtId="0" fontId="26" fillId="0" borderId="0" xfId="0" applyFont="1"/>
    <xf numFmtId="0" fontId="7" fillId="14" borderId="7" xfId="0" applyFont="1" applyFill="1" applyBorder="1" applyAlignment="1">
      <alignment vertical="center"/>
    </xf>
    <xf numFmtId="0" fontId="7" fillId="14" borderId="20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vertical="center"/>
    </xf>
    <xf numFmtId="0" fontId="9" fillId="2" borderId="12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vertical="center"/>
    </xf>
    <xf numFmtId="0" fontId="28" fillId="0" borderId="0" xfId="0" applyFont="1"/>
    <xf numFmtId="0" fontId="27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2" fontId="9" fillId="2" borderId="1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8" fillId="2" borderId="1" xfId="0" applyFont="1" applyFill="1" applyBorder="1" applyAlignment="1">
      <alignment horizontal="right" vertical="center"/>
    </xf>
    <xf numFmtId="3" fontId="1" fillId="0" borderId="0" xfId="0" applyNumberFormat="1" applyFont="1" applyAlignment="1">
      <alignment horizontal="center"/>
    </xf>
    <xf numFmtId="16" fontId="9" fillId="2" borderId="28" xfId="0" applyNumberFormat="1" applyFont="1" applyFill="1" applyBorder="1" applyAlignment="1">
      <alignment horizontal="left" vertical="center"/>
    </xf>
    <xf numFmtId="16" fontId="9" fillId="2" borderId="30" xfId="0" applyNumberFormat="1" applyFont="1" applyFill="1" applyBorder="1" applyAlignment="1">
      <alignment horizontal="left" vertical="center"/>
    </xf>
    <xf numFmtId="16" fontId="29" fillId="2" borderId="30" xfId="0" applyNumberFormat="1" applyFont="1" applyFill="1" applyBorder="1" applyAlignment="1">
      <alignment horizontal="left" vertical="center"/>
    </xf>
    <xf numFmtId="0" fontId="30" fillId="0" borderId="0" xfId="0" applyFont="1"/>
    <xf numFmtId="0" fontId="32" fillId="2" borderId="35" xfId="0" applyFont="1" applyFill="1" applyBorder="1" applyAlignment="1">
      <alignment horizontal="left" vertical="center"/>
    </xf>
    <xf numFmtId="0" fontId="31" fillId="2" borderId="54" xfId="0" applyFont="1" applyFill="1" applyBorder="1"/>
    <xf numFmtId="0" fontId="31" fillId="2" borderId="1" xfId="0" applyFont="1" applyFill="1" applyBorder="1" applyAlignment="1">
      <alignment vertical="center"/>
    </xf>
    <xf numFmtId="0" fontId="1" fillId="2" borderId="54" xfId="0" applyFont="1" applyFill="1" applyBorder="1"/>
    <xf numFmtId="0" fontId="31" fillId="2" borderId="54" xfId="0" applyFont="1" applyFill="1" applyBorder="1" applyAlignment="1">
      <alignment vertical="center"/>
    </xf>
    <xf numFmtId="0" fontId="7" fillId="14" borderId="31" xfId="0" applyFont="1" applyFill="1" applyBorder="1" applyAlignment="1">
      <alignment horizontal="center" vertical="center"/>
    </xf>
    <xf numFmtId="0" fontId="13" fillId="0" borderId="22" xfId="0" applyFont="1" applyBorder="1"/>
    <xf numFmtId="0" fontId="13" fillId="0" borderId="33" xfId="0" applyFont="1" applyBorder="1"/>
    <xf numFmtId="0" fontId="7" fillId="14" borderId="21" xfId="0" applyFont="1" applyFill="1" applyBorder="1" applyAlignment="1">
      <alignment horizontal="center" vertical="center"/>
    </xf>
    <xf numFmtId="0" fontId="13" fillId="0" borderId="23" xfId="0" applyFont="1" applyBorder="1"/>
    <xf numFmtId="0" fontId="7" fillId="14" borderId="36" xfId="0" applyFont="1" applyFill="1" applyBorder="1" applyAlignment="1">
      <alignment horizontal="center" vertical="center"/>
    </xf>
    <xf numFmtId="0" fontId="13" fillId="0" borderId="32" xfId="0" applyFont="1" applyBorder="1"/>
    <xf numFmtId="0" fontId="7" fillId="14" borderId="31" xfId="0" applyFont="1" applyFill="1" applyBorder="1" applyAlignment="1">
      <alignment vertical="center"/>
    </xf>
    <xf numFmtId="0" fontId="22" fillId="0" borderId="0" xfId="0" applyFont="1" applyAlignment="1">
      <alignment horizontal="right" vertical="top" wrapText="1"/>
    </xf>
    <xf numFmtId="0" fontId="0" fillId="0" borderId="0" xfId="0"/>
    <xf numFmtId="49" fontId="32" fillId="15" borderId="36" xfId="0" applyNumberFormat="1" applyFont="1" applyFill="1" applyBorder="1" applyAlignment="1">
      <alignment horizontal="center" vertical="center"/>
    </xf>
    <xf numFmtId="0" fontId="7" fillId="14" borderId="24" xfId="0" applyFont="1" applyFill="1" applyBorder="1" applyAlignment="1">
      <alignment horizontal="center" vertical="center"/>
    </xf>
    <xf numFmtId="0" fontId="13" fillId="0" borderId="25" xfId="0" applyFont="1" applyBorder="1"/>
    <xf numFmtId="0" fontId="13" fillId="0" borderId="26" xfId="0" applyFont="1" applyBorder="1"/>
    <xf numFmtId="0" fontId="9" fillId="2" borderId="44" xfId="0" applyFont="1" applyFill="1" applyBorder="1" applyAlignment="1">
      <alignment horizontal="center" vertical="center" wrapText="1"/>
    </xf>
    <xf numFmtId="0" fontId="13" fillId="0" borderId="45" xfId="0" applyFont="1" applyBorder="1"/>
    <xf numFmtId="0" fontId="13" fillId="0" borderId="46" xfId="0" applyFont="1" applyBorder="1"/>
    <xf numFmtId="0" fontId="13" fillId="0" borderId="47" xfId="0" applyFont="1" applyBorder="1"/>
    <xf numFmtId="0" fontId="13" fillId="0" borderId="48" xfId="0" applyFont="1" applyBorder="1"/>
    <xf numFmtId="0" fontId="13" fillId="0" borderId="49" xfId="0" applyFont="1" applyBorder="1"/>
    <xf numFmtId="0" fontId="13" fillId="0" borderId="50" xfId="0" applyFont="1" applyBorder="1"/>
    <xf numFmtId="0" fontId="13" fillId="0" borderId="51" xfId="0" applyFont="1" applyBorder="1"/>
    <xf numFmtId="0" fontId="7" fillId="0" borderId="0" xfId="0" applyFont="1" applyAlignment="1">
      <alignment horizontal="center" vertical="center"/>
    </xf>
    <xf numFmtId="0" fontId="7" fillId="14" borderId="52" xfId="0" applyFont="1" applyFill="1" applyBorder="1" applyAlignment="1">
      <alignment horizontal="center" vertical="center"/>
    </xf>
    <xf numFmtId="0" fontId="13" fillId="0" borderId="53" xfId="0" applyFont="1" applyBorder="1"/>
    <xf numFmtId="0" fontId="13" fillId="0" borderId="54" xfId="0" applyFont="1" applyBorder="1"/>
    <xf numFmtId="0" fontId="7" fillId="16" borderId="36" xfId="0" applyFont="1" applyFill="1" applyBorder="1" applyAlignment="1">
      <alignment horizontal="center" vertical="center"/>
    </xf>
    <xf numFmtId="49" fontId="9" fillId="15" borderId="36" xfId="0" applyNumberFormat="1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left" vertical="center" wrapText="1"/>
    </xf>
  </cellXfs>
  <cellStyles count="1">
    <cellStyle name="Normal" xfId="0" builtinId="0"/>
  </cellStyles>
  <dxfs count="73"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  <dxf>
      <font>
        <color rgb="FFFF0000"/>
      </font>
      <fill>
        <patternFill patternType="none"/>
      </fill>
    </dxf>
    <dxf>
      <font>
        <b/>
        <color rgb="FF538DD5"/>
      </font>
      <fill>
        <patternFill patternType="none"/>
      </fill>
    </dxf>
    <dxf>
      <font>
        <i/>
        <color rgb="FF76933C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26" Type="http://schemas.openxmlformats.org/officeDocument/2006/relationships/image" Target="../media/image27.png"/><Relationship Id="rId39" Type="http://schemas.openxmlformats.org/officeDocument/2006/relationships/image" Target="../media/image40.png"/><Relationship Id="rId3" Type="http://schemas.openxmlformats.org/officeDocument/2006/relationships/image" Target="../media/image4.png"/><Relationship Id="rId21" Type="http://schemas.openxmlformats.org/officeDocument/2006/relationships/image" Target="../media/image22.png"/><Relationship Id="rId34" Type="http://schemas.openxmlformats.org/officeDocument/2006/relationships/image" Target="../media/image35.png"/><Relationship Id="rId42" Type="http://schemas.openxmlformats.org/officeDocument/2006/relationships/image" Target="../media/image43.png"/><Relationship Id="rId47" Type="http://schemas.openxmlformats.org/officeDocument/2006/relationships/image" Target="../media/image48.png"/><Relationship Id="rId50" Type="http://schemas.openxmlformats.org/officeDocument/2006/relationships/image" Target="../media/image51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33" Type="http://schemas.openxmlformats.org/officeDocument/2006/relationships/image" Target="../media/image34.png"/><Relationship Id="rId38" Type="http://schemas.openxmlformats.org/officeDocument/2006/relationships/image" Target="../media/image39.png"/><Relationship Id="rId46" Type="http://schemas.openxmlformats.org/officeDocument/2006/relationships/image" Target="../media/image47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20" Type="http://schemas.openxmlformats.org/officeDocument/2006/relationships/image" Target="../media/image21.png"/><Relationship Id="rId29" Type="http://schemas.openxmlformats.org/officeDocument/2006/relationships/image" Target="../media/image30.png"/><Relationship Id="rId41" Type="http://schemas.openxmlformats.org/officeDocument/2006/relationships/image" Target="../media/image42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24" Type="http://schemas.openxmlformats.org/officeDocument/2006/relationships/image" Target="../media/image25.png"/><Relationship Id="rId32" Type="http://schemas.openxmlformats.org/officeDocument/2006/relationships/image" Target="../media/image33.png"/><Relationship Id="rId37" Type="http://schemas.openxmlformats.org/officeDocument/2006/relationships/image" Target="../media/image38.png"/><Relationship Id="rId40" Type="http://schemas.openxmlformats.org/officeDocument/2006/relationships/image" Target="../media/image41.png"/><Relationship Id="rId45" Type="http://schemas.openxmlformats.org/officeDocument/2006/relationships/image" Target="../media/image46.png"/><Relationship Id="rId53" Type="http://schemas.openxmlformats.org/officeDocument/2006/relationships/image" Target="../media/image54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28" Type="http://schemas.openxmlformats.org/officeDocument/2006/relationships/image" Target="../media/image29.png"/><Relationship Id="rId36" Type="http://schemas.openxmlformats.org/officeDocument/2006/relationships/image" Target="../media/image37.png"/><Relationship Id="rId49" Type="http://schemas.openxmlformats.org/officeDocument/2006/relationships/image" Target="../media/image50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31" Type="http://schemas.openxmlformats.org/officeDocument/2006/relationships/image" Target="../media/image32.png"/><Relationship Id="rId44" Type="http://schemas.openxmlformats.org/officeDocument/2006/relationships/image" Target="../media/image45.png"/><Relationship Id="rId52" Type="http://schemas.openxmlformats.org/officeDocument/2006/relationships/image" Target="../media/image53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Relationship Id="rId22" Type="http://schemas.openxmlformats.org/officeDocument/2006/relationships/image" Target="../media/image23.png"/><Relationship Id="rId27" Type="http://schemas.openxmlformats.org/officeDocument/2006/relationships/image" Target="../media/image28.png"/><Relationship Id="rId30" Type="http://schemas.openxmlformats.org/officeDocument/2006/relationships/image" Target="../media/image31.png"/><Relationship Id="rId35" Type="http://schemas.openxmlformats.org/officeDocument/2006/relationships/image" Target="../media/image36.png"/><Relationship Id="rId43" Type="http://schemas.openxmlformats.org/officeDocument/2006/relationships/image" Target="../media/image44.png"/><Relationship Id="rId48" Type="http://schemas.openxmlformats.org/officeDocument/2006/relationships/image" Target="../media/image49.png"/><Relationship Id="rId8" Type="http://schemas.openxmlformats.org/officeDocument/2006/relationships/image" Target="../media/image9.png"/><Relationship Id="rId51" Type="http://schemas.openxmlformats.org/officeDocument/2006/relationships/image" Target="../media/image52.png"/></Relationships>
</file>

<file path=xl/drawings/_rels/drawing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26" Type="http://schemas.openxmlformats.org/officeDocument/2006/relationships/image" Target="../media/image30.png"/><Relationship Id="rId39" Type="http://schemas.openxmlformats.org/officeDocument/2006/relationships/image" Target="../media/image43.png"/><Relationship Id="rId3" Type="http://schemas.openxmlformats.org/officeDocument/2006/relationships/image" Target="../media/image7.png"/><Relationship Id="rId21" Type="http://schemas.openxmlformats.org/officeDocument/2006/relationships/image" Target="../media/image25.png"/><Relationship Id="rId34" Type="http://schemas.openxmlformats.org/officeDocument/2006/relationships/image" Target="../media/image38.png"/><Relationship Id="rId42" Type="http://schemas.openxmlformats.org/officeDocument/2006/relationships/image" Target="../media/image46.png"/><Relationship Id="rId47" Type="http://schemas.openxmlformats.org/officeDocument/2006/relationships/image" Target="../media/image51.png"/><Relationship Id="rId50" Type="http://schemas.openxmlformats.org/officeDocument/2006/relationships/image" Target="../media/image54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5" Type="http://schemas.openxmlformats.org/officeDocument/2006/relationships/image" Target="../media/image29.png"/><Relationship Id="rId33" Type="http://schemas.openxmlformats.org/officeDocument/2006/relationships/image" Target="../media/image37.png"/><Relationship Id="rId38" Type="http://schemas.openxmlformats.org/officeDocument/2006/relationships/image" Target="../media/image42.png"/><Relationship Id="rId46" Type="http://schemas.openxmlformats.org/officeDocument/2006/relationships/image" Target="../media/image50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20" Type="http://schemas.openxmlformats.org/officeDocument/2006/relationships/image" Target="../media/image24.png"/><Relationship Id="rId29" Type="http://schemas.openxmlformats.org/officeDocument/2006/relationships/image" Target="../media/image33.png"/><Relationship Id="rId41" Type="http://schemas.openxmlformats.org/officeDocument/2006/relationships/image" Target="../media/image45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24" Type="http://schemas.openxmlformats.org/officeDocument/2006/relationships/image" Target="../media/image28.png"/><Relationship Id="rId32" Type="http://schemas.openxmlformats.org/officeDocument/2006/relationships/image" Target="../media/image36.png"/><Relationship Id="rId37" Type="http://schemas.openxmlformats.org/officeDocument/2006/relationships/image" Target="../media/image41.png"/><Relationship Id="rId40" Type="http://schemas.openxmlformats.org/officeDocument/2006/relationships/image" Target="../media/image44.png"/><Relationship Id="rId45" Type="http://schemas.openxmlformats.org/officeDocument/2006/relationships/image" Target="../media/image49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23" Type="http://schemas.openxmlformats.org/officeDocument/2006/relationships/image" Target="../media/image27.png"/><Relationship Id="rId28" Type="http://schemas.openxmlformats.org/officeDocument/2006/relationships/image" Target="../media/image32.png"/><Relationship Id="rId36" Type="http://schemas.openxmlformats.org/officeDocument/2006/relationships/image" Target="../media/image40.png"/><Relationship Id="rId49" Type="http://schemas.openxmlformats.org/officeDocument/2006/relationships/image" Target="../media/image53.png"/><Relationship Id="rId10" Type="http://schemas.openxmlformats.org/officeDocument/2006/relationships/image" Target="../media/image14.png"/><Relationship Id="rId19" Type="http://schemas.openxmlformats.org/officeDocument/2006/relationships/image" Target="../media/image23.png"/><Relationship Id="rId31" Type="http://schemas.openxmlformats.org/officeDocument/2006/relationships/image" Target="../media/image35.png"/><Relationship Id="rId44" Type="http://schemas.openxmlformats.org/officeDocument/2006/relationships/image" Target="../media/image48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Relationship Id="rId22" Type="http://schemas.openxmlformats.org/officeDocument/2006/relationships/image" Target="../media/image26.png"/><Relationship Id="rId27" Type="http://schemas.openxmlformats.org/officeDocument/2006/relationships/image" Target="../media/image31.png"/><Relationship Id="rId30" Type="http://schemas.openxmlformats.org/officeDocument/2006/relationships/image" Target="../media/image34.png"/><Relationship Id="rId35" Type="http://schemas.openxmlformats.org/officeDocument/2006/relationships/image" Target="../media/image39.png"/><Relationship Id="rId43" Type="http://schemas.openxmlformats.org/officeDocument/2006/relationships/image" Target="../media/image47.png"/><Relationship Id="rId48" Type="http://schemas.openxmlformats.org/officeDocument/2006/relationships/image" Target="../media/image52.png"/><Relationship Id="rId8" Type="http://schemas.openxmlformats.org/officeDocument/2006/relationships/image" Target="../media/image12.png"/></Relationships>
</file>

<file path=xl/drawings/_rels/drawing5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26" Type="http://schemas.openxmlformats.org/officeDocument/2006/relationships/image" Target="../media/image27.png"/><Relationship Id="rId39" Type="http://schemas.openxmlformats.org/officeDocument/2006/relationships/image" Target="../media/image40.png"/><Relationship Id="rId3" Type="http://schemas.openxmlformats.org/officeDocument/2006/relationships/image" Target="../media/image4.png"/><Relationship Id="rId21" Type="http://schemas.openxmlformats.org/officeDocument/2006/relationships/image" Target="../media/image22.png"/><Relationship Id="rId34" Type="http://schemas.openxmlformats.org/officeDocument/2006/relationships/image" Target="../media/image35.png"/><Relationship Id="rId42" Type="http://schemas.openxmlformats.org/officeDocument/2006/relationships/image" Target="../media/image43.png"/><Relationship Id="rId47" Type="http://schemas.openxmlformats.org/officeDocument/2006/relationships/image" Target="../media/image48.png"/><Relationship Id="rId50" Type="http://schemas.openxmlformats.org/officeDocument/2006/relationships/image" Target="../media/image51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33" Type="http://schemas.openxmlformats.org/officeDocument/2006/relationships/image" Target="../media/image34.png"/><Relationship Id="rId38" Type="http://schemas.openxmlformats.org/officeDocument/2006/relationships/image" Target="../media/image39.png"/><Relationship Id="rId46" Type="http://schemas.openxmlformats.org/officeDocument/2006/relationships/image" Target="../media/image47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20" Type="http://schemas.openxmlformats.org/officeDocument/2006/relationships/image" Target="../media/image21.png"/><Relationship Id="rId29" Type="http://schemas.openxmlformats.org/officeDocument/2006/relationships/image" Target="../media/image30.png"/><Relationship Id="rId41" Type="http://schemas.openxmlformats.org/officeDocument/2006/relationships/image" Target="../media/image42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24" Type="http://schemas.openxmlformats.org/officeDocument/2006/relationships/image" Target="../media/image25.png"/><Relationship Id="rId32" Type="http://schemas.openxmlformats.org/officeDocument/2006/relationships/image" Target="../media/image33.png"/><Relationship Id="rId37" Type="http://schemas.openxmlformats.org/officeDocument/2006/relationships/image" Target="../media/image38.png"/><Relationship Id="rId40" Type="http://schemas.openxmlformats.org/officeDocument/2006/relationships/image" Target="../media/image41.png"/><Relationship Id="rId45" Type="http://schemas.openxmlformats.org/officeDocument/2006/relationships/image" Target="../media/image46.png"/><Relationship Id="rId53" Type="http://schemas.openxmlformats.org/officeDocument/2006/relationships/image" Target="../media/image54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28" Type="http://schemas.openxmlformats.org/officeDocument/2006/relationships/image" Target="../media/image29.png"/><Relationship Id="rId36" Type="http://schemas.openxmlformats.org/officeDocument/2006/relationships/image" Target="../media/image37.png"/><Relationship Id="rId49" Type="http://schemas.openxmlformats.org/officeDocument/2006/relationships/image" Target="../media/image50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31" Type="http://schemas.openxmlformats.org/officeDocument/2006/relationships/image" Target="../media/image32.png"/><Relationship Id="rId44" Type="http://schemas.openxmlformats.org/officeDocument/2006/relationships/image" Target="../media/image45.png"/><Relationship Id="rId52" Type="http://schemas.openxmlformats.org/officeDocument/2006/relationships/image" Target="../media/image53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Relationship Id="rId22" Type="http://schemas.openxmlformats.org/officeDocument/2006/relationships/image" Target="../media/image23.png"/><Relationship Id="rId27" Type="http://schemas.openxmlformats.org/officeDocument/2006/relationships/image" Target="../media/image28.png"/><Relationship Id="rId30" Type="http://schemas.openxmlformats.org/officeDocument/2006/relationships/image" Target="../media/image31.png"/><Relationship Id="rId35" Type="http://schemas.openxmlformats.org/officeDocument/2006/relationships/image" Target="../media/image36.png"/><Relationship Id="rId43" Type="http://schemas.openxmlformats.org/officeDocument/2006/relationships/image" Target="../media/image44.png"/><Relationship Id="rId48" Type="http://schemas.openxmlformats.org/officeDocument/2006/relationships/image" Target="../media/image49.png"/><Relationship Id="rId8" Type="http://schemas.openxmlformats.org/officeDocument/2006/relationships/image" Target="../media/image9.png"/><Relationship Id="rId51" Type="http://schemas.openxmlformats.org/officeDocument/2006/relationships/image" Target="../media/image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800100</xdr:colOff>
      <xdr:row>2</xdr:row>
      <xdr:rowOff>19050</xdr:rowOff>
    </xdr:from>
    <xdr:ext cx="685800" cy="485775"/>
    <xdr:pic macro="[0]!Ny_Spelare_VM2026"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</xdr:colOff>
      <xdr:row>29</xdr:row>
      <xdr:rowOff>0</xdr:rowOff>
    </xdr:from>
    <xdr:ext cx="361950" cy="7239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431925" y="5156200"/>
          <a:ext cx="361950" cy="723900"/>
          <a:chOff x="5165025" y="3418050"/>
          <a:chExt cx="361950" cy="72390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5165025" y="3418050"/>
            <a:ext cx="361950" cy="723900"/>
            <a:chOff x="1415048" y="5511401"/>
            <a:chExt cx="302327" cy="739929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1415048" y="5511401"/>
              <a:ext cx="30232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5" name="Shape 5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6" name="Shape 6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7" name="Shape 7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8" name="Shape 8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CxnSpPr/>
          </xdr:nvCxnSpPr>
          <xdr:spPr>
            <a:xfrm>
              <a:off x="1564699" y="5877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2</xdr:col>
      <xdr:colOff>0</xdr:colOff>
      <xdr:row>21</xdr:row>
      <xdr:rowOff>0</xdr:rowOff>
    </xdr:from>
    <xdr:ext cx="361950" cy="72390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1422400" y="3733800"/>
          <a:ext cx="361950" cy="723900"/>
          <a:chOff x="5165025" y="3418050"/>
          <a:chExt cx="361950" cy="723900"/>
        </a:xfrm>
      </xdr:grpSpPr>
      <xdr:grpSp>
        <xdr:nvGrpSpPr>
          <xdr:cNvPr id="10" name="Shape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GrpSpPr/>
        </xdr:nvGrpSpPr>
        <xdr:grpSpPr>
          <a:xfrm>
            <a:off x="5165025" y="3418050"/>
            <a:ext cx="361950" cy="723900"/>
            <a:chOff x="1415048" y="5511401"/>
            <a:chExt cx="302327" cy="739929"/>
          </a:xfrm>
        </xdr:grpSpPr>
        <xdr:sp macro="" textlink="">
          <xdr:nvSpPr>
            <xdr:cNvPr id="11" name="Shape 4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1415048" y="5511401"/>
              <a:ext cx="30232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12" name="Shape 10"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13" name="Shape 11"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14" name="Shape 12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15" name="Shape 13"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CxnSpPr/>
          </xdr:nvCxnSpPr>
          <xdr:spPr>
            <a:xfrm>
              <a:off x="1564699" y="5877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2</xdr:col>
      <xdr:colOff>0</xdr:colOff>
      <xdr:row>11</xdr:row>
      <xdr:rowOff>0</xdr:rowOff>
    </xdr:from>
    <xdr:ext cx="371475" cy="723900"/>
    <xdr:grpSp>
      <xdr:nvGrpSpPr>
        <xdr:cNvPr id="16" name="Shape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1422400" y="1955800"/>
          <a:ext cx="371475" cy="723900"/>
          <a:chOff x="5160263" y="3418050"/>
          <a:chExt cx="371475" cy="723900"/>
        </a:xfrm>
      </xdr:grpSpPr>
      <xdr:grpSp>
        <xdr:nvGrpSpPr>
          <xdr:cNvPr id="17" name="Shape 14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GrpSpPr/>
        </xdr:nvGrpSpPr>
        <xdr:grpSpPr>
          <a:xfrm>
            <a:off x="5160263" y="3418050"/>
            <a:ext cx="371475" cy="723900"/>
            <a:chOff x="1415048" y="5511401"/>
            <a:chExt cx="302327" cy="739929"/>
          </a:xfrm>
        </xdr:grpSpPr>
        <xdr:sp macro="" textlink="">
          <xdr:nvSpPr>
            <xdr:cNvPr id="18" name="Shape 4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/>
          </xdr:nvSpPr>
          <xdr:spPr>
            <a:xfrm>
              <a:off x="1415048" y="5511401"/>
              <a:ext cx="30232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19" name="Shape 15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20" name="Shape 16">
              <a:extLst>
                <a:ext uri="{FF2B5EF4-FFF2-40B4-BE49-F238E27FC236}">
                  <a16:creationId xmlns:a16="http://schemas.microsoft.com/office/drawing/2014/main" id="{00000000-0008-0000-0100-000014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21" name="Shape 17">
              <a:extLst>
                <a:ext uri="{FF2B5EF4-FFF2-40B4-BE49-F238E27FC236}">
                  <a16:creationId xmlns:a16="http://schemas.microsoft.com/office/drawing/2014/main" id="{00000000-0008-0000-0100-000015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22" name="Shape 18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CxnSpPr/>
          </xdr:nvCxnSpPr>
          <xdr:spPr>
            <a:xfrm>
              <a:off x="1564699" y="5877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2</xdr:col>
      <xdr:colOff>19050</xdr:colOff>
      <xdr:row>3</xdr:row>
      <xdr:rowOff>0</xdr:rowOff>
    </xdr:from>
    <xdr:ext cx="361950" cy="72390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/>
      </xdr:nvGrpSpPr>
      <xdr:grpSpPr>
        <a:xfrm>
          <a:off x="1441450" y="533400"/>
          <a:ext cx="361950" cy="723900"/>
          <a:chOff x="5165025" y="3418050"/>
          <a:chExt cx="361950" cy="723900"/>
        </a:xfrm>
      </xdr:grpSpPr>
      <xdr:grpSp>
        <xdr:nvGrpSpPr>
          <xdr:cNvPr id="24" name="Shape 19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GrpSpPr/>
        </xdr:nvGrpSpPr>
        <xdr:grpSpPr>
          <a:xfrm>
            <a:off x="5165025" y="3418050"/>
            <a:ext cx="361950" cy="723900"/>
            <a:chOff x="1415048" y="5511401"/>
            <a:chExt cx="302327" cy="739929"/>
          </a:xfrm>
        </xdr:grpSpPr>
        <xdr:sp macro="" textlink="">
          <xdr:nvSpPr>
            <xdr:cNvPr id="25" name="Shape 4">
              <a:extLst>
                <a:ext uri="{FF2B5EF4-FFF2-40B4-BE49-F238E27FC236}">
                  <a16:creationId xmlns:a16="http://schemas.microsoft.com/office/drawing/2014/main" id="{00000000-0008-0000-0100-000019000000}"/>
                </a:ext>
              </a:extLst>
            </xdr:cNvPr>
            <xdr:cNvSpPr/>
          </xdr:nvSpPr>
          <xdr:spPr>
            <a:xfrm>
              <a:off x="1415048" y="5511401"/>
              <a:ext cx="30232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26" name="Shape 20">
              <a:extLst>
                <a:ext uri="{FF2B5EF4-FFF2-40B4-BE49-F238E27FC236}">
                  <a16:creationId xmlns:a16="http://schemas.microsoft.com/office/drawing/2014/main" id="{00000000-0008-0000-0100-00001A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27" name="Shape 21">
              <a:extLst>
                <a:ext uri="{FF2B5EF4-FFF2-40B4-BE49-F238E27FC236}">
                  <a16:creationId xmlns:a16="http://schemas.microsoft.com/office/drawing/2014/main" id="{00000000-0008-0000-0100-00001B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28" name="Shape 22">
              <a:extLst>
                <a:ext uri="{FF2B5EF4-FFF2-40B4-BE49-F238E27FC236}">
                  <a16:creationId xmlns:a16="http://schemas.microsoft.com/office/drawing/2014/main" id="{00000000-0008-0000-0100-00001C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29" name="Shape 23">
              <a:extLst>
                <a:ext uri="{FF2B5EF4-FFF2-40B4-BE49-F238E27FC236}">
                  <a16:creationId xmlns:a16="http://schemas.microsoft.com/office/drawing/2014/main" id="{00000000-0008-0000-0100-00001D000000}"/>
                </a:ext>
              </a:extLst>
            </xdr:cNvPr>
            <xdr:cNvCxnSpPr/>
          </xdr:nvCxnSpPr>
          <xdr:spPr>
            <a:xfrm>
              <a:off x="1564699" y="5877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4</xdr:col>
      <xdr:colOff>0</xdr:colOff>
      <xdr:row>22</xdr:row>
      <xdr:rowOff>171450</xdr:rowOff>
    </xdr:from>
    <xdr:ext cx="361950" cy="1466850"/>
    <xdr:grpSp>
      <xdr:nvGrpSpPr>
        <xdr:cNvPr id="30" name="Shape 2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pSpPr/>
      </xdr:nvGrpSpPr>
      <xdr:grpSpPr>
        <a:xfrm>
          <a:off x="3016250" y="4083050"/>
          <a:ext cx="361950" cy="1466850"/>
          <a:chOff x="5165025" y="3046575"/>
          <a:chExt cx="361950" cy="1466850"/>
        </a:xfrm>
      </xdr:grpSpPr>
      <xdr:grpSp>
        <xdr:nvGrpSpPr>
          <xdr:cNvPr id="31" name="Shape 24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GrpSpPr/>
        </xdr:nvGrpSpPr>
        <xdr:grpSpPr>
          <a:xfrm>
            <a:off x="5165025" y="3046575"/>
            <a:ext cx="361950" cy="1466850"/>
            <a:chOff x="1415048" y="5511401"/>
            <a:chExt cx="304898" cy="739929"/>
          </a:xfrm>
        </xdr:grpSpPr>
        <xdr:sp macro="" textlink="">
          <xdr:nvSpPr>
            <xdr:cNvPr id="32" name="Shape 4">
              <a:extLst>
                <a:ext uri="{FF2B5EF4-FFF2-40B4-BE49-F238E27FC236}">
                  <a16:creationId xmlns:a16="http://schemas.microsoft.com/office/drawing/2014/main" id="{00000000-0008-0000-0100-000020000000}"/>
                </a:ext>
              </a:extLst>
            </xdr:cNvPr>
            <xdr:cNvSpPr/>
          </xdr:nvSpPr>
          <xdr:spPr>
            <a:xfrm>
              <a:off x="1415048" y="5511401"/>
              <a:ext cx="30487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33" name="Shape 25">
              <a:extLst>
                <a:ext uri="{FF2B5EF4-FFF2-40B4-BE49-F238E27FC236}">
                  <a16:creationId xmlns:a16="http://schemas.microsoft.com/office/drawing/2014/main" id="{00000000-0008-0000-0100-000021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34" name="Shape 26">
              <a:extLst>
                <a:ext uri="{FF2B5EF4-FFF2-40B4-BE49-F238E27FC236}">
                  <a16:creationId xmlns:a16="http://schemas.microsoft.com/office/drawing/2014/main" id="{00000000-0008-0000-0100-000022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35" name="Shape 27">
              <a:extLst>
                <a:ext uri="{FF2B5EF4-FFF2-40B4-BE49-F238E27FC236}">
                  <a16:creationId xmlns:a16="http://schemas.microsoft.com/office/drawing/2014/main" id="{00000000-0008-0000-0100-000023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36" name="Shape 28">
              <a:extLst>
                <a:ext uri="{FF2B5EF4-FFF2-40B4-BE49-F238E27FC236}">
                  <a16:creationId xmlns:a16="http://schemas.microsoft.com/office/drawing/2014/main" id="{00000000-0008-0000-0100-000024000000}"/>
                </a:ext>
              </a:extLst>
            </xdr:cNvPr>
            <xdr:cNvCxnSpPr/>
          </xdr:nvCxnSpPr>
          <xdr:spPr>
            <a:xfrm>
              <a:off x="1567270" y="5882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4</xdr:col>
      <xdr:colOff>0</xdr:colOff>
      <xdr:row>4</xdr:row>
      <xdr:rowOff>171450</xdr:rowOff>
    </xdr:from>
    <xdr:ext cx="361950" cy="146685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GrpSpPr/>
      </xdr:nvGrpSpPr>
      <xdr:grpSpPr>
        <a:xfrm>
          <a:off x="3016250" y="882650"/>
          <a:ext cx="361950" cy="1466850"/>
          <a:chOff x="5165025" y="3046575"/>
          <a:chExt cx="361950" cy="1466850"/>
        </a:xfrm>
      </xdr:grpSpPr>
      <xdr:grpSp>
        <xdr:nvGrpSpPr>
          <xdr:cNvPr id="38" name="Shape 29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GrpSpPr/>
        </xdr:nvGrpSpPr>
        <xdr:grpSpPr>
          <a:xfrm>
            <a:off x="5165025" y="3046575"/>
            <a:ext cx="361950" cy="1466850"/>
            <a:chOff x="1415048" y="5511401"/>
            <a:chExt cx="304898" cy="739929"/>
          </a:xfrm>
        </xdr:grpSpPr>
        <xdr:sp macro="" textlink="">
          <xdr:nvSpPr>
            <xdr:cNvPr id="39" name="Shape 4">
              <a:extLst>
                <a:ext uri="{FF2B5EF4-FFF2-40B4-BE49-F238E27FC236}">
                  <a16:creationId xmlns:a16="http://schemas.microsoft.com/office/drawing/2014/main" id="{00000000-0008-0000-0100-000027000000}"/>
                </a:ext>
              </a:extLst>
            </xdr:cNvPr>
            <xdr:cNvSpPr/>
          </xdr:nvSpPr>
          <xdr:spPr>
            <a:xfrm>
              <a:off x="1415048" y="5511401"/>
              <a:ext cx="30487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40" name="Shape 30">
              <a:extLst>
                <a:ext uri="{FF2B5EF4-FFF2-40B4-BE49-F238E27FC236}">
                  <a16:creationId xmlns:a16="http://schemas.microsoft.com/office/drawing/2014/main" id="{00000000-0008-0000-0100-000028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41" name="Shape 31">
              <a:extLst>
                <a:ext uri="{FF2B5EF4-FFF2-40B4-BE49-F238E27FC236}">
                  <a16:creationId xmlns:a16="http://schemas.microsoft.com/office/drawing/2014/main" id="{00000000-0008-0000-0100-000029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42" name="Shape 32">
              <a:extLst>
                <a:ext uri="{FF2B5EF4-FFF2-40B4-BE49-F238E27FC236}">
                  <a16:creationId xmlns:a16="http://schemas.microsoft.com/office/drawing/2014/main" id="{00000000-0008-0000-0100-00002A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43" name="Shape 33">
              <a:extLst>
                <a:ext uri="{FF2B5EF4-FFF2-40B4-BE49-F238E27FC236}">
                  <a16:creationId xmlns:a16="http://schemas.microsoft.com/office/drawing/2014/main" id="{00000000-0008-0000-0100-00002B000000}"/>
                </a:ext>
              </a:extLst>
            </xdr:cNvPr>
            <xdr:cNvCxnSpPr/>
          </xdr:nvCxnSpPr>
          <xdr:spPr>
            <a:xfrm>
              <a:off x="1567270" y="5882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6</xdr:col>
      <xdr:colOff>9525</xdr:colOff>
      <xdr:row>8</xdr:row>
      <xdr:rowOff>171450</xdr:rowOff>
    </xdr:from>
    <xdr:ext cx="361950" cy="3257550"/>
    <xdr:grpSp>
      <xdr:nvGrpSpPr>
        <xdr:cNvPr id="44" name="Shape 2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GrpSpPr/>
      </xdr:nvGrpSpPr>
      <xdr:grpSpPr>
        <a:xfrm>
          <a:off x="4619625" y="1593850"/>
          <a:ext cx="361950" cy="3257550"/>
          <a:chOff x="5165025" y="2151225"/>
          <a:chExt cx="361950" cy="3257550"/>
        </a:xfrm>
      </xdr:grpSpPr>
      <xdr:grpSp>
        <xdr:nvGrpSpPr>
          <xdr:cNvPr id="45" name="Shape 34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GrpSpPr/>
        </xdr:nvGrpSpPr>
        <xdr:grpSpPr>
          <a:xfrm>
            <a:off x="5165025" y="2151225"/>
            <a:ext cx="361950" cy="3257550"/>
            <a:chOff x="1415048" y="5511401"/>
            <a:chExt cx="304898" cy="739929"/>
          </a:xfrm>
        </xdr:grpSpPr>
        <xdr:sp macro="" textlink="">
          <xdr:nvSpPr>
            <xdr:cNvPr id="46" name="Shape 4">
              <a:extLst>
                <a:ext uri="{FF2B5EF4-FFF2-40B4-BE49-F238E27FC236}">
                  <a16:creationId xmlns:a16="http://schemas.microsoft.com/office/drawing/2014/main" id="{00000000-0008-0000-0100-00002E000000}"/>
                </a:ext>
              </a:extLst>
            </xdr:cNvPr>
            <xdr:cNvSpPr/>
          </xdr:nvSpPr>
          <xdr:spPr>
            <a:xfrm>
              <a:off x="1415048" y="5511401"/>
              <a:ext cx="30487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47" name="Shape 35">
              <a:extLst>
                <a:ext uri="{FF2B5EF4-FFF2-40B4-BE49-F238E27FC236}">
                  <a16:creationId xmlns:a16="http://schemas.microsoft.com/office/drawing/2014/main" id="{00000000-0008-0000-0100-00002F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48" name="Shape 36">
              <a:extLst>
                <a:ext uri="{FF2B5EF4-FFF2-40B4-BE49-F238E27FC236}">
                  <a16:creationId xmlns:a16="http://schemas.microsoft.com/office/drawing/2014/main" id="{00000000-0008-0000-0100-000030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49" name="Shape 37">
              <a:extLst>
                <a:ext uri="{FF2B5EF4-FFF2-40B4-BE49-F238E27FC236}">
                  <a16:creationId xmlns:a16="http://schemas.microsoft.com/office/drawing/2014/main" id="{00000000-0008-0000-0100-000031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50" name="Shape 38">
              <a:extLst>
                <a:ext uri="{FF2B5EF4-FFF2-40B4-BE49-F238E27FC236}">
                  <a16:creationId xmlns:a16="http://schemas.microsoft.com/office/drawing/2014/main" id="{00000000-0008-0000-0100-000032000000}"/>
                </a:ext>
              </a:extLst>
            </xdr:cNvPr>
            <xdr:cNvCxnSpPr/>
          </xdr:nvCxnSpPr>
          <xdr:spPr>
            <a:xfrm>
              <a:off x="1567270" y="5882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12</xdr:col>
      <xdr:colOff>19050</xdr:colOff>
      <xdr:row>8</xdr:row>
      <xdr:rowOff>171450</xdr:rowOff>
    </xdr:from>
    <xdr:ext cx="361950" cy="325755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GrpSpPr/>
      </xdr:nvGrpSpPr>
      <xdr:grpSpPr>
        <a:xfrm>
          <a:off x="9448800" y="1593850"/>
          <a:ext cx="361950" cy="3257550"/>
          <a:chOff x="5165025" y="2151225"/>
          <a:chExt cx="361950" cy="3257550"/>
        </a:xfrm>
      </xdr:grpSpPr>
      <xdr:grpSp>
        <xdr:nvGrpSpPr>
          <xdr:cNvPr id="52" name="Shape 39">
            <a:extLst>
              <a:ext uri="{FF2B5EF4-FFF2-40B4-BE49-F238E27FC236}">
                <a16:creationId xmlns:a16="http://schemas.microsoft.com/office/drawing/2014/main" id="{00000000-0008-0000-0100-000034000000}"/>
              </a:ext>
            </a:extLst>
          </xdr:cNvPr>
          <xdr:cNvGrpSpPr/>
        </xdr:nvGrpSpPr>
        <xdr:grpSpPr>
          <a:xfrm flipH="1">
            <a:off x="5165025" y="2151225"/>
            <a:ext cx="361950" cy="3257550"/>
            <a:chOff x="1415048" y="5511401"/>
            <a:chExt cx="304898" cy="739929"/>
          </a:xfrm>
        </xdr:grpSpPr>
        <xdr:sp macro="" textlink="">
          <xdr:nvSpPr>
            <xdr:cNvPr id="53" name="Shape 4">
              <a:extLst>
                <a:ext uri="{FF2B5EF4-FFF2-40B4-BE49-F238E27FC236}">
                  <a16:creationId xmlns:a16="http://schemas.microsoft.com/office/drawing/2014/main" id="{00000000-0008-0000-0100-000035000000}"/>
                </a:ext>
              </a:extLst>
            </xdr:cNvPr>
            <xdr:cNvSpPr/>
          </xdr:nvSpPr>
          <xdr:spPr>
            <a:xfrm>
              <a:off x="1415048" y="5511401"/>
              <a:ext cx="30487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54" name="Shape 40">
              <a:extLst>
                <a:ext uri="{FF2B5EF4-FFF2-40B4-BE49-F238E27FC236}">
                  <a16:creationId xmlns:a16="http://schemas.microsoft.com/office/drawing/2014/main" id="{00000000-0008-0000-0100-000036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55" name="Shape 41">
              <a:extLst>
                <a:ext uri="{FF2B5EF4-FFF2-40B4-BE49-F238E27FC236}">
                  <a16:creationId xmlns:a16="http://schemas.microsoft.com/office/drawing/2014/main" id="{00000000-0008-0000-0100-000037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56" name="Shape 42">
              <a:extLst>
                <a:ext uri="{FF2B5EF4-FFF2-40B4-BE49-F238E27FC236}">
                  <a16:creationId xmlns:a16="http://schemas.microsoft.com/office/drawing/2014/main" id="{00000000-0008-0000-0100-000038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57" name="Shape 43">
              <a:extLst>
                <a:ext uri="{FF2B5EF4-FFF2-40B4-BE49-F238E27FC236}">
                  <a16:creationId xmlns:a16="http://schemas.microsoft.com/office/drawing/2014/main" id="{00000000-0008-0000-0100-000039000000}"/>
                </a:ext>
              </a:extLst>
            </xdr:cNvPr>
            <xdr:cNvCxnSpPr/>
          </xdr:nvCxnSpPr>
          <xdr:spPr>
            <a:xfrm>
              <a:off x="1567270" y="5882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14</xdr:col>
      <xdr:colOff>9525</xdr:colOff>
      <xdr:row>4</xdr:row>
      <xdr:rowOff>171450</xdr:rowOff>
    </xdr:from>
    <xdr:ext cx="361950" cy="1466850"/>
    <xdr:grpSp>
      <xdr:nvGrpSpPr>
        <xdr:cNvPr id="58" name="Shape 2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GrpSpPr/>
      </xdr:nvGrpSpPr>
      <xdr:grpSpPr>
        <a:xfrm>
          <a:off x="11045825" y="882650"/>
          <a:ext cx="361950" cy="1466850"/>
          <a:chOff x="5165025" y="3046575"/>
          <a:chExt cx="361950" cy="1466850"/>
        </a:xfrm>
      </xdr:grpSpPr>
      <xdr:grpSp>
        <xdr:nvGrpSpPr>
          <xdr:cNvPr id="59" name="Shape 44">
            <a:extLst>
              <a:ext uri="{FF2B5EF4-FFF2-40B4-BE49-F238E27FC236}">
                <a16:creationId xmlns:a16="http://schemas.microsoft.com/office/drawing/2014/main" id="{00000000-0008-0000-0100-00003B000000}"/>
              </a:ext>
            </a:extLst>
          </xdr:cNvPr>
          <xdr:cNvGrpSpPr/>
        </xdr:nvGrpSpPr>
        <xdr:grpSpPr>
          <a:xfrm flipH="1">
            <a:off x="5165025" y="3046575"/>
            <a:ext cx="361950" cy="1466850"/>
            <a:chOff x="1415048" y="5511401"/>
            <a:chExt cx="304898" cy="739929"/>
          </a:xfrm>
        </xdr:grpSpPr>
        <xdr:sp macro="" textlink="">
          <xdr:nvSpPr>
            <xdr:cNvPr id="60" name="Shape 4">
              <a:extLst>
                <a:ext uri="{FF2B5EF4-FFF2-40B4-BE49-F238E27FC236}">
                  <a16:creationId xmlns:a16="http://schemas.microsoft.com/office/drawing/2014/main" id="{00000000-0008-0000-0100-00003C000000}"/>
                </a:ext>
              </a:extLst>
            </xdr:cNvPr>
            <xdr:cNvSpPr/>
          </xdr:nvSpPr>
          <xdr:spPr>
            <a:xfrm>
              <a:off x="1415048" y="5511401"/>
              <a:ext cx="30487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61" name="Shape 45">
              <a:extLst>
                <a:ext uri="{FF2B5EF4-FFF2-40B4-BE49-F238E27FC236}">
                  <a16:creationId xmlns:a16="http://schemas.microsoft.com/office/drawing/2014/main" id="{00000000-0008-0000-0100-00003D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62" name="Shape 46">
              <a:extLst>
                <a:ext uri="{FF2B5EF4-FFF2-40B4-BE49-F238E27FC236}">
                  <a16:creationId xmlns:a16="http://schemas.microsoft.com/office/drawing/2014/main" id="{00000000-0008-0000-0100-00003E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63" name="Shape 47">
              <a:extLst>
                <a:ext uri="{FF2B5EF4-FFF2-40B4-BE49-F238E27FC236}">
                  <a16:creationId xmlns:a16="http://schemas.microsoft.com/office/drawing/2014/main" id="{00000000-0008-0000-0100-00003F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64" name="Shape 48">
              <a:extLst>
                <a:ext uri="{FF2B5EF4-FFF2-40B4-BE49-F238E27FC236}">
                  <a16:creationId xmlns:a16="http://schemas.microsoft.com/office/drawing/2014/main" id="{00000000-0008-0000-0100-000040000000}"/>
                </a:ext>
              </a:extLst>
            </xdr:cNvPr>
            <xdr:cNvCxnSpPr/>
          </xdr:nvCxnSpPr>
          <xdr:spPr>
            <a:xfrm>
              <a:off x="1567270" y="5882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14</xdr:col>
      <xdr:colOff>9525</xdr:colOff>
      <xdr:row>22</xdr:row>
      <xdr:rowOff>171450</xdr:rowOff>
    </xdr:from>
    <xdr:ext cx="361950" cy="146685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GrpSpPr/>
      </xdr:nvGrpSpPr>
      <xdr:grpSpPr>
        <a:xfrm>
          <a:off x="11045825" y="4083050"/>
          <a:ext cx="361950" cy="1466850"/>
          <a:chOff x="5165025" y="3046575"/>
          <a:chExt cx="361950" cy="1466850"/>
        </a:xfrm>
      </xdr:grpSpPr>
      <xdr:grpSp>
        <xdr:nvGrpSpPr>
          <xdr:cNvPr id="66" name="Shape 49">
            <a:extLst>
              <a:ext uri="{FF2B5EF4-FFF2-40B4-BE49-F238E27FC236}">
                <a16:creationId xmlns:a16="http://schemas.microsoft.com/office/drawing/2014/main" id="{00000000-0008-0000-0100-000042000000}"/>
              </a:ext>
            </a:extLst>
          </xdr:cNvPr>
          <xdr:cNvGrpSpPr/>
        </xdr:nvGrpSpPr>
        <xdr:grpSpPr>
          <a:xfrm flipH="1">
            <a:off x="5165025" y="3046575"/>
            <a:ext cx="361950" cy="1466850"/>
            <a:chOff x="1415048" y="5511401"/>
            <a:chExt cx="304898" cy="739929"/>
          </a:xfrm>
        </xdr:grpSpPr>
        <xdr:sp macro="" textlink="">
          <xdr:nvSpPr>
            <xdr:cNvPr id="67" name="Shape 4">
              <a:extLst>
                <a:ext uri="{FF2B5EF4-FFF2-40B4-BE49-F238E27FC236}">
                  <a16:creationId xmlns:a16="http://schemas.microsoft.com/office/drawing/2014/main" id="{00000000-0008-0000-0100-000043000000}"/>
                </a:ext>
              </a:extLst>
            </xdr:cNvPr>
            <xdr:cNvSpPr/>
          </xdr:nvSpPr>
          <xdr:spPr>
            <a:xfrm>
              <a:off x="1415048" y="5511401"/>
              <a:ext cx="30487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68" name="Shape 50">
              <a:extLst>
                <a:ext uri="{FF2B5EF4-FFF2-40B4-BE49-F238E27FC236}">
                  <a16:creationId xmlns:a16="http://schemas.microsoft.com/office/drawing/2014/main" id="{00000000-0008-0000-0100-000044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69" name="Shape 51">
              <a:extLst>
                <a:ext uri="{FF2B5EF4-FFF2-40B4-BE49-F238E27FC236}">
                  <a16:creationId xmlns:a16="http://schemas.microsoft.com/office/drawing/2014/main" id="{00000000-0008-0000-0100-000045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70" name="Shape 52">
              <a:extLst>
                <a:ext uri="{FF2B5EF4-FFF2-40B4-BE49-F238E27FC236}">
                  <a16:creationId xmlns:a16="http://schemas.microsoft.com/office/drawing/2014/main" id="{00000000-0008-0000-0100-000046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71" name="Shape 53">
              <a:extLst>
                <a:ext uri="{FF2B5EF4-FFF2-40B4-BE49-F238E27FC236}">
                  <a16:creationId xmlns:a16="http://schemas.microsoft.com/office/drawing/2014/main" id="{00000000-0008-0000-0100-000047000000}"/>
                </a:ext>
              </a:extLst>
            </xdr:cNvPr>
            <xdr:cNvCxnSpPr/>
          </xdr:nvCxnSpPr>
          <xdr:spPr>
            <a:xfrm>
              <a:off x="1567270" y="5882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16</xdr:col>
      <xdr:colOff>0</xdr:colOff>
      <xdr:row>29</xdr:row>
      <xdr:rowOff>0</xdr:rowOff>
    </xdr:from>
    <xdr:ext cx="381000" cy="723900"/>
    <xdr:grpSp>
      <xdr:nvGrpSpPr>
        <xdr:cNvPr id="72" name="Shape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GrpSpPr/>
      </xdr:nvGrpSpPr>
      <xdr:grpSpPr>
        <a:xfrm>
          <a:off x="12642850" y="5156200"/>
          <a:ext cx="381000" cy="723900"/>
          <a:chOff x="5155500" y="3418050"/>
          <a:chExt cx="381000" cy="723900"/>
        </a:xfrm>
      </xdr:grpSpPr>
      <xdr:grpSp>
        <xdr:nvGrpSpPr>
          <xdr:cNvPr id="73" name="Shape 54">
            <a:extLst>
              <a:ext uri="{FF2B5EF4-FFF2-40B4-BE49-F238E27FC236}">
                <a16:creationId xmlns:a16="http://schemas.microsoft.com/office/drawing/2014/main" id="{00000000-0008-0000-0100-000049000000}"/>
              </a:ext>
            </a:extLst>
          </xdr:cNvPr>
          <xdr:cNvGrpSpPr/>
        </xdr:nvGrpSpPr>
        <xdr:grpSpPr>
          <a:xfrm flipH="1">
            <a:off x="5155500" y="3418050"/>
            <a:ext cx="381000" cy="723900"/>
            <a:chOff x="1415048" y="5511401"/>
            <a:chExt cx="302327" cy="739929"/>
          </a:xfrm>
        </xdr:grpSpPr>
        <xdr:sp macro="" textlink="">
          <xdr:nvSpPr>
            <xdr:cNvPr id="74" name="Shape 4">
              <a:extLst>
                <a:ext uri="{FF2B5EF4-FFF2-40B4-BE49-F238E27FC236}">
                  <a16:creationId xmlns:a16="http://schemas.microsoft.com/office/drawing/2014/main" id="{00000000-0008-0000-0100-00004A000000}"/>
                </a:ext>
              </a:extLst>
            </xdr:cNvPr>
            <xdr:cNvSpPr/>
          </xdr:nvSpPr>
          <xdr:spPr>
            <a:xfrm>
              <a:off x="1415048" y="5511401"/>
              <a:ext cx="30232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75" name="Shape 55">
              <a:extLst>
                <a:ext uri="{FF2B5EF4-FFF2-40B4-BE49-F238E27FC236}">
                  <a16:creationId xmlns:a16="http://schemas.microsoft.com/office/drawing/2014/main" id="{00000000-0008-0000-0100-00004B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76" name="Shape 56">
              <a:extLst>
                <a:ext uri="{FF2B5EF4-FFF2-40B4-BE49-F238E27FC236}">
                  <a16:creationId xmlns:a16="http://schemas.microsoft.com/office/drawing/2014/main" id="{00000000-0008-0000-0100-00004C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77" name="Shape 57">
              <a:extLst>
                <a:ext uri="{FF2B5EF4-FFF2-40B4-BE49-F238E27FC236}">
                  <a16:creationId xmlns:a16="http://schemas.microsoft.com/office/drawing/2014/main" id="{00000000-0008-0000-0100-00004D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78" name="Shape 58">
              <a:extLst>
                <a:ext uri="{FF2B5EF4-FFF2-40B4-BE49-F238E27FC236}">
                  <a16:creationId xmlns:a16="http://schemas.microsoft.com/office/drawing/2014/main" id="{00000000-0008-0000-0100-00004E000000}"/>
                </a:ext>
              </a:extLst>
            </xdr:cNvPr>
            <xdr:cNvCxnSpPr/>
          </xdr:nvCxnSpPr>
          <xdr:spPr>
            <a:xfrm>
              <a:off x="1564699" y="5877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16</xdr:col>
      <xdr:colOff>0</xdr:colOff>
      <xdr:row>21</xdr:row>
      <xdr:rowOff>0</xdr:rowOff>
    </xdr:from>
    <xdr:ext cx="381000" cy="72390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GrpSpPr/>
      </xdr:nvGrpSpPr>
      <xdr:grpSpPr>
        <a:xfrm>
          <a:off x="12642850" y="3733800"/>
          <a:ext cx="381000" cy="723900"/>
          <a:chOff x="5155500" y="3418050"/>
          <a:chExt cx="381000" cy="723900"/>
        </a:xfrm>
      </xdr:grpSpPr>
      <xdr:grpSp>
        <xdr:nvGrpSpPr>
          <xdr:cNvPr id="80" name="Shape 59">
            <a:extLst>
              <a:ext uri="{FF2B5EF4-FFF2-40B4-BE49-F238E27FC236}">
                <a16:creationId xmlns:a16="http://schemas.microsoft.com/office/drawing/2014/main" id="{00000000-0008-0000-0100-000050000000}"/>
              </a:ext>
            </a:extLst>
          </xdr:cNvPr>
          <xdr:cNvGrpSpPr/>
        </xdr:nvGrpSpPr>
        <xdr:grpSpPr>
          <a:xfrm flipH="1">
            <a:off x="5155500" y="3418050"/>
            <a:ext cx="381000" cy="723900"/>
            <a:chOff x="1415048" y="5511401"/>
            <a:chExt cx="302327" cy="739929"/>
          </a:xfrm>
        </xdr:grpSpPr>
        <xdr:sp macro="" textlink="">
          <xdr:nvSpPr>
            <xdr:cNvPr id="81" name="Shape 4">
              <a:extLst>
                <a:ext uri="{FF2B5EF4-FFF2-40B4-BE49-F238E27FC236}">
                  <a16:creationId xmlns:a16="http://schemas.microsoft.com/office/drawing/2014/main" id="{00000000-0008-0000-0100-000051000000}"/>
                </a:ext>
              </a:extLst>
            </xdr:cNvPr>
            <xdr:cNvSpPr/>
          </xdr:nvSpPr>
          <xdr:spPr>
            <a:xfrm>
              <a:off x="1415048" y="5511401"/>
              <a:ext cx="30232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82" name="Shape 60">
              <a:extLst>
                <a:ext uri="{FF2B5EF4-FFF2-40B4-BE49-F238E27FC236}">
                  <a16:creationId xmlns:a16="http://schemas.microsoft.com/office/drawing/2014/main" id="{00000000-0008-0000-0100-000052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83" name="Shape 61">
              <a:extLst>
                <a:ext uri="{FF2B5EF4-FFF2-40B4-BE49-F238E27FC236}">
                  <a16:creationId xmlns:a16="http://schemas.microsoft.com/office/drawing/2014/main" id="{00000000-0008-0000-0100-000053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84" name="Shape 62">
              <a:extLst>
                <a:ext uri="{FF2B5EF4-FFF2-40B4-BE49-F238E27FC236}">
                  <a16:creationId xmlns:a16="http://schemas.microsoft.com/office/drawing/2014/main" id="{00000000-0008-0000-0100-000054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85" name="Shape 63">
              <a:extLst>
                <a:ext uri="{FF2B5EF4-FFF2-40B4-BE49-F238E27FC236}">
                  <a16:creationId xmlns:a16="http://schemas.microsoft.com/office/drawing/2014/main" id="{00000000-0008-0000-0100-000055000000}"/>
                </a:ext>
              </a:extLst>
            </xdr:cNvPr>
            <xdr:cNvCxnSpPr/>
          </xdr:nvCxnSpPr>
          <xdr:spPr>
            <a:xfrm>
              <a:off x="1564699" y="5877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16</xdr:col>
      <xdr:colOff>0</xdr:colOff>
      <xdr:row>11</xdr:row>
      <xdr:rowOff>0</xdr:rowOff>
    </xdr:from>
    <xdr:ext cx="381000" cy="723900"/>
    <xdr:grpSp>
      <xdr:nvGrpSpPr>
        <xdr:cNvPr id="86" name="Shape 2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GrpSpPr/>
      </xdr:nvGrpSpPr>
      <xdr:grpSpPr>
        <a:xfrm>
          <a:off x="12642850" y="1955800"/>
          <a:ext cx="381000" cy="723900"/>
          <a:chOff x="5155500" y="3418050"/>
          <a:chExt cx="381000" cy="723900"/>
        </a:xfrm>
      </xdr:grpSpPr>
      <xdr:grpSp>
        <xdr:nvGrpSpPr>
          <xdr:cNvPr id="87" name="Shape 64">
            <a:extLst>
              <a:ext uri="{FF2B5EF4-FFF2-40B4-BE49-F238E27FC236}">
                <a16:creationId xmlns:a16="http://schemas.microsoft.com/office/drawing/2014/main" id="{00000000-0008-0000-0100-000057000000}"/>
              </a:ext>
            </a:extLst>
          </xdr:cNvPr>
          <xdr:cNvGrpSpPr/>
        </xdr:nvGrpSpPr>
        <xdr:grpSpPr>
          <a:xfrm flipH="1">
            <a:off x="5155500" y="3418050"/>
            <a:ext cx="381000" cy="723900"/>
            <a:chOff x="1415048" y="5511401"/>
            <a:chExt cx="302327" cy="739929"/>
          </a:xfrm>
        </xdr:grpSpPr>
        <xdr:sp macro="" textlink="">
          <xdr:nvSpPr>
            <xdr:cNvPr id="88" name="Shape 4">
              <a:extLst>
                <a:ext uri="{FF2B5EF4-FFF2-40B4-BE49-F238E27FC236}">
                  <a16:creationId xmlns:a16="http://schemas.microsoft.com/office/drawing/2014/main" id="{00000000-0008-0000-0100-000058000000}"/>
                </a:ext>
              </a:extLst>
            </xdr:cNvPr>
            <xdr:cNvSpPr/>
          </xdr:nvSpPr>
          <xdr:spPr>
            <a:xfrm>
              <a:off x="1415048" y="5511401"/>
              <a:ext cx="30232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89" name="Shape 65">
              <a:extLst>
                <a:ext uri="{FF2B5EF4-FFF2-40B4-BE49-F238E27FC236}">
                  <a16:creationId xmlns:a16="http://schemas.microsoft.com/office/drawing/2014/main" id="{00000000-0008-0000-0100-000059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90" name="Shape 66">
              <a:extLst>
                <a:ext uri="{FF2B5EF4-FFF2-40B4-BE49-F238E27FC236}">
                  <a16:creationId xmlns:a16="http://schemas.microsoft.com/office/drawing/2014/main" id="{00000000-0008-0000-0100-00005A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91" name="Shape 67">
              <a:extLst>
                <a:ext uri="{FF2B5EF4-FFF2-40B4-BE49-F238E27FC236}">
                  <a16:creationId xmlns:a16="http://schemas.microsoft.com/office/drawing/2014/main" id="{00000000-0008-0000-0100-00005B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92" name="Shape 68">
              <a:extLst>
                <a:ext uri="{FF2B5EF4-FFF2-40B4-BE49-F238E27FC236}">
                  <a16:creationId xmlns:a16="http://schemas.microsoft.com/office/drawing/2014/main" id="{00000000-0008-0000-0100-00005C000000}"/>
                </a:ext>
              </a:extLst>
            </xdr:cNvPr>
            <xdr:cNvCxnSpPr/>
          </xdr:nvCxnSpPr>
          <xdr:spPr>
            <a:xfrm>
              <a:off x="1564699" y="5877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16</xdr:col>
      <xdr:colOff>0</xdr:colOff>
      <xdr:row>3</xdr:row>
      <xdr:rowOff>0</xdr:rowOff>
    </xdr:from>
    <xdr:ext cx="381000" cy="72390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GrpSpPr/>
      </xdr:nvGrpSpPr>
      <xdr:grpSpPr>
        <a:xfrm>
          <a:off x="12642850" y="533400"/>
          <a:ext cx="381000" cy="723900"/>
          <a:chOff x="5155500" y="3418050"/>
          <a:chExt cx="381000" cy="723900"/>
        </a:xfrm>
      </xdr:grpSpPr>
      <xdr:grpSp>
        <xdr:nvGrpSpPr>
          <xdr:cNvPr id="94" name="Shape 69">
            <a:extLst>
              <a:ext uri="{FF2B5EF4-FFF2-40B4-BE49-F238E27FC236}">
                <a16:creationId xmlns:a16="http://schemas.microsoft.com/office/drawing/2014/main" id="{00000000-0008-0000-0100-00005E000000}"/>
              </a:ext>
            </a:extLst>
          </xdr:cNvPr>
          <xdr:cNvGrpSpPr/>
        </xdr:nvGrpSpPr>
        <xdr:grpSpPr>
          <a:xfrm flipH="1">
            <a:off x="5155500" y="3418050"/>
            <a:ext cx="381000" cy="723900"/>
            <a:chOff x="1415048" y="5511401"/>
            <a:chExt cx="302327" cy="739929"/>
          </a:xfrm>
        </xdr:grpSpPr>
        <xdr:sp macro="" textlink="">
          <xdr:nvSpPr>
            <xdr:cNvPr id="95" name="Shape 4">
              <a:extLst>
                <a:ext uri="{FF2B5EF4-FFF2-40B4-BE49-F238E27FC236}">
                  <a16:creationId xmlns:a16="http://schemas.microsoft.com/office/drawing/2014/main" id="{00000000-0008-0000-0100-00005F000000}"/>
                </a:ext>
              </a:extLst>
            </xdr:cNvPr>
            <xdr:cNvSpPr/>
          </xdr:nvSpPr>
          <xdr:spPr>
            <a:xfrm>
              <a:off x="1415048" y="5511401"/>
              <a:ext cx="302325" cy="739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 macro="">
          <xdr:nvCxnSpPr>
            <xdr:cNvPr id="96" name="Shape 70">
              <a:extLst>
                <a:ext uri="{FF2B5EF4-FFF2-40B4-BE49-F238E27FC236}">
                  <a16:creationId xmlns:a16="http://schemas.microsoft.com/office/drawing/2014/main" id="{00000000-0008-0000-0100-000060000000}"/>
                </a:ext>
              </a:extLst>
            </xdr:cNvPr>
            <xdr:cNvCxnSpPr/>
          </xdr:nvCxnSpPr>
          <xdr:spPr>
            <a:xfrm>
              <a:off x="1415048" y="5514245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97" name="Shape 71">
              <a:extLst>
                <a:ext uri="{FF2B5EF4-FFF2-40B4-BE49-F238E27FC236}">
                  <a16:creationId xmlns:a16="http://schemas.microsoft.com/office/drawing/2014/main" id="{00000000-0008-0000-0100-000061000000}"/>
                </a:ext>
              </a:extLst>
            </xdr:cNvPr>
            <xdr:cNvCxnSpPr/>
          </xdr:nvCxnSpPr>
          <xdr:spPr>
            <a:xfrm>
              <a:off x="1415048" y="6251330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98" name="Shape 72">
              <a:extLst>
                <a:ext uri="{FF2B5EF4-FFF2-40B4-BE49-F238E27FC236}">
                  <a16:creationId xmlns:a16="http://schemas.microsoft.com/office/drawing/2014/main" id="{00000000-0008-0000-0100-000062000000}"/>
                </a:ext>
              </a:extLst>
            </xdr:cNvPr>
            <xdr:cNvCxnSpPr/>
          </xdr:nvCxnSpPr>
          <xdr:spPr>
            <a:xfrm flipH="1">
              <a:off x="1564821" y="5511401"/>
              <a:ext cx="990" cy="738813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  <xdr:cxnSp macro="">
          <xdr:nvCxnSpPr>
            <xdr:cNvPr id="99" name="Shape 73">
              <a:extLst>
                <a:ext uri="{FF2B5EF4-FFF2-40B4-BE49-F238E27FC236}">
                  <a16:creationId xmlns:a16="http://schemas.microsoft.com/office/drawing/2014/main" id="{00000000-0008-0000-0100-000063000000}"/>
                </a:ext>
              </a:extLst>
            </xdr:cNvPr>
            <xdr:cNvCxnSpPr/>
          </xdr:nvCxnSpPr>
          <xdr:spPr>
            <a:xfrm>
              <a:off x="1564699" y="5877913"/>
              <a:ext cx="152676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round/>
              <a:headEnd type="none" w="sm" len="sm"/>
              <a:tailEnd type="none" w="sm" len="sm"/>
            </a:ln>
          </xdr:spPr>
        </xdr:cxnSp>
      </xdr:grpSp>
    </xdr:grpSp>
    <xdr:clientData fLocksWithSheet="0"/>
  </xdr:oneCellAnchor>
  <xdr:oneCellAnchor>
    <xdr:from>
      <xdr:col>8</xdr:col>
      <xdr:colOff>161925</xdr:colOff>
      <xdr:row>12</xdr:row>
      <xdr:rowOff>180975</xdr:rowOff>
    </xdr:from>
    <xdr:ext cx="38100" cy="1809750"/>
    <xdr:grpSp>
      <xdr:nvGrpSpPr>
        <xdr:cNvPr id="100" name="Shape 2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GrpSpPr/>
      </xdr:nvGrpSpPr>
      <xdr:grpSpPr>
        <a:xfrm>
          <a:off x="6378575" y="2308225"/>
          <a:ext cx="38100" cy="1809750"/>
          <a:chOff x="5346000" y="2875125"/>
          <a:chExt cx="0" cy="1809750"/>
        </a:xfrm>
      </xdr:grpSpPr>
      <xdr:cxnSp macro="">
        <xdr:nvCxnSpPr>
          <xdr:cNvPr id="101" name="Shape 74">
            <a:extLst>
              <a:ext uri="{FF2B5EF4-FFF2-40B4-BE49-F238E27FC236}">
                <a16:creationId xmlns:a16="http://schemas.microsoft.com/office/drawing/2014/main" id="{00000000-0008-0000-0100-000065000000}"/>
              </a:ext>
            </a:extLst>
          </xdr:cNvPr>
          <xdr:cNvCxnSpPr/>
        </xdr:nvCxnSpPr>
        <xdr:spPr>
          <a:xfrm>
            <a:off x="5346000" y="2875125"/>
            <a:ext cx="0" cy="180975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9525</xdr:colOff>
      <xdr:row>18</xdr:row>
      <xdr:rowOff>-9525</xdr:rowOff>
    </xdr:from>
    <xdr:ext cx="180975" cy="38100"/>
    <xdr:grpSp>
      <xdr:nvGrpSpPr>
        <xdr:cNvPr id="102" name="Shape 2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GrpSpPr/>
      </xdr:nvGrpSpPr>
      <xdr:grpSpPr>
        <a:xfrm>
          <a:off x="6226175" y="3190875"/>
          <a:ext cx="180975" cy="38100"/>
          <a:chOff x="5255513" y="3780000"/>
          <a:chExt cx="180975" cy="0"/>
        </a:xfrm>
      </xdr:grpSpPr>
      <xdr:cxnSp macro="">
        <xdr:nvCxnSpPr>
          <xdr:cNvPr id="103" name="Shape 75">
            <a:extLst>
              <a:ext uri="{FF2B5EF4-FFF2-40B4-BE49-F238E27FC236}">
                <a16:creationId xmlns:a16="http://schemas.microsoft.com/office/drawing/2014/main" id="{00000000-0008-0000-0100-000067000000}"/>
              </a:ext>
            </a:extLst>
          </xdr:cNvPr>
          <xdr:cNvCxnSpPr/>
        </xdr:nvCxnSpPr>
        <xdr:spPr>
          <a:xfrm>
            <a:off x="5255513" y="3780000"/>
            <a:ext cx="1809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190500</xdr:colOff>
      <xdr:row>13</xdr:row>
      <xdr:rowOff>-9525</xdr:rowOff>
    </xdr:from>
    <xdr:ext cx="180975" cy="38100"/>
    <xdr:grpSp>
      <xdr:nvGrpSpPr>
        <xdr:cNvPr id="104" name="Shape 2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GrpSpPr/>
      </xdr:nvGrpSpPr>
      <xdr:grpSpPr>
        <a:xfrm>
          <a:off x="6407150" y="2301875"/>
          <a:ext cx="180975" cy="38100"/>
          <a:chOff x="5255513" y="3780000"/>
          <a:chExt cx="180975" cy="0"/>
        </a:xfrm>
      </xdr:grpSpPr>
      <xdr:cxnSp macro="">
        <xdr:nvCxnSpPr>
          <xdr:cNvPr id="105" name="Shape 76">
            <a:extLst>
              <a:ext uri="{FF2B5EF4-FFF2-40B4-BE49-F238E27FC236}">
                <a16:creationId xmlns:a16="http://schemas.microsoft.com/office/drawing/2014/main" id="{00000000-0008-0000-0100-000069000000}"/>
              </a:ext>
            </a:extLst>
          </xdr:cNvPr>
          <xdr:cNvCxnSpPr/>
        </xdr:nvCxnSpPr>
        <xdr:spPr>
          <a:xfrm>
            <a:off x="5255513" y="3780000"/>
            <a:ext cx="1809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180975</xdr:colOff>
      <xdr:row>23</xdr:row>
      <xdr:rowOff>-9525</xdr:rowOff>
    </xdr:from>
    <xdr:ext cx="180975" cy="38100"/>
    <xdr:grpSp>
      <xdr:nvGrpSpPr>
        <xdr:cNvPr id="106" name="Shape 2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GrpSpPr/>
      </xdr:nvGrpSpPr>
      <xdr:grpSpPr>
        <a:xfrm>
          <a:off x="6397625" y="4079875"/>
          <a:ext cx="180975" cy="38100"/>
          <a:chOff x="5255513" y="3780000"/>
          <a:chExt cx="180975" cy="0"/>
        </a:xfrm>
      </xdr:grpSpPr>
      <xdr:cxnSp macro="">
        <xdr:nvCxnSpPr>
          <xdr:cNvPr id="107" name="Shape 75">
            <a:extLst>
              <a:ext uri="{FF2B5EF4-FFF2-40B4-BE49-F238E27FC236}">
                <a16:creationId xmlns:a16="http://schemas.microsoft.com/office/drawing/2014/main" id="{00000000-0008-0000-0100-00006B000000}"/>
              </a:ext>
            </a:extLst>
          </xdr:cNvPr>
          <xdr:cNvCxnSpPr/>
        </xdr:nvCxnSpPr>
        <xdr:spPr>
          <a:xfrm>
            <a:off x="5255513" y="3780000"/>
            <a:ext cx="1809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10</xdr:col>
      <xdr:colOff>180975</xdr:colOff>
      <xdr:row>18</xdr:row>
      <xdr:rowOff>-9525</xdr:rowOff>
    </xdr:from>
    <xdr:ext cx="180975" cy="38100"/>
    <xdr:grpSp>
      <xdr:nvGrpSpPr>
        <xdr:cNvPr id="108" name="Shape 2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GrpSpPr/>
      </xdr:nvGrpSpPr>
      <xdr:grpSpPr>
        <a:xfrm>
          <a:off x="8004175" y="3190875"/>
          <a:ext cx="180975" cy="38100"/>
          <a:chOff x="5255513" y="3780000"/>
          <a:chExt cx="180975" cy="0"/>
        </a:xfrm>
      </xdr:grpSpPr>
      <xdr:cxnSp macro="">
        <xdr:nvCxnSpPr>
          <xdr:cNvPr id="109" name="Shape 76">
            <a:extLst>
              <a:ext uri="{FF2B5EF4-FFF2-40B4-BE49-F238E27FC236}">
                <a16:creationId xmlns:a16="http://schemas.microsoft.com/office/drawing/2014/main" id="{00000000-0008-0000-0100-00006D000000}"/>
              </a:ext>
            </a:extLst>
          </xdr:cNvPr>
          <xdr:cNvCxnSpPr/>
        </xdr:nvCxnSpPr>
        <xdr:spPr>
          <a:xfrm>
            <a:off x="5255513" y="3780000"/>
            <a:ext cx="1809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10</xdr:col>
      <xdr:colOff>0</xdr:colOff>
      <xdr:row>13</xdr:row>
      <xdr:rowOff>-9525</xdr:rowOff>
    </xdr:from>
    <xdr:ext cx="180975" cy="38100"/>
    <xdr:grpSp>
      <xdr:nvGrpSpPr>
        <xdr:cNvPr id="110" name="Shape 2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GrpSpPr/>
      </xdr:nvGrpSpPr>
      <xdr:grpSpPr>
        <a:xfrm>
          <a:off x="7823200" y="2301875"/>
          <a:ext cx="180975" cy="38100"/>
          <a:chOff x="5255513" y="3780000"/>
          <a:chExt cx="180975" cy="0"/>
        </a:xfrm>
      </xdr:grpSpPr>
      <xdr:cxnSp macro="">
        <xdr:nvCxnSpPr>
          <xdr:cNvPr id="111" name="Shape 75">
            <a:extLst>
              <a:ext uri="{FF2B5EF4-FFF2-40B4-BE49-F238E27FC236}">
                <a16:creationId xmlns:a16="http://schemas.microsoft.com/office/drawing/2014/main" id="{00000000-0008-0000-0100-00006F000000}"/>
              </a:ext>
            </a:extLst>
          </xdr:cNvPr>
          <xdr:cNvCxnSpPr/>
        </xdr:nvCxnSpPr>
        <xdr:spPr>
          <a:xfrm>
            <a:off x="5255513" y="3780000"/>
            <a:ext cx="1809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10</xdr:col>
      <xdr:colOff>0</xdr:colOff>
      <xdr:row>22</xdr:row>
      <xdr:rowOff>152400</xdr:rowOff>
    </xdr:from>
    <xdr:ext cx="180975" cy="38100"/>
    <xdr:grpSp>
      <xdr:nvGrpSpPr>
        <xdr:cNvPr id="112" name="Shape 2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GrpSpPr/>
      </xdr:nvGrpSpPr>
      <xdr:grpSpPr>
        <a:xfrm>
          <a:off x="7823200" y="4064000"/>
          <a:ext cx="180975" cy="38100"/>
          <a:chOff x="5255513" y="3780000"/>
          <a:chExt cx="180975" cy="0"/>
        </a:xfrm>
      </xdr:grpSpPr>
      <xdr:cxnSp macro="">
        <xdr:nvCxnSpPr>
          <xdr:cNvPr id="113" name="Shape 75">
            <a:extLst>
              <a:ext uri="{FF2B5EF4-FFF2-40B4-BE49-F238E27FC236}">
                <a16:creationId xmlns:a16="http://schemas.microsoft.com/office/drawing/2014/main" id="{00000000-0008-0000-0100-000071000000}"/>
              </a:ext>
            </a:extLst>
          </xdr:cNvPr>
          <xdr:cNvCxnSpPr/>
        </xdr:nvCxnSpPr>
        <xdr:spPr>
          <a:xfrm>
            <a:off x="5255513" y="3780000"/>
            <a:ext cx="1809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10</xdr:col>
      <xdr:colOff>161925</xdr:colOff>
      <xdr:row>13</xdr:row>
      <xdr:rowOff>0</xdr:rowOff>
    </xdr:from>
    <xdr:ext cx="38100" cy="1809750"/>
    <xdr:grpSp>
      <xdr:nvGrpSpPr>
        <xdr:cNvPr id="114" name="Shape 2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GrpSpPr/>
      </xdr:nvGrpSpPr>
      <xdr:grpSpPr>
        <a:xfrm>
          <a:off x="7985125" y="2311400"/>
          <a:ext cx="38100" cy="1809750"/>
          <a:chOff x="5346000" y="2875125"/>
          <a:chExt cx="0" cy="1809750"/>
        </a:xfrm>
      </xdr:grpSpPr>
      <xdr:cxnSp macro="">
        <xdr:nvCxnSpPr>
          <xdr:cNvPr id="115" name="Shape 74">
            <a:extLst>
              <a:ext uri="{FF2B5EF4-FFF2-40B4-BE49-F238E27FC236}">
                <a16:creationId xmlns:a16="http://schemas.microsoft.com/office/drawing/2014/main" id="{00000000-0008-0000-0100-000073000000}"/>
              </a:ext>
            </a:extLst>
          </xdr:cNvPr>
          <xdr:cNvCxnSpPr/>
        </xdr:nvCxnSpPr>
        <xdr:spPr>
          <a:xfrm>
            <a:off x="5346000" y="2875125"/>
            <a:ext cx="0" cy="180975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38100</xdr:colOff>
      <xdr:row>110</xdr:row>
      <xdr:rowOff>152400</xdr:rowOff>
    </xdr:from>
    <xdr:ext cx="1724025" cy="2943225"/>
    <xdr:sp macro="" textlink="">
      <xdr:nvSpPr>
        <xdr:cNvPr id="77" name="Shape 77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/>
      </xdr:nvSpPr>
      <xdr:spPr>
        <a:xfrm>
          <a:off x="4488750" y="2313150"/>
          <a:ext cx="1714500" cy="2933700"/>
        </a:xfrm>
        <a:prstGeom prst="rect">
          <a:avLst/>
        </a:prstGeom>
        <a:solidFill>
          <a:srgbClr val="538CD5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Återställ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sextondelsfinaler</a:t>
          </a:r>
          <a:endParaRPr sz="1400"/>
        </a:p>
      </xdr:txBody>
    </xdr:sp>
    <xdr:clientData fLocksWithSheet="0"/>
  </xdr:oneCellAnchor>
  <xdr:oneCellAnchor>
    <xdr:from>
      <xdr:col>27</xdr:col>
      <xdr:colOff>523875</xdr:colOff>
      <xdr:row>141</xdr:row>
      <xdr:rowOff>19050</xdr:rowOff>
    </xdr:from>
    <xdr:ext cx="190500" cy="266700"/>
    <xdr:sp macro="" textlink="">
      <xdr:nvSpPr>
        <xdr:cNvPr id="78" name="Shape 78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211</xdr:col>
      <xdr:colOff>295275</xdr:colOff>
      <xdr:row>0</xdr:row>
      <xdr:rowOff>38100</xdr:rowOff>
    </xdr:from>
    <xdr:ext cx="1581150" cy="447675"/>
    <xdr:sp macro="" textlink="">
      <xdr:nvSpPr>
        <xdr:cNvPr id="79" name="Shape 7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/>
      </xdr:nvSpPr>
      <xdr:spPr>
        <a:xfrm>
          <a:off x="4569713" y="3570450"/>
          <a:ext cx="1552575" cy="419100"/>
        </a:xfrm>
        <a:prstGeom prst="rect">
          <a:avLst/>
        </a:prstGeom>
        <a:solidFill>
          <a:srgbClr val="C5D8F1"/>
        </a:solidFill>
        <a:ln w="25400" cap="flat" cmpd="sng">
          <a:solidFill>
            <a:schemeClr val="dk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Skriv in spelarens namn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på en rad i kolumnen</a:t>
          </a:r>
          <a:endParaRPr sz="1400"/>
        </a:p>
      </xdr:txBody>
    </xdr:sp>
    <xdr:clientData fLocksWithSheet="0"/>
  </xdr:oneCellAnchor>
  <xdr:oneCellAnchor>
    <xdr:from>
      <xdr:col>211</xdr:col>
      <xdr:colOff>266700</xdr:colOff>
      <xdr:row>4</xdr:row>
      <xdr:rowOff>0</xdr:rowOff>
    </xdr:from>
    <xdr:ext cx="1581150" cy="981075"/>
    <xdr:sp macro="" textlink="">
      <xdr:nvSpPr>
        <xdr:cNvPr id="80" name="Shape 80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/>
      </xdr:nvSpPr>
      <xdr:spPr>
        <a:xfrm>
          <a:off x="4569713" y="3303750"/>
          <a:ext cx="1552575" cy="952500"/>
        </a:xfrm>
        <a:prstGeom prst="rect">
          <a:avLst/>
        </a:prstGeom>
        <a:solidFill>
          <a:srgbClr val="C5D8F1"/>
        </a:solidFill>
        <a:ln w="25400" cap="flat" cmpd="sng">
          <a:solidFill>
            <a:srgbClr val="21364F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Skriv = </a:t>
          </a:r>
          <a:endParaRPr sz="1100">
            <a:solidFill>
              <a:srgbClr val="00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Välj den flik med spelarens namn, klicka en gång i </a:t>
          </a:r>
          <a:r>
            <a:rPr lang="en-US" sz="1100" b="1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cell AA30 </a:t>
          </a:r>
          <a:r>
            <a:rPr lang="en-US" sz="11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och tryck Enter</a:t>
          </a:r>
          <a:endParaRPr sz="1100">
            <a:solidFill>
              <a:srgbClr val="000000"/>
            </a:solidFill>
          </a:endParaRPr>
        </a:p>
      </xdr:txBody>
    </xdr:sp>
    <xdr:clientData fLocksWithSheet="0"/>
  </xdr:oneCellAnchor>
  <xdr:oneCellAnchor>
    <xdr:from>
      <xdr:col>209</xdr:col>
      <xdr:colOff>1190625</xdr:colOff>
      <xdr:row>1</xdr:row>
      <xdr:rowOff>76200</xdr:rowOff>
    </xdr:from>
    <xdr:ext cx="1600200" cy="857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8659475" y="254000"/>
          <a:ext cx="1600200" cy="85725"/>
          <a:chOff x="4550738" y="3741900"/>
          <a:chExt cx="1590600" cy="76200"/>
        </a:xfrm>
      </xdr:grpSpPr>
      <xdr:cxnSp macro="">
        <xdr:nvCxnSpPr>
          <xdr:cNvPr id="81" name="Shape 81">
            <a:extLst>
              <a:ext uri="{FF2B5EF4-FFF2-40B4-BE49-F238E27FC236}">
                <a16:creationId xmlns:a16="http://schemas.microsoft.com/office/drawing/2014/main" id="{00000000-0008-0000-0200-000051000000}"/>
              </a:ext>
            </a:extLst>
          </xdr:cNvPr>
          <xdr:cNvCxnSpPr>
            <a:stCxn id="79" idx="1"/>
          </xdr:cNvCxnSpPr>
        </xdr:nvCxnSpPr>
        <xdr:spPr>
          <a:xfrm flipH="1">
            <a:off x="4550738" y="3741900"/>
            <a:ext cx="1590600" cy="7620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triangle" w="med" len="med"/>
          </a:ln>
        </xdr:spPr>
      </xdr:cxnSp>
    </xdr:grpSp>
    <xdr:clientData fLocksWithSheet="0"/>
  </xdr:oneCellAnchor>
  <xdr:oneCellAnchor>
    <xdr:from>
      <xdr:col>211</xdr:col>
      <xdr:colOff>0</xdr:colOff>
      <xdr:row>3</xdr:row>
      <xdr:rowOff>123825</xdr:rowOff>
    </xdr:from>
    <xdr:ext cx="276225" cy="55245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20059650" y="657225"/>
          <a:ext cx="276225" cy="552450"/>
          <a:chOff x="5212650" y="3508463"/>
          <a:chExt cx="266700" cy="543000"/>
        </a:xfrm>
      </xdr:grpSpPr>
      <xdr:cxnSp macro="">
        <xdr:nvCxnSpPr>
          <xdr:cNvPr id="82" name="Shape 82">
            <a:extLst>
              <a:ext uri="{FF2B5EF4-FFF2-40B4-BE49-F238E27FC236}">
                <a16:creationId xmlns:a16="http://schemas.microsoft.com/office/drawing/2014/main" id="{00000000-0008-0000-0200-000052000000}"/>
              </a:ext>
            </a:extLst>
          </xdr:cNvPr>
          <xdr:cNvCxnSpPr>
            <a:stCxn id="80" idx="1"/>
          </xdr:cNvCxnSpPr>
        </xdr:nvCxnSpPr>
        <xdr:spPr>
          <a:xfrm rot="10800000">
            <a:off x="5212650" y="3508463"/>
            <a:ext cx="266700" cy="54300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triangle" w="med" len="med"/>
          </a:ln>
        </xdr:spPr>
      </xdr:cxnSp>
    </xdr:grpSp>
    <xdr:clientData fLocksWithSheet="0"/>
  </xdr:oneCellAnchor>
  <xdr:oneCellAnchor>
    <xdr:from>
      <xdr:col>207</xdr:col>
      <xdr:colOff>276225</xdr:colOff>
      <xdr:row>5</xdr:row>
      <xdr:rowOff>19050</xdr:rowOff>
    </xdr:from>
    <xdr:ext cx="142875" cy="133350"/>
    <xdr:pic>
      <xdr:nvPicPr>
        <xdr:cNvPr id="4" name="image4.png" descr="C:\Users\Sebastian\AppData\Local\Microsoft\Windows\Temporary Internet Files\Content.IE5\7BQH722P\Bronze_medal_ic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207</xdr:col>
      <xdr:colOff>276225</xdr:colOff>
      <xdr:row>4</xdr:row>
      <xdr:rowOff>19050</xdr:rowOff>
    </xdr:from>
    <xdr:ext cx="142875" cy="133350"/>
    <xdr:pic>
      <xdr:nvPicPr>
        <xdr:cNvPr id="5" name="image2.png" descr="C:\Users\Sebastian\AppData\Local\Microsoft\Windows\Temporary Internet Files\Content.IE5\3PV8NCE7\Silver_medal_icon.svg[1].pn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207</xdr:col>
      <xdr:colOff>276225</xdr:colOff>
      <xdr:row>3</xdr:row>
      <xdr:rowOff>19050</xdr:rowOff>
    </xdr:from>
    <xdr:ext cx="142875" cy="133350"/>
    <xdr:pic>
      <xdr:nvPicPr>
        <xdr:cNvPr id="6" name="image5.png" descr="C:\Users\Sebastian\AppData\Local\Microsoft\Windows\Temporary Internet Files\Content.IE5\IGSHB0O1\Gold_medal_icon.svg[1].png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</xdr:row>
      <xdr:rowOff>38100</xdr:rowOff>
    </xdr:from>
    <xdr:ext cx="152400" cy="95250"/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</xdr:row>
      <xdr:rowOff>28575</xdr:rowOff>
    </xdr:from>
    <xdr:ext cx="152400" cy="104775"/>
    <xdr:pic>
      <xdr:nvPicPr>
        <xdr:cNvPr id="8" name="image6.pn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</xdr:row>
      <xdr:rowOff>28575</xdr:rowOff>
    </xdr:from>
    <xdr:ext cx="152400" cy="95250"/>
    <xdr:pic>
      <xdr:nvPicPr>
        <xdr:cNvPr id="9" name="image7.png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</xdr:row>
      <xdr:rowOff>28575</xdr:rowOff>
    </xdr:from>
    <xdr:ext cx="152400" cy="104775"/>
    <xdr:pic>
      <xdr:nvPicPr>
        <xdr:cNvPr id="10" name="image8.pn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16</xdr:row>
      <xdr:rowOff>38100</xdr:rowOff>
    </xdr:from>
    <xdr:ext cx="161925" cy="95250"/>
    <xdr:pic>
      <xdr:nvPicPr>
        <xdr:cNvPr id="11" name="image9.png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</xdr:row>
      <xdr:rowOff>28575</xdr:rowOff>
    </xdr:from>
    <xdr:ext cx="152400" cy="104775"/>
    <xdr:pic>
      <xdr:nvPicPr>
        <xdr:cNvPr id="12" name="image8.png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</xdr:row>
      <xdr:rowOff>38100</xdr:rowOff>
    </xdr:from>
    <xdr:ext cx="152400" cy="95250"/>
    <xdr:pic>
      <xdr:nvPicPr>
        <xdr:cNvPr id="13" name="image3.png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</xdr:row>
      <xdr:rowOff>38100</xdr:rowOff>
    </xdr:from>
    <xdr:ext cx="161925" cy="104775"/>
    <xdr:pic>
      <xdr:nvPicPr>
        <xdr:cNvPr id="14" name="image11.png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</xdr:row>
      <xdr:rowOff>28575</xdr:rowOff>
    </xdr:from>
    <xdr:ext cx="161925" cy="104775"/>
    <xdr:pic>
      <xdr:nvPicPr>
        <xdr:cNvPr id="15" name="image11.png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</xdr:row>
      <xdr:rowOff>28575</xdr:rowOff>
    </xdr:from>
    <xdr:ext cx="161925" cy="104775"/>
    <xdr:pic>
      <xdr:nvPicPr>
        <xdr:cNvPr id="16" name="image8.png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</xdr:row>
      <xdr:rowOff>38100</xdr:rowOff>
    </xdr:from>
    <xdr:ext cx="161925" cy="95250"/>
    <xdr:pic>
      <xdr:nvPicPr>
        <xdr:cNvPr id="17" name="image7.png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</xdr:row>
      <xdr:rowOff>28575</xdr:rowOff>
    </xdr:from>
    <xdr:ext cx="161925" cy="95250"/>
    <xdr:pic>
      <xdr:nvPicPr>
        <xdr:cNvPr id="18" name="image7.png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</xdr:row>
      <xdr:rowOff>28575</xdr:rowOff>
    </xdr:from>
    <xdr:ext cx="161925" cy="95250"/>
    <xdr:pic>
      <xdr:nvPicPr>
        <xdr:cNvPr id="19" name="image12.png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12</xdr:row>
      <xdr:rowOff>28575</xdr:rowOff>
    </xdr:from>
    <xdr:ext cx="161925" cy="104775"/>
    <xdr:pic>
      <xdr:nvPicPr>
        <xdr:cNvPr id="20" name="image10.png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13</xdr:row>
      <xdr:rowOff>28575</xdr:rowOff>
    </xdr:from>
    <xdr:ext cx="152400" cy="95250"/>
    <xdr:pic>
      <xdr:nvPicPr>
        <xdr:cNvPr id="21" name="image13.png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13</xdr:row>
      <xdr:rowOff>28575</xdr:rowOff>
    </xdr:from>
    <xdr:ext cx="161925" cy="95250"/>
    <xdr:pic>
      <xdr:nvPicPr>
        <xdr:cNvPr id="22" name="image14.png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12</xdr:row>
      <xdr:rowOff>28575</xdr:rowOff>
    </xdr:from>
    <xdr:ext cx="152400" cy="95250"/>
    <xdr:pic>
      <xdr:nvPicPr>
        <xdr:cNvPr id="23" name="image9.png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15</xdr:row>
      <xdr:rowOff>28575</xdr:rowOff>
    </xdr:from>
    <xdr:ext cx="152400" cy="104775"/>
    <xdr:pic>
      <xdr:nvPicPr>
        <xdr:cNvPr id="24" name="image9.png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14</xdr:row>
      <xdr:rowOff>28575</xdr:rowOff>
    </xdr:from>
    <xdr:ext cx="161925" cy="104775"/>
    <xdr:pic>
      <xdr:nvPicPr>
        <xdr:cNvPr id="25" name="image10.png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15</xdr:row>
      <xdr:rowOff>28575</xdr:rowOff>
    </xdr:from>
    <xdr:ext cx="161925" cy="104775"/>
    <xdr:pic>
      <xdr:nvPicPr>
        <xdr:cNvPr id="26" name="image13.png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17</xdr:row>
      <xdr:rowOff>28575</xdr:rowOff>
    </xdr:from>
    <xdr:ext cx="161925" cy="95250"/>
    <xdr:pic>
      <xdr:nvPicPr>
        <xdr:cNvPr id="27" name="image13.png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17</xdr:row>
      <xdr:rowOff>28575</xdr:rowOff>
    </xdr:from>
    <xdr:ext cx="152400" cy="104775"/>
    <xdr:pic>
      <xdr:nvPicPr>
        <xdr:cNvPr id="28" name="image10.png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14</xdr:row>
      <xdr:rowOff>28575</xdr:rowOff>
    </xdr:from>
    <xdr:ext cx="152400" cy="95250"/>
    <xdr:pic>
      <xdr:nvPicPr>
        <xdr:cNvPr id="29" name="image14.png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16</xdr:row>
      <xdr:rowOff>38100</xdr:rowOff>
    </xdr:from>
    <xdr:ext cx="152400" cy="95250"/>
    <xdr:pic>
      <xdr:nvPicPr>
        <xdr:cNvPr id="30" name="image14.png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21</xdr:row>
      <xdr:rowOff>38100</xdr:rowOff>
    </xdr:from>
    <xdr:ext cx="161925" cy="104775"/>
    <xdr:pic>
      <xdr:nvPicPr>
        <xdr:cNvPr id="31" name="image15.png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26</xdr:row>
      <xdr:rowOff>28575</xdr:rowOff>
    </xdr:from>
    <xdr:ext cx="161925" cy="104775"/>
    <xdr:pic>
      <xdr:nvPicPr>
        <xdr:cNvPr id="64" name="image17.png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22</xdr:row>
      <xdr:rowOff>28575</xdr:rowOff>
    </xdr:from>
    <xdr:ext cx="161925" cy="104775"/>
    <xdr:pic>
      <xdr:nvPicPr>
        <xdr:cNvPr id="65" name="image16.png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22</xdr:row>
      <xdr:rowOff>28575</xdr:rowOff>
    </xdr:from>
    <xdr:ext cx="161925" cy="104775"/>
    <xdr:pic>
      <xdr:nvPicPr>
        <xdr:cNvPr id="66" name="image18.png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23</xdr:row>
      <xdr:rowOff>28575</xdr:rowOff>
    </xdr:from>
    <xdr:ext cx="152400" cy="104775"/>
    <xdr:pic>
      <xdr:nvPicPr>
        <xdr:cNvPr id="67" name="image18.png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25</xdr:row>
      <xdr:rowOff>28575</xdr:rowOff>
    </xdr:from>
    <xdr:ext cx="152400" cy="104775"/>
    <xdr:pic>
      <xdr:nvPicPr>
        <xdr:cNvPr id="68" name="image18.png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24</xdr:row>
      <xdr:rowOff>28575</xdr:rowOff>
    </xdr:from>
    <xdr:ext cx="161925" cy="104775"/>
    <xdr:pic>
      <xdr:nvPicPr>
        <xdr:cNvPr id="69" name="image16.png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26</xdr:row>
      <xdr:rowOff>28575</xdr:rowOff>
    </xdr:from>
    <xdr:ext cx="161925" cy="104775"/>
    <xdr:pic>
      <xdr:nvPicPr>
        <xdr:cNvPr id="70" name="image16.png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21</xdr:row>
      <xdr:rowOff>38100</xdr:rowOff>
    </xdr:from>
    <xdr:ext cx="161925" cy="104775"/>
    <xdr:pic>
      <xdr:nvPicPr>
        <xdr:cNvPr id="71" name="image17.png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23</xdr:row>
      <xdr:rowOff>28575</xdr:rowOff>
    </xdr:from>
    <xdr:ext cx="161925" cy="104775"/>
    <xdr:pic>
      <xdr:nvPicPr>
        <xdr:cNvPr id="72" name="image17.png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24</xdr:row>
      <xdr:rowOff>28575</xdr:rowOff>
    </xdr:from>
    <xdr:ext cx="161925" cy="104775"/>
    <xdr:pic>
      <xdr:nvPicPr>
        <xdr:cNvPr id="73" name="image15.png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25</xdr:row>
      <xdr:rowOff>28575</xdr:rowOff>
    </xdr:from>
    <xdr:ext cx="161925" cy="104775"/>
    <xdr:pic>
      <xdr:nvPicPr>
        <xdr:cNvPr id="74" name="image15.png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30</xdr:row>
      <xdr:rowOff>38100</xdr:rowOff>
    </xdr:from>
    <xdr:ext cx="152400" cy="104775"/>
    <xdr:pic>
      <xdr:nvPicPr>
        <xdr:cNvPr id="75" name="image21.png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35</xdr:row>
      <xdr:rowOff>38100</xdr:rowOff>
    </xdr:from>
    <xdr:ext cx="152400" cy="95250"/>
    <xdr:pic>
      <xdr:nvPicPr>
        <xdr:cNvPr id="76" name="image20.png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31</xdr:row>
      <xdr:rowOff>38100</xdr:rowOff>
    </xdr:from>
    <xdr:ext cx="152400" cy="104775"/>
    <xdr:pic>
      <xdr:nvPicPr>
        <xdr:cNvPr id="83" name="image19.png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33</xdr:row>
      <xdr:rowOff>38100</xdr:rowOff>
    </xdr:from>
    <xdr:ext cx="152400" cy="104775"/>
    <xdr:pic>
      <xdr:nvPicPr>
        <xdr:cNvPr id="84" name="image22.png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32</xdr:row>
      <xdr:rowOff>38100</xdr:rowOff>
    </xdr:from>
    <xdr:ext cx="152400" cy="95250"/>
    <xdr:pic>
      <xdr:nvPicPr>
        <xdr:cNvPr id="85" name="image21.png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34</xdr:row>
      <xdr:rowOff>38100</xdr:rowOff>
    </xdr:from>
    <xdr:ext cx="161925" cy="95250"/>
    <xdr:pic>
      <xdr:nvPicPr>
        <xdr:cNvPr id="86" name="image21.png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30</xdr:row>
      <xdr:rowOff>38100</xdr:rowOff>
    </xdr:from>
    <xdr:ext cx="161925" cy="104775"/>
    <xdr:pic>
      <xdr:nvPicPr>
        <xdr:cNvPr id="87" name="image20.png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33</xdr:row>
      <xdr:rowOff>38100</xdr:rowOff>
    </xdr:from>
    <xdr:ext cx="161925" cy="95250"/>
    <xdr:pic>
      <xdr:nvPicPr>
        <xdr:cNvPr id="88" name="image20.png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34</xdr:row>
      <xdr:rowOff>28575</xdr:rowOff>
    </xdr:from>
    <xdr:ext cx="152400" cy="104775"/>
    <xdr:pic>
      <xdr:nvPicPr>
        <xdr:cNvPr id="89" name="image22.png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31</xdr:row>
      <xdr:rowOff>38100</xdr:rowOff>
    </xdr:from>
    <xdr:ext cx="161925" cy="104775"/>
    <xdr:pic>
      <xdr:nvPicPr>
        <xdr:cNvPr id="90" name="image22.png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32</xdr:row>
      <xdr:rowOff>38100</xdr:rowOff>
    </xdr:from>
    <xdr:ext cx="161925" cy="95250"/>
    <xdr:pic>
      <xdr:nvPicPr>
        <xdr:cNvPr id="91" name="image19.png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35</xdr:row>
      <xdr:rowOff>38100</xdr:rowOff>
    </xdr:from>
    <xdr:ext cx="161925" cy="95250"/>
    <xdr:pic>
      <xdr:nvPicPr>
        <xdr:cNvPr id="92" name="image19.png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39</xdr:row>
      <xdr:rowOff>38100</xdr:rowOff>
    </xdr:from>
    <xdr:ext cx="152400" cy="104775"/>
    <xdr:pic>
      <xdr:nvPicPr>
        <xdr:cNvPr id="93" name="image26.png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39</xdr:row>
      <xdr:rowOff>38100</xdr:rowOff>
    </xdr:from>
    <xdr:ext cx="161925" cy="95250"/>
    <xdr:pic>
      <xdr:nvPicPr>
        <xdr:cNvPr id="94" name="image23.png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41</xdr:row>
      <xdr:rowOff>38100</xdr:rowOff>
    </xdr:from>
    <xdr:ext cx="161925" cy="104775"/>
    <xdr:pic>
      <xdr:nvPicPr>
        <xdr:cNvPr id="95" name="image24.png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40</xdr:row>
      <xdr:rowOff>38100</xdr:rowOff>
    </xdr:from>
    <xdr:ext cx="161925" cy="95250"/>
    <xdr:pic>
      <xdr:nvPicPr>
        <xdr:cNvPr id="96" name="image25.png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41</xdr:row>
      <xdr:rowOff>38100</xdr:rowOff>
    </xdr:from>
    <xdr:ext cx="152400" cy="104775"/>
    <xdr:pic>
      <xdr:nvPicPr>
        <xdr:cNvPr id="97" name="image26.png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44</xdr:row>
      <xdr:rowOff>38100</xdr:rowOff>
    </xdr:from>
    <xdr:ext cx="161925" cy="104775"/>
    <xdr:pic>
      <xdr:nvPicPr>
        <xdr:cNvPr id="98" name="image26.png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42</xdr:row>
      <xdr:rowOff>38100</xdr:rowOff>
    </xdr:from>
    <xdr:ext cx="161925" cy="95250"/>
    <xdr:pic>
      <xdr:nvPicPr>
        <xdr:cNvPr id="99" name="image23.png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43</xdr:row>
      <xdr:rowOff>38100</xdr:rowOff>
    </xdr:from>
    <xdr:ext cx="152400" cy="104775"/>
    <xdr:pic>
      <xdr:nvPicPr>
        <xdr:cNvPr id="100" name="image23.png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40</xdr:row>
      <xdr:rowOff>38100</xdr:rowOff>
    </xdr:from>
    <xdr:ext cx="152400" cy="104775"/>
    <xdr:pic>
      <xdr:nvPicPr>
        <xdr:cNvPr id="101" name="image24.png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43</xdr:row>
      <xdr:rowOff>38100</xdr:rowOff>
    </xdr:from>
    <xdr:ext cx="161925" cy="104775"/>
    <xdr:pic>
      <xdr:nvPicPr>
        <xdr:cNvPr id="102" name="image24.png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42</xdr:row>
      <xdr:rowOff>38100</xdr:rowOff>
    </xdr:from>
    <xdr:ext cx="152400" cy="95250"/>
    <xdr:pic>
      <xdr:nvPicPr>
        <xdr:cNvPr id="103" name="image25.png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44</xdr:row>
      <xdr:rowOff>38100</xdr:rowOff>
    </xdr:from>
    <xdr:ext cx="152400" cy="104775"/>
    <xdr:pic>
      <xdr:nvPicPr>
        <xdr:cNvPr id="104" name="image25.png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51</xdr:row>
      <xdr:rowOff>28575</xdr:rowOff>
    </xdr:from>
    <xdr:ext cx="161925" cy="95250"/>
    <xdr:pic>
      <xdr:nvPicPr>
        <xdr:cNvPr id="105" name="image28.png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49</xdr:row>
      <xdr:rowOff>28575</xdr:rowOff>
    </xdr:from>
    <xdr:ext cx="152400" cy="104775"/>
    <xdr:pic>
      <xdr:nvPicPr>
        <xdr:cNvPr id="106" name="image29.png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51</xdr:row>
      <xdr:rowOff>28575</xdr:rowOff>
    </xdr:from>
    <xdr:ext cx="152400" cy="104775"/>
    <xdr:pic>
      <xdr:nvPicPr>
        <xdr:cNvPr id="107" name="image30.png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48</xdr:row>
      <xdr:rowOff>38100</xdr:rowOff>
    </xdr:from>
    <xdr:ext cx="152400" cy="104775"/>
    <xdr:pic>
      <xdr:nvPicPr>
        <xdr:cNvPr id="108" name="image27.png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48</xdr:row>
      <xdr:rowOff>28575</xdr:rowOff>
    </xdr:from>
    <xdr:ext cx="161925" cy="104775"/>
    <xdr:pic>
      <xdr:nvPicPr>
        <xdr:cNvPr id="109" name="image28.png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50</xdr:row>
      <xdr:rowOff>28575</xdr:rowOff>
    </xdr:from>
    <xdr:ext cx="161925" cy="95250"/>
    <xdr:pic>
      <xdr:nvPicPr>
        <xdr:cNvPr id="110" name="image29.png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49</xdr:row>
      <xdr:rowOff>28575</xdr:rowOff>
    </xdr:from>
    <xdr:ext cx="161925" cy="104775"/>
    <xdr:pic>
      <xdr:nvPicPr>
        <xdr:cNvPr id="111" name="image30.png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53</xdr:row>
      <xdr:rowOff>38100</xdr:rowOff>
    </xdr:from>
    <xdr:ext cx="161925" cy="104775"/>
    <xdr:pic>
      <xdr:nvPicPr>
        <xdr:cNvPr id="112" name="image27.png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52</xdr:row>
      <xdr:rowOff>28575</xdr:rowOff>
    </xdr:from>
    <xdr:ext cx="152400" cy="104775"/>
    <xdr:pic>
      <xdr:nvPicPr>
        <xdr:cNvPr id="113" name="image28.png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52</xdr:row>
      <xdr:rowOff>28575</xdr:rowOff>
    </xdr:from>
    <xdr:ext cx="161925" cy="95250"/>
    <xdr:pic>
      <xdr:nvPicPr>
        <xdr:cNvPr id="114" name="image29.png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53</xdr:row>
      <xdr:rowOff>38100</xdr:rowOff>
    </xdr:from>
    <xdr:ext cx="152400" cy="104775"/>
    <xdr:pic>
      <xdr:nvPicPr>
        <xdr:cNvPr id="115" name="image30.png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50</xdr:row>
      <xdr:rowOff>28575</xdr:rowOff>
    </xdr:from>
    <xdr:ext cx="152400" cy="104775"/>
    <xdr:pic>
      <xdr:nvPicPr>
        <xdr:cNvPr id="116" name="image27.png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57</xdr:row>
      <xdr:rowOff>38100</xdr:rowOff>
    </xdr:from>
    <xdr:ext cx="152400" cy="104775"/>
    <xdr:pic>
      <xdr:nvPicPr>
        <xdr:cNvPr id="117" name="image31.png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57</xdr:row>
      <xdr:rowOff>38100</xdr:rowOff>
    </xdr:from>
    <xdr:ext cx="161925" cy="104775"/>
    <xdr:pic>
      <xdr:nvPicPr>
        <xdr:cNvPr id="118" name="image32.png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61</xdr:row>
      <xdr:rowOff>38100</xdr:rowOff>
    </xdr:from>
    <xdr:ext cx="161925" cy="95250"/>
    <xdr:pic>
      <xdr:nvPicPr>
        <xdr:cNvPr id="119" name="image34.png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58</xdr:row>
      <xdr:rowOff>38100</xdr:rowOff>
    </xdr:from>
    <xdr:ext cx="161925" cy="104775"/>
    <xdr:pic>
      <xdr:nvPicPr>
        <xdr:cNvPr id="120" name="image33.png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62</xdr:row>
      <xdr:rowOff>38100</xdr:rowOff>
    </xdr:from>
    <xdr:ext cx="161925" cy="104775"/>
    <xdr:pic>
      <xdr:nvPicPr>
        <xdr:cNvPr id="121" name="image31.png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61</xdr:row>
      <xdr:rowOff>38100</xdr:rowOff>
    </xdr:from>
    <xdr:ext cx="152400" cy="95250"/>
    <xdr:pic>
      <xdr:nvPicPr>
        <xdr:cNvPr id="122" name="image32.png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59</xdr:row>
      <xdr:rowOff>38100</xdr:rowOff>
    </xdr:from>
    <xdr:ext cx="161925" cy="95250"/>
    <xdr:pic>
      <xdr:nvPicPr>
        <xdr:cNvPr id="123" name="image34.png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60</xdr:row>
      <xdr:rowOff>38100</xdr:rowOff>
    </xdr:from>
    <xdr:ext cx="152400" cy="104775"/>
    <xdr:pic>
      <xdr:nvPicPr>
        <xdr:cNvPr id="124" name="image33.png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59</xdr:row>
      <xdr:rowOff>38100</xdr:rowOff>
    </xdr:from>
    <xdr:ext cx="152400" cy="104775"/>
    <xdr:pic>
      <xdr:nvPicPr>
        <xdr:cNvPr id="125" name="image31.png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60</xdr:row>
      <xdr:rowOff>38100</xdr:rowOff>
    </xdr:from>
    <xdr:ext cx="161925" cy="95250"/>
    <xdr:pic>
      <xdr:nvPicPr>
        <xdr:cNvPr id="126" name="image32.png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58</xdr:row>
      <xdr:rowOff>38100</xdr:rowOff>
    </xdr:from>
    <xdr:ext cx="152400" cy="104775"/>
    <xdr:pic>
      <xdr:nvPicPr>
        <xdr:cNvPr id="127" name="image34.png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62</xdr:row>
      <xdr:rowOff>38100</xdr:rowOff>
    </xdr:from>
    <xdr:ext cx="152400" cy="104775"/>
    <xdr:pic>
      <xdr:nvPicPr>
        <xdr:cNvPr id="128" name="image33.png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66</xdr:row>
      <xdr:rowOff>38100</xdr:rowOff>
    </xdr:from>
    <xdr:ext cx="152400" cy="95250"/>
    <xdr:pic>
      <xdr:nvPicPr>
        <xdr:cNvPr id="129" name="image35.png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66</xdr:row>
      <xdr:rowOff>38100</xdr:rowOff>
    </xdr:from>
    <xdr:ext cx="161925" cy="95250"/>
    <xdr:pic>
      <xdr:nvPicPr>
        <xdr:cNvPr id="130" name="image36.png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67</xdr:row>
      <xdr:rowOff>38100</xdr:rowOff>
    </xdr:from>
    <xdr:ext cx="152400" cy="104775"/>
    <xdr:pic>
      <xdr:nvPicPr>
        <xdr:cNvPr id="131" name="image38.png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67</xdr:row>
      <xdr:rowOff>38100</xdr:rowOff>
    </xdr:from>
    <xdr:ext cx="161925" cy="104775"/>
    <xdr:pic>
      <xdr:nvPicPr>
        <xdr:cNvPr id="132" name="image37.png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68</xdr:row>
      <xdr:rowOff>28575</xdr:rowOff>
    </xdr:from>
    <xdr:ext cx="152400" cy="95250"/>
    <xdr:pic>
      <xdr:nvPicPr>
        <xdr:cNvPr id="133" name="image35.png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69</xdr:row>
      <xdr:rowOff>38100</xdr:rowOff>
    </xdr:from>
    <xdr:ext cx="161925" cy="95250"/>
    <xdr:pic>
      <xdr:nvPicPr>
        <xdr:cNvPr id="134" name="image36.png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70</xdr:row>
      <xdr:rowOff>28575</xdr:rowOff>
    </xdr:from>
    <xdr:ext cx="161925" cy="104775"/>
    <xdr:pic>
      <xdr:nvPicPr>
        <xdr:cNvPr id="135" name="image38.png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71</xdr:row>
      <xdr:rowOff>28575</xdr:rowOff>
    </xdr:from>
    <xdr:ext cx="152400" cy="95250"/>
    <xdr:pic>
      <xdr:nvPicPr>
        <xdr:cNvPr id="136" name="image37.png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71</xdr:row>
      <xdr:rowOff>28575</xdr:rowOff>
    </xdr:from>
    <xdr:ext cx="161925" cy="95250"/>
    <xdr:pic>
      <xdr:nvPicPr>
        <xdr:cNvPr id="137" name="image35.png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70</xdr:row>
      <xdr:rowOff>28575</xdr:rowOff>
    </xdr:from>
    <xdr:ext cx="152400" cy="104775"/>
    <xdr:pic>
      <xdr:nvPicPr>
        <xdr:cNvPr id="138" name="image36.png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68</xdr:row>
      <xdr:rowOff>28575</xdr:rowOff>
    </xdr:from>
    <xdr:ext cx="161925" cy="95250"/>
    <xdr:pic>
      <xdr:nvPicPr>
        <xdr:cNvPr id="139" name="image38.png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69</xdr:row>
      <xdr:rowOff>38100</xdr:rowOff>
    </xdr:from>
    <xdr:ext cx="152400" cy="95250"/>
    <xdr:pic>
      <xdr:nvPicPr>
        <xdr:cNvPr id="140" name="image37.png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77</xdr:row>
      <xdr:rowOff>38100</xdr:rowOff>
    </xdr:from>
    <xdr:ext cx="152400" cy="95250"/>
    <xdr:pic>
      <xdr:nvPicPr>
        <xdr:cNvPr id="141" name="image46.png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80</xdr:row>
      <xdr:rowOff>28575</xdr:rowOff>
    </xdr:from>
    <xdr:ext cx="152400" cy="104775"/>
    <xdr:pic>
      <xdr:nvPicPr>
        <xdr:cNvPr id="142" name="image39.png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76</xdr:row>
      <xdr:rowOff>28575</xdr:rowOff>
    </xdr:from>
    <xdr:ext cx="152400" cy="95250"/>
    <xdr:pic>
      <xdr:nvPicPr>
        <xdr:cNvPr id="143" name="image41.png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76</xdr:row>
      <xdr:rowOff>28575</xdr:rowOff>
    </xdr:from>
    <xdr:ext cx="161925" cy="95250"/>
    <xdr:pic>
      <xdr:nvPicPr>
        <xdr:cNvPr id="144" name="image40.png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75</xdr:row>
      <xdr:rowOff>38100</xdr:rowOff>
    </xdr:from>
    <xdr:ext cx="152400" cy="95250"/>
    <xdr:pic>
      <xdr:nvPicPr>
        <xdr:cNvPr id="145" name="image46.png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75</xdr:row>
      <xdr:rowOff>38100</xdr:rowOff>
    </xdr:from>
    <xdr:ext cx="161925" cy="104775"/>
    <xdr:pic>
      <xdr:nvPicPr>
        <xdr:cNvPr id="146" name="image39.png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77</xdr:row>
      <xdr:rowOff>38100</xdr:rowOff>
    </xdr:from>
    <xdr:ext cx="161925" cy="104775"/>
    <xdr:pic>
      <xdr:nvPicPr>
        <xdr:cNvPr id="147" name="image41.png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78</xdr:row>
      <xdr:rowOff>28575</xdr:rowOff>
    </xdr:from>
    <xdr:ext cx="152400" cy="104775"/>
    <xdr:pic>
      <xdr:nvPicPr>
        <xdr:cNvPr id="148" name="image40.png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79</xdr:row>
      <xdr:rowOff>38100</xdr:rowOff>
    </xdr:from>
    <xdr:ext cx="161925" cy="104775"/>
    <xdr:pic>
      <xdr:nvPicPr>
        <xdr:cNvPr id="149" name="image46.png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78</xdr:row>
      <xdr:rowOff>28575</xdr:rowOff>
    </xdr:from>
    <xdr:ext cx="161925" cy="95250"/>
    <xdr:pic>
      <xdr:nvPicPr>
        <xdr:cNvPr id="150" name="image39.png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80</xdr:row>
      <xdr:rowOff>28575</xdr:rowOff>
    </xdr:from>
    <xdr:ext cx="161925" cy="104775"/>
    <xdr:pic>
      <xdr:nvPicPr>
        <xdr:cNvPr id="151" name="image41.png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79</xdr:row>
      <xdr:rowOff>38100</xdr:rowOff>
    </xdr:from>
    <xdr:ext cx="152400" cy="95250"/>
    <xdr:pic>
      <xdr:nvPicPr>
        <xdr:cNvPr id="152" name="image40.png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89</xdr:row>
      <xdr:rowOff>38100</xdr:rowOff>
    </xdr:from>
    <xdr:ext cx="161925" cy="104775"/>
    <xdr:pic>
      <xdr:nvPicPr>
        <xdr:cNvPr id="153" name="image42.png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87</xdr:row>
      <xdr:rowOff>38100</xdr:rowOff>
    </xdr:from>
    <xdr:ext cx="161925" cy="104775"/>
    <xdr:pic>
      <xdr:nvPicPr>
        <xdr:cNvPr id="154" name="image45.png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88</xdr:row>
      <xdr:rowOff>38100</xdr:rowOff>
    </xdr:from>
    <xdr:ext cx="161925" cy="95250"/>
    <xdr:pic>
      <xdr:nvPicPr>
        <xdr:cNvPr id="155" name="image44.png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89</xdr:row>
      <xdr:rowOff>47625</xdr:rowOff>
    </xdr:from>
    <xdr:ext cx="152400" cy="85725"/>
    <xdr:pic>
      <xdr:nvPicPr>
        <xdr:cNvPr id="156" name="image43.png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84</xdr:row>
      <xdr:rowOff>38100</xdr:rowOff>
    </xdr:from>
    <xdr:ext cx="152400" cy="95250"/>
    <xdr:pic>
      <xdr:nvPicPr>
        <xdr:cNvPr id="157" name="image42.png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88</xdr:row>
      <xdr:rowOff>38100</xdr:rowOff>
    </xdr:from>
    <xdr:ext cx="152400" cy="104775"/>
    <xdr:pic>
      <xdr:nvPicPr>
        <xdr:cNvPr id="158" name="image45.png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86</xdr:row>
      <xdr:rowOff>38100</xdr:rowOff>
    </xdr:from>
    <xdr:ext cx="161925" cy="104775"/>
    <xdr:pic>
      <xdr:nvPicPr>
        <xdr:cNvPr id="159" name="image44.png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87</xdr:row>
      <xdr:rowOff>47625</xdr:rowOff>
    </xdr:from>
    <xdr:ext cx="152400" cy="85725"/>
    <xdr:pic>
      <xdr:nvPicPr>
        <xdr:cNvPr id="160" name="image43.png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86</xdr:row>
      <xdr:rowOff>38100</xdr:rowOff>
    </xdr:from>
    <xdr:ext cx="152400" cy="104775"/>
    <xdr:pic>
      <xdr:nvPicPr>
        <xdr:cNvPr id="161" name="image42.png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84</xdr:row>
      <xdr:rowOff>38100</xdr:rowOff>
    </xdr:from>
    <xdr:ext cx="161925" cy="95250"/>
    <xdr:pic>
      <xdr:nvPicPr>
        <xdr:cNvPr id="162" name="image45.png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85</xdr:row>
      <xdr:rowOff>38100</xdr:rowOff>
    </xdr:from>
    <xdr:ext cx="152400" cy="104775"/>
    <xdr:pic>
      <xdr:nvPicPr>
        <xdr:cNvPr id="163" name="image44.png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85</xdr:row>
      <xdr:rowOff>47625</xdr:rowOff>
    </xdr:from>
    <xdr:ext cx="161925" cy="95250"/>
    <xdr:pic>
      <xdr:nvPicPr>
        <xdr:cNvPr id="164" name="image43.png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97</xdr:row>
      <xdr:rowOff>38100</xdr:rowOff>
    </xdr:from>
    <xdr:ext cx="161925" cy="104775"/>
    <xdr:pic>
      <xdr:nvPicPr>
        <xdr:cNvPr id="165" name="image50.png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96</xdr:row>
      <xdr:rowOff>38100</xdr:rowOff>
    </xdr:from>
    <xdr:ext cx="161925" cy="104775"/>
    <xdr:pic>
      <xdr:nvPicPr>
        <xdr:cNvPr id="166" name="image48.png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98</xdr:row>
      <xdr:rowOff>28575</xdr:rowOff>
    </xdr:from>
    <xdr:ext cx="161925" cy="104775"/>
    <xdr:pic>
      <xdr:nvPicPr>
        <xdr:cNvPr id="167" name="image47.png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97</xdr:row>
      <xdr:rowOff>38100</xdr:rowOff>
    </xdr:from>
    <xdr:ext cx="152400" cy="104775"/>
    <xdr:pic>
      <xdr:nvPicPr>
        <xdr:cNvPr id="168" name="image49.png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93</xdr:row>
      <xdr:rowOff>28575</xdr:rowOff>
    </xdr:from>
    <xdr:ext cx="152400" cy="104775"/>
    <xdr:pic>
      <xdr:nvPicPr>
        <xdr:cNvPr id="169" name="image50.png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93</xdr:row>
      <xdr:rowOff>28575</xdr:rowOff>
    </xdr:from>
    <xdr:ext cx="161925" cy="104775"/>
    <xdr:pic>
      <xdr:nvPicPr>
        <xdr:cNvPr id="170" name="image48.png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94</xdr:row>
      <xdr:rowOff>28575</xdr:rowOff>
    </xdr:from>
    <xdr:ext cx="152400" cy="104775"/>
    <xdr:pic>
      <xdr:nvPicPr>
        <xdr:cNvPr id="171" name="image47.png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94</xdr:row>
      <xdr:rowOff>28575</xdr:rowOff>
    </xdr:from>
    <xdr:ext cx="161925" cy="104775"/>
    <xdr:pic>
      <xdr:nvPicPr>
        <xdr:cNvPr id="172" name="image49.png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95</xdr:row>
      <xdr:rowOff>38100</xdr:rowOff>
    </xdr:from>
    <xdr:ext cx="152400" cy="95250"/>
    <xdr:pic>
      <xdr:nvPicPr>
        <xdr:cNvPr id="173" name="image50.png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98</xdr:row>
      <xdr:rowOff>28575</xdr:rowOff>
    </xdr:from>
    <xdr:ext cx="152400" cy="104775"/>
    <xdr:pic>
      <xdr:nvPicPr>
        <xdr:cNvPr id="174" name="image48.png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95</xdr:row>
      <xdr:rowOff>28575</xdr:rowOff>
    </xdr:from>
    <xdr:ext cx="161925" cy="104775"/>
    <xdr:pic>
      <xdr:nvPicPr>
        <xdr:cNvPr id="175" name="image47.png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96</xdr:row>
      <xdr:rowOff>38100</xdr:rowOff>
    </xdr:from>
    <xdr:ext cx="152400" cy="104775"/>
    <xdr:pic>
      <xdr:nvPicPr>
        <xdr:cNvPr id="176" name="image49.png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102</xdr:row>
      <xdr:rowOff>38100</xdr:rowOff>
    </xdr:from>
    <xdr:ext cx="152400" cy="95250"/>
    <xdr:pic>
      <xdr:nvPicPr>
        <xdr:cNvPr id="177" name="image52.png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102</xdr:row>
      <xdr:rowOff>38100</xdr:rowOff>
    </xdr:from>
    <xdr:ext cx="161925" cy="95250"/>
    <xdr:pic>
      <xdr:nvPicPr>
        <xdr:cNvPr id="178" name="image51.png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103</xdr:row>
      <xdr:rowOff>38100</xdr:rowOff>
    </xdr:from>
    <xdr:ext cx="152400" cy="104775"/>
    <xdr:pic>
      <xdr:nvPicPr>
        <xdr:cNvPr id="179" name="image53.png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103</xdr:row>
      <xdr:rowOff>38100</xdr:rowOff>
    </xdr:from>
    <xdr:ext cx="161925" cy="104775"/>
    <xdr:pic>
      <xdr:nvPicPr>
        <xdr:cNvPr id="180" name="image54.png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19050</xdr:colOff>
      <xdr:row>106</xdr:row>
      <xdr:rowOff>28575</xdr:rowOff>
    </xdr:from>
    <xdr:ext cx="152400" cy="95250"/>
    <xdr:pic>
      <xdr:nvPicPr>
        <xdr:cNvPr id="181" name="image52.png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107</xdr:row>
      <xdr:rowOff>38100</xdr:rowOff>
    </xdr:from>
    <xdr:ext cx="152400" cy="95250"/>
    <xdr:pic>
      <xdr:nvPicPr>
        <xdr:cNvPr id="182" name="image51.png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107</xdr:row>
      <xdr:rowOff>38100</xdr:rowOff>
    </xdr:from>
    <xdr:ext cx="161925" cy="104775"/>
    <xdr:pic>
      <xdr:nvPicPr>
        <xdr:cNvPr id="183" name="image53.png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105</xdr:row>
      <xdr:rowOff>38100</xdr:rowOff>
    </xdr:from>
    <xdr:ext cx="152400" cy="95250"/>
    <xdr:pic>
      <xdr:nvPicPr>
        <xdr:cNvPr id="184" name="image54.png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104</xdr:row>
      <xdr:rowOff>28575</xdr:rowOff>
    </xdr:from>
    <xdr:ext cx="152400" cy="104775"/>
    <xdr:pic>
      <xdr:nvPicPr>
        <xdr:cNvPr id="185" name="image52.png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105</xdr:row>
      <xdr:rowOff>38100</xdr:rowOff>
    </xdr:from>
    <xdr:ext cx="161925" cy="95250"/>
    <xdr:pic>
      <xdr:nvPicPr>
        <xdr:cNvPr id="186" name="image51.png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104</xdr:row>
      <xdr:rowOff>28575</xdr:rowOff>
    </xdr:from>
    <xdr:ext cx="161925" cy="95250"/>
    <xdr:pic>
      <xdr:nvPicPr>
        <xdr:cNvPr id="187" name="image53.png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106</xdr:row>
      <xdr:rowOff>28575</xdr:rowOff>
    </xdr:from>
    <xdr:ext cx="152400" cy="104775"/>
    <xdr:pic>
      <xdr:nvPicPr>
        <xdr:cNvPr id="188" name="image54.png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77</xdr:row>
      <xdr:rowOff>38100</xdr:rowOff>
    </xdr:from>
    <xdr:ext cx="152400" cy="95250"/>
    <xdr:pic>
      <xdr:nvPicPr>
        <xdr:cNvPr id="189" name="image46.png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80</xdr:row>
      <xdr:rowOff>28575</xdr:rowOff>
    </xdr:from>
    <xdr:ext cx="152400" cy="104775"/>
    <xdr:pic>
      <xdr:nvPicPr>
        <xdr:cNvPr id="190" name="image39.png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76</xdr:row>
      <xdr:rowOff>28575</xdr:rowOff>
    </xdr:from>
    <xdr:ext cx="152400" cy="95250"/>
    <xdr:pic>
      <xdr:nvPicPr>
        <xdr:cNvPr id="191" name="image41.png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75</xdr:row>
      <xdr:rowOff>38100</xdr:rowOff>
    </xdr:from>
    <xdr:ext cx="152400" cy="95250"/>
    <xdr:pic>
      <xdr:nvPicPr>
        <xdr:cNvPr id="192" name="image46.png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78</xdr:row>
      <xdr:rowOff>28575</xdr:rowOff>
    </xdr:from>
    <xdr:ext cx="152400" cy="104775"/>
    <xdr:pic>
      <xdr:nvPicPr>
        <xdr:cNvPr id="193" name="image40.png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79</xdr:row>
      <xdr:rowOff>38100</xdr:rowOff>
    </xdr:from>
    <xdr:ext cx="152400" cy="95250"/>
    <xdr:pic>
      <xdr:nvPicPr>
        <xdr:cNvPr id="194" name="image40.png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75</xdr:row>
      <xdr:rowOff>38100</xdr:rowOff>
    </xdr:from>
    <xdr:ext cx="152400" cy="104775"/>
    <xdr:pic>
      <xdr:nvPicPr>
        <xdr:cNvPr id="195" name="image46.png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76</xdr:row>
      <xdr:rowOff>28575</xdr:rowOff>
    </xdr:from>
    <xdr:ext cx="161925" cy="95250"/>
    <xdr:pic>
      <xdr:nvPicPr>
        <xdr:cNvPr id="196" name="image40.png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75</xdr:row>
      <xdr:rowOff>38100</xdr:rowOff>
    </xdr:from>
    <xdr:ext cx="161925" cy="104775"/>
    <xdr:pic>
      <xdr:nvPicPr>
        <xdr:cNvPr id="197" name="image39.png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77</xdr:row>
      <xdr:rowOff>38100</xdr:rowOff>
    </xdr:from>
    <xdr:ext cx="161925" cy="104775"/>
    <xdr:pic>
      <xdr:nvPicPr>
        <xdr:cNvPr id="198" name="image41.png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79</xdr:row>
      <xdr:rowOff>38100</xdr:rowOff>
    </xdr:from>
    <xdr:ext cx="161925" cy="104775"/>
    <xdr:pic>
      <xdr:nvPicPr>
        <xdr:cNvPr id="199" name="image46.png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78</xdr:row>
      <xdr:rowOff>28575</xdr:rowOff>
    </xdr:from>
    <xdr:ext cx="161925" cy="95250"/>
    <xdr:pic>
      <xdr:nvPicPr>
        <xdr:cNvPr id="200" name="image39.png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80</xdr:row>
      <xdr:rowOff>28575</xdr:rowOff>
    </xdr:from>
    <xdr:ext cx="161925" cy="104775"/>
    <xdr:pic>
      <xdr:nvPicPr>
        <xdr:cNvPr id="201" name="image41.png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77</xdr:row>
      <xdr:rowOff>38100</xdr:rowOff>
    </xdr:from>
    <xdr:ext cx="152400" cy="95250"/>
    <xdr:pic>
      <xdr:nvPicPr>
        <xdr:cNvPr id="202" name="image46.png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80</xdr:row>
      <xdr:rowOff>28575</xdr:rowOff>
    </xdr:from>
    <xdr:ext cx="152400" cy="104775"/>
    <xdr:pic>
      <xdr:nvPicPr>
        <xdr:cNvPr id="203" name="image39.png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76</xdr:row>
      <xdr:rowOff>28575</xdr:rowOff>
    </xdr:from>
    <xdr:ext cx="152400" cy="95250"/>
    <xdr:pic>
      <xdr:nvPicPr>
        <xdr:cNvPr id="204" name="image41.png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76</xdr:row>
      <xdr:rowOff>28575</xdr:rowOff>
    </xdr:from>
    <xdr:ext cx="161925" cy="95250"/>
    <xdr:pic>
      <xdr:nvPicPr>
        <xdr:cNvPr id="205" name="image40.png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75</xdr:row>
      <xdr:rowOff>38100</xdr:rowOff>
    </xdr:from>
    <xdr:ext cx="152400" cy="95250"/>
    <xdr:pic>
      <xdr:nvPicPr>
        <xdr:cNvPr id="206" name="image46.png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75</xdr:row>
      <xdr:rowOff>38100</xdr:rowOff>
    </xdr:from>
    <xdr:ext cx="161925" cy="104775"/>
    <xdr:pic>
      <xdr:nvPicPr>
        <xdr:cNvPr id="207" name="image39.png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77</xdr:row>
      <xdr:rowOff>38100</xdr:rowOff>
    </xdr:from>
    <xdr:ext cx="161925" cy="104775"/>
    <xdr:pic>
      <xdr:nvPicPr>
        <xdr:cNvPr id="208" name="image41.png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78</xdr:row>
      <xdr:rowOff>28575</xdr:rowOff>
    </xdr:from>
    <xdr:ext cx="152400" cy="104775"/>
    <xdr:pic>
      <xdr:nvPicPr>
        <xdr:cNvPr id="209" name="image40.png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79</xdr:row>
      <xdr:rowOff>38100</xdr:rowOff>
    </xdr:from>
    <xdr:ext cx="161925" cy="104775"/>
    <xdr:pic>
      <xdr:nvPicPr>
        <xdr:cNvPr id="210" name="image46.png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78</xdr:row>
      <xdr:rowOff>28575</xdr:rowOff>
    </xdr:from>
    <xdr:ext cx="161925" cy="95250"/>
    <xdr:pic>
      <xdr:nvPicPr>
        <xdr:cNvPr id="211" name="image39.png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80</xdr:row>
      <xdr:rowOff>28575</xdr:rowOff>
    </xdr:from>
    <xdr:ext cx="161925" cy="104775"/>
    <xdr:pic>
      <xdr:nvPicPr>
        <xdr:cNvPr id="212" name="image41.png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79</xdr:row>
      <xdr:rowOff>38100</xdr:rowOff>
    </xdr:from>
    <xdr:ext cx="152400" cy="95250"/>
    <xdr:pic>
      <xdr:nvPicPr>
        <xdr:cNvPr id="213" name="image40.png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75</xdr:row>
      <xdr:rowOff>38100</xdr:rowOff>
    </xdr:from>
    <xdr:ext cx="152400" cy="104775"/>
    <xdr:pic>
      <xdr:nvPicPr>
        <xdr:cNvPr id="214" name="image46.png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523875</xdr:colOff>
      <xdr:row>141</xdr:row>
      <xdr:rowOff>19050</xdr:rowOff>
    </xdr:from>
    <xdr:ext cx="190500" cy="266700"/>
    <xdr:sp macro="" textlink="">
      <xdr:nvSpPr>
        <xdr:cNvPr id="83" name="Shape 83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19050</xdr:colOff>
      <xdr:row>3</xdr:row>
      <xdr:rowOff>38100</xdr:rowOff>
    </xdr:from>
    <xdr:ext cx="161925" cy="9525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</xdr:row>
      <xdr:rowOff>28575</xdr:rowOff>
    </xdr:from>
    <xdr:ext cx="161925" cy="104775"/>
    <xdr:pic>
      <xdr:nvPicPr>
        <xdr:cNvPr id="3" name="image6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</xdr:row>
      <xdr:rowOff>28575</xdr:rowOff>
    </xdr:from>
    <xdr:ext cx="161925" cy="104775"/>
    <xdr:pic>
      <xdr:nvPicPr>
        <xdr:cNvPr id="4" name="image7.pn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</xdr:row>
      <xdr:rowOff>28575</xdr:rowOff>
    </xdr:from>
    <xdr:ext cx="161925" cy="104775"/>
    <xdr:pic>
      <xdr:nvPicPr>
        <xdr:cNvPr id="5" name="image8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16</xdr:row>
      <xdr:rowOff>38100</xdr:rowOff>
    </xdr:from>
    <xdr:ext cx="161925" cy="95250"/>
    <xdr:pic>
      <xdr:nvPicPr>
        <xdr:cNvPr id="6" name="image9.png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</xdr:row>
      <xdr:rowOff>28575</xdr:rowOff>
    </xdr:from>
    <xdr:ext cx="161925" cy="104775"/>
    <xdr:pic>
      <xdr:nvPicPr>
        <xdr:cNvPr id="7" name="image8.png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</xdr:row>
      <xdr:rowOff>38100</xdr:rowOff>
    </xdr:from>
    <xdr:ext cx="161925" cy="95250"/>
    <xdr:pic>
      <xdr:nvPicPr>
        <xdr:cNvPr id="8" name="image3.png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</xdr:row>
      <xdr:rowOff>38100</xdr:rowOff>
    </xdr:from>
    <xdr:ext cx="161925" cy="95250"/>
    <xdr:pic>
      <xdr:nvPicPr>
        <xdr:cNvPr id="9" name="image11.png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</xdr:row>
      <xdr:rowOff>28575</xdr:rowOff>
    </xdr:from>
    <xdr:ext cx="161925" cy="104775"/>
    <xdr:pic>
      <xdr:nvPicPr>
        <xdr:cNvPr id="10" name="image11.png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</xdr:row>
      <xdr:rowOff>28575</xdr:rowOff>
    </xdr:from>
    <xdr:ext cx="161925" cy="104775"/>
    <xdr:pic>
      <xdr:nvPicPr>
        <xdr:cNvPr id="11" name="image8.png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</xdr:row>
      <xdr:rowOff>38100</xdr:rowOff>
    </xdr:from>
    <xdr:ext cx="161925" cy="95250"/>
    <xdr:pic>
      <xdr:nvPicPr>
        <xdr:cNvPr id="12" name="image7.png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</xdr:row>
      <xdr:rowOff>28575</xdr:rowOff>
    </xdr:from>
    <xdr:ext cx="161925" cy="104775"/>
    <xdr:pic>
      <xdr:nvPicPr>
        <xdr:cNvPr id="13" name="image7.png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</xdr:row>
      <xdr:rowOff>28575</xdr:rowOff>
    </xdr:from>
    <xdr:ext cx="161925" cy="104775"/>
    <xdr:pic>
      <xdr:nvPicPr>
        <xdr:cNvPr id="14" name="image12.png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12</xdr:row>
      <xdr:rowOff>28575</xdr:rowOff>
    </xdr:from>
    <xdr:ext cx="161925" cy="104775"/>
    <xdr:pic>
      <xdr:nvPicPr>
        <xdr:cNvPr id="15" name="image10.png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13</xdr:row>
      <xdr:rowOff>28575</xdr:rowOff>
    </xdr:from>
    <xdr:ext cx="161925" cy="104775"/>
    <xdr:pic>
      <xdr:nvPicPr>
        <xdr:cNvPr id="16" name="image13.png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13</xdr:row>
      <xdr:rowOff>28575</xdr:rowOff>
    </xdr:from>
    <xdr:ext cx="161925" cy="104775"/>
    <xdr:pic>
      <xdr:nvPicPr>
        <xdr:cNvPr id="17" name="image14.png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12</xdr:row>
      <xdr:rowOff>28575</xdr:rowOff>
    </xdr:from>
    <xdr:ext cx="161925" cy="104775"/>
    <xdr:pic>
      <xdr:nvPicPr>
        <xdr:cNvPr id="18" name="image9.png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15</xdr:row>
      <xdr:rowOff>28575</xdr:rowOff>
    </xdr:from>
    <xdr:ext cx="161925" cy="104775"/>
    <xdr:pic>
      <xdr:nvPicPr>
        <xdr:cNvPr id="19" name="image9.png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14</xdr:row>
      <xdr:rowOff>28575</xdr:rowOff>
    </xdr:from>
    <xdr:ext cx="161925" cy="104775"/>
    <xdr:pic>
      <xdr:nvPicPr>
        <xdr:cNvPr id="20" name="image10.png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15</xdr:row>
      <xdr:rowOff>28575</xdr:rowOff>
    </xdr:from>
    <xdr:ext cx="161925" cy="104775"/>
    <xdr:pic>
      <xdr:nvPicPr>
        <xdr:cNvPr id="21" name="image13.png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17</xdr:row>
      <xdr:rowOff>28575</xdr:rowOff>
    </xdr:from>
    <xdr:ext cx="161925" cy="104775"/>
    <xdr:pic>
      <xdr:nvPicPr>
        <xdr:cNvPr id="22" name="image13.png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17</xdr:row>
      <xdr:rowOff>28575</xdr:rowOff>
    </xdr:from>
    <xdr:ext cx="161925" cy="104775"/>
    <xdr:pic>
      <xdr:nvPicPr>
        <xdr:cNvPr id="23" name="image10.png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14</xdr:row>
      <xdr:rowOff>28575</xdr:rowOff>
    </xdr:from>
    <xdr:ext cx="161925" cy="104775"/>
    <xdr:pic>
      <xdr:nvPicPr>
        <xdr:cNvPr id="24" name="image14.png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16</xdr:row>
      <xdr:rowOff>38100</xdr:rowOff>
    </xdr:from>
    <xdr:ext cx="161925" cy="104775"/>
    <xdr:pic>
      <xdr:nvPicPr>
        <xdr:cNvPr id="25" name="image14.png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21</xdr:row>
      <xdr:rowOff>38100</xdr:rowOff>
    </xdr:from>
    <xdr:ext cx="161925" cy="104775"/>
    <xdr:pic>
      <xdr:nvPicPr>
        <xdr:cNvPr id="26" name="image15.png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26</xdr:row>
      <xdr:rowOff>28575</xdr:rowOff>
    </xdr:from>
    <xdr:ext cx="161925" cy="104775"/>
    <xdr:pic>
      <xdr:nvPicPr>
        <xdr:cNvPr id="27" name="image17.png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22</xdr:row>
      <xdr:rowOff>28575</xdr:rowOff>
    </xdr:from>
    <xdr:ext cx="161925" cy="104775"/>
    <xdr:pic>
      <xdr:nvPicPr>
        <xdr:cNvPr id="28" name="image16.png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22</xdr:row>
      <xdr:rowOff>28575</xdr:rowOff>
    </xdr:from>
    <xdr:ext cx="161925" cy="104775"/>
    <xdr:pic>
      <xdr:nvPicPr>
        <xdr:cNvPr id="29" name="image18.png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23</xdr:row>
      <xdr:rowOff>28575</xdr:rowOff>
    </xdr:from>
    <xdr:ext cx="161925" cy="104775"/>
    <xdr:pic>
      <xdr:nvPicPr>
        <xdr:cNvPr id="30" name="image18.png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25</xdr:row>
      <xdr:rowOff>28575</xdr:rowOff>
    </xdr:from>
    <xdr:ext cx="161925" cy="104775"/>
    <xdr:pic>
      <xdr:nvPicPr>
        <xdr:cNvPr id="31" name="image18.png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24</xdr:row>
      <xdr:rowOff>28575</xdr:rowOff>
    </xdr:from>
    <xdr:ext cx="171450" cy="104775"/>
    <xdr:pic>
      <xdr:nvPicPr>
        <xdr:cNvPr id="64" name="image16.png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26</xdr:row>
      <xdr:rowOff>28575</xdr:rowOff>
    </xdr:from>
    <xdr:ext cx="171450" cy="104775"/>
    <xdr:pic>
      <xdr:nvPicPr>
        <xdr:cNvPr id="65" name="image16.png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21</xdr:row>
      <xdr:rowOff>38100</xdr:rowOff>
    </xdr:from>
    <xdr:ext cx="171450" cy="104775"/>
    <xdr:pic>
      <xdr:nvPicPr>
        <xdr:cNvPr id="66" name="image17.png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23</xdr:row>
      <xdr:rowOff>28575</xdr:rowOff>
    </xdr:from>
    <xdr:ext cx="171450" cy="104775"/>
    <xdr:pic>
      <xdr:nvPicPr>
        <xdr:cNvPr id="67" name="image17.png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24</xdr:row>
      <xdr:rowOff>28575</xdr:rowOff>
    </xdr:from>
    <xdr:ext cx="161925" cy="95250"/>
    <xdr:pic>
      <xdr:nvPicPr>
        <xdr:cNvPr id="68" name="image15.png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25</xdr:row>
      <xdr:rowOff>28575</xdr:rowOff>
    </xdr:from>
    <xdr:ext cx="171450" cy="104775"/>
    <xdr:pic>
      <xdr:nvPicPr>
        <xdr:cNvPr id="69" name="image15.png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30</xdr:row>
      <xdr:rowOff>38100</xdr:rowOff>
    </xdr:from>
    <xdr:ext cx="161925" cy="104775"/>
    <xdr:pic>
      <xdr:nvPicPr>
        <xdr:cNvPr id="70" name="image21.png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35</xdr:row>
      <xdr:rowOff>38100</xdr:rowOff>
    </xdr:from>
    <xdr:ext cx="161925" cy="95250"/>
    <xdr:pic>
      <xdr:nvPicPr>
        <xdr:cNvPr id="71" name="image20.png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31</xdr:row>
      <xdr:rowOff>38100</xdr:rowOff>
    </xdr:from>
    <xdr:ext cx="161925" cy="104775"/>
    <xdr:pic>
      <xdr:nvPicPr>
        <xdr:cNvPr id="72" name="image19.png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33</xdr:row>
      <xdr:rowOff>38100</xdr:rowOff>
    </xdr:from>
    <xdr:ext cx="161925" cy="95250"/>
    <xdr:pic>
      <xdr:nvPicPr>
        <xdr:cNvPr id="73" name="image22.png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32</xdr:row>
      <xdr:rowOff>38100</xdr:rowOff>
    </xdr:from>
    <xdr:ext cx="161925" cy="95250"/>
    <xdr:pic>
      <xdr:nvPicPr>
        <xdr:cNvPr id="74" name="image21.png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34</xdr:row>
      <xdr:rowOff>38100</xdr:rowOff>
    </xdr:from>
    <xdr:ext cx="161925" cy="104775"/>
    <xdr:pic>
      <xdr:nvPicPr>
        <xdr:cNvPr id="75" name="image21.png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30</xdr:row>
      <xdr:rowOff>38100</xdr:rowOff>
    </xdr:from>
    <xdr:ext cx="161925" cy="104775"/>
    <xdr:pic>
      <xdr:nvPicPr>
        <xdr:cNvPr id="76" name="image20.png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33</xdr:row>
      <xdr:rowOff>38100</xdr:rowOff>
    </xdr:from>
    <xdr:ext cx="161925" cy="95250"/>
    <xdr:pic>
      <xdr:nvPicPr>
        <xdr:cNvPr id="77" name="image20.png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34</xdr:row>
      <xdr:rowOff>28575</xdr:rowOff>
    </xdr:from>
    <xdr:ext cx="161925" cy="104775"/>
    <xdr:pic>
      <xdr:nvPicPr>
        <xdr:cNvPr id="78" name="image22.png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31</xdr:row>
      <xdr:rowOff>38100</xdr:rowOff>
    </xdr:from>
    <xdr:ext cx="161925" cy="104775"/>
    <xdr:pic>
      <xdr:nvPicPr>
        <xdr:cNvPr id="79" name="image22.png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32</xdr:row>
      <xdr:rowOff>38100</xdr:rowOff>
    </xdr:from>
    <xdr:ext cx="161925" cy="95250"/>
    <xdr:pic>
      <xdr:nvPicPr>
        <xdr:cNvPr id="80" name="image19.png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35</xdr:row>
      <xdr:rowOff>38100</xdr:rowOff>
    </xdr:from>
    <xdr:ext cx="161925" cy="95250"/>
    <xdr:pic>
      <xdr:nvPicPr>
        <xdr:cNvPr id="81" name="image19.png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39</xdr:row>
      <xdr:rowOff>38100</xdr:rowOff>
    </xdr:from>
    <xdr:ext cx="161925" cy="95250"/>
    <xdr:pic>
      <xdr:nvPicPr>
        <xdr:cNvPr id="82" name="image26.png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39</xdr:row>
      <xdr:rowOff>38100</xdr:rowOff>
    </xdr:from>
    <xdr:ext cx="161925" cy="95250"/>
    <xdr:pic>
      <xdr:nvPicPr>
        <xdr:cNvPr id="84" name="image23.png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41</xdr:row>
      <xdr:rowOff>38100</xdr:rowOff>
    </xdr:from>
    <xdr:ext cx="161925" cy="104775"/>
    <xdr:pic>
      <xdr:nvPicPr>
        <xdr:cNvPr id="85" name="image24.png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40</xdr:row>
      <xdr:rowOff>38100</xdr:rowOff>
    </xdr:from>
    <xdr:ext cx="161925" cy="95250"/>
    <xdr:pic>
      <xdr:nvPicPr>
        <xdr:cNvPr id="86" name="image25.png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41</xdr:row>
      <xdr:rowOff>38100</xdr:rowOff>
    </xdr:from>
    <xdr:ext cx="161925" cy="104775"/>
    <xdr:pic>
      <xdr:nvPicPr>
        <xdr:cNvPr id="87" name="image26.png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44</xdr:row>
      <xdr:rowOff>38100</xdr:rowOff>
    </xdr:from>
    <xdr:ext cx="161925" cy="104775"/>
    <xdr:pic>
      <xdr:nvPicPr>
        <xdr:cNvPr id="88" name="image26.png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42</xdr:row>
      <xdr:rowOff>38100</xdr:rowOff>
    </xdr:from>
    <xdr:ext cx="161925" cy="95250"/>
    <xdr:pic>
      <xdr:nvPicPr>
        <xdr:cNvPr id="89" name="image23.png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43</xdr:row>
      <xdr:rowOff>38100</xdr:rowOff>
    </xdr:from>
    <xdr:ext cx="161925" cy="104775"/>
    <xdr:pic>
      <xdr:nvPicPr>
        <xdr:cNvPr id="90" name="image23.png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40</xdr:row>
      <xdr:rowOff>38100</xdr:rowOff>
    </xdr:from>
    <xdr:ext cx="161925" cy="95250"/>
    <xdr:pic>
      <xdr:nvPicPr>
        <xdr:cNvPr id="91" name="image24.png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43</xdr:row>
      <xdr:rowOff>38100</xdr:rowOff>
    </xdr:from>
    <xdr:ext cx="161925" cy="104775"/>
    <xdr:pic>
      <xdr:nvPicPr>
        <xdr:cNvPr id="92" name="image24.png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42</xdr:row>
      <xdr:rowOff>38100</xdr:rowOff>
    </xdr:from>
    <xdr:ext cx="161925" cy="95250"/>
    <xdr:pic>
      <xdr:nvPicPr>
        <xdr:cNvPr id="93" name="image25.png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44</xdr:row>
      <xdr:rowOff>38100</xdr:rowOff>
    </xdr:from>
    <xdr:ext cx="161925" cy="104775"/>
    <xdr:pic>
      <xdr:nvPicPr>
        <xdr:cNvPr id="94" name="image25.png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51</xdr:row>
      <xdr:rowOff>28575</xdr:rowOff>
    </xdr:from>
    <xdr:ext cx="161925" cy="104775"/>
    <xdr:pic>
      <xdr:nvPicPr>
        <xdr:cNvPr id="95" name="image28.png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49</xdr:row>
      <xdr:rowOff>28575</xdr:rowOff>
    </xdr:from>
    <xdr:ext cx="161925" cy="104775"/>
    <xdr:pic>
      <xdr:nvPicPr>
        <xdr:cNvPr id="96" name="image29.png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51</xdr:row>
      <xdr:rowOff>28575</xdr:rowOff>
    </xdr:from>
    <xdr:ext cx="152400" cy="104775"/>
    <xdr:pic>
      <xdr:nvPicPr>
        <xdr:cNvPr id="97" name="image30.png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48</xdr:row>
      <xdr:rowOff>38100</xdr:rowOff>
    </xdr:from>
    <xdr:ext cx="161925" cy="95250"/>
    <xdr:pic>
      <xdr:nvPicPr>
        <xdr:cNvPr id="98" name="image27.png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48</xdr:row>
      <xdr:rowOff>28575</xdr:rowOff>
    </xdr:from>
    <xdr:ext cx="161925" cy="95250"/>
    <xdr:pic>
      <xdr:nvPicPr>
        <xdr:cNvPr id="99" name="image28.png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50</xdr:row>
      <xdr:rowOff>28575</xdr:rowOff>
    </xdr:from>
    <xdr:ext cx="161925" cy="104775"/>
    <xdr:pic>
      <xdr:nvPicPr>
        <xdr:cNvPr id="100" name="image29.png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49</xdr:row>
      <xdr:rowOff>28575</xdr:rowOff>
    </xdr:from>
    <xdr:ext cx="161925" cy="104775"/>
    <xdr:pic>
      <xdr:nvPicPr>
        <xdr:cNvPr id="101" name="image30.png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53</xdr:row>
      <xdr:rowOff>38100</xdr:rowOff>
    </xdr:from>
    <xdr:ext cx="161925" cy="104775"/>
    <xdr:pic>
      <xdr:nvPicPr>
        <xdr:cNvPr id="102" name="image27.png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52</xdr:row>
      <xdr:rowOff>28575</xdr:rowOff>
    </xdr:from>
    <xdr:ext cx="161925" cy="104775"/>
    <xdr:pic>
      <xdr:nvPicPr>
        <xdr:cNvPr id="103" name="image28.png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52</xdr:row>
      <xdr:rowOff>28575</xdr:rowOff>
    </xdr:from>
    <xdr:ext cx="161925" cy="104775"/>
    <xdr:pic>
      <xdr:nvPicPr>
        <xdr:cNvPr id="104" name="image29.png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53</xdr:row>
      <xdr:rowOff>38100</xdr:rowOff>
    </xdr:from>
    <xdr:ext cx="161925" cy="104775"/>
    <xdr:pic>
      <xdr:nvPicPr>
        <xdr:cNvPr id="105" name="image30.png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50</xdr:row>
      <xdr:rowOff>28575</xdr:rowOff>
    </xdr:from>
    <xdr:ext cx="161925" cy="104775"/>
    <xdr:pic>
      <xdr:nvPicPr>
        <xdr:cNvPr id="106" name="image27.png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57</xdr:row>
      <xdr:rowOff>38100</xdr:rowOff>
    </xdr:from>
    <xdr:ext cx="161925" cy="104775"/>
    <xdr:pic>
      <xdr:nvPicPr>
        <xdr:cNvPr id="107" name="image31.png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57</xdr:row>
      <xdr:rowOff>38100</xdr:rowOff>
    </xdr:from>
    <xdr:ext cx="161925" cy="104775"/>
    <xdr:pic>
      <xdr:nvPicPr>
        <xdr:cNvPr id="108" name="image32.png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61</xdr:row>
      <xdr:rowOff>38100</xdr:rowOff>
    </xdr:from>
    <xdr:ext cx="161925" cy="95250"/>
    <xdr:pic>
      <xdr:nvPicPr>
        <xdr:cNvPr id="109" name="image34.png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58</xdr:row>
      <xdr:rowOff>38100</xdr:rowOff>
    </xdr:from>
    <xdr:ext cx="161925" cy="104775"/>
    <xdr:pic>
      <xdr:nvPicPr>
        <xdr:cNvPr id="110" name="image33.png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62</xdr:row>
      <xdr:rowOff>38100</xdr:rowOff>
    </xdr:from>
    <xdr:ext cx="161925" cy="95250"/>
    <xdr:pic>
      <xdr:nvPicPr>
        <xdr:cNvPr id="111" name="image31.png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61</xdr:row>
      <xdr:rowOff>38100</xdr:rowOff>
    </xdr:from>
    <xdr:ext cx="161925" cy="95250"/>
    <xdr:pic>
      <xdr:nvPicPr>
        <xdr:cNvPr id="112" name="image32.png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59</xdr:row>
      <xdr:rowOff>38100</xdr:rowOff>
    </xdr:from>
    <xdr:ext cx="161925" cy="104775"/>
    <xdr:pic>
      <xdr:nvPicPr>
        <xdr:cNvPr id="113" name="image34.png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60</xdr:row>
      <xdr:rowOff>38100</xdr:rowOff>
    </xdr:from>
    <xdr:ext cx="161925" cy="95250"/>
    <xdr:pic>
      <xdr:nvPicPr>
        <xdr:cNvPr id="114" name="image33.png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59</xdr:row>
      <xdr:rowOff>38100</xdr:rowOff>
    </xdr:from>
    <xdr:ext cx="161925" cy="95250"/>
    <xdr:pic>
      <xdr:nvPicPr>
        <xdr:cNvPr id="115" name="image31.png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60</xdr:row>
      <xdr:rowOff>38100</xdr:rowOff>
    </xdr:from>
    <xdr:ext cx="161925" cy="95250"/>
    <xdr:pic>
      <xdr:nvPicPr>
        <xdr:cNvPr id="116" name="image32.png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58</xdr:row>
      <xdr:rowOff>38100</xdr:rowOff>
    </xdr:from>
    <xdr:ext cx="161925" cy="104775"/>
    <xdr:pic>
      <xdr:nvPicPr>
        <xdr:cNvPr id="117" name="image34.png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62</xdr:row>
      <xdr:rowOff>38100</xdr:rowOff>
    </xdr:from>
    <xdr:ext cx="161925" cy="95250"/>
    <xdr:pic>
      <xdr:nvPicPr>
        <xdr:cNvPr id="118" name="image33.png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66</xdr:row>
      <xdr:rowOff>38100</xdr:rowOff>
    </xdr:from>
    <xdr:ext cx="161925" cy="95250"/>
    <xdr:pic>
      <xdr:nvPicPr>
        <xdr:cNvPr id="119" name="image35.png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66</xdr:row>
      <xdr:rowOff>38100</xdr:rowOff>
    </xdr:from>
    <xdr:ext cx="161925" cy="95250"/>
    <xdr:pic>
      <xdr:nvPicPr>
        <xdr:cNvPr id="120" name="image36.png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67</xdr:row>
      <xdr:rowOff>38100</xdr:rowOff>
    </xdr:from>
    <xdr:ext cx="161925" cy="104775"/>
    <xdr:pic>
      <xdr:nvPicPr>
        <xdr:cNvPr id="121" name="image38.png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67</xdr:row>
      <xdr:rowOff>38100</xdr:rowOff>
    </xdr:from>
    <xdr:ext cx="161925" cy="104775"/>
    <xdr:pic>
      <xdr:nvPicPr>
        <xdr:cNvPr id="122" name="image37.png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68</xdr:row>
      <xdr:rowOff>28575</xdr:rowOff>
    </xdr:from>
    <xdr:ext cx="161925" cy="104775"/>
    <xdr:pic>
      <xdr:nvPicPr>
        <xdr:cNvPr id="123" name="image35.png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69</xdr:row>
      <xdr:rowOff>38100</xdr:rowOff>
    </xdr:from>
    <xdr:ext cx="161925" cy="95250"/>
    <xdr:pic>
      <xdr:nvPicPr>
        <xdr:cNvPr id="124" name="image36.png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70</xdr:row>
      <xdr:rowOff>28575</xdr:rowOff>
    </xdr:from>
    <xdr:ext cx="161925" cy="104775"/>
    <xdr:pic>
      <xdr:nvPicPr>
        <xdr:cNvPr id="125" name="image38.png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71</xdr:row>
      <xdr:rowOff>28575</xdr:rowOff>
    </xdr:from>
    <xdr:ext cx="161925" cy="104775"/>
    <xdr:pic>
      <xdr:nvPicPr>
        <xdr:cNvPr id="126" name="image37.png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71</xdr:row>
      <xdr:rowOff>28575</xdr:rowOff>
    </xdr:from>
    <xdr:ext cx="161925" cy="104775"/>
    <xdr:pic>
      <xdr:nvPicPr>
        <xdr:cNvPr id="127" name="image35.png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70</xdr:row>
      <xdr:rowOff>28575</xdr:rowOff>
    </xdr:from>
    <xdr:ext cx="161925" cy="104775"/>
    <xdr:pic>
      <xdr:nvPicPr>
        <xdr:cNvPr id="128" name="image36.png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68</xdr:row>
      <xdr:rowOff>28575</xdr:rowOff>
    </xdr:from>
    <xdr:ext cx="161925" cy="104775"/>
    <xdr:pic>
      <xdr:nvPicPr>
        <xdr:cNvPr id="129" name="image38.png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69</xdr:row>
      <xdr:rowOff>38100</xdr:rowOff>
    </xdr:from>
    <xdr:ext cx="161925" cy="95250"/>
    <xdr:pic>
      <xdr:nvPicPr>
        <xdr:cNvPr id="130" name="image37.png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77</xdr:row>
      <xdr:rowOff>38100</xdr:rowOff>
    </xdr:from>
    <xdr:ext cx="152400" cy="104775"/>
    <xdr:pic>
      <xdr:nvPicPr>
        <xdr:cNvPr id="131" name="image46.png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80</xdr:row>
      <xdr:rowOff>28575</xdr:rowOff>
    </xdr:from>
    <xdr:ext cx="152400" cy="104775"/>
    <xdr:pic>
      <xdr:nvPicPr>
        <xdr:cNvPr id="132" name="image39.png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76</xdr:row>
      <xdr:rowOff>28575</xdr:rowOff>
    </xdr:from>
    <xdr:ext cx="161925" cy="104775"/>
    <xdr:pic>
      <xdr:nvPicPr>
        <xdr:cNvPr id="133" name="image41.png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76</xdr:row>
      <xdr:rowOff>28575</xdr:rowOff>
    </xdr:from>
    <xdr:ext cx="161925" cy="104775"/>
    <xdr:pic>
      <xdr:nvPicPr>
        <xdr:cNvPr id="134" name="image40.png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75</xdr:row>
      <xdr:rowOff>38100</xdr:rowOff>
    </xdr:from>
    <xdr:ext cx="152400" cy="95250"/>
    <xdr:pic>
      <xdr:nvPicPr>
        <xdr:cNvPr id="135" name="image46.png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75</xdr:row>
      <xdr:rowOff>38100</xdr:rowOff>
    </xdr:from>
    <xdr:ext cx="161925" cy="104775"/>
    <xdr:pic>
      <xdr:nvPicPr>
        <xdr:cNvPr id="136" name="image39.png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77</xdr:row>
      <xdr:rowOff>38100</xdr:rowOff>
    </xdr:from>
    <xdr:ext cx="161925" cy="95250"/>
    <xdr:pic>
      <xdr:nvPicPr>
        <xdr:cNvPr id="137" name="image41.png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78</xdr:row>
      <xdr:rowOff>28575</xdr:rowOff>
    </xdr:from>
    <xdr:ext cx="152400" cy="104775"/>
    <xdr:pic>
      <xdr:nvPicPr>
        <xdr:cNvPr id="138" name="image40.png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79</xdr:row>
      <xdr:rowOff>38100</xdr:rowOff>
    </xdr:from>
    <xdr:ext cx="161925" cy="95250"/>
    <xdr:pic>
      <xdr:nvPicPr>
        <xdr:cNvPr id="139" name="image46.png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78</xdr:row>
      <xdr:rowOff>28575</xdr:rowOff>
    </xdr:from>
    <xdr:ext cx="161925" cy="104775"/>
    <xdr:pic>
      <xdr:nvPicPr>
        <xdr:cNvPr id="140" name="image39.png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80</xdr:row>
      <xdr:rowOff>28575</xdr:rowOff>
    </xdr:from>
    <xdr:ext cx="161925" cy="104775"/>
    <xdr:pic>
      <xdr:nvPicPr>
        <xdr:cNvPr id="141" name="image41.png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79</xdr:row>
      <xdr:rowOff>38100</xdr:rowOff>
    </xdr:from>
    <xdr:ext cx="152400" cy="95250"/>
    <xdr:pic>
      <xdr:nvPicPr>
        <xdr:cNvPr id="142" name="image40.png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89</xdr:row>
      <xdr:rowOff>38100</xdr:rowOff>
    </xdr:from>
    <xdr:ext cx="161925" cy="104775"/>
    <xdr:pic>
      <xdr:nvPicPr>
        <xdr:cNvPr id="143" name="image42.png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87</xdr:row>
      <xdr:rowOff>38100</xdr:rowOff>
    </xdr:from>
    <xdr:ext cx="161925" cy="104775"/>
    <xdr:pic>
      <xdr:nvPicPr>
        <xdr:cNvPr id="144" name="image45.png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88</xdr:row>
      <xdr:rowOff>38100</xdr:rowOff>
    </xdr:from>
    <xdr:ext cx="161925" cy="95250"/>
    <xdr:pic>
      <xdr:nvPicPr>
        <xdr:cNvPr id="145" name="image44.png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89</xdr:row>
      <xdr:rowOff>47625</xdr:rowOff>
    </xdr:from>
    <xdr:ext cx="152400" cy="85725"/>
    <xdr:pic>
      <xdr:nvPicPr>
        <xdr:cNvPr id="146" name="image43.png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84</xdr:row>
      <xdr:rowOff>38100</xdr:rowOff>
    </xdr:from>
    <xdr:ext cx="161925" cy="95250"/>
    <xdr:pic>
      <xdr:nvPicPr>
        <xdr:cNvPr id="147" name="image42.png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88</xdr:row>
      <xdr:rowOff>38100</xdr:rowOff>
    </xdr:from>
    <xdr:ext cx="161925" cy="95250"/>
    <xdr:pic>
      <xdr:nvPicPr>
        <xdr:cNvPr id="148" name="image45.png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86</xdr:row>
      <xdr:rowOff>38100</xdr:rowOff>
    </xdr:from>
    <xdr:ext cx="161925" cy="104775"/>
    <xdr:pic>
      <xdr:nvPicPr>
        <xdr:cNvPr id="149" name="image44.png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87</xdr:row>
      <xdr:rowOff>47625</xdr:rowOff>
    </xdr:from>
    <xdr:ext cx="161925" cy="85725"/>
    <xdr:pic>
      <xdr:nvPicPr>
        <xdr:cNvPr id="150" name="image43.png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86</xdr:row>
      <xdr:rowOff>38100</xdr:rowOff>
    </xdr:from>
    <xdr:ext cx="161925" cy="104775"/>
    <xdr:pic>
      <xdr:nvPicPr>
        <xdr:cNvPr id="151" name="image42.png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84</xdr:row>
      <xdr:rowOff>38100</xdr:rowOff>
    </xdr:from>
    <xdr:ext cx="161925" cy="95250"/>
    <xdr:pic>
      <xdr:nvPicPr>
        <xdr:cNvPr id="152" name="image45.png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85</xdr:row>
      <xdr:rowOff>38100</xdr:rowOff>
    </xdr:from>
    <xdr:ext cx="161925" cy="104775"/>
    <xdr:pic>
      <xdr:nvPicPr>
        <xdr:cNvPr id="153" name="image44.png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85</xdr:row>
      <xdr:rowOff>47625</xdr:rowOff>
    </xdr:from>
    <xdr:ext cx="161925" cy="85725"/>
    <xdr:pic>
      <xdr:nvPicPr>
        <xdr:cNvPr id="154" name="image43.png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97</xdr:row>
      <xdr:rowOff>38100</xdr:rowOff>
    </xdr:from>
    <xdr:ext cx="161925" cy="95250"/>
    <xdr:pic>
      <xdr:nvPicPr>
        <xdr:cNvPr id="155" name="image50.png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96</xdr:row>
      <xdr:rowOff>38100</xdr:rowOff>
    </xdr:from>
    <xdr:ext cx="161925" cy="95250"/>
    <xdr:pic>
      <xdr:nvPicPr>
        <xdr:cNvPr id="156" name="image48.png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98</xdr:row>
      <xdr:rowOff>28575</xdr:rowOff>
    </xdr:from>
    <xdr:ext cx="161925" cy="104775"/>
    <xdr:pic>
      <xdr:nvPicPr>
        <xdr:cNvPr id="157" name="image47.png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97</xdr:row>
      <xdr:rowOff>38100</xdr:rowOff>
    </xdr:from>
    <xdr:ext cx="161925" cy="95250"/>
    <xdr:pic>
      <xdr:nvPicPr>
        <xdr:cNvPr id="158" name="image49.png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93</xdr:row>
      <xdr:rowOff>28575</xdr:rowOff>
    </xdr:from>
    <xdr:ext cx="152400" cy="104775"/>
    <xdr:pic>
      <xdr:nvPicPr>
        <xdr:cNvPr id="159" name="image50.png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93</xdr:row>
      <xdr:rowOff>28575</xdr:rowOff>
    </xdr:from>
    <xdr:ext cx="161925" cy="104775"/>
    <xdr:pic>
      <xdr:nvPicPr>
        <xdr:cNvPr id="160" name="image48.png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94</xdr:row>
      <xdr:rowOff>28575</xdr:rowOff>
    </xdr:from>
    <xdr:ext cx="161925" cy="104775"/>
    <xdr:pic>
      <xdr:nvPicPr>
        <xdr:cNvPr id="161" name="image47.png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94</xdr:row>
      <xdr:rowOff>28575</xdr:rowOff>
    </xdr:from>
    <xdr:ext cx="161925" cy="104775"/>
    <xdr:pic>
      <xdr:nvPicPr>
        <xdr:cNvPr id="162" name="image49.png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95</xdr:row>
      <xdr:rowOff>38100</xdr:rowOff>
    </xdr:from>
    <xdr:ext cx="152400" cy="104775"/>
    <xdr:pic>
      <xdr:nvPicPr>
        <xdr:cNvPr id="163" name="image50.png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98</xdr:row>
      <xdr:rowOff>28575</xdr:rowOff>
    </xdr:from>
    <xdr:ext cx="161925" cy="104775"/>
    <xdr:pic>
      <xdr:nvPicPr>
        <xdr:cNvPr id="164" name="image48.png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95</xdr:row>
      <xdr:rowOff>28575</xdr:rowOff>
    </xdr:from>
    <xdr:ext cx="161925" cy="104775"/>
    <xdr:pic>
      <xdr:nvPicPr>
        <xdr:cNvPr id="165" name="image47.png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96</xdr:row>
      <xdr:rowOff>38100</xdr:rowOff>
    </xdr:from>
    <xdr:ext cx="161925" cy="95250"/>
    <xdr:pic>
      <xdr:nvPicPr>
        <xdr:cNvPr id="166" name="image49.png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102</xdr:row>
      <xdr:rowOff>38100</xdr:rowOff>
    </xdr:from>
    <xdr:ext cx="161925" cy="95250"/>
    <xdr:pic>
      <xdr:nvPicPr>
        <xdr:cNvPr id="167" name="image52.png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102</xdr:row>
      <xdr:rowOff>38100</xdr:rowOff>
    </xdr:from>
    <xdr:ext cx="161925" cy="95250"/>
    <xdr:pic>
      <xdr:nvPicPr>
        <xdr:cNvPr id="168" name="image51.png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103</xdr:row>
      <xdr:rowOff>38100</xdr:rowOff>
    </xdr:from>
    <xdr:ext cx="152400" cy="104775"/>
    <xdr:pic>
      <xdr:nvPicPr>
        <xdr:cNvPr id="169" name="image53.png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103</xdr:row>
      <xdr:rowOff>38100</xdr:rowOff>
    </xdr:from>
    <xdr:ext cx="161925" cy="104775"/>
    <xdr:pic>
      <xdr:nvPicPr>
        <xdr:cNvPr id="170" name="image54.png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19050</xdr:colOff>
      <xdr:row>106</xdr:row>
      <xdr:rowOff>28575</xdr:rowOff>
    </xdr:from>
    <xdr:ext cx="161925" cy="104775"/>
    <xdr:pic>
      <xdr:nvPicPr>
        <xdr:cNvPr id="171" name="image52.png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107</xdr:row>
      <xdr:rowOff>38100</xdr:rowOff>
    </xdr:from>
    <xdr:ext cx="161925" cy="95250"/>
    <xdr:pic>
      <xdr:nvPicPr>
        <xdr:cNvPr id="172" name="image51.png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107</xdr:row>
      <xdr:rowOff>38100</xdr:rowOff>
    </xdr:from>
    <xdr:ext cx="161925" cy="95250"/>
    <xdr:pic>
      <xdr:nvPicPr>
        <xdr:cNvPr id="173" name="image53.png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105</xdr:row>
      <xdr:rowOff>38100</xdr:rowOff>
    </xdr:from>
    <xdr:ext cx="152400" cy="104775"/>
    <xdr:pic>
      <xdr:nvPicPr>
        <xdr:cNvPr id="174" name="image54.png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104</xdr:row>
      <xdr:rowOff>28575</xdr:rowOff>
    </xdr:from>
    <xdr:ext cx="152400" cy="104775"/>
    <xdr:pic>
      <xdr:nvPicPr>
        <xdr:cNvPr id="175" name="image52.png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105</xdr:row>
      <xdr:rowOff>38100</xdr:rowOff>
    </xdr:from>
    <xdr:ext cx="161925" cy="104775"/>
    <xdr:pic>
      <xdr:nvPicPr>
        <xdr:cNvPr id="176" name="image51.png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104</xdr:row>
      <xdr:rowOff>28575</xdr:rowOff>
    </xdr:from>
    <xdr:ext cx="161925" cy="104775"/>
    <xdr:pic>
      <xdr:nvPicPr>
        <xdr:cNvPr id="177" name="image53.png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106</xdr:row>
      <xdr:rowOff>28575</xdr:rowOff>
    </xdr:from>
    <xdr:ext cx="152400" cy="104775"/>
    <xdr:pic>
      <xdr:nvPicPr>
        <xdr:cNvPr id="178" name="image54.png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77</xdr:row>
      <xdr:rowOff>38100</xdr:rowOff>
    </xdr:from>
    <xdr:ext cx="152400" cy="104775"/>
    <xdr:pic>
      <xdr:nvPicPr>
        <xdr:cNvPr id="179" name="image46.png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80</xdr:row>
      <xdr:rowOff>28575</xdr:rowOff>
    </xdr:from>
    <xdr:ext cx="152400" cy="104775"/>
    <xdr:pic>
      <xdr:nvPicPr>
        <xdr:cNvPr id="180" name="image39.png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76</xdr:row>
      <xdr:rowOff>28575</xdr:rowOff>
    </xdr:from>
    <xdr:ext cx="161925" cy="104775"/>
    <xdr:pic>
      <xdr:nvPicPr>
        <xdr:cNvPr id="181" name="image41.png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75</xdr:row>
      <xdr:rowOff>38100</xdr:rowOff>
    </xdr:from>
    <xdr:ext cx="152400" cy="95250"/>
    <xdr:pic>
      <xdr:nvPicPr>
        <xdr:cNvPr id="182" name="image46.png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78</xdr:row>
      <xdr:rowOff>28575</xdr:rowOff>
    </xdr:from>
    <xdr:ext cx="152400" cy="104775"/>
    <xdr:pic>
      <xdr:nvPicPr>
        <xdr:cNvPr id="183" name="image40.png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79</xdr:row>
      <xdr:rowOff>38100</xdr:rowOff>
    </xdr:from>
    <xdr:ext cx="152400" cy="95250"/>
    <xdr:pic>
      <xdr:nvPicPr>
        <xdr:cNvPr id="184" name="image40.png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75</xdr:row>
      <xdr:rowOff>38100</xdr:rowOff>
    </xdr:from>
    <xdr:ext cx="152400" cy="104775"/>
    <xdr:pic>
      <xdr:nvPicPr>
        <xdr:cNvPr id="185" name="image46.png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76</xdr:row>
      <xdr:rowOff>28575</xdr:rowOff>
    </xdr:from>
    <xdr:ext cx="161925" cy="104775"/>
    <xdr:pic>
      <xdr:nvPicPr>
        <xdr:cNvPr id="186" name="image40.png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75</xdr:row>
      <xdr:rowOff>38100</xdr:rowOff>
    </xdr:from>
    <xdr:ext cx="161925" cy="104775"/>
    <xdr:pic>
      <xdr:nvPicPr>
        <xdr:cNvPr id="187" name="image39.png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77</xdr:row>
      <xdr:rowOff>38100</xdr:rowOff>
    </xdr:from>
    <xdr:ext cx="161925" cy="95250"/>
    <xdr:pic>
      <xdr:nvPicPr>
        <xdr:cNvPr id="188" name="image41.png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79</xdr:row>
      <xdr:rowOff>38100</xdr:rowOff>
    </xdr:from>
    <xdr:ext cx="161925" cy="95250"/>
    <xdr:pic>
      <xdr:nvPicPr>
        <xdr:cNvPr id="189" name="image46.png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78</xdr:row>
      <xdr:rowOff>28575</xdr:rowOff>
    </xdr:from>
    <xdr:ext cx="161925" cy="104775"/>
    <xdr:pic>
      <xdr:nvPicPr>
        <xdr:cNvPr id="190" name="image39.png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80</xdr:row>
      <xdr:rowOff>28575</xdr:rowOff>
    </xdr:from>
    <xdr:ext cx="161925" cy="104775"/>
    <xdr:pic>
      <xdr:nvPicPr>
        <xdr:cNvPr id="191" name="image41.png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77</xdr:row>
      <xdr:rowOff>38100</xdr:rowOff>
    </xdr:from>
    <xdr:ext cx="152400" cy="104775"/>
    <xdr:pic>
      <xdr:nvPicPr>
        <xdr:cNvPr id="192" name="image46.png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80</xdr:row>
      <xdr:rowOff>28575</xdr:rowOff>
    </xdr:from>
    <xdr:ext cx="152400" cy="104775"/>
    <xdr:pic>
      <xdr:nvPicPr>
        <xdr:cNvPr id="193" name="image39.png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76</xdr:row>
      <xdr:rowOff>28575</xdr:rowOff>
    </xdr:from>
    <xdr:ext cx="161925" cy="104775"/>
    <xdr:pic>
      <xdr:nvPicPr>
        <xdr:cNvPr id="194" name="image41.png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76</xdr:row>
      <xdr:rowOff>28575</xdr:rowOff>
    </xdr:from>
    <xdr:ext cx="161925" cy="104775"/>
    <xdr:pic>
      <xdr:nvPicPr>
        <xdr:cNvPr id="195" name="image40.png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75</xdr:row>
      <xdr:rowOff>38100</xdr:rowOff>
    </xdr:from>
    <xdr:ext cx="152400" cy="95250"/>
    <xdr:pic>
      <xdr:nvPicPr>
        <xdr:cNvPr id="196" name="image46.png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75</xdr:row>
      <xdr:rowOff>38100</xdr:rowOff>
    </xdr:from>
    <xdr:ext cx="161925" cy="104775"/>
    <xdr:pic>
      <xdr:nvPicPr>
        <xdr:cNvPr id="197" name="image39.png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77</xdr:row>
      <xdr:rowOff>38100</xdr:rowOff>
    </xdr:from>
    <xdr:ext cx="161925" cy="95250"/>
    <xdr:pic>
      <xdr:nvPicPr>
        <xdr:cNvPr id="198" name="image41.png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78</xdr:row>
      <xdr:rowOff>28575</xdr:rowOff>
    </xdr:from>
    <xdr:ext cx="152400" cy="104775"/>
    <xdr:pic>
      <xdr:nvPicPr>
        <xdr:cNvPr id="199" name="image40.png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79</xdr:row>
      <xdr:rowOff>38100</xdr:rowOff>
    </xdr:from>
    <xdr:ext cx="161925" cy="95250"/>
    <xdr:pic>
      <xdr:nvPicPr>
        <xdr:cNvPr id="200" name="image46.png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78</xdr:row>
      <xdr:rowOff>28575</xdr:rowOff>
    </xdr:from>
    <xdr:ext cx="161925" cy="104775"/>
    <xdr:pic>
      <xdr:nvPicPr>
        <xdr:cNvPr id="201" name="image39.png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80</xdr:row>
      <xdr:rowOff>28575</xdr:rowOff>
    </xdr:from>
    <xdr:ext cx="161925" cy="104775"/>
    <xdr:pic>
      <xdr:nvPicPr>
        <xdr:cNvPr id="202" name="image41.png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79</xdr:row>
      <xdr:rowOff>38100</xdr:rowOff>
    </xdr:from>
    <xdr:ext cx="152400" cy="95250"/>
    <xdr:pic>
      <xdr:nvPicPr>
        <xdr:cNvPr id="203" name="image40.png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75</xdr:row>
      <xdr:rowOff>38100</xdr:rowOff>
    </xdr:from>
    <xdr:ext cx="152400" cy="104775"/>
    <xdr:pic>
      <xdr:nvPicPr>
        <xdr:cNvPr id="204" name="image46.png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28575</xdr:colOff>
      <xdr:row>110</xdr:row>
      <xdr:rowOff>152400</xdr:rowOff>
    </xdr:from>
    <xdr:ext cx="1724025" cy="1619250"/>
    <xdr:sp macro="" textlink="">
      <xdr:nvSpPr>
        <xdr:cNvPr id="84" name="Shape 8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/>
      </xdr:nvSpPr>
      <xdr:spPr>
        <a:xfrm>
          <a:off x="4488750" y="2975138"/>
          <a:ext cx="1714500" cy="1609725"/>
        </a:xfrm>
        <a:prstGeom prst="rect">
          <a:avLst/>
        </a:prstGeom>
        <a:solidFill>
          <a:srgbClr val="538CD5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Återställ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sextondelsfinaler</a:t>
          </a:r>
          <a:endParaRPr sz="1400"/>
        </a:p>
      </xdr:txBody>
    </xdr:sp>
    <xdr:clientData fLocksWithSheet="0"/>
  </xdr:oneCellAnchor>
  <xdr:oneCellAnchor>
    <xdr:from>
      <xdr:col>25</xdr:col>
      <xdr:colOff>523875</xdr:colOff>
      <xdr:row>141</xdr:row>
      <xdr:rowOff>19050</xdr:rowOff>
    </xdr:from>
    <xdr:ext cx="190500" cy="266700"/>
    <xdr:sp macro="" textlink="">
      <xdr:nvSpPr>
        <xdr:cNvPr id="83" name="Shape 83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209</xdr:col>
      <xdr:colOff>295275</xdr:colOff>
      <xdr:row>0</xdr:row>
      <xdr:rowOff>38100</xdr:rowOff>
    </xdr:from>
    <xdr:ext cx="1581150" cy="447675"/>
    <xdr:sp macro="" textlink="">
      <xdr:nvSpPr>
        <xdr:cNvPr id="85" name="Shape 85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/>
      </xdr:nvSpPr>
      <xdr:spPr>
        <a:xfrm>
          <a:off x="4569713" y="3570450"/>
          <a:ext cx="1552575" cy="419100"/>
        </a:xfrm>
        <a:prstGeom prst="rect">
          <a:avLst/>
        </a:prstGeom>
        <a:solidFill>
          <a:srgbClr val="C5D8F1"/>
        </a:solidFill>
        <a:ln w="25400" cap="flat" cmpd="sng">
          <a:solidFill>
            <a:schemeClr val="dk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Skriv in spelarens namn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på en rad i kolumnen</a:t>
          </a:r>
          <a:endParaRPr sz="1400"/>
        </a:p>
      </xdr:txBody>
    </xdr:sp>
    <xdr:clientData fLocksWithSheet="0"/>
  </xdr:oneCellAnchor>
  <xdr:oneCellAnchor>
    <xdr:from>
      <xdr:col>209</xdr:col>
      <xdr:colOff>266700</xdr:colOff>
      <xdr:row>4</xdr:row>
      <xdr:rowOff>0</xdr:rowOff>
    </xdr:from>
    <xdr:ext cx="1581150" cy="981075"/>
    <xdr:sp macro="" textlink="">
      <xdr:nvSpPr>
        <xdr:cNvPr id="86" name="Shape 86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/>
      </xdr:nvSpPr>
      <xdr:spPr>
        <a:xfrm>
          <a:off x="4569713" y="3303750"/>
          <a:ext cx="1552575" cy="952500"/>
        </a:xfrm>
        <a:prstGeom prst="rect">
          <a:avLst/>
        </a:prstGeom>
        <a:solidFill>
          <a:srgbClr val="C5D8F1"/>
        </a:solidFill>
        <a:ln w="25400" cap="flat" cmpd="sng">
          <a:solidFill>
            <a:srgbClr val="21364F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Skriv = </a:t>
          </a:r>
          <a:endParaRPr sz="1100">
            <a:solidFill>
              <a:srgbClr val="000000"/>
            </a:solidFill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Välj den flik med spelarens namn, klicka en gång i cell AA19 och tryck Enter</a:t>
          </a:r>
          <a:endParaRPr sz="1100">
            <a:solidFill>
              <a:srgbClr val="000000"/>
            </a:solidFill>
          </a:endParaRPr>
        </a:p>
      </xdr:txBody>
    </xdr:sp>
    <xdr:clientData fLocksWithSheet="0"/>
  </xdr:oneCellAnchor>
  <xdr:oneCellAnchor>
    <xdr:from>
      <xdr:col>207</xdr:col>
      <xdr:colOff>1190625</xdr:colOff>
      <xdr:row>1</xdr:row>
      <xdr:rowOff>76200</xdr:rowOff>
    </xdr:from>
    <xdr:ext cx="1600200" cy="857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102555675" y="254000"/>
          <a:ext cx="1600200" cy="85725"/>
          <a:chOff x="4550738" y="3741900"/>
          <a:chExt cx="1590600" cy="76200"/>
        </a:xfrm>
      </xdr:grpSpPr>
      <xdr:cxnSp macro="">
        <xdr:nvCxnSpPr>
          <xdr:cNvPr id="87" name="Shape 87">
            <a:extLst>
              <a:ext uri="{FF2B5EF4-FFF2-40B4-BE49-F238E27FC236}">
                <a16:creationId xmlns:a16="http://schemas.microsoft.com/office/drawing/2014/main" id="{00000000-0008-0000-0400-000057000000}"/>
              </a:ext>
            </a:extLst>
          </xdr:cNvPr>
          <xdr:cNvCxnSpPr>
            <a:stCxn id="85" idx="1"/>
          </xdr:cNvCxnSpPr>
        </xdr:nvCxnSpPr>
        <xdr:spPr>
          <a:xfrm flipH="1">
            <a:off x="4550738" y="3741900"/>
            <a:ext cx="1590600" cy="7620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triangle" w="med" len="med"/>
          </a:ln>
        </xdr:spPr>
      </xdr:cxnSp>
    </xdr:grpSp>
    <xdr:clientData fLocksWithSheet="0"/>
  </xdr:oneCellAnchor>
  <xdr:oneCellAnchor>
    <xdr:from>
      <xdr:col>209</xdr:col>
      <xdr:colOff>0</xdr:colOff>
      <xdr:row>3</xdr:row>
      <xdr:rowOff>123825</xdr:rowOff>
    </xdr:from>
    <xdr:ext cx="276225" cy="55245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pSpPr/>
      </xdr:nvGrpSpPr>
      <xdr:grpSpPr>
        <a:xfrm>
          <a:off x="103955850" y="657225"/>
          <a:ext cx="276225" cy="552450"/>
          <a:chOff x="5212650" y="3508463"/>
          <a:chExt cx="266700" cy="543000"/>
        </a:xfrm>
      </xdr:grpSpPr>
      <xdr:cxnSp macro="">
        <xdr:nvCxnSpPr>
          <xdr:cNvPr id="88" name="Shape 88">
            <a:extLst>
              <a:ext uri="{FF2B5EF4-FFF2-40B4-BE49-F238E27FC236}">
                <a16:creationId xmlns:a16="http://schemas.microsoft.com/office/drawing/2014/main" id="{00000000-0008-0000-0400-000058000000}"/>
              </a:ext>
            </a:extLst>
          </xdr:cNvPr>
          <xdr:cNvCxnSpPr>
            <a:stCxn id="86" idx="1"/>
          </xdr:cNvCxnSpPr>
        </xdr:nvCxnSpPr>
        <xdr:spPr>
          <a:xfrm rot="10800000">
            <a:off x="5212650" y="3508463"/>
            <a:ext cx="266700" cy="54300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triangle" w="med" len="med"/>
          </a:ln>
        </xdr:spPr>
      </xdr:cxnSp>
    </xdr:grpSp>
    <xdr:clientData fLocksWithSheet="0"/>
  </xdr:oneCellAnchor>
  <xdr:oneCellAnchor>
    <xdr:from>
      <xdr:col>205</xdr:col>
      <xdr:colOff>285750</xdr:colOff>
      <xdr:row>5</xdr:row>
      <xdr:rowOff>19050</xdr:rowOff>
    </xdr:from>
    <xdr:ext cx="142875" cy="133350"/>
    <xdr:pic>
      <xdr:nvPicPr>
        <xdr:cNvPr id="4" name="image4.png" descr="C:\Users\Sebastian\AppData\Local\Microsoft\Windows\Temporary Internet Files\Content.IE5\7BQH722P\Bronze_medal_icon.svg[1].png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205</xdr:col>
      <xdr:colOff>285750</xdr:colOff>
      <xdr:row>4</xdr:row>
      <xdr:rowOff>19050</xdr:rowOff>
    </xdr:from>
    <xdr:ext cx="142875" cy="142875"/>
    <xdr:pic>
      <xdr:nvPicPr>
        <xdr:cNvPr id="5" name="image2.png" descr="C:\Users\Sebastian\AppData\Local\Microsoft\Windows\Temporary Internet Files\Content.IE5\3PV8NCE7\Silver_medal_icon.svg[1]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205</xdr:col>
      <xdr:colOff>285750</xdr:colOff>
      <xdr:row>3</xdr:row>
      <xdr:rowOff>19050</xdr:rowOff>
    </xdr:from>
    <xdr:ext cx="142875" cy="142875"/>
    <xdr:pic>
      <xdr:nvPicPr>
        <xdr:cNvPr id="6" name="image5.png" descr="C:\Users\Sebastian\AppData\Local\Microsoft\Windows\Temporary Internet Files\Content.IE5\IGSHB0O1\Gold_medal_icon.svg[1].png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</xdr:row>
      <xdr:rowOff>38100</xdr:rowOff>
    </xdr:from>
    <xdr:ext cx="161925" cy="95250"/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</xdr:row>
      <xdr:rowOff>28575</xdr:rowOff>
    </xdr:from>
    <xdr:ext cx="161925" cy="104775"/>
    <xdr:pic>
      <xdr:nvPicPr>
        <xdr:cNvPr id="8" name="image6.png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</xdr:row>
      <xdr:rowOff>28575</xdr:rowOff>
    </xdr:from>
    <xdr:ext cx="161925" cy="104775"/>
    <xdr:pic>
      <xdr:nvPicPr>
        <xdr:cNvPr id="9" name="image7.png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</xdr:row>
      <xdr:rowOff>28575</xdr:rowOff>
    </xdr:from>
    <xdr:ext cx="161925" cy="104775"/>
    <xdr:pic>
      <xdr:nvPicPr>
        <xdr:cNvPr id="10" name="image8.png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16</xdr:row>
      <xdr:rowOff>38100</xdr:rowOff>
    </xdr:from>
    <xdr:ext cx="161925" cy="95250"/>
    <xdr:pic>
      <xdr:nvPicPr>
        <xdr:cNvPr id="11" name="image9.png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</xdr:row>
      <xdr:rowOff>28575</xdr:rowOff>
    </xdr:from>
    <xdr:ext cx="161925" cy="104775"/>
    <xdr:pic>
      <xdr:nvPicPr>
        <xdr:cNvPr id="12" name="image8.png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</xdr:row>
      <xdr:rowOff>38100</xdr:rowOff>
    </xdr:from>
    <xdr:ext cx="161925" cy="95250"/>
    <xdr:pic>
      <xdr:nvPicPr>
        <xdr:cNvPr id="13" name="image3.png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</xdr:row>
      <xdr:rowOff>38100</xdr:rowOff>
    </xdr:from>
    <xdr:ext cx="161925" cy="95250"/>
    <xdr:pic>
      <xdr:nvPicPr>
        <xdr:cNvPr id="14" name="image11.png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</xdr:row>
      <xdr:rowOff>28575</xdr:rowOff>
    </xdr:from>
    <xdr:ext cx="161925" cy="104775"/>
    <xdr:pic>
      <xdr:nvPicPr>
        <xdr:cNvPr id="15" name="image11.png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</xdr:row>
      <xdr:rowOff>28575</xdr:rowOff>
    </xdr:from>
    <xdr:ext cx="161925" cy="104775"/>
    <xdr:pic>
      <xdr:nvPicPr>
        <xdr:cNvPr id="16" name="image8.png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</xdr:row>
      <xdr:rowOff>38100</xdr:rowOff>
    </xdr:from>
    <xdr:ext cx="161925" cy="95250"/>
    <xdr:pic>
      <xdr:nvPicPr>
        <xdr:cNvPr id="17" name="image7.png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</xdr:row>
      <xdr:rowOff>28575</xdr:rowOff>
    </xdr:from>
    <xdr:ext cx="161925" cy="104775"/>
    <xdr:pic>
      <xdr:nvPicPr>
        <xdr:cNvPr id="18" name="image7.png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</xdr:row>
      <xdr:rowOff>28575</xdr:rowOff>
    </xdr:from>
    <xdr:ext cx="161925" cy="104775"/>
    <xdr:pic>
      <xdr:nvPicPr>
        <xdr:cNvPr id="19" name="image12.png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12</xdr:row>
      <xdr:rowOff>28575</xdr:rowOff>
    </xdr:from>
    <xdr:ext cx="161925" cy="104775"/>
    <xdr:pic>
      <xdr:nvPicPr>
        <xdr:cNvPr id="20" name="image10.png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13</xdr:row>
      <xdr:rowOff>28575</xdr:rowOff>
    </xdr:from>
    <xdr:ext cx="161925" cy="104775"/>
    <xdr:pic>
      <xdr:nvPicPr>
        <xdr:cNvPr id="21" name="image13.png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13</xdr:row>
      <xdr:rowOff>28575</xdr:rowOff>
    </xdr:from>
    <xdr:ext cx="161925" cy="104775"/>
    <xdr:pic>
      <xdr:nvPicPr>
        <xdr:cNvPr id="22" name="image14.png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12</xdr:row>
      <xdr:rowOff>28575</xdr:rowOff>
    </xdr:from>
    <xdr:ext cx="161925" cy="104775"/>
    <xdr:pic>
      <xdr:nvPicPr>
        <xdr:cNvPr id="23" name="image9.png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15</xdr:row>
      <xdr:rowOff>28575</xdr:rowOff>
    </xdr:from>
    <xdr:ext cx="161925" cy="104775"/>
    <xdr:pic>
      <xdr:nvPicPr>
        <xdr:cNvPr id="24" name="image9.png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14</xdr:row>
      <xdr:rowOff>28575</xdr:rowOff>
    </xdr:from>
    <xdr:ext cx="161925" cy="104775"/>
    <xdr:pic>
      <xdr:nvPicPr>
        <xdr:cNvPr id="25" name="image10.png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15</xdr:row>
      <xdr:rowOff>28575</xdr:rowOff>
    </xdr:from>
    <xdr:ext cx="161925" cy="104775"/>
    <xdr:pic>
      <xdr:nvPicPr>
        <xdr:cNvPr id="26" name="image13.png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17</xdr:row>
      <xdr:rowOff>28575</xdr:rowOff>
    </xdr:from>
    <xdr:ext cx="161925" cy="104775"/>
    <xdr:pic>
      <xdr:nvPicPr>
        <xdr:cNvPr id="27" name="image13.png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17</xdr:row>
      <xdr:rowOff>28575</xdr:rowOff>
    </xdr:from>
    <xdr:ext cx="161925" cy="104775"/>
    <xdr:pic>
      <xdr:nvPicPr>
        <xdr:cNvPr id="28" name="image10.png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14</xdr:row>
      <xdr:rowOff>28575</xdr:rowOff>
    </xdr:from>
    <xdr:ext cx="161925" cy="104775"/>
    <xdr:pic>
      <xdr:nvPicPr>
        <xdr:cNvPr id="29" name="image14.png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16</xdr:row>
      <xdr:rowOff>38100</xdr:rowOff>
    </xdr:from>
    <xdr:ext cx="161925" cy="104775"/>
    <xdr:pic>
      <xdr:nvPicPr>
        <xdr:cNvPr id="30" name="image14.png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21</xdr:row>
      <xdr:rowOff>38100</xdr:rowOff>
    </xdr:from>
    <xdr:ext cx="161925" cy="104775"/>
    <xdr:pic>
      <xdr:nvPicPr>
        <xdr:cNvPr id="31" name="image15.png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26</xdr:row>
      <xdr:rowOff>28575</xdr:rowOff>
    </xdr:from>
    <xdr:ext cx="161925" cy="104775"/>
    <xdr:pic>
      <xdr:nvPicPr>
        <xdr:cNvPr id="64" name="image17.png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22</xdr:row>
      <xdr:rowOff>28575</xdr:rowOff>
    </xdr:from>
    <xdr:ext cx="161925" cy="104775"/>
    <xdr:pic>
      <xdr:nvPicPr>
        <xdr:cNvPr id="65" name="image16.png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22</xdr:row>
      <xdr:rowOff>28575</xdr:rowOff>
    </xdr:from>
    <xdr:ext cx="161925" cy="104775"/>
    <xdr:pic>
      <xdr:nvPicPr>
        <xdr:cNvPr id="66" name="image18.png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23</xdr:row>
      <xdr:rowOff>28575</xdr:rowOff>
    </xdr:from>
    <xdr:ext cx="161925" cy="104775"/>
    <xdr:pic>
      <xdr:nvPicPr>
        <xdr:cNvPr id="67" name="image18.png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25</xdr:row>
      <xdr:rowOff>28575</xdr:rowOff>
    </xdr:from>
    <xdr:ext cx="161925" cy="104775"/>
    <xdr:pic>
      <xdr:nvPicPr>
        <xdr:cNvPr id="68" name="image18.png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24</xdr:row>
      <xdr:rowOff>28575</xdr:rowOff>
    </xdr:from>
    <xdr:ext cx="171450" cy="104775"/>
    <xdr:pic>
      <xdr:nvPicPr>
        <xdr:cNvPr id="69" name="image16.png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26</xdr:row>
      <xdr:rowOff>28575</xdr:rowOff>
    </xdr:from>
    <xdr:ext cx="171450" cy="104775"/>
    <xdr:pic>
      <xdr:nvPicPr>
        <xdr:cNvPr id="70" name="image16.png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21</xdr:row>
      <xdr:rowOff>38100</xdr:rowOff>
    </xdr:from>
    <xdr:ext cx="171450" cy="104775"/>
    <xdr:pic>
      <xdr:nvPicPr>
        <xdr:cNvPr id="71" name="image17.png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23</xdr:row>
      <xdr:rowOff>28575</xdr:rowOff>
    </xdr:from>
    <xdr:ext cx="171450" cy="104775"/>
    <xdr:pic>
      <xdr:nvPicPr>
        <xdr:cNvPr id="72" name="image17.png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24</xdr:row>
      <xdr:rowOff>28575</xdr:rowOff>
    </xdr:from>
    <xdr:ext cx="161925" cy="95250"/>
    <xdr:pic>
      <xdr:nvPicPr>
        <xdr:cNvPr id="73" name="image15.png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25</xdr:row>
      <xdr:rowOff>28575</xdr:rowOff>
    </xdr:from>
    <xdr:ext cx="171450" cy="104775"/>
    <xdr:pic>
      <xdr:nvPicPr>
        <xdr:cNvPr id="74" name="image15.png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30</xdr:row>
      <xdr:rowOff>38100</xdr:rowOff>
    </xdr:from>
    <xdr:ext cx="161925" cy="104775"/>
    <xdr:pic>
      <xdr:nvPicPr>
        <xdr:cNvPr id="75" name="image21.png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35</xdr:row>
      <xdr:rowOff>38100</xdr:rowOff>
    </xdr:from>
    <xdr:ext cx="161925" cy="95250"/>
    <xdr:pic>
      <xdr:nvPicPr>
        <xdr:cNvPr id="76" name="image20.png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31</xdr:row>
      <xdr:rowOff>38100</xdr:rowOff>
    </xdr:from>
    <xdr:ext cx="161925" cy="104775"/>
    <xdr:pic>
      <xdr:nvPicPr>
        <xdr:cNvPr id="77" name="image19.png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33</xdr:row>
      <xdr:rowOff>38100</xdr:rowOff>
    </xdr:from>
    <xdr:ext cx="161925" cy="95250"/>
    <xdr:pic>
      <xdr:nvPicPr>
        <xdr:cNvPr id="78" name="image22.png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32</xdr:row>
      <xdr:rowOff>38100</xdr:rowOff>
    </xdr:from>
    <xdr:ext cx="161925" cy="95250"/>
    <xdr:pic>
      <xdr:nvPicPr>
        <xdr:cNvPr id="79" name="image21.png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34</xdr:row>
      <xdr:rowOff>38100</xdr:rowOff>
    </xdr:from>
    <xdr:ext cx="161925" cy="104775"/>
    <xdr:pic>
      <xdr:nvPicPr>
        <xdr:cNvPr id="80" name="image21.png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30</xdr:row>
      <xdr:rowOff>38100</xdr:rowOff>
    </xdr:from>
    <xdr:ext cx="161925" cy="104775"/>
    <xdr:pic>
      <xdr:nvPicPr>
        <xdr:cNvPr id="81" name="image20.png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33</xdr:row>
      <xdr:rowOff>38100</xdr:rowOff>
    </xdr:from>
    <xdr:ext cx="161925" cy="95250"/>
    <xdr:pic>
      <xdr:nvPicPr>
        <xdr:cNvPr id="82" name="image20.png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34</xdr:row>
      <xdr:rowOff>28575</xdr:rowOff>
    </xdr:from>
    <xdr:ext cx="161925" cy="104775"/>
    <xdr:pic>
      <xdr:nvPicPr>
        <xdr:cNvPr id="89" name="image22.png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31</xdr:row>
      <xdr:rowOff>38100</xdr:rowOff>
    </xdr:from>
    <xdr:ext cx="161925" cy="104775"/>
    <xdr:pic>
      <xdr:nvPicPr>
        <xdr:cNvPr id="90" name="image22.png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32</xdr:row>
      <xdr:rowOff>38100</xdr:rowOff>
    </xdr:from>
    <xdr:ext cx="161925" cy="95250"/>
    <xdr:pic>
      <xdr:nvPicPr>
        <xdr:cNvPr id="91" name="image19.png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35</xdr:row>
      <xdr:rowOff>38100</xdr:rowOff>
    </xdr:from>
    <xdr:ext cx="161925" cy="95250"/>
    <xdr:pic>
      <xdr:nvPicPr>
        <xdr:cNvPr id="92" name="image19.png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39</xdr:row>
      <xdr:rowOff>38100</xdr:rowOff>
    </xdr:from>
    <xdr:ext cx="161925" cy="95250"/>
    <xdr:pic>
      <xdr:nvPicPr>
        <xdr:cNvPr id="93" name="image26.png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39</xdr:row>
      <xdr:rowOff>38100</xdr:rowOff>
    </xdr:from>
    <xdr:ext cx="161925" cy="95250"/>
    <xdr:pic>
      <xdr:nvPicPr>
        <xdr:cNvPr id="94" name="image23.png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41</xdr:row>
      <xdr:rowOff>38100</xdr:rowOff>
    </xdr:from>
    <xdr:ext cx="161925" cy="104775"/>
    <xdr:pic>
      <xdr:nvPicPr>
        <xdr:cNvPr id="95" name="image24.png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40</xdr:row>
      <xdr:rowOff>38100</xdr:rowOff>
    </xdr:from>
    <xdr:ext cx="161925" cy="95250"/>
    <xdr:pic>
      <xdr:nvPicPr>
        <xdr:cNvPr id="96" name="image25.png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41</xdr:row>
      <xdr:rowOff>38100</xdr:rowOff>
    </xdr:from>
    <xdr:ext cx="161925" cy="104775"/>
    <xdr:pic>
      <xdr:nvPicPr>
        <xdr:cNvPr id="97" name="image26.png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44</xdr:row>
      <xdr:rowOff>38100</xdr:rowOff>
    </xdr:from>
    <xdr:ext cx="161925" cy="104775"/>
    <xdr:pic>
      <xdr:nvPicPr>
        <xdr:cNvPr id="98" name="image26.png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42</xdr:row>
      <xdr:rowOff>38100</xdr:rowOff>
    </xdr:from>
    <xdr:ext cx="161925" cy="95250"/>
    <xdr:pic>
      <xdr:nvPicPr>
        <xdr:cNvPr id="99" name="image23.png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43</xdr:row>
      <xdr:rowOff>38100</xdr:rowOff>
    </xdr:from>
    <xdr:ext cx="161925" cy="104775"/>
    <xdr:pic>
      <xdr:nvPicPr>
        <xdr:cNvPr id="100" name="image23.png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40</xdr:row>
      <xdr:rowOff>38100</xdr:rowOff>
    </xdr:from>
    <xdr:ext cx="161925" cy="95250"/>
    <xdr:pic>
      <xdr:nvPicPr>
        <xdr:cNvPr id="101" name="image24.png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43</xdr:row>
      <xdr:rowOff>38100</xdr:rowOff>
    </xdr:from>
    <xdr:ext cx="161925" cy="104775"/>
    <xdr:pic>
      <xdr:nvPicPr>
        <xdr:cNvPr id="102" name="image24.png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42</xdr:row>
      <xdr:rowOff>38100</xdr:rowOff>
    </xdr:from>
    <xdr:ext cx="161925" cy="95250"/>
    <xdr:pic>
      <xdr:nvPicPr>
        <xdr:cNvPr id="103" name="image25.png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44</xdr:row>
      <xdr:rowOff>38100</xdr:rowOff>
    </xdr:from>
    <xdr:ext cx="161925" cy="104775"/>
    <xdr:pic>
      <xdr:nvPicPr>
        <xdr:cNvPr id="104" name="image25.png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51</xdr:row>
      <xdr:rowOff>28575</xdr:rowOff>
    </xdr:from>
    <xdr:ext cx="161925" cy="104775"/>
    <xdr:pic>
      <xdr:nvPicPr>
        <xdr:cNvPr id="105" name="image28.png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49</xdr:row>
      <xdr:rowOff>28575</xdr:rowOff>
    </xdr:from>
    <xdr:ext cx="161925" cy="104775"/>
    <xdr:pic>
      <xdr:nvPicPr>
        <xdr:cNvPr id="106" name="image29.png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51</xdr:row>
      <xdr:rowOff>28575</xdr:rowOff>
    </xdr:from>
    <xdr:ext cx="152400" cy="104775"/>
    <xdr:pic>
      <xdr:nvPicPr>
        <xdr:cNvPr id="107" name="image30.png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48</xdr:row>
      <xdr:rowOff>38100</xdr:rowOff>
    </xdr:from>
    <xdr:ext cx="161925" cy="95250"/>
    <xdr:pic>
      <xdr:nvPicPr>
        <xdr:cNvPr id="108" name="image27.png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48</xdr:row>
      <xdr:rowOff>28575</xdr:rowOff>
    </xdr:from>
    <xdr:ext cx="161925" cy="95250"/>
    <xdr:pic>
      <xdr:nvPicPr>
        <xdr:cNvPr id="109" name="image28.png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50</xdr:row>
      <xdr:rowOff>28575</xdr:rowOff>
    </xdr:from>
    <xdr:ext cx="161925" cy="104775"/>
    <xdr:pic>
      <xdr:nvPicPr>
        <xdr:cNvPr id="110" name="image29.png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49</xdr:row>
      <xdr:rowOff>28575</xdr:rowOff>
    </xdr:from>
    <xdr:ext cx="161925" cy="104775"/>
    <xdr:pic>
      <xdr:nvPicPr>
        <xdr:cNvPr id="111" name="image30.png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53</xdr:row>
      <xdr:rowOff>38100</xdr:rowOff>
    </xdr:from>
    <xdr:ext cx="161925" cy="104775"/>
    <xdr:pic>
      <xdr:nvPicPr>
        <xdr:cNvPr id="112" name="image27.png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52</xdr:row>
      <xdr:rowOff>28575</xdr:rowOff>
    </xdr:from>
    <xdr:ext cx="161925" cy="104775"/>
    <xdr:pic>
      <xdr:nvPicPr>
        <xdr:cNvPr id="113" name="image28.png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52</xdr:row>
      <xdr:rowOff>28575</xdr:rowOff>
    </xdr:from>
    <xdr:ext cx="161925" cy="104775"/>
    <xdr:pic>
      <xdr:nvPicPr>
        <xdr:cNvPr id="114" name="image29.png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53</xdr:row>
      <xdr:rowOff>38100</xdr:rowOff>
    </xdr:from>
    <xdr:ext cx="161925" cy="104775"/>
    <xdr:pic>
      <xdr:nvPicPr>
        <xdr:cNvPr id="115" name="image30.png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50</xdr:row>
      <xdr:rowOff>28575</xdr:rowOff>
    </xdr:from>
    <xdr:ext cx="161925" cy="104775"/>
    <xdr:pic>
      <xdr:nvPicPr>
        <xdr:cNvPr id="116" name="image27.png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57</xdr:row>
      <xdr:rowOff>38100</xdr:rowOff>
    </xdr:from>
    <xdr:ext cx="161925" cy="104775"/>
    <xdr:pic>
      <xdr:nvPicPr>
        <xdr:cNvPr id="117" name="image31.png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57</xdr:row>
      <xdr:rowOff>38100</xdr:rowOff>
    </xdr:from>
    <xdr:ext cx="161925" cy="104775"/>
    <xdr:pic>
      <xdr:nvPicPr>
        <xdr:cNvPr id="118" name="image32.png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61</xdr:row>
      <xdr:rowOff>38100</xdr:rowOff>
    </xdr:from>
    <xdr:ext cx="161925" cy="95250"/>
    <xdr:pic>
      <xdr:nvPicPr>
        <xdr:cNvPr id="119" name="image34.png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58</xdr:row>
      <xdr:rowOff>38100</xdr:rowOff>
    </xdr:from>
    <xdr:ext cx="161925" cy="104775"/>
    <xdr:pic>
      <xdr:nvPicPr>
        <xdr:cNvPr id="120" name="image33.png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62</xdr:row>
      <xdr:rowOff>38100</xdr:rowOff>
    </xdr:from>
    <xdr:ext cx="161925" cy="95250"/>
    <xdr:pic>
      <xdr:nvPicPr>
        <xdr:cNvPr id="121" name="image31.png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61</xdr:row>
      <xdr:rowOff>38100</xdr:rowOff>
    </xdr:from>
    <xdr:ext cx="161925" cy="95250"/>
    <xdr:pic>
      <xdr:nvPicPr>
        <xdr:cNvPr id="122" name="image32.png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59</xdr:row>
      <xdr:rowOff>38100</xdr:rowOff>
    </xdr:from>
    <xdr:ext cx="161925" cy="104775"/>
    <xdr:pic>
      <xdr:nvPicPr>
        <xdr:cNvPr id="123" name="image34.png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60</xdr:row>
      <xdr:rowOff>38100</xdr:rowOff>
    </xdr:from>
    <xdr:ext cx="161925" cy="95250"/>
    <xdr:pic>
      <xdr:nvPicPr>
        <xdr:cNvPr id="124" name="image33.png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59</xdr:row>
      <xdr:rowOff>38100</xdr:rowOff>
    </xdr:from>
    <xdr:ext cx="161925" cy="95250"/>
    <xdr:pic>
      <xdr:nvPicPr>
        <xdr:cNvPr id="125" name="image31.png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60</xdr:row>
      <xdr:rowOff>38100</xdr:rowOff>
    </xdr:from>
    <xdr:ext cx="161925" cy="95250"/>
    <xdr:pic>
      <xdr:nvPicPr>
        <xdr:cNvPr id="126" name="image32.png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58</xdr:row>
      <xdr:rowOff>38100</xdr:rowOff>
    </xdr:from>
    <xdr:ext cx="161925" cy="104775"/>
    <xdr:pic>
      <xdr:nvPicPr>
        <xdr:cNvPr id="127" name="image34.png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62</xdr:row>
      <xdr:rowOff>38100</xdr:rowOff>
    </xdr:from>
    <xdr:ext cx="161925" cy="95250"/>
    <xdr:pic>
      <xdr:nvPicPr>
        <xdr:cNvPr id="128" name="image33.png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66</xdr:row>
      <xdr:rowOff>38100</xdr:rowOff>
    </xdr:from>
    <xdr:ext cx="161925" cy="95250"/>
    <xdr:pic>
      <xdr:nvPicPr>
        <xdr:cNvPr id="129" name="image35.png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66</xdr:row>
      <xdr:rowOff>38100</xdr:rowOff>
    </xdr:from>
    <xdr:ext cx="161925" cy="95250"/>
    <xdr:pic>
      <xdr:nvPicPr>
        <xdr:cNvPr id="130" name="image36.png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67</xdr:row>
      <xdr:rowOff>38100</xdr:rowOff>
    </xdr:from>
    <xdr:ext cx="161925" cy="104775"/>
    <xdr:pic>
      <xdr:nvPicPr>
        <xdr:cNvPr id="131" name="image38.png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67</xdr:row>
      <xdr:rowOff>38100</xdr:rowOff>
    </xdr:from>
    <xdr:ext cx="161925" cy="104775"/>
    <xdr:pic>
      <xdr:nvPicPr>
        <xdr:cNvPr id="132" name="image37.png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68</xdr:row>
      <xdr:rowOff>28575</xdr:rowOff>
    </xdr:from>
    <xdr:ext cx="161925" cy="104775"/>
    <xdr:pic>
      <xdr:nvPicPr>
        <xdr:cNvPr id="133" name="image35.png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69</xdr:row>
      <xdr:rowOff>38100</xdr:rowOff>
    </xdr:from>
    <xdr:ext cx="161925" cy="95250"/>
    <xdr:pic>
      <xdr:nvPicPr>
        <xdr:cNvPr id="134" name="image36.png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70</xdr:row>
      <xdr:rowOff>28575</xdr:rowOff>
    </xdr:from>
    <xdr:ext cx="161925" cy="104775"/>
    <xdr:pic>
      <xdr:nvPicPr>
        <xdr:cNvPr id="135" name="image38.png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71</xdr:row>
      <xdr:rowOff>28575</xdr:rowOff>
    </xdr:from>
    <xdr:ext cx="161925" cy="104775"/>
    <xdr:pic>
      <xdr:nvPicPr>
        <xdr:cNvPr id="136" name="image37.png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71</xdr:row>
      <xdr:rowOff>28575</xdr:rowOff>
    </xdr:from>
    <xdr:ext cx="161925" cy="104775"/>
    <xdr:pic>
      <xdr:nvPicPr>
        <xdr:cNvPr id="137" name="image35.png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70</xdr:row>
      <xdr:rowOff>28575</xdr:rowOff>
    </xdr:from>
    <xdr:ext cx="161925" cy="104775"/>
    <xdr:pic>
      <xdr:nvPicPr>
        <xdr:cNvPr id="138" name="image36.png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68</xdr:row>
      <xdr:rowOff>28575</xdr:rowOff>
    </xdr:from>
    <xdr:ext cx="161925" cy="104775"/>
    <xdr:pic>
      <xdr:nvPicPr>
        <xdr:cNvPr id="139" name="image38.png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69</xdr:row>
      <xdr:rowOff>38100</xdr:rowOff>
    </xdr:from>
    <xdr:ext cx="161925" cy="95250"/>
    <xdr:pic>
      <xdr:nvPicPr>
        <xdr:cNvPr id="140" name="image37.png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77</xdr:row>
      <xdr:rowOff>38100</xdr:rowOff>
    </xdr:from>
    <xdr:ext cx="152400" cy="104775"/>
    <xdr:pic>
      <xdr:nvPicPr>
        <xdr:cNvPr id="141" name="image46.png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80</xdr:row>
      <xdr:rowOff>28575</xdr:rowOff>
    </xdr:from>
    <xdr:ext cx="152400" cy="104775"/>
    <xdr:pic>
      <xdr:nvPicPr>
        <xdr:cNvPr id="142" name="image39.png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76</xdr:row>
      <xdr:rowOff>28575</xdr:rowOff>
    </xdr:from>
    <xdr:ext cx="161925" cy="104775"/>
    <xdr:pic>
      <xdr:nvPicPr>
        <xdr:cNvPr id="143" name="image41.png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76</xdr:row>
      <xdr:rowOff>28575</xdr:rowOff>
    </xdr:from>
    <xdr:ext cx="161925" cy="104775"/>
    <xdr:pic>
      <xdr:nvPicPr>
        <xdr:cNvPr id="144" name="image40.png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75</xdr:row>
      <xdr:rowOff>38100</xdr:rowOff>
    </xdr:from>
    <xdr:ext cx="152400" cy="95250"/>
    <xdr:pic>
      <xdr:nvPicPr>
        <xdr:cNvPr id="145" name="image46.png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75</xdr:row>
      <xdr:rowOff>38100</xdr:rowOff>
    </xdr:from>
    <xdr:ext cx="161925" cy="104775"/>
    <xdr:pic>
      <xdr:nvPicPr>
        <xdr:cNvPr id="146" name="image39.png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77</xdr:row>
      <xdr:rowOff>38100</xdr:rowOff>
    </xdr:from>
    <xdr:ext cx="161925" cy="95250"/>
    <xdr:pic>
      <xdr:nvPicPr>
        <xdr:cNvPr id="147" name="image41.png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78</xdr:row>
      <xdr:rowOff>28575</xdr:rowOff>
    </xdr:from>
    <xdr:ext cx="152400" cy="104775"/>
    <xdr:pic>
      <xdr:nvPicPr>
        <xdr:cNvPr id="148" name="image40.png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79</xdr:row>
      <xdr:rowOff>38100</xdr:rowOff>
    </xdr:from>
    <xdr:ext cx="161925" cy="95250"/>
    <xdr:pic>
      <xdr:nvPicPr>
        <xdr:cNvPr id="149" name="image46.png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78</xdr:row>
      <xdr:rowOff>28575</xdr:rowOff>
    </xdr:from>
    <xdr:ext cx="161925" cy="104775"/>
    <xdr:pic>
      <xdr:nvPicPr>
        <xdr:cNvPr id="150" name="image39.png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80</xdr:row>
      <xdr:rowOff>28575</xdr:rowOff>
    </xdr:from>
    <xdr:ext cx="161925" cy="104775"/>
    <xdr:pic>
      <xdr:nvPicPr>
        <xdr:cNvPr id="151" name="image41.png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79</xdr:row>
      <xdr:rowOff>38100</xdr:rowOff>
    </xdr:from>
    <xdr:ext cx="152400" cy="95250"/>
    <xdr:pic>
      <xdr:nvPicPr>
        <xdr:cNvPr id="152" name="image40.png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89</xdr:row>
      <xdr:rowOff>38100</xdr:rowOff>
    </xdr:from>
    <xdr:ext cx="161925" cy="104775"/>
    <xdr:pic>
      <xdr:nvPicPr>
        <xdr:cNvPr id="153" name="image42.png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87</xdr:row>
      <xdr:rowOff>38100</xdr:rowOff>
    </xdr:from>
    <xdr:ext cx="161925" cy="104775"/>
    <xdr:pic>
      <xdr:nvPicPr>
        <xdr:cNvPr id="154" name="image45.png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88</xdr:row>
      <xdr:rowOff>38100</xdr:rowOff>
    </xdr:from>
    <xdr:ext cx="161925" cy="95250"/>
    <xdr:pic>
      <xdr:nvPicPr>
        <xdr:cNvPr id="155" name="image44.png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89</xdr:row>
      <xdr:rowOff>47625</xdr:rowOff>
    </xdr:from>
    <xdr:ext cx="152400" cy="85725"/>
    <xdr:pic>
      <xdr:nvPicPr>
        <xdr:cNvPr id="156" name="image43.png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84</xdr:row>
      <xdr:rowOff>38100</xdr:rowOff>
    </xdr:from>
    <xdr:ext cx="161925" cy="95250"/>
    <xdr:pic>
      <xdr:nvPicPr>
        <xdr:cNvPr id="157" name="image42.png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88</xdr:row>
      <xdr:rowOff>38100</xdr:rowOff>
    </xdr:from>
    <xdr:ext cx="161925" cy="95250"/>
    <xdr:pic>
      <xdr:nvPicPr>
        <xdr:cNvPr id="158" name="image45.png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86</xdr:row>
      <xdr:rowOff>38100</xdr:rowOff>
    </xdr:from>
    <xdr:ext cx="161925" cy="104775"/>
    <xdr:pic>
      <xdr:nvPicPr>
        <xdr:cNvPr id="159" name="image44.png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87</xdr:row>
      <xdr:rowOff>47625</xdr:rowOff>
    </xdr:from>
    <xdr:ext cx="161925" cy="85725"/>
    <xdr:pic>
      <xdr:nvPicPr>
        <xdr:cNvPr id="160" name="image43.png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86</xdr:row>
      <xdr:rowOff>38100</xdr:rowOff>
    </xdr:from>
    <xdr:ext cx="161925" cy="104775"/>
    <xdr:pic>
      <xdr:nvPicPr>
        <xdr:cNvPr id="161" name="image42.png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84</xdr:row>
      <xdr:rowOff>38100</xdr:rowOff>
    </xdr:from>
    <xdr:ext cx="161925" cy="95250"/>
    <xdr:pic>
      <xdr:nvPicPr>
        <xdr:cNvPr id="162" name="image45.png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85</xdr:row>
      <xdr:rowOff>38100</xdr:rowOff>
    </xdr:from>
    <xdr:ext cx="161925" cy="104775"/>
    <xdr:pic>
      <xdr:nvPicPr>
        <xdr:cNvPr id="163" name="image44.png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85</xdr:row>
      <xdr:rowOff>47625</xdr:rowOff>
    </xdr:from>
    <xdr:ext cx="161925" cy="85725"/>
    <xdr:pic>
      <xdr:nvPicPr>
        <xdr:cNvPr id="164" name="image43.png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97</xdr:row>
      <xdr:rowOff>38100</xdr:rowOff>
    </xdr:from>
    <xdr:ext cx="161925" cy="95250"/>
    <xdr:pic>
      <xdr:nvPicPr>
        <xdr:cNvPr id="165" name="image50.png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96</xdr:row>
      <xdr:rowOff>38100</xdr:rowOff>
    </xdr:from>
    <xdr:ext cx="161925" cy="95250"/>
    <xdr:pic>
      <xdr:nvPicPr>
        <xdr:cNvPr id="166" name="image48.png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98</xdr:row>
      <xdr:rowOff>28575</xdr:rowOff>
    </xdr:from>
    <xdr:ext cx="161925" cy="104775"/>
    <xdr:pic>
      <xdr:nvPicPr>
        <xdr:cNvPr id="167" name="image47.png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97</xdr:row>
      <xdr:rowOff>38100</xdr:rowOff>
    </xdr:from>
    <xdr:ext cx="161925" cy="95250"/>
    <xdr:pic>
      <xdr:nvPicPr>
        <xdr:cNvPr id="168" name="image49.png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93</xdr:row>
      <xdr:rowOff>28575</xdr:rowOff>
    </xdr:from>
    <xdr:ext cx="152400" cy="104775"/>
    <xdr:pic>
      <xdr:nvPicPr>
        <xdr:cNvPr id="169" name="image50.png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93</xdr:row>
      <xdr:rowOff>28575</xdr:rowOff>
    </xdr:from>
    <xdr:ext cx="161925" cy="104775"/>
    <xdr:pic>
      <xdr:nvPicPr>
        <xdr:cNvPr id="170" name="image48.png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94</xdr:row>
      <xdr:rowOff>28575</xdr:rowOff>
    </xdr:from>
    <xdr:ext cx="161925" cy="104775"/>
    <xdr:pic>
      <xdr:nvPicPr>
        <xdr:cNvPr id="171" name="image47.png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94</xdr:row>
      <xdr:rowOff>28575</xdr:rowOff>
    </xdr:from>
    <xdr:ext cx="161925" cy="104775"/>
    <xdr:pic>
      <xdr:nvPicPr>
        <xdr:cNvPr id="172" name="image49.png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95</xdr:row>
      <xdr:rowOff>38100</xdr:rowOff>
    </xdr:from>
    <xdr:ext cx="152400" cy="104775"/>
    <xdr:pic>
      <xdr:nvPicPr>
        <xdr:cNvPr id="173" name="image50.png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98</xdr:row>
      <xdr:rowOff>28575</xdr:rowOff>
    </xdr:from>
    <xdr:ext cx="161925" cy="104775"/>
    <xdr:pic>
      <xdr:nvPicPr>
        <xdr:cNvPr id="174" name="image48.png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95</xdr:row>
      <xdr:rowOff>28575</xdr:rowOff>
    </xdr:from>
    <xdr:ext cx="161925" cy="104775"/>
    <xdr:pic>
      <xdr:nvPicPr>
        <xdr:cNvPr id="175" name="image47.png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96</xdr:row>
      <xdr:rowOff>38100</xdr:rowOff>
    </xdr:from>
    <xdr:ext cx="161925" cy="95250"/>
    <xdr:pic>
      <xdr:nvPicPr>
        <xdr:cNvPr id="176" name="image49.png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102</xdr:row>
      <xdr:rowOff>38100</xdr:rowOff>
    </xdr:from>
    <xdr:ext cx="161925" cy="95250"/>
    <xdr:pic>
      <xdr:nvPicPr>
        <xdr:cNvPr id="177" name="image52.png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102</xdr:row>
      <xdr:rowOff>38100</xdr:rowOff>
    </xdr:from>
    <xdr:ext cx="161925" cy="95250"/>
    <xdr:pic>
      <xdr:nvPicPr>
        <xdr:cNvPr id="178" name="image51.png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103</xdr:row>
      <xdr:rowOff>38100</xdr:rowOff>
    </xdr:from>
    <xdr:ext cx="152400" cy="104775"/>
    <xdr:pic>
      <xdr:nvPicPr>
        <xdr:cNvPr id="179" name="image53.png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103</xdr:row>
      <xdr:rowOff>38100</xdr:rowOff>
    </xdr:from>
    <xdr:ext cx="161925" cy="104775"/>
    <xdr:pic>
      <xdr:nvPicPr>
        <xdr:cNvPr id="180" name="image54.png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19050</xdr:colOff>
      <xdr:row>106</xdr:row>
      <xdr:rowOff>28575</xdr:rowOff>
    </xdr:from>
    <xdr:ext cx="161925" cy="104775"/>
    <xdr:pic>
      <xdr:nvPicPr>
        <xdr:cNvPr id="181" name="image52.png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107</xdr:row>
      <xdr:rowOff>38100</xdr:rowOff>
    </xdr:from>
    <xdr:ext cx="161925" cy="95250"/>
    <xdr:pic>
      <xdr:nvPicPr>
        <xdr:cNvPr id="182" name="image51.png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107</xdr:row>
      <xdr:rowOff>38100</xdr:rowOff>
    </xdr:from>
    <xdr:ext cx="161925" cy="95250"/>
    <xdr:pic>
      <xdr:nvPicPr>
        <xdr:cNvPr id="183" name="image53.png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105</xdr:row>
      <xdr:rowOff>38100</xdr:rowOff>
    </xdr:from>
    <xdr:ext cx="152400" cy="104775"/>
    <xdr:pic>
      <xdr:nvPicPr>
        <xdr:cNvPr id="184" name="image54.png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104</xdr:row>
      <xdr:rowOff>28575</xdr:rowOff>
    </xdr:from>
    <xdr:ext cx="152400" cy="104775"/>
    <xdr:pic>
      <xdr:nvPicPr>
        <xdr:cNvPr id="185" name="image52.png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105</xdr:row>
      <xdr:rowOff>38100</xdr:rowOff>
    </xdr:from>
    <xdr:ext cx="161925" cy="104775"/>
    <xdr:pic>
      <xdr:nvPicPr>
        <xdr:cNvPr id="186" name="image51.png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104</xdr:row>
      <xdr:rowOff>28575</xdr:rowOff>
    </xdr:from>
    <xdr:ext cx="161925" cy="104775"/>
    <xdr:pic>
      <xdr:nvPicPr>
        <xdr:cNvPr id="187" name="image53.png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106</xdr:row>
      <xdr:rowOff>28575</xdr:rowOff>
    </xdr:from>
    <xdr:ext cx="152400" cy="104775"/>
    <xdr:pic>
      <xdr:nvPicPr>
        <xdr:cNvPr id="188" name="image54.png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77</xdr:row>
      <xdr:rowOff>38100</xdr:rowOff>
    </xdr:from>
    <xdr:ext cx="152400" cy="104775"/>
    <xdr:pic>
      <xdr:nvPicPr>
        <xdr:cNvPr id="189" name="image46.png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80</xdr:row>
      <xdr:rowOff>28575</xdr:rowOff>
    </xdr:from>
    <xdr:ext cx="152400" cy="104775"/>
    <xdr:pic>
      <xdr:nvPicPr>
        <xdr:cNvPr id="190" name="image39.png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76</xdr:row>
      <xdr:rowOff>28575</xdr:rowOff>
    </xdr:from>
    <xdr:ext cx="161925" cy="104775"/>
    <xdr:pic>
      <xdr:nvPicPr>
        <xdr:cNvPr id="191" name="image41.png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75</xdr:row>
      <xdr:rowOff>38100</xdr:rowOff>
    </xdr:from>
    <xdr:ext cx="152400" cy="95250"/>
    <xdr:pic>
      <xdr:nvPicPr>
        <xdr:cNvPr id="192" name="image46.png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78</xdr:row>
      <xdr:rowOff>28575</xdr:rowOff>
    </xdr:from>
    <xdr:ext cx="152400" cy="104775"/>
    <xdr:pic>
      <xdr:nvPicPr>
        <xdr:cNvPr id="193" name="image40.png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79</xdr:row>
      <xdr:rowOff>38100</xdr:rowOff>
    </xdr:from>
    <xdr:ext cx="152400" cy="95250"/>
    <xdr:pic>
      <xdr:nvPicPr>
        <xdr:cNvPr id="194" name="image40.png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75</xdr:row>
      <xdr:rowOff>38100</xdr:rowOff>
    </xdr:from>
    <xdr:ext cx="152400" cy="104775"/>
    <xdr:pic>
      <xdr:nvPicPr>
        <xdr:cNvPr id="195" name="image46.png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76</xdr:row>
      <xdr:rowOff>28575</xdr:rowOff>
    </xdr:from>
    <xdr:ext cx="161925" cy="104775"/>
    <xdr:pic>
      <xdr:nvPicPr>
        <xdr:cNvPr id="196" name="image40.png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75</xdr:row>
      <xdr:rowOff>38100</xdr:rowOff>
    </xdr:from>
    <xdr:ext cx="161925" cy="104775"/>
    <xdr:pic>
      <xdr:nvPicPr>
        <xdr:cNvPr id="197" name="image39.png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77</xdr:row>
      <xdr:rowOff>38100</xdr:rowOff>
    </xdr:from>
    <xdr:ext cx="161925" cy="95250"/>
    <xdr:pic>
      <xdr:nvPicPr>
        <xdr:cNvPr id="198" name="image41.png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79</xdr:row>
      <xdr:rowOff>38100</xdr:rowOff>
    </xdr:from>
    <xdr:ext cx="161925" cy="95250"/>
    <xdr:pic>
      <xdr:nvPicPr>
        <xdr:cNvPr id="199" name="image46.png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78</xdr:row>
      <xdr:rowOff>28575</xdr:rowOff>
    </xdr:from>
    <xdr:ext cx="161925" cy="104775"/>
    <xdr:pic>
      <xdr:nvPicPr>
        <xdr:cNvPr id="200" name="image39.png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80</xdr:row>
      <xdr:rowOff>28575</xdr:rowOff>
    </xdr:from>
    <xdr:ext cx="161925" cy="104775"/>
    <xdr:pic>
      <xdr:nvPicPr>
        <xdr:cNvPr id="201" name="image41.png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77</xdr:row>
      <xdr:rowOff>38100</xdr:rowOff>
    </xdr:from>
    <xdr:ext cx="152400" cy="104775"/>
    <xdr:pic>
      <xdr:nvPicPr>
        <xdr:cNvPr id="202" name="image46.png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80</xdr:row>
      <xdr:rowOff>28575</xdr:rowOff>
    </xdr:from>
    <xdr:ext cx="152400" cy="104775"/>
    <xdr:pic>
      <xdr:nvPicPr>
        <xdr:cNvPr id="203" name="image39.png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76</xdr:row>
      <xdr:rowOff>28575</xdr:rowOff>
    </xdr:from>
    <xdr:ext cx="161925" cy="104775"/>
    <xdr:pic>
      <xdr:nvPicPr>
        <xdr:cNvPr id="204" name="image41.png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76</xdr:row>
      <xdr:rowOff>28575</xdr:rowOff>
    </xdr:from>
    <xdr:ext cx="161925" cy="104775"/>
    <xdr:pic>
      <xdr:nvPicPr>
        <xdr:cNvPr id="205" name="image40.png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75</xdr:row>
      <xdr:rowOff>38100</xdr:rowOff>
    </xdr:from>
    <xdr:ext cx="152400" cy="95250"/>
    <xdr:pic>
      <xdr:nvPicPr>
        <xdr:cNvPr id="206" name="image46.png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75</xdr:row>
      <xdr:rowOff>38100</xdr:rowOff>
    </xdr:from>
    <xdr:ext cx="161925" cy="104775"/>
    <xdr:pic>
      <xdr:nvPicPr>
        <xdr:cNvPr id="207" name="image39.png">
          <a:extLst>
            <a:ext uri="{FF2B5EF4-FFF2-40B4-BE49-F238E27FC236}">
              <a16:creationId xmlns:a16="http://schemas.microsoft.com/office/drawing/2014/main" id="{00000000-0008-0000-0400-0000CF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77</xdr:row>
      <xdr:rowOff>38100</xdr:rowOff>
    </xdr:from>
    <xdr:ext cx="161925" cy="95250"/>
    <xdr:pic>
      <xdr:nvPicPr>
        <xdr:cNvPr id="208" name="image41.png">
          <a:extLst>
            <a:ext uri="{FF2B5EF4-FFF2-40B4-BE49-F238E27FC236}">
              <a16:creationId xmlns:a16="http://schemas.microsoft.com/office/drawing/2014/main" id="{00000000-0008-0000-0400-0000D0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78</xdr:row>
      <xdr:rowOff>28575</xdr:rowOff>
    </xdr:from>
    <xdr:ext cx="152400" cy="104775"/>
    <xdr:pic>
      <xdr:nvPicPr>
        <xdr:cNvPr id="209" name="image40.png">
          <a:extLst>
            <a:ext uri="{FF2B5EF4-FFF2-40B4-BE49-F238E27FC236}">
              <a16:creationId xmlns:a16="http://schemas.microsoft.com/office/drawing/2014/main" id="{00000000-0008-0000-0400-0000D1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79</xdr:row>
      <xdr:rowOff>38100</xdr:rowOff>
    </xdr:from>
    <xdr:ext cx="161925" cy="95250"/>
    <xdr:pic>
      <xdr:nvPicPr>
        <xdr:cNvPr id="210" name="image46.png">
          <a:extLst>
            <a:ext uri="{FF2B5EF4-FFF2-40B4-BE49-F238E27FC236}">
              <a16:creationId xmlns:a16="http://schemas.microsoft.com/office/drawing/2014/main" id="{00000000-0008-0000-0400-0000D2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78</xdr:row>
      <xdr:rowOff>28575</xdr:rowOff>
    </xdr:from>
    <xdr:ext cx="161925" cy="104775"/>
    <xdr:pic>
      <xdr:nvPicPr>
        <xdr:cNvPr id="211" name="image39.png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9525</xdr:colOff>
      <xdr:row>80</xdr:row>
      <xdr:rowOff>28575</xdr:rowOff>
    </xdr:from>
    <xdr:ext cx="161925" cy="104775"/>
    <xdr:pic>
      <xdr:nvPicPr>
        <xdr:cNvPr id="212" name="image41.png">
          <a:extLst>
            <a:ext uri="{FF2B5EF4-FFF2-40B4-BE49-F238E27FC236}">
              <a16:creationId xmlns:a16="http://schemas.microsoft.com/office/drawing/2014/main" id="{00000000-0008-0000-0400-0000D4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79</xdr:row>
      <xdr:rowOff>38100</xdr:rowOff>
    </xdr:from>
    <xdr:ext cx="152400" cy="95250"/>
    <xdr:pic>
      <xdr:nvPicPr>
        <xdr:cNvPr id="213" name="image40.png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75</xdr:row>
      <xdr:rowOff>38100</xdr:rowOff>
    </xdr:from>
    <xdr:ext cx="152400" cy="104775"/>
    <xdr:pic>
      <xdr:nvPicPr>
        <xdr:cNvPr id="214" name="image46.png">
          <a:extLst>
            <a:ext uri="{FF2B5EF4-FFF2-40B4-BE49-F238E27FC236}">
              <a16:creationId xmlns:a16="http://schemas.microsoft.com/office/drawing/2014/main" id="{00000000-0008-0000-0400-0000D6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B1001"/>
  <sheetViews>
    <sheetView tabSelected="1" topLeftCell="A10" workbookViewId="0">
      <selection activeCell="F34" sqref="F34"/>
    </sheetView>
  </sheetViews>
  <sheetFormatPr defaultColWidth="14.453125" defaultRowHeight="15" customHeight="1" x14ac:dyDescent="0.35"/>
  <cols>
    <col min="1" max="1" width="35.54296875" customWidth="1"/>
    <col min="2" max="2" width="14.453125" customWidth="1"/>
    <col min="3" max="3" width="8.54296875" customWidth="1"/>
    <col min="4" max="4" width="10.08984375" customWidth="1"/>
    <col min="5" max="5" width="1.54296875" customWidth="1"/>
    <col min="6" max="6" width="15.54296875" customWidth="1"/>
    <col min="7" max="14" width="9.08984375" customWidth="1"/>
    <col min="15" max="15" width="7.08984375" customWidth="1"/>
    <col min="16" max="26" width="9.08984375" customWidth="1"/>
    <col min="27" max="27" width="11.26953125" customWidth="1"/>
    <col min="28" max="28" width="9.08984375" customWidth="1"/>
  </cols>
  <sheetData>
    <row r="1" spans="1:28" ht="14.25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4.25" customHeight="1" x14ac:dyDescent="0.35">
      <c r="A2" s="2" t="s">
        <v>0</v>
      </c>
      <c r="B2" s="1"/>
      <c r="C2" s="1"/>
      <c r="D2" s="1"/>
      <c r="E2" s="1"/>
      <c r="F2" s="3" t="s">
        <v>1</v>
      </c>
      <c r="G2" s="1"/>
      <c r="H2" s="1"/>
      <c r="I2" s="1"/>
      <c r="J2" s="1"/>
      <c r="K2" s="1"/>
      <c r="L2" s="1"/>
      <c r="M2" s="1"/>
      <c r="N2" s="1"/>
      <c r="O2" s="1"/>
      <c r="P2" s="3" t="s">
        <v>2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4.25" customHeight="1" x14ac:dyDescent="0.35">
      <c r="A3" s="2" t="s">
        <v>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4.25" customHeight="1" x14ac:dyDescent="0.35">
      <c r="A4" s="4" t="s">
        <v>4</v>
      </c>
      <c r="B4" s="183" t="s">
        <v>249</v>
      </c>
      <c r="C4" s="1"/>
      <c r="D4" s="1"/>
      <c r="E4" s="1"/>
      <c r="F4" s="3" t="s">
        <v>5</v>
      </c>
      <c r="G4" s="1"/>
      <c r="H4" s="1"/>
      <c r="I4" s="1"/>
      <c r="J4" s="1"/>
      <c r="K4" s="1"/>
      <c r="L4" s="1"/>
      <c r="M4" s="1"/>
      <c r="N4" s="1"/>
      <c r="O4" s="1"/>
      <c r="P4" s="5" t="s">
        <v>6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4.25" customHeight="1" x14ac:dyDescent="0.35">
      <c r="A5" s="4" t="s">
        <v>7</v>
      </c>
      <c r="B5" s="4" t="s">
        <v>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 t="s">
        <v>9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4.25" customHeight="1" x14ac:dyDescent="0.35">
      <c r="A6" s="183" t="s">
        <v>250</v>
      </c>
      <c r="B6" s="1"/>
      <c r="C6" s="1"/>
      <c r="D6" s="1"/>
      <c r="E6" s="1"/>
      <c r="F6" s="1" t="s">
        <v>10</v>
      </c>
      <c r="G6" s="1"/>
      <c r="H6" s="1"/>
      <c r="I6" s="1"/>
      <c r="J6" s="1"/>
      <c r="K6" s="1"/>
      <c r="L6" s="1"/>
      <c r="M6" s="1"/>
      <c r="N6" s="1"/>
      <c r="O6" s="1"/>
      <c r="P6" s="1" t="s">
        <v>11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4.25" customHeight="1" x14ac:dyDescent="0.35">
      <c r="A7" s="4"/>
      <c r="B7" s="1"/>
      <c r="C7" s="1"/>
      <c r="D7" s="1"/>
      <c r="E7" s="1"/>
      <c r="F7" s="1" t="s">
        <v>12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4.25" customHeight="1" x14ac:dyDescent="0.35">
      <c r="A8" s="2" t="s">
        <v>13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5" t="s">
        <v>14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4.25" customHeight="1" x14ac:dyDescent="0.35">
      <c r="A9" s="4" t="s">
        <v>15</v>
      </c>
      <c r="B9" s="1" t="s">
        <v>16</v>
      </c>
      <c r="C9" s="1"/>
      <c r="D9" s="1"/>
      <c r="E9" s="1"/>
      <c r="F9" s="3" t="s">
        <v>17</v>
      </c>
      <c r="G9" s="1"/>
      <c r="H9" s="1"/>
      <c r="I9" s="1"/>
      <c r="J9" s="1"/>
      <c r="K9" s="1"/>
      <c r="L9" s="1"/>
      <c r="M9" s="1"/>
      <c r="N9" s="1"/>
      <c r="O9" s="1"/>
      <c r="P9" s="1" t="s">
        <v>18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4.25" customHeight="1" x14ac:dyDescent="0.35">
      <c r="A10" s="4" t="s">
        <v>19</v>
      </c>
      <c r="B10" s="4" t="s">
        <v>20</v>
      </c>
      <c r="C10" s="1"/>
      <c r="D10" s="1"/>
      <c r="E10" s="1"/>
      <c r="F10" s="1" t="s">
        <v>21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4.25" customHeight="1" x14ac:dyDescent="0.35">
      <c r="A11" s="4" t="s">
        <v>22</v>
      </c>
      <c r="B11" s="4" t="s">
        <v>23</v>
      </c>
      <c r="C11" s="1"/>
      <c r="D11" s="1"/>
      <c r="E11" s="1"/>
      <c r="F11" s="1" t="s">
        <v>24</v>
      </c>
      <c r="G11" s="1"/>
      <c r="H11" s="1"/>
      <c r="I11" s="1"/>
      <c r="J11" s="1"/>
      <c r="K11" s="1"/>
      <c r="L11" s="1"/>
      <c r="M11" s="1"/>
      <c r="N11" s="1"/>
      <c r="O11" s="1"/>
      <c r="P11" s="5" t="s">
        <v>25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4.25" customHeight="1" x14ac:dyDescent="0.35">
      <c r="A12" s="4" t="s">
        <v>26</v>
      </c>
      <c r="B12" s="4" t="s">
        <v>27</v>
      </c>
      <c r="C12" s="1"/>
      <c r="D12" s="1"/>
      <c r="E12" s="1"/>
      <c r="F12" s="1" t="s">
        <v>28</v>
      </c>
      <c r="G12" s="1"/>
      <c r="H12" s="1"/>
      <c r="I12" s="1"/>
      <c r="J12" s="1"/>
      <c r="K12" s="1"/>
      <c r="L12" s="1"/>
      <c r="M12" s="1"/>
      <c r="N12" s="1"/>
      <c r="O12" s="1"/>
      <c r="P12" s="1" t="s">
        <v>29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4.25" customHeight="1" x14ac:dyDescent="0.35">
      <c r="A13" s="1" t="s">
        <v>30</v>
      </c>
      <c r="B13" s="4" t="s">
        <v>31</v>
      </c>
      <c r="C13" s="1"/>
      <c r="D13" s="1"/>
      <c r="E13" s="1"/>
      <c r="F13" s="1" t="s">
        <v>32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4.25" customHeight="1" x14ac:dyDescent="0.35">
      <c r="A14" s="4" t="s">
        <v>33</v>
      </c>
      <c r="B14" s="183" t="s">
        <v>251</v>
      </c>
      <c r="C14" s="4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5" t="s">
        <v>34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4.25" customHeight="1" x14ac:dyDescent="0.35">
      <c r="A15" s="1"/>
      <c r="B15" s="1"/>
      <c r="C15" s="1"/>
      <c r="D15" s="1"/>
      <c r="E15" s="1"/>
      <c r="F15" s="6" t="s">
        <v>35</v>
      </c>
      <c r="G15" s="1"/>
      <c r="H15" s="1"/>
      <c r="I15" s="1"/>
      <c r="J15" s="1"/>
      <c r="K15" s="1"/>
      <c r="L15" s="1"/>
      <c r="M15" s="1"/>
      <c r="N15" s="1"/>
      <c r="O15" s="1"/>
      <c r="P15" s="5" t="s">
        <v>36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4.25" customHeight="1" x14ac:dyDescent="0.35">
      <c r="A16" s="2" t="s">
        <v>37</v>
      </c>
      <c r="B16" s="1"/>
      <c r="C16" s="1"/>
      <c r="D16" s="1"/>
      <c r="E16" s="1"/>
      <c r="F16" s="1" t="s">
        <v>38</v>
      </c>
      <c r="G16" s="1"/>
      <c r="H16" s="1"/>
      <c r="I16" s="1"/>
      <c r="J16" s="1"/>
      <c r="K16" s="1"/>
      <c r="L16" s="1"/>
      <c r="M16" s="1"/>
      <c r="N16" s="1"/>
      <c r="O16" s="1"/>
      <c r="P16" s="1" t="s">
        <v>39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4.25" customHeight="1" x14ac:dyDescent="0.35">
      <c r="A17" s="1" t="s">
        <v>40</v>
      </c>
      <c r="B17" s="4" t="s">
        <v>41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 t="s">
        <v>42</v>
      </c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4.25" customHeight="1" x14ac:dyDescent="0.35">
      <c r="A18" s="182" t="s">
        <v>248</v>
      </c>
      <c r="B18" s="183" t="s">
        <v>246</v>
      </c>
      <c r="C18" s="1"/>
      <c r="D18" s="1"/>
      <c r="E18" s="1"/>
      <c r="F18" s="3" t="s">
        <v>44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4.25" customHeight="1" x14ac:dyDescent="0.35">
      <c r="A19" s="4" t="s">
        <v>43</v>
      </c>
      <c r="B19" s="183" t="s">
        <v>41</v>
      </c>
      <c r="C19" s="1"/>
      <c r="D19" s="4"/>
      <c r="E19" s="4"/>
      <c r="F19" s="1" t="s">
        <v>46</v>
      </c>
      <c r="G19" s="1"/>
      <c r="H19" s="1"/>
      <c r="I19" s="1"/>
      <c r="J19" s="1"/>
      <c r="K19" s="1"/>
      <c r="L19" s="1"/>
      <c r="M19" s="1"/>
      <c r="N19" s="1"/>
      <c r="O19" s="1"/>
      <c r="P19" s="5" t="s">
        <v>47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4.25" customHeight="1" x14ac:dyDescent="0.35">
      <c r="A20" s="4" t="s">
        <v>45</v>
      </c>
      <c r="B20" s="183" t="s">
        <v>246</v>
      </c>
      <c r="C20" s="1"/>
      <c r="D20" s="1"/>
      <c r="E20" s="1"/>
      <c r="F20" s="1" t="s">
        <v>50</v>
      </c>
      <c r="G20" s="1"/>
      <c r="H20" s="1"/>
      <c r="I20" s="1"/>
      <c r="J20" s="1"/>
      <c r="K20" s="1"/>
      <c r="L20" s="1"/>
      <c r="M20" s="1"/>
      <c r="N20" s="1"/>
      <c r="O20" s="1"/>
      <c r="P20" s="5" t="s">
        <v>51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4.25" customHeight="1" x14ac:dyDescent="0.35">
      <c r="A21" s="4" t="s">
        <v>48</v>
      </c>
      <c r="B21" s="4" t="s">
        <v>49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 t="s">
        <v>53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4.25" customHeight="1" x14ac:dyDescent="0.35">
      <c r="A22" s="4" t="s">
        <v>52</v>
      </c>
      <c r="B22" s="4" t="s">
        <v>49</v>
      </c>
      <c r="C22" s="1"/>
      <c r="D22" s="1"/>
      <c r="E22" s="1"/>
      <c r="G22" s="1"/>
      <c r="H22" s="1"/>
      <c r="I22" s="1"/>
      <c r="J22" s="1"/>
      <c r="K22" s="1"/>
      <c r="L22" s="1"/>
      <c r="M22" s="1"/>
      <c r="N22" s="1"/>
      <c r="O22" s="1"/>
      <c r="P22" s="1" t="s">
        <v>56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4.25" customHeight="1" x14ac:dyDescent="0.35">
      <c r="A23" s="185" t="s">
        <v>245</v>
      </c>
      <c r="B23" s="185" t="s">
        <v>49</v>
      </c>
      <c r="C23" s="184"/>
      <c r="D23" s="184"/>
      <c r="E23" s="184"/>
      <c r="F23" s="3" t="s">
        <v>55</v>
      </c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</row>
    <row r="24" spans="1:28" ht="14.25" customHeight="1" x14ac:dyDescent="0.35">
      <c r="A24" s="1" t="s">
        <v>247</v>
      </c>
      <c r="B24" s="4" t="s">
        <v>49</v>
      </c>
      <c r="C24" s="1"/>
      <c r="D24" s="1"/>
      <c r="E24" s="1"/>
      <c r="F24" s="1" t="s">
        <v>58</v>
      </c>
      <c r="G24" s="1"/>
      <c r="H24" s="1"/>
      <c r="I24" s="1"/>
      <c r="J24" s="1"/>
      <c r="K24" s="1"/>
      <c r="L24" s="1"/>
      <c r="M24" s="1"/>
      <c r="N24" s="1"/>
      <c r="O24" s="1"/>
      <c r="P24" s="5" t="s">
        <v>60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4.25" customHeight="1" x14ac:dyDescent="0.35">
      <c r="A25" s="1"/>
      <c r="B25" s="1"/>
      <c r="C25" s="1"/>
      <c r="D25" s="1"/>
      <c r="E25" s="1"/>
      <c r="F25" s="1" t="s">
        <v>59</v>
      </c>
      <c r="G25" s="1"/>
      <c r="H25" s="1"/>
      <c r="I25" s="1"/>
      <c r="J25" s="1"/>
      <c r="K25" s="1"/>
      <c r="L25" s="1"/>
      <c r="M25" s="1"/>
      <c r="N25" s="1"/>
      <c r="O25" s="1"/>
      <c r="P25" s="1" t="s">
        <v>66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4.25" customHeight="1" x14ac:dyDescent="0.35">
      <c r="A26" s="3" t="s">
        <v>61</v>
      </c>
      <c r="B26" s="3" t="s">
        <v>62</v>
      </c>
      <c r="C26" s="3" t="s">
        <v>63</v>
      </c>
      <c r="D26" s="3" t="s">
        <v>64</v>
      </c>
      <c r="E26" s="3"/>
      <c r="F26" s="1" t="s">
        <v>65</v>
      </c>
      <c r="G26" s="1"/>
      <c r="H26" s="1"/>
      <c r="I26" s="1"/>
      <c r="J26" s="1"/>
      <c r="K26" s="1"/>
      <c r="L26" s="1"/>
      <c r="M26" s="1"/>
      <c r="N26" s="1"/>
      <c r="O26" s="1"/>
      <c r="P26" s="1" t="s">
        <v>69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4.25" customHeight="1" x14ac:dyDescent="0.35">
      <c r="A27" s="1" t="s">
        <v>67</v>
      </c>
      <c r="B27" s="7">
        <f t="shared" ref="B27:B35" si="0">C27+D27</f>
        <v>360</v>
      </c>
      <c r="C27" s="7">
        <f>72*5</f>
        <v>360</v>
      </c>
      <c r="D27" s="1"/>
      <c r="E27" s="1"/>
      <c r="F27" s="1" t="s">
        <v>68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4.25" customHeight="1" x14ac:dyDescent="0.35">
      <c r="A28" s="1" t="s">
        <v>70</v>
      </c>
      <c r="B28" s="7">
        <f t="shared" si="0"/>
        <v>112</v>
      </c>
      <c r="C28" s="7">
        <f>16*5</f>
        <v>80</v>
      </c>
      <c r="D28" s="7">
        <v>32</v>
      </c>
      <c r="E28" s="7"/>
      <c r="F28" s="1"/>
      <c r="G28" s="1"/>
      <c r="H28" s="1"/>
      <c r="I28" s="1"/>
      <c r="J28" s="1"/>
      <c r="K28" s="1"/>
      <c r="L28" s="1"/>
      <c r="M28" s="1"/>
      <c r="N28" s="1"/>
      <c r="O28" s="1"/>
      <c r="P28" s="8" t="s">
        <v>72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4.25" customHeight="1" x14ac:dyDescent="0.35">
      <c r="A29" s="1" t="s">
        <v>71</v>
      </c>
      <c r="B29" s="7">
        <f t="shared" si="0"/>
        <v>72</v>
      </c>
      <c r="C29" s="7">
        <f>8*5</f>
        <v>40</v>
      </c>
      <c r="D29" s="7">
        <v>32</v>
      </c>
      <c r="E29" s="7"/>
      <c r="F29" s="1" t="s">
        <v>252</v>
      </c>
      <c r="G29" s="1"/>
      <c r="H29" s="1"/>
      <c r="I29" s="1"/>
      <c r="J29" s="1"/>
      <c r="K29" s="1"/>
      <c r="L29" s="1"/>
      <c r="M29" s="1"/>
      <c r="N29" s="1"/>
      <c r="O29" s="1"/>
      <c r="P29" s="9" t="s">
        <v>74</v>
      </c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8"/>
    </row>
    <row r="30" spans="1:28" ht="14.25" customHeight="1" x14ac:dyDescent="0.35">
      <c r="A30" s="1" t="s">
        <v>73</v>
      </c>
      <c r="B30" s="7">
        <f t="shared" si="0"/>
        <v>52</v>
      </c>
      <c r="C30" s="7">
        <f>4*5</f>
        <v>20</v>
      </c>
      <c r="D30" s="7">
        <v>32</v>
      </c>
      <c r="E30" s="7"/>
      <c r="F30" s="1"/>
      <c r="G30" s="1"/>
      <c r="H30" s="1"/>
      <c r="I30" s="1"/>
      <c r="J30" s="1"/>
      <c r="K30" s="1"/>
      <c r="L30" s="1"/>
      <c r="M30" s="1"/>
      <c r="N30" s="1"/>
      <c r="O30" s="1"/>
      <c r="P30" s="9" t="s">
        <v>77</v>
      </c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9"/>
    </row>
    <row r="31" spans="1:28" ht="14.25" customHeight="1" x14ac:dyDescent="0.35">
      <c r="A31" s="1" t="s">
        <v>75</v>
      </c>
      <c r="B31" s="7">
        <f t="shared" si="0"/>
        <v>34</v>
      </c>
      <c r="C31" s="7">
        <f>2*5</f>
        <v>10</v>
      </c>
      <c r="D31" s="7">
        <v>24</v>
      </c>
      <c r="E31" s="7"/>
      <c r="F31" s="5" t="s">
        <v>76</v>
      </c>
      <c r="G31" s="1"/>
      <c r="H31" s="1"/>
      <c r="I31" s="1"/>
      <c r="J31" s="1"/>
      <c r="K31" s="1"/>
      <c r="L31" s="1"/>
      <c r="M31" s="1"/>
      <c r="N31" s="1"/>
      <c r="O31" s="1"/>
      <c r="P31" s="9" t="s">
        <v>80</v>
      </c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9"/>
    </row>
    <row r="32" spans="1:28" ht="14.25" customHeight="1" x14ac:dyDescent="0.35">
      <c r="A32" s="1" t="s">
        <v>78</v>
      </c>
      <c r="B32" s="7">
        <f t="shared" si="0"/>
        <v>21</v>
      </c>
      <c r="C32" s="7">
        <f>1*5</f>
        <v>5</v>
      </c>
      <c r="D32" s="7">
        <v>16</v>
      </c>
      <c r="E32" s="7"/>
      <c r="F32" s="1" t="s">
        <v>79</v>
      </c>
      <c r="G32" s="1"/>
      <c r="H32" s="1"/>
      <c r="I32" s="1"/>
      <c r="J32" s="1"/>
      <c r="K32" s="1"/>
      <c r="L32" s="1"/>
      <c r="M32" s="1"/>
      <c r="N32" s="1"/>
      <c r="O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9"/>
    </row>
    <row r="33" spans="1:28" ht="14.25" customHeight="1" x14ac:dyDescent="0.35">
      <c r="A33" s="1" t="s">
        <v>81</v>
      </c>
      <c r="B33" s="7">
        <f t="shared" si="0"/>
        <v>25</v>
      </c>
      <c r="C33" s="7">
        <f>1*5</f>
        <v>5</v>
      </c>
      <c r="D33" s="7">
        <v>20</v>
      </c>
      <c r="E33" s="7"/>
      <c r="F33" s="1" t="s">
        <v>82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4.25" customHeight="1" x14ac:dyDescent="0.35">
      <c r="A34" s="10" t="s">
        <v>37</v>
      </c>
      <c r="B34" s="11">
        <f>C34+D34</f>
        <v>115</v>
      </c>
      <c r="C34" s="11"/>
      <c r="D34" s="11">
        <v>115</v>
      </c>
      <c r="E34" s="7"/>
      <c r="F34" s="1" t="s">
        <v>83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4.25" customHeight="1" x14ac:dyDescent="0.35">
      <c r="A35" s="3" t="s">
        <v>62</v>
      </c>
      <c r="B35" s="12">
        <f t="shared" si="0"/>
        <v>791</v>
      </c>
      <c r="C35" s="12">
        <f>SUM(C27:C34)</f>
        <v>520</v>
      </c>
      <c r="D35" s="12">
        <f>SUM(D28:D34)</f>
        <v>271</v>
      </c>
      <c r="E35" s="12"/>
      <c r="F35" s="1" t="s">
        <v>84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4.25" customHeight="1" x14ac:dyDescent="0.35">
      <c r="A37" s="1"/>
      <c r="B37" s="1"/>
      <c r="C37" s="1"/>
      <c r="D37" s="1"/>
      <c r="E37" s="1"/>
      <c r="F37" s="3" t="s">
        <v>85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4.25" customHeight="1" x14ac:dyDescent="0.35">
      <c r="A38" s="1"/>
      <c r="B38" s="1"/>
      <c r="C38" s="1"/>
      <c r="D38" s="1"/>
      <c r="E38" s="1"/>
      <c r="F38" s="1" t="s">
        <v>86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4.25" customHeight="1" x14ac:dyDescent="0.35">
      <c r="A39" s="1"/>
      <c r="B39" s="1"/>
      <c r="C39" s="1"/>
      <c r="D39" s="1"/>
      <c r="E39" s="1"/>
      <c r="F39" s="1" t="s">
        <v>87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4.25" customHeight="1" x14ac:dyDescent="0.35">
      <c r="A40" s="1"/>
      <c r="B40" s="1"/>
      <c r="C40" s="1"/>
      <c r="D40" s="1"/>
      <c r="E40" s="1"/>
      <c r="F40" s="1" t="s">
        <v>88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4.25" customHeight="1" x14ac:dyDescent="0.35">
      <c r="A41" s="1"/>
      <c r="B41" s="1"/>
      <c r="C41" s="1"/>
      <c r="D41" s="1"/>
      <c r="E41" s="1"/>
      <c r="F41" s="1" t="s">
        <v>89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4.25" customHeight="1" x14ac:dyDescent="0.35">
      <c r="A43" s="1"/>
      <c r="B43" s="1"/>
      <c r="C43" s="1"/>
      <c r="D43" s="1"/>
      <c r="E43" s="1"/>
      <c r="F43" s="1" t="s">
        <v>90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4.2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4.2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4.2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4.2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4.2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4.2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4.2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4.2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4.2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4.2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4.2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4.2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4.2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4.2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4.2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4.2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4.2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4.2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4.2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4.2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4.2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4.2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4.2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4.2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4.2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4.2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4.2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4.2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4.2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4.2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4.2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4.2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4.2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4.2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4.2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4.2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4.2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4.2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4.2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4.2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4.2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4.2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4.2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4.2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4.2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4.2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4.2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4.2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4.2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4.2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4.2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4.2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4.2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4.2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4.2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4.2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4.2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4.2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4.2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4.2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4.2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4.2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4.2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4.2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4.2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4.2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4.2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4.2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4.2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4.2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4.2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4.2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4.2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4.2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4.2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4.2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4.2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4.2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4.2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4.2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4.2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4.2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4.2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4.2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4.2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4.2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4.2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4.2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4.2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4.2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4.2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4.2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4.2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4.2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4.2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4.2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4.2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4.2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4.2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4.2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4.2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4.2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4.2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4.2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4.2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4.2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4.2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4.2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4.2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4.2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4.2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4.2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4.2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4.2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4.2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4.2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4.2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4.2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4.2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4.2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4.2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4.2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4.2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4.2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4.2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4.2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4.2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4.2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4.2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4.2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4.2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4.2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4.2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4.2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4.2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4.2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4.2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4.2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4.2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4.2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4.2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4.2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4.2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4.2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4.2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4.2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4.2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4.2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4.2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4.2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4.2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4.2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4.2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4.2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4.2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4.2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4.2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4.2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4.2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4.2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4.2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4.2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4.2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4.2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4.2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4.2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4.2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4.2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4.2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4.2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4.2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4.2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4.2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4.2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4.2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4.2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4.2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4.2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4.2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4.2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4.2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4.2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4.2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4.2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4.2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4.2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4.2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4.2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4.2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4.2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4.2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4.2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4.2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4.2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4.2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4.2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4.2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4.2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4.2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4.2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4.2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4.2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4.2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4.2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4.2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4.2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4.2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4.2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4.2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4.2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4.2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4.2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4.2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4.2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4.2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4.2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4.2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4.2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4.2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4.2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4.2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4.2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4.2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4.2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4.2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4.2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4.2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4.2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4.2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4.2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4.2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4.2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4.2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4.2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4.2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4.2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4.2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4.2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4.2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4.2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4.2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4.2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4.2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4.2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4.2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4.2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4.2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4.2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4.2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4.2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4.2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4.2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4.2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4.2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4.2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4.2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4.2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4.2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4.2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4.2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4.2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4.2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4.2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4.2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4.2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4.2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4.2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4.2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4.2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4.2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4.2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4.2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4.2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4.2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4.2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4.2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4.2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4.2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4.2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4.2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4.2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4.2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4.2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4.2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4.2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4.2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4.2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4.2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4.2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4.2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4.2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4.2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4.2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4.2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4.2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4.2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4.2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4.2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4.2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4.2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4.2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4.2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4.2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4.2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4.2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4.2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4.2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4.2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4.2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4.2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4.2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4.2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4.2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4.2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4.2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4.2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4.2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4.2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4.2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4.2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4.2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4.2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4.2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4.2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4.2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4.2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4.2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4.2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4.2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4.2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4.2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4.2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4.2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4.2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4.2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4.2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4.2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4.2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4.2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4.2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4.2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4.2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4.2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4.2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4.2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4.2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4.2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4.2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4.2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4.2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4.2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4.2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4.2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4.2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4.2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4.2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4.2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4.2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4.2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4.2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4.2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4.2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4.2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4.2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4.2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4.2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4.2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4.2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4.2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4.2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4.2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4.2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4.2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4.2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4.2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4.2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4.2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4.2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4.2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4.2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4.2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4.2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4.2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4.2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4.2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4.2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4.2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4.2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4.2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4.2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4.2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4.2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4.2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4.2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4.2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4.2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4.2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4.2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4.2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4.2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4.2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4.2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4.2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4.2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4.2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4.2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4.2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4.2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4.2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4.2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4.2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4.2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4.2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4.2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4.2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4.2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4.2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4.2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4.2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4.2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4.2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4.2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4.2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4.2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4.2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4.2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4.2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4.2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4.2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4.2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4.2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4.2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4.2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4.2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4.2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4.2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4.2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4.2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4.2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4.2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4.2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4.2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4.2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4.2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4.2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4.2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4.2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4.2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4.2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4.2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4.2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4.2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4.2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4.2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4.2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4.2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4.2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4.2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4.2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4.2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4.2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4.2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4.2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4.2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4.2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4.2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4.2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4.2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4.2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4.2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4.2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4.2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4.2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4.2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4.2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4.2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4.2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4.2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4.2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4.2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4.2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4.2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4.2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4.2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4.2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4.2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4.2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4.2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4.2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4.2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4.2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4.2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4.2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4.2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4.2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4.2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4.2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4.2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4.2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4.2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4.2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4.2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4.2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4.2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4.2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4.2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4.2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4.2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4.2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4.2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4.2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4.2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4.2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4.2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4.2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4.2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4.2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4.2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4.2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4.2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4.2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4.2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4.2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4.2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4.2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4.2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4.2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4.2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4.2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4.2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4.2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4.2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4.2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4.2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4.2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4.2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4.2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4.2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4.2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4.2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4.2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4.2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4.2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4.2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4.2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4.2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4.2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4.2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4.2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4.2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4.2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4.2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4.2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4.2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4.2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4.2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4.2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4.2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4.2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4.2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4.2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4.2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4.2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4.2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4.2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4.2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4.2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4.2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4.2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4.2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4.2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4.2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4.2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4.2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4.2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4.2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4.2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4.2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4.2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4.2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4.2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4.2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4.2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4.2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4.2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4.2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4.2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4.2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4.2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4.2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4.2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4.2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4.2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4.2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4.2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4.2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4.2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4.2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4.2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4.2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4.2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4.2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4.2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4.2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4.2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4.2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4.2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4.2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4.2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4.2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4.2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4.2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4.2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4.2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4.2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4.2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4.2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4.2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4.2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4.2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4.2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4.2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4.2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4.2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4.2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4.2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4.2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4.2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4.2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4.2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4.2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4.2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4.2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4.2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4.2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4.2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4.2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4.2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4.2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4.2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4.2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4.2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4.2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4.2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4.2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4.2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4.2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4.2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4.2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4.2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4.2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4.2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4.2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4.2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4.2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4.2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4.2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4.2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4.2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4.2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4.2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4.2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4.2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4.2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4.2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4.2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4.2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4.2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4.2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4.2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4.2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4.2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4.2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4.2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4.2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4.2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4.2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4.2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4.2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4.2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4.2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4.2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4.2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4.2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4.2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4.2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4.2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4.2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4.2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4.2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4.2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4.2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4.2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4.2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4.2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4.2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4.2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4.2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4.2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4.2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4.2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4.2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4.2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4.2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4.2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4.2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4.2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4.2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4.2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4.2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4.2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4.2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4.2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4.2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4.2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4.2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4.2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4.2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4.2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4.2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4.2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4.2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4.2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4.2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4.2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4.2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4.2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4.2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4.2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4.2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4.2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4.2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4.2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4.2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4.2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4.2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4.2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4.2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4.2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4.2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4.2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4.2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4.2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4.2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4.2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4.2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4.2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4.2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4.2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4.2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4.2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4.2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4.2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4.2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4.2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4.2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4.2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4.2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4.2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4.2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4.2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4.2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4.2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4.2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4.2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4.2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4.2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4.2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4.2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4.2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4.2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4.2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4.2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4.2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4.2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4.2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4.2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4.2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4.2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4.2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4.2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4.2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4.2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4.2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4.2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4.2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4.2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4.2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4.2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4.2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4.2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4.2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4.2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4.2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4.2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4.2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4.2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4.2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4.2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4.2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4.2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4.2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4.2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4.2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4.2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4.2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4.2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4.2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4.2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4.2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4.2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4.2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4.2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4.2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4.2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4.2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4.2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4.2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4.2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4.2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4.2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4.2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4.2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4.2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4.2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4.2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4.2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4.2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4.2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4.2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4.2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4.2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4.2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4.2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4.2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4.2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4.2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4.2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4.2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4.2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4.2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4.2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4.2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4.2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4.2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4.2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4.2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4.2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4.2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4.2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4.2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4.2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4.2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4.2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4.2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4.2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4.2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4.2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4.2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4.2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4.2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4.2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4.2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4.2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4.2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4.2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4.2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4.2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4.2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4.2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4.2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4.2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4.2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4.2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4.2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4.2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4.2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4.2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4.2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4.2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4.2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4.2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4.2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4.2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4.2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4.2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4.2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4.2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4.2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4.2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4.2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4.2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4.2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4.2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4.2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4.2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4.2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4.2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ht="14.2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ht="14.25" customHeigh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ht="14.25" customHeight="1" x14ac:dyDescent="0.3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</sheetData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K1000"/>
  <sheetViews>
    <sheetView showGridLines="0" workbookViewId="0"/>
  </sheetViews>
  <sheetFormatPr defaultColWidth="14.453125" defaultRowHeight="15" customHeight="1" x14ac:dyDescent="0.35"/>
  <cols>
    <col min="1" max="1" width="3.08984375" customWidth="1"/>
    <col min="2" max="2" width="17.26953125" customWidth="1"/>
    <col min="3" max="3" width="5.54296875" customWidth="1"/>
    <col min="4" max="4" width="17.26953125" customWidth="1"/>
    <col min="5" max="5" width="5.54296875" customWidth="1"/>
    <col min="6" max="6" width="17.26953125" customWidth="1"/>
    <col min="7" max="7" width="5.7265625" customWidth="1"/>
    <col min="8" max="8" width="17.26953125" customWidth="1"/>
    <col min="9" max="9" width="5.7265625" customWidth="1"/>
    <col min="10" max="10" width="17.26953125" customWidth="1"/>
    <col min="11" max="11" width="5.7265625" customWidth="1"/>
    <col min="12" max="12" width="17.26953125" customWidth="1"/>
    <col min="13" max="13" width="5.7265625" customWidth="1"/>
    <col min="14" max="14" width="17.26953125" customWidth="1"/>
    <col min="15" max="15" width="5.7265625" customWidth="1"/>
    <col min="16" max="16" width="17.26953125" customWidth="1"/>
    <col min="17" max="17" width="5.7265625" customWidth="1"/>
    <col min="18" max="18" width="17.26953125" customWidth="1"/>
    <col min="19" max="37" width="8.7265625" customWidth="1"/>
  </cols>
  <sheetData>
    <row r="1" spans="1:37" ht="14.25" customHeight="1" x14ac:dyDescent="0.35">
      <c r="A1" s="13"/>
      <c r="B1" s="14"/>
      <c r="C1" s="15"/>
      <c r="D1" s="14"/>
      <c r="E1" s="15"/>
      <c r="F1" s="14"/>
      <c r="G1" s="15"/>
      <c r="H1" s="14"/>
      <c r="I1" s="16"/>
      <c r="J1" s="14"/>
      <c r="K1" s="15"/>
      <c r="L1" s="14"/>
      <c r="M1" s="15"/>
      <c r="N1" s="14"/>
      <c r="O1" s="15"/>
      <c r="P1" s="14"/>
      <c r="Q1" s="17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</row>
    <row r="2" spans="1:37" ht="14.25" customHeight="1" x14ac:dyDescent="0.35">
      <c r="A2" s="13"/>
      <c r="B2" s="18" t="s">
        <v>70</v>
      </c>
      <c r="C2" s="15"/>
      <c r="D2" s="14"/>
      <c r="E2" s="15"/>
      <c r="F2" s="14"/>
      <c r="G2" s="15"/>
      <c r="H2" s="14"/>
      <c r="I2" s="16"/>
      <c r="J2" s="14"/>
      <c r="K2" s="15"/>
      <c r="L2" s="14"/>
      <c r="M2" s="15"/>
      <c r="N2" s="14"/>
      <c r="O2" s="15"/>
      <c r="P2" s="14"/>
      <c r="Q2" s="17"/>
      <c r="R2" s="18" t="s">
        <v>70</v>
      </c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</row>
    <row r="3" spans="1:37" ht="14.25" customHeight="1" x14ac:dyDescent="0.35">
      <c r="A3" s="19">
        <v>74</v>
      </c>
      <c r="B3" s="20" t="str">
        <f>'Mitt tips'!D113</f>
        <v>Vinnare grupp E</v>
      </c>
      <c r="C3" s="15"/>
      <c r="D3" s="14"/>
      <c r="E3" s="15"/>
      <c r="F3" s="14"/>
      <c r="G3" s="15"/>
      <c r="H3" s="14"/>
      <c r="I3" s="15"/>
      <c r="J3" s="14"/>
      <c r="K3" s="15"/>
      <c r="L3" s="14"/>
      <c r="M3" s="15"/>
      <c r="N3" s="14"/>
      <c r="O3" s="15"/>
      <c r="P3" s="14"/>
      <c r="Q3" s="17">
        <v>76</v>
      </c>
      <c r="R3" s="20" t="str">
        <f>'Mitt tips'!D115</f>
        <v>Vinnare grupp C</v>
      </c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</row>
    <row r="4" spans="1:37" ht="14.25" customHeight="1" x14ac:dyDescent="0.35">
      <c r="A4" s="19"/>
      <c r="B4" s="21" t="str">
        <f>'Mitt tips'!F113</f>
        <v>Bästa trea ABCDF</v>
      </c>
      <c r="C4" s="15"/>
      <c r="D4" s="22" t="s">
        <v>71</v>
      </c>
      <c r="E4" s="15"/>
      <c r="F4" s="14"/>
      <c r="G4" s="15"/>
      <c r="H4" s="14"/>
      <c r="I4" s="15"/>
      <c r="J4" s="14"/>
      <c r="K4" s="15"/>
      <c r="L4" s="14"/>
      <c r="M4" s="15"/>
      <c r="N4" s="14"/>
      <c r="O4" s="15"/>
      <c r="P4" s="22" t="s">
        <v>71</v>
      </c>
      <c r="Q4" s="17"/>
      <c r="R4" s="21" t="str">
        <f>'Mitt tips'!F115</f>
        <v>Tvåa grupp F</v>
      </c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</row>
    <row r="5" spans="1:37" ht="14.25" customHeight="1" x14ac:dyDescent="0.35">
      <c r="A5" s="19"/>
      <c r="B5" s="23"/>
      <c r="C5" s="15">
        <v>89</v>
      </c>
      <c r="D5" s="24" t="str">
        <f>'Mitt tips'!D131</f>
        <v>Vinnare match 74</v>
      </c>
      <c r="E5" s="15"/>
      <c r="F5" s="14"/>
      <c r="G5" s="15"/>
      <c r="H5" s="14"/>
      <c r="I5" s="15"/>
      <c r="J5" s="14"/>
      <c r="K5" s="15"/>
      <c r="L5" s="14"/>
      <c r="M5" s="15"/>
      <c r="N5" s="14"/>
      <c r="O5" s="15">
        <v>91</v>
      </c>
      <c r="P5" s="24" t="str">
        <f>'Mitt tips'!D133</f>
        <v>Vinnare match 76</v>
      </c>
      <c r="Q5" s="17"/>
      <c r="R5" s="23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25"/>
      <c r="AK5" s="26"/>
    </row>
    <row r="6" spans="1:37" ht="14.25" customHeight="1" x14ac:dyDescent="0.35">
      <c r="A6" s="19"/>
      <c r="B6" s="18" t="s">
        <v>70</v>
      </c>
      <c r="C6" s="15"/>
      <c r="D6" s="27" t="str">
        <f>'Mitt tips'!F131</f>
        <v>Vinnare match 77</v>
      </c>
      <c r="E6" s="15"/>
      <c r="F6" s="14"/>
      <c r="G6" s="15"/>
      <c r="H6" s="14"/>
      <c r="I6" s="15"/>
      <c r="J6" s="14"/>
      <c r="K6" s="15"/>
      <c r="L6" s="14"/>
      <c r="M6" s="15"/>
      <c r="N6" s="14"/>
      <c r="O6" s="15"/>
      <c r="P6" s="27" t="str">
        <f>'Mitt tips'!F133</f>
        <v>Vinnare match 78</v>
      </c>
      <c r="Q6" s="17"/>
      <c r="R6" s="18" t="s">
        <v>70</v>
      </c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28"/>
      <c r="AK6" s="29"/>
    </row>
    <row r="7" spans="1:37" ht="14.25" customHeight="1" x14ac:dyDescent="0.35">
      <c r="A7" s="13">
        <v>77</v>
      </c>
      <c r="B7" s="20" t="str">
        <f>'Mitt tips'!D116</f>
        <v>Vinnare grupp I</v>
      </c>
      <c r="C7" s="15"/>
      <c r="D7" s="14"/>
      <c r="E7" s="15"/>
      <c r="F7" s="14"/>
      <c r="G7" s="15"/>
      <c r="H7" s="14"/>
      <c r="I7" s="15"/>
      <c r="J7" s="14"/>
      <c r="K7" s="15"/>
      <c r="L7" s="14"/>
      <c r="M7" s="15"/>
      <c r="N7" s="14"/>
      <c r="O7" s="15"/>
      <c r="P7" s="14"/>
      <c r="Q7" s="17">
        <v>78</v>
      </c>
      <c r="R7" s="20" t="str">
        <f>'Mitt tips'!D117</f>
        <v>Tvåa grupp E</v>
      </c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30"/>
      <c r="AK7" s="31"/>
    </row>
    <row r="8" spans="1:37" ht="14.25" customHeight="1" x14ac:dyDescent="0.35">
      <c r="A8" s="13"/>
      <c r="B8" s="21" t="str">
        <f>'Mitt tips'!F116</f>
        <v>Bästa trea CDFGH</v>
      </c>
      <c r="C8" s="15"/>
      <c r="D8" s="14"/>
      <c r="E8" s="15"/>
      <c r="F8" s="32" t="s">
        <v>91</v>
      </c>
      <c r="G8" s="15"/>
      <c r="H8" s="14"/>
      <c r="I8" s="15"/>
      <c r="J8" s="14"/>
      <c r="K8" s="15"/>
      <c r="L8" s="14"/>
      <c r="M8" s="15"/>
      <c r="N8" s="32" t="s">
        <v>91</v>
      </c>
      <c r="O8" s="15"/>
      <c r="P8" s="14"/>
      <c r="Q8" s="17"/>
      <c r="R8" s="21" t="str">
        <f>'Mitt tips'!F117</f>
        <v>Tvåa grupp I</v>
      </c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30"/>
      <c r="AK8" s="31"/>
    </row>
    <row r="9" spans="1:37" ht="14.25" customHeight="1" x14ac:dyDescent="0.35">
      <c r="A9" s="13"/>
      <c r="B9" s="23"/>
      <c r="C9" s="15"/>
      <c r="D9" s="14"/>
      <c r="E9" s="15">
        <v>97</v>
      </c>
      <c r="F9" s="24" t="str">
        <f>'Mitt tips'!D142</f>
        <v>Vinnare match 89</v>
      </c>
      <c r="G9" s="15"/>
      <c r="H9" s="14"/>
      <c r="I9" s="15"/>
      <c r="J9" s="14"/>
      <c r="K9" s="15"/>
      <c r="L9" s="14"/>
      <c r="M9" s="15">
        <v>99</v>
      </c>
      <c r="N9" s="24" t="str">
        <f>'Mitt tips'!D144</f>
        <v>Vinnare match 91</v>
      </c>
      <c r="O9" s="15"/>
      <c r="P9" s="14"/>
      <c r="Q9" s="17"/>
      <c r="R9" s="23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30"/>
      <c r="AK9" s="31"/>
    </row>
    <row r="10" spans="1:37" ht="14.25" customHeight="1" x14ac:dyDescent="0.35">
      <c r="A10" s="13"/>
      <c r="B10" s="18" t="s">
        <v>70</v>
      </c>
      <c r="C10" s="15"/>
      <c r="D10" s="14"/>
      <c r="E10" s="15"/>
      <c r="F10" s="27" t="str">
        <f>'Mitt tips'!F142</f>
        <v>Vinnare match 90</v>
      </c>
      <c r="G10" s="15"/>
      <c r="H10" s="14"/>
      <c r="I10" s="15"/>
      <c r="J10" s="14"/>
      <c r="K10" s="15"/>
      <c r="L10" s="14"/>
      <c r="M10" s="15"/>
      <c r="N10" s="27" t="str">
        <f>'Mitt tips'!F144</f>
        <v>Vinnare match 92</v>
      </c>
      <c r="O10" s="15"/>
      <c r="P10" s="14"/>
      <c r="Q10" s="17"/>
      <c r="R10" s="18" t="s">
        <v>70</v>
      </c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30"/>
      <c r="AK10" s="31"/>
    </row>
    <row r="11" spans="1:37" ht="14.25" customHeight="1" x14ac:dyDescent="0.35">
      <c r="A11" s="13">
        <v>73</v>
      </c>
      <c r="B11" s="20" t="str">
        <f>'Mitt tips'!D112</f>
        <v>Tvåa grupp A</v>
      </c>
      <c r="C11" s="15"/>
      <c r="D11" s="14"/>
      <c r="E11" s="15"/>
      <c r="F11" s="14"/>
      <c r="G11" s="15"/>
      <c r="H11" s="14"/>
      <c r="I11" s="15"/>
      <c r="J11" s="33"/>
      <c r="K11" s="15"/>
      <c r="L11" s="14"/>
      <c r="M11" s="15"/>
      <c r="N11" s="14"/>
      <c r="O11" s="15"/>
      <c r="P11" s="14"/>
      <c r="Q11" s="17">
        <v>79</v>
      </c>
      <c r="R11" s="20" t="str">
        <f>'Mitt tips'!D118</f>
        <v>Vinnare grupp A</v>
      </c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30"/>
      <c r="AK11" s="31"/>
    </row>
    <row r="12" spans="1:37" ht="14.25" customHeight="1" x14ac:dyDescent="0.35">
      <c r="A12" s="13"/>
      <c r="B12" s="21" t="str">
        <f>'Mitt tips'!F112</f>
        <v>Tvåa grupp B</v>
      </c>
      <c r="C12" s="15"/>
      <c r="D12" s="22" t="s">
        <v>71</v>
      </c>
      <c r="E12" s="15"/>
      <c r="F12" s="14"/>
      <c r="G12" s="15"/>
      <c r="H12" s="14"/>
      <c r="I12" s="15"/>
      <c r="J12" s="34" t="s">
        <v>81</v>
      </c>
      <c r="K12" s="15"/>
      <c r="L12" s="14"/>
      <c r="M12" s="15"/>
      <c r="N12" s="14"/>
      <c r="O12" s="15"/>
      <c r="P12" s="22" t="s">
        <v>71</v>
      </c>
      <c r="Q12" s="17"/>
      <c r="R12" s="21" t="str">
        <f>'Mitt tips'!F118</f>
        <v>Bästa trea CEFHI</v>
      </c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30"/>
      <c r="AK12" s="31"/>
    </row>
    <row r="13" spans="1:37" ht="14.25" customHeight="1" x14ac:dyDescent="0.35">
      <c r="A13" s="13"/>
      <c r="B13" s="23"/>
      <c r="C13" s="15">
        <v>90</v>
      </c>
      <c r="D13" s="24" t="str">
        <f>'Mitt tips'!D132</f>
        <v>Vinnare match 73</v>
      </c>
      <c r="E13" s="15"/>
      <c r="F13" s="14"/>
      <c r="G13" s="15"/>
      <c r="H13" s="14"/>
      <c r="I13" s="15">
        <v>104</v>
      </c>
      <c r="J13" s="35" t="str">
        <f>'Mitt tips'!D158</f>
        <v>Vinnare match 101</v>
      </c>
      <c r="K13" s="15"/>
      <c r="L13" s="14"/>
      <c r="M13" s="15"/>
      <c r="N13" s="14"/>
      <c r="O13" s="15">
        <v>92</v>
      </c>
      <c r="P13" s="24" t="str">
        <f>'Mitt tips'!D134</f>
        <v>Vinnare match 79</v>
      </c>
      <c r="Q13" s="17"/>
      <c r="R13" s="23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30"/>
      <c r="AK13" s="31"/>
    </row>
    <row r="14" spans="1:37" ht="14.25" customHeight="1" x14ac:dyDescent="0.35">
      <c r="A14" s="13"/>
      <c r="B14" s="18" t="s">
        <v>70</v>
      </c>
      <c r="C14" s="15"/>
      <c r="D14" s="27" t="str">
        <f>'Mitt tips'!F132</f>
        <v>Vinnare match 75</v>
      </c>
      <c r="E14" s="15"/>
      <c r="F14" s="23"/>
      <c r="G14" s="15"/>
      <c r="H14" s="23"/>
      <c r="I14" s="19"/>
      <c r="J14" s="36" t="str">
        <f>'Mitt tips'!F158</f>
        <v>Vinnare match 102</v>
      </c>
      <c r="K14" s="15"/>
      <c r="L14" s="14"/>
      <c r="M14" s="15"/>
      <c r="N14" s="23"/>
      <c r="O14" s="15"/>
      <c r="P14" s="27" t="str">
        <f>'Mitt tips'!F134</f>
        <v>Vinnare match 80</v>
      </c>
      <c r="Q14" s="17"/>
      <c r="R14" s="18" t="s">
        <v>70</v>
      </c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30"/>
      <c r="AK14" s="31"/>
    </row>
    <row r="15" spans="1:37" ht="14.25" customHeight="1" x14ac:dyDescent="0.35">
      <c r="A15" s="13">
        <v>75</v>
      </c>
      <c r="B15" s="20" t="str">
        <f>'Mitt tips'!D114</f>
        <v>Vinnare grupp F</v>
      </c>
      <c r="C15" s="15"/>
      <c r="D15" s="14"/>
      <c r="E15" s="15"/>
      <c r="F15" s="14"/>
      <c r="G15" s="15"/>
      <c r="H15" s="14"/>
      <c r="I15" s="15"/>
      <c r="J15" s="14"/>
      <c r="K15" s="15"/>
      <c r="L15" s="14"/>
      <c r="M15" s="15"/>
      <c r="N15" s="14"/>
      <c r="O15" s="15"/>
      <c r="P15" s="14"/>
      <c r="Q15" s="17">
        <v>80</v>
      </c>
      <c r="R15" s="20" t="str">
        <f>'Mitt tips'!D119</f>
        <v>Vinnare grupp L</v>
      </c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30"/>
      <c r="AK15" s="31"/>
    </row>
    <row r="16" spans="1:37" ht="14.25" customHeight="1" x14ac:dyDescent="0.35">
      <c r="A16" s="13"/>
      <c r="B16" s="21" t="str">
        <f>'Mitt tips'!F114</f>
        <v>Tvåa grupp C</v>
      </c>
      <c r="C16" s="15"/>
      <c r="D16" s="14"/>
      <c r="E16" s="15"/>
      <c r="F16" s="14"/>
      <c r="G16" s="15"/>
      <c r="H16" s="14"/>
      <c r="I16" s="15"/>
      <c r="J16" s="14"/>
      <c r="K16" s="15"/>
      <c r="L16" s="14"/>
      <c r="M16" s="15"/>
      <c r="N16" s="14"/>
      <c r="O16" s="15"/>
      <c r="P16" s="14"/>
      <c r="Q16" s="17"/>
      <c r="R16" s="21" t="str">
        <f>'Mitt tips'!F119</f>
        <v>Bästa trea EHIJK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30"/>
      <c r="AK16" s="31"/>
    </row>
    <row r="17" spans="1:37" ht="14.25" customHeight="1" x14ac:dyDescent="0.35">
      <c r="A17" s="13"/>
      <c r="B17" s="23"/>
      <c r="C17" s="15"/>
      <c r="D17" s="14"/>
      <c r="E17" s="15"/>
      <c r="F17" s="14"/>
      <c r="G17" s="15"/>
      <c r="H17" s="37" t="s">
        <v>75</v>
      </c>
      <c r="I17" s="15"/>
      <c r="J17" s="14"/>
      <c r="K17" s="15"/>
      <c r="L17" s="37" t="s">
        <v>75</v>
      </c>
      <c r="M17" s="15"/>
      <c r="N17" s="14"/>
      <c r="O17" s="15"/>
      <c r="P17" s="14"/>
      <c r="Q17" s="17"/>
      <c r="R17" s="23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30"/>
      <c r="AK17" s="31"/>
    </row>
    <row r="18" spans="1:37" ht="14.25" customHeight="1" x14ac:dyDescent="0.35">
      <c r="A18" s="13"/>
      <c r="B18" s="23"/>
      <c r="C18" s="15"/>
      <c r="D18" s="14"/>
      <c r="E18" s="15"/>
      <c r="F18" s="14"/>
      <c r="G18" s="15">
        <v>101</v>
      </c>
      <c r="H18" s="38" t="str">
        <f>'Mitt tips'!D149</f>
        <v>Vinnare match 97</v>
      </c>
      <c r="I18" s="15"/>
      <c r="J18" s="14"/>
      <c r="K18" s="15">
        <v>102</v>
      </c>
      <c r="L18" s="38" t="str">
        <f>'Mitt tips'!D150</f>
        <v>Vinnare match 99</v>
      </c>
      <c r="M18" s="15"/>
      <c r="N18" s="14"/>
      <c r="O18" s="15"/>
      <c r="P18" s="14"/>
      <c r="Q18" s="17"/>
      <c r="R18" s="23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30"/>
      <c r="AK18" s="31"/>
    </row>
    <row r="19" spans="1:37" ht="14.25" customHeight="1" x14ac:dyDescent="0.35">
      <c r="A19" s="13"/>
      <c r="B19" s="23"/>
      <c r="C19" s="15"/>
      <c r="D19" s="14"/>
      <c r="E19" s="13"/>
      <c r="F19" s="14"/>
      <c r="G19" s="15"/>
      <c r="H19" s="39" t="str">
        <f>'Mitt tips'!F149</f>
        <v>Vinnare match 98</v>
      </c>
      <c r="I19" s="15"/>
      <c r="J19" s="14"/>
      <c r="K19" s="15"/>
      <c r="L19" s="39" t="str">
        <f>'Mitt tips'!F150</f>
        <v>Vinnare match 100</v>
      </c>
      <c r="M19" s="15"/>
      <c r="N19" s="14"/>
      <c r="O19" s="15"/>
      <c r="P19" s="14"/>
      <c r="Q19" s="17"/>
      <c r="R19" s="23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30"/>
      <c r="AK19" s="31"/>
    </row>
    <row r="20" spans="1:37" ht="14.25" customHeight="1" x14ac:dyDescent="0.35">
      <c r="A20" s="13"/>
      <c r="B20" s="18" t="s">
        <v>70</v>
      </c>
      <c r="C20" s="15"/>
      <c r="D20" s="14"/>
      <c r="E20" s="15"/>
      <c r="F20" s="14"/>
      <c r="G20" s="15"/>
      <c r="H20" s="14"/>
      <c r="I20" s="15"/>
      <c r="J20" s="14"/>
      <c r="K20" s="15"/>
      <c r="L20" s="14"/>
      <c r="M20" s="15"/>
      <c r="N20" s="14"/>
      <c r="O20" s="15"/>
      <c r="P20" s="14"/>
      <c r="Q20" s="17"/>
      <c r="R20" s="18" t="s">
        <v>70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</row>
    <row r="21" spans="1:37" ht="14.25" customHeight="1" x14ac:dyDescent="0.35">
      <c r="A21" s="13">
        <v>83</v>
      </c>
      <c r="B21" s="20" t="str">
        <f>'Mitt tips'!D122</f>
        <v>Tvåa grupp K</v>
      </c>
      <c r="C21" s="15"/>
      <c r="D21" s="14"/>
      <c r="E21" s="15"/>
      <c r="F21" s="14"/>
      <c r="G21" s="15"/>
      <c r="H21" s="14"/>
      <c r="I21" s="15"/>
      <c r="J21" s="14"/>
      <c r="K21" s="15"/>
      <c r="L21" s="14"/>
      <c r="M21" s="15"/>
      <c r="N21" s="14"/>
      <c r="O21" s="15"/>
      <c r="P21" s="14"/>
      <c r="Q21" s="17">
        <v>86</v>
      </c>
      <c r="R21" s="20" t="str">
        <f>'Mitt tips'!D125</f>
        <v>Vinnare grupp J</v>
      </c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</row>
    <row r="22" spans="1:37" ht="14.25" customHeight="1" x14ac:dyDescent="0.35">
      <c r="A22" s="13"/>
      <c r="B22" s="21" t="str">
        <f>'Mitt tips'!F122</f>
        <v>Tvåa grupp L</v>
      </c>
      <c r="C22" s="15"/>
      <c r="D22" s="22" t="s">
        <v>71</v>
      </c>
      <c r="E22" s="15"/>
      <c r="F22" s="14"/>
      <c r="G22" s="15"/>
      <c r="H22" s="14"/>
      <c r="I22" s="15"/>
      <c r="J22" s="40" t="s">
        <v>78</v>
      </c>
      <c r="K22" s="15"/>
      <c r="L22" s="14"/>
      <c r="M22" s="15"/>
      <c r="N22" s="14"/>
      <c r="O22" s="15"/>
      <c r="P22" s="22" t="s">
        <v>71</v>
      </c>
      <c r="Q22" s="17"/>
      <c r="R22" s="21" t="str">
        <f>'Mitt tips'!F125</f>
        <v>Tvåa grupp H</v>
      </c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</row>
    <row r="23" spans="1:37" ht="14.25" customHeight="1" x14ac:dyDescent="0.35">
      <c r="A23" s="13"/>
      <c r="B23" s="23"/>
      <c r="C23" s="15">
        <v>93</v>
      </c>
      <c r="D23" s="24" t="str">
        <f>'Mitt tips'!D135</f>
        <v>Vinnare match 83</v>
      </c>
      <c r="E23" s="15"/>
      <c r="F23" s="14"/>
      <c r="G23" s="15"/>
      <c r="H23" s="14"/>
      <c r="I23" s="15">
        <v>103</v>
      </c>
      <c r="J23" s="35" t="str">
        <f>'Mitt tips'!D154</f>
        <v>Förlorare match 101</v>
      </c>
      <c r="K23" s="15"/>
      <c r="L23" s="14"/>
      <c r="M23" s="15"/>
      <c r="N23" s="14"/>
      <c r="O23" s="15">
        <v>95</v>
      </c>
      <c r="P23" s="24" t="str">
        <f>'Mitt tips'!D137</f>
        <v>Vinnare match 86</v>
      </c>
      <c r="Q23" s="17"/>
      <c r="R23" s="23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</row>
    <row r="24" spans="1:37" ht="14.25" customHeight="1" x14ac:dyDescent="0.35">
      <c r="A24" s="13"/>
      <c r="B24" s="18" t="s">
        <v>70</v>
      </c>
      <c r="C24" s="15"/>
      <c r="D24" s="27" t="str">
        <f>'Mitt tips'!F135</f>
        <v>Vinnare match 84</v>
      </c>
      <c r="E24" s="15"/>
      <c r="F24" s="14"/>
      <c r="G24" s="15"/>
      <c r="H24" s="14"/>
      <c r="I24" s="15"/>
      <c r="J24" s="36" t="str">
        <f>'Mitt tips'!F154</f>
        <v>Förlorare match 102</v>
      </c>
      <c r="K24" s="15"/>
      <c r="L24" s="14"/>
      <c r="M24" s="15"/>
      <c r="N24" s="14"/>
      <c r="O24" s="15"/>
      <c r="P24" s="27" t="str">
        <f>'Mitt tips'!F137</f>
        <v>Vinnare match 88</v>
      </c>
      <c r="Q24" s="17"/>
      <c r="R24" s="18" t="s">
        <v>70</v>
      </c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</row>
    <row r="25" spans="1:37" ht="14.25" customHeight="1" x14ac:dyDescent="0.35">
      <c r="A25" s="13">
        <v>84</v>
      </c>
      <c r="B25" s="20" t="str">
        <f>'Mitt tips'!D123</f>
        <v>Vinnare grupp H</v>
      </c>
      <c r="C25" s="15"/>
      <c r="D25" s="14"/>
      <c r="E25" s="15"/>
      <c r="F25" s="14"/>
      <c r="G25" s="15"/>
      <c r="H25" s="14"/>
      <c r="I25" s="15"/>
      <c r="J25" s="14"/>
      <c r="K25" s="15"/>
      <c r="L25" s="14"/>
      <c r="M25" s="15"/>
      <c r="N25" s="14"/>
      <c r="O25" s="15"/>
      <c r="P25" s="14"/>
      <c r="Q25" s="17">
        <v>88</v>
      </c>
      <c r="R25" s="20" t="str">
        <f>'Mitt tips'!D127</f>
        <v>Tvåa grupp D</v>
      </c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</row>
    <row r="26" spans="1:37" ht="14.25" customHeight="1" x14ac:dyDescent="0.35">
      <c r="A26" s="13"/>
      <c r="B26" s="21" t="str">
        <f>'Mitt tips'!F123</f>
        <v>Tvåa grupp J</v>
      </c>
      <c r="C26" s="15"/>
      <c r="D26" s="14"/>
      <c r="E26" s="15"/>
      <c r="F26" s="32" t="s">
        <v>91</v>
      </c>
      <c r="G26" s="15"/>
      <c r="H26" s="14"/>
      <c r="I26" s="15"/>
      <c r="J26" s="14"/>
      <c r="K26" s="15"/>
      <c r="L26" s="14"/>
      <c r="M26" s="15"/>
      <c r="N26" s="32" t="s">
        <v>91</v>
      </c>
      <c r="O26" s="15"/>
      <c r="P26" s="14"/>
      <c r="Q26" s="17"/>
      <c r="R26" s="21" t="str">
        <f>'Mitt tips'!F127</f>
        <v>Tvåa grupp G</v>
      </c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</row>
    <row r="27" spans="1:37" ht="14.25" customHeight="1" x14ac:dyDescent="0.35">
      <c r="A27" s="13"/>
      <c r="B27" s="14"/>
      <c r="C27" s="15"/>
      <c r="D27" s="14"/>
      <c r="E27" s="15">
        <v>98</v>
      </c>
      <c r="F27" s="24" t="str">
        <f>'Mitt tips'!D143</f>
        <v>Vinnare match 93</v>
      </c>
      <c r="G27" s="15"/>
      <c r="H27" s="14"/>
      <c r="I27" s="15"/>
      <c r="J27" s="14"/>
      <c r="K27" s="15"/>
      <c r="L27" s="14"/>
      <c r="M27" s="15">
        <v>100</v>
      </c>
      <c r="N27" s="24" t="str">
        <f>'Mitt tips'!D145</f>
        <v>Vinnare match 95</v>
      </c>
      <c r="O27" s="15"/>
      <c r="P27" s="14"/>
      <c r="Q27" s="17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</row>
    <row r="28" spans="1:37" ht="14.25" customHeight="1" x14ac:dyDescent="0.35">
      <c r="A28" s="13"/>
      <c r="B28" s="18" t="s">
        <v>70</v>
      </c>
      <c r="C28" s="15"/>
      <c r="D28" s="14"/>
      <c r="E28" s="15"/>
      <c r="F28" s="27" t="str">
        <f>'Mitt tips'!F143</f>
        <v>Vinnare match 94</v>
      </c>
      <c r="G28" s="15"/>
      <c r="H28" s="23"/>
      <c r="I28" s="19"/>
      <c r="J28" s="14"/>
      <c r="K28" s="15"/>
      <c r="L28" s="14"/>
      <c r="M28" s="15"/>
      <c r="N28" s="27" t="str">
        <f>'Mitt tips'!F145</f>
        <v>Vinnare match 96</v>
      </c>
      <c r="O28" s="15"/>
      <c r="P28" s="14"/>
      <c r="Q28" s="17"/>
      <c r="R28" s="18" t="s">
        <v>70</v>
      </c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</row>
    <row r="29" spans="1:37" ht="14.25" customHeight="1" x14ac:dyDescent="0.35">
      <c r="A29" s="13">
        <v>81</v>
      </c>
      <c r="B29" s="20" t="str">
        <f>'Mitt tips'!D120</f>
        <v>Vinnare grupp D</v>
      </c>
      <c r="C29" s="15"/>
      <c r="D29" s="14"/>
      <c r="E29" s="15"/>
      <c r="F29" s="14"/>
      <c r="G29" s="15"/>
      <c r="H29" s="14"/>
      <c r="I29" s="15"/>
      <c r="J29" s="14"/>
      <c r="K29" s="15"/>
      <c r="L29" s="14"/>
      <c r="M29" s="15"/>
      <c r="N29" s="14"/>
      <c r="O29" s="15"/>
      <c r="P29" s="14"/>
      <c r="Q29" s="17">
        <v>85</v>
      </c>
      <c r="R29" s="20" t="str">
        <f>'Mitt tips'!D124</f>
        <v>Vinnare grupp B</v>
      </c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</row>
    <row r="30" spans="1:37" ht="14.25" customHeight="1" x14ac:dyDescent="0.35">
      <c r="A30" s="13"/>
      <c r="B30" s="21" t="str">
        <f>'Mitt tips'!F120</f>
        <v>Bästa trea BEFIJ</v>
      </c>
      <c r="C30" s="15"/>
      <c r="D30" s="22" t="s">
        <v>71</v>
      </c>
      <c r="E30" s="15"/>
      <c r="F30" s="14"/>
      <c r="G30" s="15"/>
      <c r="H30" s="14"/>
      <c r="I30" s="15"/>
      <c r="J30" s="14"/>
      <c r="K30" s="15"/>
      <c r="L30" s="14"/>
      <c r="M30" s="15"/>
      <c r="N30" s="14"/>
      <c r="O30" s="15"/>
      <c r="P30" s="22" t="s">
        <v>71</v>
      </c>
      <c r="Q30" s="17"/>
      <c r="R30" s="21" t="str">
        <f>'Mitt tips'!F124</f>
        <v>Bästa trea EFGIJ</v>
      </c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</row>
    <row r="31" spans="1:37" ht="14.25" customHeight="1" x14ac:dyDescent="0.35">
      <c r="A31" s="13"/>
      <c r="B31" s="23"/>
      <c r="C31" s="15">
        <v>94</v>
      </c>
      <c r="D31" s="24" t="str">
        <f>'Mitt tips'!D136</f>
        <v>Vinnare match 81</v>
      </c>
      <c r="E31" s="15"/>
      <c r="F31" s="14"/>
      <c r="G31" s="19"/>
      <c r="H31" s="23"/>
      <c r="I31" s="19"/>
      <c r="J31" s="14"/>
      <c r="K31" s="15"/>
      <c r="L31" s="14"/>
      <c r="M31" s="15"/>
      <c r="N31" s="14"/>
      <c r="O31" s="15">
        <v>96</v>
      </c>
      <c r="P31" s="24" t="str">
        <f>'Mitt tips'!D138</f>
        <v>Vinnare match 85</v>
      </c>
      <c r="Q31" s="17"/>
      <c r="R31" s="23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</row>
    <row r="32" spans="1:37" ht="14.25" customHeight="1" x14ac:dyDescent="0.35">
      <c r="A32" s="13"/>
      <c r="B32" s="18" t="s">
        <v>70</v>
      </c>
      <c r="C32" s="15"/>
      <c r="D32" s="27" t="str">
        <f>'Mitt tips'!F136</f>
        <v>Vinnare match 82</v>
      </c>
      <c r="E32" s="19"/>
      <c r="F32" s="14"/>
      <c r="G32" s="19"/>
      <c r="H32" s="14"/>
      <c r="I32" s="19"/>
      <c r="J32" s="14"/>
      <c r="K32" s="15"/>
      <c r="L32" s="14"/>
      <c r="M32" s="15"/>
      <c r="N32" s="14"/>
      <c r="O32" s="15"/>
      <c r="P32" s="27" t="str">
        <f>'Mitt tips'!F138</f>
        <v>Vinnare match 87</v>
      </c>
      <c r="Q32" s="17"/>
      <c r="R32" s="18" t="s">
        <v>70</v>
      </c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</row>
    <row r="33" spans="1:37" ht="14.25" customHeight="1" x14ac:dyDescent="0.35">
      <c r="A33" s="13">
        <v>82</v>
      </c>
      <c r="B33" s="20" t="str">
        <f>'Mitt tips'!D121</f>
        <v>Vinnare grupp G</v>
      </c>
      <c r="C33" s="15"/>
      <c r="D33" s="14"/>
      <c r="E33" s="15"/>
      <c r="F33" s="14"/>
      <c r="G33" s="15"/>
      <c r="H33" s="14"/>
      <c r="I33" s="15"/>
      <c r="J33" s="14"/>
      <c r="K33" s="15"/>
      <c r="L33" s="14"/>
      <c r="M33" s="15"/>
      <c r="N33" s="14"/>
      <c r="O33" s="15"/>
      <c r="P33" s="14"/>
      <c r="Q33" s="17">
        <v>87</v>
      </c>
      <c r="R33" s="20" t="str">
        <f>'Mitt tips'!D126</f>
        <v>Vinnare grupp K</v>
      </c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</row>
    <row r="34" spans="1:37" ht="14.25" customHeight="1" x14ac:dyDescent="0.35">
      <c r="A34" s="13"/>
      <c r="B34" s="21" t="str">
        <f>'Mitt tips'!F121</f>
        <v>Bästa trea AEHIJ</v>
      </c>
      <c r="C34" s="15"/>
      <c r="D34" s="14"/>
      <c r="E34" s="15"/>
      <c r="F34" s="14"/>
      <c r="G34" s="15"/>
      <c r="H34" s="14"/>
      <c r="I34" s="15"/>
      <c r="J34" s="14"/>
      <c r="K34" s="15"/>
      <c r="L34" s="14"/>
      <c r="M34" s="15"/>
      <c r="N34" s="14"/>
      <c r="O34" s="15"/>
      <c r="P34" s="14"/>
      <c r="Q34" s="17"/>
      <c r="R34" s="21" t="str">
        <f>'Mitt tips'!F126</f>
        <v>Bästa trea DEIJL</v>
      </c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</row>
    <row r="35" spans="1:37" ht="14.25" customHeight="1" x14ac:dyDescent="0.35">
      <c r="A35" s="13"/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4"/>
      <c r="M35" s="15"/>
      <c r="N35" s="14"/>
      <c r="O35" s="15"/>
      <c r="P35" s="14"/>
      <c r="Q35" s="17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</row>
    <row r="36" spans="1:37" ht="14.25" customHeight="1" x14ac:dyDescent="0.35">
      <c r="A36" s="13"/>
      <c r="B36" s="14"/>
      <c r="C36" s="15"/>
      <c r="D36" s="14"/>
      <c r="E36" s="15"/>
      <c r="F36" s="14"/>
      <c r="G36" s="15"/>
      <c r="H36" s="14"/>
      <c r="I36" s="15"/>
      <c r="J36" s="14"/>
      <c r="K36" s="15"/>
      <c r="L36" s="14"/>
      <c r="M36" s="15"/>
      <c r="N36" s="14"/>
      <c r="O36" s="15"/>
      <c r="P36" s="14"/>
      <c r="Q36" s="17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</row>
    <row r="37" spans="1:37" ht="14.25" customHeight="1" x14ac:dyDescent="0.35">
      <c r="A37" s="13"/>
      <c r="B37" s="14"/>
      <c r="C37" s="15"/>
      <c r="D37" s="14"/>
      <c r="E37" s="15"/>
      <c r="F37" s="14"/>
      <c r="G37" s="15"/>
      <c r="H37" s="14"/>
      <c r="I37" s="15"/>
      <c r="J37" s="14"/>
      <c r="K37" s="15"/>
      <c r="L37" s="14"/>
      <c r="M37" s="15"/>
      <c r="N37" s="14"/>
      <c r="O37" s="15"/>
      <c r="P37" s="14"/>
      <c r="Q37" s="17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</row>
    <row r="38" spans="1:37" ht="14.25" customHeight="1" x14ac:dyDescent="0.35">
      <c r="A38" s="13"/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4"/>
      <c r="M38" s="15"/>
      <c r="N38" s="14"/>
      <c r="O38" s="15"/>
      <c r="P38" s="14"/>
      <c r="Q38" s="17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</row>
    <row r="39" spans="1:37" ht="14.25" customHeight="1" x14ac:dyDescent="0.35">
      <c r="A39" s="13"/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4"/>
      <c r="M39" s="15"/>
      <c r="N39" s="14"/>
      <c r="O39" s="15"/>
      <c r="P39" s="14"/>
      <c r="Q39" s="17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</row>
    <row r="40" spans="1:37" ht="14.25" customHeight="1" x14ac:dyDescent="0.35">
      <c r="A40" s="13"/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4"/>
      <c r="M40" s="15"/>
      <c r="N40" s="14"/>
      <c r="O40" s="15"/>
      <c r="P40" s="14"/>
      <c r="Q40" s="17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</row>
    <row r="41" spans="1:37" ht="14.25" customHeight="1" x14ac:dyDescent="0.35">
      <c r="A41" s="13"/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4"/>
      <c r="M41" s="15"/>
      <c r="N41" s="14"/>
      <c r="O41" s="15"/>
      <c r="P41" s="14"/>
      <c r="Q41" s="17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</row>
    <row r="42" spans="1:37" ht="14.25" customHeight="1" x14ac:dyDescent="0.35">
      <c r="A42" s="13"/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4"/>
      <c r="M42" s="15"/>
      <c r="N42" s="14"/>
      <c r="O42" s="15"/>
      <c r="P42" s="14"/>
      <c r="Q42" s="17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</row>
    <row r="43" spans="1:37" ht="14.25" customHeight="1" x14ac:dyDescent="0.35">
      <c r="A43" s="13"/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4"/>
      <c r="M43" s="15"/>
      <c r="N43" s="14"/>
      <c r="O43" s="15"/>
      <c r="P43" s="14"/>
      <c r="Q43" s="17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</row>
    <row r="44" spans="1:37" ht="14.25" customHeight="1" x14ac:dyDescent="0.35">
      <c r="A44" s="13"/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4"/>
      <c r="M44" s="15"/>
      <c r="N44" s="14"/>
      <c r="O44" s="15"/>
      <c r="P44" s="14"/>
      <c r="Q44" s="17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</row>
    <row r="45" spans="1:37" ht="14.25" customHeight="1" x14ac:dyDescent="0.35">
      <c r="A45" s="13"/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4"/>
      <c r="M45" s="15"/>
      <c r="N45" s="14"/>
      <c r="O45" s="15"/>
      <c r="P45" s="14"/>
      <c r="Q45" s="17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</row>
    <row r="46" spans="1:37" ht="14.25" customHeight="1" x14ac:dyDescent="0.35">
      <c r="A46" s="13"/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4"/>
      <c r="M46" s="15"/>
      <c r="N46" s="14"/>
      <c r="O46" s="15"/>
      <c r="P46" s="14"/>
      <c r="Q46" s="17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</row>
    <row r="47" spans="1:37" ht="14.25" customHeight="1" x14ac:dyDescent="0.35">
      <c r="A47" s="13"/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4"/>
      <c r="M47" s="15"/>
      <c r="N47" s="14"/>
      <c r="O47" s="15"/>
      <c r="P47" s="14"/>
      <c r="Q47" s="17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</row>
    <row r="48" spans="1:37" ht="14.25" customHeight="1" x14ac:dyDescent="0.35">
      <c r="A48" s="13"/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4"/>
      <c r="M48" s="15"/>
      <c r="N48" s="14"/>
      <c r="O48" s="15"/>
      <c r="P48" s="14"/>
      <c r="Q48" s="17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</row>
    <row r="49" spans="1:37" ht="14.25" customHeight="1" x14ac:dyDescent="0.35">
      <c r="A49" s="13"/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4"/>
      <c r="M49" s="15"/>
      <c r="N49" s="14"/>
      <c r="O49" s="15"/>
      <c r="P49" s="14"/>
      <c r="Q49" s="17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</row>
    <row r="50" spans="1:37" ht="14.25" customHeight="1" x14ac:dyDescent="0.35">
      <c r="A50" s="13"/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4"/>
      <c r="M50" s="15"/>
      <c r="N50" s="14"/>
      <c r="O50" s="15"/>
      <c r="P50" s="14"/>
      <c r="Q50" s="17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</row>
    <row r="51" spans="1:37" ht="14.25" customHeight="1" x14ac:dyDescent="0.35">
      <c r="A51" s="13"/>
      <c r="B51" s="14"/>
      <c r="C51" s="15"/>
      <c r="D51" s="14"/>
      <c r="E51" s="15"/>
      <c r="F51" s="14"/>
      <c r="G51" s="15"/>
      <c r="H51" s="14"/>
      <c r="I51" s="15"/>
      <c r="J51" s="14"/>
      <c r="K51" s="15"/>
      <c r="L51" s="14"/>
      <c r="M51" s="15"/>
      <c r="N51" s="14"/>
      <c r="O51" s="15"/>
      <c r="P51" s="14"/>
      <c r="Q51" s="17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</row>
    <row r="52" spans="1:37" ht="14.25" customHeight="1" x14ac:dyDescent="0.35">
      <c r="A52" s="13"/>
      <c r="B52" s="14"/>
      <c r="C52" s="15"/>
      <c r="D52" s="14"/>
      <c r="E52" s="15"/>
      <c r="F52" s="14"/>
      <c r="G52" s="15"/>
      <c r="H52" s="14"/>
      <c r="I52" s="15"/>
      <c r="J52" s="14"/>
      <c r="K52" s="15"/>
      <c r="L52" s="14"/>
      <c r="M52" s="15"/>
      <c r="N52" s="14"/>
      <c r="O52" s="15"/>
      <c r="P52" s="14"/>
      <c r="Q52" s="17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</row>
    <row r="53" spans="1:37" ht="14.25" customHeight="1" x14ac:dyDescent="0.35">
      <c r="A53" s="13"/>
      <c r="B53" s="14"/>
      <c r="C53" s="15"/>
      <c r="D53" s="14"/>
      <c r="E53" s="15"/>
      <c r="F53" s="14"/>
      <c r="G53" s="15"/>
      <c r="H53" s="14"/>
      <c r="I53" s="15"/>
      <c r="J53" s="14"/>
      <c r="K53" s="15"/>
      <c r="L53" s="14"/>
      <c r="M53" s="15"/>
      <c r="N53" s="14"/>
      <c r="O53" s="15"/>
      <c r="P53" s="14"/>
      <c r="Q53" s="17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</row>
    <row r="54" spans="1:37" ht="14.25" customHeight="1" x14ac:dyDescent="0.35">
      <c r="A54" s="13"/>
      <c r="B54" s="14"/>
      <c r="C54" s="15"/>
      <c r="D54" s="14"/>
      <c r="E54" s="15"/>
      <c r="F54" s="14"/>
      <c r="G54" s="15"/>
      <c r="H54" s="14"/>
      <c r="I54" s="15"/>
      <c r="J54" s="14"/>
      <c r="K54" s="15"/>
      <c r="L54" s="14"/>
      <c r="M54" s="15"/>
      <c r="N54" s="14"/>
      <c r="O54" s="15"/>
      <c r="P54" s="14"/>
      <c r="Q54" s="17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</row>
    <row r="55" spans="1:37" ht="14.25" customHeight="1" x14ac:dyDescent="0.35">
      <c r="A55" s="13"/>
      <c r="B55" s="14"/>
      <c r="C55" s="15"/>
      <c r="D55" s="14"/>
      <c r="E55" s="15"/>
      <c r="F55" s="14"/>
      <c r="G55" s="15"/>
      <c r="H55" s="14"/>
      <c r="I55" s="15"/>
      <c r="J55" s="14"/>
      <c r="K55" s="15"/>
      <c r="L55" s="14"/>
      <c r="M55" s="15"/>
      <c r="N55" s="14"/>
      <c r="O55" s="15"/>
      <c r="P55" s="14"/>
      <c r="Q55" s="17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</row>
    <row r="56" spans="1:37" ht="14.25" customHeight="1" x14ac:dyDescent="0.35">
      <c r="A56" s="13"/>
      <c r="B56" s="14"/>
      <c r="C56" s="15"/>
      <c r="D56" s="14"/>
      <c r="E56" s="15"/>
      <c r="F56" s="14"/>
      <c r="G56" s="15"/>
      <c r="H56" s="14"/>
      <c r="I56" s="15"/>
      <c r="J56" s="14"/>
      <c r="K56" s="15"/>
      <c r="L56" s="14"/>
      <c r="M56" s="15"/>
      <c r="N56" s="14"/>
      <c r="O56" s="15"/>
      <c r="P56" s="14"/>
      <c r="Q56" s="17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</row>
    <row r="57" spans="1:37" ht="14.25" customHeight="1" x14ac:dyDescent="0.35">
      <c r="A57" s="13"/>
      <c r="B57" s="14"/>
      <c r="C57" s="15"/>
      <c r="D57" s="14"/>
      <c r="E57" s="15"/>
      <c r="F57" s="14"/>
      <c r="G57" s="15"/>
      <c r="H57" s="14"/>
      <c r="I57" s="15"/>
      <c r="J57" s="14"/>
      <c r="K57" s="15"/>
      <c r="L57" s="14"/>
      <c r="M57" s="15"/>
      <c r="N57" s="14"/>
      <c r="O57" s="15"/>
      <c r="P57" s="14"/>
      <c r="Q57" s="17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</row>
    <row r="58" spans="1:37" ht="14.25" customHeight="1" x14ac:dyDescent="0.35">
      <c r="A58" s="13"/>
      <c r="B58" s="14"/>
      <c r="C58" s="15"/>
      <c r="D58" s="14"/>
      <c r="E58" s="15"/>
      <c r="F58" s="14"/>
      <c r="G58" s="15"/>
      <c r="H58" s="14"/>
      <c r="I58" s="15"/>
      <c r="J58" s="14"/>
      <c r="K58" s="15"/>
      <c r="L58" s="14"/>
      <c r="M58" s="15"/>
      <c r="N58" s="14"/>
      <c r="O58" s="15"/>
      <c r="P58" s="14"/>
      <c r="Q58" s="17"/>
      <c r="R58" s="14"/>
      <c r="S58" s="14"/>
      <c r="T58" s="14"/>
      <c r="U58" s="14"/>
      <c r="V58" s="14"/>
      <c r="W58" s="14"/>
      <c r="X58" s="14"/>
      <c r="Y58" s="14"/>
      <c r="Z58" s="41"/>
      <c r="AA58" s="14"/>
      <c r="AB58" s="41"/>
      <c r="AC58" s="14"/>
      <c r="AD58" s="41"/>
      <c r="AE58" s="14"/>
      <c r="AF58" s="14"/>
      <c r="AG58" s="14"/>
      <c r="AH58" s="14"/>
      <c r="AI58" s="14"/>
      <c r="AJ58" s="14"/>
      <c r="AK58" s="14"/>
    </row>
    <row r="59" spans="1:37" ht="14.25" customHeight="1" x14ac:dyDescent="0.35">
      <c r="A59" s="13"/>
      <c r="B59" s="14"/>
      <c r="C59" s="15"/>
      <c r="D59" s="14"/>
      <c r="E59" s="15"/>
      <c r="F59" s="14"/>
      <c r="G59" s="15"/>
      <c r="H59" s="14"/>
      <c r="I59" s="15"/>
      <c r="J59" s="14"/>
      <c r="K59" s="15"/>
      <c r="L59" s="14"/>
      <c r="M59" s="15"/>
      <c r="N59" s="14"/>
      <c r="O59" s="15"/>
      <c r="P59" s="14"/>
      <c r="Q59" s="17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</row>
    <row r="60" spans="1:37" ht="14.25" customHeight="1" x14ac:dyDescent="0.35">
      <c r="A60" s="13"/>
      <c r="B60" s="14"/>
      <c r="C60" s="15"/>
      <c r="D60" s="14"/>
      <c r="E60" s="15"/>
      <c r="F60" s="14"/>
      <c r="G60" s="15"/>
      <c r="H60" s="14"/>
      <c r="I60" s="15"/>
      <c r="J60" s="14"/>
      <c r="K60" s="15"/>
      <c r="L60" s="14"/>
      <c r="M60" s="15"/>
      <c r="N60" s="14"/>
      <c r="O60" s="15"/>
      <c r="P60" s="14"/>
      <c r="Q60" s="17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</row>
    <row r="61" spans="1:37" ht="14.25" customHeight="1" x14ac:dyDescent="0.35">
      <c r="A61" s="13"/>
      <c r="B61" s="14"/>
      <c r="C61" s="15"/>
      <c r="D61" s="14"/>
      <c r="E61" s="15"/>
      <c r="F61" s="14"/>
      <c r="G61" s="15"/>
      <c r="H61" s="14"/>
      <c r="I61" s="15"/>
      <c r="J61" s="14"/>
      <c r="K61" s="15"/>
      <c r="L61" s="14"/>
      <c r="M61" s="15"/>
      <c r="N61" s="14"/>
      <c r="O61" s="15"/>
      <c r="P61" s="14"/>
      <c r="Q61" s="17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</row>
    <row r="62" spans="1:37" ht="14.25" customHeight="1" x14ac:dyDescent="0.35">
      <c r="A62" s="13"/>
      <c r="B62" s="14"/>
      <c r="C62" s="15"/>
      <c r="D62" s="14"/>
      <c r="E62" s="15"/>
      <c r="F62" s="14"/>
      <c r="G62" s="15"/>
      <c r="H62" s="14"/>
      <c r="I62" s="15"/>
      <c r="J62" s="14"/>
      <c r="K62" s="15"/>
      <c r="L62" s="14"/>
      <c r="M62" s="15"/>
      <c r="N62" s="14"/>
      <c r="O62" s="15"/>
      <c r="P62" s="14"/>
      <c r="Q62" s="17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</row>
    <row r="63" spans="1:37" ht="14.25" customHeight="1" x14ac:dyDescent="0.35">
      <c r="A63" s="13"/>
      <c r="B63" s="14"/>
      <c r="C63" s="15"/>
      <c r="D63" s="14"/>
      <c r="E63" s="15"/>
      <c r="F63" s="14"/>
      <c r="G63" s="15"/>
      <c r="H63" s="14"/>
      <c r="I63" s="15"/>
      <c r="J63" s="14"/>
      <c r="K63" s="15"/>
      <c r="L63" s="14"/>
      <c r="M63" s="15"/>
      <c r="N63" s="14"/>
      <c r="O63" s="15"/>
      <c r="P63" s="14"/>
      <c r="Q63" s="17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</row>
    <row r="64" spans="1:37" ht="14.25" customHeight="1" x14ac:dyDescent="0.35">
      <c r="A64" s="13"/>
      <c r="B64" s="14"/>
      <c r="C64" s="15"/>
      <c r="D64" s="14"/>
      <c r="E64" s="15"/>
      <c r="F64" s="14"/>
      <c r="G64" s="15"/>
      <c r="H64" s="14"/>
      <c r="I64" s="15"/>
      <c r="J64" s="14"/>
      <c r="K64" s="15"/>
      <c r="L64" s="14"/>
      <c r="M64" s="15"/>
      <c r="N64" s="14"/>
      <c r="O64" s="15"/>
      <c r="P64" s="14"/>
      <c r="Q64" s="17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</row>
    <row r="65" spans="1:37" ht="14.25" customHeight="1" x14ac:dyDescent="0.35">
      <c r="A65" s="13"/>
      <c r="B65" s="14"/>
      <c r="C65" s="15"/>
      <c r="D65" s="14"/>
      <c r="E65" s="15"/>
      <c r="F65" s="14"/>
      <c r="G65" s="15"/>
      <c r="H65" s="14"/>
      <c r="I65" s="15"/>
      <c r="J65" s="14"/>
      <c r="K65" s="15"/>
      <c r="L65" s="14"/>
      <c r="M65" s="15"/>
      <c r="N65" s="14"/>
      <c r="O65" s="15"/>
      <c r="P65" s="14"/>
      <c r="Q65" s="17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</row>
    <row r="66" spans="1:37" ht="14.25" customHeight="1" x14ac:dyDescent="0.35">
      <c r="A66" s="13"/>
      <c r="B66" s="14"/>
      <c r="C66" s="15"/>
      <c r="D66" s="14"/>
      <c r="E66" s="15"/>
      <c r="F66" s="14"/>
      <c r="G66" s="15"/>
      <c r="H66" s="14"/>
      <c r="I66" s="15"/>
      <c r="J66" s="14"/>
      <c r="K66" s="15"/>
      <c r="L66" s="14"/>
      <c r="M66" s="15"/>
      <c r="N66" s="14"/>
      <c r="O66" s="15"/>
      <c r="P66" s="14"/>
      <c r="Q66" s="17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</row>
    <row r="67" spans="1:37" ht="14.25" customHeight="1" x14ac:dyDescent="0.35">
      <c r="A67" s="13"/>
      <c r="B67" s="14"/>
      <c r="C67" s="15"/>
      <c r="D67" s="14"/>
      <c r="E67" s="15"/>
      <c r="F67" s="14"/>
      <c r="G67" s="15"/>
      <c r="H67" s="14"/>
      <c r="I67" s="15"/>
      <c r="J67" s="14"/>
      <c r="K67" s="15"/>
      <c r="L67" s="14"/>
      <c r="M67" s="15"/>
      <c r="N67" s="14"/>
      <c r="O67" s="15"/>
      <c r="P67" s="14"/>
      <c r="Q67" s="17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</row>
    <row r="68" spans="1:37" ht="14.25" customHeight="1" x14ac:dyDescent="0.35">
      <c r="A68" s="13"/>
      <c r="B68" s="14"/>
      <c r="C68" s="15"/>
      <c r="D68" s="14"/>
      <c r="E68" s="15"/>
      <c r="F68" s="14"/>
      <c r="G68" s="15"/>
      <c r="H68" s="14"/>
      <c r="I68" s="15"/>
      <c r="J68" s="14"/>
      <c r="K68" s="15"/>
      <c r="L68" s="14"/>
      <c r="M68" s="15"/>
      <c r="N68" s="14"/>
      <c r="O68" s="15"/>
      <c r="P68" s="14"/>
      <c r="Q68" s="17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</row>
    <row r="69" spans="1:37" ht="14.25" customHeight="1" x14ac:dyDescent="0.35">
      <c r="A69" s="13"/>
      <c r="B69" s="14"/>
      <c r="C69" s="15"/>
      <c r="D69" s="14"/>
      <c r="E69" s="15"/>
      <c r="F69" s="14"/>
      <c r="G69" s="15"/>
      <c r="H69" s="14"/>
      <c r="I69" s="15"/>
      <c r="J69" s="14"/>
      <c r="K69" s="15"/>
      <c r="L69" s="14"/>
      <c r="M69" s="15"/>
      <c r="N69" s="14"/>
      <c r="O69" s="15"/>
      <c r="P69" s="14"/>
      <c r="Q69" s="17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</row>
    <row r="70" spans="1:37" ht="14.25" customHeight="1" x14ac:dyDescent="0.35">
      <c r="A70" s="13"/>
      <c r="B70" s="14"/>
      <c r="C70" s="15"/>
      <c r="D70" s="14"/>
      <c r="E70" s="15"/>
      <c r="F70" s="14"/>
      <c r="G70" s="15"/>
      <c r="H70" s="14"/>
      <c r="I70" s="15"/>
      <c r="J70" s="14"/>
      <c r="K70" s="15"/>
      <c r="L70" s="14"/>
      <c r="M70" s="15"/>
      <c r="N70" s="14"/>
      <c r="O70" s="15"/>
      <c r="P70" s="14"/>
      <c r="Q70" s="17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</row>
    <row r="71" spans="1:37" ht="14.25" customHeight="1" x14ac:dyDescent="0.35">
      <c r="A71" s="13"/>
      <c r="B71" s="14"/>
      <c r="C71" s="15"/>
      <c r="D71" s="14"/>
      <c r="E71" s="15"/>
      <c r="F71" s="14"/>
      <c r="G71" s="15"/>
      <c r="H71" s="14"/>
      <c r="I71" s="15"/>
      <c r="J71" s="14"/>
      <c r="K71" s="15"/>
      <c r="L71" s="14"/>
      <c r="M71" s="15"/>
      <c r="N71" s="14"/>
      <c r="O71" s="15"/>
      <c r="P71" s="14"/>
      <c r="Q71" s="17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</row>
    <row r="72" spans="1:37" ht="14.25" customHeight="1" x14ac:dyDescent="0.35">
      <c r="A72" s="13"/>
      <c r="B72" s="14"/>
      <c r="C72" s="15"/>
      <c r="D72" s="14"/>
      <c r="E72" s="15"/>
      <c r="F72" s="14"/>
      <c r="G72" s="15"/>
      <c r="H72" s="14"/>
      <c r="I72" s="15"/>
      <c r="J72" s="14"/>
      <c r="K72" s="15"/>
      <c r="L72" s="14"/>
      <c r="M72" s="15"/>
      <c r="N72" s="14"/>
      <c r="O72" s="15"/>
      <c r="P72" s="14"/>
      <c r="Q72" s="17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</row>
    <row r="73" spans="1:37" ht="14.25" customHeight="1" x14ac:dyDescent="0.35">
      <c r="A73" s="13"/>
      <c r="B73" s="14"/>
      <c r="C73" s="15"/>
      <c r="D73" s="14"/>
      <c r="E73" s="15"/>
      <c r="F73" s="14"/>
      <c r="G73" s="15"/>
      <c r="H73" s="14"/>
      <c r="I73" s="15"/>
      <c r="J73" s="14"/>
      <c r="K73" s="15"/>
      <c r="L73" s="14"/>
      <c r="M73" s="15"/>
      <c r="N73" s="14"/>
      <c r="O73" s="15"/>
      <c r="P73" s="14"/>
      <c r="Q73" s="17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</row>
    <row r="74" spans="1:37" ht="14.25" customHeight="1" x14ac:dyDescent="0.35">
      <c r="A74" s="13"/>
      <c r="B74" s="14"/>
      <c r="C74" s="15"/>
      <c r="D74" s="14"/>
      <c r="E74" s="15"/>
      <c r="F74" s="14"/>
      <c r="G74" s="15"/>
      <c r="H74" s="14"/>
      <c r="I74" s="15"/>
      <c r="J74" s="14"/>
      <c r="K74" s="15"/>
      <c r="L74" s="14"/>
      <c r="M74" s="15"/>
      <c r="N74" s="14"/>
      <c r="O74" s="15"/>
      <c r="P74" s="14"/>
      <c r="Q74" s="17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</row>
    <row r="75" spans="1:37" ht="14.25" customHeight="1" x14ac:dyDescent="0.35">
      <c r="A75" s="13"/>
      <c r="B75" s="14"/>
      <c r="C75" s="15"/>
      <c r="D75" s="14"/>
      <c r="E75" s="15"/>
      <c r="F75" s="14"/>
      <c r="G75" s="15"/>
      <c r="H75" s="14"/>
      <c r="I75" s="15"/>
      <c r="J75" s="14"/>
      <c r="K75" s="15"/>
      <c r="L75" s="14"/>
      <c r="M75" s="15"/>
      <c r="N75" s="14"/>
      <c r="O75" s="15"/>
      <c r="P75" s="14"/>
      <c r="Q75" s="17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</row>
    <row r="76" spans="1:37" ht="14.25" customHeight="1" x14ac:dyDescent="0.35">
      <c r="A76" s="13"/>
      <c r="B76" s="14"/>
      <c r="C76" s="15"/>
      <c r="D76" s="14"/>
      <c r="E76" s="15"/>
      <c r="F76" s="14"/>
      <c r="G76" s="15"/>
      <c r="H76" s="14"/>
      <c r="I76" s="15"/>
      <c r="J76" s="14"/>
      <c r="K76" s="15"/>
      <c r="L76" s="14"/>
      <c r="M76" s="15"/>
      <c r="N76" s="14"/>
      <c r="O76" s="15"/>
      <c r="P76" s="14"/>
      <c r="Q76" s="17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</row>
    <row r="77" spans="1:37" ht="14.25" customHeight="1" x14ac:dyDescent="0.35">
      <c r="A77" s="13"/>
      <c r="B77" s="14"/>
      <c r="C77" s="15"/>
      <c r="D77" s="14"/>
      <c r="E77" s="15"/>
      <c r="F77" s="14"/>
      <c r="G77" s="15"/>
      <c r="H77" s="14"/>
      <c r="I77" s="15"/>
      <c r="J77" s="14"/>
      <c r="K77" s="15"/>
      <c r="L77" s="14"/>
      <c r="M77" s="15"/>
      <c r="N77" s="14"/>
      <c r="O77" s="15"/>
      <c r="P77" s="14"/>
      <c r="Q77" s="17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</row>
    <row r="78" spans="1:37" ht="14.25" customHeight="1" x14ac:dyDescent="0.35">
      <c r="A78" s="13"/>
      <c r="B78" s="14"/>
      <c r="C78" s="15"/>
      <c r="D78" s="14"/>
      <c r="E78" s="15"/>
      <c r="F78" s="14"/>
      <c r="G78" s="15"/>
      <c r="H78" s="14"/>
      <c r="I78" s="15"/>
      <c r="J78" s="14"/>
      <c r="K78" s="15"/>
      <c r="L78" s="14"/>
      <c r="M78" s="15"/>
      <c r="N78" s="14"/>
      <c r="O78" s="15"/>
      <c r="P78" s="14"/>
      <c r="Q78" s="17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</row>
    <row r="79" spans="1:37" ht="14.25" customHeight="1" x14ac:dyDescent="0.35">
      <c r="A79" s="13"/>
      <c r="B79" s="14"/>
      <c r="C79" s="15"/>
      <c r="D79" s="14"/>
      <c r="E79" s="15"/>
      <c r="F79" s="14"/>
      <c r="G79" s="15"/>
      <c r="H79" s="14"/>
      <c r="I79" s="15"/>
      <c r="J79" s="14"/>
      <c r="K79" s="15"/>
      <c r="L79" s="14"/>
      <c r="M79" s="15"/>
      <c r="N79" s="14"/>
      <c r="O79" s="15"/>
      <c r="P79" s="14"/>
      <c r="Q79" s="17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</row>
    <row r="80" spans="1:37" ht="14.25" customHeight="1" x14ac:dyDescent="0.35">
      <c r="A80" s="13"/>
      <c r="B80" s="14"/>
      <c r="C80" s="15"/>
      <c r="D80" s="14"/>
      <c r="E80" s="15"/>
      <c r="F80" s="14"/>
      <c r="G80" s="15"/>
      <c r="H80" s="14"/>
      <c r="I80" s="15"/>
      <c r="J80" s="14"/>
      <c r="K80" s="15"/>
      <c r="L80" s="14"/>
      <c r="M80" s="15"/>
      <c r="N80" s="14"/>
      <c r="O80" s="15"/>
      <c r="P80" s="14"/>
      <c r="Q80" s="17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</row>
    <row r="81" spans="1:37" ht="14.25" customHeight="1" x14ac:dyDescent="0.35">
      <c r="A81" s="13"/>
      <c r="B81" s="14"/>
      <c r="C81" s="15"/>
      <c r="D81" s="14"/>
      <c r="E81" s="15"/>
      <c r="F81" s="14"/>
      <c r="G81" s="15"/>
      <c r="H81" s="14"/>
      <c r="I81" s="15"/>
      <c r="J81" s="14"/>
      <c r="K81" s="15"/>
      <c r="L81" s="14"/>
      <c r="M81" s="15"/>
      <c r="N81" s="14"/>
      <c r="O81" s="15"/>
      <c r="P81" s="14"/>
      <c r="Q81" s="17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</row>
    <row r="82" spans="1:37" ht="14.25" customHeight="1" x14ac:dyDescent="0.35">
      <c r="A82" s="13"/>
      <c r="B82" s="14"/>
      <c r="C82" s="15"/>
      <c r="D82" s="14"/>
      <c r="E82" s="15"/>
      <c r="F82" s="14"/>
      <c r="G82" s="15"/>
      <c r="H82" s="14"/>
      <c r="I82" s="15"/>
      <c r="J82" s="14"/>
      <c r="K82" s="15"/>
      <c r="L82" s="14"/>
      <c r="M82" s="15"/>
      <c r="N82" s="14"/>
      <c r="O82" s="15"/>
      <c r="P82" s="14"/>
      <c r="Q82" s="17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</row>
    <row r="83" spans="1:37" ht="14.25" customHeight="1" x14ac:dyDescent="0.35">
      <c r="A83" s="13"/>
      <c r="B83" s="14"/>
      <c r="C83" s="15"/>
      <c r="D83" s="14"/>
      <c r="E83" s="15"/>
      <c r="F83" s="14"/>
      <c r="G83" s="15"/>
      <c r="H83" s="14"/>
      <c r="I83" s="15"/>
      <c r="J83" s="14"/>
      <c r="K83" s="15"/>
      <c r="L83" s="14"/>
      <c r="M83" s="15"/>
      <c r="N83" s="14"/>
      <c r="O83" s="15"/>
      <c r="P83" s="14"/>
      <c r="Q83" s="17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</row>
    <row r="84" spans="1:37" ht="14.25" customHeight="1" x14ac:dyDescent="0.35">
      <c r="A84" s="13"/>
      <c r="B84" s="14"/>
      <c r="C84" s="15"/>
      <c r="D84" s="14"/>
      <c r="E84" s="15"/>
      <c r="F84" s="14"/>
      <c r="G84" s="15"/>
      <c r="H84" s="14"/>
      <c r="I84" s="15"/>
      <c r="J84" s="14"/>
      <c r="K84" s="15"/>
      <c r="L84" s="14"/>
      <c r="M84" s="15"/>
      <c r="N84" s="14"/>
      <c r="O84" s="15"/>
      <c r="P84" s="14"/>
      <c r="Q84" s="17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</row>
    <row r="85" spans="1:37" ht="14.25" customHeight="1" x14ac:dyDescent="0.35">
      <c r="A85" s="13"/>
      <c r="B85" s="14"/>
      <c r="C85" s="15"/>
      <c r="D85" s="14"/>
      <c r="E85" s="15"/>
      <c r="F85" s="14"/>
      <c r="G85" s="15"/>
      <c r="H85" s="14"/>
      <c r="I85" s="15"/>
      <c r="J85" s="14"/>
      <c r="K85" s="15"/>
      <c r="L85" s="14"/>
      <c r="M85" s="15"/>
      <c r="N85" s="14"/>
      <c r="O85" s="15"/>
      <c r="P85" s="14"/>
      <c r="Q85" s="17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</row>
    <row r="86" spans="1:37" ht="14.25" customHeight="1" x14ac:dyDescent="0.35">
      <c r="A86" s="13"/>
      <c r="B86" s="14"/>
      <c r="C86" s="15"/>
      <c r="D86" s="14"/>
      <c r="E86" s="15"/>
      <c r="F86" s="14"/>
      <c r="G86" s="15"/>
      <c r="H86" s="14"/>
      <c r="I86" s="15"/>
      <c r="J86" s="14"/>
      <c r="K86" s="15"/>
      <c r="L86" s="14"/>
      <c r="M86" s="15"/>
      <c r="N86" s="14"/>
      <c r="O86" s="15"/>
      <c r="P86" s="14"/>
      <c r="Q86" s="17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</row>
    <row r="87" spans="1:37" ht="14.25" customHeight="1" x14ac:dyDescent="0.35">
      <c r="A87" s="13"/>
      <c r="B87" s="14"/>
      <c r="C87" s="15"/>
      <c r="D87" s="14"/>
      <c r="E87" s="15"/>
      <c r="F87" s="14"/>
      <c r="G87" s="15"/>
      <c r="H87" s="14"/>
      <c r="I87" s="15"/>
      <c r="J87" s="14"/>
      <c r="K87" s="15"/>
      <c r="L87" s="14"/>
      <c r="M87" s="15"/>
      <c r="N87" s="14"/>
      <c r="O87" s="15"/>
      <c r="P87" s="14"/>
      <c r="Q87" s="17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</row>
    <row r="88" spans="1:37" ht="14.25" customHeight="1" x14ac:dyDescent="0.35">
      <c r="A88" s="13"/>
      <c r="B88" s="14"/>
      <c r="C88" s="15"/>
      <c r="D88" s="14"/>
      <c r="E88" s="15"/>
      <c r="F88" s="14"/>
      <c r="G88" s="15"/>
      <c r="H88" s="14"/>
      <c r="I88" s="15"/>
      <c r="J88" s="14"/>
      <c r="K88" s="15"/>
      <c r="L88" s="14"/>
      <c r="M88" s="15"/>
      <c r="N88" s="14"/>
      <c r="O88" s="15"/>
      <c r="P88" s="14"/>
      <c r="Q88" s="17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</row>
    <row r="89" spans="1:37" ht="14.25" customHeight="1" x14ac:dyDescent="0.35">
      <c r="A89" s="13"/>
      <c r="B89" s="14"/>
      <c r="C89" s="15"/>
      <c r="D89" s="14"/>
      <c r="E89" s="15"/>
      <c r="F89" s="14"/>
      <c r="G89" s="15"/>
      <c r="H89" s="14"/>
      <c r="I89" s="15"/>
      <c r="J89" s="14"/>
      <c r="K89" s="15"/>
      <c r="L89" s="14"/>
      <c r="M89" s="15"/>
      <c r="N89" s="14"/>
      <c r="O89" s="15"/>
      <c r="P89" s="14"/>
      <c r="Q89" s="17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</row>
    <row r="90" spans="1:37" ht="14.25" customHeight="1" x14ac:dyDescent="0.35">
      <c r="A90" s="13"/>
      <c r="B90" s="14"/>
      <c r="C90" s="15"/>
      <c r="D90" s="14"/>
      <c r="E90" s="15"/>
      <c r="F90" s="14"/>
      <c r="G90" s="15"/>
      <c r="H90" s="14"/>
      <c r="I90" s="15"/>
      <c r="J90" s="14"/>
      <c r="K90" s="15"/>
      <c r="L90" s="14"/>
      <c r="M90" s="15"/>
      <c r="N90" s="14"/>
      <c r="O90" s="15"/>
      <c r="P90" s="14"/>
      <c r="Q90" s="17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</row>
    <row r="91" spans="1:37" ht="14.25" customHeight="1" x14ac:dyDescent="0.35">
      <c r="A91" s="13"/>
      <c r="B91" s="14"/>
      <c r="C91" s="15"/>
      <c r="D91" s="14"/>
      <c r="E91" s="15"/>
      <c r="F91" s="14"/>
      <c r="G91" s="15"/>
      <c r="H91" s="14"/>
      <c r="I91" s="15"/>
      <c r="J91" s="14"/>
      <c r="K91" s="15"/>
      <c r="L91" s="14"/>
      <c r="M91" s="15"/>
      <c r="N91" s="14"/>
      <c r="O91" s="15"/>
      <c r="P91" s="14"/>
      <c r="Q91" s="17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</row>
    <row r="92" spans="1:37" ht="14.25" customHeight="1" x14ac:dyDescent="0.35">
      <c r="A92" s="13"/>
      <c r="B92" s="14"/>
      <c r="C92" s="15"/>
      <c r="D92" s="14"/>
      <c r="E92" s="15"/>
      <c r="F92" s="14"/>
      <c r="G92" s="15"/>
      <c r="H92" s="14"/>
      <c r="I92" s="15"/>
      <c r="J92" s="14"/>
      <c r="K92" s="15"/>
      <c r="L92" s="14"/>
      <c r="M92" s="15"/>
      <c r="N92" s="14"/>
      <c r="O92" s="15"/>
      <c r="P92" s="14"/>
      <c r="Q92" s="17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</row>
    <row r="93" spans="1:37" ht="14.25" customHeight="1" x14ac:dyDescent="0.35">
      <c r="A93" s="13"/>
      <c r="B93" s="14"/>
      <c r="C93" s="15"/>
      <c r="D93" s="14"/>
      <c r="E93" s="15"/>
      <c r="F93" s="14"/>
      <c r="G93" s="15"/>
      <c r="H93" s="14"/>
      <c r="I93" s="15"/>
      <c r="J93" s="14"/>
      <c r="K93" s="15"/>
      <c r="L93" s="14"/>
      <c r="M93" s="15"/>
      <c r="N93" s="14"/>
      <c r="O93" s="15"/>
      <c r="P93" s="14"/>
      <c r="Q93" s="17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</row>
    <row r="94" spans="1:37" ht="14.25" customHeight="1" x14ac:dyDescent="0.35">
      <c r="A94" s="13"/>
      <c r="B94" s="14"/>
      <c r="C94" s="15"/>
      <c r="D94" s="14"/>
      <c r="E94" s="15"/>
      <c r="F94" s="14"/>
      <c r="G94" s="15"/>
      <c r="H94" s="14"/>
      <c r="I94" s="15"/>
      <c r="J94" s="14"/>
      <c r="K94" s="15"/>
      <c r="L94" s="14"/>
      <c r="M94" s="15"/>
      <c r="N94" s="14"/>
      <c r="O94" s="15"/>
      <c r="P94" s="14"/>
      <c r="Q94" s="17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</row>
    <row r="95" spans="1:37" ht="14.25" customHeight="1" x14ac:dyDescent="0.35">
      <c r="A95" s="13"/>
      <c r="B95" s="14"/>
      <c r="C95" s="15"/>
      <c r="D95" s="14"/>
      <c r="E95" s="15"/>
      <c r="F95" s="14"/>
      <c r="G95" s="15"/>
      <c r="H95" s="14"/>
      <c r="I95" s="15"/>
      <c r="J95" s="14"/>
      <c r="K95" s="15"/>
      <c r="L95" s="14"/>
      <c r="M95" s="15"/>
      <c r="N95" s="14"/>
      <c r="O95" s="15"/>
      <c r="P95" s="14"/>
      <c r="Q95" s="17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</row>
    <row r="96" spans="1:37" ht="14.25" customHeight="1" x14ac:dyDescent="0.35">
      <c r="A96" s="13"/>
      <c r="B96" s="14"/>
      <c r="C96" s="15"/>
      <c r="D96" s="14"/>
      <c r="E96" s="15"/>
      <c r="F96" s="14"/>
      <c r="G96" s="15"/>
      <c r="H96" s="14"/>
      <c r="I96" s="15"/>
      <c r="J96" s="14"/>
      <c r="K96" s="15"/>
      <c r="L96" s="14"/>
      <c r="M96" s="15"/>
      <c r="N96" s="14"/>
      <c r="O96" s="15"/>
      <c r="P96" s="14"/>
      <c r="Q96" s="17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</row>
    <row r="97" spans="1:37" ht="14.25" customHeight="1" x14ac:dyDescent="0.35">
      <c r="A97" s="13"/>
      <c r="B97" s="14"/>
      <c r="C97" s="15"/>
      <c r="D97" s="14"/>
      <c r="E97" s="15"/>
      <c r="F97" s="14"/>
      <c r="G97" s="15"/>
      <c r="H97" s="14"/>
      <c r="I97" s="15"/>
      <c r="J97" s="14"/>
      <c r="K97" s="15"/>
      <c r="L97" s="14"/>
      <c r="M97" s="15"/>
      <c r="N97" s="14"/>
      <c r="O97" s="15"/>
      <c r="P97" s="14"/>
      <c r="Q97" s="17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</row>
    <row r="98" spans="1:37" ht="14.25" customHeight="1" x14ac:dyDescent="0.35">
      <c r="A98" s="13"/>
      <c r="B98" s="14"/>
      <c r="C98" s="15"/>
      <c r="D98" s="14"/>
      <c r="E98" s="15"/>
      <c r="F98" s="14"/>
      <c r="G98" s="15"/>
      <c r="H98" s="14"/>
      <c r="I98" s="15"/>
      <c r="J98" s="14"/>
      <c r="K98" s="15"/>
      <c r="L98" s="14"/>
      <c r="M98" s="15"/>
      <c r="N98" s="14"/>
      <c r="O98" s="15"/>
      <c r="P98" s="14"/>
      <c r="Q98" s="17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</row>
    <row r="99" spans="1:37" ht="14.25" customHeight="1" x14ac:dyDescent="0.35">
      <c r="A99" s="13"/>
      <c r="B99" s="14"/>
      <c r="C99" s="15"/>
      <c r="D99" s="14"/>
      <c r="E99" s="15"/>
      <c r="F99" s="14"/>
      <c r="G99" s="15"/>
      <c r="H99" s="14"/>
      <c r="I99" s="15"/>
      <c r="J99" s="14"/>
      <c r="K99" s="15"/>
      <c r="L99" s="14"/>
      <c r="M99" s="15"/>
      <c r="N99" s="14"/>
      <c r="O99" s="15"/>
      <c r="P99" s="14"/>
      <c r="Q99" s="17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</row>
    <row r="100" spans="1:37" ht="14.25" customHeight="1" x14ac:dyDescent="0.35">
      <c r="A100" s="13"/>
      <c r="B100" s="14"/>
      <c r="C100" s="15"/>
      <c r="D100" s="14"/>
      <c r="E100" s="15"/>
      <c r="F100" s="14"/>
      <c r="G100" s="15"/>
      <c r="H100" s="14"/>
      <c r="I100" s="15"/>
      <c r="J100" s="14"/>
      <c r="K100" s="15"/>
      <c r="L100" s="14"/>
      <c r="M100" s="15"/>
      <c r="N100" s="14"/>
      <c r="O100" s="15"/>
      <c r="P100" s="14"/>
      <c r="Q100" s="17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</row>
    <row r="101" spans="1:37" ht="14.25" customHeight="1" x14ac:dyDescent="0.35">
      <c r="A101" s="13"/>
      <c r="B101" s="14"/>
      <c r="C101" s="15"/>
      <c r="D101" s="14"/>
      <c r="E101" s="15"/>
      <c r="F101" s="14"/>
      <c r="G101" s="15"/>
      <c r="H101" s="14"/>
      <c r="I101" s="15"/>
      <c r="J101" s="14"/>
      <c r="K101" s="15"/>
      <c r="L101" s="14"/>
      <c r="M101" s="15"/>
      <c r="N101" s="14"/>
      <c r="O101" s="15"/>
      <c r="P101" s="14"/>
      <c r="Q101" s="17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</row>
    <row r="102" spans="1:37" ht="14.25" customHeight="1" x14ac:dyDescent="0.35">
      <c r="A102" s="13"/>
      <c r="B102" s="14"/>
      <c r="C102" s="15"/>
      <c r="D102" s="14"/>
      <c r="E102" s="15"/>
      <c r="F102" s="14"/>
      <c r="G102" s="15"/>
      <c r="H102" s="14"/>
      <c r="I102" s="15"/>
      <c r="J102" s="14"/>
      <c r="K102" s="15"/>
      <c r="L102" s="14"/>
      <c r="M102" s="15"/>
      <c r="N102" s="14"/>
      <c r="O102" s="15"/>
      <c r="P102" s="14"/>
      <c r="Q102" s="17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</row>
    <row r="103" spans="1:37" ht="14.25" customHeight="1" x14ac:dyDescent="0.35">
      <c r="A103" s="13"/>
      <c r="B103" s="14"/>
      <c r="C103" s="15"/>
      <c r="D103" s="14"/>
      <c r="E103" s="15"/>
      <c r="F103" s="14"/>
      <c r="G103" s="15"/>
      <c r="H103" s="14"/>
      <c r="I103" s="15"/>
      <c r="J103" s="14"/>
      <c r="K103" s="15"/>
      <c r="L103" s="14"/>
      <c r="M103" s="15"/>
      <c r="N103" s="14"/>
      <c r="O103" s="15"/>
      <c r="P103" s="14"/>
      <c r="Q103" s="17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</row>
    <row r="104" spans="1:37" ht="14.25" customHeight="1" x14ac:dyDescent="0.35">
      <c r="A104" s="13"/>
      <c r="B104" s="14"/>
      <c r="C104" s="15"/>
      <c r="D104" s="14"/>
      <c r="E104" s="15"/>
      <c r="F104" s="14"/>
      <c r="G104" s="15"/>
      <c r="H104" s="14"/>
      <c r="I104" s="15"/>
      <c r="J104" s="14"/>
      <c r="K104" s="15"/>
      <c r="L104" s="14"/>
      <c r="M104" s="15"/>
      <c r="N104" s="14"/>
      <c r="O104" s="15"/>
      <c r="P104" s="14"/>
      <c r="Q104" s="17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</row>
    <row r="105" spans="1:37" ht="14.25" customHeight="1" x14ac:dyDescent="0.35">
      <c r="A105" s="13"/>
      <c r="B105" s="14"/>
      <c r="C105" s="15"/>
      <c r="D105" s="14"/>
      <c r="E105" s="15"/>
      <c r="F105" s="14"/>
      <c r="G105" s="15"/>
      <c r="H105" s="14"/>
      <c r="I105" s="15"/>
      <c r="J105" s="14"/>
      <c r="K105" s="15"/>
      <c r="L105" s="14"/>
      <c r="M105" s="15"/>
      <c r="N105" s="14"/>
      <c r="O105" s="15"/>
      <c r="P105" s="14"/>
      <c r="Q105" s="17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</row>
    <row r="106" spans="1:37" ht="14.25" customHeight="1" x14ac:dyDescent="0.35">
      <c r="A106" s="13"/>
      <c r="B106" s="14"/>
      <c r="C106" s="15"/>
      <c r="D106" s="14"/>
      <c r="E106" s="15"/>
      <c r="F106" s="14"/>
      <c r="G106" s="15"/>
      <c r="H106" s="14"/>
      <c r="I106" s="15"/>
      <c r="J106" s="14"/>
      <c r="K106" s="15"/>
      <c r="L106" s="14"/>
      <c r="M106" s="15"/>
      <c r="N106" s="14"/>
      <c r="O106" s="15"/>
      <c r="P106" s="14"/>
      <c r="Q106" s="17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</row>
    <row r="107" spans="1:37" ht="14.25" customHeight="1" x14ac:dyDescent="0.35">
      <c r="A107" s="13"/>
      <c r="B107" s="14"/>
      <c r="C107" s="15"/>
      <c r="D107" s="14"/>
      <c r="E107" s="15"/>
      <c r="F107" s="14"/>
      <c r="G107" s="15"/>
      <c r="H107" s="14"/>
      <c r="I107" s="15"/>
      <c r="J107" s="14"/>
      <c r="K107" s="15"/>
      <c r="L107" s="14"/>
      <c r="M107" s="15"/>
      <c r="N107" s="14"/>
      <c r="O107" s="15"/>
      <c r="P107" s="14"/>
      <c r="Q107" s="17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</row>
    <row r="108" spans="1:37" ht="14.25" customHeight="1" x14ac:dyDescent="0.35">
      <c r="A108" s="13"/>
      <c r="B108" s="14"/>
      <c r="C108" s="15"/>
      <c r="D108" s="14"/>
      <c r="E108" s="15"/>
      <c r="F108" s="14"/>
      <c r="G108" s="15"/>
      <c r="H108" s="14"/>
      <c r="I108" s="15"/>
      <c r="J108" s="14"/>
      <c r="K108" s="15"/>
      <c r="L108" s="14"/>
      <c r="M108" s="15"/>
      <c r="N108" s="14"/>
      <c r="O108" s="15"/>
      <c r="P108" s="14"/>
      <c r="Q108" s="17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</row>
    <row r="109" spans="1:37" ht="14.25" customHeight="1" x14ac:dyDescent="0.35">
      <c r="A109" s="13"/>
      <c r="B109" s="14"/>
      <c r="C109" s="15"/>
      <c r="D109" s="14"/>
      <c r="E109" s="15"/>
      <c r="F109" s="14"/>
      <c r="G109" s="15"/>
      <c r="H109" s="14"/>
      <c r="I109" s="15"/>
      <c r="J109" s="14"/>
      <c r="K109" s="15"/>
      <c r="L109" s="14"/>
      <c r="M109" s="15"/>
      <c r="N109" s="14"/>
      <c r="O109" s="15"/>
      <c r="P109" s="14"/>
      <c r="Q109" s="17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</row>
    <row r="110" spans="1:37" ht="14.25" customHeight="1" x14ac:dyDescent="0.35">
      <c r="A110" s="13"/>
      <c r="B110" s="14"/>
      <c r="C110" s="15"/>
      <c r="D110" s="14"/>
      <c r="E110" s="15"/>
      <c r="F110" s="14"/>
      <c r="G110" s="15"/>
      <c r="H110" s="14"/>
      <c r="I110" s="15"/>
      <c r="J110" s="14"/>
      <c r="K110" s="15"/>
      <c r="L110" s="14"/>
      <c r="M110" s="15"/>
      <c r="N110" s="14"/>
      <c r="O110" s="15"/>
      <c r="P110" s="14"/>
      <c r="Q110" s="17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</row>
    <row r="111" spans="1:37" ht="14.25" customHeight="1" x14ac:dyDescent="0.35">
      <c r="A111" s="13"/>
      <c r="B111" s="14"/>
      <c r="C111" s="15"/>
      <c r="D111" s="14"/>
      <c r="E111" s="15"/>
      <c r="F111" s="14"/>
      <c r="G111" s="15"/>
      <c r="H111" s="14"/>
      <c r="I111" s="15"/>
      <c r="J111" s="14"/>
      <c r="K111" s="15"/>
      <c r="L111" s="14"/>
      <c r="M111" s="15"/>
      <c r="N111" s="14"/>
      <c r="O111" s="15"/>
      <c r="P111" s="14"/>
      <c r="Q111" s="17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</row>
    <row r="112" spans="1:37" ht="14.25" customHeight="1" x14ac:dyDescent="0.35">
      <c r="A112" s="13"/>
      <c r="B112" s="14"/>
      <c r="C112" s="15"/>
      <c r="D112" s="14"/>
      <c r="E112" s="15"/>
      <c r="F112" s="14"/>
      <c r="G112" s="15"/>
      <c r="H112" s="14"/>
      <c r="I112" s="15"/>
      <c r="J112" s="14"/>
      <c r="K112" s="15"/>
      <c r="L112" s="14"/>
      <c r="M112" s="15"/>
      <c r="N112" s="14"/>
      <c r="O112" s="15"/>
      <c r="P112" s="14"/>
      <c r="Q112" s="17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</row>
    <row r="113" spans="1:37" ht="14.25" customHeight="1" x14ac:dyDescent="0.35">
      <c r="A113" s="13"/>
      <c r="B113" s="14"/>
      <c r="C113" s="15"/>
      <c r="D113" s="14"/>
      <c r="E113" s="15"/>
      <c r="F113" s="14"/>
      <c r="G113" s="15"/>
      <c r="H113" s="14"/>
      <c r="I113" s="15"/>
      <c r="J113" s="14"/>
      <c r="K113" s="15"/>
      <c r="L113" s="14"/>
      <c r="M113" s="15"/>
      <c r="N113" s="14"/>
      <c r="O113" s="15"/>
      <c r="P113" s="14"/>
      <c r="Q113" s="17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</row>
    <row r="114" spans="1:37" ht="14.25" customHeight="1" x14ac:dyDescent="0.35">
      <c r="A114" s="13"/>
      <c r="B114" s="14"/>
      <c r="C114" s="15"/>
      <c r="D114" s="14"/>
      <c r="E114" s="15"/>
      <c r="F114" s="14"/>
      <c r="G114" s="15"/>
      <c r="H114" s="14"/>
      <c r="I114" s="15"/>
      <c r="J114" s="14"/>
      <c r="K114" s="15"/>
      <c r="L114" s="14"/>
      <c r="M114" s="15"/>
      <c r="N114" s="14"/>
      <c r="O114" s="15"/>
      <c r="P114" s="14"/>
      <c r="Q114" s="17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</row>
    <row r="115" spans="1:37" ht="14.25" customHeight="1" x14ac:dyDescent="0.35">
      <c r="A115" s="13"/>
      <c r="B115" s="14"/>
      <c r="C115" s="15"/>
      <c r="D115" s="14"/>
      <c r="E115" s="15"/>
      <c r="F115" s="14"/>
      <c r="G115" s="15"/>
      <c r="H115" s="14"/>
      <c r="I115" s="15"/>
      <c r="J115" s="14"/>
      <c r="K115" s="15"/>
      <c r="L115" s="14"/>
      <c r="M115" s="15"/>
      <c r="N115" s="14"/>
      <c r="O115" s="15"/>
      <c r="P115" s="14"/>
      <c r="Q115" s="17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</row>
    <row r="116" spans="1:37" ht="14.25" customHeight="1" x14ac:dyDescent="0.35">
      <c r="A116" s="13"/>
      <c r="B116" s="14"/>
      <c r="C116" s="15"/>
      <c r="D116" s="14"/>
      <c r="E116" s="15"/>
      <c r="F116" s="14"/>
      <c r="G116" s="15"/>
      <c r="H116" s="14"/>
      <c r="I116" s="15"/>
      <c r="J116" s="14"/>
      <c r="K116" s="15"/>
      <c r="L116" s="14"/>
      <c r="M116" s="15"/>
      <c r="N116" s="14"/>
      <c r="O116" s="15"/>
      <c r="P116" s="14"/>
      <c r="Q116" s="17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</row>
    <row r="117" spans="1:37" ht="14.25" customHeight="1" x14ac:dyDescent="0.35">
      <c r="A117" s="13"/>
      <c r="B117" s="14"/>
      <c r="C117" s="15"/>
      <c r="D117" s="14"/>
      <c r="E117" s="15"/>
      <c r="F117" s="14"/>
      <c r="G117" s="15"/>
      <c r="H117" s="14"/>
      <c r="I117" s="15"/>
      <c r="J117" s="14"/>
      <c r="K117" s="15"/>
      <c r="L117" s="14"/>
      <c r="M117" s="15"/>
      <c r="N117" s="14"/>
      <c r="O117" s="15"/>
      <c r="P117" s="14"/>
      <c r="Q117" s="17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</row>
    <row r="118" spans="1:37" ht="14.25" customHeight="1" x14ac:dyDescent="0.35">
      <c r="A118" s="13"/>
      <c r="B118" s="14"/>
      <c r="C118" s="15"/>
      <c r="D118" s="14"/>
      <c r="E118" s="15"/>
      <c r="F118" s="14"/>
      <c r="G118" s="15"/>
      <c r="H118" s="14"/>
      <c r="I118" s="15"/>
      <c r="J118" s="14"/>
      <c r="K118" s="15"/>
      <c r="L118" s="14"/>
      <c r="M118" s="15"/>
      <c r="N118" s="14"/>
      <c r="O118" s="15"/>
      <c r="P118" s="14"/>
      <c r="Q118" s="17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</row>
    <row r="119" spans="1:37" ht="14.25" customHeight="1" x14ac:dyDescent="0.35">
      <c r="A119" s="13"/>
      <c r="B119" s="14"/>
      <c r="C119" s="15"/>
      <c r="D119" s="14"/>
      <c r="E119" s="15"/>
      <c r="F119" s="14"/>
      <c r="G119" s="15"/>
      <c r="H119" s="14"/>
      <c r="I119" s="15"/>
      <c r="J119" s="14"/>
      <c r="K119" s="15"/>
      <c r="L119" s="14"/>
      <c r="M119" s="15"/>
      <c r="N119" s="14"/>
      <c r="O119" s="15"/>
      <c r="P119" s="14"/>
      <c r="Q119" s="17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</row>
    <row r="120" spans="1:37" ht="14.25" customHeight="1" x14ac:dyDescent="0.35">
      <c r="A120" s="13"/>
      <c r="B120" s="14"/>
      <c r="C120" s="15"/>
      <c r="D120" s="14"/>
      <c r="E120" s="15"/>
      <c r="F120" s="14"/>
      <c r="G120" s="15"/>
      <c r="H120" s="14"/>
      <c r="I120" s="15"/>
      <c r="J120" s="14"/>
      <c r="K120" s="15"/>
      <c r="L120" s="14"/>
      <c r="M120" s="15"/>
      <c r="N120" s="14"/>
      <c r="O120" s="15"/>
      <c r="P120" s="14"/>
      <c r="Q120" s="17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</row>
    <row r="121" spans="1:37" ht="14.25" customHeight="1" x14ac:dyDescent="0.35">
      <c r="A121" s="13"/>
      <c r="B121" s="14"/>
      <c r="C121" s="15"/>
      <c r="D121" s="14"/>
      <c r="E121" s="15"/>
      <c r="F121" s="14"/>
      <c r="G121" s="15"/>
      <c r="H121" s="14"/>
      <c r="I121" s="15"/>
      <c r="J121" s="14"/>
      <c r="K121" s="15"/>
      <c r="L121" s="14"/>
      <c r="M121" s="15"/>
      <c r="N121" s="14"/>
      <c r="O121" s="15"/>
      <c r="P121" s="14"/>
      <c r="Q121" s="17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</row>
    <row r="122" spans="1:37" ht="14.25" customHeight="1" x14ac:dyDescent="0.35">
      <c r="A122" s="13"/>
      <c r="B122" s="14"/>
      <c r="C122" s="15"/>
      <c r="D122" s="14"/>
      <c r="E122" s="15"/>
      <c r="F122" s="14"/>
      <c r="G122" s="15"/>
      <c r="H122" s="14"/>
      <c r="I122" s="15"/>
      <c r="J122" s="14"/>
      <c r="K122" s="15"/>
      <c r="L122" s="14"/>
      <c r="M122" s="15"/>
      <c r="N122" s="14"/>
      <c r="O122" s="15"/>
      <c r="P122" s="14"/>
      <c r="Q122" s="17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</row>
    <row r="123" spans="1:37" ht="14.25" customHeight="1" x14ac:dyDescent="0.35">
      <c r="A123" s="13"/>
      <c r="B123" s="14"/>
      <c r="C123" s="15"/>
      <c r="D123" s="14"/>
      <c r="E123" s="15"/>
      <c r="F123" s="14"/>
      <c r="G123" s="15"/>
      <c r="H123" s="14"/>
      <c r="I123" s="15"/>
      <c r="J123" s="14"/>
      <c r="K123" s="15"/>
      <c r="L123" s="14"/>
      <c r="M123" s="15"/>
      <c r="N123" s="14"/>
      <c r="O123" s="15"/>
      <c r="P123" s="14"/>
      <c r="Q123" s="17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</row>
    <row r="124" spans="1:37" ht="14.25" customHeight="1" x14ac:dyDescent="0.35">
      <c r="A124" s="13"/>
      <c r="B124" s="14"/>
      <c r="C124" s="15"/>
      <c r="D124" s="14"/>
      <c r="E124" s="15"/>
      <c r="F124" s="14"/>
      <c r="G124" s="15"/>
      <c r="H124" s="14"/>
      <c r="I124" s="15"/>
      <c r="J124" s="14"/>
      <c r="K124" s="15"/>
      <c r="L124" s="14"/>
      <c r="M124" s="15"/>
      <c r="N124" s="14"/>
      <c r="O124" s="15"/>
      <c r="P124" s="14"/>
      <c r="Q124" s="17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</row>
    <row r="125" spans="1:37" ht="14.25" customHeight="1" x14ac:dyDescent="0.35">
      <c r="A125" s="13"/>
      <c r="B125" s="14"/>
      <c r="C125" s="15"/>
      <c r="D125" s="14"/>
      <c r="E125" s="15"/>
      <c r="F125" s="14"/>
      <c r="G125" s="15"/>
      <c r="H125" s="14"/>
      <c r="I125" s="15"/>
      <c r="J125" s="14"/>
      <c r="K125" s="15"/>
      <c r="L125" s="14"/>
      <c r="M125" s="15"/>
      <c r="N125" s="14"/>
      <c r="O125" s="15"/>
      <c r="P125" s="14"/>
      <c r="Q125" s="17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</row>
    <row r="126" spans="1:37" ht="14.25" customHeight="1" x14ac:dyDescent="0.35">
      <c r="A126" s="13"/>
      <c r="B126" s="14"/>
      <c r="C126" s="15"/>
      <c r="D126" s="14"/>
      <c r="E126" s="15"/>
      <c r="F126" s="14"/>
      <c r="G126" s="15"/>
      <c r="H126" s="14"/>
      <c r="I126" s="15"/>
      <c r="J126" s="14"/>
      <c r="K126" s="15"/>
      <c r="L126" s="14"/>
      <c r="M126" s="15"/>
      <c r="N126" s="14"/>
      <c r="O126" s="15"/>
      <c r="P126" s="14"/>
      <c r="Q126" s="17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</row>
    <row r="127" spans="1:37" ht="14.25" customHeight="1" x14ac:dyDescent="0.35">
      <c r="A127" s="13"/>
      <c r="B127" s="14"/>
      <c r="C127" s="15"/>
      <c r="D127" s="14"/>
      <c r="E127" s="15"/>
      <c r="F127" s="14"/>
      <c r="G127" s="15"/>
      <c r="H127" s="14"/>
      <c r="I127" s="15"/>
      <c r="J127" s="14"/>
      <c r="K127" s="15"/>
      <c r="L127" s="14"/>
      <c r="M127" s="15"/>
      <c r="N127" s="14"/>
      <c r="O127" s="15"/>
      <c r="P127" s="14"/>
      <c r="Q127" s="17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</row>
    <row r="128" spans="1:37" ht="14.25" customHeight="1" x14ac:dyDescent="0.35">
      <c r="A128" s="13"/>
      <c r="B128" s="14"/>
      <c r="C128" s="15"/>
      <c r="D128" s="14"/>
      <c r="E128" s="15"/>
      <c r="F128" s="14"/>
      <c r="G128" s="15"/>
      <c r="H128" s="14"/>
      <c r="I128" s="15"/>
      <c r="J128" s="14"/>
      <c r="K128" s="15"/>
      <c r="L128" s="14"/>
      <c r="M128" s="15"/>
      <c r="N128" s="14"/>
      <c r="O128" s="15"/>
      <c r="P128" s="14"/>
      <c r="Q128" s="17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</row>
    <row r="129" spans="1:37" ht="14.25" customHeight="1" x14ac:dyDescent="0.35">
      <c r="A129" s="13"/>
      <c r="B129" s="14"/>
      <c r="C129" s="15"/>
      <c r="D129" s="14"/>
      <c r="E129" s="15"/>
      <c r="F129" s="14"/>
      <c r="G129" s="15"/>
      <c r="H129" s="14"/>
      <c r="I129" s="15"/>
      <c r="J129" s="14"/>
      <c r="K129" s="15"/>
      <c r="L129" s="14"/>
      <c r="M129" s="15"/>
      <c r="N129" s="14"/>
      <c r="O129" s="15"/>
      <c r="P129" s="14"/>
      <c r="Q129" s="17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</row>
    <row r="130" spans="1:37" ht="14.25" customHeight="1" x14ac:dyDescent="0.35">
      <c r="A130" s="13"/>
      <c r="B130" s="14"/>
      <c r="C130" s="15"/>
      <c r="D130" s="14"/>
      <c r="E130" s="15"/>
      <c r="F130" s="14"/>
      <c r="G130" s="15"/>
      <c r="H130" s="14"/>
      <c r="I130" s="15"/>
      <c r="J130" s="14"/>
      <c r="K130" s="15"/>
      <c r="L130" s="14"/>
      <c r="M130" s="15"/>
      <c r="N130" s="14"/>
      <c r="O130" s="15"/>
      <c r="P130" s="14"/>
      <c r="Q130" s="17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</row>
    <row r="131" spans="1:37" ht="14.25" customHeight="1" x14ac:dyDescent="0.35">
      <c r="A131" s="13"/>
      <c r="B131" s="14"/>
      <c r="C131" s="15"/>
      <c r="D131" s="14"/>
      <c r="E131" s="15"/>
      <c r="F131" s="14"/>
      <c r="G131" s="15"/>
      <c r="H131" s="14"/>
      <c r="I131" s="15"/>
      <c r="J131" s="14"/>
      <c r="K131" s="15"/>
      <c r="L131" s="14"/>
      <c r="M131" s="15"/>
      <c r="N131" s="14"/>
      <c r="O131" s="15"/>
      <c r="P131" s="14"/>
      <c r="Q131" s="17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</row>
    <row r="132" spans="1:37" ht="14.25" customHeight="1" x14ac:dyDescent="0.35">
      <c r="A132" s="13"/>
      <c r="B132" s="14"/>
      <c r="C132" s="15"/>
      <c r="D132" s="14"/>
      <c r="E132" s="15"/>
      <c r="F132" s="14"/>
      <c r="G132" s="15"/>
      <c r="H132" s="14"/>
      <c r="I132" s="15"/>
      <c r="J132" s="14"/>
      <c r="K132" s="15"/>
      <c r="L132" s="14"/>
      <c r="M132" s="15"/>
      <c r="N132" s="14"/>
      <c r="O132" s="15"/>
      <c r="P132" s="14"/>
      <c r="Q132" s="17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</row>
    <row r="133" spans="1:37" ht="14.25" customHeight="1" x14ac:dyDescent="0.35">
      <c r="A133" s="13"/>
      <c r="B133" s="14"/>
      <c r="C133" s="15"/>
      <c r="D133" s="14"/>
      <c r="E133" s="15"/>
      <c r="F133" s="14"/>
      <c r="G133" s="15"/>
      <c r="H133" s="14"/>
      <c r="I133" s="15"/>
      <c r="J133" s="14"/>
      <c r="K133" s="15"/>
      <c r="L133" s="14"/>
      <c r="M133" s="15"/>
      <c r="N133" s="14"/>
      <c r="O133" s="15"/>
      <c r="P133" s="14"/>
      <c r="Q133" s="17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</row>
    <row r="134" spans="1:37" ht="14.25" customHeight="1" x14ac:dyDescent="0.35">
      <c r="A134" s="13"/>
      <c r="B134" s="14"/>
      <c r="C134" s="15"/>
      <c r="D134" s="14"/>
      <c r="E134" s="15"/>
      <c r="F134" s="14"/>
      <c r="G134" s="15"/>
      <c r="H134" s="14"/>
      <c r="I134" s="15"/>
      <c r="J134" s="14"/>
      <c r="K134" s="15"/>
      <c r="L134" s="14"/>
      <c r="M134" s="15"/>
      <c r="N134" s="14"/>
      <c r="O134" s="15"/>
      <c r="P134" s="14"/>
      <c r="Q134" s="17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</row>
    <row r="135" spans="1:37" ht="14.25" customHeight="1" x14ac:dyDescent="0.35">
      <c r="A135" s="13"/>
      <c r="B135" s="14"/>
      <c r="C135" s="15"/>
      <c r="D135" s="14"/>
      <c r="E135" s="15"/>
      <c r="F135" s="14"/>
      <c r="G135" s="15"/>
      <c r="H135" s="14"/>
      <c r="I135" s="15"/>
      <c r="J135" s="14"/>
      <c r="K135" s="15"/>
      <c r="L135" s="14"/>
      <c r="M135" s="15"/>
      <c r="N135" s="14"/>
      <c r="O135" s="15"/>
      <c r="P135" s="14"/>
      <c r="Q135" s="17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</row>
    <row r="136" spans="1:37" ht="14.25" customHeight="1" x14ac:dyDescent="0.35">
      <c r="A136" s="13"/>
      <c r="B136" s="14"/>
      <c r="C136" s="15"/>
      <c r="D136" s="14"/>
      <c r="E136" s="15"/>
      <c r="F136" s="14"/>
      <c r="G136" s="15"/>
      <c r="H136" s="14"/>
      <c r="I136" s="15"/>
      <c r="J136" s="14"/>
      <c r="K136" s="15"/>
      <c r="L136" s="14"/>
      <c r="M136" s="15"/>
      <c r="N136" s="14"/>
      <c r="O136" s="15"/>
      <c r="P136" s="14"/>
      <c r="Q136" s="17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</row>
    <row r="137" spans="1:37" ht="14.25" customHeight="1" x14ac:dyDescent="0.35">
      <c r="A137" s="13"/>
      <c r="B137" s="14"/>
      <c r="C137" s="15"/>
      <c r="D137" s="14"/>
      <c r="E137" s="15"/>
      <c r="F137" s="14"/>
      <c r="G137" s="15"/>
      <c r="H137" s="14"/>
      <c r="I137" s="15"/>
      <c r="J137" s="14"/>
      <c r="K137" s="15"/>
      <c r="L137" s="14"/>
      <c r="M137" s="15"/>
      <c r="N137" s="14"/>
      <c r="O137" s="15"/>
      <c r="P137" s="14"/>
      <c r="Q137" s="17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</row>
    <row r="138" spans="1:37" ht="14.25" customHeight="1" x14ac:dyDescent="0.35">
      <c r="A138" s="13"/>
      <c r="B138" s="14"/>
      <c r="C138" s="15"/>
      <c r="D138" s="14"/>
      <c r="E138" s="15"/>
      <c r="F138" s="14"/>
      <c r="G138" s="15"/>
      <c r="H138" s="14"/>
      <c r="I138" s="15"/>
      <c r="J138" s="14"/>
      <c r="K138" s="15"/>
      <c r="L138" s="14"/>
      <c r="M138" s="15"/>
      <c r="N138" s="14"/>
      <c r="O138" s="15"/>
      <c r="P138" s="14"/>
      <c r="Q138" s="17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</row>
    <row r="139" spans="1:37" ht="14.25" customHeight="1" x14ac:dyDescent="0.35">
      <c r="A139" s="13"/>
      <c r="B139" s="14"/>
      <c r="C139" s="15"/>
      <c r="D139" s="14"/>
      <c r="E139" s="15"/>
      <c r="F139" s="14"/>
      <c r="G139" s="15"/>
      <c r="H139" s="14"/>
      <c r="I139" s="15"/>
      <c r="J139" s="14"/>
      <c r="K139" s="15"/>
      <c r="L139" s="14"/>
      <c r="M139" s="15"/>
      <c r="N139" s="14"/>
      <c r="O139" s="15"/>
      <c r="P139" s="14"/>
      <c r="Q139" s="17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</row>
    <row r="140" spans="1:37" ht="14.25" customHeight="1" x14ac:dyDescent="0.35">
      <c r="A140" s="13"/>
      <c r="B140" s="14"/>
      <c r="C140" s="15"/>
      <c r="D140" s="14"/>
      <c r="E140" s="15"/>
      <c r="F140" s="14"/>
      <c r="G140" s="15"/>
      <c r="H140" s="14"/>
      <c r="I140" s="15"/>
      <c r="J140" s="14"/>
      <c r="K140" s="15"/>
      <c r="L140" s="14"/>
      <c r="M140" s="15"/>
      <c r="N140" s="14"/>
      <c r="O140" s="15"/>
      <c r="P140" s="14"/>
      <c r="Q140" s="17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</row>
    <row r="141" spans="1:37" ht="14.25" customHeight="1" x14ac:dyDescent="0.35">
      <c r="A141" s="13"/>
      <c r="B141" s="14"/>
      <c r="C141" s="15"/>
      <c r="D141" s="14"/>
      <c r="E141" s="15"/>
      <c r="F141" s="14"/>
      <c r="G141" s="15"/>
      <c r="H141" s="14"/>
      <c r="I141" s="15"/>
      <c r="J141" s="14"/>
      <c r="K141" s="15"/>
      <c r="L141" s="14"/>
      <c r="M141" s="15"/>
      <c r="N141" s="14"/>
      <c r="O141" s="15"/>
      <c r="P141" s="14"/>
      <c r="Q141" s="17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</row>
    <row r="142" spans="1:37" ht="14.25" customHeight="1" x14ac:dyDescent="0.35">
      <c r="A142" s="13"/>
      <c r="B142" s="14"/>
      <c r="C142" s="15"/>
      <c r="D142" s="14"/>
      <c r="E142" s="15"/>
      <c r="F142" s="14"/>
      <c r="G142" s="15"/>
      <c r="H142" s="14"/>
      <c r="I142" s="15"/>
      <c r="J142" s="14"/>
      <c r="K142" s="15"/>
      <c r="L142" s="14"/>
      <c r="M142" s="15"/>
      <c r="N142" s="14"/>
      <c r="O142" s="15"/>
      <c r="P142" s="14"/>
      <c r="Q142" s="17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</row>
    <row r="143" spans="1:37" ht="14.25" customHeight="1" x14ac:dyDescent="0.35">
      <c r="A143" s="13"/>
      <c r="B143" s="14"/>
      <c r="C143" s="15"/>
      <c r="D143" s="14"/>
      <c r="E143" s="15"/>
      <c r="F143" s="14"/>
      <c r="G143" s="15"/>
      <c r="H143" s="14"/>
      <c r="I143" s="15"/>
      <c r="J143" s="14"/>
      <c r="K143" s="15"/>
      <c r="L143" s="14"/>
      <c r="M143" s="15"/>
      <c r="N143" s="14"/>
      <c r="O143" s="15"/>
      <c r="P143" s="14"/>
      <c r="Q143" s="17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</row>
    <row r="144" spans="1:37" ht="14.25" customHeight="1" x14ac:dyDescent="0.35">
      <c r="A144" s="13"/>
      <c r="B144" s="14"/>
      <c r="C144" s="15"/>
      <c r="D144" s="14"/>
      <c r="E144" s="15"/>
      <c r="F144" s="14"/>
      <c r="G144" s="15"/>
      <c r="H144" s="14"/>
      <c r="I144" s="15"/>
      <c r="J144" s="14"/>
      <c r="K144" s="15"/>
      <c r="L144" s="14"/>
      <c r="M144" s="15"/>
      <c r="N144" s="14"/>
      <c r="O144" s="15"/>
      <c r="P144" s="14"/>
      <c r="Q144" s="17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</row>
    <row r="145" spans="1:37" ht="14.25" customHeight="1" x14ac:dyDescent="0.35">
      <c r="A145" s="13"/>
      <c r="B145" s="14"/>
      <c r="C145" s="15"/>
      <c r="D145" s="14"/>
      <c r="E145" s="15"/>
      <c r="F145" s="14"/>
      <c r="G145" s="15"/>
      <c r="H145" s="14"/>
      <c r="I145" s="15"/>
      <c r="J145" s="14"/>
      <c r="K145" s="15"/>
      <c r="L145" s="14"/>
      <c r="M145" s="15"/>
      <c r="N145" s="14"/>
      <c r="O145" s="15"/>
      <c r="P145" s="14"/>
      <c r="Q145" s="17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</row>
    <row r="146" spans="1:37" ht="14.25" customHeight="1" x14ac:dyDescent="0.35">
      <c r="A146" s="13"/>
      <c r="B146" s="14"/>
      <c r="C146" s="15"/>
      <c r="D146" s="14"/>
      <c r="E146" s="15"/>
      <c r="F146" s="14"/>
      <c r="G146" s="15"/>
      <c r="H146" s="14"/>
      <c r="I146" s="15"/>
      <c r="J146" s="14"/>
      <c r="K146" s="15"/>
      <c r="L146" s="14"/>
      <c r="M146" s="15"/>
      <c r="N146" s="14"/>
      <c r="O146" s="15"/>
      <c r="P146" s="14"/>
      <c r="Q146" s="17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</row>
    <row r="147" spans="1:37" ht="14.25" customHeight="1" x14ac:dyDescent="0.35">
      <c r="A147" s="13"/>
      <c r="B147" s="14"/>
      <c r="C147" s="15"/>
      <c r="D147" s="14"/>
      <c r="E147" s="15"/>
      <c r="F147" s="14"/>
      <c r="G147" s="15"/>
      <c r="H147" s="14"/>
      <c r="I147" s="15"/>
      <c r="J147" s="14"/>
      <c r="K147" s="15"/>
      <c r="L147" s="14"/>
      <c r="M147" s="15"/>
      <c r="N147" s="14"/>
      <c r="O147" s="15"/>
      <c r="P147" s="14"/>
      <c r="Q147" s="17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</row>
    <row r="148" spans="1:37" ht="14.25" customHeight="1" x14ac:dyDescent="0.35">
      <c r="A148" s="13"/>
      <c r="B148" s="14"/>
      <c r="C148" s="15"/>
      <c r="D148" s="14"/>
      <c r="E148" s="15"/>
      <c r="F148" s="14"/>
      <c r="G148" s="15"/>
      <c r="H148" s="14"/>
      <c r="I148" s="15"/>
      <c r="J148" s="14"/>
      <c r="K148" s="15"/>
      <c r="L148" s="14"/>
      <c r="M148" s="15"/>
      <c r="N148" s="14"/>
      <c r="O148" s="15"/>
      <c r="P148" s="14"/>
      <c r="Q148" s="17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</row>
    <row r="149" spans="1:37" ht="14.25" customHeight="1" x14ac:dyDescent="0.35">
      <c r="A149" s="13"/>
      <c r="B149" s="14"/>
      <c r="C149" s="15"/>
      <c r="D149" s="14"/>
      <c r="E149" s="15"/>
      <c r="F149" s="14"/>
      <c r="G149" s="15"/>
      <c r="H149" s="14"/>
      <c r="I149" s="15"/>
      <c r="J149" s="14"/>
      <c r="K149" s="15"/>
      <c r="L149" s="14"/>
      <c r="M149" s="15"/>
      <c r="N149" s="14"/>
      <c r="O149" s="15"/>
      <c r="P149" s="14"/>
      <c r="Q149" s="17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</row>
    <row r="150" spans="1:37" ht="14.25" customHeight="1" x14ac:dyDescent="0.35">
      <c r="A150" s="13"/>
      <c r="B150" s="14"/>
      <c r="C150" s="15"/>
      <c r="D150" s="14"/>
      <c r="E150" s="15"/>
      <c r="F150" s="14"/>
      <c r="G150" s="15"/>
      <c r="H150" s="14"/>
      <c r="I150" s="15"/>
      <c r="J150" s="14"/>
      <c r="K150" s="15"/>
      <c r="L150" s="14"/>
      <c r="M150" s="15"/>
      <c r="N150" s="14"/>
      <c r="O150" s="15"/>
      <c r="P150" s="14"/>
      <c r="Q150" s="17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</row>
    <row r="151" spans="1:37" ht="14.25" customHeight="1" x14ac:dyDescent="0.35">
      <c r="A151" s="13"/>
      <c r="B151" s="14"/>
      <c r="C151" s="15"/>
      <c r="D151" s="14"/>
      <c r="E151" s="15"/>
      <c r="F151" s="14"/>
      <c r="G151" s="15"/>
      <c r="H151" s="14"/>
      <c r="I151" s="15"/>
      <c r="J151" s="14"/>
      <c r="K151" s="15"/>
      <c r="L151" s="14"/>
      <c r="M151" s="15"/>
      <c r="N151" s="14"/>
      <c r="O151" s="15"/>
      <c r="P151" s="14"/>
      <c r="Q151" s="17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</row>
    <row r="152" spans="1:37" ht="14.25" customHeight="1" x14ac:dyDescent="0.35">
      <c r="A152" s="13"/>
      <c r="B152" s="14"/>
      <c r="C152" s="15"/>
      <c r="D152" s="14"/>
      <c r="E152" s="15"/>
      <c r="F152" s="14"/>
      <c r="G152" s="15"/>
      <c r="H152" s="14"/>
      <c r="I152" s="15"/>
      <c r="J152" s="14"/>
      <c r="K152" s="15"/>
      <c r="L152" s="14"/>
      <c r="M152" s="15"/>
      <c r="N152" s="14"/>
      <c r="O152" s="15"/>
      <c r="P152" s="14"/>
      <c r="Q152" s="17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</row>
    <row r="153" spans="1:37" ht="14.25" customHeight="1" x14ac:dyDescent="0.35">
      <c r="A153" s="13"/>
      <c r="B153" s="14"/>
      <c r="C153" s="15"/>
      <c r="D153" s="14"/>
      <c r="E153" s="15"/>
      <c r="F153" s="14"/>
      <c r="G153" s="15"/>
      <c r="H153" s="14"/>
      <c r="I153" s="15"/>
      <c r="J153" s="14"/>
      <c r="K153" s="15"/>
      <c r="L153" s="14"/>
      <c r="M153" s="15"/>
      <c r="N153" s="14"/>
      <c r="O153" s="15"/>
      <c r="P153" s="14"/>
      <c r="Q153" s="17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</row>
    <row r="154" spans="1:37" ht="14.25" customHeight="1" x14ac:dyDescent="0.35">
      <c r="A154" s="13"/>
      <c r="B154" s="14"/>
      <c r="C154" s="15"/>
      <c r="D154" s="14"/>
      <c r="E154" s="15"/>
      <c r="F154" s="14"/>
      <c r="G154" s="15"/>
      <c r="H154" s="14"/>
      <c r="I154" s="15"/>
      <c r="J154" s="14"/>
      <c r="K154" s="15"/>
      <c r="L154" s="14"/>
      <c r="M154" s="15"/>
      <c r="N154" s="14"/>
      <c r="O154" s="15"/>
      <c r="P154" s="14"/>
      <c r="Q154" s="17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</row>
    <row r="155" spans="1:37" ht="14.25" customHeight="1" x14ac:dyDescent="0.35">
      <c r="A155" s="13"/>
      <c r="B155" s="14"/>
      <c r="C155" s="15"/>
      <c r="D155" s="14"/>
      <c r="E155" s="15"/>
      <c r="F155" s="14"/>
      <c r="G155" s="15"/>
      <c r="H155" s="14"/>
      <c r="I155" s="15"/>
      <c r="J155" s="14"/>
      <c r="K155" s="15"/>
      <c r="L155" s="14"/>
      <c r="M155" s="15"/>
      <c r="N155" s="14"/>
      <c r="O155" s="15"/>
      <c r="P155" s="14"/>
      <c r="Q155" s="17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</row>
    <row r="156" spans="1:37" ht="14.25" customHeight="1" x14ac:dyDescent="0.35">
      <c r="A156" s="13"/>
      <c r="B156" s="14"/>
      <c r="C156" s="15"/>
      <c r="D156" s="14"/>
      <c r="E156" s="15"/>
      <c r="F156" s="14"/>
      <c r="G156" s="15"/>
      <c r="H156" s="14"/>
      <c r="I156" s="15"/>
      <c r="J156" s="14"/>
      <c r="K156" s="15"/>
      <c r="L156" s="14"/>
      <c r="M156" s="15"/>
      <c r="N156" s="14"/>
      <c r="O156" s="15"/>
      <c r="P156" s="14"/>
      <c r="Q156" s="17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</row>
    <row r="157" spans="1:37" ht="14.25" customHeight="1" x14ac:dyDescent="0.35">
      <c r="A157" s="13"/>
      <c r="B157" s="14"/>
      <c r="C157" s="15"/>
      <c r="D157" s="14"/>
      <c r="E157" s="15"/>
      <c r="F157" s="14"/>
      <c r="G157" s="15"/>
      <c r="H157" s="14"/>
      <c r="I157" s="15"/>
      <c r="J157" s="14"/>
      <c r="K157" s="15"/>
      <c r="L157" s="14"/>
      <c r="M157" s="15"/>
      <c r="N157" s="14"/>
      <c r="O157" s="15"/>
      <c r="P157" s="14"/>
      <c r="Q157" s="17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</row>
    <row r="158" spans="1:37" ht="14.25" customHeight="1" x14ac:dyDescent="0.35">
      <c r="A158" s="13"/>
      <c r="B158" s="14"/>
      <c r="C158" s="15"/>
      <c r="D158" s="14"/>
      <c r="E158" s="15"/>
      <c r="F158" s="14"/>
      <c r="G158" s="15"/>
      <c r="H158" s="14"/>
      <c r="I158" s="15"/>
      <c r="J158" s="14"/>
      <c r="K158" s="15"/>
      <c r="L158" s="14"/>
      <c r="M158" s="15"/>
      <c r="N158" s="14"/>
      <c r="O158" s="15"/>
      <c r="P158" s="14"/>
      <c r="Q158" s="17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</row>
    <row r="159" spans="1:37" ht="14.25" customHeight="1" x14ac:dyDescent="0.35">
      <c r="A159" s="13"/>
      <c r="B159" s="14"/>
      <c r="C159" s="15"/>
      <c r="D159" s="14"/>
      <c r="E159" s="15"/>
      <c r="F159" s="14"/>
      <c r="G159" s="15"/>
      <c r="H159" s="14"/>
      <c r="I159" s="15"/>
      <c r="J159" s="14"/>
      <c r="K159" s="15"/>
      <c r="L159" s="14"/>
      <c r="M159" s="15"/>
      <c r="N159" s="14"/>
      <c r="O159" s="15"/>
      <c r="P159" s="14"/>
      <c r="Q159" s="17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</row>
    <row r="160" spans="1:37" ht="14.25" customHeight="1" x14ac:dyDescent="0.35">
      <c r="A160" s="13"/>
      <c r="B160" s="14"/>
      <c r="C160" s="15"/>
      <c r="D160" s="14"/>
      <c r="E160" s="15"/>
      <c r="F160" s="14"/>
      <c r="G160" s="15"/>
      <c r="H160" s="14"/>
      <c r="I160" s="15"/>
      <c r="J160" s="14"/>
      <c r="K160" s="15"/>
      <c r="L160" s="14"/>
      <c r="M160" s="15"/>
      <c r="N160" s="14"/>
      <c r="O160" s="15"/>
      <c r="P160" s="14"/>
      <c r="Q160" s="17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</row>
    <row r="161" spans="1:37" ht="14.25" customHeight="1" x14ac:dyDescent="0.35">
      <c r="A161" s="13"/>
      <c r="B161" s="14"/>
      <c r="C161" s="15"/>
      <c r="D161" s="14"/>
      <c r="E161" s="15"/>
      <c r="F161" s="14"/>
      <c r="G161" s="15"/>
      <c r="H161" s="14"/>
      <c r="I161" s="15"/>
      <c r="J161" s="14"/>
      <c r="K161" s="15"/>
      <c r="L161" s="14"/>
      <c r="M161" s="15"/>
      <c r="N161" s="14"/>
      <c r="O161" s="15"/>
      <c r="P161" s="14"/>
      <c r="Q161" s="17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</row>
    <row r="162" spans="1:37" ht="14.25" customHeight="1" x14ac:dyDescent="0.35">
      <c r="A162" s="13"/>
      <c r="B162" s="14"/>
      <c r="C162" s="15"/>
      <c r="D162" s="14"/>
      <c r="E162" s="15"/>
      <c r="F162" s="14"/>
      <c r="G162" s="15"/>
      <c r="H162" s="14"/>
      <c r="I162" s="15"/>
      <c r="J162" s="14"/>
      <c r="K162" s="15"/>
      <c r="L162" s="14"/>
      <c r="M162" s="15"/>
      <c r="N162" s="14"/>
      <c r="O162" s="15"/>
      <c r="P162" s="14"/>
      <c r="Q162" s="17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</row>
    <row r="163" spans="1:37" ht="14.25" customHeight="1" x14ac:dyDescent="0.35">
      <c r="A163" s="13"/>
      <c r="B163" s="14"/>
      <c r="C163" s="15"/>
      <c r="D163" s="14"/>
      <c r="E163" s="15"/>
      <c r="F163" s="14"/>
      <c r="G163" s="15"/>
      <c r="H163" s="14"/>
      <c r="I163" s="15"/>
      <c r="J163" s="14"/>
      <c r="K163" s="15"/>
      <c r="L163" s="14"/>
      <c r="M163" s="15"/>
      <c r="N163" s="14"/>
      <c r="O163" s="15"/>
      <c r="P163" s="14"/>
      <c r="Q163" s="17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</row>
    <row r="164" spans="1:37" ht="14.25" customHeight="1" x14ac:dyDescent="0.35">
      <c r="A164" s="13"/>
      <c r="B164" s="14"/>
      <c r="C164" s="15"/>
      <c r="D164" s="14"/>
      <c r="E164" s="15"/>
      <c r="F164" s="14"/>
      <c r="G164" s="15"/>
      <c r="H164" s="14"/>
      <c r="I164" s="15"/>
      <c r="J164" s="14"/>
      <c r="K164" s="15"/>
      <c r="L164" s="14"/>
      <c r="M164" s="15"/>
      <c r="N164" s="14"/>
      <c r="O164" s="15"/>
      <c r="P164" s="14"/>
      <c r="Q164" s="17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</row>
    <row r="165" spans="1:37" ht="14.25" customHeight="1" x14ac:dyDescent="0.35">
      <c r="A165" s="13"/>
      <c r="B165" s="14"/>
      <c r="C165" s="15"/>
      <c r="D165" s="14"/>
      <c r="E165" s="15"/>
      <c r="F165" s="14"/>
      <c r="G165" s="15"/>
      <c r="H165" s="14"/>
      <c r="I165" s="15"/>
      <c r="J165" s="14"/>
      <c r="K165" s="15"/>
      <c r="L165" s="14"/>
      <c r="M165" s="15"/>
      <c r="N165" s="14"/>
      <c r="O165" s="15"/>
      <c r="P165" s="14"/>
      <c r="Q165" s="17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</row>
    <row r="166" spans="1:37" ht="14.25" customHeight="1" x14ac:dyDescent="0.35">
      <c r="A166" s="13"/>
      <c r="B166" s="14"/>
      <c r="C166" s="15"/>
      <c r="D166" s="14"/>
      <c r="E166" s="15"/>
      <c r="F166" s="14"/>
      <c r="G166" s="15"/>
      <c r="H166" s="14"/>
      <c r="I166" s="15"/>
      <c r="J166" s="14"/>
      <c r="K166" s="15"/>
      <c r="L166" s="14"/>
      <c r="M166" s="15"/>
      <c r="N166" s="14"/>
      <c r="O166" s="15"/>
      <c r="P166" s="14"/>
      <c r="Q166" s="17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</row>
    <row r="167" spans="1:37" ht="14.25" customHeight="1" x14ac:dyDescent="0.35">
      <c r="A167" s="13"/>
      <c r="B167" s="14"/>
      <c r="C167" s="15"/>
      <c r="D167" s="14"/>
      <c r="E167" s="15"/>
      <c r="F167" s="14"/>
      <c r="G167" s="15"/>
      <c r="H167" s="14"/>
      <c r="I167" s="15"/>
      <c r="J167" s="14"/>
      <c r="K167" s="15"/>
      <c r="L167" s="14"/>
      <c r="M167" s="15"/>
      <c r="N167" s="14"/>
      <c r="O167" s="15"/>
      <c r="P167" s="14"/>
      <c r="Q167" s="17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</row>
    <row r="168" spans="1:37" ht="14.25" customHeight="1" x14ac:dyDescent="0.35">
      <c r="A168" s="13"/>
      <c r="B168" s="14"/>
      <c r="C168" s="15"/>
      <c r="D168" s="14"/>
      <c r="E168" s="15"/>
      <c r="F168" s="14"/>
      <c r="G168" s="15"/>
      <c r="H168" s="14"/>
      <c r="I168" s="15"/>
      <c r="J168" s="14"/>
      <c r="K168" s="15"/>
      <c r="L168" s="14"/>
      <c r="M168" s="15"/>
      <c r="N168" s="14"/>
      <c r="O168" s="15"/>
      <c r="P168" s="14"/>
      <c r="Q168" s="17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</row>
    <row r="169" spans="1:37" ht="14.25" customHeight="1" x14ac:dyDescent="0.35">
      <c r="A169" s="13"/>
      <c r="B169" s="14"/>
      <c r="C169" s="15"/>
      <c r="D169" s="14"/>
      <c r="E169" s="15"/>
      <c r="F169" s="14"/>
      <c r="G169" s="15"/>
      <c r="H169" s="14"/>
      <c r="I169" s="15"/>
      <c r="J169" s="14"/>
      <c r="K169" s="15"/>
      <c r="L169" s="14"/>
      <c r="M169" s="15"/>
      <c r="N169" s="14"/>
      <c r="O169" s="15"/>
      <c r="P169" s="14"/>
      <c r="Q169" s="17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</row>
    <row r="170" spans="1:37" ht="14.25" customHeight="1" x14ac:dyDescent="0.35">
      <c r="A170" s="13"/>
      <c r="B170" s="14"/>
      <c r="C170" s="15"/>
      <c r="D170" s="14"/>
      <c r="E170" s="15"/>
      <c r="F170" s="14"/>
      <c r="G170" s="15"/>
      <c r="H170" s="14"/>
      <c r="I170" s="15"/>
      <c r="J170" s="14"/>
      <c r="K170" s="15"/>
      <c r="L170" s="14"/>
      <c r="M170" s="15"/>
      <c r="N170" s="14"/>
      <c r="O170" s="15"/>
      <c r="P170" s="14"/>
      <c r="Q170" s="17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</row>
    <row r="171" spans="1:37" ht="14.25" customHeight="1" x14ac:dyDescent="0.35">
      <c r="A171" s="13"/>
      <c r="B171" s="14"/>
      <c r="C171" s="15"/>
      <c r="D171" s="14"/>
      <c r="E171" s="15"/>
      <c r="F171" s="14"/>
      <c r="G171" s="15"/>
      <c r="H171" s="14"/>
      <c r="I171" s="15"/>
      <c r="J171" s="14"/>
      <c r="K171" s="15"/>
      <c r="L171" s="14"/>
      <c r="M171" s="15"/>
      <c r="N171" s="14"/>
      <c r="O171" s="15"/>
      <c r="P171" s="14"/>
      <c r="Q171" s="17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</row>
    <row r="172" spans="1:37" ht="14.25" customHeight="1" x14ac:dyDescent="0.35">
      <c r="A172" s="13"/>
      <c r="B172" s="14"/>
      <c r="C172" s="15"/>
      <c r="D172" s="14"/>
      <c r="E172" s="15"/>
      <c r="F172" s="14"/>
      <c r="G172" s="15"/>
      <c r="H172" s="14"/>
      <c r="I172" s="15"/>
      <c r="J172" s="14"/>
      <c r="K172" s="15"/>
      <c r="L172" s="14"/>
      <c r="M172" s="15"/>
      <c r="N172" s="14"/>
      <c r="O172" s="15"/>
      <c r="P172" s="14"/>
      <c r="Q172" s="17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</row>
    <row r="173" spans="1:37" ht="14.25" customHeight="1" x14ac:dyDescent="0.35">
      <c r="A173" s="13"/>
      <c r="B173" s="14"/>
      <c r="C173" s="15"/>
      <c r="D173" s="14"/>
      <c r="E173" s="15"/>
      <c r="F173" s="14"/>
      <c r="G173" s="15"/>
      <c r="H173" s="14"/>
      <c r="I173" s="15"/>
      <c r="J173" s="14"/>
      <c r="K173" s="15"/>
      <c r="L173" s="14"/>
      <c r="M173" s="15"/>
      <c r="N173" s="14"/>
      <c r="O173" s="15"/>
      <c r="P173" s="14"/>
      <c r="Q173" s="17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</row>
    <row r="174" spans="1:37" ht="14.25" customHeight="1" x14ac:dyDescent="0.35">
      <c r="A174" s="13"/>
      <c r="B174" s="14"/>
      <c r="C174" s="15"/>
      <c r="D174" s="14"/>
      <c r="E174" s="15"/>
      <c r="F174" s="14"/>
      <c r="G174" s="15"/>
      <c r="H174" s="14"/>
      <c r="I174" s="15"/>
      <c r="J174" s="14"/>
      <c r="K174" s="15"/>
      <c r="L174" s="14"/>
      <c r="M174" s="15"/>
      <c r="N174" s="14"/>
      <c r="O174" s="15"/>
      <c r="P174" s="14"/>
      <c r="Q174" s="17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</row>
    <row r="175" spans="1:37" ht="14.25" customHeight="1" x14ac:dyDescent="0.35">
      <c r="A175" s="13"/>
      <c r="B175" s="14"/>
      <c r="C175" s="15"/>
      <c r="D175" s="14"/>
      <c r="E175" s="15"/>
      <c r="F175" s="14"/>
      <c r="G175" s="15"/>
      <c r="H175" s="14"/>
      <c r="I175" s="15"/>
      <c r="J175" s="14"/>
      <c r="K175" s="15"/>
      <c r="L175" s="14"/>
      <c r="M175" s="15"/>
      <c r="N175" s="14"/>
      <c r="O175" s="15"/>
      <c r="P175" s="14"/>
      <c r="Q175" s="17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</row>
    <row r="176" spans="1:37" ht="14.25" customHeight="1" x14ac:dyDescent="0.35">
      <c r="A176" s="13"/>
      <c r="B176" s="14"/>
      <c r="C176" s="15"/>
      <c r="D176" s="14"/>
      <c r="E176" s="15"/>
      <c r="F176" s="14"/>
      <c r="G176" s="15"/>
      <c r="H176" s="14"/>
      <c r="I176" s="15"/>
      <c r="J176" s="14"/>
      <c r="K176" s="15"/>
      <c r="L176" s="14"/>
      <c r="M176" s="15"/>
      <c r="N176" s="14"/>
      <c r="O176" s="15"/>
      <c r="P176" s="14"/>
      <c r="Q176" s="17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</row>
    <row r="177" spans="1:37" ht="14.25" customHeight="1" x14ac:dyDescent="0.35">
      <c r="A177" s="13"/>
      <c r="B177" s="14"/>
      <c r="C177" s="15"/>
      <c r="D177" s="14"/>
      <c r="E177" s="15"/>
      <c r="F177" s="14"/>
      <c r="G177" s="15"/>
      <c r="H177" s="14"/>
      <c r="I177" s="15"/>
      <c r="J177" s="14"/>
      <c r="K177" s="15"/>
      <c r="L177" s="14"/>
      <c r="M177" s="15"/>
      <c r="N177" s="14"/>
      <c r="O177" s="15"/>
      <c r="P177" s="14"/>
      <c r="Q177" s="17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</row>
    <row r="178" spans="1:37" ht="14.25" customHeight="1" x14ac:dyDescent="0.35">
      <c r="A178" s="13"/>
      <c r="B178" s="14"/>
      <c r="C178" s="15"/>
      <c r="D178" s="14"/>
      <c r="E178" s="15"/>
      <c r="F178" s="14"/>
      <c r="G178" s="15"/>
      <c r="H178" s="14"/>
      <c r="I178" s="15"/>
      <c r="J178" s="14"/>
      <c r="K178" s="15"/>
      <c r="L178" s="14"/>
      <c r="M178" s="15"/>
      <c r="N178" s="14"/>
      <c r="O178" s="15"/>
      <c r="P178" s="14"/>
      <c r="Q178" s="17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</row>
    <row r="179" spans="1:37" ht="14.25" customHeight="1" x14ac:dyDescent="0.35">
      <c r="A179" s="13"/>
      <c r="B179" s="14"/>
      <c r="C179" s="15"/>
      <c r="D179" s="14"/>
      <c r="E179" s="15"/>
      <c r="F179" s="14"/>
      <c r="G179" s="15"/>
      <c r="H179" s="14"/>
      <c r="I179" s="15"/>
      <c r="J179" s="14"/>
      <c r="K179" s="15"/>
      <c r="L179" s="14"/>
      <c r="M179" s="15"/>
      <c r="N179" s="14"/>
      <c r="O179" s="15"/>
      <c r="P179" s="14"/>
      <c r="Q179" s="17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</row>
    <row r="180" spans="1:37" ht="14.25" customHeight="1" x14ac:dyDescent="0.35">
      <c r="A180" s="13"/>
      <c r="B180" s="14"/>
      <c r="C180" s="15"/>
      <c r="D180" s="14"/>
      <c r="E180" s="15"/>
      <c r="F180" s="14"/>
      <c r="G180" s="15"/>
      <c r="H180" s="14"/>
      <c r="I180" s="15"/>
      <c r="J180" s="14"/>
      <c r="K180" s="15"/>
      <c r="L180" s="14"/>
      <c r="M180" s="15"/>
      <c r="N180" s="14"/>
      <c r="O180" s="15"/>
      <c r="P180" s="14"/>
      <c r="Q180" s="17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</row>
    <row r="181" spans="1:37" ht="14.25" customHeight="1" x14ac:dyDescent="0.35">
      <c r="A181" s="13"/>
      <c r="B181" s="14"/>
      <c r="C181" s="15"/>
      <c r="D181" s="14"/>
      <c r="E181" s="15"/>
      <c r="F181" s="14"/>
      <c r="G181" s="15"/>
      <c r="H181" s="14"/>
      <c r="I181" s="15"/>
      <c r="J181" s="14"/>
      <c r="K181" s="15"/>
      <c r="L181" s="14"/>
      <c r="M181" s="15"/>
      <c r="N181" s="14"/>
      <c r="O181" s="15"/>
      <c r="P181" s="14"/>
      <c r="Q181" s="17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</row>
    <row r="182" spans="1:37" ht="14.25" customHeight="1" x14ac:dyDescent="0.35">
      <c r="A182" s="13"/>
      <c r="B182" s="14"/>
      <c r="C182" s="15"/>
      <c r="D182" s="14"/>
      <c r="E182" s="15"/>
      <c r="F182" s="14"/>
      <c r="G182" s="15"/>
      <c r="H182" s="14"/>
      <c r="I182" s="15"/>
      <c r="J182" s="14"/>
      <c r="K182" s="15"/>
      <c r="L182" s="14"/>
      <c r="M182" s="15"/>
      <c r="N182" s="14"/>
      <c r="O182" s="15"/>
      <c r="P182" s="14"/>
      <c r="Q182" s="17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</row>
    <row r="183" spans="1:37" ht="14.25" customHeight="1" x14ac:dyDescent="0.35">
      <c r="A183" s="13"/>
      <c r="B183" s="14"/>
      <c r="C183" s="15"/>
      <c r="D183" s="14"/>
      <c r="E183" s="15"/>
      <c r="F183" s="14"/>
      <c r="G183" s="15"/>
      <c r="H183" s="14"/>
      <c r="I183" s="15"/>
      <c r="J183" s="14"/>
      <c r="K183" s="15"/>
      <c r="L183" s="14"/>
      <c r="M183" s="15"/>
      <c r="N183" s="14"/>
      <c r="O183" s="15"/>
      <c r="P183" s="14"/>
      <c r="Q183" s="17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</row>
    <row r="184" spans="1:37" ht="14.25" customHeight="1" x14ac:dyDescent="0.35">
      <c r="A184" s="13"/>
      <c r="B184" s="14"/>
      <c r="C184" s="15"/>
      <c r="D184" s="14"/>
      <c r="E184" s="15"/>
      <c r="F184" s="14"/>
      <c r="G184" s="15"/>
      <c r="H184" s="14"/>
      <c r="I184" s="15"/>
      <c r="J184" s="14"/>
      <c r="K184" s="15"/>
      <c r="L184" s="14"/>
      <c r="M184" s="15"/>
      <c r="N184" s="14"/>
      <c r="O184" s="15"/>
      <c r="P184" s="14"/>
      <c r="Q184" s="17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</row>
    <row r="185" spans="1:37" ht="14.25" customHeight="1" x14ac:dyDescent="0.35">
      <c r="A185" s="13"/>
      <c r="B185" s="14"/>
      <c r="C185" s="15"/>
      <c r="D185" s="14"/>
      <c r="E185" s="15"/>
      <c r="F185" s="14"/>
      <c r="G185" s="15"/>
      <c r="H185" s="14"/>
      <c r="I185" s="15"/>
      <c r="J185" s="14"/>
      <c r="K185" s="15"/>
      <c r="L185" s="14"/>
      <c r="M185" s="15"/>
      <c r="N185" s="14"/>
      <c r="O185" s="15"/>
      <c r="P185" s="14"/>
      <c r="Q185" s="17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</row>
    <row r="186" spans="1:37" ht="14.25" customHeight="1" x14ac:dyDescent="0.35">
      <c r="A186" s="13"/>
      <c r="B186" s="14"/>
      <c r="C186" s="15"/>
      <c r="D186" s="14"/>
      <c r="E186" s="15"/>
      <c r="F186" s="14"/>
      <c r="G186" s="15"/>
      <c r="H186" s="14"/>
      <c r="I186" s="15"/>
      <c r="J186" s="14"/>
      <c r="K186" s="15"/>
      <c r="L186" s="14"/>
      <c r="M186" s="15"/>
      <c r="N186" s="14"/>
      <c r="O186" s="15"/>
      <c r="P186" s="14"/>
      <c r="Q186" s="17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</row>
    <row r="187" spans="1:37" ht="14.25" customHeight="1" x14ac:dyDescent="0.35">
      <c r="A187" s="13"/>
      <c r="B187" s="14"/>
      <c r="C187" s="15"/>
      <c r="D187" s="14"/>
      <c r="E187" s="15"/>
      <c r="F187" s="14"/>
      <c r="G187" s="15"/>
      <c r="H187" s="14"/>
      <c r="I187" s="15"/>
      <c r="J187" s="14"/>
      <c r="K187" s="15"/>
      <c r="L187" s="14"/>
      <c r="M187" s="15"/>
      <c r="N187" s="14"/>
      <c r="O187" s="15"/>
      <c r="P187" s="14"/>
      <c r="Q187" s="17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</row>
    <row r="188" spans="1:37" ht="14.25" customHeight="1" x14ac:dyDescent="0.35">
      <c r="A188" s="13"/>
      <c r="B188" s="14"/>
      <c r="C188" s="15"/>
      <c r="D188" s="14"/>
      <c r="E188" s="15"/>
      <c r="F188" s="14"/>
      <c r="G188" s="15"/>
      <c r="H188" s="14"/>
      <c r="I188" s="15"/>
      <c r="J188" s="14"/>
      <c r="K188" s="15"/>
      <c r="L188" s="14"/>
      <c r="M188" s="15"/>
      <c r="N188" s="14"/>
      <c r="O188" s="15"/>
      <c r="P188" s="14"/>
      <c r="Q188" s="17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</row>
    <row r="189" spans="1:37" ht="14.25" customHeight="1" x14ac:dyDescent="0.35">
      <c r="A189" s="13"/>
      <c r="B189" s="14"/>
      <c r="C189" s="15"/>
      <c r="D189" s="14"/>
      <c r="E189" s="15"/>
      <c r="F189" s="14"/>
      <c r="G189" s="15"/>
      <c r="H189" s="14"/>
      <c r="I189" s="15"/>
      <c r="J189" s="14"/>
      <c r="K189" s="15"/>
      <c r="L189" s="14"/>
      <c r="M189" s="15"/>
      <c r="N189" s="14"/>
      <c r="O189" s="15"/>
      <c r="P189" s="14"/>
      <c r="Q189" s="17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</row>
    <row r="190" spans="1:37" ht="14.25" customHeight="1" x14ac:dyDescent="0.35">
      <c r="A190" s="13"/>
      <c r="B190" s="14"/>
      <c r="C190" s="15"/>
      <c r="D190" s="14"/>
      <c r="E190" s="15"/>
      <c r="F190" s="14"/>
      <c r="G190" s="15"/>
      <c r="H190" s="14"/>
      <c r="I190" s="15"/>
      <c r="J190" s="14"/>
      <c r="K190" s="15"/>
      <c r="L190" s="14"/>
      <c r="M190" s="15"/>
      <c r="N190" s="14"/>
      <c r="O190" s="15"/>
      <c r="P190" s="14"/>
      <c r="Q190" s="17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</row>
    <row r="191" spans="1:37" ht="14.25" customHeight="1" x14ac:dyDescent="0.35">
      <c r="A191" s="13"/>
      <c r="B191" s="14"/>
      <c r="C191" s="15"/>
      <c r="D191" s="14"/>
      <c r="E191" s="15"/>
      <c r="F191" s="14"/>
      <c r="G191" s="15"/>
      <c r="H191" s="14"/>
      <c r="I191" s="15"/>
      <c r="J191" s="14"/>
      <c r="K191" s="15"/>
      <c r="L191" s="14"/>
      <c r="M191" s="15"/>
      <c r="N191" s="14"/>
      <c r="O191" s="15"/>
      <c r="P191" s="14"/>
      <c r="Q191" s="17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</row>
    <row r="192" spans="1:37" ht="14.25" customHeight="1" x14ac:dyDescent="0.35">
      <c r="A192" s="13"/>
      <c r="B192" s="14"/>
      <c r="C192" s="15"/>
      <c r="D192" s="14"/>
      <c r="E192" s="15"/>
      <c r="F192" s="14"/>
      <c r="G192" s="15"/>
      <c r="H192" s="14"/>
      <c r="I192" s="15"/>
      <c r="J192" s="14"/>
      <c r="K192" s="15"/>
      <c r="L192" s="14"/>
      <c r="M192" s="15"/>
      <c r="N192" s="14"/>
      <c r="O192" s="15"/>
      <c r="P192" s="14"/>
      <c r="Q192" s="17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</row>
    <row r="193" spans="1:37" ht="14.25" customHeight="1" x14ac:dyDescent="0.35">
      <c r="A193" s="13"/>
      <c r="B193" s="14"/>
      <c r="C193" s="15"/>
      <c r="D193" s="14"/>
      <c r="E193" s="15"/>
      <c r="F193" s="14"/>
      <c r="G193" s="15"/>
      <c r="H193" s="14"/>
      <c r="I193" s="15"/>
      <c r="J193" s="14"/>
      <c r="K193" s="15"/>
      <c r="L193" s="14"/>
      <c r="M193" s="15"/>
      <c r="N193" s="14"/>
      <c r="O193" s="15"/>
      <c r="P193" s="14"/>
      <c r="Q193" s="17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</row>
    <row r="194" spans="1:37" ht="14.25" customHeight="1" x14ac:dyDescent="0.35">
      <c r="A194" s="13"/>
      <c r="B194" s="14"/>
      <c r="C194" s="15"/>
      <c r="D194" s="14"/>
      <c r="E194" s="15"/>
      <c r="F194" s="14"/>
      <c r="G194" s="15"/>
      <c r="H194" s="14"/>
      <c r="I194" s="15"/>
      <c r="J194" s="14"/>
      <c r="K194" s="15"/>
      <c r="L194" s="14"/>
      <c r="M194" s="15"/>
      <c r="N194" s="14"/>
      <c r="O194" s="15"/>
      <c r="P194" s="14"/>
      <c r="Q194" s="17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</row>
    <row r="195" spans="1:37" ht="14.25" customHeight="1" x14ac:dyDescent="0.35">
      <c r="A195" s="13"/>
      <c r="B195" s="14"/>
      <c r="C195" s="15"/>
      <c r="D195" s="14"/>
      <c r="E195" s="15"/>
      <c r="F195" s="14"/>
      <c r="G195" s="15"/>
      <c r="H195" s="14"/>
      <c r="I195" s="15"/>
      <c r="J195" s="14"/>
      <c r="K195" s="15"/>
      <c r="L195" s="14"/>
      <c r="M195" s="15"/>
      <c r="N195" s="14"/>
      <c r="O195" s="15"/>
      <c r="P195" s="14"/>
      <c r="Q195" s="17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</row>
    <row r="196" spans="1:37" ht="14.25" customHeight="1" x14ac:dyDescent="0.35">
      <c r="A196" s="13"/>
      <c r="B196" s="14"/>
      <c r="C196" s="15"/>
      <c r="D196" s="14"/>
      <c r="E196" s="15"/>
      <c r="F196" s="14"/>
      <c r="G196" s="15"/>
      <c r="H196" s="14"/>
      <c r="I196" s="15"/>
      <c r="J196" s="14"/>
      <c r="K196" s="15"/>
      <c r="L196" s="14"/>
      <c r="M196" s="15"/>
      <c r="N196" s="14"/>
      <c r="O196" s="15"/>
      <c r="P196" s="14"/>
      <c r="Q196" s="17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</row>
    <row r="197" spans="1:37" ht="14.25" customHeight="1" x14ac:dyDescent="0.35">
      <c r="A197" s="13"/>
      <c r="B197" s="14"/>
      <c r="C197" s="15"/>
      <c r="D197" s="14"/>
      <c r="E197" s="15"/>
      <c r="F197" s="14"/>
      <c r="G197" s="15"/>
      <c r="H197" s="14"/>
      <c r="I197" s="15"/>
      <c r="J197" s="14"/>
      <c r="K197" s="15"/>
      <c r="L197" s="14"/>
      <c r="M197" s="15"/>
      <c r="N197" s="14"/>
      <c r="O197" s="15"/>
      <c r="P197" s="14"/>
      <c r="Q197" s="17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</row>
    <row r="198" spans="1:37" ht="14.25" customHeight="1" x14ac:dyDescent="0.35">
      <c r="A198" s="13"/>
      <c r="B198" s="14"/>
      <c r="C198" s="15"/>
      <c r="D198" s="14"/>
      <c r="E198" s="15"/>
      <c r="F198" s="14"/>
      <c r="G198" s="15"/>
      <c r="H198" s="14"/>
      <c r="I198" s="15"/>
      <c r="J198" s="14"/>
      <c r="K198" s="15"/>
      <c r="L198" s="14"/>
      <c r="M198" s="15"/>
      <c r="N198" s="14"/>
      <c r="O198" s="15"/>
      <c r="P198" s="14"/>
      <c r="Q198" s="17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</row>
    <row r="199" spans="1:37" ht="14.25" customHeight="1" x14ac:dyDescent="0.35">
      <c r="A199" s="13"/>
      <c r="B199" s="14"/>
      <c r="C199" s="15"/>
      <c r="D199" s="14"/>
      <c r="E199" s="15"/>
      <c r="F199" s="14"/>
      <c r="G199" s="15"/>
      <c r="H199" s="14"/>
      <c r="I199" s="15"/>
      <c r="J199" s="14"/>
      <c r="K199" s="15"/>
      <c r="L199" s="14"/>
      <c r="M199" s="15"/>
      <c r="N199" s="14"/>
      <c r="O199" s="15"/>
      <c r="P199" s="14"/>
      <c r="Q199" s="17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</row>
    <row r="200" spans="1:37" ht="14.25" customHeight="1" x14ac:dyDescent="0.35">
      <c r="A200" s="13"/>
      <c r="B200" s="14"/>
      <c r="C200" s="15"/>
      <c r="D200" s="14"/>
      <c r="E200" s="15"/>
      <c r="F200" s="14"/>
      <c r="G200" s="15"/>
      <c r="H200" s="14"/>
      <c r="I200" s="15"/>
      <c r="J200" s="14"/>
      <c r="K200" s="15"/>
      <c r="L200" s="14"/>
      <c r="M200" s="15"/>
      <c r="N200" s="14"/>
      <c r="O200" s="15"/>
      <c r="P200" s="14"/>
      <c r="Q200" s="17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</row>
    <row r="201" spans="1:37" ht="14.25" customHeight="1" x14ac:dyDescent="0.35">
      <c r="A201" s="13"/>
      <c r="B201" s="14"/>
      <c r="C201" s="15"/>
      <c r="D201" s="14"/>
      <c r="E201" s="15"/>
      <c r="F201" s="14"/>
      <c r="G201" s="15"/>
      <c r="H201" s="14"/>
      <c r="I201" s="15"/>
      <c r="J201" s="14"/>
      <c r="K201" s="15"/>
      <c r="L201" s="14"/>
      <c r="M201" s="15"/>
      <c r="N201" s="14"/>
      <c r="O201" s="15"/>
      <c r="P201" s="14"/>
      <c r="Q201" s="17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</row>
    <row r="202" spans="1:37" ht="14.25" customHeight="1" x14ac:dyDescent="0.35">
      <c r="A202" s="13"/>
      <c r="B202" s="14"/>
      <c r="C202" s="15"/>
      <c r="D202" s="14"/>
      <c r="E202" s="15"/>
      <c r="F202" s="14"/>
      <c r="G202" s="15"/>
      <c r="H202" s="14"/>
      <c r="I202" s="15"/>
      <c r="J202" s="14"/>
      <c r="K202" s="15"/>
      <c r="L202" s="14"/>
      <c r="M202" s="15"/>
      <c r="N202" s="14"/>
      <c r="O202" s="15"/>
      <c r="P202" s="14"/>
      <c r="Q202" s="17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</row>
    <row r="203" spans="1:37" ht="14.25" customHeight="1" x14ac:dyDescent="0.35">
      <c r="A203" s="13"/>
      <c r="B203" s="14"/>
      <c r="C203" s="15"/>
      <c r="D203" s="14"/>
      <c r="E203" s="15"/>
      <c r="F203" s="14"/>
      <c r="G203" s="15"/>
      <c r="H203" s="14"/>
      <c r="I203" s="15"/>
      <c r="J203" s="14"/>
      <c r="K203" s="15"/>
      <c r="L203" s="14"/>
      <c r="M203" s="15"/>
      <c r="N203" s="14"/>
      <c r="O203" s="15"/>
      <c r="P203" s="14"/>
      <c r="Q203" s="17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</row>
    <row r="204" spans="1:37" ht="14.25" customHeight="1" x14ac:dyDescent="0.35">
      <c r="A204" s="13"/>
      <c r="B204" s="14"/>
      <c r="C204" s="15"/>
      <c r="D204" s="14"/>
      <c r="E204" s="15"/>
      <c r="F204" s="14"/>
      <c r="G204" s="15"/>
      <c r="H204" s="14"/>
      <c r="I204" s="15"/>
      <c r="J204" s="14"/>
      <c r="K204" s="15"/>
      <c r="L204" s="14"/>
      <c r="M204" s="15"/>
      <c r="N204" s="14"/>
      <c r="O204" s="15"/>
      <c r="P204" s="14"/>
      <c r="Q204" s="17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</row>
    <row r="205" spans="1:37" ht="14.25" customHeight="1" x14ac:dyDescent="0.35">
      <c r="A205" s="13"/>
      <c r="B205" s="14"/>
      <c r="C205" s="15"/>
      <c r="D205" s="14"/>
      <c r="E205" s="15"/>
      <c r="F205" s="14"/>
      <c r="G205" s="15"/>
      <c r="H205" s="14"/>
      <c r="I205" s="15"/>
      <c r="J205" s="14"/>
      <c r="K205" s="15"/>
      <c r="L205" s="14"/>
      <c r="M205" s="15"/>
      <c r="N205" s="14"/>
      <c r="O205" s="15"/>
      <c r="P205" s="14"/>
      <c r="Q205" s="17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</row>
    <row r="206" spans="1:37" ht="14.25" customHeight="1" x14ac:dyDescent="0.35">
      <c r="A206" s="13"/>
      <c r="B206" s="14"/>
      <c r="C206" s="15"/>
      <c r="D206" s="14"/>
      <c r="E206" s="15"/>
      <c r="F206" s="14"/>
      <c r="G206" s="15"/>
      <c r="H206" s="14"/>
      <c r="I206" s="15"/>
      <c r="J206" s="14"/>
      <c r="K206" s="15"/>
      <c r="L206" s="14"/>
      <c r="M206" s="15"/>
      <c r="N206" s="14"/>
      <c r="O206" s="15"/>
      <c r="P206" s="14"/>
      <c r="Q206" s="17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</row>
    <row r="207" spans="1:37" ht="14.25" customHeight="1" x14ac:dyDescent="0.35">
      <c r="A207" s="13"/>
      <c r="B207" s="14"/>
      <c r="C207" s="15"/>
      <c r="D207" s="14"/>
      <c r="E207" s="15"/>
      <c r="F207" s="14"/>
      <c r="G207" s="15"/>
      <c r="H207" s="14"/>
      <c r="I207" s="15"/>
      <c r="J207" s="14"/>
      <c r="K207" s="15"/>
      <c r="L207" s="14"/>
      <c r="M207" s="15"/>
      <c r="N207" s="14"/>
      <c r="O207" s="15"/>
      <c r="P207" s="14"/>
      <c r="Q207" s="17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</row>
    <row r="208" spans="1:37" ht="14.25" customHeight="1" x14ac:dyDescent="0.35">
      <c r="A208" s="13"/>
      <c r="B208" s="14"/>
      <c r="C208" s="15"/>
      <c r="D208" s="14"/>
      <c r="E208" s="15"/>
      <c r="F208" s="14"/>
      <c r="G208" s="15"/>
      <c r="H208" s="14"/>
      <c r="I208" s="15"/>
      <c r="J208" s="14"/>
      <c r="K208" s="15"/>
      <c r="L208" s="14"/>
      <c r="M208" s="15"/>
      <c r="N208" s="14"/>
      <c r="O208" s="15"/>
      <c r="P208" s="14"/>
      <c r="Q208" s="17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</row>
    <row r="209" spans="1:37" ht="14.25" customHeight="1" x14ac:dyDescent="0.35">
      <c r="A209" s="13"/>
      <c r="B209" s="14"/>
      <c r="C209" s="15"/>
      <c r="D209" s="14"/>
      <c r="E209" s="15"/>
      <c r="F209" s="14"/>
      <c r="G209" s="15"/>
      <c r="H209" s="14"/>
      <c r="I209" s="15"/>
      <c r="J209" s="14"/>
      <c r="K209" s="15"/>
      <c r="L209" s="14"/>
      <c r="M209" s="15"/>
      <c r="N209" s="14"/>
      <c r="O209" s="15"/>
      <c r="P209" s="14"/>
      <c r="Q209" s="17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</row>
    <row r="210" spans="1:37" ht="14.25" customHeight="1" x14ac:dyDescent="0.35">
      <c r="A210" s="13"/>
      <c r="B210" s="14"/>
      <c r="C210" s="15"/>
      <c r="D210" s="14"/>
      <c r="E210" s="15"/>
      <c r="F210" s="14"/>
      <c r="G210" s="15"/>
      <c r="H210" s="14"/>
      <c r="I210" s="15"/>
      <c r="J210" s="14"/>
      <c r="K210" s="15"/>
      <c r="L210" s="14"/>
      <c r="M210" s="15"/>
      <c r="N210" s="14"/>
      <c r="O210" s="15"/>
      <c r="P210" s="14"/>
      <c r="Q210" s="17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</row>
    <row r="211" spans="1:37" ht="14.25" customHeight="1" x14ac:dyDescent="0.35">
      <c r="A211" s="13"/>
      <c r="B211" s="14"/>
      <c r="C211" s="15"/>
      <c r="D211" s="14"/>
      <c r="E211" s="15"/>
      <c r="F211" s="14"/>
      <c r="G211" s="15"/>
      <c r="H211" s="14"/>
      <c r="I211" s="15"/>
      <c r="J211" s="14"/>
      <c r="K211" s="15"/>
      <c r="L211" s="14"/>
      <c r="M211" s="15"/>
      <c r="N211" s="14"/>
      <c r="O211" s="15"/>
      <c r="P211" s="14"/>
      <c r="Q211" s="17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</row>
    <row r="212" spans="1:37" ht="14.25" customHeight="1" x14ac:dyDescent="0.35">
      <c r="A212" s="13"/>
      <c r="B212" s="14"/>
      <c r="C212" s="15"/>
      <c r="D212" s="14"/>
      <c r="E212" s="15"/>
      <c r="F212" s="14"/>
      <c r="G212" s="15"/>
      <c r="H212" s="14"/>
      <c r="I212" s="15"/>
      <c r="J212" s="14"/>
      <c r="K212" s="15"/>
      <c r="L212" s="14"/>
      <c r="M212" s="15"/>
      <c r="N212" s="14"/>
      <c r="O212" s="15"/>
      <c r="P212" s="14"/>
      <c r="Q212" s="17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</row>
    <row r="213" spans="1:37" ht="14.25" customHeight="1" x14ac:dyDescent="0.35">
      <c r="A213" s="13"/>
      <c r="B213" s="14"/>
      <c r="C213" s="15"/>
      <c r="D213" s="14"/>
      <c r="E213" s="15"/>
      <c r="F213" s="14"/>
      <c r="G213" s="15"/>
      <c r="H213" s="14"/>
      <c r="I213" s="15"/>
      <c r="J213" s="14"/>
      <c r="K213" s="15"/>
      <c r="L213" s="14"/>
      <c r="M213" s="15"/>
      <c r="N213" s="14"/>
      <c r="O213" s="15"/>
      <c r="P213" s="14"/>
      <c r="Q213" s="17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</row>
    <row r="214" spans="1:37" ht="14.25" customHeight="1" x14ac:dyDescent="0.35">
      <c r="A214" s="13"/>
      <c r="B214" s="14"/>
      <c r="C214" s="15"/>
      <c r="D214" s="14"/>
      <c r="E214" s="15"/>
      <c r="F214" s="14"/>
      <c r="G214" s="15"/>
      <c r="H214" s="14"/>
      <c r="I214" s="15"/>
      <c r="J214" s="14"/>
      <c r="K214" s="15"/>
      <c r="L214" s="14"/>
      <c r="M214" s="15"/>
      <c r="N214" s="14"/>
      <c r="O214" s="15"/>
      <c r="P214" s="14"/>
      <c r="Q214" s="17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</row>
    <row r="215" spans="1:37" ht="14.25" customHeight="1" x14ac:dyDescent="0.35">
      <c r="A215" s="13"/>
      <c r="B215" s="14"/>
      <c r="C215" s="15"/>
      <c r="D215" s="14"/>
      <c r="E215" s="15"/>
      <c r="F215" s="14"/>
      <c r="G215" s="15"/>
      <c r="H215" s="14"/>
      <c r="I215" s="15"/>
      <c r="J215" s="14"/>
      <c r="K215" s="15"/>
      <c r="L215" s="14"/>
      <c r="M215" s="15"/>
      <c r="N215" s="14"/>
      <c r="O215" s="15"/>
      <c r="P215" s="14"/>
      <c r="Q215" s="17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</row>
    <row r="216" spans="1:37" ht="14.25" customHeight="1" x14ac:dyDescent="0.35">
      <c r="A216" s="13"/>
      <c r="B216" s="14"/>
      <c r="C216" s="15"/>
      <c r="D216" s="14"/>
      <c r="E216" s="15"/>
      <c r="F216" s="14"/>
      <c r="G216" s="15"/>
      <c r="H216" s="14"/>
      <c r="I216" s="15"/>
      <c r="J216" s="14"/>
      <c r="K216" s="15"/>
      <c r="L216" s="14"/>
      <c r="M216" s="15"/>
      <c r="N216" s="14"/>
      <c r="O216" s="15"/>
      <c r="P216" s="14"/>
      <c r="Q216" s="17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</row>
    <row r="217" spans="1:37" ht="14.25" customHeight="1" x14ac:dyDescent="0.35">
      <c r="A217" s="13"/>
      <c r="B217" s="14"/>
      <c r="C217" s="15"/>
      <c r="D217" s="14"/>
      <c r="E217" s="15"/>
      <c r="F217" s="14"/>
      <c r="G217" s="15"/>
      <c r="H217" s="14"/>
      <c r="I217" s="15"/>
      <c r="J217" s="14"/>
      <c r="K217" s="15"/>
      <c r="L217" s="14"/>
      <c r="M217" s="15"/>
      <c r="N217" s="14"/>
      <c r="O217" s="15"/>
      <c r="P217" s="14"/>
      <c r="Q217" s="17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</row>
    <row r="218" spans="1:37" ht="14.25" customHeight="1" x14ac:dyDescent="0.35">
      <c r="A218" s="13"/>
      <c r="B218" s="14"/>
      <c r="C218" s="15"/>
      <c r="D218" s="14"/>
      <c r="E218" s="15"/>
      <c r="F218" s="14"/>
      <c r="G218" s="15"/>
      <c r="H218" s="14"/>
      <c r="I218" s="15"/>
      <c r="J218" s="14"/>
      <c r="K218" s="15"/>
      <c r="L218" s="14"/>
      <c r="M218" s="15"/>
      <c r="N218" s="14"/>
      <c r="O218" s="15"/>
      <c r="P218" s="14"/>
      <c r="Q218" s="17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</row>
    <row r="219" spans="1:37" ht="14.25" customHeight="1" x14ac:dyDescent="0.35">
      <c r="A219" s="13"/>
      <c r="B219" s="14"/>
      <c r="C219" s="15"/>
      <c r="D219" s="14"/>
      <c r="E219" s="15"/>
      <c r="F219" s="14"/>
      <c r="G219" s="15"/>
      <c r="H219" s="14"/>
      <c r="I219" s="15"/>
      <c r="J219" s="14"/>
      <c r="K219" s="15"/>
      <c r="L219" s="14"/>
      <c r="M219" s="15"/>
      <c r="N219" s="14"/>
      <c r="O219" s="15"/>
      <c r="P219" s="14"/>
      <c r="Q219" s="17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</row>
    <row r="220" spans="1:37" ht="14.25" customHeight="1" x14ac:dyDescent="0.35">
      <c r="A220" s="13"/>
      <c r="B220" s="14"/>
      <c r="C220" s="15"/>
      <c r="D220" s="14"/>
      <c r="E220" s="15"/>
      <c r="F220" s="14"/>
      <c r="G220" s="15"/>
      <c r="H220" s="14"/>
      <c r="I220" s="15"/>
      <c r="J220" s="14"/>
      <c r="K220" s="15"/>
      <c r="L220" s="14"/>
      <c r="M220" s="15"/>
      <c r="N220" s="14"/>
      <c r="O220" s="15"/>
      <c r="P220" s="14"/>
      <c r="Q220" s="17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</row>
    <row r="221" spans="1:37" ht="14.25" customHeight="1" x14ac:dyDescent="0.35">
      <c r="A221" s="13"/>
      <c r="B221" s="14"/>
      <c r="C221" s="15"/>
      <c r="D221" s="14"/>
      <c r="E221" s="15"/>
      <c r="F221" s="14"/>
      <c r="G221" s="15"/>
      <c r="H221" s="14"/>
      <c r="I221" s="15"/>
      <c r="J221" s="14"/>
      <c r="K221" s="15"/>
      <c r="L221" s="14"/>
      <c r="M221" s="15"/>
      <c r="N221" s="14"/>
      <c r="O221" s="15"/>
      <c r="P221" s="14"/>
      <c r="Q221" s="17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</row>
    <row r="222" spans="1:37" ht="14.25" customHeight="1" x14ac:dyDescent="0.35">
      <c r="A222" s="13"/>
      <c r="B222" s="14"/>
      <c r="C222" s="15"/>
      <c r="D222" s="14"/>
      <c r="E222" s="15"/>
      <c r="F222" s="14"/>
      <c r="G222" s="15"/>
      <c r="H222" s="14"/>
      <c r="I222" s="15"/>
      <c r="J222" s="14"/>
      <c r="K222" s="15"/>
      <c r="L222" s="14"/>
      <c r="M222" s="15"/>
      <c r="N222" s="14"/>
      <c r="O222" s="15"/>
      <c r="P222" s="14"/>
      <c r="Q222" s="17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</row>
    <row r="223" spans="1:37" ht="14.25" customHeight="1" x14ac:dyDescent="0.35">
      <c r="A223" s="13"/>
      <c r="B223" s="14"/>
      <c r="C223" s="15"/>
      <c r="D223" s="14"/>
      <c r="E223" s="15"/>
      <c r="F223" s="14"/>
      <c r="G223" s="15"/>
      <c r="H223" s="14"/>
      <c r="I223" s="15"/>
      <c r="J223" s="14"/>
      <c r="K223" s="15"/>
      <c r="L223" s="14"/>
      <c r="M223" s="15"/>
      <c r="N223" s="14"/>
      <c r="O223" s="15"/>
      <c r="P223" s="14"/>
      <c r="Q223" s="17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</row>
    <row r="224" spans="1:37" ht="14.25" customHeight="1" x14ac:dyDescent="0.35">
      <c r="A224" s="13"/>
      <c r="B224" s="14"/>
      <c r="C224" s="15"/>
      <c r="D224" s="14"/>
      <c r="E224" s="15"/>
      <c r="F224" s="14"/>
      <c r="G224" s="15"/>
      <c r="H224" s="14"/>
      <c r="I224" s="15"/>
      <c r="J224" s="14"/>
      <c r="K224" s="15"/>
      <c r="L224" s="14"/>
      <c r="M224" s="15"/>
      <c r="N224" s="14"/>
      <c r="O224" s="15"/>
      <c r="P224" s="14"/>
      <c r="Q224" s="17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</row>
    <row r="225" spans="1:37" ht="14.25" customHeight="1" x14ac:dyDescent="0.35">
      <c r="A225" s="13"/>
      <c r="B225" s="14"/>
      <c r="C225" s="15"/>
      <c r="D225" s="14"/>
      <c r="E225" s="15"/>
      <c r="F225" s="14"/>
      <c r="G225" s="15"/>
      <c r="H225" s="14"/>
      <c r="I225" s="15"/>
      <c r="J225" s="14"/>
      <c r="K225" s="15"/>
      <c r="L225" s="14"/>
      <c r="M225" s="15"/>
      <c r="N225" s="14"/>
      <c r="O225" s="15"/>
      <c r="P225" s="14"/>
      <c r="Q225" s="17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</row>
    <row r="226" spans="1:37" ht="14.25" customHeight="1" x14ac:dyDescent="0.35">
      <c r="A226" s="13"/>
      <c r="B226" s="14"/>
      <c r="C226" s="15"/>
      <c r="D226" s="14"/>
      <c r="E226" s="15"/>
      <c r="F226" s="14"/>
      <c r="G226" s="15"/>
      <c r="H226" s="14"/>
      <c r="I226" s="15"/>
      <c r="J226" s="14"/>
      <c r="K226" s="15"/>
      <c r="L226" s="14"/>
      <c r="M226" s="15"/>
      <c r="N226" s="14"/>
      <c r="O226" s="15"/>
      <c r="P226" s="14"/>
      <c r="Q226" s="17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</row>
    <row r="227" spans="1:37" ht="14.25" customHeight="1" x14ac:dyDescent="0.35">
      <c r="A227" s="13"/>
      <c r="B227" s="14"/>
      <c r="C227" s="15"/>
      <c r="D227" s="14"/>
      <c r="E227" s="15"/>
      <c r="F227" s="14"/>
      <c r="G227" s="15"/>
      <c r="H227" s="14"/>
      <c r="I227" s="15"/>
      <c r="J227" s="14"/>
      <c r="K227" s="15"/>
      <c r="L227" s="14"/>
      <c r="M227" s="15"/>
      <c r="N227" s="14"/>
      <c r="O227" s="15"/>
      <c r="P227" s="14"/>
      <c r="Q227" s="17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</row>
    <row r="228" spans="1:37" ht="14.25" customHeight="1" x14ac:dyDescent="0.35">
      <c r="A228" s="13"/>
      <c r="B228" s="14"/>
      <c r="C228" s="15"/>
      <c r="D228" s="14"/>
      <c r="E228" s="15"/>
      <c r="F228" s="14"/>
      <c r="G228" s="15"/>
      <c r="H228" s="14"/>
      <c r="I228" s="15"/>
      <c r="J228" s="14"/>
      <c r="K228" s="15"/>
      <c r="L228" s="14"/>
      <c r="M228" s="15"/>
      <c r="N228" s="14"/>
      <c r="O228" s="15"/>
      <c r="P228" s="14"/>
      <c r="Q228" s="17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</row>
    <row r="229" spans="1:37" ht="14.25" customHeight="1" x14ac:dyDescent="0.35">
      <c r="A229" s="13"/>
      <c r="B229" s="14"/>
      <c r="C229" s="15"/>
      <c r="D229" s="14"/>
      <c r="E229" s="15"/>
      <c r="F229" s="14"/>
      <c r="G229" s="15"/>
      <c r="H229" s="14"/>
      <c r="I229" s="15"/>
      <c r="J229" s="14"/>
      <c r="K229" s="15"/>
      <c r="L229" s="14"/>
      <c r="M229" s="15"/>
      <c r="N229" s="14"/>
      <c r="O229" s="15"/>
      <c r="P229" s="14"/>
      <c r="Q229" s="17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</row>
    <row r="230" spans="1:37" ht="14.25" customHeight="1" x14ac:dyDescent="0.35">
      <c r="A230" s="13"/>
      <c r="B230" s="14"/>
      <c r="C230" s="15"/>
      <c r="D230" s="14"/>
      <c r="E230" s="15"/>
      <c r="F230" s="14"/>
      <c r="G230" s="15"/>
      <c r="H230" s="14"/>
      <c r="I230" s="15"/>
      <c r="J230" s="14"/>
      <c r="K230" s="15"/>
      <c r="L230" s="14"/>
      <c r="M230" s="15"/>
      <c r="N230" s="14"/>
      <c r="O230" s="15"/>
      <c r="P230" s="14"/>
      <c r="Q230" s="17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</row>
    <row r="231" spans="1:37" ht="14.25" customHeight="1" x14ac:dyDescent="0.35">
      <c r="A231" s="13"/>
      <c r="B231" s="14"/>
      <c r="C231" s="15"/>
      <c r="D231" s="14"/>
      <c r="E231" s="15"/>
      <c r="F231" s="14"/>
      <c r="G231" s="15"/>
      <c r="H231" s="14"/>
      <c r="I231" s="15"/>
      <c r="J231" s="14"/>
      <c r="K231" s="15"/>
      <c r="L231" s="14"/>
      <c r="M231" s="15"/>
      <c r="N231" s="14"/>
      <c r="O231" s="15"/>
      <c r="P231" s="14"/>
      <c r="Q231" s="17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</row>
    <row r="232" spans="1:37" ht="14.25" customHeight="1" x14ac:dyDescent="0.35">
      <c r="A232" s="13"/>
      <c r="B232" s="14"/>
      <c r="C232" s="15"/>
      <c r="D232" s="14"/>
      <c r="E232" s="15"/>
      <c r="F232" s="14"/>
      <c r="G232" s="15"/>
      <c r="H232" s="14"/>
      <c r="I232" s="15"/>
      <c r="J232" s="14"/>
      <c r="K232" s="15"/>
      <c r="L232" s="14"/>
      <c r="M232" s="15"/>
      <c r="N232" s="14"/>
      <c r="O232" s="15"/>
      <c r="P232" s="14"/>
      <c r="Q232" s="17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</row>
    <row r="233" spans="1:37" ht="14.25" customHeight="1" x14ac:dyDescent="0.35">
      <c r="A233" s="13"/>
      <c r="B233" s="14"/>
      <c r="C233" s="15"/>
      <c r="D233" s="14"/>
      <c r="E233" s="15"/>
      <c r="F233" s="14"/>
      <c r="G233" s="15"/>
      <c r="H233" s="14"/>
      <c r="I233" s="15"/>
      <c r="J233" s="14"/>
      <c r="K233" s="15"/>
      <c r="L233" s="14"/>
      <c r="M233" s="15"/>
      <c r="N233" s="14"/>
      <c r="O233" s="15"/>
      <c r="P233" s="14"/>
      <c r="Q233" s="17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</row>
    <row r="234" spans="1:37" ht="14.25" customHeight="1" x14ac:dyDescent="0.35">
      <c r="A234" s="13"/>
      <c r="B234" s="14"/>
      <c r="C234" s="15"/>
      <c r="D234" s="14"/>
      <c r="E234" s="15"/>
      <c r="F234" s="14"/>
      <c r="G234" s="15"/>
      <c r="H234" s="14"/>
      <c r="I234" s="15"/>
      <c r="J234" s="14"/>
      <c r="K234" s="15"/>
      <c r="L234" s="14"/>
      <c r="M234" s="15"/>
      <c r="N234" s="14"/>
      <c r="O234" s="15"/>
      <c r="P234" s="14"/>
      <c r="Q234" s="17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</row>
    <row r="235" spans="1:37" ht="14.25" customHeight="1" x14ac:dyDescent="0.35">
      <c r="A235" s="13"/>
      <c r="B235" s="14"/>
      <c r="C235" s="15"/>
      <c r="D235" s="14"/>
      <c r="E235" s="15"/>
      <c r="F235" s="14"/>
      <c r="G235" s="15"/>
      <c r="H235" s="14"/>
      <c r="I235" s="15"/>
      <c r="J235" s="14"/>
      <c r="K235" s="15"/>
      <c r="L235" s="14"/>
      <c r="M235" s="15"/>
      <c r="N235" s="14"/>
      <c r="O235" s="15"/>
      <c r="P235" s="14"/>
      <c r="Q235" s="17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</row>
    <row r="236" spans="1:37" ht="14.25" customHeight="1" x14ac:dyDescent="0.35">
      <c r="A236" s="13"/>
      <c r="B236" s="14"/>
      <c r="C236" s="15"/>
      <c r="D236" s="14"/>
      <c r="E236" s="15"/>
      <c r="F236" s="14"/>
      <c r="G236" s="15"/>
      <c r="H236" s="14"/>
      <c r="I236" s="15"/>
      <c r="J236" s="14"/>
      <c r="K236" s="15"/>
      <c r="L236" s="14"/>
      <c r="M236" s="15"/>
      <c r="N236" s="14"/>
      <c r="O236" s="15"/>
      <c r="P236" s="14"/>
      <c r="Q236" s="17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</row>
    <row r="237" spans="1:37" ht="14.25" customHeight="1" x14ac:dyDescent="0.35">
      <c r="A237" s="13"/>
      <c r="B237" s="14"/>
      <c r="C237" s="15"/>
      <c r="D237" s="14"/>
      <c r="E237" s="15"/>
      <c r="F237" s="14"/>
      <c r="G237" s="15"/>
      <c r="H237" s="14"/>
      <c r="I237" s="15"/>
      <c r="J237" s="14"/>
      <c r="K237" s="15"/>
      <c r="L237" s="14"/>
      <c r="M237" s="15"/>
      <c r="N237" s="14"/>
      <c r="O237" s="15"/>
      <c r="P237" s="14"/>
      <c r="Q237" s="17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</row>
    <row r="238" spans="1:37" ht="14.25" customHeight="1" x14ac:dyDescent="0.35">
      <c r="A238" s="13"/>
      <c r="B238" s="14"/>
      <c r="C238" s="15"/>
      <c r="D238" s="14"/>
      <c r="E238" s="15"/>
      <c r="F238" s="14"/>
      <c r="G238" s="15"/>
      <c r="H238" s="14"/>
      <c r="I238" s="15"/>
      <c r="J238" s="14"/>
      <c r="K238" s="15"/>
      <c r="L238" s="14"/>
      <c r="M238" s="15"/>
      <c r="N238" s="14"/>
      <c r="O238" s="15"/>
      <c r="P238" s="14"/>
      <c r="Q238" s="17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</row>
    <row r="239" spans="1:37" ht="14.25" customHeight="1" x14ac:dyDescent="0.35">
      <c r="A239" s="13"/>
      <c r="B239" s="14"/>
      <c r="C239" s="15"/>
      <c r="D239" s="14"/>
      <c r="E239" s="15"/>
      <c r="F239" s="14"/>
      <c r="G239" s="15"/>
      <c r="H239" s="14"/>
      <c r="I239" s="15"/>
      <c r="J239" s="14"/>
      <c r="K239" s="15"/>
      <c r="L239" s="14"/>
      <c r="M239" s="15"/>
      <c r="N239" s="14"/>
      <c r="O239" s="15"/>
      <c r="P239" s="14"/>
      <c r="Q239" s="17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</row>
    <row r="240" spans="1:37" ht="14.25" customHeight="1" x14ac:dyDescent="0.35">
      <c r="A240" s="13"/>
      <c r="B240" s="14"/>
      <c r="C240" s="15"/>
      <c r="D240" s="14"/>
      <c r="E240" s="15"/>
      <c r="F240" s="14"/>
      <c r="G240" s="15"/>
      <c r="H240" s="14"/>
      <c r="I240" s="15"/>
      <c r="J240" s="14"/>
      <c r="K240" s="15"/>
      <c r="L240" s="14"/>
      <c r="M240" s="15"/>
      <c r="N240" s="14"/>
      <c r="O240" s="15"/>
      <c r="P240" s="14"/>
      <c r="Q240" s="17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</row>
    <row r="241" spans="1:37" ht="14.25" customHeight="1" x14ac:dyDescent="0.35">
      <c r="A241" s="13"/>
      <c r="B241" s="14"/>
      <c r="C241" s="15"/>
      <c r="D241" s="14"/>
      <c r="E241" s="15"/>
      <c r="F241" s="14"/>
      <c r="G241" s="15"/>
      <c r="H241" s="14"/>
      <c r="I241" s="15"/>
      <c r="J241" s="14"/>
      <c r="K241" s="15"/>
      <c r="L241" s="14"/>
      <c r="M241" s="15"/>
      <c r="N241" s="14"/>
      <c r="O241" s="15"/>
      <c r="P241" s="14"/>
      <c r="Q241" s="17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</row>
    <row r="242" spans="1:37" ht="14.25" customHeight="1" x14ac:dyDescent="0.35">
      <c r="A242" s="13"/>
      <c r="B242" s="14"/>
      <c r="C242" s="15"/>
      <c r="D242" s="14"/>
      <c r="E242" s="15"/>
      <c r="F242" s="14"/>
      <c r="G242" s="15"/>
      <c r="H242" s="14"/>
      <c r="I242" s="15"/>
      <c r="J242" s="14"/>
      <c r="K242" s="15"/>
      <c r="L242" s="14"/>
      <c r="M242" s="15"/>
      <c r="N242" s="14"/>
      <c r="O242" s="15"/>
      <c r="P242" s="14"/>
      <c r="Q242" s="17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</row>
    <row r="243" spans="1:37" ht="14.25" customHeight="1" x14ac:dyDescent="0.35">
      <c r="A243" s="13"/>
      <c r="B243" s="14"/>
      <c r="C243" s="15"/>
      <c r="D243" s="14"/>
      <c r="E243" s="15"/>
      <c r="F243" s="14"/>
      <c r="G243" s="15"/>
      <c r="H243" s="14"/>
      <c r="I243" s="15"/>
      <c r="J243" s="14"/>
      <c r="K243" s="15"/>
      <c r="L243" s="14"/>
      <c r="M243" s="15"/>
      <c r="N243" s="14"/>
      <c r="O243" s="15"/>
      <c r="P243" s="14"/>
      <c r="Q243" s="17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</row>
    <row r="244" spans="1:37" ht="14.25" customHeight="1" x14ac:dyDescent="0.35">
      <c r="A244" s="13"/>
      <c r="B244" s="14"/>
      <c r="C244" s="15"/>
      <c r="D244" s="14"/>
      <c r="E244" s="15"/>
      <c r="F244" s="14"/>
      <c r="G244" s="15"/>
      <c r="H244" s="14"/>
      <c r="I244" s="15"/>
      <c r="J244" s="14"/>
      <c r="K244" s="15"/>
      <c r="L244" s="14"/>
      <c r="M244" s="15"/>
      <c r="N244" s="14"/>
      <c r="O244" s="15"/>
      <c r="P244" s="14"/>
      <c r="Q244" s="17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</row>
    <row r="245" spans="1:37" ht="14.25" customHeight="1" x14ac:dyDescent="0.35">
      <c r="A245" s="13"/>
      <c r="B245" s="14"/>
      <c r="C245" s="15"/>
      <c r="D245" s="14"/>
      <c r="E245" s="15"/>
      <c r="F245" s="14"/>
      <c r="G245" s="15"/>
      <c r="H245" s="14"/>
      <c r="I245" s="15"/>
      <c r="J245" s="14"/>
      <c r="K245" s="15"/>
      <c r="L245" s="14"/>
      <c r="M245" s="15"/>
      <c r="N245" s="14"/>
      <c r="O245" s="15"/>
      <c r="P245" s="14"/>
      <c r="Q245" s="17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</row>
    <row r="246" spans="1:37" ht="14.25" customHeight="1" x14ac:dyDescent="0.35">
      <c r="A246" s="13"/>
      <c r="B246" s="14"/>
      <c r="C246" s="15"/>
      <c r="D246" s="14"/>
      <c r="E246" s="15"/>
      <c r="F246" s="14"/>
      <c r="G246" s="15"/>
      <c r="H246" s="14"/>
      <c r="I246" s="15"/>
      <c r="J246" s="14"/>
      <c r="K246" s="15"/>
      <c r="L246" s="14"/>
      <c r="M246" s="15"/>
      <c r="N246" s="14"/>
      <c r="O246" s="15"/>
      <c r="P246" s="14"/>
      <c r="Q246" s="17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</row>
    <row r="247" spans="1:37" ht="14.25" customHeight="1" x14ac:dyDescent="0.35">
      <c r="A247" s="13"/>
      <c r="B247" s="14"/>
      <c r="C247" s="15"/>
      <c r="D247" s="14"/>
      <c r="E247" s="15"/>
      <c r="F247" s="14"/>
      <c r="G247" s="15"/>
      <c r="H247" s="14"/>
      <c r="I247" s="15"/>
      <c r="J247" s="14"/>
      <c r="K247" s="15"/>
      <c r="L247" s="14"/>
      <c r="M247" s="15"/>
      <c r="N247" s="14"/>
      <c r="O247" s="15"/>
      <c r="P247" s="14"/>
      <c r="Q247" s="17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</row>
    <row r="248" spans="1:37" ht="14.25" customHeight="1" x14ac:dyDescent="0.35">
      <c r="A248" s="13"/>
      <c r="B248" s="14"/>
      <c r="C248" s="15"/>
      <c r="D248" s="14"/>
      <c r="E248" s="15"/>
      <c r="F248" s="14"/>
      <c r="G248" s="15"/>
      <c r="H248" s="14"/>
      <c r="I248" s="15"/>
      <c r="J248" s="14"/>
      <c r="K248" s="15"/>
      <c r="L248" s="14"/>
      <c r="M248" s="15"/>
      <c r="N248" s="14"/>
      <c r="O248" s="15"/>
      <c r="P248" s="14"/>
      <c r="Q248" s="17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</row>
    <row r="249" spans="1:37" ht="14.25" customHeight="1" x14ac:dyDescent="0.35">
      <c r="A249" s="13"/>
      <c r="B249" s="14"/>
      <c r="C249" s="15"/>
      <c r="D249" s="14"/>
      <c r="E249" s="15"/>
      <c r="F249" s="14"/>
      <c r="G249" s="15"/>
      <c r="H249" s="14"/>
      <c r="I249" s="15"/>
      <c r="J249" s="14"/>
      <c r="K249" s="15"/>
      <c r="L249" s="14"/>
      <c r="M249" s="15"/>
      <c r="N249" s="14"/>
      <c r="O249" s="15"/>
      <c r="P249" s="14"/>
      <c r="Q249" s="17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</row>
    <row r="250" spans="1:37" ht="14.25" customHeight="1" x14ac:dyDescent="0.35">
      <c r="A250" s="13"/>
      <c r="B250" s="14"/>
      <c r="C250" s="15"/>
      <c r="D250" s="14"/>
      <c r="E250" s="15"/>
      <c r="F250" s="14"/>
      <c r="G250" s="15"/>
      <c r="H250" s="14"/>
      <c r="I250" s="15"/>
      <c r="J250" s="14"/>
      <c r="K250" s="15"/>
      <c r="L250" s="14"/>
      <c r="M250" s="15"/>
      <c r="N250" s="14"/>
      <c r="O250" s="15"/>
      <c r="P250" s="14"/>
      <c r="Q250" s="17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</row>
    <row r="251" spans="1:37" ht="14.25" customHeight="1" x14ac:dyDescent="0.35">
      <c r="A251" s="13"/>
      <c r="B251" s="14"/>
      <c r="C251" s="15"/>
      <c r="D251" s="14"/>
      <c r="E251" s="15"/>
      <c r="F251" s="14"/>
      <c r="G251" s="15"/>
      <c r="H251" s="14"/>
      <c r="I251" s="15"/>
      <c r="J251" s="14"/>
      <c r="K251" s="15"/>
      <c r="L251" s="14"/>
      <c r="M251" s="15"/>
      <c r="N251" s="14"/>
      <c r="O251" s="15"/>
      <c r="P251" s="14"/>
      <c r="Q251" s="17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</row>
    <row r="252" spans="1:37" ht="14.25" customHeight="1" x14ac:dyDescent="0.35">
      <c r="A252" s="13"/>
      <c r="B252" s="14"/>
      <c r="C252" s="15"/>
      <c r="D252" s="14"/>
      <c r="E252" s="15"/>
      <c r="F252" s="14"/>
      <c r="G252" s="15"/>
      <c r="H252" s="14"/>
      <c r="I252" s="15"/>
      <c r="J252" s="14"/>
      <c r="K252" s="15"/>
      <c r="L252" s="14"/>
      <c r="M252" s="15"/>
      <c r="N252" s="14"/>
      <c r="O252" s="15"/>
      <c r="P252" s="14"/>
      <c r="Q252" s="17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</row>
    <row r="253" spans="1:37" ht="14.25" customHeight="1" x14ac:dyDescent="0.35">
      <c r="A253" s="13"/>
      <c r="B253" s="14"/>
      <c r="C253" s="15"/>
      <c r="D253" s="14"/>
      <c r="E253" s="15"/>
      <c r="F253" s="14"/>
      <c r="G253" s="15"/>
      <c r="H253" s="14"/>
      <c r="I253" s="15"/>
      <c r="J253" s="14"/>
      <c r="K253" s="15"/>
      <c r="L253" s="14"/>
      <c r="M253" s="15"/>
      <c r="N253" s="14"/>
      <c r="O253" s="15"/>
      <c r="P253" s="14"/>
      <c r="Q253" s="17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</row>
    <row r="254" spans="1:37" ht="14.25" customHeight="1" x14ac:dyDescent="0.35">
      <c r="A254" s="13"/>
      <c r="B254" s="14"/>
      <c r="C254" s="15"/>
      <c r="D254" s="14"/>
      <c r="E254" s="15"/>
      <c r="F254" s="14"/>
      <c r="G254" s="15"/>
      <c r="H254" s="14"/>
      <c r="I254" s="15"/>
      <c r="J254" s="14"/>
      <c r="K254" s="15"/>
      <c r="L254" s="14"/>
      <c r="M254" s="15"/>
      <c r="N254" s="14"/>
      <c r="O254" s="15"/>
      <c r="P254" s="14"/>
      <c r="Q254" s="17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</row>
    <row r="255" spans="1:37" ht="14.25" customHeight="1" x14ac:dyDescent="0.35">
      <c r="A255" s="13"/>
      <c r="B255" s="14"/>
      <c r="C255" s="15"/>
      <c r="D255" s="14"/>
      <c r="E255" s="15"/>
      <c r="F255" s="14"/>
      <c r="G255" s="15"/>
      <c r="H255" s="14"/>
      <c r="I255" s="15"/>
      <c r="J255" s="14"/>
      <c r="K255" s="15"/>
      <c r="L255" s="14"/>
      <c r="M255" s="15"/>
      <c r="N255" s="14"/>
      <c r="O255" s="15"/>
      <c r="P255" s="14"/>
      <c r="Q255" s="17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</row>
    <row r="256" spans="1:37" ht="14.25" customHeight="1" x14ac:dyDescent="0.35">
      <c r="A256" s="13"/>
      <c r="B256" s="14"/>
      <c r="C256" s="15"/>
      <c r="D256" s="14"/>
      <c r="E256" s="15"/>
      <c r="F256" s="14"/>
      <c r="G256" s="15"/>
      <c r="H256" s="14"/>
      <c r="I256" s="15"/>
      <c r="J256" s="14"/>
      <c r="K256" s="15"/>
      <c r="L256" s="14"/>
      <c r="M256" s="15"/>
      <c r="N256" s="14"/>
      <c r="O256" s="15"/>
      <c r="P256" s="14"/>
      <c r="Q256" s="17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</row>
    <row r="257" spans="1:37" ht="14.25" customHeight="1" x14ac:dyDescent="0.35">
      <c r="A257" s="13"/>
      <c r="B257" s="14"/>
      <c r="C257" s="15"/>
      <c r="D257" s="14"/>
      <c r="E257" s="15"/>
      <c r="F257" s="14"/>
      <c r="G257" s="15"/>
      <c r="H257" s="14"/>
      <c r="I257" s="15"/>
      <c r="J257" s="14"/>
      <c r="K257" s="15"/>
      <c r="L257" s="14"/>
      <c r="M257" s="15"/>
      <c r="N257" s="14"/>
      <c r="O257" s="15"/>
      <c r="P257" s="14"/>
      <c r="Q257" s="17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</row>
    <row r="258" spans="1:37" ht="14.25" customHeight="1" x14ac:dyDescent="0.35">
      <c r="A258" s="13"/>
      <c r="B258" s="14"/>
      <c r="C258" s="15"/>
      <c r="D258" s="14"/>
      <c r="E258" s="15"/>
      <c r="F258" s="14"/>
      <c r="G258" s="15"/>
      <c r="H258" s="14"/>
      <c r="I258" s="15"/>
      <c r="J258" s="14"/>
      <c r="K258" s="15"/>
      <c r="L258" s="14"/>
      <c r="M258" s="15"/>
      <c r="N258" s="14"/>
      <c r="O258" s="15"/>
      <c r="P258" s="14"/>
      <c r="Q258" s="17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</row>
    <row r="259" spans="1:37" ht="14.25" customHeight="1" x14ac:dyDescent="0.35">
      <c r="A259" s="13"/>
      <c r="B259" s="14"/>
      <c r="C259" s="15"/>
      <c r="D259" s="14"/>
      <c r="E259" s="15"/>
      <c r="F259" s="14"/>
      <c r="G259" s="15"/>
      <c r="H259" s="14"/>
      <c r="I259" s="15"/>
      <c r="J259" s="14"/>
      <c r="K259" s="15"/>
      <c r="L259" s="14"/>
      <c r="M259" s="15"/>
      <c r="N259" s="14"/>
      <c r="O259" s="15"/>
      <c r="P259" s="14"/>
      <c r="Q259" s="17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</row>
    <row r="260" spans="1:37" ht="14.25" customHeight="1" x14ac:dyDescent="0.35">
      <c r="A260" s="13"/>
      <c r="B260" s="14"/>
      <c r="C260" s="15"/>
      <c r="D260" s="14"/>
      <c r="E260" s="15"/>
      <c r="F260" s="14"/>
      <c r="G260" s="15"/>
      <c r="H260" s="14"/>
      <c r="I260" s="15"/>
      <c r="J260" s="14"/>
      <c r="K260" s="15"/>
      <c r="L260" s="14"/>
      <c r="M260" s="15"/>
      <c r="N260" s="14"/>
      <c r="O260" s="15"/>
      <c r="P260" s="14"/>
      <c r="Q260" s="17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</row>
    <row r="261" spans="1:37" ht="14.25" customHeight="1" x14ac:dyDescent="0.35">
      <c r="A261" s="13"/>
      <c r="B261" s="14"/>
      <c r="C261" s="15"/>
      <c r="D261" s="14"/>
      <c r="E261" s="15"/>
      <c r="F261" s="14"/>
      <c r="G261" s="15"/>
      <c r="H261" s="14"/>
      <c r="I261" s="15"/>
      <c r="J261" s="14"/>
      <c r="K261" s="15"/>
      <c r="L261" s="14"/>
      <c r="M261" s="15"/>
      <c r="N261" s="14"/>
      <c r="O261" s="15"/>
      <c r="P261" s="14"/>
      <c r="Q261" s="17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</row>
    <row r="262" spans="1:37" ht="14.25" customHeight="1" x14ac:dyDescent="0.35">
      <c r="A262" s="13"/>
      <c r="B262" s="14"/>
      <c r="C262" s="15"/>
      <c r="D262" s="14"/>
      <c r="E262" s="15"/>
      <c r="F262" s="14"/>
      <c r="G262" s="15"/>
      <c r="H262" s="14"/>
      <c r="I262" s="15"/>
      <c r="J262" s="14"/>
      <c r="K262" s="15"/>
      <c r="L262" s="14"/>
      <c r="M262" s="15"/>
      <c r="N262" s="14"/>
      <c r="O262" s="15"/>
      <c r="P262" s="14"/>
      <c r="Q262" s="17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</row>
    <row r="263" spans="1:37" ht="14.25" customHeight="1" x14ac:dyDescent="0.35">
      <c r="A263" s="13"/>
      <c r="B263" s="14"/>
      <c r="C263" s="15"/>
      <c r="D263" s="14"/>
      <c r="E263" s="15"/>
      <c r="F263" s="14"/>
      <c r="G263" s="15"/>
      <c r="H263" s="14"/>
      <c r="I263" s="15"/>
      <c r="J263" s="14"/>
      <c r="K263" s="15"/>
      <c r="L263" s="14"/>
      <c r="M263" s="15"/>
      <c r="N263" s="14"/>
      <c r="O263" s="15"/>
      <c r="P263" s="14"/>
      <c r="Q263" s="17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</row>
    <row r="264" spans="1:37" ht="14.25" customHeight="1" x14ac:dyDescent="0.35">
      <c r="A264" s="13"/>
      <c r="B264" s="14"/>
      <c r="C264" s="15"/>
      <c r="D264" s="14"/>
      <c r="E264" s="15"/>
      <c r="F264" s="14"/>
      <c r="G264" s="15"/>
      <c r="H264" s="14"/>
      <c r="I264" s="15"/>
      <c r="J264" s="14"/>
      <c r="K264" s="15"/>
      <c r="L264" s="14"/>
      <c r="M264" s="15"/>
      <c r="N264" s="14"/>
      <c r="O264" s="15"/>
      <c r="P264" s="14"/>
      <c r="Q264" s="17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</row>
    <row r="265" spans="1:37" ht="14.25" customHeight="1" x14ac:dyDescent="0.35">
      <c r="A265" s="13"/>
      <c r="B265" s="14"/>
      <c r="C265" s="15"/>
      <c r="D265" s="14"/>
      <c r="E265" s="15"/>
      <c r="F265" s="14"/>
      <c r="G265" s="15"/>
      <c r="H265" s="14"/>
      <c r="I265" s="15"/>
      <c r="J265" s="14"/>
      <c r="K265" s="15"/>
      <c r="L265" s="14"/>
      <c r="M265" s="15"/>
      <c r="N265" s="14"/>
      <c r="O265" s="15"/>
      <c r="P265" s="14"/>
      <c r="Q265" s="17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</row>
    <row r="266" spans="1:37" ht="14.25" customHeight="1" x14ac:dyDescent="0.35">
      <c r="A266" s="13"/>
      <c r="B266" s="14"/>
      <c r="C266" s="15"/>
      <c r="D266" s="14"/>
      <c r="E266" s="15"/>
      <c r="F266" s="14"/>
      <c r="G266" s="15"/>
      <c r="H266" s="14"/>
      <c r="I266" s="15"/>
      <c r="J266" s="14"/>
      <c r="K266" s="15"/>
      <c r="L266" s="14"/>
      <c r="M266" s="15"/>
      <c r="N266" s="14"/>
      <c r="O266" s="15"/>
      <c r="P266" s="14"/>
      <c r="Q266" s="17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</row>
    <row r="267" spans="1:37" ht="14.25" customHeight="1" x14ac:dyDescent="0.35">
      <c r="A267" s="13"/>
      <c r="B267" s="14"/>
      <c r="C267" s="15"/>
      <c r="D267" s="14"/>
      <c r="E267" s="15"/>
      <c r="F267" s="14"/>
      <c r="G267" s="15"/>
      <c r="H267" s="14"/>
      <c r="I267" s="15"/>
      <c r="J267" s="14"/>
      <c r="K267" s="15"/>
      <c r="L267" s="14"/>
      <c r="M267" s="15"/>
      <c r="N267" s="14"/>
      <c r="O267" s="15"/>
      <c r="P267" s="14"/>
      <c r="Q267" s="17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</row>
    <row r="268" spans="1:37" ht="14.25" customHeight="1" x14ac:dyDescent="0.35">
      <c r="A268" s="13"/>
      <c r="B268" s="14"/>
      <c r="C268" s="15"/>
      <c r="D268" s="14"/>
      <c r="E268" s="15"/>
      <c r="F268" s="14"/>
      <c r="G268" s="15"/>
      <c r="H268" s="14"/>
      <c r="I268" s="15"/>
      <c r="J268" s="14"/>
      <c r="K268" s="15"/>
      <c r="L268" s="14"/>
      <c r="M268" s="15"/>
      <c r="N268" s="14"/>
      <c r="O268" s="15"/>
      <c r="P268" s="14"/>
      <c r="Q268" s="17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</row>
    <row r="269" spans="1:37" ht="14.25" customHeight="1" x14ac:dyDescent="0.35">
      <c r="A269" s="13"/>
      <c r="B269" s="14"/>
      <c r="C269" s="15"/>
      <c r="D269" s="14"/>
      <c r="E269" s="15"/>
      <c r="F269" s="14"/>
      <c r="G269" s="15"/>
      <c r="H269" s="14"/>
      <c r="I269" s="15"/>
      <c r="J269" s="14"/>
      <c r="K269" s="15"/>
      <c r="L269" s="14"/>
      <c r="M269" s="15"/>
      <c r="N269" s="14"/>
      <c r="O269" s="15"/>
      <c r="P269" s="14"/>
      <c r="Q269" s="17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</row>
    <row r="270" spans="1:37" ht="14.25" customHeight="1" x14ac:dyDescent="0.35">
      <c r="A270" s="13"/>
      <c r="B270" s="14"/>
      <c r="C270" s="15"/>
      <c r="D270" s="14"/>
      <c r="E270" s="15"/>
      <c r="F270" s="14"/>
      <c r="G270" s="15"/>
      <c r="H270" s="14"/>
      <c r="I270" s="15"/>
      <c r="J270" s="14"/>
      <c r="K270" s="15"/>
      <c r="L270" s="14"/>
      <c r="M270" s="15"/>
      <c r="N270" s="14"/>
      <c r="O270" s="15"/>
      <c r="P270" s="14"/>
      <c r="Q270" s="17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</row>
    <row r="271" spans="1:37" ht="14.25" customHeight="1" x14ac:dyDescent="0.35">
      <c r="A271" s="13"/>
      <c r="B271" s="14"/>
      <c r="C271" s="15"/>
      <c r="D271" s="14"/>
      <c r="E271" s="15"/>
      <c r="F271" s="14"/>
      <c r="G271" s="15"/>
      <c r="H271" s="14"/>
      <c r="I271" s="15"/>
      <c r="J271" s="14"/>
      <c r="K271" s="15"/>
      <c r="L271" s="14"/>
      <c r="M271" s="15"/>
      <c r="N271" s="14"/>
      <c r="O271" s="15"/>
      <c r="P271" s="14"/>
      <c r="Q271" s="17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</row>
    <row r="272" spans="1:37" ht="14.25" customHeight="1" x14ac:dyDescent="0.35">
      <c r="A272" s="13"/>
      <c r="B272" s="14"/>
      <c r="C272" s="15"/>
      <c r="D272" s="14"/>
      <c r="E272" s="15"/>
      <c r="F272" s="14"/>
      <c r="G272" s="15"/>
      <c r="H272" s="14"/>
      <c r="I272" s="15"/>
      <c r="J272" s="14"/>
      <c r="K272" s="15"/>
      <c r="L272" s="14"/>
      <c r="M272" s="15"/>
      <c r="N272" s="14"/>
      <c r="O272" s="15"/>
      <c r="P272" s="14"/>
      <c r="Q272" s="17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</row>
    <row r="273" spans="1:37" ht="14.25" customHeight="1" x14ac:dyDescent="0.35">
      <c r="A273" s="13"/>
      <c r="B273" s="14"/>
      <c r="C273" s="15"/>
      <c r="D273" s="14"/>
      <c r="E273" s="15"/>
      <c r="F273" s="14"/>
      <c r="G273" s="15"/>
      <c r="H273" s="14"/>
      <c r="I273" s="15"/>
      <c r="J273" s="14"/>
      <c r="K273" s="15"/>
      <c r="L273" s="14"/>
      <c r="M273" s="15"/>
      <c r="N273" s="14"/>
      <c r="O273" s="15"/>
      <c r="P273" s="14"/>
      <c r="Q273" s="17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</row>
    <row r="274" spans="1:37" ht="14.25" customHeight="1" x14ac:dyDescent="0.35">
      <c r="A274" s="13"/>
      <c r="B274" s="14"/>
      <c r="C274" s="15"/>
      <c r="D274" s="14"/>
      <c r="E274" s="15"/>
      <c r="F274" s="14"/>
      <c r="G274" s="15"/>
      <c r="H274" s="14"/>
      <c r="I274" s="15"/>
      <c r="J274" s="14"/>
      <c r="K274" s="15"/>
      <c r="L274" s="14"/>
      <c r="M274" s="15"/>
      <c r="N274" s="14"/>
      <c r="O274" s="15"/>
      <c r="P274" s="14"/>
      <c r="Q274" s="17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</row>
    <row r="275" spans="1:37" ht="14.25" customHeight="1" x14ac:dyDescent="0.35">
      <c r="A275" s="13"/>
      <c r="B275" s="14"/>
      <c r="C275" s="15"/>
      <c r="D275" s="14"/>
      <c r="E275" s="15"/>
      <c r="F275" s="14"/>
      <c r="G275" s="15"/>
      <c r="H275" s="14"/>
      <c r="I275" s="15"/>
      <c r="J275" s="14"/>
      <c r="K275" s="15"/>
      <c r="L275" s="14"/>
      <c r="M275" s="15"/>
      <c r="N275" s="14"/>
      <c r="O275" s="15"/>
      <c r="P275" s="14"/>
      <c r="Q275" s="17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</row>
    <row r="276" spans="1:37" ht="14.25" customHeight="1" x14ac:dyDescent="0.35">
      <c r="A276" s="13"/>
      <c r="B276" s="14"/>
      <c r="C276" s="15"/>
      <c r="D276" s="14"/>
      <c r="E276" s="15"/>
      <c r="F276" s="14"/>
      <c r="G276" s="15"/>
      <c r="H276" s="14"/>
      <c r="I276" s="15"/>
      <c r="J276" s="14"/>
      <c r="K276" s="15"/>
      <c r="L276" s="14"/>
      <c r="M276" s="15"/>
      <c r="N276" s="14"/>
      <c r="O276" s="15"/>
      <c r="P276" s="14"/>
      <c r="Q276" s="17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</row>
    <row r="277" spans="1:37" ht="14.25" customHeight="1" x14ac:dyDescent="0.35">
      <c r="A277" s="13"/>
      <c r="B277" s="14"/>
      <c r="C277" s="15"/>
      <c r="D277" s="14"/>
      <c r="E277" s="15"/>
      <c r="F277" s="14"/>
      <c r="G277" s="15"/>
      <c r="H277" s="14"/>
      <c r="I277" s="15"/>
      <c r="J277" s="14"/>
      <c r="K277" s="15"/>
      <c r="L277" s="14"/>
      <c r="M277" s="15"/>
      <c r="N277" s="14"/>
      <c r="O277" s="15"/>
      <c r="P277" s="14"/>
      <c r="Q277" s="17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</row>
    <row r="278" spans="1:37" ht="14.25" customHeight="1" x14ac:dyDescent="0.35">
      <c r="A278" s="13"/>
      <c r="B278" s="14"/>
      <c r="C278" s="15"/>
      <c r="D278" s="14"/>
      <c r="E278" s="15"/>
      <c r="F278" s="14"/>
      <c r="G278" s="15"/>
      <c r="H278" s="14"/>
      <c r="I278" s="15"/>
      <c r="J278" s="14"/>
      <c r="K278" s="15"/>
      <c r="L278" s="14"/>
      <c r="M278" s="15"/>
      <c r="N278" s="14"/>
      <c r="O278" s="15"/>
      <c r="P278" s="14"/>
      <c r="Q278" s="17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</row>
    <row r="279" spans="1:37" ht="14.25" customHeight="1" x14ac:dyDescent="0.35">
      <c r="A279" s="13"/>
      <c r="B279" s="14"/>
      <c r="C279" s="15"/>
      <c r="D279" s="14"/>
      <c r="E279" s="15"/>
      <c r="F279" s="14"/>
      <c r="G279" s="15"/>
      <c r="H279" s="14"/>
      <c r="I279" s="15"/>
      <c r="J279" s="14"/>
      <c r="K279" s="15"/>
      <c r="L279" s="14"/>
      <c r="M279" s="15"/>
      <c r="N279" s="14"/>
      <c r="O279" s="15"/>
      <c r="P279" s="14"/>
      <c r="Q279" s="17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</row>
    <row r="280" spans="1:37" ht="14.25" customHeight="1" x14ac:dyDescent="0.35">
      <c r="A280" s="13"/>
      <c r="B280" s="14"/>
      <c r="C280" s="15"/>
      <c r="D280" s="14"/>
      <c r="E280" s="15"/>
      <c r="F280" s="14"/>
      <c r="G280" s="15"/>
      <c r="H280" s="14"/>
      <c r="I280" s="15"/>
      <c r="J280" s="14"/>
      <c r="K280" s="15"/>
      <c r="L280" s="14"/>
      <c r="M280" s="15"/>
      <c r="N280" s="14"/>
      <c r="O280" s="15"/>
      <c r="P280" s="14"/>
      <c r="Q280" s="17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</row>
    <row r="281" spans="1:37" ht="14.25" customHeight="1" x14ac:dyDescent="0.35">
      <c r="A281" s="13"/>
      <c r="B281" s="14"/>
      <c r="C281" s="15"/>
      <c r="D281" s="14"/>
      <c r="E281" s="15"/>
      <c r="F281" s="14"/>
      <c r="G281" s="15"/>
      <c r="H281" s="14"/>
      <c r="I281" s="15"/>
      <c r="J281" s="14"/>
      <c r="K281" s="15"/>
      <c r="L281" s="14"/>
      <c r="M281" s="15"/>
      <c r="N281" s="14"/>
      <c r="O281" s="15"/>
      <c r="P281" s="14"/>
      <c r="Q281" s="17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</row>
    <row r="282" spans="1:37" ht="14.25" customHeight="1" x14ac:dyDescent="0.35">
      <c r="A282" s="13"/>
      <c r="B282" s="14"/>
      <c r="C282" s="15"/>
      <c r="D282" s="14"/>
      <c r="E282" s="15"/>
      <c r="F282" s="14"/>
      <c r="G282" s="15"/>
      <c r="H282" s="14"/>
      <c r="I282" s="15"/>
      <c r="J282" s="14"/>
      <c r="K282" s="15"/>
      <c r="L282" s="14"/>
      <c r="M282" s="15"/>
      <c r="N282" s="14"/>
      <c r="O282" s="15"/>
      <c r="P282" s="14"/>
      <c r="Q282" s="17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</row>
    <row r="283" spans="1:37" ht="14.25" customHeight="1" x14ac:dyDescent="0.35">
      <c r="A283" s="13"/>
      <c r="B283" s="14"/>
      <c r="C283" s="15"/>
      <c r="D283" s="14"/>
      <c r="E283" s="15"/>
      <c r="F283" s="14"/>
      <c r="G283" s="15"/>
      <c r="H283" s="14"/>
      <c r="I283" s="15"/>
      <c r="J283" s="14"/>
      <c r="K283" s="15"/>
      <c r="L283" s="14"/>
      <c r="M283" s="15"/>
      <c r="N283" s="14"/>
      <c r="O283" s="15"/>
      <c r="P283" s="14"/>
      <c r="Q283" s="17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</row>
    <row r="284" spans="1:37" ht="14.25" customHeight="1" x14ac:dyDescent="0.35">
      <c r="A284" s="13"/>
      <c r="B284" s="14"/>
      <c r="C284" s="15"/>
      <c r="D284" s="14"/>
      <c r="E284" s="15"/>
      <c r="F284" s="14"/>
      <c r="G284" s="15"/>
      <c r="H284" s="14"/>
      <c r="I284" s="15"/>
      <c r="J284" s="14"/>
      <c r="K284" s="15"/>
      <c r="L284" s="14"/>
      <c r="M284" s="15"/>
      <c r="N284" s="14"/>
      <c r="O284" s="15"/>
      <c r="P284" s="14"/>
      <c r="Q284" s="17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</row>
    <row r="285" spans="1:37" ht="14.25" customHeight="1" x14ac:dyDescent="0.35">
      <c r="A285" s="13"/>
      <c r="B285" s="14"/>
      <c r="C285" s="15"/>
      <c r="D285" s="14"/>
      <c r="E285" s="15"/>
      <c r="F285" s="14"/>
      <c r="G285" s="15"/>
      <c r="H285" s="14"/>
      <c r="I285" s="15"/>
      <c r="J285" s="14"/>
      <c r="K285" s="15"/>
      <c r="L285" s="14"/>
      <c r="M285" s="15"/>
      <c r="N285" s="14"/>
      <c r="O285" s="15"/>
      <c r="P285" s="14"/>
      <c r="Q285" s="17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</row>
    <row r="286" spans="1:37" ht="14.25" customHeight="1" x14ac:dyDescent="0.35">
      <c r="A286" s="13"/>
      <c r="B286" s="14"/>
      <c r="C286" s="15"/>
      <c r="D286" s="14"/>
      <c r="E286" s="15"/>
      <c r="F286" s="14"/>
      <c r="G286" s="15"/>
      <c r="H286" s="14"/>
      <c r="I286" s="15"/>
      <c r="J286" s="14"/>
      <c r="K286" s="15"/>
      <c r="L286" s="14"/>
      <c r="M286" s="15"/>
      <c r="N286" s="14"/>
      <c r="O286" s="15"/>
      <c r="P286" s="14"/>
      <c r="Q286" s="17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</row>
    <row r="287" spans="1:37" ht="14.25" customHeight="1" x14ac:dyDescent="0.35">
      <c r="A287" s="13"/>
      <c r="B287" s="14"/>
      <c r="C287" s="15"/>
      <c r="D287" s="14"/>
      <c r="E287" s="15"/>
      <c r="F287" s="14"/>
      <c r="G287" s="15"/>
      <c r="H287" s="14"/>
      <c r="I287" s="15"/>
      <c r="J287" s="14"/>
      <c r="K287" s="15"/>
      <c r="L287" s="14"/>
      <c r="M287" s="15"/>
      <c r="N287" s="14"/>
      <c r="O287" s="15"/>
      <c r="P287" s="14"/>
      <c r="Q287" s="17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</row>
    <row r="288" spans="1:37" ht="14.25" customHeight="1" x14ac:dyDescent="0.35">
      <c r="A288" s="13"/>
      <c r="B288" s="14"/>
      <c r="C288" s="15"/>
      <c r="D288" s="14"/>
      <c r="E288" s="15"/>
      <c r="F288" s="14"/>
      <c r="G288" s="15"/>
      <c r="H288" s="14"/>
      <c r="I288" s="15"/>
      <c r="J288" s="14"/>
      <c r="K288" s="15"/>
      <c r="L288" s="14"/>
      <c r="M288" s="15"/>
      <c r="N288" s="14"/>
      <c r="O288" s="15"/>
      <c r="P288" s="14"/>
      <c r="Q288" s="17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</row>
    <row r="289" spans="1:37" ht="14.25" customHeight="1" x14ac:dyDescent="0.35">
      <c r="A289" s="13"/>
      <c r="B289" s="14"/>
      <c r="C289" s="15"/>
      <c r="D289" s="14"/>
      <c r="E289" s="15"/>
      <c r="F289" s="14"/>
      <c r="G289" s="15"/>
      <c r="H289" s="14"/>
      <c r="I289" s="15"/>
      <c r="J289" s="14"/>
      <c r="K289" s="15"/>
      <c r="L289" s="14"/>
      <c r="M289" s="15"/>
      <c r="N289" s="14"/>
      <c r="O289" s="15"/>
      <c r="P289" s="14"/>
      <c r="Q289" s="17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</row>
    <row r="290" spans="1:37" ht="14.25" customHeight="1" x14ac:dyDescent="0.35">
      <c r="A290" s="13"/>
      <c r="B290" s="14"/>
      <c r="C290" s="15"/>
      <c r="D290" s="14"/>
      <c r="E290" s="15"/>
      <c r="F290" s="14"/>
      <c r="G290" s="15"/>
      <c r="H290" s="14"/>
      <c r="I290" s="15"/>
      <c r="J290" s="14"/>
      <c r="K290" s="15"/>
      <c r="L290" s="14"/>
      <c r="M290" s="15"/>
      <c r="N290" s="14"/>
      <c r="O290" s="15"/>
      <c r="P290" s="14"/>
      <c r="Q290" s="17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</row>
    <row r="291" spans="1:37" ht="14.25" customHeight="1" x14ac:dyDescent="0.35">
      <c r="A291" s="13"/>
      <c r="B291" s="14"/>
      <c r="C291" s="15"/>
      <c r="D291" s="14"/>
      <c r="E291" s="15"/>
      <c r="F291" s="14"/>
      <c r="G291" s="15"/>
      <c r="H291" s="14"/>
      <c r="I291" s="15"/>
      <c r="J291" s="14"/>
      <c r="K291" s="15"/>
      <c r="L291" s="14"/>
      <c r="M291" s="15"/>
      <c r="N291" s="14"/>
      <c r="O291" s="15"/>
      <c r="P291" s="14"/>
      <c r="Q291" s="17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</row>
    <row r="292" spans="1:37" ht="14.25" customHeight="1" x14ac:dyDescent="0.35">
      <c r="A292" s="13"/>
      <c r="B292" s="14"/>
      <c r="C292" s="15"/>
      <c r="D292" s="14"/>
      <c r="E292" s="15"/>
      <c r="F292" s="14"/>
      <c r="G292" s="15"/>
      <c r="H292" s="14"/>
      <c r="I292" s="15"/>
      <c r="J292" s="14"/>
      <c r="K292" s="15"/>
      <c r="L292" s="14"/>
      <c r="M292" s="15"/>
      <c r="N292" s="14"/>
      <c r="O292" s="15"/>
      <c r="P292" s="14"/>
      <c r="Q292" s="17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</row>
    <row r="293" spans="1:37" ht="14.25" customHeight="1" x14ac:dyDescent="0.35">
      <c r="A293" s="13"/>
      <c r="B293" s="14"/>
      <c r="C293" s="15"/>
      <c r="D293" s="14"/>
      <c r="E293" s="15"/>
      <c r="F293" s="14"/>
      <c r="G293" s="15"/>
      <c r="H293" s="14"/>
      <c r="I293" s="15"/>
      <c r="J293" s="14"/>
      <c r="K293" s="15"/>
      <c r="L293" s="14"/>
      <c r="M293" s="15"/>
      <c r="N293" s="14"/>
      <c r="O293" s="15"/>
      <c r="P293" s="14"/>
      <c r="Q293" s="17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</row>
    <row r="294" spans="1:37" ht="14.25" customHeight="1" x14ac:dyDescent="0.35">
      <c r="A294" s="13"/>
      <c r="B294" s="14"/>
      <c r="C294" s="15"/>
      <c r="D294" s="14"/>
      <c r="E294" s="15"/>
      <c r="F294" s="14"/>
      <c r="G294" s="15"/>
      <c r="H294" s="14"/>
      <c r="I294" s="15"/>
      <c r="J294" s="14"/>
      <c r="K294" s="15"/>
      <c r="L294" s="14"/>
      <c r="M294" s="15"/>
      <c r="N294" s="14"/>
      <c r="O294" s="15"/>
      <c r="P294" s="14"/>
      <c r="Q294" s="17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</row>
    <row r="295" spans="1:37" ht="14.25" customHeight="1" x14ac:dyDescent="0.35">
      <c r="A295" s="13"/>
      <c r="B295" s="14"/>
      <c r="C295" s="15"/>
      <c r="D295" s="14"/>
      <c r="E295" s="15"/>
      <c r="F295" s="14"/>
      <c r="G295" s="15"/>
      <c r="H295" s="14"/>
      <c r="I295" s="15"/>
      <c r="J295" s="14"/>
      <c r="K295" s="15"/>
      <c r="L295" s="14"/>
      <c r="M295" s="15"/>
      <c r="N295" s="14"/>
      <c r="O295" s="15"/>
      <c r="P295" s="14"/>
      <c r="Q295" s="17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</row>
    <row r="296" spans="1:37" ht="14.25" customHeight="1" x14ac:dyDescent="0.35">
      <c r="A296" s="13"/>
      <c r="B296" s="14"/>
      <c r="C296" s="15"/>
      <c r="D296" s="14"/>
      <c r="E296" s="15"/>
      <c r="F296" s="14"/>
      <c r="G296" s="15"/>
      <c r="H296" s="14"/>
      <c r="I296" s="15"/>
      <c r="J296" s="14"/>
      <c r="K296" s="15"/>
      <c r="L296" s="14"/>
      <c r="M296" s="15"/>
      <c r="N296" s="14"/>
      <c r="O296" s="15"/>
      <c r="P296" s="14"/>
      <c r="Q296" s="17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</row>
    <row r="297" spans="1:37" ht="14.25" customHeight="1" x14ac:dyDescent="0.35">
      <c r="A297" s="13"/>
      <c r="B297" s="14"/>
      <c r="C297" s="15"/>
      <c r="D297" s="14"/>
      <c r="E297" s="15"/>
      <c r="F297" s="14"/>
      <c r="G297" s="15"/>
      <c r="H297" s="14"/>
      <c r="I297" s="15"/>
      <c r="J297" s="14"/>
      <c r="K297" s="15"/>
      <c r="L297" s="14"/>
      <c r="M297" s="15"/>
      <c r="N297" s="14"/>
      <c r="O297" s="15"/>
      <c r="P297" s="14"/>
      <c r="Q297" s="17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</row>
    <row r="298" spans="1:37" ht="14.25" customHeight="1" x14ac:dyDescent="0.35">
      <c r="A298" s="13"/>
      <c r="B298" s="14"/>
      <c r="C298" s="15"/>
      <c r="D298" s="14"/>
      <c r="E298" s="15"/>
      <c r="F298" s="14"/>
      <c r="G298" s="15"/>
      <c r="H298" s="14"/>
      <c r="I298" s="15"/>
      <c r="J298" s="14"/>
      <c r="K298" s="15"/>
      <c r="L298" s="14"/>
      <c r="M298" s="15"/>
      <c r="N298" s="14"/>
      <c r="O298" s="15"/>
      <c r="P298" s="14"/>
      <c r="Q298" s="17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</row>
    <row r="299" spans="1:37" ht="14.25" customHeight="1" x14ac:dyDescent="0.35">
      <c r="A299" s="13"/>
      <c r="B299" s="14"/>
      <c r="C299" s="15"/>
      <c r="D299" s="14"/>
      <c r="E299" s="15"/>
      <c r="F299" s="14"/>
      <c r="G299" s="15"/>
      <c r="H299" s="14"/>
      <c r="I299" s="15"/>
      <c r="J299" s="14"/>
      <c r="K299" s="15"/>
      <c r="L299" s="14"/>
      <c r="M299" s="15"/>
      <c r="N299" s="14"/>
      <c r="O299" s="15"/>
      <c r="P299" s="14"/>
      <c r="Q299" s="17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</row>
    <row r="300" spans="1:37" ht="14.25" customHeight="1" x14ac:dyDescent="0.35">
      <c r="A300" s="13"/>
      <c r="B300" s="14"/>
      <c r="C300" s="15"/>
      <c r="D300" s="14"/>
      <c r="E300" s="15"/>
      <c r="F300" s="14"/>
      <c r="G300" s="15"/>
      <c r="H300" s="14"/>
      <c r="I300" s="15"/>
      <c r="J300" s="14"/>
      <c r="K300" s="15"/>
      <c r="L300" s="14"/>
      <c r="M300" s="15"/>
      <c r="N300" s="14"/>
      <c r="O300" s="15"/>
      <c r="P300" s="14"/>
      <c r="Q300" s="17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</row>
    <row r="301" spans="1:37" ht="14.25" customHeight="1" x14ac:dyDescent="0.35">
      <c r="A301" s="13"/>
      <c r="B301" s="14"/>
      <c r="C301" s="15"/>
      <c r="D301" s="14"/>
      <c r="E301" s="15"/>
      <c r="F301" s="14"/>
      <c r="G301" s="15"/>
      <c r="H301" s="14"/>
      <c r="I301" s="15"/>
      <c r="J301" s="14"/>
      <c r="K301" s="15"/>
      <c r="L301" s="14"/>
      <c r="M301" s="15"/>
      <c r="N301" s="14"/>
      <c r="O301" s="15"/>
      <c r="P301" s="14"/>
      <c r="Q301" s="17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</row>
    <row r="302" spans="1:37" ht="14.25" customHeight="1" x14ac:dyDescent="0.35">
      <c r="A302" s="13"/>
      <c r="B302" s="14"/>
      <c r="C302" s="15"/>
      <c r="D302" s="14"/>
      <c r="E302" s="15"/>
      <c r="F302" s="14"/>
      <c r="G302" s="15"/>
      <c r="H302" s="14"/>
      <c r="I302" s="15"/>
      <c r="J302" s="14"/>
      <c r="K302" s="15"/>
      <c r="L302" s="14"/>
      <c r="M302" s="15"/>
      <c r="N302" s="14"/>
      <c r="O302" s="15"/>
      <c r="P302" s="14"/>
      <c r="Q302" s="17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</row>
    <row r="303" spans="1:37" ht="14.25" customHeight="1" x14ac:dyDescent="0.35">
      <c r="A303" s="13"/>
      <c r="B303" s="14"/>
      <c r="C303" s="15"/>
      <c r="D303" s="14"/>
      <c r="E303" s="15"/>
      <c r="F303" s="14"/>
      <c r="G303" s="15"/>
      <c r="H303" s="14"/>
      <c r="I303" s="15"/>
      <c r="J303" s="14"/>
      <c r="K303" s="15"/>
      <c r="L303" s="14"/>
      <c r="M303" s="15"/>
      <c r="N303" s="14"/>
      <c r="O303" s="15"/>
      <c r="P303" s="14"/>
      <c r="Q303" s="17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</row>
    <row r="304" spans="1:37" ht="14.25" customHeight="1" x14ac:dyDescent="0.35">
      <c r="A304" s="13"/>
      <c r="B304" s="14"/>
      <c r="C304" s="15"/>
      <c r="D304" s="14"/>
      <c r="E304" s="15"/>
      <c r="F304" s="14"/>
      <c r="G304" s="15"/>
      <c r="H304" s="14"/>
      <c r="I304" s="15"/>
      <c r="J304" s="14"/>
      <c r="K304" s="15"/>
      <c r="L304" s="14"/>
      <c r="M304" s="15"/>
      <c r="N304" s="14"/>
      <c r="O304" s="15"/>
      <c r="P304" s="14"/>
      <c r="Q304" s="17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</row>
    <row r="305" spans="1:37" ht="14.25" customHeight="1" x14ac:dyDescent="0.35">
      <c r="A305" s="13"/>
      <c r="B305" s="14"/>
      <c r="C305" s="15"/>
      <c r="D305" s="14"/>
      <c r="E305" s="15"/>
      <c r="F305" s="14"/>
      <c r="G305" s="15"/>
      <c r="H305" s="14"/>
      <c r="I305" s="15"/>
      <c r="J305" s="14"/>
      <c r="K305" s="15"/>
      <c r="L305" s="14"/>
      <c r="M305" s="15"/>
      <c r="N305" s="14"/>
      <c r="O305" s="15"/>
      <c r="P305" s="14"/>
      <c r="Q305" s="17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</row>
    <row r="306" spans="1:37" ht="14.25" customHeight="1" x14ac:dyDescent="0.35">
      <c r="A306" s="13"/>
      <c r="B306" s="14"/>
      <c r="C306" s="15"/>
      <c r="D306" s="14"/>
      <c r="E306" s="15"/>
      <c r="F306" s="14"/>
      <c r="G306" s="15"/>
      <c r="H306" s="14"/>
      <c r="I306" s="15"/>
      <c r="J306" s="14"/>
      <c r="K306" s="15"/>
      <c r="L306" s="14"/>
      <c r="M306" s="15"/>
      <c r="N306" s="14"/>
      <c r="O306" s="15"/>
      <c r="P306" s="14"/>
      <c r="Q306" s="17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</row>
    <row r="307" spans="1:37" ht="14.25" customHeight="1" x14ac:dyDescent="0.35">
      <c r="A307" s="13"/>
      <c r="B307" s="14"/>
      <c r="C307" s="15"/>
      <c r="D307" s="14"/>
      <c r="E307" s="15"/>
      <c r="F307" s="14"/>
      <c r="G307" s="15"/>
      <c r="H307" s="14"/>
      <c r="I307" s="15"/>
      <c r="J307" s="14"/>
      <c r="K307" s="15"/>
      <c r="L307" s="14"/>
      <c r="M307" s="15"/>
      <c r="N307" s="14"/>
      <c r="O307" s="15"/>
      <c r="P307" s="14"/>
      <c r="Q307" s="17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</row>
    <row r="308" spans="1:37" ht="14.25" customHeight="1" x14ac:dyDescent="0.35">
      <c r="A308" s="13"/>
      <c r="B308" s="14"/>
      <c r="C308" s="15"/>
      <c r="D308" s="14"/>
      <c r="E308" s="15"/>
      <c r="F308" s="14"/>
      <c r="G308" s="15"/>
      <c r="H308" s="14"/>
      <c r="I308" s="15"/>
      <c r="J308" s="14"/>
      <c r="K308" s="15"/>
      <c r="L308" s="14"/>
      <c r="M308" s="15"/>
      <c r="N308" s="14"/>
      <c r="O308" s="15"/>
      <c r="P308" s="14"/>
      <c r="Q308" s="17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</row>
    <row r="309" spans="1:37" ht="14.25" customHeight="1" x14ac:dyDescent="0.35">
      <c r="A309" s="13"/>
      <c r="B309" s="14"/>
      <c r="C309" s="15"/>
      <c r="D309" s="14"/>
      <c r="E309" s="15"/>
      <c r="F309" s="14"/>
      <c r="G309" s="15"/>
      <c r="H309" s="14"/>
      <c r="I309" s="15"/>
      <c r="J309" s="14"/>
      <c r="K309" s="15"/>
      <c r="L309" s="14"/>
      <c r="M309" s="15"/>
      <c r="N309" s="14"/>
      <c r="O309" s="15"/>
      <c r="P309" s="14"/>
      <c r="Q309" s="17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</row>
    <row r="310" spans="1:37" ht="14.25" customHeight="1" x14ac:dyDescent="0.35">
      <c r="A310" s="13"/>
      <c r="B310" s="14"/>
      <c r="C310" s="15"/>
      <c r="D310" s="14"/>
      <c r="E310" s="15"/>
      <c r="F310" s="14"/>
      <c r="G310" s="15"/>
      <c r="H310" s="14"/>
      <c r="I310" s="15"/>
      <c r="J310" s="14"/>
      <c r="K310" s="15"/>
      <c r="L310" s="14"/>
      <c r="M310" s="15"/>
      <c r="N310" s="14"/>
      <c r="O310" s="15"/>
      <c r="P310" s="14"/>
      <c r="Q310" s="17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</row>
    <row r="311" spans="1:37" ht="14.25" customHeight="1" x14ac:dyDescent="0.35">
      <c r="A311" s="13"/>
      <c r="B311" s="14"/>
      <c r="C311" s="15"/>
      <c r="D311" s="14"/>
      <c r="E311" s="15"/>
      <c r="F311" s="14"/>
      <c r="G311" s="15"/>
      <c r="H311" s="14"/>
      <c r="I311" s="15"/>
      <c r="J311" s="14"/>
      <c r="K311" s="15"/>
      <c r="L311" s="14"/>
      <c r="M311" s="15"/>
      <c r="N311" s="14"/>
      <c r="O311" s="15"/>
      <c r="P311" s="14"/>
      <c r="Q311" s="17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</row>
    <row r="312" spans="1:37" ht="14.25" customHeight="1" x14ac:dyDescent="0.35">
      <c r="A312" s="13"/>
      <c r="B312" s="14"/>
      <c r="C312" s="15"/>
      <c r="D312" s="14"/>
      <c r="E312" s="15"/>
      <c r="F312" s="14"/>
      <c r="G312" s="15"/>
      <c r="H312" s="14"/>
      <c r="I312" s="15"/>
      <c r="J312" s="14"/>
      <c r="K312" s="15"/>
      <c r="L312" s="14"/>
      <c r="M312" s="15"/>
      <c r="N312" s="14"/>
      <c r="O312" s="15"/>
      <c r="P312" s="14"/>
      <c r="Q312" s="17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</row>
    <row r="313" spans="1:37" ht="14.25" customHeight="1" x14ac:dyDescent="0.35">
      <c r="A313" s="13"/>
      <c r="B313" s="14"/>
      <c r="C313" s="15"/>
      <c r="D313" s="14"/>
      <c r="E313" s="15"/>
      <c r="F313" s="14"/>
      <c r="G313" s="15"/>
      <c r="H313" s="14"/>
      <c r="I313" s="15"/>
      <c r="J313" s="14"/>
      <c r="K313" s="15"/>
      <c r="L313" s="14"/>
      <c r="M313" s="15"/>
      <c r="N313" s="14"/>
      <c r="O313" s="15"/>
      <c r="P313" s="14"/>
      <c r="Q313" s="17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</row>
    <row r="314" spans="1:37" ht="14.25" customHeight="1" x14ac:dyDescent="0.35">
      <c r="A314" s="13"/>
      <c r="B314" s="14"/>
      <c r="C314" s="15"/>
      <c r="D314" s="14"/>
      <c r="E314" s="15"/>
      <c r="F314" s="14"/>
      <c r="G314" s="15"/>
      <c r="H314" s="14"/>
      <c r="I314" s="15"/>
      <c r="J314" s="14"/>
      <c r="K314" s="15"/>
      <c r="L314" s="14"/>
      <c r="M314" s="15"/>
      <c r="N314" s="14"/>
      <c r="O314" s="15"/>
      <c r="P314" s="14"/>
      <c r="Q314" s="17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</row>
    <row r="315" spans="1:37" ht="14.25" customHeight="1" x14ac:dyDescent="0.35">
      <c r="A315" s="13"/>
      <c r="B315" s="14"/>
      <c r="C315" s="15"/>
      <c r="D315" s="14"/>
      <c r="E315" s="15"/>
      <c r="F315" s="14"/>
      <c r="G315" s="15"/>
      <c r="H315" s="14"/>
      <c r="I315" s="15"/>
      <c r="J315" s="14"/>
      <c r="K315" s="15"/>
      <c r="L315" s="14"/>
      <c r="M315" s="15"/>
      <c r="N315" s="14"/>
      <c r="O315" s="15"/>
      <c r="P315" s="14"/>
      <c r="Q315" s="17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</row>
    <row r="316" spans="1:37" ht="14.25" customHeight="1" x14ac:dyDescent="0.35">
      <c r="A316" s="13"/>
      <c r="B316" s="14"/>
      <c r="C316" s="15"/>
      <c r="D316" s="14"/>
      <c r="E316" s="15"/>
      <c r="F316" s="14"/>
      <c r="G316" s="15"/>
      <c r="H316" s="14"/>
      <c r="I316" s="15"/>
      <c r="J316" s="14"/>
      <c r="K316" s="15"/>
      <c r="L316" s="14"/>
      <c r="M316" s="15"/>
      <c r="N316" s="14"/>
      <c r="O316" s="15"/>
      <c r="P316" s="14"/>
      <c r="Q316" s="17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</row>
    <row r="317" spans="1:37" ht="14.25" customHeight="1" x14ac:dyDescent="0.35">
      <c r="A317" s="13"/>
      <c r="B317" s="14"/>
      <c r="C317" s="15"/>
      <c r="D317" s="14"/>
      <c r="E317" s="15"/>
      <c r="F317" s="14"/>
      <c r="G317" s="15"/>
      <c r="H317" s="14"/>
      <c r="I317" s="15"/>
      <c r="J317" s="14"/>
      <c r="K317" s="15"/>
      <c r="L317" s="14"/>
      <c r="M317" s="15"/>
      <c r="N317" s="14"/>
      <c r="O317" s="15"/>
      <c r="P317" s="14"/>
      <c r="Q317" s="17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</row>
    <row r="318" spans="1:37" ht="14.25" customHeight="1" x14ac:dyDescent="0.35">
      <c r="A318" s="13"/>
      <c r="B318" s="14"/>
      <c r="C318" s="15"/>
      <c r="D318" s="14"/>
      <c r="E318" s="15"/>
      <c r="F318" s="14"/>
      <c r="G318" s="15"/>
      <c r="H318" s="14"/>
      <c r="I318" s="15"/>
      <c r="J318" s="14"/>
      <c r="K318" s="15"/>
      <c r="L318" s="14"/>
      <c r="M318" s="15"/>
      <c r="N318" s="14"/>
      <c r="O318" s="15"/>
      <c r="P318" s="14"/>
      <c r="Q318" s="17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</row>
    <row r="319" spans="1:37" ht="14.25" customHeight="1" x14ac:dyDescent="0.35">
      <c r="A319" s="13"/>
      <c r="B319" s="14"/>
      <c r="C319" s="15"/>
      <c r="D319" s="14"/>
      <c r="E319" s="15"/>
      <c r="F319" s="14"/>
      <c r="G319" s="15"/>
      <c r="H319" s="14"/>
      <c r="I319" s="15"/>
      <c r="J319" s="14"/>
      <c r="K319" s="15"/>
      <c r="L319" s="14"/>
      <c r="M319" s="15"/>
      <c r="N319" s="14"/>
      <c r="O319" s="15"/>
      <c r="P319" s="14"/>
      <c r="Q319" s="17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</row>
    <row r="320" spans="1:37" ht="14.25" customHeight="1" x14ac:dyDescent="0.35">
      <c r="A320" s="13"/>
      <c r="B320" s="14"/>
      <c r="C320" s="15"/>
      <c r="D320" s="14"/>
      <c r="E320" s="15"/>
      <c r="F320" s="14"/>
      <c r="G320" s="15"/>
      <c r="H320" s="14"/>
      <c r="I320" s="15"/>
      <c r="J320" s="14"/>
      <c r="K320" s="15"/>
      <c r="L320" s="14"/>
      <c r="M320" s="15"/>
      <c r="N320" s="14"/>
      <c r="O320" s="15"/>
      <c r="P320" s="14"/>
      <c r="Q320" s="17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</row>
    <row r="321" spans="1:37" ht="14.25" customHeight="1" x14ac:dyDescent="0.35">
      <c r="A321" s="13"/>
      <c r="B321" s="14"/>
      <c r="C321" s="15"/>
      <c r="D321" s="14"/>
      <c r="E321" s="15"/>
      <c r="F321" s="14"/>
      <c r="G321" s="15"/>
      <c r="H321" s="14"/>
      <c r="I321" s="15"/>
      <c r="J321" s="14"/>
      <c r="K321" s="15"/>
      <c r="L321" s="14"/>
      <c r="M321" s="15"/>
      <c r="N321" s="14"/>
      <c r="O321" s="15"/>
      <c r="P321" s="14"/>
      <c r="Q321" s="17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</row>
    <row r="322" spans="1:37" ht="14.25" customHeight="1" x14ac:dyDescent="0.35">
      <c r="A322" s="13"/>
      <c r="B322" s="14"/>
      <c r="C322" s="15"/>
      <c r="D322" s="14"/>
      <c r="E322" s="15"/>
      <c r="F322" s="14"/>
      <c r="G322" s="15"/>
      <c r="H322" s="14"/>
      <c r="I322" s="15"/>
      <c r="J322" s="14"/>
      <c r="K322" s="15"/>
      <c r="L322" s="14"/>
      <c r="M322" s="15"/>
      <c r="N322" s="14"/>
      <c r="O322" s="15"/>
      <c r="P322" s="14"/>
      <c r="Q322" s="17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</row>
    <row r="323" spans="1:37" ht="14.25" customHeight="1" x14ac:dyDescent="0.35">
      <c r="A323" s="13"/>
      <c r="B323" s="14"/>
      <c r="C323" s="15"/>
      <c r="D323" s="14"/>
      <c r="E323" s="15"/>
      <c r="F323" s="14"/>
      <c r="G323" s="15"/>
      <c r="H323" s="14"/>
      <c r="I323" s="15"/>
      <c r="J323" s="14"/>
      <c r="K323" s="15"/>
      <c r="L323" s="14"/>
      <c r="M323" s="15"/>
      <c r="N323" s="14"/>
      <c r="O323" s="15"/>
      <c r="P323" s="14"/>
      <c r="Q323" s="17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</row>
    <row r="324" spans="1:37" ht="14.25" customHeight="1" x14ac:dyDescent="0.35">
      <c r="A324" s="13"/>
      <c r="B324" s="14"/>
      <c r="C324" s="15"/>
      <c r="D324" s="14"/>
      <c r="E324" s="15"/>
      <c r="F324" s="14"/>
      <c r="G324" s="15"/>
      <c r="H324" s="14"/>
      <c r="I324" s="15"/>
      <c r="J324" s="14"/>
      <c r="K324" s="15"/>
      <c r="L324" s="14"/>
      <c r="M324" s="15"/>
      <c r="N324" s="14"/>
      <c r="O324" s="15"/>
      <c r="P324" s="14"/>
      <c r="Q324" s="17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</row>
    <row r="325" spans="1:37" ht="14.25" customHeight="1" x14ac:dyDescent="0.35">
      <c r="A325" s="13"/>
      <c r="B325" s="14"/>
      <c r="C325" s="15"/>
      <c r="D325" s="14"/>
      <c r="E325" s="15"/>
      <c r="F325" s="14"/>
      <c r="G325" s="15"/>
      <c r="H325" s="14"/>
      <c r="I325" s="15"/>
      <c r="J325" s="14"/>
      <c r="K325" s="15"/>
      <c r="L325" s="14"/>
      <c r="M325" s="15"/>
      <c r="N325" s="14"/>
      <c r="O325" s="15"/>
      <c r="P325" s="14"/>
      <c r="Q325" s="17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</row>
    <row r="326" spans="1:37" ht="14.25" customHeight="1" x14ac:dyDescent="0.35">
      <c r="A326" s="13"/>
      <c r="B326" s="14"/>
      <c r="C326" s="15"/>
      <c r="D326" s="14"/>
      <c r="E326" s="15"/>
      <c r="F326" s="14"/>
      <c r="G326" s="15"/>
      <c r="H326" s="14"/>
      <c r="I326" s="15"/>
      <c r="J326" s="14"/>
      <c r="K326" s="15"/>
      <c r="L326" s="14"/>
      <c r="M326" s="15"/>
      <c r="N326" s="14"/>
      <c r="O326" s="15"/>
      <c r="P326" s="14"/>
      <c r="Q326" s="17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</row>
    <row r="327" spans="1:37" ht="14.25" customHeight="1" x14ac:dyDescent="0.35">
      <c r="A327" s="13"/>
      <c r="B327" s="14"/>
      <c r="C327" s="15"/>
      <c r="D327" s="14"/>
      <c r="E327" s="15"/>
      <c r="F327" s="14"/>
      <c r="G327" s="15"/>
      <c r="H327" s="14"/>
      <c r="I327" s="15"/>
      <c r="J327" s="14"/>
      <c r="K327" s="15"/>
      <c r="L327" s="14"/>
      <c r="M327" s="15"/>
      <c r="N327" s="14"/>
      <c r="O327" s="15"/>
      <c r="P327" s="14"/>
      <c r="Q327" s="17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</row>
    <row r="328" spans="1:37" ht="14.25" customHeight="1" x14ac:dyDescent="0.35">
      <c r="A328" s="13"/>
      <c r="B328" s="14"/>
      <c r="C328" s="15"/>
      <c r="D328" s="14"/>
      <c r="E328" s="15"/>
      <c r="F328" s="14"/>
      <c r="G328" s="15"/>
      <c r="H328" s="14"/>
      <c r="I328" s="15"/>
      <c r="J328" s="14"/>
      <c r="K328" s="15"/>
      <c r="L328" s="14"/>
      <c r="M328" s="15"/>
      <c r="N328" s="14"/>
      <c r="O328" s="15"/>
      <c r="P328" s="14"/>
      <c r="Q328" s="17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</row>
    <row r="329" spans="1:37" ht="14.25" customHeight="1" x14ac:dyDescent="0.35">
      <c r="A329" s="13"/>
      <c r="B329" s="14"/>
      <c r="C329" s="15"/>
      <c r="D329" s="14"/>
      <c r="E329" s="15"/>
      <c r="F329" s="14"/>
      <c r="G329" s="15"/>
      <c r="H329" s="14"/>
      <c r="I329" s="15"/>
      <c r="J329" s="14"/>
      <c r="K329" s="15"/>
      <c r="L329" s="14"/>
      <c r="M329" s="15"/>
      <c r="N329" s="14"/>
      <c r="O329" s="15"/>
      <c r="P329" s="14"/>
      <c r="Q329" s="17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</row>
    <row r="330" spans="1:37" ht="14.25" customHeight="1" x14ac:dyDescent="0.35">
      <c r="A330" s="13"/>
      <c r="B330" s="14"/>
      <c r="C330" s="15"/>
      <c r="D330" s="14"/>
      <c r="E330" s="15"/>
      <c r="F330" s="14"/>
      <c r="G330" s="15"/>
      <c r="H330" s="14"/>
      <c r="I330" s="15"/>
      <c r="J330" s="14"/>
      <c r="K330" s="15"/>
      <c r="L330" s="14"/>
      <c r="M330" s="15"/>
      <c r="N330" s="14"/>
      <c r="O330" s="15"/>
      <c r="P330" s="14"/>
      <c r="Q330" s="17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</row>
    <row r="331" spans="1:37" ht="14.25" customHeight="1" x14ac:dyDescent="0.35">
      <c r="A331" s="13"/>
      <c r="B331" s="14"/>
      <c r="C331" s="15"/>
      <c r="D331" s="14"/>
      <c r="E331" s="15"/>
      <c r="F331" s="14"/>
      <c r="G331" s="15"/>
      <c r="H331" s="14"/>
      <c r="I331" s="15"/>
      <c r="J331" s="14"/>
      <c r="K331" s="15"/>
      <c r="L331" s="14"/>
      <c r="M331" s="15"/>
      <c r="N331" s="14"/>
      <c r="O331" s="15"/>
      <c r="P331" s="14"/>
      <c r="Q331" s="17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</row>
    <row r="332" spans="1:37" ht="14.25" customHeight="1" x14ac:dyDescent="0.35">
      <c r="A332" s="13"/>
      <c r="B332" s="14"/>
      <c r="C332" s="15"/>
      <c r="D332" s="14"/>
      <c r="E332" s="15"/>
      <c r="F332" s="14"/>
      <c r="G332" s="15"/>
      <c r="H332" s="14"/>
      <c r="I332" s="15"/>
      <c r="J332" s="14"/>
      <c r="K332" s="15"/>
      <c r="L332" s="14"/>
      <c r="M332" s="15"/>
      <c r="N332" s="14"/>
      <c r="O332" s="15"/>
      <c r="P332" s="14"/>
      <c r="Q332" s="17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</row>
    <row r="333" spans="1:37" ht="14.25" customHeight="1" x14ac:dyDescent="0.35">
      <c r="A333" s="13"/>
      <c r="B333" s="14"/>
      <c r="C333" s="15"/>
      <c r="D333" s="14"/>
      <c r="E333" s="15"/>
      <c r="F333" s="14"/>
      <c r="G333" s="15"/>
      <c r="H333" s="14"/>
      <c r="I333" s="15"/>
      <c r="J333" s="14"/>
      <c r="K333" s="15"/>
      <c r="L333" s="14"/>
      <c r="M333" s="15"/>
      <c r="N333" s="14"/>
      <c r="O333" s="15"/>
      <c r="P333" s="14"/>
      <c r="Q333" s="17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</row>
    <row r="334" spans="1:37" ht="14.25" customHeight="1" x14ac:dyDescent="0.35">
      <c r="A334" s="13"/>
      <c r="B334" s="14"/>
      <c r="C334" s="15"/>
      <c r="D334" s="14"/>
      <c r="E334" s="15"/>
      <c r="F334" s="14"/>
      <c r="G334" s="15"/>
      <c r="H334" s="14"/>
      <c r="I334" s="15"/>
      <c r="J334" s="14"/>
      <c r="K334" s="15"/>
      <c r="L334" s="14"/>
      <c r="M334" s="15"/>
      <c r="N334" s="14"/>
      <c r="O334" s="15"/>
      <c r="P334" s="14"/>
      <c r="Q334" s="17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</row>
    <row r="335" spans="1:37" ht="14.25" customHeight="1" x14ac:dyDescent="0.35">
      <c r="A335" s="13"/>
      <c r="B335" s="14"/>
      <c r="C335" s="15"/>
      <c r="D335" s="14"/>
      <c r="E335" s="15"/>
      <c r="F335" s="14"/>
      <c r="G335" s="15"/>
      <c r="H335" s="14"/>
      <c r="I335" s="15"/>
      <c r="J335" s="14"/>
      <c r="K335" s="15"/>
      <c r="L335" s="14"/>
      <c r="M335" s="15"/>
      <c r="N335" s="14"/>
      <c r="O335" s="15"/>
      <c r="P335" s="14"/>
      <c r="Q335" s="17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</row>
    <row r="336" spans="1:37" ht="14.25" customHeight="1" x14ac:dyDescent="0.35">
      <c r="A336" s="13"/>
      <c r="B336" s="14"/>
      <c r="C336" s="15"/>
      <c r="D336" s="14"/>
      <c r="E336" s="15"/>
      <c r="F336" s="14"/>
      <c r="G336" s="15"/>
      <c r="H336" s="14"/>
      <c r="I336" s="15"/>
      <c r="J336" s="14"/>
      <c r="K336" s="15"/>
      <c r="L336" s="14"/>
      <c r="M336" s="15"/>
      <c r="N336" s="14"/>
      <c r="O336" s="15"/>
      <c r="P336" s="14"/>
      <c r="Q336" s="17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</row>
    <row r="337" spans="1:37" ht="14.25" customHeight="1" x14ac:dyDescent="0.35">
      <c r="A337" s="13"/>
      <c r="B337" s="14"/>
      <c r="C337" s="15"/>
      <c r="D337" s="14"/>
      <c r="E337" s="15"/>
      <c r="F337" s="14"/>
      <c r="G337" s="15"/>
      <c r="H337" s="14"/>
      <c r="I337" s="15"/>
      <c r="J337" s="14"/>
      <c r="K337" s="15"/>
      <c r="L337" s="14"/>
      <c r="M337" s="15"/>
      <c r="N337" s="14"/>
      <c r="O337" s="15"/>
      <c r="P337" s="14"/>
      <c r="Q337" s="17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</row>
    <row r="338" spans="1:37" ht="14.25" customHeight="1" x14ac:dyDescent="0.35">
      <c r="A338" s="13"/>
      <c r="B338" s="14"/>
      <c r="C338" s="15"/>
      <c r="D338" s="14"/>
      <c r="E338" s="15"/>
      <c r="F338" s="14"/>
      <c r="G338" s="15"/>
      <c r="H338" s="14"/>
      <c r="I338" s="15"/>
      <c r="J338" s="14"/>
      <c r="K338" s="15"/>
      <c r="L338" s="14"/>
      <c r="M338" s="15"/>
      <c r="N338" s="14"/>
      <c r="O338" s="15"/>
      <c r="P338" s="14"/>
      <c r="Q338" s="17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</row>
    <row r="339" spans="1:37" ht="14.25" customHeight="1" x14ac:dyDescent="0.35">
      <c r="A339" s="13"/>
      <c r="B339" s="14"/>
      <c r="C339" s="15"/>
      <c r="D339" s="14"/>
      <c r="E339" s="15"/>
      <c r="F339" s="14"/>
      <c r="G339" s="15"/>
      <c r="H339" s="14"/>
      <c r="I339" s="15"/>
      <c r="J339" s="14"/>
      <c r="K339" s="15"/>
      <c r="L339" s="14"/>
      <c r="M339" s="15"/>
      <c r="N339" s="14"/>
      <c r="O339" s="15"/>
      <c r="P339" s="14"/>
      <c r="Q339" s="17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</row>
    <row r="340" spans="1:37" ht="14.25" customHeight="1" x14ac:dyDescent="0.35">
      <c r="A340" s="13"/>
      <c r="B340" s="14"/>
      <c r="C340" s="15"/>
      <c r="D340" s="14"/>
      <c r="E340" s="15"/>
      <c r="F340" s="14"/>
      <c r="G340" s="15"/>
      <c r="H340" s="14"/>
      <c r="I340" s="15"/>
      <c r="J340" s="14"/>
      <c r="K340" s="15"/>
      <c r="L340" s="14"/>
      <c r="M340" s="15"/>
      <c r="N340" s="14"/>
      <c r="O340" s="15"/>
      <c r="P340" s="14"/>
      <c r="Q340" s="17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</row>
    <row r="341" spans="1:37" ht="14.25" customHeight="1" x14ac:dyDescent="0.35">
      <c r="A341" s="13"/>
      <c r="B341" s="14"/>
      <c r="C341" s="15"/>
      <c r="D341" s="14"/>
      <c r="E341" s="15"/>
      <c r="F341" s="14"/>
      <c r="G341" s="15"/>
      <c r="H341" s="14"/>
      <c r="I341" s="15"/>
      <c r="J341" s="14"/>
      <c r="K341" s="15"/>
      <c r="L341" s="14"/>
      <c r="M341" s="15"/>
      <c r="N341" s="14"/>
      <c r="O341" s="15"/>
      <c r="P341" s="14"/>
      <c r="Q341" s="17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</row>
    <row r="342" spans="1:37" ht="14.25" customHeight="1" x14ac:dyDescent="0.35">
      <c r="A342" s="13"/>
      <c r="B342" s="14"/>
      <c r="C342" s="15"/>
      <c r="D342" s="14"/>
      <c r="E342" s="15"/>
      <c r="F342" s="14"/>
      <c r="G342" s="15"/>
      <c r="H342" s="14"/>
      <c r="I342" s="15"/>
      <c r="J342" s="14"/>
      <c r="K342" s="15"/>
      <c r="L342" s="14"/>
      <c r="M342" s="15"/>
      <c r="N342" s="14"/>
      <c r="O342" s="15"/>
      <c r="P342" s="14"/>
      <c r="Q342" s="17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</row>
    <row r="343" spans="1:37" ht="14.25" customHeight="1" x14ac:dyDescent="0.35">
      <c r="A343" s="13"/>
      <c r="B343" s="14"/>
      <c r="C343" s="15"/>
      <c r="D343" s="14"/>
      <c r="E343" s="15"/>
      <c r="F343" s="14"/>
      <c r="G343" s="15"/>
      <c r="H343" s="14"/>
      <c r="I343" s="15"/>
      <c r="J343" s="14"/>
      <c r="K343" s="15"/>
      <c r="L343" s="14"/>
      <c r="M343" s="15"/>
      <c r="N343" s="14"/>
      <c r="O343" s="15"/>
      <c r="P343" s="14"/>
      <c r="Q343" s="17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</row>
    <row r="344" spans="1:37" ht="14.25" customHeight="1" x14ac:dyDescent="0.35">
      <c r="A344" s="13"/>
      <c r="B344" s="14"/>
      <c r="C344" s="15"/>
      <c r="D344" s="14"/>
      <c r="E344" s="15"/>
      <c r="F344" s="14"/>
      <c r="G344" s="15"/>
      <c r="H344" s="14"/>
      <c r="I344" s="15"/>
      <c r="J344" s="14"/>
      <c r="K344" s="15"/>
      <c r="L344" s="14"/>
      <c r="M344" s="15"/>
      <c r="N344" s="14"/>
      <c r="O344" s="15"/>
      <c r="P344" s="14"/>
      <c r="Q344" s="17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</row>
    <row r="345" spans="1:37" ht="14.25" customHeight="1" x14ac:dyDescent="0.35">
      <c r="A345" s="13"/>
      <c r="B345" s="14"/>
      <c r="C345" s="15"/>
      <c r="D345" s="14"/>
      <c r="E345" s="15"/>
      <c r="F345" s="14"/>
      <c r="G345" s="15"/>
      <c r="H345" s="14"/>
      <c r="I345" s="15"/>
      <c r="J345" s="14"/>
      <c r="K345" s="15"/>
      <c r="L345" s="14"/>
      <c r="M345" s="15"/>
      <c r="N345" s="14"/>
      <c r="O345" s="15"/>
      <c r="P345" s="14"/>
      <c r="Q345" s="17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</row>
    <row r="346" spans="1:37" ht="14.25" customHeight="1" x14ac:dyDescent="0.35">
      <c r="A346" s="13"/>
      <c r="B346" s="14"/>
      <c r="C346" s="15"/>
      <c r="D346" s="14"/>
      <c r="E346" s="15"/>
      <c r="F346" s="14"/>
      <c r="G346" s="15"/>
      <c r="H346" s="14"/>
      <c r="I346" s="15"/>
      <c r="J346" s="14"/>
      <c r="K346" s="15"/>
      <c r="L346" s="14"/>
      <c r="M346" s="15"/>
      <c r="N346" s="14"/>
      <c r="O346" s="15"/>
      <c r="P346" s="14"/>
      <c r="Q346" s="17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</row>
    <row r="347" spans="1:37" ht="14.25" customHeight="1" x14ac:dyDescent="0.35">
      <c r="A347" s="13"/>
      <c r="B347" s="14"/>
      <c r="C347" s="15"/>
      <c r="D347" s="14"/>
      <c r="E347" s="15"/>
      <c r="F347" s="14"/>
      <c r="G347" s="15"/>
      <c r="H347" s="14"/>
      <c r="I347" s="15"/>
      <c r="J347" s="14"/>
      <c r="K347" s="15"/>
      <c r="L347" s="14"/>
      <c r="M347" s="15"/>
      <c r="N347" s="14"/>
      <c r="O347" s="15"/>
      <c r="P347" s="14"/>
      <c r="Q347" s="17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</row>
    <row r="348" spans="1:37" ht="14.25" customHeight="1" x14ac:dyDescent="0.35">
      <c r="A348" s="13"/>
      <c r="B348" s="14"/>
      <c r="C348" s="15"/>
      <c r="D348" s="14"/>
      <c r="E348" s="15"/>
      <c r="F348" s="14"/>
      <c r="G348" s="15"/>
      <c r="H348" s="14"/>
      <c r="I348" s="15"/>
      <c r="J348" s="14"/>
      <c r="K348" s="15"/>
      <c r="L348" s="14"/>
      <c r="M348" s="15"/>
      <c r="N348" s="14"/>
      <c r="O348" s="15"/>
      <c r="P348" s="14"/>
      <c r="Q348" s="17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</row>
    <row r="349" spans="1:37" ht="14.25" customHeight="1" x14ac:dyDescent="0.35">
      <c r="A349" s="13"/>
      <c r="B349" s="14"/>
      <c r="C349" s="15"/>
      <c r="D349" s="14"/>
      <c r="E349" s="15"/>
      <c r="F349" s="14"/>
      <c r="G349" s="15"/>
      <c r="H349" s="14"/>
      <c r="I349" s="15"/>
      <c r="J349" s="14"/>
      <c r="K349" s="15"/>
      <c r="L349" s="14"/>
      <c r="M349" s="15"/>
      <c r="N349" s="14"/>
      <c r="O349" s="15"/>
      <c r="P349" s="14"/>
      <c r="Q349" s="17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</row>
    <row r="350" spans="1:37" ht="14.25" customHeight="1" x14ac:dyDescent="0.35">
      <c r="A350" s="13"/>
      <c r="B350" s="14"/>
      <c r="C350" s="15"/>
      <c r="D350" s="14"/>
      <c r="E350" s="15"/>
      <c r="F350" s="14"/>
      <c r="G350" s="15"/>
      <c r="H350" s="14"/>
      <c r="I350" s="15"/>
      <c r="J350" s="14"/>
      <c r="K350" s="15"/>
      <c r="L350" s="14"/>
      <c r="M350" s="15"/>
      <c r="N350" s="14"/>
      <c r="O350" s="15"/>
      <c r="P350" s="14"/>
      <c r="Q350" s="17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</row>
    <row r="351" spans="1:37" ht="14.25" customHeight="1" x14ac:dyDescent="0.35">
      <c r="A351" s="13"/>
      <c r="B351" s="14"/>
      <c r="C351" s="15"/>
      <c r="D351" s="14"/>
      <c r="E351" s="15"/>
      <c r="F351" s="14"/>
      <c r="G351" s="15"/>
      <c r="H351" s="14"/>
      <c r="I351" s="15"/>
      <c r="J351" s="14"/>
      <c r="K351" s="15"/>
      <c r="L351" s="14"/>
      <c r="M351" s="15"/>
      <c r="N351" s="14"/>
      <c r="O351" s="15"/>
      <c r="P351" s="14"/>
      <c r="Q351" s="17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</row>
    <row r="352" spans="1:37" ht="14.25" customHeight="1" x14ac:dyDescent="0.35">
      <c r="A352" s="13"/>
      <c r="B352" s="14"/>
      <c r="C352" s="15"/>
      <c r="D352" s="14"/>
      <c r="E352" s="15"/>
      <c r="F352" s="14"/>
      <c r="G352" s="15"/>
      <c r="H352" s="14"/>
      <c r="I352" s="15"/>
      <c r="J352" s="14"/>
      <c r="K352" s="15"/>
      <c r="L352" s="14"/>
      <c r="M352" s="15"/>
      <c r="N352" s="14"/>
      <c r="O352" s="15"/>
      <c r="P352" s="14"/>
      <c r="Q352" s="17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</row>
    <row r="353" spans="1:37" ht="14.25" customHeight="1" x14ac:dyDescent="0.35">
      <c r="A353" s="13"/>
      <c r="B353" s="14"/>
      <c r="C353" s="15"/>
      <c r="D353" s="14"/>
      <c r="E353" s="15"/>
      <c r="F353" s="14"/>
      <c r="G353" s="15"/>
      <c r="H353" s="14"/>
      <c r="I353" s="15"/>
      <c r="J353" s="14"/>
      <c r="K353" s="15"/>
      <c r="L353" s="14"/>
      <c r="M353" s="15"/>
      <c r="N353" s="14"/>
      <c r="O353" s="15"/>
      <c r="P353" s="14"/>
      <c r="Q353" s="17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</row>
    <row r="354" spans="1:37" ht="14.25" customHeight="1" x14ac:dyDescent="0.35">
      <c r="A354" s="13"/>
      <c r="B354" s="14"/>
      <c r="C354" s="15"/>
      <c r="D354" s="14"/>
      <c r="E354" s="15"/>
      <c r="F354" s="14"/>
      <c r="G354" s="15"/>
      <c r="H354" s="14"/>
      <c r="I354" s="15"/>
      <c r="J354" s="14"/>
      <c r="K354" s="15"/>
      <c r="L354" s="14"/>
      <c r="M354" s="15"/>
      <c r="N354" s="14"/>
      <c r="O354" s="15"/>
      <c r="P354" s="14"/>
      <c r="Q354" s="17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</row>
    <row r="355" spans="1:37" ht="14.25" customHeight="1" x14ac:dyDescent="0.35">
      <c r="A355" s="13"/>
      <c r="B355" s="14"/>
      <c r="C355" s="15"/>
      <c r="D355" s="14"/>
      <c r="E355" s="15"/>
      <c r="F355" s="14"/>
      <c r="G355" s="15"/>
      <c r="H355" s="14"/>
      <c r="I355" s="15"/>
      <c r="J355" s="14"/>
      <c r="K355" s="15"/>
      <c r="L355" s="14"/>
      <c r="M355" s="15"/>
      <c r="N355" s="14"/>
      <c r="O355" s="15"/>
      <c r="P355" s="14"/>
      <c r="Q355" s="17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</row>
    <row r="356" spans="1:37" ht="14.25" customHeight="1" x14ac:dyDescent="0.35">
      <c r="A356" s="13"/>
      <c r="B356" s="14"/>
      <c r="C356" s="15"/>
      <c r="D356" s="14"/>
      <c r="E356" s="15"/>
      <c r="F356" s="14"/>
      <c r="G356" s="15"/>
      <c r="H356" s="14"/>
      <c r="I356" s="15"/>
      <c r="J356" s="14"/>
      <c r="K356" s="15"/>
      <c r="L356" s="14"/>
      <c r="M356" s="15"/>
      <c r="N356" s="14"/>
      <c r="O356" s="15"/>
      <c r="P356" s="14"/>
      <c r="Q356" s="17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</row>
    <row r="357" spans="1:37" ht="14.25" customHeight="1" x14ac:dyDescent="0.35">
      <c r="A357" s="13"/>
      <c r="B357" s="14"/>
      <c r="C357" s="15"/>
      <c r="D357" s="14"/>
      <c r="E357" s="15"/>
      <c r="F357" s="14"/>
      <c r="G357" s="15"/>
      <c r="H357" s="14"/>
      <c r="I357" s="15"/>
      <c r="J357" s="14"/>
      <c r="K357" s="15"/>
      <c r="L357" s="14"/>
      <c r="M357" s="15"/>
      <c r="N357" s="14"/>
      <c r="O357" s="15"/>
      <c r="P357" s="14"/>
      <c r="Q357" s="17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</row>
    <row r="358" spans="1:37" ht="14.25" customHeight="1" x14ac:dyDescent="0.35">
      <c r="A358" s="13"/>
      <c r="B358" s="14"/>
      <c r="C358" s="15"/>
      <c r="D358" s="14"/>
      <c r="E358" s="15"/>
      <c r="F358" s="14"/>
      <c r="G358" s="15"/>
      <c r="H358" s="14"/>
      <c r="I358" s="15"/>
      <c r="J358" s="14"/>
      <c r="K358" s="15"/>
      <c r="L358" s="14"/>
      <c r="M358" s="15"/>
      <c r="N358" s="14"/>
      <c r="O358" s="15"/>
      <c r="P358" s="14"/>
      <c r="Q358" s="17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</row>
    <row r="359" spans="1:37" ht="14.25" customHeight="1" x14ac:dyDescent="0.35">
      <c r="A359" s="13"/>
      <c r="B359" s="14"/>
      <c r="C359" s="15"/>
      <c r="D359" s="14"/>
      <c r="E359" s="15"/>
      <c r="F359" s="14"/>
      <c r="G359" s="15"/>
      <c r="H359" s="14"/>
      <c r="I359" s="15"/>
      <c r="J359" s="14"/>
      <c r="K359" s="15"/>
      <c r="L359" s="14"/>
      <c r="M359" s="15"/>
      <c r="N359" s="14"/>
      <c r="O359" s="15"/>
      <c r="P359" s="14"/>
      <c r="Q359" s="17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</row>
    <row r="360" spans="1:37" ht="14.25" customHeight="1" x14ac:dyDescent="0.35">
      <c r="A360" s="13"/>
      <c r="B360" s="14"/>
      <c r="C360" s="15"/>
      <c r="D360" s="14"/>
      <c r="E360" s="15"/>
      <c r="F360" s="14"/>
      <c r="G360" s="15"/>
      <c r="H360" s="14"/>
      <c r="I360" s="15"/>
      <c r="J360" s="14"/>
      <c r="K360" s="15"/>
      <c r="L360" s="14"/>
      <c r="M360" s="15"/>
      <c r="N360" s="14"/>
      <c r="O360" s="15"/>
      <c r="P360" s="14"/>
      <c r="Q360" s="17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</row>
    <row r="361" spans="1:37" ht="14.25" customHeight="1" x14ac:dyDescent="0.35">
      <c r="A361" s="13"/>
      <c r="B361" s="14"/>
      <c r="C361" s="15"/>
      <c r="D361" s="14"/>
      <c r="E361" s="15"/>
      <c r="F361" s="14"/>
      <c r="G361" s="15"/>
      <c r="H361" s="14"/>
      <c r="I361" s="15"/>
      <c r="J361" s="14"/>
      <c r="K361" s="15"/>
      <c r="L361" s="14"/>
      <c r="M361" s="15"/>
      <c r="N361" s="14"/>
      <c r="O361" s="15"/>
      <c r="P361" s="14"/>
      <c r="Q361" s="17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</row>
    <row r="362" spans="1:37" ht="14.25" customHeight="1" x14ac:dyDescent="0.35">
      <c r="A362" s="13"/>
      <c r="B362" s="14"/>
      <c r="C362" s="15"/>
      <c r="D362" s="14"/>
      <c r="E362" s="15"/>
      <c r="F362" s="14"/>
      <c r="G362" s="15"/>
      <c r="H362" s="14"/>
      <c r="I362" s="15"/>
      <c r="J362" s="14"/>
      <c r="K362" s="15"/>
      <c r="L362" s="14"/>
      <c r="M362" s="15"/>
      <c r="N362" s="14"/>
      <c r="O362" s="15"/>
      <c r="P362" s="14"/>
      <c r="Q362" s="17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</row>
    <row r="363" spans="1:37" ht="14.25" customHeight="1" x14ac:dyDescent="0.35">
      <c r="A363" s="13"/>
      <c r="B363" s="14"/>
      <c r="C363" s="15"/>
      <c r="D363" s="14"/>
      <c r="E363" s="15"/>
      <c r="F363" s="14"/>
      <c r="G363" s="15"/>
      <c r="H363" s="14"/>
      <c r="I363" s="15"/>
      <c r="J363" s="14"/>
      <c r="K363" s="15"/>
      <c r="L363" s="14"/>
      <c r="M363" s="15"/>
      <c r="N363" s="14"/>
      <c r="O363" s="15"/>
      <c r="P363" s="14"/>
      <c r="Q363" s="17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</row>
    <row r="364" spans="1:37" ht="14.25" customHeight="1" x14ac:dyDescent="0.35">
      <c r="A364" s="13"/>
      <c r="B364" s="14"/>
      <c r="C364" s="15"/>
      <c r="D364" s="14"/>
      <c r="E364" s="15"/>
      <c r="F364" s="14"/>
      <c r="G364" s="15"/>
      <c r="H364" s="14"/>
      <c r="I364" s="15"/>
      <c r="J364" s="14"/>
      <c r="K364" s="15"/>
      <c r="L364" s="14"/>
      <c r="M364" s="15"/>
      <c r="N364" s="14"/>
      <c r="O364" s="15"/>
      <c r="P364" s="14"/>
      <c r="Q364" s="17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</row>
    <row r="365" spans="1:37" ht="14.25" customHeight="1" x14ac:dyDescent="0.35">
      <c r="A365" s="13"/>
      <c r="B365" s="14"/>
      <c r="C365" s="15"/>
      <c r="D365" s="14"/>
      <c r="E365" s="15"/>
      <c r="F365" s="14"/>
      <c r="G365" s="15"/>
      <c r="H365" s="14"/>
      <c r="I365" s="15"/>
      <c r="J365" s="14"/>
      <c r="K365" s="15"/>
      <c r="L365" s="14"/>
      <c r="M365" s="15"/>
      <c r="N365" s="14"/>
      <c r="O365" s="15"/>
      <c r="P365" s="14"/>
      <c r="Q365" s="17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</row>
    <row r="366" spans="1:37" ht="14.25" customHeight="1" x14ac:dyDescent="0.35">
      <c r="A366" s="13"/>
      <c r="B366" s="14"/>
      <c r="C366" s="15"/>
      <c r="D366" s="14"/>
      <c r="E366" s="15"/>
      <c r="F366" s="14"/>
      <c r="G366" s="15"/>
      <c r="H366" s="14"/>
      <c r="I366" s="15"/>
      <c r="J366" s="14"/>
      <c r="K366" s="15"/>
      <c r="L366" s="14"/>
      <c r="M366" s="15"/>
      <c r="N366" s="14"/>
      <c r="O366" s="15"/>
      <c r="P366" s="14"/>
      <c r="Q366" s="17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</row>
    <row r="367" spans="1:37" ht="14.25" customHeight="1" x14ac:dyDescent="0.35">
      <c r="A367" s="13"/>
      <c r="B367" s="14"/>
      <c r="C367" s="15"/>
      <c r="D367" s="14"/>
      <c r="E367" s="15"/>
      <c r="F367" s="14"/>
      <c r="G367" s="15"/>
      <c r="H367" s="14"/>
      <c r="I367" s="15"/>
      <c r="J367" s="14"/>
      <c r="K367" s="15"/>
      <c r="L367" s="14"/>
      <c r="M367" s="15"/>
      <c r="N367" s="14"/>
      <c r="O367" s="15"/>
      <c r="P367" s="14"/>
      <c r="Q367" s="17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</row>
    <row r="368" spans="1:37" ht="14.25" customHeight="1" x14ac:dyDescent="0.35">
      <c r="A368" s="13"/>
      <c r="B368" s="14"/>
      <c r="C368" s="15"/>
      <c r="D368" s="14"/>
      <c r="E368" s="15"/>
      <c r="F368" s="14"/>
      <c r="G368" s="15"/>
      <c r="H368" s="14"/>
      <c r="I368" s="15"/>
      <c r="J368" s="14"/>
      <c r="K368" s="15"/>
      <c r="L368" s="14"/>
      <c r="M368" s="15"/>
      <c r="N368" s="14"/>
      <c r="O368" s="15"/>
      <c r="P368" s="14"/>
      <c r="Q368" s="17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</row>
    <row r="369" spans="1:37" ht="14.25" customHeight="1" x14ac:dyDescent="0.35">
      <c r="A369" s="13"/>
      <c r="B369" s="14"/>
      <c r="C369" s="15"/>
      <c r="D369" s="14"/>
      <c r="E369" s="15"/>
      <c r="F369" s="14"/>
      <c r="G369" s="15"/>
      <c r="H369" s="14"/>
      <c r="I369" s="15"/>
      <c r="J369" s="14"/>
      <c r="K369" s="15"/>
      <c r="L369" s="14"/>
      <c r="M369" s="15"/>
      <c r="N369" s="14"/>
      <c r="O369" s="15"/>
      <c r="P369" s="14"/>
      <c r="Q369" s="17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</row>
    <row r="370" spans="1:37" ht="14.25" customHeight="1" x14ac:dyDescent="0.35">
      <c r="A370" s="13"/>
      <c r="B370" s="14"/>
      <c r="C370" s="15"/>
      <c r="D370" s="14"/>
      <c r="E370" s="15"/>
      <c r="F370" s="14"/>
      <c r="G370" s="15"/>
      <c r="H370" s="14"/>
      <c r="I370" s="15"/>
      <c r="J370" s="14"/>
      <c r="K370" s="15"/>
      <c r="L370" s="14"/>
      <c r="M370" s="15"/>
      <c r="N370" s="14"/>
      <c r="O370" s="15"/>
      <c r="P370" s="14"/>
      <c r="Q370" s="17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</row>
    <row r="371" spans="1:37" ht="14.25" customHeight="1" x14ac:dyDescent="0.35">
      <c r="A371" s="13"/>
      <c r="B371" s="14"/>
      <c r="C371" s="15"/>
      <c r="D371" s="14"/>
      <c r="E371" s="15"/>
      <c r="F371" s="14"/>
      <c r="G371" s="15"/>
      <c r="H371" s="14"/>
      <c r="I371" s="15"/>
      <c r="J371" s="14"/>
      <c r="K371" s="15"/>
      <c r="L371" s="14"/>
      <c r="M371" s="15"/>
      <c r="N371" s="14"/>
      <c r="O371" s="15"/>
      <c r="P371" s="14"/>
      <c r="Q371" s="17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</row>
    <row r="372" spans="1:37" ht="14.25" customHeight="1" x14ac:dyDescent="0.35">
      <c r="A372" s="13"/>
      <c r="B372" s="14"/>
      <c r="C372" s="15"/>
      <c r="D372" s="14"/>
      <c r="E372" s="15"/>
      <c r="F372" s="14"/>
      <c r="G372" s="15"/>
      <c r="H372" s="14"/>
      <c r="I372" s="15"/>
      <c r="J372" s="14"/>
      <c r="K372" s="15"/>
      <c r="L372" s="14"/>
      <c r="M372" s="15"/>
      <c r="N372" s="14"/>
      <c r="O372" s="15"/>
      <c r="P372" s="14"/>
      <c r="Q372" s="17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</row>
    <row r="373" spans="1:37" ht="14.25" customHeight="1" x14ac:dyDescent="0.35">
      <c r="A373" s="13"/>
      <c r="B373" s="14"/>
      <c r="C373" s="15"/>
      <c r="D373" s="14"/>
      <c r="E373" s="15"/>
      <c r="F373" s="14"/>
      <c r="G373" s="15"/>
      <c r="H373" s="14"/>
      <c r="I373" s="15"/>
      <c r="J373" s="14"/>
      <c r="K373" s="15"/>
      <c r="L373" s="14"/>
      <c r="M373" s="15"/>
      <c r="N373" s="14"/>
      <c r="O373" s="15"/>
      <c r="P373" s="14"/>
      <c r="Q373" s="17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</row>
    <row r="374" spans="1:37" ht="14.25" customHeight="1" x14ac:dyDescent="0.35">
      <c r="A374" s="13"/>
      <c r="B374" s="14"/>
      <c r="C374" s="15"/>
      <c r="D374" s="14"/>
      <c r="E374" s="15"/>
      <c r="F374" s="14"/>
      <c r="G374" s="15"/>
      <c r="H374" s="14"/>
      <c r="I374" s="15"/>
      <c r="J374" s="14"/>
      <c r="K374" s="15"/>
      <c r="L374" s="14"/>
      <c r="M374" s="15"/>
      <c r="N374" s="14"/>
      <c r="O374" s="15"/>
      <c r="P374" s="14"/>
      <c r="Q374" s="17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</row>
    <row r="375" spans="1:37" ht="14.25" customHeight="1" x14ac:dyDescent="0.35">
      <c r="A375" s="13"/>
      <c r="B375" s="14"/>
      <c r="C375" s="15"/>
      <c r="D375" s="14"/>
      <c r="E375" s="15"/>
      <c r="F375" s="14"/>
      <c r="G375" s="15"/>
      <c r="H375" s="14"/>
      <c r="I375" s="15"/>
      <c r="J375" s="14"/>
      <c r="K375" s="15"/>
      <c r="L375" s="14"/>
      <c r="M375" s="15"/>
      <c r="N375" s="14"/>
      <c r="O375" s="15"/>
      <c r="P375" s="14"/>
      <c r="Q375" s="17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</row>
    <row r="376" spans="1:37" ht="14.25" customHeight="1" x14ac:dyDescent="0.35">
      <c r="A376" s="13"/>
      <c r="B376" s="14"/>
      <c r="C376" s="15"/>
      <c r="D376" s="14"/>
      <c r="E376" s="15"/>
      <c r="F376" s="14"/>
      <c r="G376" s="15"/>
      <c r="H376" s="14"/>
      <c r="I376" s="15"/>
      <c r="J376" s="14"/>
      <c r="K376" s="15"/>
      <c r="L376" s="14"/>
      <c r="M376" s="15"/>
      <c r="N376" s="14"/>
      <c r="O376" s="15"/>
      <c r="P376" s="14"/>
      <c r="Q376" s="17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</row>
    <row r="377" spans="1:37" ht="14.25" customHeight="1" x14ac:dyDescent="0.35">
      <c r="A377" s="13"/>
      <c r="B377" s="14"/>
      <c r="C377" s="15"/>
      <c r="D377" s="14"/>
      <c r="E377" s="15"/>
      <c r="F377" s="14"/>
      <c r="G377" s="15"/>
      <c r="H377" s="14"/>
      <c r="I377" s="15"/>
      <c r="J377" s="14"/>
      <c r="K377" s="15"/>
      <c r="L377" s="14"/>
      <c r="M377" s="15"/>
      <c r="N377" s="14"/>
      <c r="O377" s="15"/>
      <c r="P377" s="14"/>
      <c r="Q377" s="17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</row>
    <row r="378" spans="1:37" ht="14.25" customHeight="1" x14ac:dyDescent="0.35">
      <c r="A378" s="13"/>
      <c r="B378" s="14"/>
      <c r="C378" s="15"/>
      <c r="D378" s="14"/>
      <c r="E378" s="15"/>
      <c r="F378" s="14"/>
      <c r="G378" s="15"/>
      <c r="H378" s="14"/>
      <c r="I378" s="15"/>
      <c r="J378" s="14"/>
      <c r="K378" s="15"/>
      <c r="L378" s="14"/>
      <c r="M378" s="15"/>
      <c r="N378" s="14"/>
      <c r="O378" s="15"/>
      <c r="P378" s="14"/>
      <c r="Q378" s="17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</row>
    <row r="379" spans="1:37" ht="14.25" customHeight="1" x14ac:dyDescent="0.35">
      <c r="A379" s="13"/>
      <c r="B379" s="14"/>
      <c r="C379" s="15"/>
      <c r="D379" s="14"/>
      <c r="E379" s="15"/>
      <c r="F379" s="14"/>
      <c r="G379" s="15"/>
      <c r="H379" s="14"/>
      <c r="I379" s="15"/>
      <c r="J379" s="14"/>
      <c r="K379" s="15"/>
      <c r="L379" s="14"/>
      <c r="M379" s="15"/>
      <c r="N379" s="14"/>
      <c r="O379" s="15"/>
      <c r="P379" s="14"/>
      <c r="Q379" s="17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</row>
    <row r="380" spans="1:37" ht="14.25" customHeight="1" x14ac:dyDescent="0.35">
      <c r="A380" s="13"/>
      <c r="B380" s="14"/>
      <c r="C380" s="15"/>
      <c r="D380" s="14"/>
      <c r="E380" s="15"/>
      <c r="F380" s="14"/>
      <c r="G380" s="15"/>
      <c r="H380" s="14"/>
      <c r="I380" s="15"/>
      <c r="J380" s="14"/>
      <c r="K380" s="15"/>
      <c r="L380" s="14"/>
      <c r="M380" s="15"/>
      <c r="N380" s="14"/>
      <c r="O380" s="15"/>
      <c r="P380" s="14"/>
      <c r="Q380" s="17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</row>
    <row r="381" spans="1:37" ht="14.25" customHeight="1" x14ac:dyDescent="0.35">
      <c r="A381" s="13"/>
      <c r="B381" s="14"/>
      <c r="C381" s="15"/>
      <c r="D381" s="14"/>
      <c r="E381" s="15"/>
      <c r="F381" s="14"/>
      <c r="G381" s="15"/>
      <c r="H381" s="14"/>
      <c r="I381" s="15"/>
      <c r="J381" s="14"/>
      <c r="K381" s="15"/>
      <c r="L381" s="14"/>
      <c r="M381" s="15"/>
      <c r="N381" s="14"/>
      <c r="O381" s="15"/>
      <c r="P381" s="14"/>
      <c r="Q381" s="17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</row>
    <row r="382" spans="1:37" ht="14.25" customHeight="1" x14ac:dyDescent="0.35">
      <c r="A382" s="13"/>
      <c r="B382" s="14"/>
      <c r="C382" s="15"/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7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</row>
    <row r="383" spans="1:37" ht="14.25" customHeight="1" x14ac:dyDescent="0.35">
      <c r="A383" s="13"/>
      <c r="B383" s="14"/>
      <c r="C383" s="15"/>
      <c r="D383" s="14"/>
      <c r="E383" s="15"/>
      <c r="F383" s="14"/>
      <c r="G383" s="15"/>
      <c r="H383" s="14"/>
      <c r="I383" s="15"/>
      <c r="J383" s="14"/>
      <c r="K383" s="15"/>
      <c r="L383" s="14"/>
      <c r="M383" s="15"/>
      <c r="N383" s="14"/>
      <c r="O383" s="15"/>
      <c r="P383" s="14"/>
      <c r="Q383" s="17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</row>
    <row r="384" spans="1:37" ht="14.25" customHeight="1" x14ac:dyDescent="0.35">
      <c r="A384" s="13"/>
      <c r="B384" s="14"/>
      <c r="C384" s="15"/>
      <c r="D384" s="14"/>
      <c r="E384" s="15"/>
      <c r="F384" s="14"/>
      <c r="G384" s="15"/>
      <c r="H384" s="14"/>
      <c r="I384" s="15"/>
      <c r="J384" s="14"/>
      <c r="K384" s="15"/>
      <c r="L384" s="14"/>
      <c r="M384" s="15"/>
      <c r="N384" s="14"/>
      <c r="O384" s="15"/>
      <c r="P384" s="14"/>
      <c r="Q384" s="17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</row>
    <row r="385" spans="1:37" ht="14.25" customHeight="1" x14ac:dyDescent="0.35">
      <c r="A385" s="13"/>
      <c r="B385" s="14"/>
      <c r="C385" s="15"/>
      <c r="D385" s="14"/>
      <c r="E385" s="15"/>
      <c r="F385" s="14"/>
      <c r="G385" s="15"/>
      <c r="H385" s="14"/>
      <c r="I385" s="15"/>
      <c r="J385" s="14"/>
      <c r="K385" s="15"/>
      <c r="L385" s="14"/>
      <c r="M385" s="15"/>
      <c r="N385" s="14"/>
      <c r="O385" s="15"/>
      <c r="P385" s="14"/>
      <c r="Q385" s="17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</row>
    <row r="386" spans="1:37" ht="14.25" customHeight="1" x14ac:dyDescent="0.35">
      <c r="A386" s="13"/>
      <c r="B386" s="14"/>
      <c r="C386" s="15"/>
      <c r="D386" s="14"/>
      <c r="E386" s="15"/>
      <c r="F386" s="14"/>
      <c r="G386" s="15"/>
      <c r="H386" s="14"/>
      <c r="I386" s="15"/>
      <c r="J386" s="14"/>
      <c r="K386" s="15"/>
      <c r="L386" s="14"/>
      <c r="M386" s="15"/>
      <c r="N386" s="14"/>
      <c r="O386" s="15"/>
      <c r="P386" s="14"/>
      <c r="Q386" s="17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</row>
    <row r="387" spans="1:37" ht="14.25" customHeight="1" x14ac:dyDescent="0.35">
      <c r="A387" s="13"/>
      <c r="B387" s="14"/>
      <c r="C387" s="15"/>
      <c r="D387" s="14"/>
      <c r="E387" s="15"/>
      <c r="F387" s="14"/>
      <c r="G387" s="15"/>
      <c r="H387" s="14"/>
      <c r="I387" s="15"/>
      <c r="J387" s="14"/>
      <c r="K387" s="15"/>
      <c r="L387" s="14"/>
      <c r="M387" s="15"/>
      <c r="N387" s="14"/>
      <c r="O387" s="15"/>
      <c r="P387" s="14"/>
      <c r="Q387" s="17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</row>
    <row r="388" spans="1:37" ht="14.25" customHeight="1" x14ac:dyDescent="0.35">
      <c r="A388" s="13"/>
      <c r="B388" s="14"/>
      <c r="C388" s="15"/>
      <c r="D388" s="14"/>
      <c r="E388" s="15"/>
      <c r="F388" s="14"/>
      <c r="G388" s="15"/>
      <c r="H388" s="14"/>
      <c r="I388" s="15"/>
      <c r="J388" s="14"/>
      <c r="K388" s="15"/>
      <c r="L388" s="14"/>
      <c r="M388" s="15"/>
      <c r="N388" s="14"/>
      <c r="O388" s="15"/>
      <c r="P388" s="14"/>
      <c r="Q388" s="17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</row>
    <row r="389" spans="1:37" ht="14.25" customHeight="1" x14ac:dyDescent="0.35">
      <c r="A389" s="13"/>
      <c r="B389" s="14"/>
      <c r="C389" s="15"/>
      <c r="D389" s="14"/>
      <c r="E389" s="15"/>
      <c r="F389" s="14"/>
      <c r="G389" s="15"/>
      <c r="H389" s="14"/>
      <c r="I389" s="15"/>
      <c r="J389" s="14"/>
      <c r="K389" s="15"/>
      <c r="L389" s="14"/>
      <c r="M389" s="15"/>
      <c r="N389" s="14"/>
      <c r="O389" s="15"/>
      <c r="P389" s="14"/>
      <c r="Q389" s="17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</row>
    <row r="390" spans="1:37" ht="14.25" customHeight="1" x14ac:dyDescent="0.35">
      <c r="A390" s="13"/>
      <c r="B390" s="14"/>
      <c r="C390" s="15"/>
      <c r="D390" s="14"/>
      <c r="E390" s="15"/>
      <c r="F390" s="14"/>
      <c r="G390" s="15"/>
      <c r="H390" s="14"/>
      <c r="I390" s="15"/>
      <c r="J390" s="14"/>
      <c r="K390" s="15"/>
      <c r="L390" s="14"/>
      <c r="M390" s="15"/>
      <c r="N390" s="14"/>
      <c r="O390" s="15"/>
      <c r="P390" s="14"/>
      <c r="Q390" s="17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</row>
    <row r="391" spans="1:37" ht="14.25" customHeight="1" x14ac:dyDescent="0.35">
      <c r="A391" s="13"/>
      <c r="B391" s="14"/>
      <c r="C391" s="15"/>
      <c r="D391" s="14"/>
      <c r="E391" s="15"/>
      <c r="F391" s="14"/>
      <c r="G391" s="15"/>
      <c r="H391" s="14"/>
      <c r="I391" s="15"/>
      <c r="J391" s="14"/>
      <c r="K391" s="15"/>
      <c r="L391" s="14"/>
      <c r="M391" s="15"/>
      <c r="N391" s="14"/>
      <c r="O391" s="15"/>
      <c r="P391" s="14"/>
      <c r="Q391" s="17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</row>
    <row r="392" spans="1:37" ht="14.25" customHeight="1" x14ac:dyDescent="0.35">
      <c r="A392" s="13"/>
      <c r="B392" s="14"/>
      <c r="C392" s="15"/>
      <c r="D392" s="14"/>
      <c r="E392" s="15"/>
      <c r="F392" s="14"/>
      <c r="G392" s="15"/>
      <c r="H392" s="14"/>
      <c r="I392" s="15"/>
      <c r="J392" s="14"/>
      <c r="K392" s="15"/>
      <c r="L392" s="14"/>
      <c r="M392" s="15"/>
      <c r="N392" s="14"/>
      <c r="O392" s="15"/>
      <c r="P392" s="14"/>
      <c r="Q392" s="17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</row>
    <row r="393" spans="1:37" ht="14.25" customHeight="1" x14ac:dyDescent="0.35">
      <c r="A393" s="13"/>
      <c r="B393" s="14"/>
      <c r="C393" s="15"/>
      <c r="D393" s="14"/>
      <c r="E393" s="15"/>
      <c r="F393" s="14"/>
      <c r="G393" s="15"/>
      <c r="H393" s="14"/>
      <c r="I393" s="15"/>
      <c r="J393" s="14"/>
      <c r="K393" s="15"/>
      <c r="L393" s="14"/>
      <c r="M393" s="15"/>
      <c r="N393" s="14"/>
      <c r="O393" s="15"/>
      <c r="P393" s="14"/>
      <c r="Q393" s="17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</row>
    <row r="394" spans="1:37" ht="14.25" customHeight="1" x14ac:dyDescent="0.35">
      <c r="A394" s="13"/>
      <c r="B394" s="14"/>
      <c r="C394" s="15"/>
      <c r="D394" s="14"/>
      <c r="E394" s="15"/>
      <c r="F394" s="14"/>
      <c r="G394" s="15"/>
      <c r="H394" s="14"/>
      <c r="I394" s="15"/>
      <c r="J394" s="14"/>
      <c r="K394" s="15"/>
      <c r="L394" s="14"/>
      <c r="M394" s="15"/>
      <c r="N394" s="14"/>
      <c r="O394" s="15"/>
      <c r="P394" s="14"/>
      <c r="Q394" s="17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</row>
    <row r="395" spans="1:37" ht="14.25" customHeight="1" x14ac:dyDescent="0.35">
      <c r="A395" s="13"/>
      <c r="B395" s="14"/>
      <c r="C395" s="15"/>
      <c r="D395" s="14"/>
      <c r="E395" s="15"/>
      <c r="F395" s="14"/>
      <c r="G395" s="15"/>
      <c r="H395" s="14"/>
      <c r="I395" s="15"/>
      <c r="J395" s="14"/>
      <c r="K395" s="15"/>
      <c r="L395" s="14"/>
      <c r="M395" s="15"/>
      <c r="N395" s="14"/>
      <c r="O395" s="15"/>
      <c r="P395" s="14"/>
      <c r="Q395" s="17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</row>
    <row r="396" spans="1:37" ht="14.25" customHeight="1" x14ac:dyDescent="0.35">
      <c r="A396" s="13"/>
      <c r="B396" s="14"/>
      <c r="C396" s="15"/>
      <c r="D396" s="14"/>
      <c r="E396" s="15"/>
      <c r="F396" s="14"/>
      <c r="G396" s="15"/>
      <c r="H396" s="14"/>
      <c r="I396" s="15"/>
      <c r="J396" s="14"/>
      <c r="K396" s="15"/>
      <c r="L396" s="14"/>
      <c r="M396" s="15"/>
      <c r="N396" s="14"/>
      <c r="O396" s="15"/>
      <c r="P396" s="14"/>
      <c r="Q396" s="17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</row>
    <row r="397" spans="1:37" ht="14.25" customHeight="1" x14ac:dyDescent="0.35">
      <c r="A397" s="13"/>
      <c r="B397" s="14"/>
      <c r="C397" s="15"/>
      <c r="D397" s="14"/>
      <c r="E397" s="15"/>
      <c r="F397" s="14"/>
      <c r="G397" s="15"/>
      <c r="H397" s="14"/>
      <c r="I397" s="15"/>
      <c r="J397" s="14"/>
      <c r="K397" s="15"/>
      <c r="L397" s="14"/>
      <c r="M397" s="15"/>
      <c r="N397" s="14"/>
      <c r="O397" s="15"/>
      <c r="P397" s="14"/>
      <c r="Q397" s="17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</row>
    <row r="398" spans="1:37" ht="14.25" customHeight="1" x14ac:dyDescent="0.35">
      <c r="A398" s="13"/>
      <c r="B398" s="14"/>
      <c r="C398" s="15"/>
      <c r="D398" s="14"/>
      <c r="E398" s="15"/>
      <c r="F398" s="14"/>
      <c r="G398" s="15"/>
      <c r="H398" s="14"/>
      <c r="I398" s="15"/>
      <c r="J398" s="14"/>
      <c r="K398" s="15"/>
      <c r="L398" s="14"/>
      <c r="M398" s="15"/>
      <c r="N398" s="14"/>
      <c r="O398" s="15"/>
      <c r="P398" s="14"/>
      <c r="Q398" s="17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</row>
    <row r="399" spans="1:37" ht="14.25" customHeight="1" x14ac:dyDescent="0.35">
      <c r="A399" s="13"/>
      <c r="B399" s="14"/>
      <c r="C399" s="15"/>
      <c r="D399" s="14"/>
      <c r="E399" s="15"/>
      <c r="F399" s="14"/>
      <c r="G399" s="15"/>
      <c r="H399" s="14"/>
      <c r="I399" s="15"/>
      <c r="J399" s="14"/>
      <c r="K399" s="15"/>
      <c r="L399" s="14"/>
      <c r="M399" s="15"/>
      <c r="N399" s="14"/>
      <c r="O399" s="15"/>
      <c r="P399" s="14"/>
      <c r="Q399" s="17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</row>
    <row r="400" spans="1:37" ht="14.25" customHeight="1" x14ac:dyDescent="0.35">
      <c r="A400" s="13"/>
      <c r="B400" s="14"/>
      <c r="C400" s="15"/>
      <c r="D400" s="14"/>
      <c r="E400" s="15"/>
      <c r="F400" s="14"/>
      <c r="G400" s="15"/>
      <c r="H400" s="14"/>
      <c r="I400" s="15"/>
      <c r="J400" s="14"/>
      <c r="K400" s="15"/>
      <c r="L400" s="14"/>
      <c r="M400" s="15"/>
      <c r="N400" s="14"/>
      <c r="O400" s="15"/>
      <c r="P400" s="14"/>
      <c r="Q400" s="17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</row>
    <row r="401" spans="1:37" ht="14.25" customHeight="1" x14ac:dyDescent="0.35">
      <c r="A401" s="13"/>
      <c r="B401" s="14"/>
      <c r="C401" s="15"/>
      <c r="D401" s="14"/>
      <c r="E401" s="15"/>
      <c r="F401" s="14"/>
      <c r="G401" s="15"/>
      <c r="H401" s="14"/>
      <c r="I401" s="15"/>
      <c r="J401" s="14"/>
      <c r="K401" s="15"/>
      <c r="L401" s="14"/>
      <c r="M401" s="15"/>
      <c r="N401" s="14"/>
      <c r="O401" s="15"/>
      <c r="P401" s="14"/>
      <c r="Q401" s="17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</row>
    <row r="402" spans="1:37" ht="14.25" customHeight="1" x14ac:dyDescent="0.35">
      <c r="A402" s="13"/>
      <c r="B402" s="14"/>
      <c r="C402" s="15"/>
      <c r="D402" s="14"/>
      <c r="E402" s="15"/>
      <c r="F402" s="14"/>
      <c r="G402" s="15"/>
      <c r="H402" s="14"/>
      <c r="I402" s="15"/>
      <c r="J402" s="14"/>
      <c r="K402" s="15"/>
      <c r="L402" s="14"/>
      <c r="M402" s="15"/>
      <c r="N402" s="14"/>
      <c r="O402" s="15"/>
      <c r="P402" s="14"/>
      <c r="Q402" s="17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</row>
    <row r="403" spans="1:37" ht="14.25" customHeight="1" x14ac:dyDescent="0.35">
      <c r="A403" s="13"/>
      <c r="B403" s="14"/>
      <c r="C403" s="15"/>
      <c r="D403" s="14"/>
      <c r="E403" s="15"/>
      <c r="F403" s="14"/>
      <c r="G403" s="15"/>
      <c r="H403" s="14"/>
      <c r="I403" s="15"/>
      <c r="J403" s="14"/>
      <c r="K403" s="15"/>
      <c r="L403" s="14"/>
      <c r="M403" s="15"/>
      <c r="N403" s="14"/>
      <c r="O403" s="15"/>
      <c r="P403" s="14"/>
      <c r="Q403" s="17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</row>
    <row r="404" spans="1:37" ht="14.25" customHeight="1" x14ac:dyDescent="0.35">
      <c r="A404" s="13"/>
      <c r="B404" s="14"/>
      <c r="C404" s="15"/>
      <c r="D404" s="14"/>
      <c r="E404" s="15"/>
      <c r="F404" s="14"/>
      <c r="G404" s="15"/>
      <c r="H404" s="14"/>
      <c r="I404" s="15"/>
      <c r="J404" s="14"/>
      <c r="K404" s="15"/>
      <c r="L404" s="14"/>
      <c r="M404" s="15"/>
      <c r="N404" s="14"/>
      <c r="O404" s="15"/>
      <c r="P404" s="14"/>
      <c r="Q404" s="17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</row>
    <row r="405" spans="1:37" ht="14.25" customHeight="1" x14ac:dyDescent="0.35">
      <c r="A405" s="13"/>
      <c r="B405" s="14"/>
      <c r="C405" s="15"/>
      <c r="D405" s="14"/>
      <c r="E405" s="15"/>
      <c r="F405" s="14"/>
      <c r="G405" s="15"/>
      <c r="H405" s="14"/>
      <c r="I405" s="15"/>
      <c r="J405" s="14"/>
      <c r="K405" s="15"/>
      <c r="L405" s="14"/>
      <c r="M405" s="15"/>
      <c r="N405" s="14"/>
      <c r="O405" s="15"/>
      <c r="P405" s="14"/>
      <c r="Q405" s="17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</row>
    <row r="406" spans="1:37" ht="14.25" customHeight="1" x14ac:dyDescent="0.35">
      <c r="A406" s="13"/>
      <c r="B406" s="14"/>
      <c r="C406" s="15"/>
      <c r="D406" s="14"/>
      <c r="E406" s="15"/>
      <c r="F406" s="14"/>
      <c r="G406" s="15"/>
      <c r="H406" s="14"/>
      <c r="I406" s="15"/>
      <c r="J406" s="14"/>
      <c r="K406" s="15"/>
      <c r="L406" s="14"/>
      <c r="M406" s="15"/>
      <c r="N406" s="14"/>
      <c r="O406" s="15"/>
      <c r="P406" s="14"/>
      <c r="Q406" s="17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</row>
    <row r="407" spans="1:37" ht="14.25" customHeight="1" x14ac:dyDescent="0.35">
      <c r="A407" s="13"/>
      <c r="B407" s="14"/>
      <c r="C407" s="15"/>
      <c r="D407" s="14"/>
      <c r="E407" s="15"/>
      <c r="F407" s="14"/>
      <c r="G407" s="15"/>
      <c r="H407" s="14"/>
      <c r="I407" s="15"/>
      <c r="J407" s="14"/>
      <c r="K407" s="15"/>
      <c r="L407" s="14"/>
      <c r="M407" s="15"/>
      <c r="N407" s="14"/>
      <c r="O407" s="15"/>
      <c r="P407" s="14"/>
      <c r="Q407" s="17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</row>
    <row r="408" spans="1:37" ht="14.25" customHeight="1" x14ac:dyDescent="0.35">
      <c r="A408" s="13"/>
      <c r="B408" s="14"/>
      <c r="C408" s="15"/>
      <c r="D408" s="14"/>
      <c r="E408" s="15"/>
      <c r="F408" s="14"/>
      <c r="G408" s="15"/>
      <c r="H408" s="14"/>
      <c r="I408" s="15"/>
      <c r="J408" s="14"/>
      <c r="K408" s="15"/>
      <c r="L408" s="14"/>
      <c r="M408" s="15"/>
      <c r="N408" s="14"/>
      <c r="O408" s="15"/>
      <c r="P408" s="14"/>
      <c r="Q408" s="17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</row>
    <row r="409" spans="1:37" ht="14.25" customHeight="1" x14ac:dyDescent="0.35">
      <c r="A409" s="13"/>
      <c r="B409" s="14"/>
      <c r="C409" s="15"/>
      <c r="D409" s="14"/>
      <c r="E409" s="15"/>
      <c r="F409" s="14"/>
      <c r="G409" s="15"/>
      <c r="H409" s="14"/>
      <c r="I409" s="15"/>
      <c r="J409" s="14"/>
      <c r="K409" s="15"/>
      <c r="L409" s="14"/>
      <c r="M409" s="15"/>
      <c r="N409" s="14"/>
      <c r="O409" s="15"/>
      <c r="P409" s="14"/>
      <c r="Q409" s="17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</row>
    <row r="410" spans="1:37" ht="14.25" customHeight="1" x14ac:dyDescent="0.35">
      <c r="A410" s="13"/>
      <c r="B410" s="14"/>
      <c r="C410" s="15"/>
      <c r="D410" s="14"/>
      <c r="E410" s="15"/>
      <c r="F410" s="14"/>
      <c r="G410" s="15"/>
      <c r="H410" s="14"/>
      <c r="I410" s="15"/>
      <c r="J410" s="14"/>
      <c r="K410" s="15"/>
      <c r="L410" s="14"/>
      <c r="M410" s="15"/>
      <c r="N410" s="14"/>
      <c r="O410" s="15"/>
      <c r="P410" s="14"/>
      <c r="Q410" s="17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</row>
    <row r="411" spans="1:37" ht="14.25" customHeight="1" x14ac:dyDescent="0.35">
      <c r="A411" s="13"/>
      <c r="B411" s="14"/>
      <c r="C411" s="15"/>
      <c r="D411" s="14"/>
      <c r="E411" s="15"/>
      <c r="F411" s="14"/>
      <c r="G411" s="15"/>
      <c r="H411" s="14"/>
      <c r="I411" s="15"/>
      <c r="J411" s="14"/>
      <c r="K411" s="15"/>
      <c r="L411" s="14"/>
      <c r="M411" s="15"/>
      <c r="N411" s="14"/>
      <c r="O411" s="15"/>
      <c r="P411" s="14"/>
      <c r="Q411" s="17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</row>
    <row r="412" spans="1:37" ht="14.25" customHeight="1" x14ac:dyDescent="0.35">
      <c r="A412" s="13"/>
      <c r="B412" s="14"/>
      <c r="C412" s="15"/>
      <c r="D412" s="14"/>
      <c r="E412" s="15"/>
      <c r="F412" s="14"/>
      <c r="G412" s="15"/>
      <c r="H412" s="14"/>
      <c r="I412" s="15"/>
      <c r="J412" s="14"/>
      <c r="K412" s="15"/>
      <c r="L412" s="14"/>
      <c r="M412" s="15"/>
      <c r="N412" s="14"/>
      <c r="O412" s="15"/>
      <c r="P412" s="14"/>
      <c r="Q412" s="17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</row>
    <row r="413" spans="1:37" ht="14.25" customHeight="1" x14ac:dyDescent="0.35">
      <c r="A413" s="13"/>
      <c r="B413" s="14"/>
      <c r="C413" s="15"/>
      <c r="D413" s="14"/>
      <c r="E413" s="15"/>
      <c r="F413" s="14"/>
      <c r="G413" s="15"/>
      <c r="H413" s="14"/>
      <c r="I413" s="15"/>
      <c r="J413" s="14"/>
      <c r="K413" s="15"/>
      <c r="L413" s="14"/>
      <c r="M413" s="15"/>
      <c r="N413" s="14"/>
      <c r="O413" s="15"/>
      <c r="P413" s="14"/>
      <c r="Q413" s="17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</row>
    <row r="414" spans="1:37" ht="14.25" customHeight="1" x14ac:dyDescent="0.35">
      <c r="A414" s="13"/>
      <c r="B414" s="14"/>
      <c r="C414" s="15"/>
      <c r="D414" s="14"/>
      <c r="E414" s="15"/>
      <c r="F414" s="14"/>
      <c r="G414" s="15"/>
      <c r="H414" s="14"/>
      <c r="I414" s="15"/>
      <c r="J414" s="14"/>
      <c r="K414" s="15"/>
      <c r="L414" s="14"/>
      <c r="M414" s="15"/>
      <c r="N414" s="14"/>
      <c r="O414" s="15"/>
      <c r="P414" s="14"/>
      <c r="Q414" s="17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</row>
    <row r="415" spans="1:37" ht="14.25" customHeight="1" x14ac:dyDescent="0.35">
      <c r="A415" s="13"/>
      <c r="B415" s="14"/>
      <c r="C415" s="15"/>
      <c r="D415" s="14"/>
      <c r="E415" s="15"/>
      <c r="F415" s="14"/>
      <c r="G415" s="15"/>
      <c r="H415" s="14"/>
      <c r="I415" s="15"/>
      <c r="J415" s="14"/>
      <c r="K415" s="15"/>
      <c r="L415" s="14"/>
      <c r="M415" s="15"/>
      <c r="N415" s="14"/>
      <c r="O415" s="15"/>
      <c r="P415" s="14"/>
      <c r="Q415" s="17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</row>
    <row r="416" spans="1:37" ht="14.25" customHeight="1" x14ac:dyDescent="0.35">
      <c r="A416" s="13"/>
      <c r="B416" s="14"/>
      <c r="C416" s="15"/>
      <c r="D416" s="14"/>
      <c r="E416" s="15"/>
      <c r="F416" s="14"/>
      <c r="G416" s="15"/>
      <c r="H416" s="14"/>
      <c r="I416" s="15"/>
      <c r="J416" s="14"/>
      <c r="K416" s="15"/>
      <c r="L416" s="14"/>
      <c r="M416" s="15"/>
      <c r="N416" s="14"/>
      <c r="O416" s="15"/>
      <c r="P416" s="14"/>
      <c r="Q416" s="17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</row>
    <row r="417" spans="1:37" ht="14.25" customHeight="1" x14ac:dyDescent="0.35">
      <c r="A417" s="13"/>
      <c r="B417" s="14"/>
      <c r="C417" s="15"/>
      <c r="D417" s="14"/>
      <c r="E417" s="15"/>
      <c r="F417" s="14"/>
      <c r="G417" s="15"/>
      <c r="H417" s="14"/>
      <c r="I417" s="15"/>
      <c r="J417" s="14"/>
      <c r="K417" s="15"/>
      <c r="L417" s="14"/>
      <c r="M417" s="15"/>
      <c r="N417" s="14"/>
      <c r="O417" s="15"/>
      <c r="P417" s="14"/>
      <c r="Q417" s="17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</row>
    <row r="418" spans="1:37" ht="14.25" customHeight="1" x14ac:dyDescent="0.35">
      <c r="A418" s="13"/>
      <c r="B418" s="14"/>
      <c r="C418" s="15"/>
      <c r="D418" s="14"/>
      <c r="E418" s="15"/>
      <c r="F418" s="14"/>
      <c r="G418" s="15"/>
      <c r="H418" s="14"/>
      <c r="I418" s="15"/>
      <c r="J418" s="14"/>
      <c r="K418" s="15"/>
      <c r="L418" s="14"/>
      <c r="M418" s="15"/>
      <c r="N418" s="14"/>
      <c r="O418" s="15"/>
      <c r="P418" s="14"/>
      <c r="Q418" s="17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</row>
    <row r="419" spans="1:37" ht="14.25" customHeight="1" x14ac:dyDescent="0.35">
      <c r="A419" s="13"/>
      <c r="B419" s="14"/>
      <c r="C419" s="15"/>
      <c r="D419" s="14"/>
      <c r="E419" s="15"/>
      <c r="F419" s="14"/>
      <c r="G419" s="15"/>
      <c r="H419" s="14"/>
      <c r="I419" s="15"/>
      <c r="J419" s="14"/>
      <c r="K419" s="15"/>
      <c r="L419" s="14"/>
      <c r="M419" s="15"/>
      <c r="N419" s="14"/>
      <c r="O419" s="15"/>
      <c r="P419" s="14"/>
      <c r="Q419" s="17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</row>
    <row r="420" spans="1:37" ht="14.25" customHeight="1" x14ac:dyDescent="0.35">
      <c r="A420" s="13"/>
      <c r="B420" s="14"/>
      <c r="C420" s="15"/>
      <c r="D420" s="14"/>
      <c r="E420" s="15"/>
      <c r="F420" s="14"/>
      <c r="G420" s="15"/>
      <c r="H420" s="14"/>
      <c r="I420" s="15"/>
      <c r="J420" s="14"/>
      <c r="K420" s="15"/>
      <c r="L420" s="14"/>
      <c r="M420" s="15"/>
      <c r="N420" s="14"/>
      <c r="O420" s="15"/>
      <c r="P420" s="14"/>
      <c r="Q420" s="17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</row>
    <row r="421" spans="1:37" ht="14.25" customHeight="1" x14ac:dyDescent="0.35">
      <c r="A421" s="13"/>
      <c r="B421" s="14"/>
      <c r="C421" s="15"/>
      <c r="D421" s="14"/>
      <c r="E421" s="15"/>
      <c r="F421" s="14"/>
      <c r="G421" s="15"/>
      <c r="H421" s="14"/>
      <c r="I421" s="15"/>
      <c r="J421" s="14"/>
      <c r="K421" s="15"/>
      <c r="L421" s="14"/>
      <c r="M421" s="15"/>
      <c r="N421" s="14"/>
      <c r="O421" s="15"/>
      <c r="P421" s="14"/>
      <c r="Q421" s="17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</row>
    <row r="422" spans="1:37" ht="14.25" customHeight="1" x14ac:dyDescent="0.35">
      <c r="A422" s="13"/>
      <c r="B422" s="14"/>
      <c r="C422" s="15"/>
      <c r="D422" s="14"/>
      <c r="E422" s="15"/>
      <c r="F422" s="14"/>
      <c r="G422" s="15"/>
      <c r="H422" s="14"/>
      <c r="I422" s="15"/>
      <c r="J422" s="14"/>
      <c r="K422" s="15"/>
      <c r="L422" s="14"/>
      <c r="M422" s="15"/>
      <c r="N422" s="14"/>
      <c r="O422" s="15"/>
      <c r="P422" s="14"/>
      <c r="Q422" s="17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</row>
    <row r="423" spans="1:37" ht="14.25" customHeight="1" x14ac:dyDescent="0.35">
      <c r="A423" s="13"/>
      <c r="B423" s="14"/>
      <c r="C423" s="15"/>
      <c r="D423" s="14"/>
      <c r="E423" s="15"/>
      <c r="F423" s="14"/>
      <c r="G423" s="15"/>
      <c r="H423" s="14"/>
      <c r="I423" s="15"/>
      <c r="J423" s="14"/>
      <c r="K423" s="15"/>
      <c r="L423" s="14"/>
      <c r="M423" s="15"/>
      <c r="N423" s="14"/>
      <c r="O423" s="15"/>
      <c r="P423" s="14"/>
      <c r="Q423" s="17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</row>
    <row r="424" spans="1:37" ht="14.25" customHeight="1" x14ac:dyDescent="0.35">
      <c r="A424" s="13"/>
      <c r="B424" s="14"/>
      <c r="C424" s="15"/>
      <c r="D424" s="14"/>
      <c r="E424" s="15"/>
      <c r="F424" s="14"/>
      <c r="G424" s="15"/>
      <c r="H424" s="14"/>
      <c r="I424" s="15"/>
      <c r="J424" s="14"/>
      <c r="K424" s="15"/>
      <c r="L424" s="14"/>
      <c r="M424" s="15"/>
      <c r="N424" s="14"/>
      <c r="O424" s="15"/>
      <c r="P424" s="14"/>
      <c r="Q424" s="17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</row>
    <row r="425" spans="1:37" ht="14.25" customHeight="1" x14ac:dyDescent="0.35">
      <c r="A425" s="13"/>
      <c r="B425" s="14"/>
      <c r="C425" s="15"/>
      <c r="D425" s="14"/>
      <c r="E425" s="15"/>
      <c r="F425" s="14"/>
      <c r="G425" s="15"/>
      <c r="H425" s="14"/>
      <c r="I425" s="15"/>
      <c r="J425" s="14"/>
      <c r="K425" s="15"/>
      <c r="L425" s="14"/>
      <c r="M425" s="15"/>
      <c r="N425" s="14"/>
      <c r="O425" s="15"/>
      <c r="P425" s="14"/>
      <c r="Q425" s="17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</row>
    <row r="426" spans="1:37" ht="14.25" customHeight="1" x14ac:dyDescent="0.35">
      <c r="A426" s="13"/>
      <c r="B426" s="14"/>
      <c r="C426" s="15"/>
      <c r="D426" s="14"/>
      <c r="E426" s="15"/>
      <c r="F426" s="14"/>
      <c r="G426" s="15"/>
      <c r="H426" s="14"/>
      <c r="I426" s="15"/>
      <c r="J426" s="14"/>
      <c r="K426" s="15"/>
      <c r="L426" s="14"/>
      <c r="M426" s="15"/>
      <c r="N426" s="14"/>
      <c r="O426" s="15"/>
      <c r="P426" s="14"/>
      <c r="Q426" s="17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</row>
    <row r="427" spans="1:37" ht="14.25" customHeight="1" x14ac:dyDescent="0.35">
      <c r="A427" s="13"/>
      <c r="B427" s="14"/>
      <c r="C427" s="15"/>
      <c r="D427" s="14"/>
      <c r="E427" s="15"/>
      <c r="F427" s="14"/>
      <c r="G427" s="15"/>
      <c r="H427" s="14"/>
      <c r="I427" s="15"/>
      <c r="J427" s="14"/>
      <c r="K427" s="15"/>
      <c r="L427" s="14"/>
      <c r="M427" s="15"/>
      <c r="N427" s="14"/>
      <c r="O427" s="15"/>
      <c r="P427" s="14"/>
      <c r="Q427" s="17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</row>
    <row r="428" spans="1:37" ht="14.25" customHeight="1" x14ac:dyDescent="0.35">
      <c r="A428" s="13"/>
      <c r="B428" s="14"/>
      <c r="C428" s="15"/>
      <c r="D428" s="14"/>
      <c r="E428" s="15"/>
      <c r="F428" s="14"/>
      <c r="G428" s="15"/>
      <c r="H428" s="14"/>
      <c r="I428" s="15"/>
      <c r="J428" s="14"/>
      <c r="K428" s="15"/>
      <c r="L428" s="14"/>
      <c r="M428" s="15"/>
      <c r="N428" s="14"/>
      <c r="O428" s="15"/>
      <c r="P428" s="14"/>
      <c r="Q428" s="17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</row>
    <row r="429" spans="1:37" ht="14.25" customHeight="1" x14ac:dyDescent="0.35">
      <c r="A429" s="13"/>
      <c r="B429" s="14"/>
      <c r="C429" s="15"/>
      <c r="D429" s="14"/>
      <c r="E429" s="15"/>
      <c r="F429" s="14"/>
      <c r="G429" s="15"/>
      <c r="H429" s="14"/>
      <c r="I429" s="15"/>
      <c r="J429" s="14"/>
      <c r="K429" s="15"/>
      <c r="L429" s="14"/>
      <c r="M429" s="15"/>
      <c r="N429" s="14"/>
      <c r="O429" s="15"/>
      <c r="P429" s="14"/>
      <c r="Q429" s="17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</row>
    <row r="430" spans="1:37" ht="14.25" customHeight="1" x14ac:dyDescent="0.35">
      <c r="A430" s="13"/>
      <c r="B430" s="14"/>
      <c r="C430" s="15"/>
      <c r="D430" s="14"/>
      <c r="E430" s="15"/>
      <c r="F430" s="14"/>
      <c r="G430" s="15"/>
      <c r="H430" s="14"/>
      <c r="I430" s="15"/>
      <c r="J430" s="14"/>
      <c r="K430" s="15"/>
      <c r="L430" s="14"/>
      <c r="M430" s="15"/>
      <c r="N430" s="14"/>
      <c r="O430" s="15"/>
      <c r="P430" s="14"/>
      <c r="Q430" s="17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</row>
    <row r="431" spans="1:37" ht="14.25" customHeight="1" x14ac:dyDescent="0.35">
      <c r="A431" s="13"/>
      <c r="B431" s="14"/>
      <c r="C431" s="15"/>
      <c r="D431" s="14"/>
      <c r="E431" s="15"/>
      <c r="F431" s="14"/>
      <c r="G431" s="15"/>
      <c r="H431" s="14"/>
      <c r="I431" s="15"/>
      <c r="J431" s="14"/>
      <c r="K431" s="15"/>
      <c r="L431" s="14"/>
      <c r="M431" s="15"/>
      <c r="N431" s="14"/>
      <c r="O431" s="15"/>
      <c r="P431" s="14"/>
      <c r="Q431" s="17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</row>
    <row r="432" spans="1:37" ht="14.25" customHeight="1" x14ac:dyDescent="0.35">
      <c r="A432" s="13"/>
      <c r="B432" s="14"/>
      <c r="C432" s="15"/>
      <c r="D432" s="14"/>
      <c r="E432" s="15"/>
      <c r="F432" s="14"/>
      <c r="G432" s="15"/>
      <c r="H432" s="14"/>
      <c r="I432" s="15"/>
      <c r="J432" s="14"/>
      <c r="K432" s="15"/>
      <c r="L432" s="14"/>
      <c r="M432" s="15"/>
      <c r="N432" s="14"/>
      <c r="O432" s="15"/>
      <c r="P432" s="14"/>
      <c r="Q432" s="17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</row>
    <row r="433" spans="1:37" ht="14.25" customHeight="1" x14ac:dyDescent="0.35">
      <c r="A433" s="13"/>
      <c r="B433" s="14"/>
      <c r="C433" s="15"/>
      <c r="D433" s="14"/>
      <c r="E433" s="15"/>
      <c r="F433" s="14"/>
      <c r="G433" s="15"/>
      <c r="H433" s="14"/>
      <c r="I433" s="15"/>
      <c r="J433" s="14"/>
      <c r="K433" s="15"/>
      <c r="L433" s="14"/>
      <c r="M433" s="15"/>
      <c r="N433" s="14"/>
      <c r="O433" s="15"/>
      <c r="P433" s="14"/>
      <c r="Q433" s="17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</row>
    <row r="434" spans="1:37" ht="14.25" customHeight="1" x14ac:dyDescent="0.35">
      <c r="A434" s="13"/>
      <c r="B434" s="14"/>
      <c r="C434" s="15"/>
      <c r="D434" s="14"/>
      <c r="E434" s="15"/>
      <c r="F434" s="14"/>
      <c r="G434" s="15"/>
      <c r="H434" s="14"/>
      <c r="I434" s="15"/>
      <c r="J434" s="14"/>
      <c r="K434" s="15"/>
      <c r="L434" s="14"/>
      <c r="M434" s="15"/>
      <c r="N434" s="14"/>
      <c r="O434" s="15"/>
      <c r="P434" s="14"/>
      <c r="Q434" s="17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</row>
    <row r="435" spans="1:37" ht="14.25" customHeight="1" x14ac:dyDescent="0.35">
      <c r="A435" s="13"/>
      <c r="B435" s="14"/>
      <c r="C435" s="15"/>
      <c r="D435" s="14"/>
      <c r="E435" s="15"/>
      <c r="F435" s="14"/>
      <c r="G435" s="15"/>
      <c r="H435" s="14"/>
      <c r="I435" s="15"/>
      <c r="J435" s="14"/>
      <c r="K435" s="15"/>
      <c r="L435" s="14"/>
      <c r="M435" s="15"/>
      <c r="N435" s="14"/>
      <c r="O435" s="15"/>
      <c r="P435" s="14"/>
      <c r="Q435" s="17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</row>
    <row r="436" spans="1:37" ht="14.25" customHeight="1" x14ac:dyDescent="0.35">
      <c r="A436" s="13"/>
      <c r="B436" s="14"/>
      <c r="C436" s="15"/>
      <c r="D436" s="14"/>
      <c r="E436" s="15"/>
      <c r="F436" s="14"/>
      <c r="G436" s="15"/>
      <c r="H436" s="14"/>
      <c r="I436" s="15"/>
      <c r="J436" s="14"/>
      <c r="K436" s="15"/>
      <c r="L436" s="14"/>
      <c r="M436" s="15"/>
      <c r="N436" s="14"/>
      <c r="O436" s="15"/>
      <c r="P436" s="14"/>
      <c r="Q436" s="17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</row>
    <row r="437" spans="1:37" ht="14.25" customHeight="1" x14ac:dyDescent="0.35">
      <c r="A437" s="13"/>
      <c r="B437" s="14"/>
      <c r="C437" s="15"/>
      <c r="D437" s="14"/>
      <c r="E437" s="15"/>
      <c r="F437" s="14"/>
      <c r="G437" s="15"/>
      <c r="H437" s="14"/>
      <c r="I437" s="15"/>
      <c r="J437" s="14"/>
      <c r="K437" s="15"/>
      <c r="L437" s="14"/>
      <c r="M437" s="15"/>
      <c r="N437" s="14"/>
      <c r="O437" s="15"/>
      <c r="P437" s="14"/>
      <c r="Q437" s="17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</row>
    <row r="438" spans="1:37" ht="14.25" customHeight="1" x14ac:dyDescent="0.35">
      <c r="A438" s="13"/>
      <c r="B438" s="14"/>
      <c r="C438" s="15"/>
      <c r="D438" s="14"/>
      <c r="E438" s="15"/>
      <c r="F438" s="14"/>
      <c r="G438" s="15"/>
      <c r="H438" s="14"/>
      <c r="I438" s="15"/>
      <c r="J438" s="14"/>
      <c r="K438" s="15"/>
      <c r="L438" s="14"/>
      <c r="M438" s="15"/>
      <c r="N438" s="14"/>
      <c r="O438" s="15"/>
      <c r="P438" s="14"/>
      <c r="Q438" s="17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</row>
    <row r="439" spans="1:37" ht="14.25" customHeight="1" x14ac:dyDescent="0.35">
      <c r="A439" s="13"/>
      <c r="B439" s="14"/>
      <c r="C439" s="15"/>
      <c r="D439" s="14"/>
      <c r="E439" s="15"/>
      <c r="F439" s="14"/>
      <c r="G439" s="15"/>
      <c r="H439" s="14"/>
      <c r="I439" s="15"/>
      <c r="J439" s="14"/>
      <c r="K439" s="15"/>
      <c r="L439" s="14"/>
      <c r="M439" s="15"/>
      <c r="N439" s="14"/>
      <c r="O439" s="15"/>
      <c r="P439" s="14"/>
      <c r="Q439" s="17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</row>
    <row r="440" spans="1:37" ht="14.25" customHeight="1" x14ac:dyDescent="0.35">
      <c r="A440" s="13"/>
      <c r="B440" s="14"/>
      <c r="C440" s="15"/>
      <c r="D440" s="14"/>
      <c r="E440" s="15"/>
      <c r="F440" s="14"/>
      <c r="G440" s="15"/>
      <c r="H440" s="14"/>
      <c r="I440" s="15"/>
      <c r="J440" s="14"/>
      <c r="K440" s="15"/>
      <c r="L440" s="14"/>
      <c r="M440" s="15"/>
      <c r="N440" s="14"/>
      <c r="O440" s="15"/>
      <c r="P440" s="14"/>
      <c r="Q440" s="17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</row>
    <row r="441" spans="1:37" ht="14.25" customHeight="1" x14ac:dyDescent="0.35">
      <c r="A441" s="13"/>
      <c r="B441" s="14"/>
      <c r="C441" s="15"/>
      <c r="D441" s="14"/>
      <c r="E441" s="15"/>
      <c r="F441" s="14"/>
      <c r="G441" s="15"/>
      <c r="H441" s="14"/>
      <c r="I441" s="15"/>
      <c r="J441" s="14"/>
      <c r="K441" s="15"/>
      <c r="L441" s="14"/>
      <c r="M441" s="15"/>
      <c r="N441" s="14"/>
      <c r="O441" s="15"/>
      <c r="P441" s="14"/>
      <c r="Q441" s="17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</row>
    <row r="442" spans="1:37" ht="14.25" customHeight="1" x14ac:dyDescent="0.35">
      <c r="A442" s="13"/>
      <c r="B442" s="14"/>
      <c r="C442" s="15"/>
      <c r="D442" s="14"/>
      <c r="E442" s="15"/>
      <c r="F442" s="14"/>
      <c r="G442" s="15"/>
      <c r="H442" s="14"/>
      <c r="I442" s="15"/>
      <c r="J442" s="14"/>
      <c r="K442" s="15"/>
      <c r="L442" s="14"/>
      <c r="M442" s="15"/>
      <c r="N442" s="14"/>
      <c r="O442" s="15"/>
      <c r="P442" s="14"/>
      <c r="Q442" s="17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</row>
    <row r="443" spans="1:37" ht="14.25" customHeight="1" x14ac:dyDescent="0.35">
      <c r="A443" s="13"/>
      <c r="B443" s="14"/>
      <c r="C443" s="15"/>
      <c r="D443" s="14"/>
      <c r="E443" s="15"/>
      <c r="F443" s="14"/>
      <c r="G443" s="15"/>
      <c r="H443" s="14"/>
      <c r="I443" s="15"/>
      <c r="J443" s="14"/>
      <c r="K443" s="15"/>
      <c r="L443" s="14"/>
      <c r="M443" s="15"/>
      <c r="N443" s="14"/>
      <c r="O443" s="15"/>
      <c r="P443" s="14"/>
      <c r="Q443" s="17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</row>
    <row r="444" spans="1:37" ht="14.25" customHeight="1" x14ac:dyDescent="0.35">
      <c r="A444" s="13"/>
      <c r="B444" s="14"/>
      <c r="C444" s="15"/>
      <c r="D444" s="14"/>
      <c r="E444" s="15"/>
      <c r="F444" s="14"/>
      <c r="G444" s="15"/>
      <c r="H444" s="14"/>
      <c r="I444" s="15"/>
      <c r="J444" s="14"/>
      <c r="K444" s="15"/>
      <c r="L444" s="14"/>
      <c r="M444" s="15"/>
      <c r="N444" s="14"/>
      <c r="O444" s="15"/>
      <c r="P444" s="14"/>
      <c r="Q444" s="17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</row>
    <row r="445" spans="1:37" ht="14.25" customHeight="1" x14ac:dyDescent="0.35">
      <c r="A445" s="13"/>
      <c r="B445" s="14"/>
      <c r="C445" s="15"/>
      <c r="D445" s="14"/>
      <c r="E445" s="15"/>
      <c r="F445" s="14"/>
      <c r="G445" s="15"/>
      <c r="H445" s="14"/>
      <c r="I445" s="15"/>
      <c r="J445" s="14"/>
      <c r="K445" s="15"/>
      <c r="L445" s="14"/>
      <c r="M445" s="15"/>
      <c r="N445" s="14"/>
      <c r="O445" s="15"/>
      <c r="P445" s="14"/>
      <c r="Q445" s="17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</row>
    <row r="446" spans="1:37" ht="14.25" customHeight="1" x14ac:dyDescent="0.35">
      <c r="A446" s="13"/>
      <c r="B446" s="14"/>
      <c r="C446" s="15"/>
      <c r="D446" s="14"/>
      <c r="E446" s="15"/>
      <c r="F446" s="14"/>
      <c r="G446" s="15"/>
      <c r="H446" s="14"/>
      <c r="I446" s="15"/>
      <c r="J446" s="14"/>
      <c r="K446" s="15"/>
      <c r="L446" s="14"/>
      <c r="M446" s="15"/>
      <c r="N446" s="14"/>
      <c r="O446" s="15"/>
      <c r="P446" s="14"/>
      <c r="Q446" s="17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</row>
    <row r="447" spans="1:37" ht="14.25" customHeight="1" x14ac:dyDescent="0.35">
      <c r="A447" s="13"/>
      <c r="B447" s="14"/>
      <c r="C447" s="15"/>
      <c r="D447" s="14"/>
      <c r="E447" s="15"/>
      <c r="F447" s="14"/>
      <c r="G447" s="15"/>
      <c r="H447" s="14"/>
      <c r="I447" s="15"/>
      <c r="J447" s="14"/>
      <c r="K447" s="15"/>
      <c r="L447" s="14"/>
      <c r="M447" s="15"/>
      <c r="N447" s="14"/>
      <c r="O447" s="15"/>
      <c r="P447" s="14"/>
      <c r="Q447" s="17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</row>
    <row r="448" spans="1:37" ht="14.25" customHeight="1" x14ac:dyDescent="0.35">
      <c r="A448" s="13"/>
      <c r="B448" s="14"/>
      <c r="C448" s="15"/>
      <c r="D448" s="14"/>
      <c r="E448" s="15"/>
      <c r="F448" s="14"/>
      <c r="G448" s="15"/>
      <c r="H448" s="14"/>
      <c r="I448" s="15"/>
      <c r="J448" s="14"/>
      <c r="K448" s="15"/>
      <c r="L448" s="14"/>
      <c r="M448" s="15"/>
      <c r="N448" s="14"/>
      <c r="O448" s="15"/>
      <c r="P448" s="14"/>
      <c r="Q448" s="17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</row>
    <row r="449" spans="1:37" ht="14.25" customHeight="1" x14ac:dyDescent="0.35">
      <c r="A449" s="13"/>
      <c r="B449" s="14"/>
      <c r="C449" s="15"/>
      <c r="D449" s="14"/>
      <c r="E449" s="15"/>
      <c r="F449" s="14"/>
      <c r="G449" s="15"/>
      <c r="H449" s="14"/>
      <c r="I449" s="15"/>
      <c r="J449" s="14"/>
      <c r="K449" s="15"/>
      <c r="L449" s="14"/>
      <c r="M449" s="15"/>
      <c r="N449" s="14"/>
      <c r="O449" s="15"/>
      <c r="P449" s="14"/>
      <c r="Q449" s="17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</row>
    <row r="450" spans="1:37" ht="14.25" customHeight="1" x14ac:dyDescent="0.35">
      <c r="A450" s="13"/>
      <c r="B450" s="14"/>
      <c r="C450" s="15"/>
      <c r="D450" s="14"/>
      <c r="E450" s="15"/>
      <c r="F450" s="14"/>
      <c r="G450" s="15"/>
      <c r="H450" s="14"/>
      <c r="I450" s="15"/>
      <c r="J450" s="14"/>
      <c r="K450" s="15"/>
      <c r="L450" s="14"/>
      <c r="M450" s="15"/>
      <c r="N450" s="14"/>
      <c r="O450" s="15"/>
      <c r="P450" s="14"/>
      <c r="Q450" s="17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</row>
    <row r="451" spans="1:37" ht="14.25" customHeight="1" x14ac:dyDescent="0.35">
      <c r="A451" s="13"/>
      <c r="B451" s="14"/>
      <c r="C451" s="15"/>
      <c r="D451" s="14"/>
      <c r="E451" s="15"/>
      <c r="F451" s="14"/>
      <c r="G451" s="15"/>
      <c r="H451" s="14"/>
      <c r="I451" s="15"/>
      <c r="J451" s="14"/>
      <c r="K451" s="15"/>
      <c r="L451" s="14"/>
      <c r="M451" s="15"/>
      <c r="N451" s="14"/>
      <c r="O451" s="15"/>
      <c r="P451" s="14"/>
      <c r="Q451" s="17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</row>
    <row r="452" spans="1:37" ht="14.25" customHeight="1" x14ac:dyDescent="0.35">
      <c r="A452" s="13"/>
      <c r="B452" s="14"/>
      <c r="C452" s="15"/>
      <c r="D452" s="14"/>
      <c r="E452" s="15"/>
      <c r="F452" s="14"/>
      <c r="G452" s="15"/>
      <c r="H452" s="14"/>
      <c r="I452" s="15"/>
      <c r="J452" s="14"/>
      <c r="K452" s="15"/>
      <c r="L452" s="14"/>
      <c r="M452" s="15"/>
      <c r="N452" s="14"/>
      <c r="O452" s="15"/>
      <c r="P452" s="14"/>
      <c r="Q452" s="17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</row>
    <row r="453" spans="1:37" ht="14.25" customHeight="1" x14ac:dyDescent="0.35">
      <c r="A453" s="13"/>
      <c r="B453" s="14"/>
      <c r="C453" s="15"/>
      <c r="D453" s="14"/>
      <c r="E453" s="15"/>
      <c r="F453" s="14"/>
      <c r="G453" s="15"/>
      <c r="H453" s="14"/>
      <c r="I453" s="15"/>
      <c r="J453" s="14"/>
      <c r="K453" s="15"/>
      <c r="L453" s="14"/>
      <c r="M453" s="15"/>
      <c r="N453" s="14"/>
      <c r="O453" s="15"/>
      <c r="P453" s="14"/>
      <c r="Q453" s="17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</row>
    <row r="454" spans="1:37" ht="14.25" customHeight="1" x14ac:dyDescent="0.35">
      <c r="A454" s="13"/>
      <c r="B454" s="14"/>
      <c r="C454" s="15"/>
      <c r="D454" s="14"/>
      <c r="E454" s="15"/>
      <c r="F454" s="14"/>
      <c r="G454" s="15"/>
      <c r="H454" s="14"/>
      <c r="I454" s="15"/>
      <c r="J454" s="14"/>
      <c r="K454" s="15"/>
      <c r="L454" s="14"/>
      <c r="M454" s="15"/>
      <c r="N454" s="14"/>
      <c r="O454" s="15"/>
      <c r="P454" s="14"/>
      <c r="Q454" s="17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</row>
    <row r="455" spans="1:37" ht="14.25" customHeight="1" x14ac:dyDescent="0.35">
      <c r="A455" s="13"/>
      <c r="B455" s="14"/>
      <c r="C455" s="15"/>
      <c r="D455" s="14"/>
      <c r="E455" s="15"/>
      <c r="F455" s="14"/>
      <c r="G455" s="15"/>
      <c r="H455" s="14"/>
      <c r="I455" s="15"/>
      <c r="J455" s="14"/>
      <c r="K455" s="15"/>
      <c r="L455" s="14"/>
      <c r="M455" s="15"/>
      <c r="N455" s="14"/>
      <c r="O455" s="15"/>
      <c r="P455" s="14"/>
      <c r="Q455" s="17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</row>
    <row r="456" spans="1:37" ht="14.25" customHeight="1" x14ac:dyDescent="0.35">
      <c r="A456" s="13"/>
      <c r="B456" s="14"/>
      <c r="C456" s="15"/>
      <c r="D456" s="14"/>
      <c r="E456" s="15"/>
      <c r="F456" s="14"/>
      <c r="G456" s="15"/>
      <c r="H456" s="14"/>
      <c r="I456" s="15"/>
      <c r="J456" s="14"/>
      <c r="K456" s="15"/>
      <c r="L456" s="14"/>
      <c r="M456" s="15"/>
      <c r="N456" s="14"/>
      <c r="O456" s="15"/>
      <c r="P456" s="14"/>
      <c r="Q456" s="17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</row>
    <row r="457" spans="1:37" ht="14.25" customHeight="1" x14ac:dyDescent="0.35">
      <c r="A457" s="13"/>
      <c r="B457" s="14"/>
      <c r="C457" s="15"/>
      <c r="D457" s="14"/>
      <c r="E457" s="15"/>
      <c r="F457" s="14"/>
      <c r="G457" s="15"/>
      <c r="H457" s="14"/>
      <c r="I457" s="15"/>
      <c r="J457" s="14"/>
      <c r="K457" s="15"/>
      <c r="L457" s="14"/>
      <c r="M457" s="15"/>
      <c r="N457" s="14"/>
      <c r="O457" s="15"/>
      <c r="P457" s="14"/>
      <c r="Q457" s="17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</row>
    <row r="458" spans="1:37" ht="14.25" customHeight="1" x14ac:dyDescent="0.35">
      <c r="A458" s="13"/>
      <c r="B458" s="14"/>
      <c r="C458" s="15"/>
      <c r="D458" s="14"/>
      <c r="E458" s="15"/>
      <c r="F458" s="14"/>
      <c r="G458" s="15"/>
      <c r="H458" s="14"/>
      <c r="I458" s="15"/>
      <c r="J458" s="14"/>
      <c r="K458" s="15"/>
      <c r="L458" s="14"/>
      <c r="M458" s="15"/>
      <c r="N458" s="14"/>
      <c r="O458" s="15"/>
      <c r="P458" s="14"/>
      <c r="Q458" s="17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</row>
    <row r="459" spans="1:37" ht="14.25" customHeight="1" x14ac:dyDescent="0.35">
      <c r="A459" s="13"/>
      <c r="B459" s="14"/>
      <c r="C459" s="15"/>
      <c r="D459" s="14"/>
      <c r="E459" s="15"/>
      <c r="F459" s="14"/>
      <c r="G459" s="15"/>
      <c r="H459" s="14"/>
      <c r="I459" s="15"/>
      <c r="J459" s="14"/>
      <c r="K459" s="15"/>
      <c r="L459" s="14"/>
      <c r="M459" s="15"/>
      <c r="N459" s="14"/>
      <c r="O459" s="15"/>
      <c r="P459" s="14"/>
      <c r="Q459" s="17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</row>
    <row r="460" spans="1:37" ht="14.25" customHeight="1" x14ac:dyDescent="0.35">
      <c r="A460" s="13"/>
      <c r="B460" s="14"/>
      <c r="C460" s="15"/>
      <c r="D460" s="14"/>
      <c r="E460" s="15"/>
      <c r="F460" s="14"/>
      <c r="G460" s="15"/>
      <c r="H460" s="14"/>
      <c r="I460" s="15"/>
      <c r="J460" s="14"/>
      <c r="K460" s="15"/>
      <c r="L460" s="14"/>
      <c r="M460" s="15"/>
      <c r="N460" s="14"/>
      <c r="O460" s="15"/>
      <c r="P460" s="14"/>
      <c r="Q460" s="17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</row>
    <row r="461" spans="1:37" ht="14.25" customHeight="1" x14ac:dyDescent="0.35">
      <c r="A461" s="13"/>
      <c r="B461" s="14"/>
      <c r="C461" s="15"/>
      <c r="D461" s="14"/>
      <c r="E461" s="15"/>
      <c r="F461" s="14"/>
      <c r="G461" s="15"/>
      <c r="H461" s="14"/>
      <c r="I461" s="15"/>
      <c r="J461" s="14"/>
      <c r="K461" s="15"/>
      <c r="L461" s="14"/>
      <c r="M461" s="15"/>
      <c r="N461" s="14"/>
      <c r="O461" s="15"/>
      <c r="P461" s="14"/>
      <c r="Q461" s="17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</row>
    <row r="462" spans="1:37" ht="14.25" customHeight="1" x14ac:dyDescent="0.35">
      <c r="A462" s="13"/>
      <c r="B462" s="14"/>
      <c r="C462" s="15"/>
      <c r="D462" s="14"/>
      <c r="E462" s="15"/>
      <c r="F462" s="14"/>
      <c r="G462" s="15"/>
      <c r="H462" s="14"/>
      <c r="I462" s="15"/>
      <c r="J462" s="14"/>
      <c r="K462" s="15"/>
      <c r="L462" s="14"/>
      <c r="M462" s="15"/>
      <c r="N462" s="14"/>
      <c r="O462" s="15"/>
      <c r="P462" s="14"/>
      <c r="Q462" s="17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</row>
    <row r="463" spans="1:37" ht="14.25" customHeight="1" x14ac:dyDescent="0.35">
      <c r="A463" s="13"/>
      <c r="B463" s="14"/>
      <c r="C463" s="15"/>
      <c r="D463" s="14"/>
      <c r="E463" s="15"/>
      <c r="F463" s="14"/>
      <c r="G463" s="15"/>
      <c r="H463" s="14"/>
      <c r="I463" s="15"/>
      <c r="J463" s="14"/>
      <c r="K463" s="15"/>
      <c r="L463" s="14"/>
      <c r="M463" s="15"/>
      <c r="N463" s="14"/>
      <c r="O463" s="15"/>
      <c r="P463" s="14"/>
      <c r="Q463" s="17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</row>
    <row r="464" spans="1:37" ht="14.25" customHeight="1" x14ac:dyDescent="0.35">
      <c r="A464" s="13"/>
      <c r="B464" s="14"/>
      <c r="C464" s="15"/>
      <c r="D464" s="14"/>
      <c r="E464" s="15"/>
      <c r="F464" s="14"/>
      <c r="G464" s="15"/>
      <c r="H464" s="14"/>
      <c r="I464" s="15"/>
      <c r="J464" s="14"/>
      <c r="K464" s="15"/>
      <c r="L464" s="14"/>
      <c r="M464" s="15"/>
      <c r="N464" s="14"/>
      <c r="O464" s="15"/>
      <c r="P464" s="14"/>
      <c r="Q464" s="17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</row>
    <row r="465" spans="1:37" ht="14.25" customHeight="1" x14ac:dyDescent="0.35">
      <c r="A465" s="13"/>
      <c r="B465" s="14"/>
      <c r="C465" s="15"/>
      <c r="D465" s="14"/>
      <c r="E465" s="15"/>
      <c r="F465" s="14"/>
      <c r="G465" s="15"/>
      <c r="H465" s="14"/>
      <c r="I465" s="15"/>
      <c r="J465" s="14"/>
      <c r="K465" s="15"/>
      <c r="L465" s="14"/>
      <c r="M465" s="15"/>
      <c r="N465" s="14"/>
      <c r="O465" s="15"/>
      <c r="P465" s="14"/>
      <c r="Q465" s="17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</row>
    <row r="466" spans="1:37" ht="14.25" customHeight="1" x14ac:dyDescent="0.35">
      <c r="A466" s="13"/>
      <c r="B466" s="14"/>
      <c r="C466" s="15"/>
      <c r="D466" s="14"/>
      <c r="E466" s="15"/>
      <c r="F466" s="14"/>
      <c r="G466" s="15"/>
      <c r="H466" s="14"/>
      <c r="I466" s="15"/>
      <c r="J466" s="14"/>
      <c r="K466" s="15"/>
      <c r="L466" s="14"/>
      <c r="M466" s="15"/>
      <c r="N466" s="14"/>
      <c r="O466" s="15"/>
      <c r="P466" s="14"/>
      <c r="Q466" s="17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</row>
    <row r="467" spans="1:37" ht="14.25" customHeight="1" x14ac:dyDescent="0.35">
      <c r="A467" s="13"/>
      <c r="B467" s="14"/>
      <c r="C467" s="15"/>
      <c r="D467" s="14"/>
      <c r="E467" s="15"/>
      <c r="F467" s="14"/>
      <c r="G467" s="15"/>
      <c r="H467" s="14"/>
      <c r="I467" s="15"/>
      <c r="J467" s="14"/>
      <c r="K467" s="15"/>
      <c r="L467" s="14"/>
      <c r="M467" s="15"/>
      <c r="N467" s="14"/>
      <c r="O467" s="15"/>
      <c r="P467" s="14"/>
      <c r="Q467" s="17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</row>
    <row r="468" spans="1:37" ht="14.25" customHeight="1" x14ac:dyDescent="0.35">
      <c r="A468" s="13"/>
      <c r="B468" s="14"/>
      <c r="C468" s="15"/>
      <c r="D468" s="14"/>
      <c r="E468" s="15"/>
      <c r="F468" s="14"/>
      <c r="G468" s="15"/>
      <c r="H468" s="14"/>
      <c r="I468" s="15"/>
      <c r="J468" s="14"/>
      <c r="K468" s="15"/>
      <c r="L468" s="14"/>
      <c r="M468" s="15"/>
      <c r="N468" s="14"/>
      <c r="O468" s="15"/>
      <c r="P468" s="14"/>
      <c r="Q468" s="17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</row>
    <row r="469" spans="1:37" ht="14.25" customHeight="1" x14ac:dyDescent="0.35">
      <c r="A469" s="13"/>
      <c r="B469" s="14"/>
      <c r="C469" s="15"/>
      <c r="D469" s="14"/>
      <c r="E469" s="15"/>
      <c r="F469" s="14"/>
      <c r="G469" s="15"/>
      <c r="H469" s="14"/>
      <c r="I469" s="15"/>
      <c r="J469" s="14"/>
      <c r="K469" s="15"/>
      <c r="L469" s="14"/>
      <c r="M469" s="15"/>
      <c r="N469" s="14"/>
      <c r="O469" s="15"/>
      <c r="P469" s="14"/>
      <c r="Q469" s="17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</row>
    <row r="470" spans="1:37" ht="14.25" customHeight="1" x14ac:dyDescent="0.35">
      <c r="A470" s="13"/>
      <c r="B470" s="14"/>
      <c r="C470" s="15"/>
      <c r="D470" s="14"/>
      <c r="E470" s="15"/>
      <c r="F470" s="14"/>
      <c r="G470" s="15"/>
      <c r="H470" s="14"/>
      <c r="I470" s="15"/>
      <c r="J470" s="14"/>
      <c r="K470" s="15"/>
      <c r="L470" s="14"/>
      <c r="M470" s="15"/>
      <c r="N470" s="14"/>
      <c r="O470" s="15"/>
      <c r="P470" s="14"/>
      <c r="Q470" s="17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</row>
    <row r="471" spans="1:37" ht="14.25" customHeight="1" x14ac:dyDescent="0.35">
      <c r="A471" s="13"/>
      <c r="B471" s="14"/>
      <c r="C471" s="15"/>
      <c r="D471" s="14"/>
      <c r="E471" s="15"/>
      <c r="F471" s="14"/>
      <c r="G471" s="15"/>
      <c r="H471" s="14"/>
      <c r="I471" s="15"/>
      <c r="J471" s="14"/>
      <c r="K471" s="15"/>
      <c r="L471" s="14"/>
      <c r="M471" s="15"/>
      <c r="N471" s="14"/>
      <c r="O471" s="15"/>
      <c r="P471" s="14"/>
      <c r="Q471" s="17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</row>
    <row r="472" spans="1:37" ht="14.25" customHeight="1" x14ac:dyDescent="0.35">
      <c r="A472" s="13"/>
      <c r="B472" s="14"/>
      <c r="C472" s="15"/>
      <c r="D472" s="14"/>
      <c r="E472" s="15"/>
      <c r="F472" s="14"/>
      <c r="G472" s="15"/>
      <c r="H472" s="14"/>
      <c r="I472" s="15"/>
      <c r="J472" s="14"/>
      <c r="K472" s="15"/>
      <c r="L472" s="14"/>
      <c r="M472" s="15"/>
      <c r="N472" s="14"/>
      <c r="O472" s="15"/>
      <c r="P472" s="14"/>
      <c r="Q472" s="17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</row>
    <row r="473" spans="1:37" ht="14.25" customHeight="1" x14ac:dyDescent="0.35">
      <c r="A473" s="13"/>
      <c r="B473" s="14"/>
      <c r="C473" s="15"/>
      <c r="D473" s="14"/>
      <c r="E473" s="15"/>
      <c r="F473" s="14"/>
      <c r="G473" s="15"/>
      <c r="H473" s="14"/>
      <c r="I473" s="15"/>
      <c r="J473" s="14"/>
      <c r="K473" s="15"/>
      <c r="L473" s="14"/>
      <c r="M473" s="15"/>
      <c r="N473" s="14"/>
      <c r="O473" s="15"/>
      <c r="P473" s="14"/>
      <c r="Q473" s="17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</row>
    <row r="474" spans="1:37" ht="14.25" customHeight="1" x14ac:dyDescent="0.35">
      <c r="A474" s="13"/>
      <c r="B474" s="14"/>
      <c r="C474" s="15"/>
      <c r="D474" s="14"/>
      <c r="E474" s="15"/>
      <c r="F474" s="14"/>
      <c r="G474" s="15"/>
      <c r="H474" s="14"/>
      <c r="I474" s="15"/>
      <c r="J474" s="14"/>
      <c r="K474" s="15"/>
      <c r="L474" s="14"/>
      <c r="M474" s="15"/>
      <c r="N474" s="14"/>
      <c r="O474" s="15"/>
      <c r="P474" s="14"/>
      <c r="Q474" s="17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</row>
    <row r="475" spans="1:37" ht="14.25" customHeight="1" x14ac:dyDescent="0.35">
      <c r="A475" s="13"/>
      <c r="B475" s="14"/>
      <c r="C475" s="15"/>
      <c r="D475" s="14"/>
      <c r="E475" s="15"/>
      <c r="F475" s="14"/>
      <c r="G475" s="15"/>
      <c r="H475" s="14"/>
      <c r="I475" s="15"/>
      <c r="J475" s="14"/>
      <c r="K475" s="15"/>
      <c r="L475" s="14"/>
      <c r="M475" s="15"/>
      <c r="N475" s="14"/>
      <c r="O475" s="15"/>
      <c r="P475" s="14"/>
      <c r="Q475" s="17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</row>
    <row r="476" spans="1:37" ht="14.25" customHeight="1" x14ac:dyDescent="0.35">
      <c r="A476" s="13"/>
      <c r="B476" s="14"/>
      <c r="C476" s="15"/>
      <c r="D476" s="14"/>
      <c r="E476" s="15"/>
      <c r="F476" s="14"/>
      <c r="G476" s="15"/>
      <c r="H476" s="14"/>
      <c r="I476" s="15"/>
      <c r="J476" s="14"/>
      <c r="K476" s="15"/>
      <c r="L476" s="14"/>
      <c r="M476" s="15"/>
      <c r="N476" s="14"/>
      <c r="O476" s="15"/>
      <c r="P476" s="14"/>
      <c r="Q476" s="17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</row>
    <row r="477" spans="1:37" ht="14.25" customHeight="1" x14ac:dyDescent="0.35">
      <c r="A477" s="13"/>
      <c r="B477" s="14"/>
      <c r="C477" s="15"/>
      <c r="D477" s="14"/>
      <c r="E477" s="15"/>
      <c r="F477" s="14"/>
      <c r="G477" s="15"/>
      <c r="H477" s="14"/>
      <c r="I477" s="15"/>
      <c r="J477" s="14"/>
      <c r="K477" s="15"/>
      <c r="L477" s="14"/>
      <c r="M477" s="15"/>
      <c r="N477" s="14"/>
      <c r="O477" s="15"/>
      <c r="P477" s="14"/>
      <c r="Q477" s="17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</row>
    <row r="478" spans="1:37" ht="14.25" customHeight="1" x14ac:dyDescent="0.35">
      <c r="A478" s="13"/>
      <c r="B478" s="14"/>
      <c r="C478" s="15"/>
      <c r="D478" s="14"/>
      <c r="E478" s="15"/>
      <c r="F478" s="14"/>
      <c r="G478" s="15"/>
      <c r="H478" s="14"/>
      <c r="I478" s="15"/>
      <c r="J478" s="14"/>
      <c r="K478" s="15"/>
      <c r="L478" s="14"/>
      <c r="M478" s="15"/>
      <c r="N478" s="14"/>
      <c r="O478" s="15"/>
      <c r="P478" s="14"/>
      <c r="Q478" s="17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</row>
    <row r="479" spans="1:37" ht="14.25" customHeight="1" x14ac:dyDescent="0.35">
      <c r="A479" s="13"/>
      <c r="B479" s="14"/>
      <c r="C479" s="15"/>
      <c r="D479" s="14"/>
      <c r="E479" s="15"/>
      <c r="F479" s="14"/>
      <c r="G479" s="15"/>
      <c r="H479" s="14"/>
      <c r="I479" s="15"/>
      <c r="J479" s="14"/>
      <c r="K479" s="15"/>
      <c r="L479" s="14"/>
      <c r="M479" s="15"/>
      <c r="N479" s="14"/>
      <c r="O479" s="15"/>
      <c r="P479" s="14"/>
      <c r="Q479" s="17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</row>
    <row r="480" spans="1:37" ht="14.25" customHeight="1" x14ac:dyDescent="0.35">
      <c r="A480" s="13"/>
      <c r="B480" s="14"/>
      <c r="C480" s="15"/>
      <c r="D480" s="14"/>
      <c r="E480" s="15"/>
      <c r="F480" s="14"/>
      <c r="G480" s="15"/>
      <c r="H480" s="14"/>
      <c r="I480" s="15"/>
      <c r="J480" s="14"/>
      <c r="K480" s="15"/>
      <c r="L480" s="14"/>
      <c r="M480" s="15"/>
      <c r="N480" s="14"/>
      <c r="O480" s="15"/>
      <c r="P480" s="14"/>
      <c r="Q480" s="17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</row>
    <row r="481" spans="1:37" ht="14.25" customHeight="1" x14ac:dyDescent="0.35">
      <c r="A481" s="13"/>
      <c r="B481" s="14"/>
      <c r="C481" s="15"/>
      <c r="D481" s="14"/>
      <c r="E481" s="15"/>
      <c r="F481" s="14"/>
      <c r="G481" s="15"/>
      <c r="H481" s="14"/>
      <c r="I481" s="15"/>
      <c r="J481" s="14"/>
      <c r="K481" s="15"/>
      <c r="L481" s="14"/>
      <c r="M481" s="15"/>
      <c r="N481" s="14"/>
      <c r="O481" s="15"/>
      <c r="P481" s="14"/>
      <c r="Q481" s="17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</row>
    <row r="482" spans="1:37" ht="14.25" customHeight="1" x14ac:dyDescent="0.35">
      <c r="A482" s="13"/>
      <c r="B482" s="14"/>
      <c r="C482" s="15"/>
      <c r="D482" s="14"/>
      <c r="E482" s="15"/>
      <c r="F482" s="14"/>
      <c r="G482" s="15"/>
      <c r="H482" s="14"/>
      <c r="I482" s="15"/>
      <c r="J482" s="14"/>
      <c r="K482" s="15"/>
      <c r="L482" s="14"/>
      <c r="M482" s="15"/>
      <c r="N482" s="14"/>
      <c r="O482" s="15"/>
      <c r="P482" s="14"/>
      <c r="Q482" s="17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</row>
    <row r="483" spans="1:37" ht="14.25" customHeight="1" x14ac:dyDescent="0.35">
      <c r="A483" s="13"/>
      <c r="B483" s="14"/>
      <c r="C483" s="15"/>
      <c r="D483" s="14"/>
      <c r="E483" s="15"/>
      <c r="F483" s="14"/>
      <c r="G483" s="15"/>
      <c r="H483" s="14"/>
      <c r="I483" s="15"/>
      <c r="J483" s="14"/>
      <c r="K483" s="15"/>
      <c r="L483" s="14"/>
      <c r="M483" s="15"/>
      <c r="N483" s="14"/>
      <c r="O483" s="15"/>
      <c r="P483" s="14"/>
      <c r="Q483" s="17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</row>
    <row r="484" spans="1:37" ht="14.25" customHeight="1" x14ac:dyDescent="0.35">
      <c r="A484" s="13"/>
      <c r="B484" s="14"/>
      <c r="C484" s="15"/>
      <c r="D484" s="14"/>
      <c r="E484" s="15"/>
      <c r="F484" s="14"/>
      <c r="G484" s="15"/>
      <c r="H484" s="14"/>
      <c r="I484" s="15"/>
      <c r="J484" s="14"/>
      <c r="K484" s="15"/>
      <c r="L484" s="14"/>
      <c r="M484" s="15"/>
      <c r="N484" s="14"/>
      <c r="O484" s="15"/>
      <c r="P484" s="14"/>
      <c r="Q484" s="17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</row>
    <row r="485" spans="1:37" ht="14.25" customHeight="1" x14ac:dyDescent="0.35">
      <c r="A485" s="13"/>
      <c r="B485" s="14"/>
      <c r="C485" s="15"/>
      <c r="D485" s="14"/>
      <c r="E485" s="15"/>
      <c r="F485" s="14"/>
      <c r="G485" s="15"/>
      <c r="H485" s="14"/>
      <c r="I485" s="15"/>
      <c r="J485" s="14"/>
      <c r="K485" s="15"/>
      <c r="L485" s="14"/>
      <c r="M485" s="15"/>
      <c r="N485" s="14"/>
      <c r="O485" s="15"/>
      <c r="P485" s="14"/>
      <c r="Q485" s="17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</row>
    <row r="486" spans="1:37" ht="14.25" customHeight="1" x14ac:dyDescent="0.35">
      <c r="A486" s="13"/>
      <c r="B486" s="14"/>
      <c r="C486" s="15"/>
      <c r="D486" s="14"/>
      <c r="E486" s="15"/>
      <c r="F486" s="14"/>
      <c r="G486" s="15"/>
      <c r="H486" s="14"/>
      <c r="I486" s="15"/>
      <c r="J486" s="14"/>
      <c r="K486" s="15"/>
      <c r="L486" s="14"/>
      <c r="M486" s="15"/>
      <c r="N486" s="14"/>
      <c r="O486" s="15"/>
      <c r="P486" s="14"/>
      <c r="Q486" s="17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</row>
    <row r="487" spans="1:37" ht="14.25" customHeight="1" x14ac:dyDescent="0.35">
      <c r="A487" s="13"/>
      <c r="B487" s="14"/>
      <c r="C487" s="15"/>
      <c r="D487" s="14"/>
      <c r="E487" s="15"/>
      <c r="F487" s="14"/>
      <c r="G487" s="15"/>
      <c r="H487" s="14"/>
      <c r="I487" s="15"/>
      <c r="J487" s="14"/>
      <c r="K487" s="15"/>
      <c r="L487" s="14"/>
      <c r="M487" s="15"/>
      <c r="N487" s="14"/>
      <c r="O487" s="15"/>
      <c r="P487" s="14"/>
      <c r="Q487" s="17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</row>
    <row r="488" spans="1:37" ht="14.25" customHeight="1" x14ac:dyDescent="0.35">
      <c r="A488" s="13"/>
      <c r="B488" s="14"/>
      <c r="C488" s="15"/>
      <c r="D488" s="14"/>
      <c r="E488" s="15"/>
      <c r="F488" s="14"/>
      <c r="G488" s="15"/>
      <c r="H488" s="14"/>
      <c r="I488" s="15"/>
      <c r="J488" s="14"/>
      <c r="K488" s="15"/>
      <c r="L488" s="14"/>
      <c r="M488" s="15"/>
      <c r="N488" s="14"/>
      <c r="O488" s="15"/>
      <c r="P488" s="14"/>
      <c r="Q488" s="17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</row>
    <row r="489" spans="1:37" ht="14.25" customHeight="1" x14ac:dyDescent="0.35">
      <c r="A489" s="13"/>
      <c r="B489" s="14"/>
      <c r="C489" s="15"/>
      <c r="D489" s="14"/>
      <c r="E489" s="15"/>
      <c r="F489" s="14"/>
      <c r="G489" s="15"/>
      <c r="H489" s="14"/>
      <c r="I489" s="15"/>
      <c r="J489" s="14"/>
      <c r="K489" s="15"/>
      <c r="L489" s="14"/>
      <c r="M489" s="15"/>
      <c r="N489" s="14"/>
      <c r="O489" s="15"/>
      <c r="P489" s="14"/>
      <c r="Q489" s="17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</row>
    <row r="490" spans="1:37" ht="14.25" customHeight="1" x14ac:dyDescent="0.35">
      <c r="A490" s="13"/>
      <c r="B490" s="14"/>
      <c r="C490" s="15"/>
      <c r="D490" s="14"/>
      <c r="E490" s="15"/>
      <c r="F490" s="14"/>
      <c r="G490" s="15"/>
      <c r="H490" s="14"/>
      <c r="I490" s="15"/>
      <c r="J490" s="14"/>
      <c r="K490" s="15"/>
      <c r="L490" s="14"/>
      <c r="M490" s="15"/>
      <c r="N490" s="14"/>
      <c r="O490" s="15"/>
      <c r="P490" s="14"/>
      <c r="Q490" s="17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</row>
    <row r="491" spans="1:37" ht="14.25" customHeight="1" x14ac:dyDescent="0.35">
      <c r="A491" s="13"/>
      <c r="B491" s="14"/>
      <c r="C491" s="15"/>
      <c r="D491" s="14"/>
      <c r="E491" s="15"/>
      <c r="F491" s="14"/>
      <c r="G491" s="15"/>
      <c r="H491" s="14"/>
      <c r="I491" s="15"/>
      <c r="J491" s="14"/>
      <c r="K491" s="15"/>
      <c r="L491" s="14"/>
      <c r="M491" s="15"/>
      <c r="N491" s="14"/>
      <c r="O491" s="15"/>
      <c r="P491" s="14"/>
      <c r="Q491" s="17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</row>
    <row r="492" spans="1:37" ht="14.25" customHeight="1" x14ac:dyDescent="0.35">
      <c r="A492" s="13"/>
      <c r="B492" s="14"/>
      <c r="C492" s="15"/>
      <c r="D492" s="14"/>
      <c r="E492" s="15"/>
      <c r="F492" s="14"/>
      <c r="G492" s="15"/>
      <c r="H492" s="14"/>
      <c r="I492" s="15"/>
      <c r="J492" s="14"/>
      <c r="K492" s="15"/>
      <c r="L492" s="14"/>
      <c r="M492" s="15"/>
      <c r="N492" s="14"/>
      <c r="O492" s="15"/>
      <c r="P492" s="14"/>
      <c r="Q492" s="17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</row>
    <row r="493" spans="1:37" ht="14.25" customHeight="1" x14ac:dyDescent="0.35">
      <c r="A493" s="13"/>
      <c r="B493" s="14"/>
      <c r="C493" s="15"/>
      <c r="D493" s="14"/>
      <c r="E493" s="15"/>
      <c r="F493" s="14"/>
      <c r="G493" s="15"/>
      <c r="H493" s="14"/>
      <c r="I493" s="15"/>
      <c r="J493" s="14"/>
      <c r="K493" s="15"/>
      <c r="L493" s="14"/>
      <c r="M493" s="15"/>
      <c r="N493" s="14"/>
      <c r="O493" s="15"/>
      <c r="P493" s="14"/>
      <c r="Q493" s="17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</row>
    <row r="494" spans="1:37" ht="14.25" customHeight="1" x14ac:dyDescent="0.35">
      <c r="A494" s="13"/>
      <c r="B494" s="14"/>
      <c r="C494" s="15"/>
      <c r="D494" s="14"/>
      <c r="E494" s="15"/>
      <c r="F494" s="14"/>
      <c r="G494" s="15"/>
      <c r="H494" s="14"/>
      <c r="I494" s="15"/>
      <c r="J494" s="14"/>
      <c r="K494" s="15"/>
      <c r="L494" s="14"/>
      <c r="M494" s="15"/>
      <c r="N494" s="14"/>
      <c r="O494" s="15"/>
      <c r="P494" s="14"/>
      <c r="Q494" s="17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</row>
    <row r="495" spans="1:37" ht="14.25" customHeight="1" x14ac:dyDescent="0.35">
      <c r="A495" s="13"/>
      <c r="B495" s="14"/>
      <c r="C495" s="15"/>
      <c r="D495" s="14"/>
      <c r="E495" s="15"/>
      <c r="F495" s="14"/>
      <c r="G495" s="15"/>
      <c r="H495" s="14"/>
      <c r="I495" s="15"/>
      <c r="J495" s="14"/>
      <c r="K495" s="15"/>
      <c r="L495" s="14"/>
      <c r="M495" s="15"/>
      <c r="N495" s="14"/>
      <c r="O495" s="15"/>
      <c r="P495" s="14"/>
      <c r="Q495" s="17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</row>
    <row r="496" spans="1:37" ht="14.25" customHeight="1" x14ac:dyDescent="0.35">
      <c r="A496" s="13"/>
      <c r="B496" s="14"/>
      <c r="C496" s="15"/>
      <c r="D496" s="14"/>
      <c r="E496" s="15"/>
      <c r="F496" s="14"/>
      <c r="G496" s="15"/>
      <c r="H496" s="14"/>
      <c r="I496" s="15"/>
      <c r="J496" s="14"/>
      <c r="K496" s="15"/>
      <c r="L496" s="14"/>
      <c r="M496" s="15"/>
      <c r="N496" s="14"/>
      <c r="O496" s="15"/>
      <c r="P496" s="14"/>
      <c r="Q496" s="17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</row>
    <row r="497" spans="1:37" ht="14.25" customHeight="1" x14ac:dyDescent="0.35">
      <c r="A497" s="13"/>
      <c r="B497" s="14"/>
      <c r="C497" s="15"/>
      <c r="D497" s="14"/>
      <c r="E497" s="15"/>
      <c r="F497" s="14"/>
      <c r="G497" s="15"/>
      <c r="H497" s="14"/>
      <c r="I497" s="15"/>
      <c r="J497" s="14"/>
      <c r="K497" s="15"/>
      <c r="L497" s="14"/>
      <c r="M497" s="15"/>
      <c r="N497" s="14"/>
      <c r="O497" s="15"/>
      <c r="P497" s="14"/>
      <c r="Q497" s="17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</row>
    <row r="498" spans="1:37" ht="14.25" customHeight="1" x14ac:dyDescent="0.35">
      <c r="A498" s="13"/>
      <c r="B498" s="14"/>
      <c r="C498" s="15"/>
      <c r="D498" s="14"/>
      <c r="E498" s="15"/>
      <c r="F498" s="14"/>
      <c r="G498" s="15"/>
      <c r="H498" s="14"/>
      <c r="I498" s="15"/>
      <c r="J498" s="14"/>
      <c r="K498" s="15"/>
      <c r="L498" s="14"/>
      <c r="M498" s="15"/>
      <c r="N498" s="14"/>
      <c r="O498" s="15"/>
      <c r="P498" s="14"/>
      <c r="Q498" s="17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</row>
    <row r="499" spans="1:37" ht="14.25" customHeight="1" x14ac:dyDescent="0.35">
      <c r="A499" s="13"/>
      <c r="B499" s="14"/>
      <c r="C499" s="15"/>
      <c r="D499" s="14"/>
      <c r="E499" s="15"/>
      <c r="F499" s="14"/>
      <c r="G499" s="15"/>
      <c r="H499" s="14"/>
      <c r="I499" s="15"/>
      <c r="J499" s="14"/>
      <c r="K499" s="15"/>
      <c r="L499" s="14"/>
      <c r="M499" s="15"/>
      <c r="N499" s="14"/>
      <c r="O499" s="15"/>
      <c r="P499" s="14"/>
      <c r="Q499" s="17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</row>
    <row r="500" spans="1:37" ht="14.25" customHeight="1" x14ac:dyDescent="0.35">
      <c r="A500" s="13"/>
      <c r="B500" s="14"/>
      <c r="C500" s="15"/>
      <c r="D500" s="14"/>
      <c r="E500" s="15"/>
      <c r="F500" s="14"/>
      <c r="G500" s="15"/>
      <c r="H500" s="14"/>
      <c r="I500" s="15"/>
      <c r="J500" s="14"/>
      <c r="K500" s="15"/>
      <c r="L500" s="14"/>
      <c r="M500" s="15"/>
      <c r="N500" s="14"/>
      <c r="O500" s="15"/>
      <c r="P500" s="14"/>
      <c r="Q500" s="17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</row>
    <row r="501" spans="1:37" ht="14.25" customHeight="1" x14ac:dyDescent="0.35">
      <c r="A501" s="13"/>
      <c r="B501" s="14"/>
      <c r="C501" s="15"/>
      <c r="D501" s="14"/>
      <c r="E501" s="15"/>
      <c r="F501" s="14"/>
      <c r="G501" s="15"/>
      <c r="H501" s="14"/>
      <c r="I501" s="15"/>
      <c r="J501" s="14"/>
      <c r="K501" s="15"/>
      <c r="L501" s="14"/>
      <c r="M501" s="15"/>
      <c r="N501" s="14"/>
      <c r="O501" s="15"/>
      <c r="P501" s="14"/>
      <c r="Q501" s="17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</row>
    <row r="502" spans="1:37" ht="14.25" customHeight="1" x14ac:dyDescent="0.35">
      <c r="A502" s="13"/>
      <c r="B502" s="14"/>
      <c r="C502" s="15"/>
      <c r="D502" s="14"/>
      <c r="E502" s="15"/>
      <c r="F502" s="14"/>
      <c r="G502" s="15"/>
      <c r="H502" s="14"/>
      <c r="I502" s="15"/>
      <c r="J502" s="14"/>
      <c r="K502" s="15"/>
      <c r="L502" s="14"/>
      <c r="M502" s="15"/>
      <c r="N502" s="14"/>
      <c r="O502" s="15"/>
      <c r="P502" s="14"/>
      <c r="Q502" s="17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</row>
    <row r="503" spans="1:37" ht="14.25" customHeight="1" x14ac:dyDescent="0.35">
      <c r="A503" s="13"/>
      <c r="B503" s="14"/>
      <c r="C503" s="15"/>
      <c r="D503" s="14"/>
      <c r="E503" s="15"/>
      <c r="F503" s="14"/>
      <c r="G503" s="15"/>
      <c r="H503" s="14"/>
      <c r="I503" s="15"/>
      <c r="J503" s="14"/>
      <c r="K503" s="15"/>
      <c r="L503" s="14"/>
      <c r="M503" s="15"/>
      <c r="N503" s="14"/>
      <c r="O503" s="15"/>
      <c r="P503" s="14"/>
      <c r="Q503" s="17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</row>
    <row r="504" spans="1:37" ht="14.25" customHeight="1" x14ac:dyDescent="0.35">
      <c r="A504" s="13"/>
      <c r="B504" s="14"/>
      <c r="C504" s="15"/>
      <c r="D504" s="14"/>
      <c r="E504" s="15"/>
      <c r="F504" s="14"/>
      <c r="G504" s="15"/>
      <c r="H504" s="14"/>
      <c r="I504" s="15"/>
      <c r="J504" s="14"/>
      <c r="K504" s="15"/>
      <c r="L504" s="14"/>
      <c r="M504" s="15"/>
      <c r="N504" s="14"/>
      <c r="O504" s="15"/>
      <c r="P504" s="14"/>
      <c r="Q504" s="17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</row>
    <row r="505" spans="1:37" ht="14.25" customHeight="1" x14ac:dyDescent="0.35">
      <c r="A505" s="13"/>
      <c r="B505" s="14"/>
      <c r="C505" s="15"/>
      <c r="D505" s="14"/>
      <c r="E505" s="15"/>
      <c r="F505" s="14"/>
      <c r="G505" s="15"/>
      <c r="H505" s="14"/>
      <c r="I505" s="15"/>
      <c r="J505" s="14"/>
      <c r="K505" s="15"/>
      <c r="L505" s="14"/>
      <c r="M505" s="15"/>
      <c r="N505" s="14"/>
      <c r="O505" s="15"/>
      <c r="P505" s="14"/>
      <c r="Q505" s="17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</row>
    <row r="506" spans="1:37" ht="14.25" customHeight="1" x14ac:dyDescent="0.35">
      <c r="A506" s="13"/>
      <c r="B506" s="14"/>
      <c r="C506" s="15"/>
      <c r="D506" s="14"/>
      <c r="E506" s="15"/>
      <c r="F506" s="14"/>
      <c r="G506" s="15"/>
      <c r="H506" s="14"/>
      <c r="I506" s="15"/>
      <c r="J506" s="14"/>
      <c r="K506" s="15"/>
      <c r="L506" s="14"/>
      <c r="M506" s="15"/>
      <c r="N506" s="14"/>
      <c r="O506" s="15"/>
      <c r="P506" s="14"/>
      <c r="Q506" s="17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</row>
    <row r="507" spans="1:37" ht="14.25" customHeight="1" x14ac:dyDescent="0.35">
      <c r="A507" s="13"/>
      <c r="B507" s="14"/>
      <c r="C507" s="15"/>
      <c r="D507" s="14"/>
      <c r="E507" s="15"/>
      <c r="F507" s="14"/>
      <c r="G507" s="15"/>
      <c r="H507" s="14"/>
      <c r="I507" s="15"/>
      <c r="J507" s="14"/>
      <c r="K507" s="15"/>
      <c r="L507" s="14"/>
      <c r="M507" s="15"/>
      <c r="N507" s="14"/>
      <c r="O507" s="15"/>
      <c r="P507" s="14"/>
      <c r="Q507" s="17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</row>
    <row r="508" spans="1:37" ht="14.25" customHeight="1" x14ac:dyDescent="0.35">
      <c r="A508" s="13"/>
      <c r="B508" s="14"/>
      <c r="C508" s="15"/>
      <c r="D508" s="14"/>
      <c r="E508" s="15"/>
      <c r="F508" s="14"/>
      <c r="G508" s="15"/>
      <c r="H508" s="14"/>
      <c r="I508" s="15"/>
      <c r="J508" s="14"/>
      <c r="K508" s="15"/>
      <c r="L508" s="14"/>
      <c r="M508" s="15"/>
      <c r="N508" s="14"/>
      <c r="O508" s="15"/>
      <c r="P508" s="14"/>
      <c r="Q508" s="17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</row>
    <row r="509" spans="1:37" ht="14.25" customHeight="1" x14ac:dyDescent="0.35">
      <c r="A509" s="13"/>
      <c r="B509" s="14"/>
      <c r="C509" s="15"/>
      <c r="D509" s="14"/>
      <c r="E509" s="15"/>
      <c r="F509" s="14"/>
      <c r="G509" s="15"/>
      <c r="H509" s="14"/>
      <c r="I509" s="15"/>
      <c r="J509" s="14"/>
      <c r="K509" s="15"/>
      <c r="L509" s="14"/>
      <c r="M509" s="15"/>
      <c r="N509" s="14"/>
      <c r="O509" s="15"/>
      <c r="P509" s="14"/>
      <c r="Q509" s="17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</row>
    <row r="510" spans="1:37" ht="14.25" customHeight="1" x14ac:dyDescent="0.35">
      <c r="A510" s="13"/>
      <c r="B510" s="14"/>
      <c r="C510" s="15"/>
      <c r="D510" s="14"/>
      <c r="E510" s="15"/>
      <c r="F510" s="14"/>
      <c r="G510" s="15"/>
      <c r="H510" s="14"/>
      <c r="I510" s="15"/>
      <c r="J510" s="14"/>
      <c r="K510" s="15"/>
      <c r="L510" s="14"/>
      <c r="M510" s="15"/>
      <c r="N510" s="14"/>
      <c r="O510" s="15"/>
      <c r="P510" s="14"/>
      <c r="Q510" s="17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</row>
    <row r="511" spans="1:37" ht="14.25" customHeight="1" x14ac:dyDescent="0.35">
      <c r="A511" s="13"/>
      <c r="B511" s="14"/>
      <c r="C511" s="15"/>
      <c r="D511" s="14"/>
      <c r="E511" s="15"/>
      <c r="F511" s="14"/>
      <c r="G511" s="15"/>
      <c r="H511" s="14"/>
      <c r="I511" s="15"/>
      <c r="J511" s="14"/>
      <c r="K511" s="15"/>
      <c r="L511" s="14"/>
      <c r="M511" s="15"/>
      <c r="N511" s="14"/>
      <c r="O511" s="15"/>
      <c r="P511" s="14"/>
      <c r="Q511" s="17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</row>
    <row r="512" spans="1:37" ht="14.25" customHeight="1" x14ac:dyDescent="0.35">
      <c r="A512" s="13"/>
      <c r="B512" s="14"/>
      <c r="C512" s="15"/>
      <c r="D512" s="14"/>
      <c r="E512" s="15"/>
      <c r="F512" s="14"/>
      <c r="G512" s="15"/>
      <c r="H512" s="14"/>
      <c r="I512" s="15"/>
      <c r="J512" s="14"/>
      <c r="K512" s="15"/>
      <c r="L512" s="14"/>
      <c r="M512" s="15"/>
      <c r="N512" s="14"/>
      <c r="O512" s="15"/>
      <c r="P512" s="14"/>
      <c r="Q512" s="17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</row>
    <row r="513" spans="1:37" ht="14.25" customHeight="1" x14ac:dyDescent="0.35">
      <c r="A513" s="13"/>
      <c r="B513" s="14"/>
      <c r="C513" s="15"/>
      <c r="D513" s="14"/>
      <c r="E513" s="15"/>
      <c r="F513" s="14"/>
      <c r="G513" s="15"/>
      <c r="H513" s="14"/>
      <c r="I513" s="15"/>
      <c r="J513" s="14"/>
      <c r="K513" s="15"/>
      <c r="L513" s="14"/>
      <c r="M513" s="15"/>
      <c r="N513" s="14"/>
      <c r="O513" s="15"/>
      <c r="P513" s="14"/>
      <c r="Q513" s="17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</row>
    <row r="514" spans="1:37" ht="14.25" customHeight="1" x14ac:dyDescent="0.35">
      <c r="A514" s="13"/>
      <c r="B514" s="14"/>
      <c r="C514" s="15"/>
      <c r="D514" s="14"/>
      <c r="E514" s="15"/>
      <c r="F514" s="14"/>
      <c r="G514" s="15"/>
      <c r="H514" s="14"/>
      <c r="I514" s="15"/>
      <c r="J514" s="14"/>
      <c r="K514" s="15"/>
      <c r="L514" s="14"/>
      <c r="M514" s="15"/>
      <c r="N514" s="14"/>
      <c r="O514" s="15"/>
      <c r="P514" s="14"/>
      <c r="Q514" s="17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</row>
    <row r="515" spans="1:37" ht="14.25" customHeight="1" x14ac:dyDescent="0.35">
      <c r="A515" s="13"/>
      <c r="B515" s="14"/>
      <c r="C515" s="15"/>
      <c r="D515" s="14"/>
      <c r="E515" s="15"/>
      <c r="F515" s="14"/>
      <c r="G515" s="15"/>
      <c r="H515" s="14"/>
      <c r="I515" s="15"/>
      <c r="J515" s="14"/>
      <c r="K515" s="15"/>
      <c r="L515" s="14"/>
      <c r="M515" s="15"/>
      <c r="N515" s="14"/>
      <c r="O515" s="15"/>
      <c r="P515" s="14"/>
      <c r="Q515" s="17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</row>
    <row r="516" spans="1:37" ht="14.25" customHeight="1" x14ac:dyDescent="0.35">
      <c r="A516" s="13"/>
      <c r="B516" s="14"/>
      <c r="C516" s="15"/>
      <c r="D516" s="14"/>
      <c r="E516" s="15"/>
      <c r="F516" s="14"/>
      <c r="G516" s="15"/>
      <c r="H516" s="14"/>
      <c r="I516" s="15"/>
      <c r="J516" s="14"/>
      <c r="K516" s="15"/>
      <c r="L516" s="14"/>
      <c r="M516" s="15"/>
      <c r="N516" s="14"/>
      <c r="O516" s="15"/>
      <c r="P516" s="14"/>
      <c r="Q516" s="17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</row>
    <row r="517" spans="1:37" ht="14.25" customHeight="1" x14ac:dyDescent="0.35">
      <c r="A517" s="13"/>
      <c r="B517" s="14"/>
      <c r="C517" s="15"/>
      <c r="D517" s="14"/>
      <c r="E517" s="15"/>
      <c r="F517" s="14"/>
      <c r="G517" s="15"/>
      <c r="H517" s="14"/>
      <c r="I517" s="15"/>
      <c r="J517" s="14"/>
      <c r="K517" s="15"/>
      <c r="L517" s="14"/>
      <c r="M517" s="15"/>
      <c r="N517" s="14"/>
      <c r="O517" s="15"/>
      <c r="P517" s="14"/>
      <c r="Q517" s="17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</row>
    <row r="518" spans="1:37" ht="14.25" customHeight="1" x14ac:dyDescent="0.35">
      <c r="A518" s="13"/>
      <c r="B518" s="14"/>
      <c r="C518" s="15"/>
      <c r="D518" s="14"/>
      <c r="E518" s="15"/>
      <c r="F518" s="14"/>
      <c r="G518" s="15"/>
      <c r="H518" s="14"/>
      <c r="I518" s="15"/>
      <c r="J518" s="14"/>
      <c r="K518" s="15"/>
      <c r="L518" s="14"/>
      <c r="M518" s="15"/>
      <c r="N518" s="14"/>
      <c r="O518" s="15"/>
      <c r="P518" s="14"/>
      <c r="Q518" s="17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</row>
    <row r="519" spans="1:37" ht="14.25" customHeight="1" x14ac:dyDescent="0.35">
      <c r="A519" s="13"/>
      <c r="B519" s="14"/>
      <c r="C519" s="15"/>
      <c r="D519" s="14"/>
      <c r="E519" s="15"/>
      <c r="F519" s="14"/>
      <c r="G519" s="15"/>
      <c r="H519" s="14"/>
      <c r="I519" s="15"/>
      <c r="J519" s="14"/>
      <c r="K519" s="15"/>
      <c r="L519" s="14"/>
      <c r="M519" s="15"/>
      <c r="N519" s="14"/>
      <c r="O519" s="15"/>
      <c r="P519" s="14"/>
      <c r="Q519" s="17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</row>
    <row r="520" spans="1:37" ht="14.25" customHeight="1" x14ac:dyDescent="0.35">
      <c r="A520" s="13"/>
      <c r="B520" s="14"/>
      <c r="C520" s="15"/>
      <c r="D520" s="14"/>
      <c r="E520" s="15"/>
      <c r="F520" s="14"/>
      <c r="G520" s="15"/>
      <c r="H520" s="14"/>
      <c r="I520" s="15"/>
      <c r="J520" s="14"/>
      <c r="K520" s="15"/>
      <c r="L520" s="14"/>
      <c r="M520" s="15"/>
      <c r="N520" s="14"/>
      <c r="O520" s="15"/>
      <c r="P520" s="14"/>
      <c r="Q520" s="17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</row>
    <row r="521" spans="1:37" ht="14.25" customHeight="1" x14ac:dyDescent="0.35">
      <c r="A521" s="13"/>
      <c r="B521" s="14"/>
      <c r="C521" s="15"/>
      <c r="D521" s="14"/>
      <c r="E521" s="15"/>
      <c r="F521" s="14"/>
      <c r="G521" s="15"/>
      <c r="H521" s="14"/>
      <c r="I521" s="15"/>
      <c r="J521" s="14"/>
      <c r="K521" s="15"/>
      <c r="L521" s="14"/>
      <c r="M521" s="15"/>
      <c r="N521" s="14"/>
      <c r="O521" s="15"/>
      <c r="P521" s="14"/>
      <c r="Q521" s="17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</row>
    <row r="522" spans="1:37" ht="14.25" customHeight="1" x14ac:dyDescent="0.35">
      <c r="A522" s="13"/>
      <c r="B522" s="14"/>
      <c r="C522" s="15"/>
      <c r="D522" s="14"/>
      <c r="E522" s="15"/>
      <c r="F522" s="14"/>
      <c r="G522" s="15"/>
      <c r="H522" s="14"/>
      <c r="I522" s="15"/>
      <c r="J522" s="14"/>
      <c r="K522" s="15"/>
      <c r="L522" s="14"/>
      <c r="M522" s="15"/>
      <c r="N522" s="14"/>
      <c r="O522" s="15"/>
      <c r="P522" s="14"/>
      <c r="Q522" s="17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</row>
    <row r="523" spans="1:37" ht="14.25" customHeight="1" x14ac:dyDescent="0.35">
      <c r="A523" s="13"/>
      <c r="B523" s="14"/>
      <c r="C523" s="15"/>
      <c r="D523" s="14"/>
      <c r="E523" s="15"/>
      <c r="F523" s="14"/>
      <c r="G523" s="15"/>
      <c r="H523" s="14"/>
      <c r="I523" s="15"/>
      <c r="J523" s="14"/>
      <c r="K523" s="15"/>
      <c r="L523" s="14"/>
      <c r="M523" s="15"/>
      <c r="N523" s="14"/>
      <c r="O523" s="15"/>
      <c r="P523" s="14"/>
      <c r="Q523" s="17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</row>
    <row r="524" spans="1:37" ht="14.25" customHeight="1" x14ac:dyDescent="0.35">
      <c r="A524" s="13"/>
      <c r="B524" s="14"/>
      <c r="C524" s="15"/>
      <c r="D524" s="14"/>
      <c r="E524" s="15"/>
      <c r="F524" s="14"/>
      <c r="G524" s="15"/>
      <c r="H524" s="14"/>
      <c r="I524" s="15"/>
      <c r="J524" s="14"/>
      <c r="K524" s="15"/>
      <c r="L524" s="14"/>
      <c r="M524" s="15"/>
      <c r="N524" s="14"/>
      <c r="O524" s="15"/>
      <c r="P524" s="14"/>
      <c r="Q524" s="17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</row>
    <row r="525" spans="1:37" ht="14.25" customHeight="1" x14ac:dyDescent="0.35">
      <c r="A525" s="13"/>
      <c r="B525" s="14"/>
      <c r="C525" s="15"/>
      <c r="D525" s="14"/>
      <c r="E525" s="15"/>
      <c r="F525" s="14"/>
      <c r="G525" s="15"/>
      <c r="H525" s="14"/>
      <c r="I525" s="15"/>
      <c r="J525" s="14"/>
      <c r="K525" s="15"/>
      <c r="L525" s="14"/>
      <c r="M525" s="15"/>
      <c r="N525" s="14"/>
      <c r="O525" s="15"/>
      <c r="P525" s="14"/>
      <c r="Q525" s="17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</row>
    <row r="526" spans="1:37" ht="14.25" customHeight="1" x14ac:dyDescent="0.35">
      <c r="A526" s="13"/>
      <c r="B526" s="14"/>
      <c r="C526" s="15"/>
      <c r="D526" s="14"/>
      <c r="E526" s="15"/>
      <c r="F526" s="14"/>
      <c r="G526" s="15"/>
      <c r="H526" s="14"/>
      <c r="I526" s="15"/>
      <c r="J526" s="14"/>
      <c r="K526" s="15"/>
      <c r="L526" s="14"/>
      <c r="M526" s="15"/>
      <c r="N526" s="14"/>
      <c r="O526" s="15"/>
      <c r="P526" s="14"/>
      <c r="Q526" s="17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</row>
    <row r="527" spans="1:37" ht="14.25" customHeight="1" x14ac:dyDescent="0.35">
      <c r="A527" s="13"/>
      <c r="B527" s="14"/>
      <c r="C527" s="15"/>
      <c r="D527" s="14"/>
      <c r="E527" s="15"/>
      <c r="F527" s="14"/>
      <c r="G527" s="15"/>
      <c r="H527" s="14"/>
      <c r="I527" s="15"/>
      <c r="J527" s="14"/>
      <c r="K527" s="15"/>
      <c r="L527" s="14"/>
      <c r="M527" s="15"/>
      <c r="N527" s="14"/>
      <c r="O527" s="15"/>
      <c r="P527" s="14"/>
      <c r="Q527" s="17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</row>
    <row r="528" spans="1:37" ht="14.25" customHeight="1" x14ac:dyDescent="0.35">
      <c r="A528" s="13"/>
      <c r="B528" s="14"/>
      <c r="C528" s="15"/>
      <c r="D528" s="14"/>
      <c r="E528" s="15"/>
      <c r="F528" s="14"/>
      <c r="G528" s="15"/>
      <c r="H528" s="14"/>
      <c r="I528" s="15"/>
      <c r="J528" s="14"/>
      <c r="K528" s="15"/>
      <c r="L528" s="14"/>
      <c r="M528" s="15"/>
      <c r="N528" s="14"/>
      <c r="O528" s="15"/>
      <c r="P528" s="14"/>
      <c r="Q528" s="17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</row>
    <row r="529" spans="1:37" ht="14.25" customHeight="1" x14ac:dyDescent="0.35">
      <c r="A529" s="13"/>
      <c r="B529" s="14"/>
      <c r="C529" s="15"/>
      <c r="D529" s="14"/>
      <c r="E529" s="15"/>
      <c r="F529" s="14"/>
      <c r="G529" s="15"/>
      <c r="H529" s="14"/>
      <c r="I529" s="15"/>
      <c r="J529" s="14"/>
      <c r="K529" s="15"/>
      <c r="L529" s="14"/>
      <c r="M529" s="15"/>
      <c r="N529" s="14"/>
      <c r="O529" s="15"/>
      <c r="P529" s="14"/>
      <c r="Q529" s="17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</row>
    <row r="530" spans="1:37" ht="14.25" customHeight="1" x14ac:dyDescent="0.35">
      <c r="A530" s="13"/>
      <c r="B530" s="14"/>
      <c r="C530" s="15"/>
      <c r="D530" s="14"/>
      <c r="E530" s="15"/>
      <c r="F530" s="14"/>
      <c r="G530" s="15"/>
      <c r="H530" s="14"/>
      <c r="I530" s="15"/>
      <c r="J530" s="14"/>
      <c r="K530" s="15"/>
      <c r="L530" s="14"/>
      <c r="M530" s="15"/>
      <c r="N530" s="14"/>
      <c r="O530" s="15"/>
      <c r="P530" s="14"/>
      <c r="Q530" s="17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</row>
    <row r="531" spans="1:37" ht="14.25" customHeight="1" x14ac:dyDescent="0.35">
      <c r="A531" s="13"/>
      <c r="B531" s="14"/>
      <c r="C531" s="15"/>
      <c r="D531" s="14"/>
      <c r="E531" s="15"/>
      <c r="F531" s="14"/>
      <c r="G531" s="15"/>
      <c r="H531" s="14"/>
      <c r="I531" s="15"/>
      <c r="J531" s="14"/>
      <c r="K531" s="15"/>
      <c r="L531" s="14"/>
      <c r="M531" s="15"/>
      <c r="N531" s="14"/>
      <c r="O531" s="15"/>
      <c r="P531" s="14"/>
      <c r="Q531" s="17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</row>
    <row r="532" spans="1:37" ht="14.25" customHeight="1" x14ac:dyDescent="0.35">
      <c r="A532" s="13"/>
      <c r="B532" s="14"/>
      <c r="C532" s="15"/>
      <c r="D532" s="14"/>
      <c r="E532" s="15"/>
      <c r="F532" s="14"/>
      <c r="G532" s="15"/>
      <c r="H532" s="14"/>
      <c r="I532" s="15"/>
      <c r="J532" s="14"/>
      <c r="K532" s="15"/>
      <c r="L532" s="14"/>
      <c r="M532" s="15"/>
      <c r="N532" s="14"/>
      <c r="O532" s="15"/>
      <c r="P532" s="14"/>
      <c r="Q532" s="17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</row>
    <row r="533" spans="1:37" ht="14.25" customHeight="1" x14ac:dyDescent="0.35">
      <c r="A533" s="13"/>
      <c r="B533" s="14"/>
      <c r="C533" s="15"/>
      <c r="D533" s="14"/>
      <c r="E533" s="15"/>
      <c r="F533" s="14"/>
      <c r="G533" s="15"/>
      <c r="H533" s="14"/>
      <c r="I533" s="15"/>
      <c r="J533" s="14"/>
      <c r="K533" s="15"/>
      <c r="L533" s="14"/>
      <c r="M533" s="15"/>
      <c r="N533" s="14"/>
      <c r="O533" s="15"/>
      <c r="P533" s="14"/>
      <c r="Q533" s="17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</row>
    <row r="534" spans="1:37" ht="14.25" customHeight="1" x14ac:dyDescent="0.35">
      <c r="A534" s="13"/>
      <c r="B534" s="14"/>
      <c r="C534" s="15"/>
      <c r="D534" s="14"/>
      <c r="E534" s="15"/>
      <c r="F534" s="14"/>
      <c r="G534" s="15"/>
      <c r="H534" s="14"/>
      <c r="I534" s="15"/>
      <c r="J534" s="14"/>
      <c r="K534" s="15"/>
      <c r="L534" s="14"/>
      <c r="M534" s="15"/>
      <c r="N534" s="14"/>
      <c r="O534" s="15"/>
      <c r="P534" s="14"/>
      <c r="Q534" s="17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</row>
    <row r="535" spans="1:37" ht="14.25" customHeight="1" x14ac:dyDescent="0.35">
      <c r="A535" s="13"/>
      <c r="B535" s="14"/>
      <c r="C535" s="15"/>
      <c r="D535" s="14"/>
      <c r="E535" s="15"/>
      <c r="F535" s="14"/>
      <c r="G535" s="15"/>
      <c r="H535" s="14"/>
      <c r="I535" s="15"/>
      <c r="J535" s="14"/>
      <c r="K535" s="15"/>
      <c r="L535" s="14"/>
      <c r="M535" s="15"/>
      <c r="N535" s="14"/>
      <c r="O535" s="15"/>
      <c r="P535" s="14"/>
      <c r="Q535" s="17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</row>
    <row r="536" spans="1:37" ht="14.25" customHeight="1" x14ac:dyDescent="0.35">
      <c r="A536" s="13"/>
      <c r="B536" s="14"/>
      <c r="C536" s="15"/>
      <c r="D536" s="14"/>
      <c r="E536" s="15"/>
      <c r="F536" s="14"/>
      <c r="G536" s="15"/>
      <c r="H536" s="14"/>
      <c r="I536" s="15"/>
      <c r="J536" s="14"/>
      <c r="K536" s="15"/>
      <c r="L536" s="14"/>
      <c r="M536" s="15"/>
      <c r="N536" s="14"/>
      <c r="O536" s="15"/>
      <c r="P536" s="14"/>
      <c r="Q536" s="17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</row>
    <row r="537" spans="1:37" ht="14.25" customHeight="1" x14ac:dyDescent="0.35">
      <c r="A537" s="13"/>
      <c r="B537" s="14"/>
      <c r="C537" s="15"/>
      <c r="D537" s="14"/>
      <c r="E537" s="15"/>
      <c r="F537" s="14"/>
      <c r="G537" s="15"/>
      <c r="H537" s="14"/>
      <c r="I537" s="15"/>
      <c r="J537" s="14"/>
      <c r="K537" s="15"/>
      <c r="L537" s="14"/>
      <c r="M537" s="15"/>
      <c r="N537" s="14"/>
      <c r="O537" s="15"/>
      <c r="P537" s="14"/>
      <c r="Q537" s="17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</row>
    <row r="538" spans="1:37" ht="14.25" customHeight="1" x14ac:dyDescent="0.35">
      <c r="A538" s="13"/>
      <c r="B538" s="14"/>
      <c r="C538" s="15"/>
      <c r="D538" s="14"/>
      <c r="E538" s="15"/>
      <c r="F538" s="14"/>
      <c r="G538" s="15"/>
      <c r="H538" s="14"/>
      <c r="I538" s="15"/>
      <c r="J538" s="14"/>
      <c r="K538" s="15"/>
      <c r="L538" s="14"/>
      <c r="M538" s="15"/>
      <c r="N538" s="14"/>
      <c r="O538" s="15"/>
      <c r="P538" s="14"/>
      <c r="Q538" s="17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</row>
    <row r="539" spans="1:37" ht="14.25" customHeight="1" x14ac:dyDescent="0.35">
      <c r="A539" s="13"/>
      <c r="B539" s="14"/>
      <c r="C539" s="15"/>
      <c r="D539" s="14"/>
      <c r="E539" s="15"/>
      <c r="F539" s="14"/>
      <c r="G539" s="15"/>
      <c r="H539" s="14"/>
      <c r="I539" s="15"/>
      <c r="J539" s="14"/>
      <c r="K539" s="15"/>
      <c r="L539" s="14"/>
      <c r="M539" s="15"/>
      <c r="N539" s="14"/>
      <c r="O539" s="15"/>
      <c r="P539" s="14"/>
      <c r="Q539" s="17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</row>
    <row r="540" spans="1:37" ht="14.25" customHeight="1" x14ac:dyDescent="0.35">
      <c r="A540" s="13"/>
      <c r="B540" s="14"/>
      <c r="C540" s="15"/>
      <c r="D540" s="14"/>
      <c r="E540" s="15"/>
      <c r="F540" s="14"/>
      <c r="G540" s="15"/>
      <c r="H540" s="14"/>
      <c r="I540" s="15"/>
      <c r="J540" s="14"/>
      <c r="K540" s="15"/>
      <c r="L540" s="14"/>
      <c r="M540" s="15"/>
      <c r="N540" s="14"/>
      <c r="O540" s="15"/>
      <c r="P540" s="14"/>
      <c r="Q540" s="17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</row>
    <row r="541" spans="1:37" ht="14.25" customHeight="1" x14ac:dyDescent="0.35">
      <c r="A541" s="13"/>
      <c r="B541" s="14"/>
      <c r="C541" s="15"/>
      <c r="D541" s="14"/>
      <c r="E541" s="15"/>
      <c r="F541" s="14"/>
      <c r="G541" s="15"/>
      <c r="H541" s="14"/>
      <c r="I541" s="15"/>
      <c r="J541" s="14"/>
      <c r="K541" s="15"/>
      <c r="L541" s="14"/>
      <c r="M541" s="15"/>
      <c r="N541" s="14"/>
      <c r="O541" s="15"/>
      <c r="P541" s="14"/>
      <c r="Q541" s="17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</row>
    <row r="542" spans="1:37" ht="14.25" customHeight="1" x14ac:dyDescent="0.35">
      <c r="A542" s="13"/>
      <c r="B542" s="14"/>
      <c r="C542" s="15"/>
      <c r="D542" s="14"/>
      <c r="E542" s="15"/>
      <c r="F542" s="14"/>
      <c r="G542" s="15"/>
      <c r="H542" s="14"/>
      <c r="I542" s="15"/>
      <c r="J542" s="14"/>
      <c r="K542" s="15"/>
      <c r="L542" s="14"/>
      <c r="M542" s="15"/>
      <c r="N542" s="14"/>
      <c r="O542" s="15"/>
      <c r="P542" s="14"/>
      <c r="Q542" s="17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</row>
    <row r="543" spans="1:37" ht="14.25" customHeight="1" x14ac:dyDescent="0.35">
      <c r="A543" s="13"/>
      <c r="B543" s="14"/>
      <c r="C543" s="15"/>
      <c r="D543" s="14"/>
      <c r="E543" s="15"/>
      <c r="F543" s="14"/>
      <c r="G543" s="15"/>
      <c r="H543" s="14"/>
      <c r="I543" s="15"/>
      <c r="J543" s="14"/>
      <c r="K543" s="15"/>
      <c r="L543" s="14"/>
      <c r="M543" s="15"/>
      <c r="N543" s="14"/>
      <c r="O543" s="15"/>
      <c r="P543" s="14"/>
      <c r="Q543" s="17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</row>
    <row r="544" spans="1:37" ht="14.25" customHeight="1" x14ac:dyDescent="0.35">
      <c r="A544" s="13"/>
      <c r="B544" s="14"/>
      <c r="C544" s="15"/>
      <c r="D544" s="14"/>
      <c r="E544" s="15"/>
      <c r="F544" s="14"/>
      <c r="G544" s="15"/>
      <c r="H544" s="14"/>
      <c r="I544" s="15"/>
      <c r="J544" s="14"/>
      <c r="K544" s="15"/>
      <c r="L544" s="14"/>
      <c r="M544" s="15"/>
      <c r="N544" s="14"/>
      <c r="O544" s="15"/>
      <c r="P544" s="14"/>
      <c r="Q544" s="17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</row>
    <row r="545" spans="1:37" ht="14.25" customHeight="1" x14ac:dyDescent="0.35">
      <c r="A545" s="13"/>
      <c r="B545" s="14"/>
      <c r="C545" s="15"/>
      <c r="D545" s="14"/>
      <c r="E545" s="15"/>
      <c r="F545" s="14"/>
      <c r="G545" s="15"/>
      <c r="H545" s="14"/>
      <c r="I545" s="15"/>
      <c r="J545" s="14"/>
      <c r="K545" s="15"/>
      <c r="L545" s="14"/>
      <c r="M545" s="15"/>
      <c r="N545" s="14"/>
      <c r="O545" s="15"/>
      <c r="P545" s="14"/>
      <c r="Q545" s="17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</row>
    <row r="546" spans="1:37" ht="14.25" customHeight="1" x14ac:dyDescent="0.35">
      <c r="A546" s="13"/>
      <c r="B546" s="14"/>
      <c r="C546" s="15"/>
      <c r="D546" s="14"/>
      <c r="E546" s="15"/>
      <c r="F546" s="14"/>
      <c r="G546" s="15"/>
      <c r="H546" s="14"/>
      <c r="I546" s="15"/>
      <c r="J546" s="14"/>
      <c r="K546" s="15"/>
      <c r="L546" s="14"/>
      <c r="M546" s="15"/>
      <c r="N546" s="14"/>
      <c r="O546" s="15"/>
      <c r="P546" s="14"/>
      <c r="Q546" s="17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</row>
    <row r="547" spans="1:37" ht="14.25" customHeight="1" x14ac:dyDescent="0.35">
      <c r="A547" s="13"/>
      <c r="B547" s="14"/>
      <c r="C547" s="15"/>
      <c r="D547" s="14"/>
      <c r="E547" s="15"/>
      <c r="F547" s="14"/>
      <c r="G547" s="15"/>
      <c r="H547" s="14"/>
      <c r="I547" s="15"/>
      <c r="J547" s="14"/>
      <c r="K547" s="15"/>
      <c r="L547" s="14"/>
      <c r="M547" s="15"/>
      <c r="N547" s="14"/>
      <c r="O547" s="15"/>
      <c r="P547" s="14"/>
      <c r="Q547" s="17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</row>
    <row r="548" spans="1:37" ht="14.25" customHeight="1" x14ac:dyDescent="0.35">
      <c r="A548" s="13"/>
      <c r="B548" s="14"/>
      <c r="C548" s="15"/>
      <c r="D548" s="14"/>
      <c r="E548" s="15"/>
      <c r="F548" s="14"/>
      <c r="G548" s="15"/>
      <c r="H548" s="14"/>
      <c r="I548" s="15"/>
      <c r="J548" s="14"/>
      <c r="K548" s="15"/>
      <c r="L548" s="14"/>
      <c r="M548" s="15"/>
      <c r="N548" s="14"/>
      <c r="O548" s="15"/>
      <c r="P548" s="14"/>
      <c r="Q548" s="17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</row>
    <row r="549" spans="1:37" ht="14.25" customHeight="1" x14ac:dyDescent="0.35">
      <c r="A549" s="13"/>
      <c r="B549" s="14"/>
      <c r="C549" s="15"/>
      <c r="D549" s="14"/>
      <c r="E549" s="15"/>
      <c r="F549" s="14"/>
      <c r="G549" s="15"/>
      <c r="H549" s="14"/>
      <c r="I549" s="15"/>
      <c r="J549" s="14"/>
      <c r="K549" s="15"/>
      <c r="L549" s="14"/>
      <c r="M549" s="15"/>
      <c r="N549" s="14"/>
      <c r="O549" s="15"/>
      <c r="P549" s="14"/>
      <c r="Q549" s="17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</row>
    <row r="550" spans="1:37" ht="14.25" customHeight="1" x14ac:dyDescent="0.35">
      <c r="A550" s="13"/>
      <c r="B550" s="14"/>
      <c r="C550" s="15"/>
      <c r="D550" s="14"/>
      <c r="E550" s="15"/>
      <c r="F550" s="14"/>
      <c r="G550" s="15"/>
      <c r="H550" s="14"/>
      <c r="I550" s="15"/>
      <c r="J550" s="14"/>
      <c r="K550" s="15"/>
      <c r="L550" s="14"/>
      <c r="M550" s="15"/>
      <c r="N550" s="14"/>
      <c r="O550" s="15"/>
      <c r="P550" s="14"/>
      <c r="Q550" s="17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</row>
    <row r="551" spans="1:37" ht="14.25" customHeight="1" x14ac:dyDescent="0.35">
      <c r="A551" s="13"/>
      <c r="B551" s="14"/>
      <c r="C551" s="15"/>
      <c r="D551" s="14"/>
      <c r="E551" s="15"/>
      <c r="F551" s="14"/>
      <c r="G551" s="15"/>
      <c r="H551" s="14"/>
      <c r="I551" s="15"/>
      <c r="J551" s="14"/>
      <c r="K551" s="15"/>
      <c r="L551" s="14"/>
      <c r="M551" s="15"/>
      <c r="N551" s="14"/>
      <c r="O551" s="15"/>
      <c r="P551" s="14"/>
      <c r="Q551" s="17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</row>
    <row r="552" spans="1:37" ht="14.25" customHeight="1" x14ac:dyDescent="0.35">
      <c r="A552" s="13"/>
      <c r="B552" s="14"/>
      <c r="C552" s="15"/>
      <c r="D552" s="14"/>
      <c r="E552" s="15"/>
      <c r="F552" s="14"/>
      <c r="G552" s="15"/>
      <c r="H552" s="14"/>
      <c r="I552" s="15"/>
      <c r="J552" s="14"/>
      <c r="K552" s="15"/>
      <c r="L552" s="14"/>
      <c r="M552" s="15"/>
      <c r="N552" s="14"/>
      <c r="O552" s="15"/>
      <c r="P552" s="14"/>
      <c r="Q552" s="17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</row>
    <row r="553" spans="1:37" ht="14.25" customHeight="1" x14ac:dyDescent="0.35">
      <c r="A553" s="13"/>
      <c r="B553" s="14"/>
      <c r="C553" s="15"/>
      <c r="D553" s="14"/>
      <c r="E553" s="15"/>
      <c r="F553" s="14"/>
      <c r="G553" s="15"/>
      <c r="H553" s="14"/>
      <c r="I553" s="15"/>
      <c r="J553" s="14"/>
      <c r="K553" s="15"/>
      <c r="L553" s="14"/>
      <c r="M553" s="15"/>
      <c r="N553" s="14"/>
      <c r="O553" s="15"/>
      <c r="P553" s="14"/>
      <c r="Q553" s="17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</row>
    <row r="554" spans="1:37" ht="14.25" customHeight="1" x14ac:dyDescent="0.35">
      <c r="A554" s="13"/>
      <c r="B554" s="14"/>
      <c r="C554" s="15"/>
      <c r="D554" s="14"/>
      <c r="E554" s="15"/>
      <c r="F554" s="14"/>
      <c r="G554" s="15"/>
      <c r="H554" s="14"/>
      <c r="I554" s="15"/>
      <c r="J554" s="14"/>
      <c r="K554" s="15"/>
      <c r="L554" s="14"/>
      <c r="M554" s="15"/>
      <c r="N554" s="14"/>
      <c r="O554" s="15"/>
      <c r="P554" s="14"/>
      <c r="Q554" s="17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</row>
    <row r="555" spans="1:37" ht="14.25" customHeight="1" x14ac:dyDescent="0.35">
      <c r="A555" s="13"/>
      <c r="B555" s="14"/>
      <c r="C555" s="15"/>
      <c r="D555" s="14"/>
      <c r="E555" s="15"/>
      <c r="F555" s="14"/>
      <c r="G555" s="15"/>
      <c r="H555" s="14"/>
      <c r="I555" s="15"/>
      <c r="J555" s="14"/>
      <c r="K555" s="15"/>
      <c r="L555" s="14"/>
      <c r="M555" s="15"/>
      <c r="N555" s="14"/>
      <c r="O555" s="15"/>
      <c r="P555" s="14"/>
      <c r="Q555" s="17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</row>
    <row r="556" spans="1:37" ht="14.25" customHeight="1" x14ac:dyDescent="0.35">
      <c r="A556" s="13"/>
      <c r="B556" s="14"/>
      <c r="C556" s="15"/>
      <c r="D556" s="14"/>
      <c r="E556" s="15"/>
      <c r="F556" s="14"/>
      <c r="G556" s="15"/>
      <c r="H556" s="14"/>
      <c r="I556" s="15"/>
      <c r="J556" s="14"/>
      <c r="K556" s="15"/>
      <c r="L556" s="14"/>
      <c r="M556" s="15"/>
      <c r="N556" s="14"/>
      <c r="O556" s="15"/>
      <c r="P556" s="14"/>
      <c r="Q556" s="17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</row>
    <row r="557" spans="1:37" ht="14.25" customHeight="1" x14ac:dyDescent="0.35">
      <c r="A557" s="13"/>
      <c r="B557" s="14"/>
      <c r="C557" s="15"/>
      <c r="D557" s="14"/>
      <c r="E557" s="15"/>
      <c r="F557" s="14"/>
      <c r="G557" s="15"/>
      <c r="H557" s="14"/>
      <c r="I557" s="15"/>
      <c r="J557" s="14"/>
      <c r="K557" s="15"/>
      <c r="L557" s="14"/>
      <c r="M557" s="15"/>
      <c r="N557" s="14"/>
      <c r="O557" s="15"/>
      <c r="P557" s="14"/>
      <c r="Q557" s="17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</row>
    <row r="558" spans="1:37" ht="14.25" customHeight="1" x14ac:dyDescent="0.35">
      <c r="A558" s="13"/>
      <c r="B558" s="14"/>
      <c r="C558" s="15"/>
      <c r="D558" s="14"/>
      <c r="E558" s="15"/>
      <c r="F558" s="14"/>
      <c r="G558" s="15"/>
      <c r="H558" s="14"/>
      <c r="I558" s="15"/>
      <c r="J558" s="14"/>
      <c r="K558" s="15"/>
      <c r="L558" s="14"/>
      <c r="M558" s="15"/>
      <c r="N558" s="14"/>
      <c r="O558" s="15"/>
      <c r="P558" s="14"/>
      <c r="Q558" s="17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</row>
    <row r="559" spans="1:37" ht="14.25" customHeight="1" x14ac:dyDescent="0.35">
      <c r="A559" s="13"/>
      <c r="B559" s="14"/>
      <c r="C559" s="15"/>
      <c r="D559" s="14"/>
      <c r="E559" s="15"/>
      <c r="F559" s="14"/>
      <c r="G559" s="15"/>
      <c r="H559" s="14"/>
      <c r="I559" s="15"/>
      <c r="J559" s="14"/>
      <c r="K559" s="15"/>
      <c r="L559" s="14"/>
      <c r="M559" s="15"/>
      <c r="N559" s="14"/>
      <c r="O559" s="15"/>
      <c r="P559" s="14"/>
      <c r="Q559" s="17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</row>
    <row r="560" spans="1:37" ht="14.25" customHeight="1" x14ac:dyDescent="0.35">
      <c r="A560" s="13"/>
      <c r="B560" s="14"/>
      <c r="C560" s="15"/>
      <c r="D560" s="14"/>
      <c r="E560" s="15"/>
      <c r="F560" s="14"/>
      <c r="G560" s="15"/>
      <c r="H560" s="14"/>
      <c r="I560" s="15"/>
      <c r="J560" s="14"/>
      <c r="K560" s="15"/>
      <c r="L560" s="14"/>
      <c r="M560" s="15"/>
      <c r="N560" s="14"/>
      <c r="O560" s="15"/>
      <c r="P560" s="14"/>
      <c r="Q560" s="17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</row>
    <row r="561" spans="1:37" ht="14.25" customHeight="1" x14ac:dyDescent="0.35">
      <c r="A561" s="13"/>
      <c r="B561" s="14"/>
      <c r="C561" s="15"/>
      <c r="D561" s="14"/>
      <c r="E561" s="15"/>
      <c r="F561" s="14"/>
      <c r="G561" s="15"/>
      <c r="H561" s="14"/>
      <c r="I561" s="15"/>
      <c r="J561" s="14"/>
      <c r="K561" s="15"/>
      <c r="L561" s="14"/>
      <c r="M561" s="15"/>
      <c r="N561" s="14"/>
      <c r="O561" s="15"/>
      <c r="P561" s="14"/>
      <c r="Q561" s="17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</row>
    <row r="562" spans="1:37" ht="14.25" customHeight="1" x14ac:dyDescent="0.35">
      <c r="A562" s="13"/>
      <c r="B562" s="14"/>
      <c r="C562" s="15"/>
      <c r="D562" s="14"/>
      <c r="E562" s="15"/>
      <c r="F562" s="14"/>
      <c r="G562" s="15"/>
      <c r="H562" s="14"/>
      <c r="I562" s="15"/>
      <c r="J562" s="14"/>
      <c r="K562" s="15"/>
      <c r="L562" s="14"/>
      <c r="M562" s="15"/>
      <c r="N562" s="14"/>
      <c r="O562" s="15"/>
      <c r="P562" s="14"/>
      <c r="Q562" s="17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</row>
    <row r="563" spans="1:37" ht="14.25" customHeight="1" x14ac:dyDescent="0.35">
      <c r="A563" s="13"/>
      <c r="B563" s="14"/>
      <c r="C563" s="15"/>
      <c r="D563" s="14"/>
      <c r="E563" s="15"/>
      <c r="F563" s="14"/>
      <c r="G563" s="15"/>
      <c r="H563" s="14"/>
      <c r="I563" s="15"/>
      <c r="J563" s="14"/>
      <c r="K563" s="15"/>
      <c r="L563" s="14"/>
      <c r="M563" s="15"/>
      <c r="N563" s="14"/>
      <c r="O563" s="15"/>
      <c r="P563" s="14"/>
      <c r="Q563" s="17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</row>
    <row r="564" spans="1:37" ht="14.25" customHeight="1" x14ac:dyDescent="0.35">
      <c r="A564" s="13"/>
      <c r="B564" s="14"/>
      <c r="C564" s="15"/>
      <c r="D564" s="14"/>
      <c r="E564" s="15"/>
      <c r="F564" s="14"/>
      <c r="G564" s="15"/>
      <c r="H564" s="14"/>
      <c r="I564" s="15"/>
      <c r="J564" s="14"/>
      <c r="K564" s="15"/>
      <c r="L564" s="14"/>
      <c r="M564" s="15"/>
      <c r="N564" s="14"/>
      <c r="O564" s="15"/>
      <c r="P564" s="14"/>
      <c r="Q564" s="17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</row>
    <row r="565" spans="1:37" ht="14.25" customHeight="1" x14ac:dyDescent="0.35">
      <c r="A565" s="13"/>
      <c r="B565" s="14"/>
      <c r="C565" s="15"/>
      <c r="D565" s="14"/>
      <c r="E565" s="15"/>
      <c r="F565" s="14"/>
      <c r="G565" s="15"/>
      <c r="H565" s="14"/>
      <c r="I565" s="15"/>
      <c r="J565" s="14"/>
      <c r="K565" s="15"/>
      <c r="L565" s="14"/>
      <c r="M565" s="15"/>
      <c r="N565" s="14"/>
      <c r="O565" s="15"/>
      <c r="P565" s="14"/>
      <c r="Q565" s="17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</row>
    <row r="566" spans="1:37" ht="14.25" customHeight="1" x14ac:dyDescent="0.35">
      <c r="A566" s="13"/>
      <c r="B566" s="14"/>
      <c r="C566" s="15"/>
      <c r="D566" s="14"/>
      <c r="E566" s="15"/>
      <c r="F566" s="14"/>
      <c r="G566" s="15"/>
      <c r="H566" s="14"/>
      <c r="I566" s="15"/>
      <c r="J566" s="14"/>
      <c r="K566" s="15"/>
      <c r="L566" s="14"/>
      <c r="M566" s="15"/>
      <c r="N566" s="14"/>
      <c r="O566" s="15"/>
      <c r="P566" s="14"/>
      <c r="Q566" s="17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</row>
    <row r="567" spans="1:37" ht="14.25" customHeight="1" x14ac:dyDescent="0.35">
      <c r="A567" s="13"/>
      <c r="B567" s="14"/>
      <c r="C567" s="15"/>
      <c r="D567" s="14"/>
      <c r="E567" s="15"/>
      <c r="F567" s="14"/>
      <c r="G567" s="15"/>
      <c r="H567" s="14"/>
      <c r="I567" s="15"/>
      <c r="J567" s="14"/>
      <c r="K567" s="15"/>
      <c r="L567" s="14"/>
      <c r="M567" s="15"/>
      <c r="N567" s="14"/>
      <c r="O567" s="15"/>
      <c r="P567" s="14"/>
      <c r="Q567" s="17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</row>
    <row r="568" spans="1:37" ht="14.25" customHeight="1" x14ac:dyDescent="0.35">
      <c r="A568" s="13"/>
      <c r="B568" s="14"/>
      <c r="C568" s="15"/>
      <c r="D568" s="14"/>
      <c r="E568" s="15"/>
      <c r="F568" s="14"/>
      <c r="G568" s="15"/>
      <c r="H568" s="14"/>
      <c r="I568" s="15"/>
      <c r="J568" s="14"/>
      <c r="K568" s="15"/>
      <c r="L568" s="14"/>
      <c r="M568" s="15"/>
      <c r="N568" s="14"/>
      <c r="O568" s="15"/>
      <c r="P568" s="14"/>
      <c r="Q568" s="17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</row>
    <row r="569" spans="1:37" ht="14.25" customHeight="1" x14ac:dyDescent="0.35">
      <c r="A569" s="13"/>
      <c r="B569" s="14"/>
      <c r="C569" s="15"/>
      <c r="D569" s="14"/>
      <c r="E569" s="15"/>
      <c r="F569" s="14"/>
      <c r="G569" s="15"/>
      <c r="H569" s="14"/>
      <c r="I569" s="15"/>
      <c r="J569" s="14"/>
      <c r="K569" s="15"/>
      <c r="L569" s="14"/>
      <c r="M569" s="15"/>
      <c r="N569" s="14"/>
      <c r="O569" s="15"/>
      <c r="P569" s="14"/>
      <c r="Q569" s="17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</row>
    <row r="570" spans="1:37" ht="14.25" customHeight="1" x14ac:dyDescent="0.35">
      <c r="A570" s="13"/>
      <c r="B570" s="14"/>
      <c r="C570" s="15"/>
      <c r="D570" s="14"/>
      <c r="E570" s="15"/>
      <c r="F570" s="14"/>
      <c r="G570" s="15"/>
      <c r="H570" s="14"/>
      <c r="I570" s="15"/>
      <c r="J570" s="14"/>
      <c r="K570" s="15"/>
      <c r="L570" s="14"/>
      <c r="M570" s="15"/>
      <c r="N570" s="14"/>
      <c r="O570" s="15"/>
      <c r="P570" s="14"/>
      <c r="Q570" s="17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</row>
    <row r="571" spans="1:37" ht="14.25" customHeight="1" x14ac:dyDescent="0.35">
      <c r="A571" s="13"/>
      <c r="B571" s="14"/>
      <c r="C571" s="15"/>
      <c r="D571" s="14"/>
      <c r="E571" s="15"/>
      <c r="F571" s="14"/>
      <c r="G571" s="15"/>
      <c r="H571" s="14"/>
      <c r="I571" s="15"/>
      <c r="J571" s="14"/>
      <c r="K571" s="15"/>
      <c r="L571" s="14"/>
      <c r="M571" s="15"/>
      <c r="N571" s="14"/>
      <c r="O571" s="15"/>
      <c r="P571" s="14"/>
      <c r="Q571" s="17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</row>
    <row r="572" spans="1:37" ht="14.25" customHeight="1" x14ac:dyDescent="0.35">
      <c r="A572" s="13"/>
      <c r="B572" s="14"/>
      <c r="C572" s="15"/>
      <c r="D572" s="14"/>
      <c r="E572" s="15"/>
      <c r="F572" s="14"/>
      <c r="G572" s="15"/>
      <c r="H572" s="14"/>
      <c r="I572" s="15"/>
      <c r="J572" s="14"/>
      <c r="K572" s="15"/>
      <c r="L572" s="14"/>
      <c r="M572" s="15"/>
      <c r="N572" s="14"/>
      <c r="O572" s="15"/>
      <c r="P572" s="14"/>
      <c r="Q572" s="17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</row>
    <row r="573" spans="1:37" ht="14.25" customHeight="1" x14ac:dyDescent="0.35">
      <c r="A573" s="13"/>
      <c r="B573" s="14"/>
      <c r="C573" s="15"/>
      <c r="D573" s="14"/>
      <c r="E573" s="15"/>
      <c r="F573" s="14"/>
      <c r="G573" s="15"/>
      <c r="H573" s="14"/>
      <c r="I573" s="15"/>
      <c r="J573" s="14"/>
      <c r="K573" s="15"/>
      <c r="L573" s="14"/>
      <c r="M573" s="15"/>
      <c r="N573" s="14"/>
      <c r="O573" s="15"/>
      <c r="P573" s="14"/>
      <c r="Q573" s="17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</row>
    <row r="574" spans="1:37" ht="14.25" customHeight="1" x14ac:dyDescent="0.35">
      <c r="A574" s="13"/>
      <c r="B574" s="14"/>
      <c r="C574" s="15"/>
      <c r="D574" s="14"/>
      <c r="E574" s="15"/>
      <c r="F574" s="14"/>
      <c r="G574" s="15"/>
      <c r="H574" s="14"/>
      <c r="I574" s="15"/>
      <c r="J574" s="14"/>
      <c r="K574" s="15"/>
      <c r="L574" s="14"/>
      <c r="M574" s="15"/>
      <c r="N574" s="14"/>
      <c r="O574" s="15"/>
      <c r="P574" s="14"/>
      <c r="Q574" s="17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</row>
    <row r="575" spans="1:37" ht="14.25" customHeight="1" x14ac:dyDescent="0.35">
      <c r="A575" s="13"/>
      <c r="B575" s="14"/>
      <c r="C575" s="15"/>
      <c r="D575" s="14"/>
      <c r="E575" s="15"/>
      <c r="F575" s="14"/>
      <c r="G575" s="15"/>
      <c r="H575" s="14"/>
      <c r="I575" s="15"/>
      <c r="J575" s="14"/>
      <c r="K575" s="15"/>
      <c r="L575" s="14"/>
      <c r="M575" s="15"/>
      <c r="N575" s="14"/>
      <c r="O575" s="15"/>
      <c r="P575" s="14"/>
      <c r="Q575" s="17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</row>
    <row r="576" spans="1:37" ht="14.25" customHeight="1" x14ac:dyDescent="0.35">
      <c r="A576" s="13"/>
      <c r="B576" s="14"/>
      <c r="C576" s="15"/>
      <c r="D576" s="14"/>
      <c r="E576" s="15"/>
      <c r="F576" s="14"/>
      <c r="G576" s="15"/>
      <c r="H576" s="14"/>
      <c r="I576" s="15"/>
      <c r="J576" s="14"/>
      <c r="K576" s="15"/>
      <c r="L576" s="14"/>
      <c r="M576" s="15"/>
      <c r="N576" s="14"/>
      <c r="O576" s="15"/>
      <c r="P576" s="14"/>
      <c r="Q576" s="17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</row>
    <row r="577" spans="1:37" ht="14.25" customHeight="1" x14ac:dyDescent="0.35">
      <c r="A577" s="13"/>
      <c r="B577" s="14"/>
      <c r="C577" s="15"/>
      <c r="D577" s="14"/>
      <c r="E577" s="15"/>
      <c r="F577" s="14"/>
      <c r="G577" s="15"/>
      <c r="H577" s="14"/>
      <c r="I577" s="15"/>
      <c r="J577" s="14"/>
      <c r="K577" s="15"/>
      <c r="L577" s="14"/>
      <c r="M577" s="15"/>
      <c r="N577" s="14"/>
      <c r="O577" s="15"/>
      <c r="P577" s="14"/>
      <c r="Q577" s="17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</row>
    <row r="578" spans="1:37" ht="14.25" customHeight="1" x14ac:dyDescent="0.35">
      <c r="A578" s="13"/>
      <c r="B578" s="14"/>
      <c r="C578" s="15"/>
      <c r="D578" s="14"/>
      <c r="E578" s="15"/>
      <c r="F578" s="14"/>
      <c r="G578" s="15"/>
      <c r="H578" s="14"/>
      <c r="I578" s="15"/>
      <c r="J578" s="14"/>
      <c r="K578" s="15"/>
      <c r="L578" s="14"/>
      <c r="M578" s="15"/>
      <c r="N578" s="14"/>
      <c r="O578" s="15"/>
      <c r="P578" s="14"/>
      <c r="Q578" s="17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</row>
    <row r="579" spans="1:37" ht="14.25" customHeight="1" x14ac:dyDescent="0.35">
      <c r="A579" s="13"/>
      <c r="B579" s="14"/>
      <c r="C579" s="15"/>
      <c r="D579" s="14"/>
      <c r="E579" s="15"/>
      <c r="F579" s="14"/>
      <c r="G579" s="15"/>
      <c r="H579" s="14"/>
      <c r="I579" s="15"/>
      <c r="J579" s="14"/>
      <c r="K579" s="15"/>
      <c r="L579" s="14"/>
      <c r="M579" s="15"/>
      <c r="N579" s="14"/>
      <c r="O579" s="15"/>
      <c r="P579" s="14"/>
      <c r="Q579" s="17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</row>
    <row r="580" spans="1:37" ht="14.25" customHeight="1" x14ac:dyDescent="0.35">
      <c r="A580" s="13"/>
      <c r="B580" s="14"/>
      <c r="C580" s="15"/>
      <c r="D580" s="14"/>
      <c r="E580" s="15"/>
      <c r="F580" s="14"/>
      <c r="G580" s="15"/>
      <c r="H580" s="14"/>
      <c r="I580" s="15"/>
      <c r="J580" s="14"/>
      <c r="K580" s="15"/>
      <c r="L580" s="14"/>
      <c r="M580" s="15"/>
      <c r="N580" s="14"/>
      <c r="O580" s="15"/>
      <c r="P580" s="14"/>
      <c r="Q580" s="17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</row>
    <row r="581" spans="1:37" ht="14.25" customHeight="1" x14ac:dyDescent="0.35">
      <c r="A581" s="13"/>
      <c r="B581" s="14"/>
      <c r="C581" s="15"/>
      <c r="D581" s="14"/>
      <c r="E581" s="15"/>
      <c r="F581" s="14"/>
      <c r="G581" s="15"/>
      <c r="H581" s="14"/>
      <c r="I581" s="15"/>
      <c r="J581" s="14"/>
      <c r="K581" s="15"/>
      <c r="L581" s="14"/>
      <c r="M581" s="15"/>
      <c r="N581" s="14"/>
      <c r="O581" s="15"/>
      <c r="P581" s="14"/>
      <c r="Q581" s="17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</row>
    <row r="582" spans="1:37" ht="14.25" customHeight="1" x14ac:dyDescent="0.35">
      <c r="A582" s="13"/>
      <c r="B582" s="14"/>
      <c r="C582" s="15"/>
      <c r="D582" s="14"/>
      <c r="E582" s="15"/>
      <c r="F582" s="14"/>
      <c r="G582" s="15"/>
      <c r="H582" s="14"/>
      <c r="I582" s="15"/>
      <c r="J582" s="14"/>
      <c r="K582" s="15"/>
      <c r="L582" s="14"/>
      <c r="M582" s="15"/>
      <c r="N582" s="14"/>
      <c r="O582" s="15"/>
      <c r="P582" s="14"/>
      <c r="Q582" s="17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</row>
    <row r="583" spans="1:37" ht="14.25" customHeight="1" x14ac:dyDescent="0.35">
      <c r="A583" s="13"/>
      <c r="B583" s="14"/>
      <c r="C583" s="15"/>
      <c r="D583" s="14"/>
      <c r="E583" s="15"/>
      <c r="F583" s="14"/>
      <c r="G583" s="15"/>
      <c r="H583" s="14"/>
      <c r="I583" s="15"/>
      <c r="J583" s="14"/>
      <c r="K583" s="15"/>
      <c r="L583" s="14"/>
      <c r="M583" s="15"/>
      <c r="N583" s="14"/>
      <c r="O583" s="15"/>
      <c r="P583" s="14"/>
      <c r="Q583" s="17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</row>
    <row r="584" spans="1:37" ht="14.25" customHeight="1" x14ac:dyDescent="0.35">
      <c r="A584" s="13"/>
      <c r="B584" s="14"/>
      <c r="C584" s="15"/>
      <c r="D584" s="14"/>
      <c r="E584" s="15"/>
      <c r="F584" s="14"/>
      <c r="G584" s="15"/>
      <c r="H584" s="14"/>
      <c r="I584" s="15"/>
      <c r="J584" s="14"/>
      <c r="K584" s="15"/>
      <c r="L584" s="14"/>
      <c r="M584" s="15"/>
      <c r="N584" s="14"/>
      <c r="O584" s="15"/>
      <c r="P584" s="14"/>
      <c r="Q584" s="17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</row>
    <row r="585" spans="1:37" ht="14.25" customHeight="1" x14ac:dyDescent="0.35">
      <c r="A585" s="13"/>
      <c r="B585" s="14"/>
      <c r="C585" s="15"/>
      <c r="D585" s="14"/>
      <c r="E585" s="15"/>
      <c r="F585" s="14"/>
      <c r="G585" s="15"/>
      <c r="H585" s="14"/>
      <c r="I585" s="15"/>
      <c r="J585" s="14"/>
      <c r="K585" s="15"/>
      <c r="L585" s="14"/>
      <c r="M585" s="15"/>
      <c r="N585" s="14"/>
      <c r="O585" s="15"/>
      <c r="P585" s="14"/>
      <c r="Q585" s="17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</row>
    <row r="586" spans="1:37" ht="14.25" customHeight="1" x14ac:dyDescent="0.35">
      <c r="A586" s="13"/>
      <c r="B586" s="14"/>
      <c r="C586" s="15"/>
      <c r="D586" s="14"/>
      <c r="E586" s="15"/>
      <c r="F586" s="14"/>
      <c r="G586" s="15"/>
      <c r="H586" s="14"/>
      <c r="I586" s="15"/>
      <c r="J586" s="14"/>
      <c r="K586" s="15"/>
      <c r="L586" s="14"/>
      <c r="M586" s="15"/>
      <c r="N586" s="14"/>
      <c r="O586" s="15"/>
      <c r="P586" s="14"/>
      <c r="Q586" s="17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</row>
    <row r="587" spans="1:37" ht="14.25" customHeight="1" x14ac:dyDescent="0.35">
      <c r="A587" s="13"/>
      <c r="B587" s="14"/>
      <c r="C587" s="15"/>
      <c r="D587" s="14"/>
      <c r="E587" s="15"/>
      <c r="F587" s="14"/>
      <c r="G587" s="15"/>
      <c r="H587" s="14"/>
      <c r="I587" s="15"/>
      <c r="J587" s="14"/>
      <c r="K587" s="15"/>
      <c r="L587" s="14"/>
      <c r="M587" s="15"/>
      <c r="N587" s="14"/>
      <c r="O587" s="15"/>
      <c r="P587" s="14"/>
      <c r="Q587" s="17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</row>
    <row r="588" spans="1:37" ht="14.25" customHeight="1" x14ac:dyDescent="0.35">
      <c r="A588" s="13"/>
      <c r="B588" s="14"/>
      <c r="C588" s="15"/>
      <c r="D588" s="14"/>
      <c r="E588" s="15"/>
      <c r="F588" s="14"/>
      <c r="G588" s="15"/>
      <c r="H588" s="14"/>
      <c r="I588" s="15"/>
      <c r="J588" s="14"/>
      <c r="K588" s="15"/>
      <c r="L588" s="14"/>
      <c r="M588" s="15"/>
      <c r="N588" s="14"/>
      <c r="O588" s="15"/>
      <c r="P588" s="14"/>
      <c r="Q588" s="17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</row>
    <row r="589" spans="1:37" ht="14.25" customHeight="1" x14ac:dyDescent="0.35">
      <c r="A589" s="13"/>
      <c r="B589" s="14"/>
      <c r="C589" s="15"/>
      <c r="D589" s="14"/>
      <c r="E589" s="15"/>
      <c r="F589" s="14"/>
      <c r="G589" s="15"/>
      <c r="H589" s="14"/>
      <c r="I589" s="15"/>
      <c r="J589" s="14"/>
      <c r="K589" s="15"/>
      <c r="L589" s="14"/>
      <c r="M589" s="15"/>
      <c r="N589" s="14"/>
      <c r="O589" s="15"/>
      <c r="P589" s="14"/>
      <c r="Q589" s="17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</row>
    <row r="590" spans="1:37" ht="14.25" customHeight="1" x14ac:dyDescent="0.35">
      <c r="A590" s="13"/>
      <c r="B590" s="14"/>
      <c r="C590" s="15"/>
      <c r="D590" s="14"/>
      <c r="E590" s="15"/>
      <c r="F590" s="14"/>
      <c r="G590" s="15"/>
      <c r="H590" s="14"/>
      <c r="I590" s="15"/>
      <c r="J590" s="14"/>
      <c r="K590" s="15"/>
      <c r="L590" s="14"/>
      <c r="M590" s="15"/>
      <c r="N590" s="14"/>
      <c r="O590" s="15"/>
      <c r="P590" s="14"/>
      <c r="Q590" s="17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</row>
    <row r="591" spans="1:37" ht="14.25" customHeight="1" x14ac:dyDescent="0.35">
      <c r="A591" s="13"/>
      <c r="B591" s="14"/>
      <c r="C591" s="15"/>
      <c r="D591" s="14"/>
      <c r="E591" s="15"/>
      <c r="F591" s="14"/>
      <c r="G591" s="15"/>
      <c r="H591" s="14"/>
      <c r="I591" s="15"/>
      <c r="J591" s="14"/>
      <c r="K591" s="15"/>
      <c r="L591" s="14"/>
      <c r="M591" s="15"/>
      <c r="N591" s="14"/>
      <c r="O591" s="15"/>
      <c r="P591" s="14"/>
      <c r="Q591" s="17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</row>
    <row r="592" spans="1:37" ht="14.25" customHeight="1" x14ac:dyDescent="0.35">
      <c r="A592" s="13"/>
      <c r="B592" s="14"/>
      <c r="C592" s="15"/>
      <c r="D592" s="14"/>
      <c r="E592" s="15"/>
      <c r="F592" s="14"/>
      <c r="G592" s="15"/>
      <c r="H592" s="14"/>
      <c r="I592" s="15"/>
      <c r="J592" s="14"/>
      <c r="K592" s="15"/>
      <c r="L592" s="14"/>
      <c r="M592" s="15"/>
      <c r="N592" s="14"/>
      <c r="O592" s="15"/>
      <c r="P592" s="14"/>
      <c r="Q592" s="17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</row>
    <row r="593" spans="1:37" ht="14.25" customHeight="1" x14ac:dyDescent="0.35">
      <c r="A593" s="13"/>
      <c r="B593" s="14"/>
      <c r="C593" s="15"/>
      <c r="D593" s="14"/>
      <c r="E593" s="15"/>
      <c r="F593" s="14"/>
      <c r="G593" s="15"/>
      <c r="H593" s="14"/>
      <c r="I593" s="15"/>
      <c r="J593" s="14"/>
      <c r="K593" s="15"/>
      <c r="L593" s="14"/>
      <c r="M593" s="15"/>
      <c r="N593" s="14"/>
      <c r="O593" s="15"/>
      <c r="P593" s="14"/>
      <c r="Q593" s="17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</row>
    <row r="594" spans="1:37" ht="14.25" customHeight="1" x14ac:dyDescent="0.35">
      <c r="A594" s="13"/>
      <c r="B594" s="14"/>
      <c r="C594" s="15"/>
      <c r="D594" s="14"/>
      <c r="E594" s="15"/>
      <c r="F594" s="14"/>
      <c r="G594" s="15"/>
      <c r="H594" s="14"/>
      <c r="I594" s="15"/>
      <c r="J594" s="14"/>
      <c r="K594" s="15"/>
      <c r="L594" s="14"/>
      <c r="M594" s="15"/>
      <c r="N594" s="14"/>
      <c r="O594" s="15"/>
      <c r="P594" s="14"/>
      <c r="Q594" s="17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</row>
    <row r="595" spans="1:37" ht="14.25" customHeight="1" x14ac:dyDescent="0.35">
      <c r="A595" s="13"/>
      <c r="B595" s="14"/>
      <c r="C595" s="15"/>
      <c r="D595" s="14"/>
      <c r="E595" s="15"/>
      <c r="F595" s="14"/>
      <c r="G595" s="15"/>
      <c r="H595" s="14"/>
      <c r="I595" s="15"/>
      <c r="J595" s="14"/>
      <c r="K595" s="15"/>
      <c r="L595" s="14"/>
      <c r="M595" s="15"/>
      <c r="N595" s="14"/>
      <c r="O595" s="15"/>
      <c r="P595" s="14"/>
      <c r="Q595" s="17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</row>
    <row r="596" spans="1:37" ht="14.25" customHeight="1" x14ac:dyDescent="0.35">
      <c r="A596" s="13"/>
      <c r="B596" s="14"/>
      <c r="C596" s="15"/>
      <c r="D596" s="14"/>
      <c r="E596" s="15"/>
      <c r="F596" s="14"/>
      <c r="G596" s="15"/>
      <c r="H596" s="14"/>
      <c r="I596" s="15"/>
      <c r="J596" s="14"/>
      <c r="K596" s="15"/>
      <c r="L596" s="14"/>
      <c r="M596" s="15"/>
      <c r="N596" s="14"/>
      <c r="O596" s="15"/>
      <c r="P596" s="14"/>
      <c r="Q596" s="17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</row>
    <row r="597" spans="1:37" ht="14.25" customHeight="1" x14ac:dyDescent="0.35">
      <c r="A597" s="13"/>
      <c r="B597" s="14"/>
      <c r="C597" s="15"/>
      <c r="D597" s="14"/>
      <c r="E597" s="15"/>
      <c r="F597" s="14"/>
      <c r="G597" s="15"/>
      <c r="H597" s="14"/>
      <c r="I597" s="15"/>
      <c r="J597" s="14"/>
      <c r="K597" s="15"/>
      <c r="L597" s="14"/>
      <c r="M597" s="15"/>
      <c r="N597" s="14"/>
      <c r="O597" s="15"/>
      <c r="P597" s="14"/>
      <c r="Q597" s="17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</row>
    <row r="598" spans="1:37" ht="14.25" customHeight="1" x14ac:dyDescent="0.35">
      <c r="A598" s="13"/>
      <c r="B598" s="14"/>
      <c r="C598" s="15"/>
      <c r="D598" s="14"/>
      <c r="E598" s="15"/>
      <c r="F598" s="14"/>
      <c r="G598" s="15"/>
      <c r="H598" s="14"/>
      <c r="I598" s="15"/>
      <c r="J598" s="14"/>
      <c r="K598" s="15"/>
      <c r="L598" s="14"/>
      <c r="M598" s="15"/>
      <c r="N598" s="14"/>
      <c r="O598" s="15"/>
      <c r="P598" s="14"/>
      <c r="Q598" s="17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</row>
    <row r="599" spans="1:37" ht="14.25" customHeight="1" x14ac:dyDescent="0.35">
      <c r="A599" s="13"/>
      <c r="B599" s="14"/>
      <c r="C599" s="15"/>
      <c r="D599" s="14"/>
      <c r="E599" s="15"/>
      <c r="F599" s="14"/>
      <c r="G599" s="15"/>
      <c r="H599" s="14"/>
      <c r="I599" s="15"/>
      <c r="J599" s="14"/>
      <c r="K599" s="15"/>
      <c r="L599" s="14"/>
      <c r="M599" s="15"/>
      <c r="N599" s="14"/>
      <c r="O599" s="15"/>
      <c r="P599" s="14"/>
      <c r="Q599" s="17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</row>
    <row r="600" spans="1:37" ht="14.25" customHeight="1" x14ac:dyDescent="0.35">
      <c r="A600" s="13"/>
      <c r="B600" s="14"/>
      <c r="C600" s="15"/>
      <c r="D600" s="14"/>
      <c r="E600" s="15"/>
      <c r="F600" s="14"/>
      <c r="G600" s="15"/>
      <c r="H600" s="14"/>
      <c r="I600" s="15"/>
      <c r="J600" s="14"/>
      <c r="K600" s="15"/>
      <c r="L600" s="14"/>
      <c r="M600" s="15"/>
      <c r="N600" s="14"/>
      <c r="O600" s="15"/>
      <c r="P600" s="14"/>
      <c r="Q600" s="17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</row>
    <row r="601" spans="1:37" ht="14.25" customHeight="1" x14ac:dyDescent="0.35">
      <c r="A601" s="13"/>
      <c r="B601" s="14"/>
      <c r="C601" s="15"/>
      <c r="D601" s="14"/>
      <c r="E601" s="15"/>
      <c r="F601" s="14"/>
      <c r="G601" s="15"/>
      <c r="H601" s="14"/>
      <c r="I601" s="15"/>
      <c r="J601" s="14"/>
      <c r="K601" s="15"/>
      <c r="L601" s="14"/>
      <c r="M601" s="15"/>
      <c r="N601" s="14"/>
      <c r="O601" s="15"/>
      <c r="P601" s="14"/>
      <c r="Q601" s="17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</row>
    <row r="602" spans="1:37" ht="14.25" customHeight="1" x14ac:dyDescent="0.35">
      <c r="A602" s="13"/>
      <c r="B602" s="14"/>
      <c r="C602" s="15"/>
      <c r="D602" s="14"/>
      <c r="E602" s="15"/>
      <c r="F602" s="14"/>
      <c r="G602" s="15"/>
      <c r="H602" s="14"/>
      <c r="I602" s="15"/>
      <c r="J602" s="14"/>
      <c r="K602" s="15"/>
      <c r="L602" s="14"/>
      <c r="M602" s="15"/>
      <c r="N602" s="14"/>
      <c r="O602" s="15"/>
      <c r="P602" s="14"/>
      <c r="Q602" s="17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</row>
    <row r="603" spans="1:37" ht="14.25" customHeight="1" x14ac:dyDescent="0.35">
      <c r="A603" s="13"/>
      <c r="B603" s="14"/>
      <c r="C603" s="15"/>
      <c r="D603" s="14"/>
      <c r="E603" s="15"/>
      <c r="F603" s="14"/>
      <c r="G603" s="15"/>
      <c r="H603" s="14"/>
      <c r="I603" s="15"/>
      <c r="J603" s="14"/>
      <c r="K603" s="15"/>
      <c r="L603" s="14"/>
      <c r="M603" s="15"/>
      <c r="N603" s="14"/>
      <c r="O603" s="15"/>
      <c r="P603" s="14"/>
      <c r="Q603" s="17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</row>
    <row r="604" spans="1:37" ht="14.25" customHeight="1" x14ac:dyDescent="0.35">
      <c r="A604" s="13"/>
      <c r="B604" s="14"/>
      <c r="C604" s="15"/>
      <c r="D604" s="14"/>
      <c r="E604" s="15"/>
      <c r="F604" s="14"/>
      <c r="G604" s="15"/>
      <c r="H604" s="14"/>
      <c r="I604" s="15"/>
      <c r="J604" s="14"/>
      <c r="K604" s="15"/>
      <c r="L604" s="14"/>
      <c r="M604" s="15"/>
      <c r="N604" s="14"/>
      <c r="O604" s="15"/>
      <c r="P604" s="14"/>
      <c r="Q604" s="17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</row>
    <row r="605" spans="1:37" ht="14.25" customHeight="1" x14ac:dyDescent="0.35">
      <c r="A605" s="13"/>
      <c r="B605" s="14"/>
      <c r="C605" s="15"/>
      <c r="D605" s="14"/>
      <c r="E605" s="15"/>
      <c r="F605" s="14"/>
      <c r="G605" s="15"/>
      <c r="H605" s="14"/>
      <c r="I605" s="15"/>
      <c r="J605" s="14"/>
      <c r="K605" s="15"/>
      <c r="L605" s="14"/>
      <c r="M605" s="15"/>
      <c r="N605" s="14"/>
      <c r="O605" s="15"/>
      <c r="P605" s="14"/>
      <c r="Q605" s="17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</row>
    <row r="606" spans="1:37" ht="14.25" customHeight="1" x14ac:dyDescent="0.35">
      <c r="A606" s="13"/>
      <c r="B606" s="14"/>
      <c r="C606" s="15"/>
      <c r="D606" s="14"/>
      <c r="E606" s="15"/>
      <c r="F606" s="14"/>
      <c r="G606" s="15"/>
      <c r="H606" s="14"/>
      <c r="I606" s="15"/>
      <c r="J606" s="14"/>
      <c r="K606" s="15"/>
      <c r="L606" s="14"/>
      <c r="M606" s="15"/>
      <c r="N606" s="14"/>
      <c r="O606" s="15"/>
      <c r="P606" s="14"/>
      <c r="Q606" s="17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</row>
    <row r="607" spans="1:37" ht="14.25" customHeight="1" x14ac:dyDescent="0.35">
      <c r="A607" s="13"/>
      <c r="B607" s="14"/>
      <c r="C607" s="15"/>
      <c r="D607" s="14"/>
      <c r="E607" s="15"/>
      <c r="F607" s="14"/>
      <c r="G607" s="15"/>
      <c r="H607" s="14"/>
      <c r="I607" s="15"/>
      <c r="J607" s="14"/>
      <c r="K607" s="15"/>
      <c r="L607" s="14"/>
      <c r="M607" s="15"/>
      <c r="N607" s="14"/>
      <c r="O607" s="15"/>
      <c r="P607" s="14"/>
      <c r="Q607" s="17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</row>
    <row r="608" spans="1:37" ht="14.25" customHeight="1" x14ac:dyDescent="0.35">
      <c r="A608" s="13"/>
      <c r="B608" s="14"/>
      <c r="C608" s="15"/>
      <c r="D608" s="14"/>
      <c r="E608" s="15"/>
      <c r="F608" s="14"/>
      <c r="G608" s="15"/>
      <c r="H608" s="14"/>
      <c r="I608" s="15"/>
      <c r="J608" s="14"/>
      <c r="K608" s="15"/>
      <c r="L608" s="14"/>
      <c r="M608" s="15"/>
      <c r="N608" s="14"/>
      <c r="O608" s="15"/>
      <c r="P608" s="14"/>
      <c r="Q608" s="17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</row>
    <row r="609" spans="1:37" ht="14.25" customHeight="1" x14ac:dyDescent="0.35">
      <c r="A609" s="13"/>
      <c r="B609" s="14"/>
      <c r="C609" s="15"/>
      <c r="D609" s="14"/>
      <c r="E609" s="15"/>
      <c r="F609" s="14"/>
      <c r="G609" s="15"/>
      <c r="H609" s="14"/>
      <c r="I609" s="15"/>
      <c r="J609" s="14"/>
      <c r="K609" s="15"/>
      <c r="L609" s="14"/>
      <c r="M609" s="15"/>
      <c r="N609" s="14"/>
      <c r="O609" s="15"/>
      <c r="P609" s="14"/>
      <c r="Q609" s="17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</row>
    <row r="610" spans="1:37" ht="14.25" customHeight="1" x14ac:dyDescent="0.35">
      <c r="A610" s="13"/>
      <c r="B610" s="14"/>
      <c r="C610" s="15"/>
      <c r="D610" s="14"/>
      <c r="E610" s="15"/>
      <c r="F610" s="14"/>
      <c r="G610" s="15"/>
      <c r="H610" s="14"/>
      <c r="I610" s="15"/>
      <c r="J610" s="14"/>
      <c r="K610" s="15"/>
      <c r="L610" s="14"/>
      <c r="M610" s="15"/>
      <c r="N610" s="14"/>
      <c r="O610" s="15"/>
      <c r="P610" s="14"/>
      <c r="Q610" s="17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</row>
    <row r="611" spans="1:37" ht="14.25" customHeight="1" x14ac:dyDescent="0.35">
      <c r="A611" s="13"/>
      <c r="B611" s="14"/>
      <c r="C611" s="15"/>
      <c r="D611" s="14"/>
      <c r="E611" s="15"/>
      <c r="F611" s="14"/>
      <c r="G611" s="15"/>
      <c r="H611" s="14"/>
      <c r="I611" s="15"/>
      <c r="J611" s="14"/>
      <c r="K611" s="15"/>
      <c r="L611" s="14"/>
      <c r="M611" s="15"/>
      <c r="N611" s="14"/>
      <c r="O611" s="15"/>
      <c r="P611" s="14"/>
      <c r="Q611" s="17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</row>
    <row r="612" spans="1:37" ht="14.25" customHeight="1" x14ac:dyDescent="0.35">
      <c r="A612" s="13"/>
      <c r="B612" s="14"/>
      <c r="C612" s="15"/>
      <c r="D612" s="14"/>
      <c r="E612" s="15"/>
      <c r="F612" s="14"/>
      <c r="G612" s="15"/>
      <c r="H612" s="14"/>
      <c r="I612" s="15"/>
      <c r="J612" s="14"/>
      <c r="K612" s="15"/>
      <c r="L612" s="14"/>
      <c r="M612" s="15"/>
      <c r="N612" s="14"/>
      <c r="O612" s="15"/>
      <c r="P612" s="14"/>
      <c r="Q612" s="17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</row>
    <row r="613" spans="1:37" ht="14.25" customHeight="1" x14ac:dyDescent="0.35">
      <c r="A613" s="13"/>
      <c r="B613" s="14"/>
      <c r="C613" s="15"/>
      <c r="D613" s="14"/>
      <c r="E613" s="15"/>
      <c r="F613" s="14"/>
      <c r="G613" s="15"/>
      <c r="H613" s="14"/>
      <c r="I613" s="15"/>
      <c r="J613" s="14"/>
      <c r="K613" s="15"/>
      <c r="L613" s="14"/>
      <c r="M613" s="15"/>
      <c r="N613" s="14"/>
      <c r="O613" s="15"/>
      <c r="P613" s="14"/>
      <c r="Q613" s="17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</row>
    <row r="614" spans="1:37" ht="14.25" customHeight="1" x14ac:dyDescent="0.35">
      <c r="A614" s="13"/>
      <c r="B614" s="14"/>
      <c r="C614" s="15"/>
      <c r="D614" s="14"/>
      <c r="E614" s="15"/>
      <c r="F614" s="14"/>
      <c r="G614" s="15"/>
      <c r="H614" s="14"/>
      <c r="I614" s="15"/>
      <c r="J614" s="14"/>
      <c r="K614" s="15"/>
      <c r="L614" s="14"/>
      <c r="M614" s="15"/>
      <c r="N614" s="14"/>
      <c r="O614" s="15"/>
      <c r="P614" s="14"/>
      <c r="Q614" s="17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</row>
    <row r="615" spans="1:37" ht="14.25" customHeight="1" x14ac:dyDescent="0.35">
      <c r="A615" s="13"/>
      <c r="B615" s="14"/>
      <c r="C615" s="15"/>
      <c r="D615" s="14"/>
      <c r="E615" s="15"/>
      <c r="F615" s="14"/>
      <c r="G615" s="15"/>
      <c r="H615" s="14"/>
      <c r="I615" s="15"/>
      <c r="J615" s="14"/>
      <c r="K615" s="15"/>
      <c r="L615" s="14"/>
      <c r="M615" s="15"/>
      <c r="N615" s="14"/>
      <c r="O615" s="15"/>
      <c r="P615" s="14"/>
      <c r="Q615" s="17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</row>
    <row r="616" spans="1:37" ht="14.25" customHeight="1" x14ac:dyDescent="0.35">
      <c r="A616" s="13"/>
      <c r="B616" s="14"/>
      <c r="C616" s="15"/>
      <c r="D616" s="14"/>
      <c r="E616" s="15"/>
      <c r="F616" s="14"/>
      <c r="G616" s="15"/>
      <c r="H616" s="14"/>
      <c r="I616" s="15"/>
      <c r="J616" s="14"/>
      <c r="K616" s="15"/>
      <c r="L616" s="14"/>
      <c r="M616" s="15"/>
      <c r="N616" s="14"/>
      <c r="O616" s="15"/>
      <c r="P616" s="14"/>
      <c r="Q616" s="17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</row>
    <row r="617" spans="1:37" ht="14.25" customHeight="1" x14ac:dyDescent="0.35">
      <c r="A617" s="13"/>
      <c r="B617" s="14"/>
      <c r="C617" s="15"/>
      <c r="D617" s="14"/>
      <c r="E617" s="15"/>
      <c r="F617" s="14"/>
      <c r="G617" s="15"/>
      <c r="H617" s="14"/>
      <c r="I617" s="15"/>
      <c r="J617" s="14"/>
      <c r="K617" s="15"/>
      <c r="L617" s="14"/>
      <c r="M617" s="15"/>
      <c r="N617" s="14"/>
      <c r="O617" s="15"/>
      <c r="P617" s="14"/>
      <c r="Q617" s="17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</row>
    <row r="618" spans="1:37" ht="14.25" customHeight="1" x14ac:dyDescent="0.35">
      <c r="A618" s="13"/>
      <c r="B618" s="14"/>
      <c r="C618" s="15"/>
      <c r="D618" s="14"/>
      <c r="E618" s="15"/>
      <c r="F618" s="14"/>
      <c r="G618" s="15"/>
      <c r="H618" s="14"/>
      <c r="I618" s="15"/>
      <c r="J618" s="14"/>
      <c r="K618" s="15"/>
      <c r="L618" s="14"/>
      <c r="M618" s="15"/>
      <c r="N618" s="14"/>
      <c r="O618" s="15"/>
      <c r="P618" s="14"/>
      <c r="Q618" s="17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</row>
    <row r="619" spans="1:37" ht="14.25" customHeight="1" x14ac:dyDescent="0.35">
      <c r="A619" s="13"/>
      <c r="B619" s="14"/>
      <c r="C619" s="15"/>
      <c r="D619" s="14"/>
      <c r="E619" s="15"/>
      <c r="F619" s="14"/>
      <c r="G619" s="15"/>
      <c r="H619" s="14"/>
      <c r="I619" s="15"/>
      <c r="J619" s="14"/>
      <c r="K619" s="15"/>
      <c r="L619" s="14"/>
      <c r="M619" s="15"/>
      <c r="N619" s="14"/>
      <c r="O619" s="15"/>
      <c r="P619" s="14"/>
      <c r="Q619" s="17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</row>
    <row r="620" spans="1:37" ht="14.25" customHeight="1" x14ac:dyDescent="0.35">
      <c r="A620" s="13"/>
      <c r="B620" s="14"/>
      <c r="C620" s="15"/>
      <c r="D620" s="14"/>
      <c r="E620" s="15"/>
      <c r="F620" s="14"/>
      <c r="G620" s="15"/>
      <c r="H620" s="14"/>
      <c r="I620" s="15"/>
      <c r="J620" s="14"/>
      <c r="K620" s="15"/>
      <c r="L620" s="14"/>
      <c r="M620" s="15"/>
      <c r="N620" s="14"/>
      <c r="O620" s="15"/>
      <c r="P620" s="14"/>
      <c r="Q620" s="17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</row>
    <row r="621" spans="1:37" ht="14.25" customHeight="1" x14ac:dyDescent="0.35">
      <c r="A621" s="13"/>
      <c r="B621" s="14"/>
      <c r="C621" s="15"/>
      <c r="D621" s="14"/>
      <c r="E621" s="15"/>
      <c r="F621" s="14"/>
      <c r="G621" s="15"/>
      <c r="H621" s="14"/>
      <c r="I621" s="15"/>
      <c r="J621" s="14"/>
      <c r="K621" s="15"/>
      <c r="L621" s="14"/>
      <c r="M621" s="15"/>
      <c r="N621" s="14"/>
      <c r="O621" s="15"/>
      <c r="P621" s="14"/>
      <c r="Q621" s="17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  <c r="AK621" s="14"/>
    </row>
    <row r="622" spans="1:37" ht="14.25" customHeight="1" x14ac:dyDescent="0.35">
      <c r="A622" s="13"/>
      <c r="B622" s="14"/>
      <c r="C622" s="15"/>
      <c r="D622" s="14"/>
      <c r="E622" s="15"/>
      <c r="F622" s="14"/>
      <c r="G622" s="15"/>
      <c r="H622" s="14"/>
      <c r="I622" s="15"/>
      <c r="J622" s="14"/>
      <c r="K622" s="15"/>
      <c r="L622" s="14"/>
      <c r="M622" s="15"/>
      <c r="N622" s="14"/>
      <c r="O622" s="15"/>
      <c r="P622" s="14"/>
      <c r="Q622" s="17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</row>
    <row r="623" spans="1:37" ht="14.25" customHeight="1" x14ac:dyDescent="0.35">
      <c r="A623" s="13"/>
      <c r="B623" s="14"/>
      <c r="C623" s="15"/>
      <c r="D623" s="14"/>
      <c r="E623" s="15"/>
      <c r="F623" s="14"/>
      <c r="G623" s="15"/>
      <c r="H623" s="14"/>
      <c r="I623" s="15"/>
      <c r="J623" s="14"/>
      <c r="K623" s="15"/>
      <c r="L623" s="14"/>
      <c r="M623" s="15"/>
      <c r="N623" s="14"/>
      <c r="O623" s="15"/>
      <c r="P623" s="14"/>
      <c r="Q623" s="17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  <c r="AK623" s="14"/>
    </row>
    <row r="624" spans="1:37" ht="14.25" customHeight="1" x14ac:dyDescent="0.35">
      <c r="A624" s="13"/>
      <c r="B624" s="14"/>
      <c r="C624" s="15"/>
      <c r="D624" s="14"/>
      <c r="E624" s="15"/>
      <c r="F624" s="14"/>
      <c r="G624" s="15"/>
      <c r="H624" s="14"/>
      <c r="I624" s="15"/>
      <c r="J624" s="14"/>
      <c r="K624" s="15"/>
      <c r="L624" s="14"/>
      <c r="M624" s="15"/>
      <c r="N624" s="14"/>
      <c r="O624" s="15"/>
      <c r="P624" s="14"/>
      <c r="Q624" s="17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</row>
    <row r="625" spans="1:37" ht="14.25" customHeight="1" x14ac:dyDescent="0.35">
      <c r="A625" s="13"/>
      <c r="B625" s="14"/>
      <c r="C625" s="15"/>
      <c r="D625" s="14"/>
      <c r="E625" s="15"/>
      <c r="F625" s="14"/>
      <c r="G625" s="15"/>
      <c r="H625" s="14"/>
      <c r="I625" s="15"/>
      <c r="J625" s="14"/>
      <c r="K625" s="15"/>
      <c r="L625" s="14"/>
      <c r="M625" s="15"/>
      <c r="N625" s="14"/>
      <c r="O625" s="15"/>
      <c r="P625" s="14"/>
      <c r="Q625" s="17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</row>
    <row r="626" spans="1:37" ht="14.25" customHeight="1" x14ac:dyDescent="0.35">
      <c r="A626" s="13"/>
      <c r="B626" s="14"/>
      <c r="C626" s="15"/>
      <c r="D626" s="14"/>
      <c r="E626" s="15"/>
      <c r="F626" s="14"/>
      <c r="G626" s="15"/>
      <c r="H626" s="14"/>
      <c r="I626" s="15"/>
      <c r="J626" s="14"/>
      <c r="K626" s="15"/>
      <c r="L626" s="14"/>
      <c r="M626" s="15"/>
      <c r="N626" s="14"/>
      <c r="O626" s="15"/>
      <c r="P626" s="14"/>
      <c r="Q626" s="17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</row>
    <row r="627" spans="1:37" ht="14.25" customHeight="1" x14ac:dyDescent="0.35">
      <c r="A627" s="13"/>
      <c r="B627" s="14"/>
      <c r="C627" s="15"/>
      <c r="D627" s="14"/>
      <c r="E627" s="15"/>
      <c r="F627" s="14"/>
      <c r="G627" s="15"/>
      <c r="H627" s="14"/>
      <c r="I627" s="15"/>
      <c r="J627" s="14"/>
      <c r="K627" s="15"/>
      <c r="L627" s="14"/>
      <c r="M627" s="15"/>
      <c r="N627" s="14"/>
      <c r="O627" s="15"/>
      <c r="P627" s="14"/>
      <c r="Q627" s="17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</row>
    <row r="628" spans="1:37" ht="14.25" customHeight="1" x14ac:dyDescent="0.35">
      <c r="A628" s="13"/>
      <c r="B628" s="14"/>
      <c r="C628" s="15"/>
      <c r="D628" s="14"/>
      <c r="E628" s="15"/>
      <c r="F628" s="14"/>
      <c r="G628" s="15"/>
      <c r="H628" s="14"/>
      <c r="I628" s="15"/>
      <c r="J628" s="14"/>
      <c r="K628" s="15"/>
      <c r="L628" s="14"/>
      <c r="M628" s="15"/>
      <c r="N628" s="14"/>
      <c r="O628" s="15"/>
      <c r="P628" s="14"/>
      <c r="Q628" s="17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</row>
    <row r="629" spans="1:37" ht="14.25" customHeight="1" x14ac:dyDescent="0.35">
      <c r="A629" s="13"/>
      <c r="B629" s="14"/>
      <c r="C629" s="15"/>
      <c r="D629" s="14"/>
      <c r="E629" s="15"/>
      <c r="F629" s="14"/>
      <c r="G629" s="15"/>
      <c r="H629" s="14"/>
      <c r="I629" s="15"/>
      <c r="J629" s="14"/>
      <c r="K629" s="15"/>
      <c r="L629" s="14"/>
      <c r="M629" s="15"/>
      <c r="N629" s="14"/>
      <c r="O629" s="15"/>
      <c r="P629" s="14"/>
      <c r="Q629" s="17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  <c r="AK629" s="14"/>
    </row>
    <row r="630" spans="1:37" ht="14.25" customHeight="1" x14ac:dyDescent="0.35">
      <c r="A630" s="13"/>
      <c r="B630" s="14"/>
      <c r="C630" s="15"/>
      <c r="D630" s="14"/>
      <c r="E630" s="15"/>
      <c r="F630" s="14"/>
      <c r="G630" s="15"/>
      <c r="H630" s="14"/>
      <c r="I630" s="15"/>
      <c r="J630" s="14"/>
      <c r="K630" s="15"/>
      <c r="L630" s="14"/>
      <c r="M630" s="15"/>
      <c r="N630" s="14"/>
      <c r="O630" s="15"/>
      <c r="P630" s="14"/>
      <c r="Q630" s="17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</row>
    <row r="631" spans="1:37" ht="14.25" customHeight="1" x14ac:dyDescent="0.35">
      <c r="A631" s="13"/>
      <c r="B631" s="14"/>
      <c r="C631" s="15"/>
      <c r="D631" s="14"/>
      <c r="E631" s="15"/>
      <c r="F631" s="14"/>
      <c r="G631" s="15"/>
      <c r="H631" s="14"/>
      <c r="I631" s="15"/>
      <c r="J631" s="14"/>
      <c r="K631" s="15"/>
      <c r="L631" s="14"/>
      <c r="M631" s="15"/>
      <c r="N631" s="14"/>
      <c r="O631" s="15"/>
      <c r="P631" s="14"/>
      <c r="Q631" s="17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  <c r="AK631" s="14"/>
    </row>
    <row r="632" spans="1:37" ht="14.25" customHeight="1" x14ac:dyDescent="0.35">
      <c r="A632" s="13"/>
      <c r="B632" s="14"/>
      <c r="C632" s="15"/>
      <c r="D632" s="14"/>
      <c r="E632" s="15"/>
      <c r="F632" s="14"/>
      <c r="G632" s="15"/>
      <c r="H632" s="14"/>
      <c r="I632" s="15"/>
      <c r="J632" s="14"/>
      <c r="K632" s="15"/>
      <c r="L632" s="14"/>
      <c r="M632" s="15"/>
      <c r="N632" s="14"/>
      <c r="O632" s="15"/>
      <c r="P632" s="14"/>
      <c r="Q632" s="17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</row>
    <row r="633" spans="1:37" ht="14.25" customHeight="1" x14ac:dyDescent="0.35">
      <c r="A633" s="13"/>
      <c r="B633" s="14"/>
      <c r="C633" s="15"/>
      <c r="D633" s="14"/>
      <c r="E633" s="15"/>
      <c r="F633" s="14"/>
      <c r="G633" s="15"/>
      <c r="H633" s="14"/>
      <c r="I633" s="15"/>
      <c r="J633" s="14"/>
      <c r="K633" s="15"/>
      <c r="L633" s="14"/>
      <c r="M633" s="15"/>
      <c r="N633" s="14"/>
      <c r="O633" s="15"/>
      <c r="P633" s="14"/>
      <c r="Q633" s="17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</row>
    <row r="634" spans="1:37" ht="14.25" customHeight="1" x14ac:dyDescent="0.35">
      <c r="A634" s="13"/>
      <c r="B634" s="14"/>
      <c r="C634" s="15"/>
      <c r="D634" s="14"/>
      <c r="E634" s="15"/>
      <c r="F634" s="14"/>
      <c r="G634" s="15"/>
      <c r="H634" s="14"/>
      <c r="I634" s="15"/>
      <c r="J634" s="14"/>
      <c r="K634" s="15"/>
      <c r="L634" s="14"/>
      <c r="M634" s="15"/>
      <c r="N634" s="14"/>
      <c r="O634" s="15"/>
      <c r="P634" s="14"/>
      <c r="Q634" s="17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</row>
    <row r="635" spans="1:37" ht="14.25" customHeight="1" x14ac:dyDescent="0.35">
      <c r="A635" s="13"/>
      <c r="B635" s="14"/>
      <c r="C635" s="15"/>
      <c r="D635" s="14"/>
      <c r="E635" s="15"/>
      <c r="F635" s="14"/>
      <c r="G635" s="15"/>
      <c r="H635" s="14"/>
      <c r="I635" s="15"/>
      <c r="J635" s="14"/>
      <c r="K635" s="15"/>
      <c r="L635" s="14"/>
      <c r="M635" s="15"/>
      <c r="N635" s="14"/>
      <c r="O635" s="15"/>
      <c r="P635" s="14"/>
      <c r="Q635" s="17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  <c r="AK635" s="14"/>
    </row>
    <row r="636" spans="1:37" ht="14.25" customHeight="1" x14ac:dyDescent="0.35">
      <c r="A636" s="13"/>
      <c r="B636" s="14"/>
      <c r="C636" s="15"/>
      <c r="D636" s="14"/>
      <c r="E636" s="15"/>
      <c r="F636" s="14"/>
      <c r="G636" s="15"/>
      <c r="H636" s="14"/>
      <c r="I636" s="15"/>
      <c r="J636" s="14"/>
      <c r="K636" s="15"/>
      <c r="L636" s="14"/>
      <c r="M636" s="15"/>
      <c r="N636" s="14"/>
      <c r="O636" s="15"/>
      <c r="P636" s="14"/>
      <c r="Q636" s="17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</row>
    <row r="637" spans="1:37" ht="14.25" customHeight="1" x14ac:dyDescent="0.35">
      <c r="A637" s="13"/>
      <c r="B637" s="14"/>
      <c r="C637" s="15"/>
      <c r="D637" s="14"/>
      <c r="E637" s="15"/>
      <c r="F637" s="14"/>
      <c r="G637" s="15"/>
      <c r="H637" s="14"/>
      <c r="I637" s="15"/>
      <c r="J637" s="14"/>
      <c r="K637" s="15"/>
      <c r="L637" s="14"/>
      <c r="M637" s="15"/>
      <c r="N637" s="14"/>
      <c r="O637" s="15"/>
      <c r="P637" s="14"/>
      <c r="Q637" s="17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</row>
    <row r="638" spans="1:37" ht="14.25" customHeight="1" x14ac:dyDescent="0.35">
      <c r="A638" s="13"/>
      <c r="B638" s="14"/>
      <c r="C638" s="15"/>
      <c r="D638" s="14"/>
      <c r="E638" s="15"/>
      <c r="F638" s="14"/>
      <c r="G638" s="15"/>
      <c r="H638" s="14"/>
      <c r="I638" s="15"/>
      <c r="J638" s="14"/>
      <c r="K638" s="15"/>
      <c r="L638" s="14"/>
      <c r="M638" s="15"/>
      <c r="N638" s="14"/>
      <c r="O638" s="15"/>
      <c r="P638" s="14"/>
      <c r="Q638" s="17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</row>
    <row r="639" spans="1:37" ht="14.25" customHeight="1" x14ac:dyDescent="0.35">
      <c r="A639" s="13"/>
      <c r="B639" s="14"/>
      <c r="C639" s="15"/>
      <c r="D639" s="14"/>
      <c r="E639" s="15"/>
      <c r="F639" s="14"/>
      <c r="G639" s="15"/>
      <c r="H639" s="14"/>
      <c r="I639" s="15"/>
      <c r="J639" s="14"/>
      <c r="K639" s="15"/>
      <c r="L639" s="14"/>
      <c r="M639" s="15"/>
      <c r="N639" s="14"/>
      <c r="O639" s="15"/>
      <c r="P639" s="14"/>
      <c r="Q639" s="17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</row>
    <row r="640" spans="1:37" ht="14.25" customHeight="1" x14ac:dyDescent="0.35">
      <c r="A640" s="13"/>
      <c r="B640" s="14"/>
      <c r="C640" s="15"/>
      <c r="D640" s="14"/>
      <c r="E640" s="15"/>
      <c r="F640" s="14"/>
      <c r="G640" s="15"/>
      <c r="H640" s="14"/>
      <c r="I640" s="15"/>
      <c r="J640" s="14"/>
      <c r="K640" s="15"/>
      <c r="L640" s="14"/>
      <c r="M640" s="15"/>
      <c r="N640" s="14"/>
      <c r="O640" s="15"/>
      <c r="P640" s="14"/>
      <c r="Q640" s="17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</row>
    <row r="641" spans="1:37" ht="14.25" customHeight="1" x14ac:dyDescent="0.35">
      <c r="A641" s="13"/>
      <c r="B641" s="14"/>
      <c r="C641" s="15"/>
      <c r="D641" s="14"/>
      <c r="E641" s="15"/>
      <c r="F641" s="14"/>
      <c r="G641" s="15"/>
      <c r="H641" s="14"/>
      <c r="I641" s="15"/>
      <c r="J641" s="14"/>
      <c r="K641" s="15"/>
      <c r="L641" s="14"/>
      <c r="M641" s="15"/>
      <c r="N641" s="14"/>
      <c r="O641" s="15"/>
      <c r="P641" s="14"/>
      <c r="Q641" s="17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</row>
    <row r="642" spans="1:37" ht="14.25" customHeight="1" x14ac:dyDescent="0.35">
      <c r="A642" s="13"/>
      <c r="B642" s="14"/>
      <c r="C642" s="15"/>
      <c r="D642" s="14"/>
      <c r="E642" s="15"/>
      <c r="F642" s="14"/>
      <c r="G642" s="15"/>
      <c r="H642" s="14"/>
      <c r="I642" s="15"/>
      <c r="J642" s="14"/>
      <c r="K642" s="15"/>
      <c r="L642" s="14"/>
      <c r="M642" s="15"/>
      <c r="N642" s="14"/>
      <c r="O642" s="15"/>
      <c r="P642" s="14"/>
      <c r="Q642" s="17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</row>
    <row r="643" spans="1:37" ht="14.25" customHeight="1" x14ac:dyDescent="0.35">
      <c r="A643" s="13"/>
      <c r="B643" s="14"/>
      <c r="C643" s="15"/>
      <c r="D643" s="14"/>
      <c r="E643" s="15"/>
      <c r="F643" s="14"/>
      <c r="G643" s="15"/>
      <c r="H643" s="14"/>
      <c r="I643" s="15"/>
      <c r="J643" s="14"/>
      <c r="K643" s="15"/>
      <c r="L643" s="14"/>
      <c r="M643" s="15"/>
      <c r="N643" s="14"/>
      <c r="O643" s="15"/>
      <c r="P643" s="14"/>
      <c r="Q643" s="17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  <c r="AK643" s="14"/>
    </row>
    <row r="644" spans="1:37" ht="14.25" customHeight="1" x14ac:dyDescent="0.35">
      <c r="A644" s="13"/>
      <c r="B644" s="14"/>
      <c r="C644" s="15"/>
      <c r="D644" s="14"/>
      <c r="E644" s="15"/>
      <c r="F644" s="14"/>
      <c r="G644" s="15"/>
      <c r="H644" s="14"/>
      <c r="I644" s="15"/>
      <c r="J644" s="14"/>
      <c r="K644" s="15"/>
      <c r="L644" s="14"/>
      <c r="M644" s="15"/>
      <c r="N644" s="14"/>
      <c r="O644" s="15"/>
      <c r="P644" s="14"/>
      <c r="Q644" s="17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</row>
    <row r="645" spans="1:37" ht="14.25" customHeight="1" x14ac:dyDescent="0.35">
      <c r="A645" s="13"/>
      <c r="B645" s="14"/>
      <c r="C645" s="15"/>
      <c r="D645" s="14"/>
      <c r="E645" s="15"/>
      <c r="F645" s="14"/>
      <c r="G645" s="15"/>
      <c r="H645" s="14"/>
      <c r="I645" s="15"/>
      <c r="J645" s="14"/>
      <c r="K645" s="15"/>
      <c r="L645" s="14"/>
      <c r="M645" s="15"/>
      <c r="N645" s="14"/>
      <c r="O645" s="15"/>
      <c r="P645" s="14"/>
      <c r="Q645" s="17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</row>
    <row r="646" spans="1:37" ht="14.25" customHeight="1" x14ac:dyDescent="0.35">
      <c r="A646" s="13"/>
      <c r="B646" s="14"/>
      <c r="C646" s="15"/>
      <c r="D646" s="14"/>
      <c r="E646" s="15"/>
      <c r="F646" s="14"/>
      <c r="G646" s="15"/>
      <c r="H646" s="14"/>
      <c r="I646" s="15"/>
      <c r="J646" s="14"/>
      <c r="K646" s="15"/>
      <c r="L646" s="14"/>
      <c r="M646" s="15"/>
      <c r="N646" s="14"/>
      <c r="O646" s="15"/>
      <c r="P646" s="14"/>
      <c r="Q646" s="17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</row>
    <row r="647" spans="1:37" ht="14.25" customHeight="1" x14ac:dyDescent="0.35">
      <c r="A647" s="13"/>
      <c r="B647" s="14"/>
      <c r="C647" s="15"/>
      <c r="D647" s="14"/>
      <c r="E647" s="15"/>
      <c r="F647" s="14"/>
      <c r="G647" s="15"/>
      <c r="H647" s="14"/>
      <c r="I647" s="15"/>
      <c r="J647" s="14"/>
      <c r="K647" s="15"/>
      <c r="L647" s="14"/>
      <c r="M647" s="15"/>
      <c r="N647" s="14"/>
      <c r="O647" s="15"/>
      <c r="P647" s="14"/>
      <c r="Q647" s="17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</row>
    <row r="648" spans="1:37" ht="14.25" customHeight="1" x14ac:dyDescent="0.35">
      <c r="A648" s="13"/>
      <c r="B648" s="14"/>
      <c r="C648" s="15"/>
      <c r="D648" s="14"/>
      <c r="E648" s="15"/>
      <c r="F648" s="14"/>
      <c r="G648" s="15"/>
      <c r="H648" s="14"/>
      <c r="I648" s="15"/>
      <c r="J648" s="14"/>
      <c r="K648" s="15"/>
      <c r="L648" s="14"/>
      <c r="M648" s="15"/>
      <c r="N648" s="14"/>
      <c r="O648" s="15"/>
      <c r="P648" s="14"/>
      <c r="Q648" s="17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</row>
    <row r="649" spans="1:37" ht="14.25" customHeight="1" x14ac:dyDescent="0.35">
      <c r="A649" s="13"/>
      <c r="B649" s="14"/>
      <c r="C649" s="15"/>
      <c r="D649" s="14"/>
      <c r="E649" s="15"/>
      <c r="F649" s="14"/>
      <c r="G649" s="15"/>
      <c r="H649" s="14"/>
      <c r="I649" s="15"/>
      <c r="J649" s="14"/>
      <c r="K649" s="15"/>
      <c r="L649" s="14"/>
      <c r="M649" s="15"/>
      <c r="N649" s="14"/>
      <c r="O649" s="15"/>
      <c r="P649" s="14"/>
      <c r="Q649" s="17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</row>
    <row r="650" spans="1:37" ht="14.25" customHeight="1" x14ac:dyDescent="0.35">
      <c r="A650" s="13"/>
      <c r="B650" s="14"/>
      <c r="C650" s="15"/>
      <c r="D650" s="14"/>
      <c r="E650" s="15"/>
      <c r="F650" s="14"/>
      <c r="G650" s="15"/>
      <c r="H650" s="14"/>
      <c r="I650" s="15"/>
      <c r="J650" s="14"/>
      <c r="K650" s="15"/>
      <c r="L650" s="14"/>
      <c r="M650" s="15"/>
      <c r="N650" s="14"/>
      <c r="O650" s="15"/>
      <c r="P650" s="14"/>
      <c r="Q650" s="17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</row>
    <row r="651" spans="1:37" ht="14.25" customHeight="1" x14ac:dyDescent="0.35">
      <c r="A651" s="13"/>
      <c r="B651" s="14"/>
      <c r="C651" s="15"/>
      <c r="D651" s="14"/>
      <c r="E651" s="15"/>
      <c r="F651" s="14"/>
      <c r="G651" s="15"/>
      <c r="H651" s="14"/>
      <c r="I651" s="15"/>
      <c r="J651" s="14"/>
      <c r="K651" s="15"/>
      <c r="L651" s="14"/>
      <c r="M651" s="15"/>
      <c r="N651" s="14"/>
      <c r="O651" s="15"/>
      <c r="P651" s="14"/>
      <c r="Q651" s="17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</row>
    <row r="652" spans="1:37" ht="14.25" customHeight="1" x14ac:dyDescent="0.35">
      <c r="A652" s="13"/>
      <c r="B652" s="14"/>
      <c r="C652" s="15"/>
      <c r="D652" s="14"/>
      <c r="E652" s="15"/>
      <c r="F652" s="14"/>
      <c r="G652" s="15"/>
      <c r="H652" s="14"/>
      <c r="I652" s="15"/>
      <c r="J652" s="14"/>
      <c r="K652" s="15"/>
      <c r="L652" s="14"/>
      <c r="M652" s="15"/>
      <c r="N652" s="14"/>
      <c r="O652" s="15"/>
      <c r="P652" s="14"/>
      <c r="Q652" s="17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</row>
    <row r="653" spans="1:37" ht="14.25" customHeight="1" x14ac:dyDescent="0.35">
      <c r="A653" s="13"/>
      <c r="B653" s="14"/>
      <c r="C653" s="15"/>
      <c r="D653" s="14"/>
      <c r="E653" s="15"/>
      <c r="F653" s="14"/>
      <c r="G653" s="15"/>
      <c r="H653" s="14"/>
      <c r="I653" s="15"/>
      <c r="J653" s="14"/>
      <c r="K653" s="15"/>
      <c r="L653" s="14"/>
      <c r="M653" s="15"/>
      <c r="N653" s="14"/>
      <c r="O653" s="15"/>
      <c r="P653" s="14"/>
      <c r="Q653" s="17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</row>
    <row r="654" spans="1:37" ht="14.25" customHeight="1" x14ac:dyDescent="0.35">
      <c r="A654" s="13"/>
      <c r="B654" s="14"/>
      <c r="C654" s="15"/>
      <c r="D654" s="14"/>
      <c r="E654" s="15"/>
      <c r="F654" s="14"/>
      <c r="G654" s="15"/>
      <c r="H654" s="14"/>
      <c r="I654" s="15"/>
      <c r="J654" s="14"/>
      <c r="K654" s="15"/>
      <c r="L654" s="14"/>
      <c r="M654" s="15"/>
      <c r="N654" s="14"/>
      <c r="O654" s="15"/>
      <c r="P654" s="14"/>
      <c r="Q654" s="17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</row>
    <row r="655" spans="1:37" ht="14.25" customHeight="1" x14ac:dyDescent="0.35">
      <c r="A655" s="13"/>
      <c r="B655" s="14"/>
      <c r="C655" s="15"/>
      <c r="D655" s="14"/>
      <c r="E655" s="15"/>
      <c r="F655" s="14"/>
      <c r="G655" s="15"/>
      <c r="H655" s="14"/>
      <c r="I655" s="15"/>
      <c r="J655" s="14"/>
      <c r="K655" s="15"/>
      <c r="L655" s="14"/>
      <c r="M655" s="15"/>
      <c r="N655" s="14"/>
      <c r="O655" s="15"/>
      <c r="P655" s="14"/>
      <c r="Q655" s="17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</row>
    <row r="656" spans="1:37" ht="14.25" customHeight="1" x14ac:dyDescent="0.35">
      <c r="A656" s="13"/>
      <c r="B656" s="14"/>
      <c r="C656" s="15"/>
      <c r="D656" s="14"/>
      <c r="E656" s="15"/>
      <c r="F656" s="14"/>
      <c r="G656" s="15"/>
      <c r="H656" s="14"/>
      <c r="I656" s="15"/>
      <c r="J656" s="14"/>
      <c r="K656" s="15"/>
      <c r="L656" s="14"/>
      <c r="M656" s="15"/>
      <c r="N656" s="14"/>
      <c r="O656" s="15"/>
      <c r="P656" s="14"/>
      <c r="Q656" s="17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</row>
    <row r="657" spans="1:37" ht="14.25" customHeight="1" x14ac:dyDescent="0.35">
      <c r="A657" s="13"/>
      <c r="B657" s="14"/>
      <c r="C657" s="15"/>
      <c r="D657" s="14"/>
      <c r="E657" s="15"/>
      <c r="F657" s="14"/>
      <c r="G657" s="15"/>
      <c r="H657" s="14"/>
      <c r="I657" s="15"/>
      <c r="J657" s="14"/>
      <c r="K657" s="15"/>
      <c r="L657" s="14"/>
      <c r="M657" s="15"/>
      <c r="N657" s="14"/>
      <c r="O657" s="15"/>
      <c r="P657" s="14"/>
      <c r="Q657" s="17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</row>
    <row r="658" spans="1:37" ht="14.25" customHeight="1" x14ac:dyDescent="0.35">
      <c r="A658" s="13"/>
      <c r="B658" s="14"/>
      <c r="C658" s="15"/>
      <c r="D658" s="14"/>
      <c r="E658" s="15"/>
      <c r="F658" s="14"/>
      <c r="G658" s="15"/>
      <c r="H658" s="14"/>
      <c r="I658" s="15"/>
      <c r="J658" s="14"/>
      <c r="K658" s="15"/>
      <c r="L658" s="14"/>
      <c r="M658" s="15"/>
      <c r="N658" s="14"/>
      <c r="O658" s="15"/>
      <c r="P658" s="14"/>
      <c r="Q658" s="17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</row>
    <row r="659" spans="1:37" ht="14.25" customHeight="1" x14ac:dyDescent="0.35">
      <c r="A659" s="13"/>
      <c r="B659" s="14"/>
      <c r="C659" s="15"/>
      <c r="D659" s="14"/>
      <c r="E659" s="15"/>
      <c r="F659" s="14"/>
      <c r="G659" s="15"/>
      <c r="H659" s="14"/>
      <c r="I659" s="15"/>
      <c r="J659" s="14"/>
      <c r="K659" s="15"/>
      <c r="L659" s="14"/>
      <c r="M659" s="15"/>
      <c r="N659" s="14"/>
      <c r="O659" s="15"/>
      <c r="P659" s="14"/>
      <c r="Q659" s="17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</row>
    <row r="660" spans="1:37" ht="14.25" customHeight="1" x14ac:dyDescent="0.35">
      <c r="A660" s="13"/>
      <c r="B660" s="14"/>
      <c r="C660" s="15"/>
      <c r="D660" s="14"/>
      <c r="E660" s="15"/>
      <c r="F660" s="14"/>
      <c r="G660" s="15"/>
      <c r="H660" s="14"/>
      <c r="I660" s="15"/>
      <c r="J660" s="14"/>
      <c r="K660" s="15"/>
      <c r="L660" s="14"/>
      <c r="M660" s="15"/>
      <c r="N660" s="14"/>
      <c r="O660" s="15"/>
      <c r="P660" s="14"/>
      <c r="Q660" s="17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</row>
    <row r="661" spans="1:37" ht="14.25" customHeight="1" x14ac:dyDescent="0.35">
      <c r="A661" s="13"/>
      <c r="B661" s="14"/>
      <c r="C661" s="15"/>
      <c r="D661" s="14"/>
      <c r="E661" s="15"/>
      <c r="F661" s="14"/>
      <c r="G661" s="15"/>
      <c r="H661" s="14"/>
      <c r="I661" s="15"/>
      <c r="J661" s="14"/>
      <c r="K661" s="15"/>
      <c r="L661" s="14"/>
      <c r="M661" s="15"/>
      <c r="N661" s="14"/>
      <c r="O661" s="15"/>
      <c r="P661" s="14"/>
      <c r="Q661" s="17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</row>
    <row r="662" spans="1:37" ht="14.25" customHeight="1" x14ac:dyDescent="0.35">
      <c r="A662" s="13"/>
      <c r="B662" s="14"/>
      <c r="C662" s="15"/>
      <c r="D662" s="14"/>
      <c r="E662" s="15"/>
      <c r="F662" s="14"/>
      <c r="G662" s="15"/>
      <c r="H662" s="14"/>
      <c r="I662" s="15"/>
      <c r="J662" s="14"/>
      <c r="K662" s="15"/>
      <c r="L662" s="14"/>
      <c r="M662" s="15"/>
      <c r="N662" s="14"/>
      <c r="O662" s="15"/>
      <c r="P662" s="14"/>
      <c r="Q662" s="17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</row>
    <row r="663" spans="1:37" ht="14.25" customHeight="1" x14ac:dyDescent="0.35">
      <c r="A663" s="13"/>
      <c r="B663" s="14"/>
      <c r="C663" s="15"/>
      <c r="D663" s="14"/>
      <c r="E663" s="15"/>
      <c r="F663" s="14"/>
      <c r="G663" s="15"/>
      <c r="H663" s="14"/>
      <c r="I663" s="15"/>
      <c r="J663" s="14"/>
      <c r="K663" s="15"/>
      <c r="L663" s="14"/>
      <c r="M663" s="15"/>
      <c r="N663" s="14"/>
      <c r="O663" s="15"/>
      <c r="P663" s="14"/>
      <c r="Q663" s="17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</row>
    <row r="664" spans="1:37" ht="14.25" customHeight="1" x14ac:dyDescent="0.35">
      <c r="A664" s="13"/>
      <c r="B664" s="14"/>
      <c r="C664" s="15"/>
      <c r="D664" s="14"/>
      <c r="E664" s="15"/>
      <c r="F664" s="14"/>
      <c r="G664" s="15"/>
      <c r="H664" s="14"/>
      <c r="I664" s="15"/>
      <c r="J664" s="14"/>
      <c r="K664" s="15"/>
      <c r="L664" s="14"/>
      <c r="M664" s="15"/>
      <c r="N664" s="14"/>
      <c r="O664" s="15"/>
      <c r="P664" s="14"/>
      <c r="Q664" s="17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</row>
    <row r="665" spans="1:37" ht="14.25" customHeight="1" x14ac:dyDescent="0.35">
      <c r="A665" s="13"/>
      <c r="B665" s="14"/>
      <c r="C665" s="15"/>
      <c r="D665" s="14"/>
      <c r="E665" s="15"/>
      <c r="F665" s="14"/>
      <c r="G665" s="15"/>
      <c r="H665" s="14"/>
      <c r="I665" s="15"/>
      <c r="J665" s="14"/>
      <c r="K665" s="15"/>
      <c r="L665" s="14"/>
      <c r="M665" s="15"/>
      <c r="N665" s="14"/>
      <c r="O665" s="15"/>
      <c r="P665" s="14"/>
      <c r="Q665" s="17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</row>
    <row r="666" spans="1:37" ht="14.25" customHeight="1" x14ac:dyDescent="0.35">
      <c r="A666" s="13"/>
      <c r="B666" s="14"/>
      <c r="C666" s="15"/>
      <c r="D666" s="14"/>
      <c r="E666" s="15"/>
      <c r="F666" s="14"/>
      <c r="G666" s="15"/>
      <c r="H666" s="14"/>
      <c r="I666" s="15"/>
      <c r="J666" s="14"/>
      <c r="K666" s="15"/>
      <c r="L666" s="14"/>
      <c r="M666" s="15"/>
      <c r="N666" s="14"/>
      <c r="O666" s="15"/>
      <c r="P666" s="14"/>
      <c r="Q666" s="17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</row>
    <row r="667" spans="1:37" ht="14.25" customHeight="1" x14ac:dyDescent="0.35">
      <c r="A667" s="13"/>
      <c r="B667" s="14"/>
      <c r="C667" s="15"/>
      <c r="D667" s="14"/>
      <c r="E667" s="15"/>
      <c r="F667" s="14"/>
      <c r="G667" s="15"/>
      <c r="H667" s="14"/>
      <c r="I667" s="15"/>
      <c r="J667" s="14"/>
      <c r="K667" s="15"/>
      <c r="L667" s="14"/>
      <c r="M667" s="15"/>
      <c r="N667" s="14"/>
      <c r="O667" s="15"/>
      <c r="P667" s="14"/>
      <c r="Q667" s="17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</row>
    <row r="668" spans="1:37" ht="14.25" customHeight="1" x14ac:dyDescent="0.35">
      <c r="A668" s="13"/>
      <c r="B668" s="14"/>
      <c r="C668" s="15"/>
      <c r="D668" s="14"/>
      <c r="E668" s="15"/>
      <c r="F668" s="14"/>
      <c r="G668" s="15"/>
      <c r="H668" s="14"/>
      <c r="I668" s="15"/>
      <c r="J668" s="14"/>
      <c r="K668" s="15"/>
      <c r="L668" s="14"/>
      <c r="M668" s="15"/>
      <c r="N668" s="14"/>
      <c r="O668" s="15"/>
      <c r="P668" s="14"/>
      <c r="Q668" s="17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</row>
    <row r="669" spans="1:37" ht="14.25" customHeight="1" x14ac:dyDescent="0.35">
      <c r="A669" s="13"/>
      <c r="B669" s="14"/>
      <c r="C669" s="15"/>
      <c r="D669" s="14"/>
      <c r="E669" s="15"/>
      <c r="F669" s="14"/>
      <c r="G669" s="15"/>
      <c r="H669" s="14"/>
      <c r="I669" s="15"/>
      <c r="J669" s="14"/>
      <c r="K669" s="15"/>
      <c r="L669" s="14"/>
      <c r="M669" s="15"/>
      <c r="N669" s="14"/>
      <c r="O669" s="15"/>
      <c r="P669" s="14"/>
      <c r="Q669" s="17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</row>
    <row r="670" spans="1:37" ht="14.25" customHeight="1" x14ac:dyDescent="0.35">
      <c r="A670" s="13"/>
      <c r="B670" s="14"/>
      <c r="C670" s="15"/>
      <c r="D670" s="14"/>
      <c r="E670" s="15"/>
      <c r="F670" s="14"/>
      <c r="G670" s="15"/>
      <c r="H670" s="14"/>
      <c r="I670" s="15"/>
      <c r="J670" s="14"/>
      <c r="K670" s="15"/>
      <c r="L670" s="14"/>
      <c r="M670" s="15"/>
      <c r="N670" s="14"/>
      <c r="O670" s="15"/>
      <c r="P670" s="14"/>
      <c r="Q670" s="17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</row>
    <row r="671" spans="1:37" ht="14.25" customHeight="1" x14ac:dyDescent="0.35">
      <c r="A671" s="13"/>
      <c r="B671" s="14"/>
      <c r="C671" s="15"/>
      <c r="D671" s="14"/>
      <c r="E671" s="15"/>
      <c r="F671" s="14"/>
      <c r="G671" s="15"/>
      <c r="H671" s="14"/>
      <c r="I671" s="15"/>
      <c r="J671" s="14"/>
      <c r="K671" s="15"/>
      <c r="L671" s="14"/>
      <c r="M671" s="15"/>
      <c r="N671" s="14"/>
      <c r="O671" s="15"/>
      <c r="P671" s="14"/>
      <c r="Q671" s="17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</row>
    <row r="672" spans="1:37" ht="14.25" customHeight="1" x14ac:dyDescent="0.35">
      <c r="A672" s="13"/>
      <c r="B672" s="14"/>
      <c r="C672" s="15"/>
      <c r="D672" s="14"/>
      <c r="E672" s="15"/>
      <c r="F672" s="14"/>
      <c r="G672" s="15"/>
      <c r="H672" s="14"/>
      <c r="I672" s="15"/>
      <c r="J672" s="14"/>
      <c r="K672" s="15"/>
      <c r="L672" s="14"/>
      <c r="M672" s="15"/>
      <c r="N672" s="14"/>
      <c r="O672" s="15"/>
      <c r="P672" s="14"/>
      <c r="Q672" s="17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</row>
    <row r="673" spans="1:37" ht="14.25" customHeight="1" x14ac:dyDescent="0.35">
      <c r="A673" s="13"/>
      <c r="B673" s="14"/>
      <c r="C673" s="15"/>
      <c r="D673" s="14"/>
      <c r="E673" s="15"/>
      <c r="F673" s="14"/>
      <c r="G673" s="15"/>
      <c r="H673" s="14"/>
      <c r="I673" s="15"/>
      <c r="J673" s="14"/>
      <c r="K673" s="15"/>
      <c r="L673" s="14"/>
      <c r="M673" s="15"/>
      <c r="N673" s="14"/>
      <c r="O673" s="15"/>
      <c r="P673" s="14"/>
      <c r="Q673" s="17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</row>
    <row r="674" spans="1:37" ht="14.25" customHeight="1" x14ac:dyDescent="0.35">
      <c r="A674" s="13"/>
      <c r="B674" s="14"/>
      <c r="C674" s="15"/>
      <c r="D674" s="14"/>
      <c r="E674" s="15"/>
      <c r="F674" s="14"/>
      <c r="G674" s="15"/>
      <c r="H674" s="14"/>
      <c r="I674" s="15"/>
      <c r="J674" s="14"/>
      <c r="K674" s="15"/>
      <c r="L674" s="14"/>
      <c r="M674" s="15"/>
      <c r="N674" s="14"/>
      <c r="O674" s="15"/>
      <c r="P674" s="14"/>
      <c r="Q674" s="17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</row>
    <row r="675" spans="1:37" ht="14.25" customHeight="1" x14ac:dyDescent="0.35">
      <c r="A675" s="13"/>
      <c r="B675" s="14"/>
      <c r="C675" s="15"/>
      <c r="D675" s="14"/>
      <c r="E675" s="15"/>
      <c r="F675" s="14"/>
      <c r="G675" s="15"/>
      <c r="H675" s="14"/>
      <c r="I675" s="15"/>
      <c r="J675" s="14"/>
      <c r="K675" s="15"/>
      <c r="L675" s="14"/>
      <c r="M675" s="15"/>
      <c r="N675" s="14"/>
      <c r="O675" s="15"/>
      <c r="P675" s="14"/>
      <c r="Q675" s="17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</row>
    <row r="676" spans="1:37" ht="14.25" customHeight="1" x14ac:dyDescent="0.35">
      <c r="A676" s="13"/>
      <c r="B676" s="14"/>
      <c r="C676" s="15"/>
      <c r="D676" s="14"/>
      <c r="E676" s="15"/>
      <c r="F676" s="14"/>
      <c r="G676" s="15"/>
      <c r="H676" s="14"/>
      <c r="I676" s="15"/>
      <c r="J676" s="14"/>
      <c r="K676" s="15"/>
      <c r="L676" s="14"/>
      <c r="M676" s="15"/>
      <c r="N676" s="14"/>
      <c r="O676" s="15"/>
      <c r="P676" s="14"/>
      <c r="Q676" s="17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</row>
    <row r="677" spans="1:37" ht="14.25" customHeight="1" x14ac:dyDescent="0.35">
      <c r="A677" s="13"/>
      <c r="B677" s="14"/>
      <c r="C677" s="15"/>
      <c r="D677" s="14"/>
      <c r="E677" s="15"/>
      <c r="F677" s="14"/>
      <c r="G677" s="15"/>
      <c r="H677" s="14"/>
      <c r="I677" s="15"/>
      <c r="J677" s="14"/>
      <c r="K677" s="15"/>
      <c r="L677" s="14"/>
      <c r="M677" s="15"/>
      <c r="N677" s="14"/>
      <c r="O677" s="15"/>
      <c r="P677" s="14"/>
      <c r="Q677" s="17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</row>
    <row r="678" spans="1:37" ht="14.25" customHeight="1" x14ac:dyDescent="0.35">
      <c r="A678" s="13"/>
      <c r="B678" s="14"/>
      <c r="C678" s="15"/>
      <c r="D678" s="14"/>
      <c r="E678" s="15"/>
      <c r="F678" s="14"/>
      <c r="G678" s="15"/>
      <c r="H678" s="14"/>
      <c r="I678" s="15"/>
      <c r="J678" s="14"/>
      <c r="K678" s="15"/>
      <c r="L678" s="14"/>
      <c r="M678" s="15"/>
      <c r="N678" s="14"/>
      <c r="O678" s="15"/>
      <c r="P678" s="14"/>
      <c r="Q678" s="17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</row>
    <row r="679" spans="1:37" ht="14.25" customHeight="1" x14ac:dyDescent="0.35">
      <c r="A679" s="13"/>
      <c r="B679" s="14"/>
      <c r="C679" s="15"/>
      <c r="D679" s="14"/>
      <c r="E679" s="15"/>
      <c r="F679" s="14"/>
      <c r="G679" s="15"/>
      <c r="H679" s="14"/>
      <c r="I679" s="15"/>
      <c r="J679" s="14"/>
      <c r="K679" s="15"/>
      <c r="L679" s="14"/>
      <c r="M679" s="15"/>
      <c r="N679" s="14"/>
      <c r="O679" s="15"/>
      <c r="P679" s="14"/>
      <c r="Q679" s="17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</row>
    <row r="680" spans="1:37" ht="14.25" customHeight="1" x14ac:dyDescent="0.35">
      <c r="A680" s="13"/>
      <c r="B680" s="14"/>
      <c r="C680" s="15"/>
      <c r="D680" s="14"/>
      <c r="E680" s="15"/>
      <c r="F680" s="14"/>
      <c r="G680" s="15"/>
      <c r="H680" s="14"/>
      <c r="I680" s="15"/>
      <c r="J680" s="14"/>
      <c r="K680" s="15"/>
      <c r="L680" s="14"/>
      <c r="M680" s="15"/>
      <c r="N680" s="14"/>
      <c r="O680" s="15"/>
      <c r="P680" s="14"/>
      <c r="Q680" s="17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</row>
    <row r="681" spans="1:37" ht="14.25" customHeight="1" x14ac:dyDescent="0.35">
      <c r="A681" s="13"/>
      <c r="B681" s="14"/>
      <c r="C681" s="15"/>
      <c r="D681" s="14"/>
      <c r="E681" s="15"/>
      <c r="F681" s="14"/>
      <c r="G681" s="15"/>
      <c r="H681" s="14"/>
      <c r="I681" s="15"/>
      <c r="J681" s="14"/>
      <c r="K681" s="15"/>
      <c r="L681" s="14"/>
      <c r="M681" s="15"/>
      <c r="N681" s="14"/>
      <c r="O681" s="15"/>
      <c r="P681" s="14"/>
      <c r="Q681" s="17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</row>
    <row r="682" spans="1:37" ht="14.25" customHeight="1" x14ac:dyDescent="0.35">
      <c r="A682" s="13"/>
      <c r="B682" s="14"/>
      <c r="C682" s="15"/>
      <c r="D682" s="14"/>
      <c r="E682" s="15"/>
      <c r="F682" s="14"/>
      <c r="G682" s="15"/>
      <c r="H682" s="14"/>
      <c r="I682" s="15"/>
      <c r="J682" s="14"/>
      <c r="K682" s="15"/>
      <c r="L682" s="14"/>
      <c r="M682" s="15"/>
      <c r="N682" s="14"/>
      <c r="O682" s="15"/>
      <c r="P682" s="14"/>
      <c r="Q682" s="17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</row>
    <row r="683" spans="1:37" ht="14.25" customHeight="1" x14ac:dyDescent="0.35">
      <c r="A683" s="13"/>
      <c r="B683" s="14"/>
      <c r="C683" s="15"/>
      <c r="D683" s="14"/>
      <c r="E683" s="15"/>
      <c r="F683" s="14"/>
      <c r="G683" s="15"/>
      <c r="H683" s="14"/>
      <c r="I683" s="15"/>
      <c r="J683" s="14"/>
      <c r="K683" s="15"/>
      <c r="L683" s="14"/>
      <c r="M683" s="15"/>
      <c r="N683" s="14"/>
      <c r="O683" s="15"/>
      <c r="P683" s="14"/>
      <c r="Q683" s="17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</row>
    <row r="684" spans="1:37" ht="14.25" customHeight="1" x14ac:dyDescent="0.35">
      <c r="A684" s="13"/>
      <c r="B684" s="14"/>
      <c r="C684" s="15"/>
      <c r="D684" s="14"/>
      <c r="E684" s="15"/>
      <c r="F684" s="14"/>
      <c r="G684" s="15"/>
      <c r="H684" s="14"/>
      <c r="I684" s="15"/>
      <c r="J684" s="14"/>
      <c r="K684" s="15"/>
      <c r="L684" s="14"/>
      <c r="M684" s="15"/>
      <c r="N684" s="14"/>
      <c r="O684" s="15"/>
      <c r="P684" s="14"/>
      <c r="Q684" s="17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</row>
    <row r="685" spans="1:37" ht="14.25" customHeight="1" x14ac:dyDescent="0.35">
      <c r="A685" s="13"/>
      <c r="B685" s="14"/>
      <c r="C685" s="15"/>
      <c r="D685" s="14"/>
      <c r="E685" s="15"/>
      <c r="F685" s="14"/>
      <c r="G685" s="15"/>
      <c r="H685" s="14"/>
      <c r="I685" s="15"/>
      <c r="J685" s="14"/>
      <c r="K685" s="15"/>
      <c r="L685" s="14"/>
      <c r="M685" s="15"/>
      <c r="N685" s="14"/>
      <c r="O685" s="15"/>
      <c r="P685" s="14"/>
      <c r="Q685" s="17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</row>
    <row r="686" spans="1:37" ht="14.25" customHeight="1" x14ac:dyDescent="0.35">
      <c r="A686" s="13"/>
      <c r="B686" s="14"/>
      <c r="C686" s="15"/>
      <c r="D686" s="14"/>
      <c r="E686" s="15"/>
      <c r="F686" s="14"/>
      <c r="G686" s="15"/>
      <c r="H686" s="14"/>
      <c r="I686" s="15"/>
      <c r="J686" s="14"/>
      <c r="K686" s="15"/>
      <c r="L686" s="14"/>
      <c r="M686" s="15"/>
      <c r="N686" s="14"/>
      <c r="O686" s="15"/>
      <c r="P686" s="14"/>
      <c r="Q686" s="17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</row>
    <row r="687" spans="1:37" ht="14.25" customHeight="1" x14ac:dyDescent="0.35">
      <c r="A687" s="13"/>
      <c r="B687" s="14"/>
      <c r="C687" s="15"/>
      <c r="D687" s="14"/>
      <c r="E687" s="15"/>
      <c r="F687" s="14"/>
      <c r="G687" s="15"/>
      <c r="H687" s="14"/>
      <c r="I687" s="15"/>
      <c r="J687" s="14"/>
      <c r="K687" s="15"/>
      <c r="L687" s="14"/>
      <c r="M687" s="15"/>
      <c r="N687" s="14"/>
      <c r="O687" s="15"/>
      <c r="P687" s="14"/>
      <c r="Q687" s="17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</row>
    <row r="688" spans="1:37" ht="14.25" customHeight="1" x14ac:dyDescent="0.35">
      <c r="A688" s="13"/>
      <c r="B688" s="14"/>
      <c r="C688" s="15"/>
      <c r="D688" s="14"/>
      <c r="E688" s="15"/>
      <c r="F688" s="14"/>
      <c r="G688" s="15"/>
      <c r="H688" s="14"/>
      <c r="I688" s="15"/>
      <c r="J688" s="14"/>
      <c r="K688" s="15"/>
      <c r="L688" s="14"/>
      <c r="M688" s="15"/>
      <c r="N688" s="14"/>
      <c r="O688" s="15"/>
      <c r="P688" s="14"/>
      <c r="Q688" s="17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</row>
    <row r="689" spans="1:37" ht="14.25" customHeight="1" x14ac:dyDescent="0.35">
      <c r="A689" s="13"/>
      <c r="B689" s="14"/>
      <c r="C689" s="15"/>
      <c r="D689" s="14"/>
      <c r="E689" s="15"/>
      <c r="F689" s="14"/>
      <c r="G689" s="15"/>
      <c r="H689" s="14"/>
      <c r="I689" s="15"/>
      <c r="J689" s="14"/>
      <c r="K689" s="15"/>
      <c r="L689" s="14"/>
      <c r="M689" s="15"/>
      <c r="N689" s="14"/>
      <c r="O689" s="15"/>
      <c r="P689" s="14"/>
      <c r="Q689" s="17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</row>
    <row r="690" spans="1:37" ht="14.25" customHeight="1" x14ac:dyDescent="0.35">
      <c r="A690" s="13"/>
      <c r="B690" s="14"/>
      <c r="C690" s="15"/>
      <c r="D690" s="14"/>
      <c r="E690" s="15"/>
      <c r="F690" s="14"/>
      <c r="G690" s="15"/>
      <c r="H690" s="14"/>
      <c r="I690" s="15"/>
      <c r="J690" s="14"/>
      <c r="K690" s="15"/>
      <c r="L690" s="14"/>
      <c r="M690" s="15"/>
      <c r="N690" s="14"/>
      <c r="O690" s="15"/>
      <c r="P690" s="14"/>
      <c r="Q690" s="17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</row>
    <row r="691" spans="1:37" ht="14.25" customHeight="1" x14ac:dyDescent="0.35">
      <c r="A691" s="13"/>
      <c r="B691" s="14"/>
      <c r="C691" s="15"/>
      <c r="D691" s="14"/>
      <c r="E691" s="15"/>
      <c r="F691" s="14"/>
      <c r="G691" s="15"/>
      <c r="H691" s="14"/>
      <c r="I691" s="15"/>
      <c r="J691" s="14"/>
      <c r="K691" s="15"/>
      <c r="L691" s="14"/>
      <c r="M691" s="15"/>
      <c r="N691" s="14"/>
      <c r="O691" s="15"/>
      <c r="P691" s="14"/>
      <c r="Q691" s="17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</row>
    <row r="692" spans="1:37" ht="14.25" customHeight="1" x14ac:dyDescent="0.35">
      <c r="A692" s="13"/>
      <c r="B692" s="14"/>
      <c r="C692" s="15"/>
      <c r="D692" s="14"/>
      <c r="E692" s="15"/>
      <c r="F692" s="14"/>
      <c r="G692" s="15"/>
      <c r="H692" s="14"/>
      <c r="I692" s="15"/>
      <c r="J692" s="14"/>
      <c r="K692" s="15"/>
      <c r="L692" s="14"/>
      <c r="M692" s="15"/>
      <c r="N692" s="14"/>
      <c r="O692" s="15"/>
      <c r="P692" s="14"/>
      <c r="Q692" s="17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</row>
    <row r="693" spans="1:37" ht="14.25" customHeight="1" x14ac:dyDescent="0.35">
      <c r="A693" s="13"/>
      <c r="B693" s="14"/>
      <c r="C693" s="15"/>
      <c r="D693" s="14"/>
      <c r="E693" s="15"/>
      <c r="F693" s="14"/>
      <c r="G693" s="15"/>
      <c r="H693" s="14"/>
      <c r="I693" s="15"/>
      <c r="J693" s="14"/>
      <c r="K693" s="15"/>
      <c r="L693" s="14"/>
      <c r="M693" s="15"/>
      <c r="N693" s="14"/>
      <c r="O693" s="15"/>
      <c r="P693" s="14"/>
      <c r="Q693" s="17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</row>
    <row r="694" spans="1:37" ht="14.25" customHeight="1" x14ac:dyDescent="0.35">
      <c r="A694" s="13"/>
      <c r="B694" s="14"/>
      <c r="C694" s="15"/>
      <c r="D694" s="14"/>
      <c r="E694" s="15"/>
      <c r="F694" s="14"/>
      <c r="G694" s="15"/>
      <c r="H694" s="14"/>
      <c r="I694" s="15"/>
      <c r="J694" s="14"/>
      <c r="K694" s="15"/>
      <c r="L694" s="14"/>
      <c r="M694" s="15"/>
      <c r="N694" s="14"/>
      <c r="O694" s="15"/>
      <c r="P694" s="14"/>
      <c r="Q694" s="17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</row>
    <row r="695" spans="1:37" ht="14.25" customHeight="1" x14ac:dyDescent="0.35">
      <c r="A695" s="13"/>
      <c r="B695" s="14"/>
      <c r="C695" s="15"/>
      <c r="D695" s="14"/>
      <c r="E695" s="15"/>
      <c r="F695" s="14"/>
      <c r="G695" s="15"/>
      <c r="H695" s="14"/>
      <c r="I695" s="15"/>
      <c r="J695" s="14"/>
      <c r="K695" s="15"/>
      <c r="L695" s="14"/>
      <c r="M695" s="15"/>
      <c r="N695" s="14"/>
      <c r="O695" s="15"/>
      <c r="P695" s="14"/>
      <c r="Q695" s="17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</row>
    <row r="696" spans="1:37" ht="14.25" customHeight="1" x14ac:dyDescent="0.35">
      <c r="A696" s="13"/>
      <c r="B696" s="14"/>
      <c r="C696" s="15"/>
      <c r="D696" s="14"/>
      <c r="E696" s="15"/>
      <c r="F696" s="14"/>
      <c r="G696" s="15"/>
      <c r="H696" s="14"/>
      <c r="I696" s="15"/>
      <c r="J696" s="14"/>
      <c r="K696" s="15"/>
      <c r="L696" s="14"/>
      <c r="M696" s="15"/>
      <c r="N696" s="14"/>
      <c r="O696" s="15"/>
      <c r="P696" s="14"/>
      <c r="Q696" s="17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</row>
    <row r="697" spans="1:37" ht="14.25" customHeight="1" x14ac:dyDescent="0.35">
      <c r="A697" s="13"/>
      <c r="B697" s="14"/>
      <c r="C697" s="15"/>
      <c r="D697" s="14"/>
      <c r="E697" s="15"/>
      <c r="F697" s="14"/>
      <c r="G697" s="15"/>
      <c r="H697" s="14"/>
      <c r="I697" s="15"/>
      <c r="J697" s="14"/>
      <c r="K697" s="15"/>
      <c r="L697" s="14"/>
      <c r="M697" s="15"/>
      <c r="N697" s="14"/>
      <c r="O697" s="15"/>
      <c r="P697" s="14"/>
      <c r="Q697" s="17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</row>
    <row r="698" spans="1:37" ht="14.25" customHeight="1" x14ac:dyDescent="0.35">
      <c r="A698" s="13"/>
      <c r="B698" s="14"/>
      <c r="C698" s="15"/>
      <c r="D698" s="14"/>
      <c r="E698" s="15"/>
      <c r="F698" s="14"/>
      <c r="G698" s="15"/>
      <c r="H698" s="14"/>
      <c r="I698" s="15"/>
      <c r="J698" s="14"/>
      <c r="K698" s="15"/>
      <c r="L698" s="14"/>
      <c r="M698" s="15"/>
      <c r="N698" s="14"/>
      <c r="O698" s="15"/>
      <c r="P698" s="14"/>
      <c r="Q698" s="17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</row>
    <row r="699" spans="1:37" ht="14.25" customHeight="1" x14ac:dyDescent="0.35">
      <c r="A699" s="13"/>
      <c r="B699" s="14"/>
      <c r="C699" s="15"/>
      <c r="D699" s="14"/>
      <c r="E699" s="15"/>
      <c r="F699" s="14"/>
      <c r="G699" s="15"/>
      <c r="H699" s="14"/>
      <c r="I699" s="15"/>
      <c r="J699" s="14"/>
      <c r="K699" s="15"/>
      <c r="L699" s="14"/>
      <c r="M699" s="15"/>
      <c r="N699" s="14"/>
      <c r="O699" s="15"/>
      <c r="P699" s="14"/>
      <c r="Q699" s="17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</row>
    <row r="700" spans="1:37" ht="14.25" customHeight="1" x14ac:dyDescent="0.35">
      <c r="A700" s="13"/>
      <c r="B700" s="14"/>
      <c r="C700" s="15"/>
      <c r="D700" s="14"/>
      <c r="E700" s="15"/>
      <c r="F700" s="14"/>
      <c r="G700" s="15"/>
      <c r="H700" s="14"/>
      <c r="I700" s="15"/>
      <c r="J700" s="14"/>
      <c r="K700" s="15"/>
      <c r="L700" s="14"/>
      <c r="M700" s="15"/>
      <c r="N700" s="14"/>
      <c r="O700" s="15"/>
      <c r="P700" s="14"/>
      <c r="Q700" s="17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</row>
    <row r="701" spans="1:37" ht="14.25" customHeight="1" x14ac:dyDescent="0.35">
      <c r="A701" s="13"/>
      <c r="B701" s="14"/>
      <c r="C701" s="15"/>
      <c r="D701" s="14"/>
      <c r="E701" s="15"/>
      <c r="F701" s="14"/>
      <c r="G701" s="15"/>
      <c r="H701" s="14"/>
      <c r="I701" s="15"/>
      <c r="J701" s="14"/>
      <c r="K701" s="15"/>
      <c r="L701" s="14"/>
      <c r="M701" s="15"/>
      <c r="N701" s="14"/>
      <c r="O701" s="15"/>
      <c r="P701" s="14"/>
      <c r="Q701" s="17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</row>
    <row r="702" spans="1:37" ht="14.25" customHeight="1" x14ac:dyDescent="0.35">
      <c r="A702" s="13"/>
      <c r="B702" s="14"/>
      <c r="C702" s="15"/>
      <c r="D702" s="14"/>
      <c r="E702" s="15"/>
      <c r="F702" s="14"/>
      <c r="G702" s="15"/>
      <c r="H702" s="14"/>
      <c r="I702" s="15"/>
      <c r="J702" s="14"/>
      <c r="K702" s="15"/>
      <c r="L702" s="14"/>
      <c r="M702" s="15"/>
      <c r="N702" s="14"/>
      <c r="O702" s="15"/>
      <c r="P702" s="14"/>
      <c r="Q702" s="17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</row>
    <row r="703" spans="1:37" ht="14.25" customHeight="1" x14ac:dyDescent="0.35">
      <c r="A703" s="13"/>
      <c r="B703" s="14"/>
      <c r="C703" s="15"/>
      <c r="D703" s="14"/>
      <c r="E703" s="15"/>
      <c r="F703" s="14"/>
      <c r="G703" s="15"/>
      <c r="H703" s="14"/>
      <c r="I703" s="15"/>
      <c r="J703" s="14"/>
      <c r="K703" s="15"/>
      <c r="L703" s="14"/>
      <c r="M703" s="15"/>
      <c r="N703" s="14"/>
      <c r="O703" s="15"/>
      <c r="P703" s="14"/>
      <c r="Q703" s="17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</row>
    <row r="704" spans="1:37" ht="14.25" customHeight="1" x14ac:dyDescent="0.35">
      <c r="A704" s="13"/>
      <c r="B704" s="14"/>
      <c r="C704" s="15"/>
      <c r="D704" s="14"/>
      <c r="E704" s="15"/>
      <c r="F704" s="14"/>
      <c r="G704" s="15"/>
      <c r="H704" s="14"/>
      <c r="I704" s="15"/>
      <c r="J704" s="14"/>
      <c r="K704" s="15"/>
      <c r="L704" s="14"/>
      <c r="M704" s="15"/>
      <c r="N704" s="14"/>
      <c r="O704" s="15"/>
      <c r="P704" s="14"/>
      <c r="Q704" s="17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</row>
    <row r="705" spans="1:37" ht="14.25" customHeight="1" x14ac:dyDescent="0.35">
      <c r="A705" s="13"/>
      <c r="B705" s="14"/>
      <c r="C705" s="15"/>
      <c r="D705" s="14"/>
      <c r="E705" s="15"/>
      <c r="F705" s="14"/>
      <c r="G705" s="15"/>
      <c r="H705" s="14"/>
      <c r="I705" s="15"/>
      <c r="J705" s="14"/>
      <c r="K705" s="15"/>
      <c r="L705" s="14"/>
      <c r="M705" s="15"/>
      <c r="N705" s="14"/>
      <c r="O705" s="15"/>
      <c r="P705" s="14"/>
      <c r="Q705" s="17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</row>
    <row r="706" spans="1:37" ht="14.25" customHeight="1" x14ac:dyDescent="0.35">
      <c r="A706" s="13"/>
      <c r="B706" s="14"/>
      <c r="C706" s="15"/>
      <c r="D706" s="14"/>
      <c r="E706" s="15"/>
      <c r="F706" s="14"/>
      <c r="G706" s="15"/>
      <c r="H706" s="14"/>
      <c r="I706" s="15"/>
      <c r="J706" s="14"/>
      <c r="K706" s="15"/>
      <c r="L706" s="14"/>
      <c r="M706" s="15"/>
      <c r="N706" s="14"/>
      <c r="O706" s="15"/>
      <c r="P706" s="14"/>
      <c r="Q706" s="17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</row>
    <row r="707" spans="1:37" ht="14.25" customHeight="1" x14ac:dyDescent="0.35">
      <c r="A707" s="13"/>
      <c r="B707" s="14"/>
      <c r="C707" s="15"/>
      <c r="D707" s="14"/>
      <c r="E707" s="15"/>
      <c r="F707" s="14"/>
      <c r="G707" s="15"/>
      <c r="H707" s="14"/>
      <c r="I707" s="15"/>
      <c r="J707" s="14"/>
      <c r="K707" s="15"/>
      <c r="L707" s="14"/>
      <c r="M707" s="15"/>
      <c r="N707" s="14"/>
      <c r="O707" s="15"/>
      <c r="P707" s="14"/>
      <c r="Q707" s="17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  <c r="AK707" s="14"/>
    </row>
    <row r="708" spans="1:37" ht="14.25" customHeight="1" x14ac:dyDescent="0.35">
      <c r="A708" s="13"/>
      <c r="B708" s="14"/>
      <c r="C708" s="15"/>
      <c r="D708" s="14"/>
      <c r="E708" s="15"/>
      <c r="F708" s="14"/>
      <c r="G708" s="15"/>
      <c r="H708" s="14"/>
      <c r="I708" s="15"/>
      <c r="J708" s="14"/>
      <c r="K708" s="15"/>
      <c r="L708" s="14"/>
      <c r="M708" s="15"/>
      <c r="N708" s="14"/>
      <c r="O708" s="15"/>
      <c r="P708" s="14"/>
      <c r="Q708" s="17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</row>
    <row r="709" spans="1:37" ht="14.25" customHeight="1" x14ac:dyDescent="0.35">
      <c r="A709" s="13"/>
      <c r="B709" s="14"/>
      <c r="C709" s="15"/>
      <c r="D709" s="14"/>
      <c r="E709" s="15"/>
      <c r="F709" s="14"/>
      <c r="G709" s="15"/>
      <c r="H709" s="14"/>
      <c r="I709" s="15"/>
      <c r="J709" s="14"/>
      <c r="K709" s="15"/>
      <c r="L709" s="14"/>
      <c r="M709" s="15"/>
      <c r="N709" s="14"/>
      <c r="O709" s="15"/>
      <c r="P709" s="14"/>
      <c r="Q709" s="17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</row>
    <row r="710" spans="1:37" ht="14.25" customHeight="1" x14ac:dyDescent="0.35">
      <c r="A710" s="13"/>
      <c r="B710" s="14"/>
      <c r="C710" s="15"/>
      <c r="D710" s="14"/>
      <c r="E710" s="15"/>
      <c r="F710" s="14"/>
      <c r="G710" s="15"/>
      <c r="H710" s="14"/>
      <c r="I710" s="15"/>
      <c r="J710" s="14"/>
      <c r="K710" s="15"/>
      <c r="L710" s="14"/>
      <c r="M710" s="15"/>
      <c r="N710" s="14"/>
      <c r="O710" s="15"/>
      <c r="P710" s="14"/>
      <c r="Q710" s="17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</row>
    <row r="711" spans="1:37" ht="14.25" customHeight="1" x14ac:dyDescent="0.35">
      <c r="A711" s="13"/>
      <c r="B711" s="14"/>
      <c r="C711" s="15"/>
      <c r="D711" s="14"/>
      <c r="E711" s="15"/>
      <c r="F711" s="14"/>
      <c r="G711" s="15"/>
      <c r="H711" s="14"/>
      <c r="I711" s="15"/>
      <c r="J711" s="14"/>
      <c r="K711" s="15"/>
      <c r="L711" s="14"/>
      <c r="M711" s="15"/>
      <c r="N711" s="14"/>
      <c r="O711" s="15"/>
      <c r="P711" s="14"/>
      <c r="Q711" s="17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</row>
    <row r="712" spans="1:37" ht="14.25" customHeight="1" x14ac:dyDescent="0.35">
      <c r="A712" s="13"/>
      <c r="B712" s="14"/>
      <c r="C712" s="15"/>
      <c r="D712" s="14"/>
      <c r="E712" s="15"/>
      <c r="F712" s="14"/>
      <c r="G712" s="15"/>
      <c r="H712" s="14"/>
      <c r="I712" s="15"/>
      <c r="J712" s="14"/>
      <c r="K712" s="15"/>
      <c r="L712" s="14"/>
      <c r="M712" s="15"/>
      <c r="N712" s="14"/>
      <c r="O712" s="15"/>
      <c r="P712" s="14"/>
      <c r="Q712" s="17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</row>
    <row r="713" spans="1:37" ht="14.25" customHeight="1" x14ac:dyDescent="0.35">
      <c r="A713" s="13"/>
      <c r="B713" s="14"/>
      <c r="C713" s="15"/>
      <c r="D713" s="14"/>
      <c r="E713" s="15"/>
      <c r="F713" s="14"/>
      <c r="G713" s="15"/>
      <c r="H713" s="14"/>
      <c r="I713" s="15"/>
      <c r="J713" s="14"/>
      <c r="K713" s="15"/>
      <c r="L713" s="14"/>
      <c r="M713" s="15"/>
      <c r="N713" s="14"/>
      <c r="O713" s="15"/>
      <c r="P713" s="14"/>
      <c r="Q713" s="17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  <c r="AK713" s="14"/>
    </row>
    <row r="714" spans="1:37" ht="14.25" customHeight="1" x14ac:dyDescent="0.35">
      <c r="A714" s="13"/>
      <c r="B714" s="14"/>
      <c r="C714" s="15"/>
      <c r="D714" s="14"/>
      <c r="E714" s="15"/>
      <c r="F714" s="14"/>
      <c r="G714" s="15"/>
      <c r="H714" s="14"/>
      <c r="I714" s="15"/>
      <c r="J714" s="14"/>
      <c r="K714" s="15"/>
      <c r="L714" s="14"/>
      <c r="M714" s="15"/>
      <c r="N714" s="14"/>
      <c r="O714" s="15"/>
      <c r="P714" s="14"/>
      <c r="Q714" s="17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  <c r="AK714" s="14"/>
    </row>
    <row r="715" spans="1:37" ht="14.25" customHeight="1" x14ac:dyDescent="0.35">
      <c r="A715" s="13"/>
      <c r="B715" s="14"/>
      <c r="C715" s="15"/>
      <c r="D715" s="14"/>
      <c r="E715" s="15"/>
      <c r="F715" s="14"/>
      <c r="G715" s="15"/>
      <c r="H715" s="14"/>
      <c r="I715" s="15"/>
      <c r="J715" s="14"/>
      <c r="K715" s="15"/>
      <c r="L715" s="14"/>
      <c r="M715" s="15"/>
      <c r="N715" s="14"/>
      <c r="O715" s="15"/>
      <c r="P715" s="14"/>
      <c r="Q715" s="17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  <c r="AJ715" s="14"/>
      <c r="AK715" s="14"/>
    </row>
    <row r="716" spans="1:37" ht="14.25" customHeight="1" x14ac:dyDescent="0.35">
      <c r="A716" s="13"/>
      <c r="B716" s="14"/>
      <c r="C716" s="15"/>
      <c r="D716" s="14"/>
      <c r="E716" s="15"/>
      <c r="F716" s="14"/>
      <c r="G716" s="15"/>
      <c r="H716" s="14"/>
      <c r="I716" s="15"/>
      <c r="J716" s="14"/>
      <c r="K716" s="15"/>
      <c r="L716" s="14"/>
      <c r="M716" s="15"/>
      <c r="N716" s="14"/>
      <c r="O716" s="15"/>
      <c r="P716" s="14"/>
      <c r="Q716" s="17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  <c r="AJ716" s="14"/>
      <c r="AK716" s="14"/>
    </row>
    <row r="717" spans="1:37" ht="14.25" customHeight="1" x14ac:dyDescent="0.35">
      <c r="A717" s="13"/>
      <c r="B717" s="14"/>
      <c r="C717" s="15"/>
      <c r="D717" s="14"/>
      <c r="E717" s="15"/>
      <c r="F717" s="14"/>
      <c r="G717" s="15"/>
      <c r="H717" s="14"/>
      <c r="I717" s="15"/>
      <c r="J717" s="14"/>
      <c r="K717" s="15"/>
      <c r="L717" s="14"/>
      <c r="M717" s="15"/>
      <c r="N717" s="14"/>
      <c r="O717" s="15"/>
      <c r="P717" s="14"/>
      <c r="Q717" s="17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14"/>
      <c r="AJ717" s="14"/>
      <c r="AK717" s="14"/>
    </row>
    <row r="718" spans="1:37" ht="14.25" customHeight="1" x14ac:dyDescent="0.35">
      <c r="A718" s="13"/>
      <c r="B718" s="14"/>
      <c r="C718" s="15"/>
      <c r="D718" s="14"/>
      <c r="E718" s="15"/>
      <c r="F718" s="14"/>
      <c r="G718" s="15"/>
      <c r="H718" s="14"/>
      <c r="I718" s="15"/>
      <c r="J718" s="14"/>
      <c r="K718" s="15"/>
      <c r="L718" s="14"/>
      <c r="M718" s="15"/>
      <c r="N718" s="14"/>
      <c r="O718" s="15"/>
      <c r="P718" s="14"/>
      <c r="Q718" s="17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  <c r="AK718" s="14"/>
    </row>
    <row r="719" spans="1:37" ht="14.25" customHeight="1" x14ac:dyDescent="0.35">
      <c r="A719" s="13"/>
      <c r="B719" s="14"/>
      <c r="C719" s="15"/>
      <c r="D719" s="14"/>
      <c r="E719" s="15"/>
      <c r="F719" s="14"/>
      <c r="G719" s="15"/>
      <c r="H719" s="14"/>
      <c r="I719" s="15"/>
      <c r="J719" s="14"/>
      <c r="K719" s="15"/>
      <c r="L719" s="14"/>
      <c r="M719" s="15"/>
      <c r="N719" s="14"/>
      <c r="O719" s="15"/>
      <c r="P719" s="14"/>
      <c r="Q719" s="17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  <c r="AJ719" s="14"/>
      <c r="AK719" s="14"/>
    </row>
    <row r="720" spans="1:37" ht="14.25" customHeight="1" x14ac:dyDescent="0.35">
      <c r="A720" s="13"/>
      <c r="B720" s="14"/>
      <c r="C720" s="15"/>
      <c r="D720" s="14"/>
      <c r="E720" s="15"/>
      <c r="F720" s="14"/>
      <c r="G720" s="15"/>
      <c r="H720" s="14"/>
      <c r="I720" s="15"/>
      <c r="J720" s="14"/>
      <c r="K720" s="15"/>
      <c r="L720" s="14"/>
      <c r="M720" s="15"/>
      <c r="N720" s="14"/>
      <c r="O720" s="15"/>
      <c r="P720" s="14"/>
      <c r="Q720" s="17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  <c r="AK720" s="14"/>
    </row>
    <row r="721" spans="1:37" ht="14.25" customHeight="1" x14ac:dyDescent="0.35">
      <c r="A721" s="13"/>
      <c r="B721" s="14"/>
      <c r="C721" s="15"/>
      <c r="D721" s="14"/>
      <c r="E721" s="15"/>
      <c r="F721" s="14"/>
      <c r="G721" s="15"/>
      <c r="H721" s="14"/>
      <c r="I721" s="15"/>
      <c r="J721" s="14"/>
      <c r="K721" s="15"/>
      <c r="L721" s="14"/>
      <c r="M721" s="15"/>
      <c r="N721" s="14"/>
      <c r="O721" s="15"/>
      <c r="P721" s="14"/>
      <c r="Q721" s="17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  <c r="AJ721" s="14"/>
      <c r="AK721" s="14"/>
    </row>
    <row r="722" spans="1:37" ht="14.25" customHeight="1" x14ac:dyDescent="0.35">
      <c r="A722" s="13"/>
      <c r="B722" s="14"/>
      <c r="C722" s="15"/>
      <c r="D722" s="14"/>
      <c r="E722" s="15"/>
      <c r="F722" s="14"/>
      <c r="G722" s="15"/>
      <c r="H722" s="14"/>
      <c r="I722" s="15"/>
      <c r="J722" s="14"/>
      <c r="K722" s="15"/>
      <c r="L722" s="14"/>
      <c r="M722" s="15"/>
      <c r="N722" s="14"/>
      <c r="O722" s="15"/>
      <c r="P722" s="14"/>
      <c r="Q722" s="17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</row>
    <row r="723" spans="1:37" ht="14.25" customHeight="1" x14ac:dyDescent="0.35">
      <c r="A723" s="13"/>
      <c r="B723" s="14"/>
      <c r="C723" s="15"/>
      <c r="D723" s="14"/>
      <c r="E723" s="15"/>
      <c r="F723" s="14"/>
      <c r="G723" s="15"/>
      <c r="H723" s="14"/>
      <c r="I723" s="15"/>
      <c r="J723" s="14"/>
      <c r="K723" s="15"/>
      <c r="L723" s="14"/>
      <c r="M723" s="15"/>
      <c r="N723" s="14"/>
      <c r="O723" s="15"/>
      <c r="P723" s="14"/>
      <c r="Q723" s="17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14"/>
      <c r="AJ723" s="14"/>
      <c r="AK723" s="14"/>
    </row>
    <row r="724" spans="1:37" ht="14.25" customHeight="1" x14ac:dyDescent="0.35">
      <c r="A724" s="13"/>
      <c r="B724" s="14"/>
      <c r="C724" s="15"/>
      <c r="D724" s="14"/>
      <c r="E724" s="15"/>
      <c r="F724" s="14"/>
      <c r="G724" s="15"/>
      <c r="H724" s="14"/>
      <c r="I724" s="15"/>
      <c r="J724" s="14"/>
      <c r="K724" s="15"/>
      <c r="L724" s="14"/>
      <c r="M724" s="15"/>
      <c r="N724" s="14"/>
      <c r="O724" s="15"/>
      <c r="P724" s="14"/>
      <c r="Q724" s="17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  <c r="AJ724" s="14"/>
      <c r="AK724" s="14"/>
    </row>
    <row r="725" spans="1:37" ht="14.25" customHeight="1" x14ac:dyDescent="0.35">
      <c r="A725" s="13"/>
      <c r="B725" s="14"/>
      <c r="C725" s="15"/>
      <c r="D725" s="14"/>
      <c r="E725" s="15"/>
      <c r="F725" s="14"/>
      <c r="G725" s="15"/>
      <c r="H725" s="14"/>
      <c r="I725" s="15"/>
      <c r="J725" s="14"/>
      <c r="K725" s="15"/>
      <c r="L725" s="14"/>
      <c r="M725" s="15"/>
      <c r="N725" s="14"/>
      <c r="O725" s="15"/>
      <c r="P725" s="14"/>
      <c r="Q725" s="17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  <c r="AK725" s="14"/>
    </row>
    <row r="726" spans="1:37" ht="14.25" customHeight="1" x14ac:dyDescent="0.35">
      <c r="A726" s="13"/>
      <c r="B726" s="14"/>
      <c r="C726" s="15"/>
      <c r="D726" s="14"/>
      <c r="E726" s="15"/>
      <c r="F726" s="14"/>
      <c r="G726" s="15"/>
      <c r="H726" s="14"/>
      <c r="I726" s="15"/>
      <c r="J726" s="14"/>
      <c r="K726" s="15"/>
      <c r="L726" s="14"/>
      <c r="M726" s="15"/>
      <c r="N726" s="14"/>
      <c r="O726" s="15"/>
      <c r="P726" s="14"/>
      <c r="Q726" s="17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</row>
    <row r="727" spans="1:37" ht="14.25" customHeight="1" x14ac:dyDescent="0.35">
      <c r="A727" s="13"/>
      <c r="B727" s="14"/>
      <c r="C727" s="15"/>
      <c r="D727" s="14"/>
      <c r="E727" s="15"/>
      <c r="F727" s="14"/>
      <c r="G727" s="15"/>
      <c r="H727" s="14"/>
      <c r="I727" s="15"/>
      <c r="J727" s="14"/>
      <c r="K727" s="15"/>
      <c r="L727" s="14"/>
      <c r="M727" s="15"/>
      <c r="N727" s="14"/>
      <c r="O727" s="15"/>
      <c r="P727" s="14"/>
      <c r="Q727" s="17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</row>
    <row r="728" spans="1:37" ht="14.25" customHeight="1" x14ac:dyDescent="0.35">
      <c r="A728" s="13"/>
      <c r="B728" s="14"/>
      <c r="C728" s="15"/>
      <c r="D728" s="14"/>
      <c r="E728" s="15"/>
      <c r="F728" s="14"/>
      <c r="G728" s="15"/>
      <c r="H728" s="14"/>
      <c r="I728" s="15"/>
      <c r="J728" s="14"/>
      <c r="K728" s="15"/>
      <c r="L728" s="14"/>
      <c r="M728" s="15"/>
      <c r="N728" s="14"/>
      <c r="O728" s="15"/>
      <c r="P728" s="14"/>
      <c r="Q728" s="17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</row>
    <row r="729" spans="1:37" ht="14.25" customHeight="1" x14ac:dyDescent="0.35">
      <c r="A729" s="13"/>
      <c r="B729" s="14"/>
      <c r="C729" s="15"/>
      <c r="D729" s="14"/>
      <c r="E729" s="15"/>
      <c r="F729" s="14"/>
      <c r="G729" s="15"/>
      <c r="H729" s="14"/>
      <c r="I729" s="15"/>
      <c r="J729" s="14"/>
      <c r="K729" s="15"/>
      <c r="L729" s="14"/>
      <c r="M729" s="15"/>
      <c r="N729" s="14"/>
      <c r="O729" s="15"/>
      <c r="P729" s="14"/>
      <c r="Q729" s="17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</row>
    <row r="730" spans="1:37" ht="14.25" customHeight="1" x14ac:dyDescent="0.35">
      <c r="A730" s="13"/>
      <c r="B730" s="14"/>
      <c r="C730" s="15"/>
      <c r="D730" s="14"/>
      <c r="E730" s="15"/>
      <c r="F730" s="14"/>
      <c r="G730" s="15"/>
      <c r="H730" s="14"/>
      <c r="I730" s="15"/>
      <c r="J730" s="14"/>
      <c r="K730" s="15"/>
      <c r="L730" s="14"/>
      <c r="M730" s="15"/>
      <c r="N730" s="14"/>
      <c r="O730" s="15"/>
      <c r="P730" s="14"/>
      <c r="Q730" s="17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</row>
    <row r="731" spans="1:37" ht="14.25" customHeight="1" x14ac:dyDescent="0.35">
      <c r="A731" s="13"/>
      <c r="B731" s="14"/>
      <c r="C731" s="15"/>
      <c r="D731" s="14"/>
      <c r="E731" s="15"/>
      <c r="F731" s="14"/>
      <c r="G731" s="15"/>
      <c r="H731" s="14"/>
      <c r="I731" s="15"/>
      <c r="J731" s="14"/>
      <c r="K731" s="15"/>
      <c r="L731" s="14"/>
      <c r="M731" s="15"/>
      <c r="N731" s="14"/>
      <c r="O731" s="15"/>
      <c r="P731" s="14"/>
      <c r="Q731" s="17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</row>
    <row r="732" spans="1:37" ht="14.25" customHeight="1" x14ac:dyDescent="0.35">
      <c r="A732" s="13"/>
      <c r="B732" s="14"/>
      <c r="C732" s="15"/>
      <c r="D732" s="14"/>
      <c r="E732" s="15"/>
      <c r="F732" s="14"/>
      <c r="G732" s="15"/>
      <c r="H732" s="14"/>
      <c r="I732" s="15"/>
      <c r="J732" s="14"/>
      <c r="K732" s="15"/>
      <c r="L732" s="14"/>
      <c r="M732" s="15"/>
      <c r="N732" s="14"/>
      <c r="O732" s="15"/>
      <c r="P732" s="14"/>
      <c r="Q732" s="17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</row>
    <row r="733" spans="1:37" ht="14.25" customHeight="1" x14ac:dyDescent="0.35">
      <c r="A733" s="13"/>
      <c r="B733" s="14"/>
      <c r="C733" s="15"/>
      <c r="D733" s="14"/>
      <c r="E733" s="15"/>
      <c r="F733" s="14"/>
      <c r="G733" s="15"/>
      <c r="H733" s="14"/>
      <c r="I733" s="15"/>
      <c r="J733" s="14"/>
      <c r="K733" s="15"/>
      <c r="L733" s="14"/>
      <c r="M733" s="15"/>
      <c r="N733" s="14"/>
      <c r="O733" s="15"/>
      <c r="P733" s="14"/>
      <c r="Q733" s="17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</row>
    <row r="734" spans="1:37" ht="14.25" customHeight="1" x14ac:dyDescent="0.35">
      <c r="A734" s="13"/>
      <c r="B734" s="14"/>
      <c r="C734" s="15"/>
      <c r="D734" s="14"/>
      <c r="E734" s="15"/>
      <c r="F734" s="14"/>
      <c r="G734" s="15"/>
      <c r="H734" s="14"/>
      <c r="I734" s="15"/>
      <c r="J734" s="14"/>
      <c r="K734" s="15"/>
      <c r="L734" s="14"/>
      <c r="M734" s="15"/>
      <c r="N734" s="14"/>
      <c r="O734" s="15"/>
      <c r="P734" s="14"/>
      <c r="Q734" s="17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</row>
    <row r="735" spans="1:37" ht="14.25" customHeight="1" x14ac:dyDescent="0.35">
      <c r="A735" s="13"/>
      <c r="B735" s="14"/>
      <c r="C735" s="15"/>
      <c r="D735" s="14"/>
      <c r="E735" s="15"/>
      <c r="F735" s="14"/>
      <c r="G735" s="15"/>
      <c r="H735" s="14"/>
      <c r="I735" s="15"/>
      <c r="J735" s="14"/>
      <c r="K735" s="15"/>
      <c r="L735" s="14"/>
      <c r="M735" s="15"/>
      <c r="N735" s="14"/>
      <c r="O735" s="15"/>
      <c r="P735" s="14"/>
      <c r="Q735" s="17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</row>
    <row r="736" spans="1:37" ht="14.25" customHeight="1" x14ac:dyDescent="0.35">
      <c r="A736" s="13"/>
      <c r="B736" s="14"/>
      <c r="C736" s="15"/>
      <c r="D736" s="14"/>
      <c r="E736" s="15"/>
      <c r="F736" s="14"/>
      <c r="G736" s="15"/>
      <c r="H736" s="14"/>
      <c r="I736" s="15"/>
      <c r="J736" s="14"/>
      <c r="K736" s="15"/>
      <c r="L736" s="14"/>
      <c r="M736" s="15"/>
      <c r="N736" s="14"/>
      <c r="O736" s="15"/>
      <c r="P736" s="14"/>
      <c r="Q736" s="17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  <c r="AK736" s="14"/>
    </row>
    <row r="737" spans="1:37" ht="14.25" customHeight="1" x14ac:dyDescent="0.35">
      <c r="A737" s="13"/>
      <c r="B737" s="14"/>
      <c r="C737" s="15"/>
      <c r="D737" s="14"/>
      <c r="E737" s="15"/>
      <c r="F737" s="14"/>
      <c r="G737" s="15"/>
      <c r="H737" s="14"/>
      <c r="I737" s="15"/>
      <c r="J737" s="14"/>
      <c r="K737" s="15"/>
      <c r="L737" s="14"/>
      <c r="M737" s="15"/>
      <c r="N737" s="14"/>
      <c r="O737" s="15"/>
      <c r="P737" s="14"/>
      <c r="Q737" s="17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</row>
    <row r="738" spans="1:37" ht="14.25" customHeight="1" x14ac:dyDescent="0.35">
      <c r="A738" s="13"/>
      <c r="B738" s="14"/>
      <c r="C738" s="15"/>
      <c r="D738" s="14"/>
      <c r="E738" s="15"/>
      <c r="F738" s="14"/>
      <c r="G738" s="15"/>
      <c r="H738" s="14"/>
      <c r="I738" s="15"/>
      <c r="J738" s="14"/>
      <c r="K738" s="15"/>
      <c r="L738" s="14"/>
      <c r="M738" s="15"/>
      <c r="N738" s="14"/>
      <c r="O738" s="15"/>
      <c r="P738" s="14"/>
      <c r="Q738" s="17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</row>
    <row r="739" spans="1:37" ht="14.25" customHeight="1" x14ac:dyDescent="0.35">
      <c r="A739" s="13"/>
      <c r="B739" s="14"/>
      <c r="C739" s="15"/>
      <c r="D739" s="14"/>
      <c r="E739" s="15"/>
      <c r="F739" s="14"/>
      <c r="G739" s="15"/>
      <c r="H739" s="14"/>
      <c r="I739" s="15"/>
      <c r="J739" s="14"/>
      <c r="K739" s="15"/>
      <c r="L739" s="14"/>
      <c r="M739" s="15"/>
      <c r="N739" s="14"/>
      <c r="O739" s="15"/>
      <c r="P739" s="14"/>
      <c r="Q739" s="17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</row>
    <row r="740" spans="1:37" ht="14.25" customHeight="1" x14ac:dyDescent="0.35">
      <c r="A740" s="13"/>
      <c r="B740" s="14"/>
      <c r="C740" s="15"/>
      <c r="D740" s="14"/>
      <c r="E740" s="15"/>
      <c r="F740" s="14"/>
      <c r="G740" s="15"/>
      <c r="H740" s="14"/>
      <c r="I740" s="15"/>
      <c r="J740" s="14"/>
      <c r="K740" s="15"/>
      <c r="L740" s="14"/>
      <c r="M740" s="15"/>
      <c r="N740" s="14"/>
      <c r="O740" s="15"/>
      <c r="P740" s="14"/>
      <c r="Q740" s="17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</row>
    <row r="741" spans="1:37" ht="14.25" customHeight="1" x14ac:dyDescent="0.35">
      <c r="A741" s="13"/>
      <c r="B741" s="14"/>
      <c r="C741" s="15"/>
      <c r="D741" s="14"/>
      <c r="E741" s="15"/>
      <c r="F741" s="14"/>
      <c r="G741" s="15"/>
      <c r="H741" s="14"/>
      <c r="I741" s="15"/>
      <c r="J741" s="14"/>
      <c r="K741" s="15"/>
      <c r="L741" s="14"/>
      <c r="M741" s="15"/>
      <c r="N741" s="14"/>
      <c r="O741" s="15"/>
      <c r="P741" s="14"/>
      <c r="Q741" s="17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</row>
    <row r="742" spans="1:37" ht="14.25" customHeight="1" x14ac:dyDescent="0.35">
      <c r="A742" s="13"/>
      <c r="B742" s="14"/>
      <c r="C742" s="15"/>
      <c r="D742" s="14"/>
      <c r="E742" s="15"/>
      <c r="F742" s="14"/>
      <c r="G742" s="15"/>
      <c r="H742" s="14"/>
      <c r="I742" s="15"/>
      <c r="J742" s="14"/>
      <c r="K742" s="15"/>
      <c r="L742" s="14"/>
      <c r="M742" s="15"/>
      <c r="N742" s="14"/>
      <c r="O742" s="15"/>
      <c r="P742" s="14"/>
      <c r="Q742" s="17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  <c r="AK742" s="14"/>
    </row>
    <row r="743" spans="1:37" ht="14.25" customHeight="1" x14ac:dyDescent="0.35">
      <c r="A743" s="13"/>
      <c r="B743" s="14"/>
      <c r="C743" s="15"/>
      <c r="D743" s="14"/>
      <c r="E743" s="15"/>
      <c r="F743" s="14"/>
      <c r="G743" s="15"/>
      <c r="H743" s="14"/>
      <c r="I743" s="15"/>
      <c r="J743" s="14"/>
      <c r="K743" s="15"/>
      <c r="L743" s="14"/>
      <c r="M743" s="15"/>
      <c r="N743" s="14"/>
      <c r="O743" s="15"/>
      <c r="P743" s="14"/>
      <c r="Q743" s="17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  <c r="AK743" s="14"/>
    </row>
    <row r="744" spans="1:37" ht="14.25" customHeight="1" x14ac:dyDescent="0.35">
      <c r="A744" s="13"/>
      <c r="B744" s="14"/>
      <c r="C744" s="15"/>
      <c r="D744" s="14"/>
      <c r="E744" s="15"/>
      <c r="F744" s="14"/>
      <c r="G744" s="15"/>
      <c r="H744" s="14"/>
      <c r="I744" s="15"/>
      <c r="J744" s="14"/>
      <c r="K744" s="15"/>
      <c r="L744" s="14"/>
      <c r="M744" s="15"/>
      <c r="N744" s="14"/>
      <c r="O744" s="15"/>
      <c r="P744" s="14"/>
      <c r="Q744" s="17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</row>
    <row r="745" spans="1:37" ht="14.25" customHeight="1" x14ac:dyDescent="0.35">
      <c r="A745" s="13"/>
      <c r="B745" s="14"/>
      <c r="C745" s="15"/>
      <c r="D745" s="14"/>
      <c r="E745" s="15"/>
      <c r="F745" s="14"/>
      <c r="G745" s="15"/>
      <c r="H745" s="14"/>
      <c r="I745" s="15"/>
      <c r="J745" s="14"/>
      <c r="K745" s="15"/>
      <c r="L745" s="14"/>
      <c r="M745" s="15"/>
      <c r="N745" s="14"/>
      <c r="O745" s="15"/>
      <c r="P745" s="14"/>
      <c r="Q745" s="17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  <c r="AK745" s="14"/>
    </row>
    <row r="746" spans="1:37" ht="14.25" customHeight="1" x14ac:dyDescent="0.35">
      <c r="A746" s="13"/>
      <c r="B746" s="14"/>
      <c r="C746" s="15"/>
      <c r="D746" s="14"/>
      <c r="E746" s="15"/>
      <c r="F746" s="14"/>
      <c r="G746" s="15"/>
      <c r="H746" s="14"/>
      <c r="I746" s="15"/>
      <c r="J746" s="14"/>
      <c r="K746" s="15"/>
      <c r="L746" s="14"/>
      <c r="M746" s="15"/>
      <c r="N746" s="14"/>
      <c r="O746" s="15"/>
      <c r="P746" s="14"/>
      <c r="Q746" s="17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</row>
    <row r="747" spans="1:37" ht="14.25" customHeight="1" x14ac:dyDescent="0.35">
      <c r="A747" s="13"/>
      <c r="B747" s="14"/>
      <c r="C747" s="15"/>
      <c r="D747" s="14"/>
      <c r="E747" s="15"/>
      <c r="F747" s="14"/>
      <c r="G747" s="15"/>
      <c r="H747" s="14"/>
      <c r="I747" s="15"/>
      <c r="J747" s="14"/>
      <c r="K747" s="15"/>
      <c r="L747" s="14"/>
      <c r="M747" s="15"/>
      <c r="N747" s="14"/>
      <c r="O747" s="15"/>
      <c r="P747" s="14"/>
      <c r="Q747" s="17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</row>
    <row r="748" spans="1:37" ht="14.25" customHeight="1" x14ac:dyDescent="0.35">
      <c r="A748" s="13"/>
      <c r="B748" s="14"/>
      <c r="C748" s="15"/>
      <c r="D748" s="14"/>
      <c r="E748" s="15"/>
      <c r="F748" s="14"/>
      <c r="G748" s="15"/>
      <c r="H748" s="14"/>
      <c r="I748" s="15"/>
      <c r="J748" s="14"/>
      <c r="K748" s="15"/>
      <c r="L748" s="14"/>
      <c r="M748" s="15"/>
      <c r="N748" s="14"/>
      <c r="O748" s="15"/>
      <c r="P748" s="14"/>
      <c r="Q748" s="17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  <c r="AK748" s="14"/>
    </row>
    <row r="749" spans="1:37" ht="14.25" customHeight="1" x14ac:dyDescent="0.35">
      <c r="A749" s="13"/>
      <c r="B749" s="14"/>
      <c r="C749" s="15"/>
      <c r="D749" s="14"/>
      <c r="E749" s="15"/>
      <c r="F749" s="14"/>
      <c r="G749" s="15"/>
      <c r="H749" s="14"/>
      <c r="I749" s="15"/>
      <c r="J749" s="14"/>
      <c r="K749" s="15"/>
      <c r="L749" s="14"/>
      <c r="M749" s="15"/>
      <c r="N749" s="14"/>
      <c r="O749" s="15"/>
      <c r="P749" s="14"/>
      <c r="Q749" s="17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  <c r="AJ749" s="14"/>
      <c r="AK749" s="14"/>
    </row>
    <row r="750" spans="1:37" ht="14.25" customHeight="1" x14ac:dyDescent="0.35">
      <c r="A750" s="13"/>
      <c r="B750" s="14"/>
      <c r="C750" s="15"/>
      <c r="D750" s="14"/>
      <c r="E750" s="15"/>
      <c r="F750" s="14"/>
      <c r="G750" s="15"/>
      <c r="H750" s="14"/>
      <c r="I750" s="15"/>
      <c r="J750" s="14"/>
      <c r="K750" s="15"/>
      <c r="L750" s="14"/>
      <c r="M750" s="15"/>
      <c r="N750" s="14"/>
      <c r="O750" s="15"/>
      <c r="P750" s="14"/>
      <c r="Q750" s="17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</row>
    <row r="751" spans="1:37" ht="14.25" customHeight="1" x14ac:dyDescent="0.35">
      <c r="A751" s="13"/>
      <c r="B751" s="14"/>
      <c r="C751" s="15"/>
      <c r="D751" s="14"/>
      <c r="E751" s="15"/>
      <c r="F751" s="14"/>
      <c r="G751" s="15"/>
      <c r="H751" s="14"/>
      <c r="I751" s="15"/>
      <c r="J751" s="14"/>
      <c r="K751" s="15"/>
      <c r="L751" s="14"/>
      <c r="M751" s="15"/>
      <c r="N751" s="14"/>
      <c r="O751" s="15"/>
      <c r="P751" s="14"/>
      <c r="Q751" s="17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</row>
    <row r="752" spans="1:37" ht="14.25" customHeight="1" x14ac:dyDescent="0.35">
      <c r="A752" s="13"/>
      <c r="B752" s="14"/>
      <c r="C752" s="15"/>
      <c r="D752" s="14"/>
      <c r="E752" s="15"/>
      <c r="F752" s="14"/>
      <c r="G752" s="15"/>
      <c r="H752" s="14"/>
      <c r="I752" s="15"/>
      <c r="J752" s="14"/>
      <c r="K752" s="15"/>
      <c r="L752" s="14"/>
      <c r="M752" s="15"/>
      <c r="N752" s="14"/>
      <c r="O752" s="15"/>
      <c r="P752" s="14"/>
      <c r="Q752" s="17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  <c r="AJ752" s="14"/>
      <c r="AK752" s="14"/>
    </row>
    <row r="753" spans="1:37" ht="14.25" customHeight="1" x14ac:dyDescent="0.35">
      <c r="A753" s="13"/>
      <c r="B753" s="14"/>
      <c r="C753" s="15"/>
      <c r="D753" s="14"/>
      <c r="E753" s="15"/>
      <c r="F753" s="14"/>
      <c r="G753" s="15"/>
      <c r="H753" s="14"/>
      <c r="I753" s="15"/>
      <c r="J753" s="14"/>
      <c r="K753" s="15"/>
      <c r="L753" s="14"/>
      <c r="M753" s="15"/>
      <c r="N753" s="14"/>
      <c r="O753" s="15"/>
      <c r="P753" s="14"/>
      <c r="Q753" s="17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  <c r="AK753" s="14"/>
    </row>
    <row r="754" spans="1:37" ht="14.25" customHeight="1" x14ac:dyDescent="0.35">
      <c r="A754" s="13"/>
      <c r="B754" s="14"/>
      <c r="C754" s="15"/>
      <c r="D754" s="14"/>
      <c r="E754" s="15"/>
      <c r="F754" s="14"/>
      <c r="G754" s="15"/>
      <c r="H754" s="14"/>
      <c r="I754" s="15"/>
      <c r="J754" s="14"/>
      <c r="K754" s="15"/>
      <c r="L754" s="14"/>
      <c r="M754" s="15"/>
      <c r="N754" s="14"/>
      <c r="O754" s="15"/>
      <c r="P754" s="14"/>
      <c r="Q754" s="17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  <c r="AK754" s="14"/>
    </row>
    <row r="755" spans="1:37" ht="14.25" customHeight="1" x14ac:dyDescent="0.35">
      <c r="A755" s="13"/>
      <c r="B755" s="14"/>
      <c r="C755" s="15"/>
      <c r="D755" s="14"/>
      <c r="E755" s="15"/>
      <c r="F755" s="14"/>
      <c r="G755" s="15"/>
      <c r="H755" s="14"/>
      <c r="I755" s="15"/>
      <c r="J755" s="14"/>
      <c r="K755" s="15"/>
      <c r="L755" s="14"/>
      <c r="M755" s="15"/>
      <c r="N755" s="14"/>
      <c r="O755" s="15"/>
      <c r="P755" s="14"/>
      <c r="Q755" s="17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  <c r="AJ755" s="14"/>
      <c r="AK755" s="14"/>
    </row>
    <row r="756" spans="1:37" ht="14.25" customHeight="1" x14ac:dyDescent="0.35">
      <c r="A756" s="13"/>
      <c r="B756" s="14"/>
      <c r="C756" s="15"/>
      <c r="D756" s="14"/>
      <c r="E756" s="15"/>
      <c r="F756" s="14"/>
      <c r="G756" s="15"/>
      <c r="H756" s="14"/>
      <c r="I756" s="15"/>
      <c r="J756" s="14"/>
      <c r="K756" s="15"/>
      <c r="L756" s="14"/>
      <c r="M756" s="15"/>
      <c r="N756" s="14"/>
      <c r="O756" s="15"/>
      <c r="P756" s="14"/>
      <c r="Q756" s="17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  <c r="AJ756" s="14"/>
      <c r="AK756" s="14"/>
    </row>
    <row r="757" spans="1:37" ht="14.25" customHeight="1" x14ac:dyDescent="0.35">
      <c r="A757" s="13"/>
      <c r="B757" s="14"/>
      <c r="C757" s="15"/>
      <c r="D757" s="14"/>
      <c r="E757" s="15"/>
      <c r="F757" s="14"/>
      <c r="G757" s="15"/>
      <c r="H757" s="14"/>
      <c r="I757" s="15"/>
      <c r="J757" s="14"/>
      <c r="K757" s="15"/>
      <c r="L757" s="14"/>
      <c r="M757" s="15"/>
      <c r="N757" s="14"/>
      <c r="O757" s="15"/>
      <c r="P757" s="14"/>
      <c r="Q757" s="17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  <c r="AJ757" s="14"/>
      <c r="AK757" s="14"/>
    </row>
    <row r="758" spans="1:37" ht="14.25" customHeight="1" x14ac:dyDescent="0.35">
      <c r="A758" s="13"/>
      <c r="B758" s="14"/>
      <c r="C758" s="15"/>
      <c r="D758" s="14"/>
      <c r="E758" s="15"/>
      <c r="F758" s="14"/>
      <c r="G758" s="15"/>
      <c r="H758" s="14"/>
      <c r="I758" s="15"/>
      <c r="J758" s="14"/>
      <c r="K758" s="15"/>
      <c r="L758" s="14"/>
      <c r="M758" s="15"/>
      <c r="N758" s="14"/>
      <c r="O758" s="15"/>
      <c r="P758" s="14"/>
      <c r="Q758" s="17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  <c r="AK758" s="14"/>
    </row>
    <row r="759" spans="1:37" ht="14.25" customHeight="1" x14ac:dyDescent="0.35">
      <c r="A759" s="13"/>
      <c r="B759" s="14"/>
      <c r="C759" s="15"/>
      <c r="D759" s="14"/>
      <c r="E759" s="15"/>
      <c r="F759" s="14"/>
      <c r="G759" s="15"/>
      <c r="H759" s="14"/>
      <c r="I759" s="15"/>
      <c r="J759" s="14"/>
      <c r="K759" s="15"/>
      <c r="L759" s="14"/>
      <c r="M759" s="15"/>
      <c r="N759" s="14"/>
      <c r="O759" s="15"/>
      <c r="P759" s="14"/>
      <c r="Q759" s="17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</row>
    <row r="760" spans="1:37" ht="14.25" customHeight="1" x14ac:dyDescent="0.35">
      <c r="A760" s="13"/>
      <c r="B760" s="14"/>
      <c r="C760" s="15"/>
      <c r="D760" s="14"/>
      <c r="E760" s="15"/>
      <c r="F760" s="14"/>
      <c r="G760" s="15"/>
      <c r="H760" s="14"/>
      <c r="I760" s="15"/>
      <c r="J760" s="14"/>
      <c r="K760" s="15"/>
      <c r="L760" s="14"/>
      <c r="M760" s="15"/>
      <c r="N760" s="14"/>
      <c r="O760" s="15"/>
      <c r="P760" s="14"/>
      <c r="Q760" s="17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</row>
    <row r="761" spans="1:37" ht="14.25" customHeight="1" x14ac:dyDescent="0.35">
      <c r="A761" s="13"/>
      <c r="B761" s="14"/>
      <c r="C761" s="15"/>
      <c r="D761" s="14"/>
      <c r="E761" s="15"/>
      <c r="F761" s="14"/>
      <c r="G761" s="15"/>
      <c r="H761" s="14"/>
      <c r="I761" s="15"/>
      <c r="J761" s="14"/>
      <c r="K761" s="15"/>
      <c r="L761" s="14"/>
      <c r="M761" s="15"/>
      <c r="N761" s="14"/>
      <c r="O761" s="15"/>
      <c r="P761" s="14"/>
      <c r="Q761" s="17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  <c r="AK761" s="14"/>
    </row>
    <row r="762" spans="1:37" ht="14.25" customHeight="1" x14ac:dyDescent="0.35">
      <c r="A762" s="13"/>
      <c r="B762" s="14"/>
      <c r="C762" s="15"/>
      <c r="D762" s="14"/>
      <c r="E762" s="15"/>
      <c r="F762" s="14"/>
      <c r="G762" s="15"/>
      <c r="H762" s="14"/>
      <c r="I762" s="15"/>
      <c r="J762" s="14"/>
      <c r="K762" s="15"/>
      <c r="L762" s="14"/>
      <c r="M762" s="15"/>
      <c r="N762" s="14"/>
      <c r="O762" s="15"/>
      <c r="P762" s="14"/>
      <c r="Q762" s="17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</row>
    <row r="763" spans="1:37" ht="14.25" customHeight="1" x14ac:dyDescent="0.35">
      <c r="A763" s="13"/>
      <c r="B763" s="14"/>
      <c r="C763" s="15"/>
      <c r="D763" s="14"/>
      <c r="E763" s="15"/>
      <c r="F763" s="14"/>
      <c r="G763" s="15"/>
      <c r="H763" s="14"/>
      <c r="I763" s="15"/>
      <c r="J763" s="14"/>
      <c r="K763" s="15"/>
      <c r="L763" s="14"/>
      <c r="M763" s="15"/>
      <c r="N763" s="14"/>
      <c r="O763" s="15"/>
      <c r="P763" s="14"/>
      <c r="Q763" s="17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  <c r="AK763" s="14"/>
    </row>
    <row r="764" spans="1:37" ht="14.25" customHeight="1" x14ac:dyDescent="0.35">
      <c r="A764" s="13"/>
      <c r="B764" s="14"/>
      <c r="C764" s="15"/>
      <c r="D764" s="14"/>
      <c r="E764" s="15"/>
      <c r="F764" s="14"/>
      <c r="G764" s="15"/>
      <c r="H764" s="14"/>
      <c r="I764" s="15"/>
      <c r="J764" s="14"/>
      <c r="K764" s="15"/>
      <c r="L764" s="14"/>
      <c r="M764" s="15"/>
      <c r="N764" s="14"/>
      <c r="O764" s="15"/>
      <c r="P764" s="14"/>
      <c r="Q764" s="17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  <c r="AK764" s="14"/>
    </row>
    <row r="765" spans="1:37" ht="14.25" customHeight="1" x14ac:dyDescent="0.35">
      <c r="A765" s="13"/>
      <c r="B765" s="14"/>
      <c r="C765" s="15"/>
      <c r="D765" s="14"/>
      <c r="E765" s="15"/>
      <c r="F765" s="14"/>
      <c r="G765" s="15"/>
      <c r="H765" s="14"/>
      <c r="I765" s="15"/>
      <c r="J765" s="14"/>
      <c r="K765" s="15"/>
      <c r="L765" s="14"/>
      <c r="M765" s="15"/>
      <c r="N765" s="14"/>
      <c r="O765" s="15"/>
      <c r="P765" s="14"/>
      <c r="Q765" s="17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</row>
    <row r="766" spans="1:37" ht="14.25" customHeight="1" x14ac:dyDescent="0.35">
      <c r="A766" s="13"/>
      <c r="B766" s="14"/>
      <c r="C766" s="15"/>
      <c r="D766" s="14"/>
      <c r="E766" s="15"/>
      <c r="F766" s="14"/>
      <c r="G766" s="15"/>
      <c r="H766" s="14"/>
      <c r="I766" s="15"/>
      <c r="J766" s="14"/>
      <c r="K766" s="15"/>
      <c r="L766" s="14"/>
      <c r="M766" s="15"/>
      <c r="N766" s="14"/>
      <c r="O766" s="15"/>
      <c r="P766" s="14"/>
      <c r="Q766" s="17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</row>
    <row r="767" spans="1:37" ht="14.25" customHeight="1" x14ac:dyDescent="0.35">
      <c r="A767" s="13"/>
      <c r="B767" s="14"/>
      <c r="C767" s="15"/>
      <c r="D767" s="14"/>
      <c r="E767" s="15"/>
      <c r="F767" s="14"/>
      <c r="G767" s="15"/>
      <c r="H767" s="14"/>
      <c r="I767" s="15"/>
      <c r="J767" s="14"/>
      <c r="K767" s="15"/>
      <c r="L767" s="14"/>
      <c r="M767" s="15"/>
      <c r="N767" s="14"/>
      <c r="O767" s="15"/>
      <c r="P767" s="14"/>
      <c r="Q767" s="17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  <c r="AK767" s="14"/>
    </row>
    <row r="768" spans="1:37" ht="14.25" customHeight="1" x14ac:dyDescent="0.35">
      <c r="A768" s="13"/>
      <c r="B768" s="14"/>
      <c r="C768" s="15"/>
      <c r="D768" s="14"/>
      <c r="E768" s="15"/>
      <c r="F768" s="14"/>
      <c r="G768" s="15"/>
      <c r="H768" s="14"/>
      <c r="I768" s="15"/>
      <c r="J768" s="14"/>
      <c r="K768" s="15"/>
      <c r="L768" s="14"/>
      <c r="M768" s="15"/>
      <c r="N768" s="14"/>
      <c r="O768" s="15"/>
      <c r="P768" s="14"/>
      <c r="Q768" s="17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  <c r="AK768" s="14"/>
    </row>
    <row r="769" spans="1:37" ht="14.25" customHeight="1" x14ac:dyDescent="0.35">
      <c r="A769" s="13"/>
      <c r="B769" s="14"/>
      <c r="C769" s="15"/>
      <c r="D769" s="14"/>
      <c r="E769" s="15"/>
      <c r="F769" s="14"/>
      <c r="G769" s="15"/>
      <c r="H769" s="14"/>
      <c r="I769" s="15"/>
      <c r="J769" s="14"/>
      <c r="K769" s="15"/>
      <c r="L769" s="14"/>
      <c r="M769" s="15"/>
      <c r="N769" s="14"/>
      <c r="O769" s="15"/>
      <c r="P769" s="14"/>
      <c r="Q769" s="17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</row>
    <row r="770" spans="1:37" ht="14.25" customHeight="1" x14ac:dyDescent="0.35">
      <c r="A770" s="13"/>
      <c r="B770" s="14"/>
      <c r="C770" s="15"/>
      <c r="D770" s="14"/>
      <c r="E770" s="15"/>
      <c r="F770" s="14"/>
      <c r="G770" s="15"/>
      <c r="H770" s="14"/>
      <c r="I770" s="15"/>
      <c r="J770" s="14"/>
      <c r="K770" s="15"/>
      <c r="L770" s="14"/>
      <c r="M770" s="15"/>
      <c r="N770" s="14"/>
      <c r="O770" s="15"/>
      <c r="P770" s="14"/>
      <c r="Q770" s="17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</row>
    <row r="771" spans="1:37" ht="14.25" customHeight="1" x14ac:dyDescent="0.35">
      <c r="A771" s="13"/>
      <c r="B771" s="14"/>
      <c r="C771" s="15"/>
      <c r="D771" s="14"/>
      <c r="E771" s="15"/>
      <c r="F771" s="14"/>
      <c r="G771" s="15"/>
      <c r="H771" s="14"/>
      <c r="I771" s="15"/>
      <c r="J771" s="14"/>
      <c r="K771" s="15"/>
      <c r="L771" s="14"/>
      <c r="M771" s="15"/>
      <c r="N771" s="14"/>
      <c r="O771" s="15"/>
      <c r="P771" s="14"/>
      <c r="Q771" s="17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  <c r="AK771" s="14"/>
    </row>
    <row r="772" spans="1:37" ht="14.25" customHeight="1" x14ac:dyDescent="0.35">
      <c r="A772" s="13"/>
      <c r="B772" s="14"/>
      <c r="C772" s="15"/>
      <c r="D772" s="14"/>
      <c r="E772" s="15"/>
      <c r="F772" s="14"/>
      <c r="G772" s="15"/>
      <c r="H772" s="14"/>
      <c r="I772" s="15"/>
      <c r="J772" s="14"/>
      <c r="K772" s="15"/>
      <c r="L772" s="14"/>
      <c r="M772" s="15"/>
      <c r="N772" s="14"/>
      <c r="O772" s="15"/>
      <c r="P772" s="14"/>
      <c r="Q772" s="17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</row>
    <row r="773" spans="1:37" ht="14.25" customHeight="1" x14ac:dyDescent="0.35">
      <c r="A773" s="13"/>
      <c r="B773" s="14"/>
      <c r="C773" s="15"/>
      <c r="D773" s="14"/>
      <c r="E773" s="15"/>
      <c r="F773" s="14"/>
      <c r="G773" s="15"/>
      <c r="H773" s="14"/>
      <c r="I773" s="15"/>
      <c r="J773" s="14"/>
      <c r="K773" s="15"/>
      <c r="L773" s="14"/>
      <c r="M773" s="15"/>
      <c r="N773" s="14"/>
      <c r="O773" s="15"/>
      <c r="P773" s="14"/>
      <c r="Q773" s="17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</row>
    <row r="774" spans="1:37" ht="14.25" customHeight="1" x14ac:dyDescent="0.35">
      <c r="A774" s="13"/>
      <c r="B774" s="14"/>
      <c r="C774" s="15"/>
      <c r="D774" s="14"/>
      <c r="E774" s="15"/>
      <c r="F774" s="14"/>
      <c r="G774" s="15"/>
      <c r="H774" s="14"/>
      <c r="I774" s="15"/>
      <c r="J774" s="14"/>
      <c r="K774" s="15"/>
      <c r="L774" s="14"/>
      <c r="M774" s="15"/>
      <c r="N774" s="14"/>
      <c r="O774" s="15"/>
      <c r="P774" s="14"/>
      <c r="Q774" s="17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</row>
    <row r="775" spans="1:37" ht="14.25" customHeight="1" x14ac:dyDescent="0.35">
      <c r="A775" s="13"/>
      <c r="B775" s="14"/>
      <c r="C775" s="15"/>
      <c r="D775" s="14"/>
      <c r="E775" s="15"/>
      <c r="F775" s="14"/>
      <c r="G775" s="15"/>
      <c r="H775" s="14"/>
      <c r="I775" s="15"/>
      <c r="J775" s="14"/>
      <c r="K775" s="15"/>
      <c r="L775" s="14"/>
      <c r="M775" s="15"/>
      <c r="N775" s="14"/>
      <c r="O775" s="15"/>
      <c r="P775" s="14"/>
      <c r="Q775" s="17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</row>
    <row r="776" spans="1:37" ht="14.25" customHeight="1" x14ac:dyDescent="0.35">
      <c r="A776" s="13"/>
      <c r="B776" s="14"/>
      <c r="C776" s="15"/>
      <c r="D776" s="14"/>
      <c r="E776" s="15"/>
      <c r="F776" s="14"/>
      <c r="G776" s="15"/>
      <c r="H776" s="14"/>
      <c r="I776" s="15"/>
      <c r="J776" s="14"/>
      <c r="K776" s="15"/>
      <c r="L776" s="14"/>
      <c r="M776" s="15"/>
      <c r="N776" s="14"/>
      <c r="O776" s="15"/>
      <c r="P776" s="14"/>
      <c r="Q776" s="17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</row>
    <row r="777" spans="1:37" ht="14.25" customHeight="1" x14ac:dyDescent="0.35">
      <c r="A777" s="13"/>
      <c r="B777" s="14"/>
      <c r="C777" s="15"/>
      <c r="D777" s="14"/>
      <c r="E777" s="15"/>
      <c r="F777" s="14"/>
      <c r="G777" s="15"/>
      <c r="H777" s="14"/>
      <c r="I777" s="15"/>
      <c r="J777" s="14"/>
      <c r="K777" s="15"/>
      <c r="L777" s="14"/>
      <c r="M777" s="15"/>
      <c r="N777" s="14"/>
      <c r="O777" s="15"/>
      <c r="P777" s="14"/>
      <c r="Q777" s="17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</row>
    <row r="778" spans="1:37" ht="14.25" customHeight="1" x14ac:dyDescent="0.35">
      <c r="A778" s="13"/>
      <c r="B778" s="14"/>
      <c r="C778" s="15"/>
      <c r="D778" s="14"/>
      <c r="E778" s="15"/>
      <c r="F778" s="14"/>
      <c r="G778" s="15"/>
      <c r="H778" s="14"/>
      <c r="I778" s="15"/>
      <c r="J778" s="14"/>
      <c r="K778" s="15"/>
      <c r="L778" s="14"/>
      <c r="M778" s="15"/>
      <c r="N778" s="14"/>
      <c r="O778" s="15"/>
      <c r="P778" s="14"/>
      <c r="Q778" s="17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</row>
    <row r="779" spans="1:37" ht="14.25" customHeight="1" x14ac:dyDescent="0.35">
      <c r="A779" s="13"/>
      <c r="B779" s="14"/>
      <c r="C779" s="15"/>
      <c r="D779" s="14"/>
      <c r="E779" s="15"/>
      <c r="F779" s="14"/>
      <c r="G779" s="15"/>
      <c r="H779" s="14"/>
      <c r="I779" s="15"/>
      <c r="J779" s="14"/>
      <c r="K779" s="15"/>
      <c r="L779" s="14"/>
      <c r="M779" s="15"/>
      <c r="N779" s="14"/>
      <c r="O779" s="15"/>
      <c r="P779" s="14"/>
      <c r="Q779" s="17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  <c r="AK779" s="14"/>
    </row>
    <row r="780" spans="1:37" ht="14.25" customHeight="1" x14ac:dyDescent="0.35">
      <c r="A780" s="13"/>
      <c r="B780" s="14"/>
      <c r="C780" s="15"/>
      <c r="D780" s="14"/>
      <c r="E780" s="15"/>
      <c r="F780" s="14"/>
      <c r="G780" s="15"/>
      <c r="H780" s="14"/>
      <c r="I780" s="15"/>
      <c r="J780" s="14"/>
      <c r="K780" s="15"/>
      <c r="L780" s="14"/>
      <c r="M780" s="15"/>
      <c r="N780" s="14"/>
      <c r="O780" s="15"/>
      <c r="P780" s="14"/>
      <c r="Q780" s="17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</row>
    <row r="781" spans="1:37" ht="14.25" customHeight="1" x14ac:dyDescent="0.35">
      <c r="A781" s="13"/>
      <c r="B781" s="14"/>
      <c r="C781" s="15"/>
      <c r="D781" s="14"/>
      <c r="E781" s="15"/>
      <c r="F781" s="14"/>
      <c r="G781" s="15"/>
      <c r="H781" s="14"/>
      <c r="I781" s="15"/>
      <c r="J781" s="14"/>
      <c r="K781" s="15"/>
      <c r="L781" s="14"/>
      <c r="M781" s="15"/>
      <c r="N781" s="14"/>
      <c r="O781" s="15"/>
      <c r="P781" s="14"/>
      <c r="Q781" s="17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</row>
    <row r="782" spans="1:37" ht="14.25" customHeight="1" x14ac:dyDescent="0.35">
      <c r="A782" s="13"/>
      <c r="B782" s="14"/>
      <c r="C782" s="15"/>
      <c r="D782" s="14"/>
      <c r="E782" s="15"/>
      <c r="F782" s="14"/>
      <c r="G782" s="15"/>
      <c r="H782" s="14"/>
      <c r="I782" s="15"/>
      <c r="J782" s="14"/>
      <c r="K782" s="15"/>
      <c r="L782" s="14"/>
      <c r="M782" s="15"/>
      <c r="N782" s="14"/>
      <c r="O782" s="15"/>
      <c r="P782" s="14"/>
      <c r="Q782" s="17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</row>
    <row r="783" spans="1:37" ht="14.25" customHeight="1" x14ac:dyDescent="0.35">
      <c r="A783" s="13"/>
      <c r="B783" s="14"/>
      <c r="C783" s="15"/>
      <c r="D783" s="14"/>
      <c r="E783" s="15"/>
      <c r="F783" s="14"/>
      <c r="G783" s="15"/>
      <c r="H783" s="14"/>
      <c r="I783" s="15"/>
      <c r="J783" s="14"/>
      <c r="K783" s="15"/>
      <c r="L783" s="14"/>
      <c r="M783" s="15"/>
      <c r="N783" s="14"/>
      <c r="O783" s="15"/>
      <c r="P783" s="14"/>
      <c r="Q783" s="17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</row>
    <row r="784" spans="1:37" ht="14.25" customHeight="1" x14ac:dyDescent="0.35">
      <c r="A784" s="13"/>
      <c r="B784" s="14"/>
      <c r="C784" s="15"/>
      <c r="D784" s="14"/>
      <c r="E784" s="15"/>
      <c r="F784" s="14"/>
      <c r="G784" s="15"/>
      <c r="H784" s="14"/>
      <c r="I784" s="15"/>
      <c r="J784" s="14"/>
      <c r="K784" s="15"/>
      <c r="L784" s="14"/>
      <c r="M784" s="15"/>
      <c r="N784" s="14"/>
      <c r="O784" s="15"/>
      <c r="P784" s="14"/>
      <c r="Q784" s="17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</row>
    <row r="785" spans="1:37" ht="14.25" customHeight="1" x14ac:dyDescent="0.35">
      <c r="A785" s="13"/>
      <c r="B785" s="14"/>
      <c r="C785" s="15"/>
      <c r="D785" s="14"/>
      <c r="E785" s="15"/>
      <c r="F785" s="14"/>
      <c r="G785" s="15"/>
      <c r="H785" s="14"/>
      <c r="I785" s="15"/>
      <c r="J785" s="14"/>
      <c r="K785" s="15"/>
      <c r="L785" s="14"/>
      <c r="M785" s="15"/>
      <c r="N785" s="14"/>
      <c r="O785" s="15"/>
      <c r="P785" s="14"/>
      <c r="Q785" s="17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</row>
    <row r="786" spans="1:37" ht="14.25" customHeight="1" x14ac:dyDescent="0.35">
      <c r="A786" s="13"/>
      <c r="B786" s="14"/>
      <c r="C786" s="15"/>
      <c r="D786" s="14"/>
      <c r="E786" s="15"/>
      <c r="F786" s="14"/>
      <c r="G786" s="15"/>
      <c r="H786" s="14"/>
      <c r="I786" s="15"/>
      <c r="J786" s="14"/>
      <c r="K786" s="15"/>
      <c r="L786" s="14"/>
      <c r="M786" s="15"/>
      <c r="N786" s="14"/>
      <c r="O786" s="15"/>
      <c r="P786" s="14"/>
      <c r="Q786" s="17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</row>
    <row r="787" spans="1:37" ht="14.25" customHeight="1" x14ac:dyDescent="0.35">
      <c r="A787" s="13"/>
      <c r="B787" s="14"/>
      <c r="C787" s="15"/>
      <c r="D787" s="14"/>
      <c r="E787" s="15"/>
      <c r="F787" s="14"/>
      <c r="G787" s="15"/>
      <c r="H787" s="14"/>
      <c r="I787" s="15"/>
      <c r="J787" s="14"/>
      <c r="K787" s="15"/>
      <c r="L787" s="14"/>
      <c r="M787" s="15"/>
      <c r="N787" s="14"/>
      <c r="O787" s="15"/>
      <c r="P787" s="14"/>
      <c r="Q787" s="17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  <c r="AK787" s="14"/>
    </row>
    <row r="788" spans="1:37" ht="14.25" customHeight="1" x14ac:dyDescent="0.35">
      <c r="A788" s="13"/>
      <c r="B788" s="14"/>
      <c r="C788" s="15"/>
      <c r="D788" s="14"/>
      <c r="E788" s="15"/>
      <c r="F788" s="14"/>
      <c r="G788" s="15"/>
      <c r="H788" s="14"/>
      <c r="I788" s="15"/>
      <c r="J788" s="14"/>
      <c r="K788" s="15"/>
      <c r="L788" s="14"/>
      <c r="M788" s="15"/>
      <c r="N788" s="14"/>
      <c r="O788" s="15"/>
      <c r="P788" s="14"/>
      <c r="Q788" s="17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</row>
    <row r="789" spans="1:37" ht="14.25" customHeight="1" x14ac:dyDescent="0.35">
      <c r="A789" s="13"/>
      <c r="B789" s="14"/>
      <c r="C789" s="15"/>
      <c r="D789" s="14"/>
      <c r="E789" s="15"/>
      <c r="F789" s="14"/>
      <c r="G789" s="15"/>
      <c r="H789" s="14"/>
      <c r="I789" s="15"/>
      <c r="J789" s="14"/>
      <c r="K789" s="15"/>
      <c r="L789" s="14"/>
      <c r="M789" s="15"/>
      <c r="N789" s="14"/>
      <c r="O789" s="15"/>
      <c r="P789" s="14"/>
      <c r="Q789" s="17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</row>
    <row r="790" spans="1:37" ht="14.25" customHeight="1" x14ac:dyDescent="0.35">
      <c r="A790" s="13"/>
      <c r="B790" s="14"/>
      <c r="C790" s="15"/>
      <c r="D790" s="14"/>
      <c r="E790" s="15"/>
      <c r="F790" s="14"/>
      <c r="G790" s="15"/>
      <c r="H790" s="14"/>
      <c r="I790" s="15"/>
      <c r="J790" s="14"/>
      <c r="K790" s="15"/>
      <c r="L790" s="14"/>
      <c r="M790" s="15"/>
      <c r="N790" s="14"/>
      <c r="O790" s="15"/>
      <c r="P790" s="14"/>
      <c r="Q790" s="17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</row>
    <row r="791" spans="1:37" ht="14.25" customHeight="1" x14ac:dyDescent="0.35">
      <c r="A791" s="13"/>
      <c r="B791" s="14"/>
      <c r="C791" s="15"/>
      <c r="D791" s="14"/>
      <c r="E791" s="15"/>
      <c r="F791" s="14"/>
      <c r="G791" s="15"/>
      <c r="H791" s="14"/>
      <c r="I791" s="15"/>
      <c r="J791" s="14"/>
      <c r="K791" s="15"/>
      <c r="L791" s="14"/>
      <c r="M791" s="15"/>
      <c r="N791" s="14"/>
      <c r="O791" s="15"/>
      <c r="P791" s="14"/>
      <c r="Q791" s="17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</row>
    <row r="792" spans="1:37" ht="14.25" customHeight="1" x14ac:dyDescent="0.35">
      <c r="A792" s="13"/>
      <c r="B792" s="14"/>
      <c r="C792" s="15"/>
      <c r="D792" s="14"/>
      <c r="E792" s="15"/>
      <c r="F792" s="14"/>
      <c r="G792" s="15"/>
      <c r="H792" s="14"/>
      <c r="I792" s="15"/>
      <c r="J792" s="14"/>
      <c r="K792" s="15"/>
      <c r="L792" s="14"/>
      <c r="M792" s="15"/>
      <c r="N792" s="14"/>
      <c r="O792" s="15"/>
      <c r="P792" s="14"/>
      <c r="Q792" s="17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</row>
    <row r="793" spans="1:37" ht="14.25" customHeight="1" x14ac:dyDescent="0.35">
      <c r="A793" s="13"/>
      <c r="B793" s="14"/>
      <c r="C793" s="15"/>
      <c r="D793" s="14"/>
      <c r="E793" s="15"/>
      <c r="F793" s="14"/>
      <c r="G793" s="15"/>
      <c r="H793" s="14"/>
      <c r="I793" s="15"/>
      <c r="J793" s="14"/>
      <c r="K793" s="15"/>
      <c r="L793" s="14"/>
      <c r="M793" s="15"/>
      <c r="N793" s="14"/>
      <c r="O793" s="15"/>
      <c r="P793" s="14"/>
      <c r="Q793" s="17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</row>
    <row r="794" spans="1:37" ht="14.25" customHeight="1" x14ac:dyDescent="0.35">
      <c r="A794" s="13"/>
      <c r="B794" s="14"/>
      <c r="C794" s="15"/>
      <c r="D794" s="14"/>
      <c r="E794" s="15"/>
      <c r="F794" s="14"/>
      <c r="G794" s="15"/>
      <c r="H794" s="14"/>
      <c r="I794" s="15"/>
      <c r="J794" s="14"/>
      <c r="K794" s="15"/>
      <c r="L794" s="14"/>
      <c r="M794" s="15"/>
      <c r="N794" s="14"/>
      <c r="O794" s="15"/>
      <c r="P794" s="14"/>
      <c r="Q794" s="17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</row>
    <row r="795" spans="1:37" ht="14.25" customHeight="1" x14ac:dyDescent="0.35">
      <c r="A795" s="13"/>
      <c r="B795" s="14"/>
      <c r="C795" s="15"/>
      <c r="D795" s="14"/>
      <c r="E795" s="15"/>
      <c r="F795" s="14"/>
      <c r="G795" s="15"/>
      <c r="H795" s="14"/>
      <c r="I795" s="15"/>
      <c r="J795" s="14"/>
      <c r="K795" s="15"/>
      <c r="L795" s="14"/>
      <c r="M795" s="15"/>
      <c r="N795" s="14"/>
      <c r="O795" s="15"/>
      <c r="P795" s="14"/>
      <c r="Q795" s="17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</row>
    <row r="796" spans="1:37" ht="14.25" customHeight="1" x14ac:dyDescent="0.35">
      <c r="A796" s="13"/>
      <c r="B796" s="14"/>
      <c r="C796" s="15"/>
      <c r="D796" s="14"/>
      <c r="E796" s="15"/>
      <c r="F796" s="14"/>
      <c r="G796" s="15"/>
      <c r="H796" s="14"/>
      <c r="I796" s="15"/>
      <c r="J796" s="14"/>
      <c r="K796" s="15"/>
      <c r="L796" s="14"/>
      <c r="M796" s="15"/>
      <c r="N796" s="14"/>
      <c r="O796" s="15"/>
      <c r="P796" s="14"/>
      <c r="Q796" s="17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</row>
    <row r="797" spans="1:37" ht="14.25" customHeight="1" x14ac:dyDescent="0.35">
      <c r="A797" s="13"/>
      <c r="B797" s="14"/>
      <c r="C797" s="15"/>
      <c r="D797" s="14"/>
      <c r="E797" s="15"/>
      <c r="F797" s="14"/>
      <c r="G797" s="15"/>
      <c r="H797" s="14"/>
      <c r="I797" s="15"/>
      <c r="J797" s="14"/>
      <c r="K797" s="15"/>
      <c r="L797" s="14"/>
      <c r="M797" s="15"/>
      <c r="N797" s="14"/>
      <c r="O797" s="15"/>
      <c r="P797" s="14"/>
      <c r="Q797" s="17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  <c r="AK797" s="14"/>
    </row>
    <row r="798" spans="1:37" ht="14.25" customHeight="1" x14ac:dyDescent="0.35">
      <c r="A798" s="13"/>
      <c r="B798" s="14"/>
      <c r="C798" s="15"/>
      <c r="D798" s="14"/>
      <c r="E798" s="15"/>
      <c r="F798" s="14"/>
      <c r="G798" s="15"/>
      <c r="H798" s="14"/>
      <c r="I798" s="15"/>
      <c r="J798" s="14"/>
      <c r="K798" s="15"/>
      <c r="L798" s="14"/>
      <c r="M798" s="15"/>
      <c r="N798" s="14"/>
      <c r="O798" s="15"/>
      <c r="P798" s="14"/>
      <c r="Q798" s="17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</row>
    <row r="799" spans="1:37" ht="14.25" customHeight="1" x14ac:dyDescent="0.35">
      <c r="A799" s="13"/>
      <c r="B799" s="14"/>
      <c r="C799" s="15"/>
      <c r="D799" s="14"/>
      <c r="E799" s="15"/>
      <c r="F799" s="14"/>
      <c r="G799" s="15"/>
      <c r="H799" s="14"/>
      <c r="I799" s="15"/>
      <c r="J799" s="14"/>
      <c r="K799" s="15"/>
      <c r="L799" s="14"/>
      <c r="M799" s="15"/>
      <c r="N799" s="14"/>
      <c r="O799" s="15"/>
      <c r="P799" s="14"/>
      <c r="Q799" s="17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</row>
    <row r="800" spans="1:37" ht="14.25" customHeight="1" x14ac:dyDescent="0.35">
      <c r="A800" s="13"/>
      <c r="B800" s="14"/>
      <c r="C800" s="15"/>
      <c r="D800" s="14"/>
      <c r="E800" s="15"/>
      <c r="F800" s="14"/>
      <c r="G800" s="15"/>
      <c r="H800" s="14"/>
      <c r="I800" s="15"/>
      <c r="J800" s="14"/>
      <c r="K800" s="15"/>
      <c r="L800" s="14"/>
      <c r="M800" s="15"/>
      <c r="N800" s="14"/>
      <c r="O800" s="15"/>
      <c r="P800" s="14"/>
      <c r="Q800" s="17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</row>
    <row r="801" spans="1:37" ht="14.25" customHeight="1" x14ac:dyDescent="0.35">
      <c r="A801" s="13"/>
      <c r="B801" s="14"/>
      <c r="C801" s="15"/>
      <c r="D801" s="14"/>
      <c r="E801" s="15"/>
      <c r="F801" s="14"/>
      <c r="G801" s="15"/>
      <c r="H801" s="14"/>
      <c r="I801" s="15"/>
      <c r="J801" s="14"/>
      <c r="K801" s="15"/>
      <c r="L801" s="14"/>
      <c r="M801" s="15"/>
      <c r="N801" s="14"/>
      <c r="O801" s="15"/>
      <c r="P801" s="14"/>
      <c r="Q801" s="17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</row>
    <row r="802" spans="1:37" ht="14.25" customHeight="1" x14ac:dyDescent="0.35">
      <c r="A802" s="13"/>
      <c r="B802" s="14"/>
      <c r="C802" s="15"/>
      <c r="D802" s="14"/>
      <c r="E802" s="15"/>
      <c r="F802" s="14"/>
      <c r="G802" s="15"/>
      <c r="H802" s="14"/>
      <c r="I802" s="15"/>
      <c r="J802" s="14"/>
      <c r="K802" s="15"/>
      <c r="L802" s="14"/>
      <c r="M802" s="15"/>
      <c r="N802" s="14"/>
      <c r="O802" s="15"/>
      <c r="P802" s="14"/>
      <c r="Q802" s="17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</row>
    <row r="803" spans="1:37" ht="14.25" customHeight="1" x14ac:dyDescent="0.35">
      <c r="A803" s="13"/>
      <c r="B803" s="14"/>
      <c r="C803" s="15"/>
      <c r="D803" s="14"/>
      <c r="E803" s="15"/>
      <c r="F803" s="14"/>
      <c r="G803" s="15"/>
      <c r="H803" s="14"/>
      <c r="I803" s="15"/>
      <c r="J803" s="14"/>
      <c r="K803" s="15"/>
      <c r="L803" s="14"/>
      <c r="M803" s="15"/>
      <c r="N803" s="14"/>
      <c r="O803" s="15"/>
      <c r="P803" s="14"/>
      <c r="Q803" s="17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</row>
    <row r="804" spans="1:37" ht="14.25" customHeight="1" x14ac:dyDescent="0.35">
      <c r="A804" s="13"/>
      <c r="B804" s="14"/>
      <c r="C804" s="15"/>
      <c r="D804" s="14"/>
      <c r="E804" s="15"/>
      <c r="F804" s="14"/>
      <c r="G804" s="15"/>
      <c r="H804" s="14"/>
      <c r="I804" s="15"/>
      <c r="J804" s="14"/>
      <c r="K804" s="15"/>
      <c r="L804" s="14"/>
      <c r="M804" s="15"/>
      <c r="N804" s="14"/>
      <c r="O804" s="15"/>
      <c r="P804" s="14"/>
      <c r="Q804" s="17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</row>
    <row r="805" spans="1:37" ht="14.25" customHeight="1" x14ac:dyDescent="0.35">
      <c r="A805" s="13"/>
      <c r="B805" s="14"/>
      <c r="C805" s="15"/>
      <c r="D805" s="14"/>
      <c r="E805" s="15"/>
      <c r="F805" s="14"/>
      <c r="G805" s="15"/>
      <c r="H805" s="14"/>
      <c r="I805" s="15"/>
      <c r="J805" s="14"/>
      <c r="K805" s="15"/>
      <c r="L805" s="14"/>
      <c r="M805" s="15"/>
      <c r="N805" s="14"/>
      <c r="O805" s="15"/>
      <c r="P805" s="14"/>
      <c r="Q805" s="17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  <c r="AK805" s="14"/>
    </row>
    <row r="806" spans="1:37" ht="14.25" customHeight="1" x14ac:dyDescent="0.35">
      <c r="A806" s="13"/>
      <c r="B806" s="14"/>
      <c r="C806" s="15"/>
      <c r="D806" s="14"/>
      <c r="E806" s="15"/>
      <c r="F806" s="14"/>
      <c r="G806" s="15"/>
      <c r="H806" s="14"/>
      <c r="I806" s="15"/>
      <c r="J806" s="14"/>
      <c r="K806" s="15"/>
      <c r="L806" s="14"/>
      <c r="M806" s="15"/>
      <c r="N806" s="14"/>
      <c r="O806" s="15"/>
      <c r="P806" s="14"/>
      <c r="Q806" s="17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</row>
    <row r="807" spans="1:37" ht="14.25" customHeight="1" x14ac:dyDescent="0.35">
      <c r="A807" s="13"/>
      <c r="B807" s="14"/>
      <c r="C807" s="15"/>
      <c r="D807" s="14"/>
      <c r="E807" s="15"/>
      <c r="F807" s="14"/>
      <c r="G807" s="15"/>
      <c r="H807" s="14"/>
      <c r="I807" s="15"/>
      <c r="J807" s="14"/>
      <c r="K807" s="15"/>
      <c r="L807" s="14"/>
      <c r="M807" s="15"/>
      <c r="N807" s="14"/>
      <c r="O807" s="15"/>
      <c r="P807" s="14"/>
      <c r="Q807" s="17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</row>
    <row r="808" spans="1:37" ht="14.25" customHeight="1" x14ac:dyDescent="0.35">
      <c r="A808" s="13"/>
      <c r="B808" s="14"/>
      <c r="C808" s="15"/>
      <c r="D808" s="14"/>
      <c r="E808" s="15"/>
      <c r="F808" s="14"/>
      <c r="G808" s="15"/>
      <c r="H808" s="14"/>
      <c r="I808" s="15"/>
      <c r="J808" s="14"/>
      <c r="K808" s="15"/>
      <c r="L808" s="14"/>
      <c r="M808" s="15"/>
      <c r="N808" s="14"/>
      <c r="O808" s="15"/>
      <c r="P808" s="14"/>
      <c r="Q808" s="17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</row>
    <row r="809" spans="1:37" ht="14.25" customHeight="1" x14ac:dyDescent="0.35">
      <c r="A809" s="13"/>
      <c r="B809" s="14"/>
      <c r="C809" s="15"/>
      <c r="D809" s="14"/>
      <c r="E809" s="15"/>
      <c r="F809" s="14"/>
      <c r="G809" s="15"/>
      <c r="H809" s="14"/>
      <c r="I809" s="15"/>
      <c r="J809" s="14"/>
      <c r="K809" s="15"/>
      <c r="L809" s="14"/>
      <c r="M809" s="15"/>
      <c r="N809" s="14"/>
      <c r="O809" s="15"/>
      <c r="P809" s="14"/>
      <c r="Q809" s="17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</row>
    <row r="810" spans="1:37" ht="14.25" customHeight="1" x14ac:dyDescent="0.35">
      <c r="A810" s="13"/>
      <c r="B810" s="14"/>
      <c r="C810" s="15"/>
      <c r="D810" s="14"/>
      <c r="E810" s="15"/>
      <c r="F810" s="14"/>
      <c r="G810" s="15"/>
      <c r="H810" s="14"/>
      <c r="I810" s="15"/>
      <c r="J810" s="14"/>
      <c r="K810" s="15"/>
      <c r="L810" s="14"/>
      <c r="M810" s="15"/>
      <c r="N810" s="14"/>
      <c r="O810" s="15"/>
      <c r="P810" s="14"/>
      <c r="Q810" s="17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</row>
    <row r="811" spans="1:37" ht="14.25" customHeight="1" x14ac:dyDescent="0.35">
      <c r="A811" s="13"/>
      <c r="B811" s="14"/>
      <c r="C811" s="15"/>
      <c r="D811" s="14"/>
      <c r="E811" s="15"/>
      <c r="F811" s="14"/>
      <c r="G811" s="15"/>
      <c r="H811" s="14"/>
      <c r="I811" s="15"/>
      <c r="J811" s="14"/>
      <c r="K811" s="15"/>
      <c r="L811" s="14"/>
      <c r="M811" s="15"/>
      <c r="N811" s="14"/>
      <c r="O811" s="15"/>
      <c r="P811" s="14"/>
      <c r="Q811" s="17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  <c r="AK811" s="14"/>
    </row>
    <row r="812" spans="1:37" ht="14.25" customHeight="1" x14ac:dyDescent="0.35">
      <c r="A812" s="13"/>
      <c r="B812" s="14"/>
      <c r="C812" s="15"/>
      <c r="D812" s="14"/>
      <c r="E812" s="15"/>
      <c r="F812" s="14"/>
      <c r="G812" s="15"/>
      <c r="H812" s="14"/>
      <c r="I812" s="15"/>
      <c r="J812" s="14"/>
      <c r="K812" s="15"/>
      <c r="L812" s="14"/>
      <c r="M812" s="15"/>
      <c r="N812" s="14"/>
      <c r="O812" s="15"/>
      <c r="P812" s="14"/>
      <c r="Q812" s="17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  <c r="AK812" s="14"/>
    </row>
    <row r="813" spans="1:37" ht="14.25" customHeight="1" x14ac:dyDescent="0.35">
      <c r="A813" s="13"/>
      <c r="B813" s="14"/>
      <c r="C813" s="15"/>
      <c r="D813" s="14"/>
      <c r="E813" s="15"/>
      <c r="F813" s="14"/>
      <c r="G813" s="15"/>
      <c r="H813" s="14"/>
      <c r="I813" s="15"/>
      <c r="J813" s="14"/>
      <c r="K813" s="15"/>
      <c r="L813" s="14"/>
      <c r="M813" s="15"/>
      <c r="N813" s="14"/>
      <c r="O813" s="15"/>
      <c r="P813" s="14"/>
      <c r="Q813" s="17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  <c r="AK813" s="14"/>
    </row>
    <row r="814" spans="1:37" ht="14.25" customHeight="1" x14ac:dyDescent="0.35">
      <c r="A814" s="13"/>
      <c r="B814" s="14"/>
      <c r="C814" s="15"/>
      <c r="D814" s="14"/>
      <c r="E814" s="15"/>
      <c r="F814" s="14"/>
      <c r="G814" s="15"/>
      <c r="H814" s="14"/>
      <c r="I814" s="15"/>
      <c r="J814" s="14"/>
      <c r="K814" s="15"/>
      <c r="L814" s="14"/>
      <c r="M814" s="15"/>
      <c r="N814" s="14"/>
      <c r="O814" s="15"/>
      <c r="P814" s="14"/>
      <c r="Q814" s="17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</row>
    <row r="815" spans="1:37" ht="14.25" customHeight="1" x14ac:dyDescent="0.35">
      <c r="A815" s="13"/>
      <c r="B815" s="14"/>
      <c r="C815" s="15"/>
      <c r="D815" s="14"/>
      <c r="E815" s="15"/>
      <c r="F815" s="14"/>
      <c r="G815" s="15"/>
      <c r="H815" s="14"/>
      <c r="I815" s="15"/>
      <c r="J815" s="14"/>
      <c r="K815" s="15"/>
      <c r="L815" s="14"/>
      <c r="M815" s="15"/>
      <c r="N815" s="14"/>
      <c r="O815" s="15"/>
      <c r="P815" s="14"/>
      <c r="Q815" s="17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</row>
    <row r="816" spans="1:37" ht="14.25" customHeight="1" x14ac:dyDescent="0.35">
      <c r="A816" s="13"/>
      <c r="B816" s="14"/>
      <c r="C816" s="15"/>
      <c r="D816" s="14"/>
      <c r="E816" s="15"/>
      <c r="F816" s="14"/>
      <c r="G816" s="15"/>
      <c r="H816" s="14"/>
      <c r="I816" s="15"/>
      <c r="J816" s="14"/>
      <c r="K816" s="15"/>
      <c r="L816" s="14"/>
      <c r="M816" s="15"/>
      <c r="N816" s="14"/>
      <c r="O816" s="15"/>
      <c r="P816" s="14"/>
      <c r="Q816" s="17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</row>
    <row r="817" spans="1:37" ht="14.25" customHeight="1" x14ac:dyDescent="0.35">
      <c r="A817" s="13"/>
      <c r="B817" s="14"/>
      <c r="C817" s="15"/>
      <c r="D817" s="14"/>
      <c r="E817" s="15"/>
      <c r="F817" s="14"/>
      <c r="G817" s="15"/>
      <c r="H817" s="14"/>
      <c r="I817" s="15"/>
      <c r="J817" s="14"/>
      <c r="K817" s="15"/>
      <c r="L817" s="14"/>
      <c r="M817" s="15"/>
      <c r="N817" s="14"/>
      <c r="O817" s="15"/>
      <c r="P817" s="14"/>
      <c r="Q817" s="17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</row>
    <row r="818" spans="1:37" ht="14.25" customHeight="1" x14ac:dyDescent="0.35">
      <c r="A818" s="13"/>
      <c r="B818" s="14"/>
      <c r="C818" s="15"/>
      <c r="D818" s="14"/>
      <c r="E818" s="15"/>
      <c r="F818" s="14"/>
      <c r="G818" s="15"/>
      <c r="H818" s="14"/>
      <c r="I818" s="15"/>
      <c r="J818" s="14"/>
      <c r="K818" s="15"/>
      <c r="L818" s="14"/>
      <c r="M818" s="15"/>
      <c r="N818" s="14"/>
      <c r="O818" s="15"/>
      <c r="P818" s="14"/>
      <c r="Q818" s="17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</row>
    <row r="819" spans="1:37" ht="14.25" customHeight="1" x14ac:dyDescent="0.35">
      <c r="A819" s="13"/>
      <c r="B819" s="14"/>
      <c r="C819" s="15"/>
      <c r="D819" s="14"/>
      <c r="E819" s="15"/>
      <c r="F819" s="14"/>
      <c r="G819" s="15"/>
      <c r="H819" s="14"/>
      <c r="I819" s="15"/>
      <c r="J819" s="14"/>
      <c r="K819" s="15"/>
      <c r="L819" s="14"/>
      <c r="M819" s="15"/>
      <c r="N819" s="14"/>
      <c r="O819" s="15"/>
      <c r="P819" s="14"/>
      <c r="Q819" s="17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  <c r="AK819" s="14"/>
    </row>
    <row r="820" spans="1:37" ht="14.25" customHeight="1" x14ac:dyDescent="0.35">
      <c r="A820" s="13"/>
      <c r="B820" s="14"/>
      <c r="C820" s="15"/>
      <c r="D820" s="14"/>
      <c r="E820" s="15"/>
      <c r="F820" s="14"/>
      <c r="G820" s="15"/>
      <c r="H820" s="14"/>
      <c r="I820" s="15"/>
      <c r="J820" s="14"/>
      <c r="K820" s="15"/>
      <c r="L820" s="14"/>
      <c r="M820" s="15"/>
      <c r="N820" s="14"/>
      <c r="O820" s="15"/>
      <c r="P820" s="14"/>
      <c r="Q820" s="17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  <c r="AK820" s="14"/>
    </row>
    <row r="821" spans="1:37" ht="14.25" customHeight="1" x14ac:dyDescent="0.35">
      <c r="A821" s="13"/>
      <c r="B821" s="14"/>
      <c r="C821" s="15"/>
      <c r="D821" s="14"/>
      <c r="E821" s="15"/>
      <c r="F821" s="14"/>
      <c r="G821" s="15"/>
      <c r="H821" s="14"/>
      <c r="I821" s="15"/>
      <c r="J821" s="14"/>
      <c r="K821" s="15"/>
      <c r="L821" s="14"/>
      <c r="M821" s="15"/>
      <c r="N821" s="14"/>
      <c r="O821" s="15"/>
      <c r="P821" s="14"/>
      <c r="Q821" s="17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</row>
    <row r="822" spans="1:37" ht="14.25" customHeight="1" x14ac:dyDescent="0.35">
      <c r="A822" s="13"/>
      <c r="B822" s="14"/>
      <c r="C822" s="15"/>
      <c r="D822" s="14"/>
      <c r="E822" s="15"/>
      <c r="F822" s="14"/>
      <c r="G822" s="15"/>
      <c r="H822" s="14"/>
      <c r="I822" s="15"/>
      <c r="J822" s="14"/>
      <c r="K822" s="15"/>
      <c r="L822" s="14"/>
      <c r="M822" s="15"/>
      <c r="N822" s="14"/>
      <c r="O822" s="15"/>
      <c r="P822" s="14"/>
      <c r="Q822" s="17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</row>
    <row r="823" spans="1:37" ht="14.25" customHeight="1" x14ac:dyDescent="0.35">
      <c r="A823" s="13"/>
      <c r="B823" s="14"/>
      <c r="C823" s="15"/>
      <c r="D823" s="14"/>
      <c r="E823" s="15"/>
      <c r="F823" s="14"/>
      <c r="G823" s="15"/>
      <c r="H823" s="14"/>
      <c r="I823" s="15"/>
      <c r="J823" s="14"/>
      <c r="K823" s="15"/>
      <c r="L823" s="14"/>
      <c r="M823" s="15"/>
      <c r="N823" s="14"/>
      <c r="O823" s="15"/>
      <c r="P823" s="14"/>
      <c r="Q823" s="17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  <c r="AK823" s="14"/>
    </row>
    <row r="824" spans="1:37" ht="14.25" customHeight="1" x14ac:dyDescent="0.35">
      <c r="A824" s="13"/>
      <c r="B824" s="14"/>
      <c r="C824" s="15"/>
      <c r="D824" s="14"/>
      <c r="E824" s="15"/>
      <c r="F824" s="14"/>
      <c r="G824" s="15"/>
      <c r="H824" s="14"/>
      <c r="I824" s="15"/>
      <c r="J824" s="14"/>
      <c r="K824" s="15"/>
      <c r="L824" s="14"/>
      <c r="M824" s="15"/>
      <c r="N824" s="14"/>
      <c r="O824" s="15"/>
      <c r="P824" s="14"/>
      <c r="Q824" s="17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  <c r="AJ824" s="14"/>
      <c r="AK824" s="14"/>
    </row>
    <row r="825" spans="1:37" ht="14.25" customHeight="1" x14ac:dyDescent="0.35">
      <c r="A825" s="13"/>
      <c r="B825" s="14"/>
      <c r="C825" s="15"/>
      <c r="D825" s="14"/>
      <c r="E825" s="15"/>
      <c r="F825" s="14"/>
      <c r="G825" s="15"/>
      <c r="H825" s="14"/>
      <c r="I825" s="15"/>
      <c r="J825" s="14"/>
      <c r="K825" s="15"/>
      <c r="L825" s="14"/>
      <c r="M825" s="15"/>
      <c r="N825" s="14"/>
      <c r="O825" s="15"/>
      <c r="P825" s="14"/>
      <c r="Q825" s="17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  <c r="AK825" s="14"/>
    </row>
    <row r="826" spans="1:37" ht="14.25" customHeight="1" x14ac:dyDescent="0.35">
      <c r="A826" s="13"/>
      <c r="B826" s="14"/>
      <c r="C826" s="15"/>
      <c r="D826" s="14"/>
      <c r="E826" s="15"/>
      <c r="F826" s="14"/>
      <c r="G826" s="15"/>
      <c r="H826" s="14"/>
      <c r="I826" s="15"/>
      <c r="J826" s="14"/>
      <c r="K826" s="15"/>
      <c r="L826" s="14"/>
      <c r="M826" s="15"/>
      <c r="N826" s="14"/>
      <c r="O826" s="15"/>
      <c r="P826" s="14"/>
      <c r="Q826" s="17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  <c r="AK826" s="14"/>
    </row>
    <row r="827" spans="1:37" ht="14.25" customHeight="1" x14ac:dyDescent="0.35">
      <c r="A827" s="13"/>
      <c r="B827" s="14"/>
      <c r="C827" s="15"/>
      <c r="D827" s="14"/>
      <c r="E827" s="15"/>
      <c r="F827" s="14"/>
      <c r="G827" s="15"/>
      <c r="H827" s="14"/>
      <c r="I827" s="15"/>
      <c r="J827" s="14"/>
      <c r="K827" s="15"/>
      <c r="L827" s="14"/>
      <c r="M827" s="15"/>
      <c r="N827" s="14"/>
      <c r="O827" s="15"/>
      <c r="P827" s="14"/>
      <c r="Q827" s="17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  <c r="AK827" s="14"/>
    </row>
    <row r="828" spans="1:37" ht="14.25" customHeight="1" x14ac:dyDescent="0.35">
      <c r="A828" s="13"/>
      <c r="B828" s="14"/>
      <c r="C828" s="15"/>
      <c r="D828" s="14"/>
      <c r="E828" s="15"/>
      <c r="F828" s="14"/>
      <c r="G828" s="15"/>
      <c r="H828" s="14"/>
      <c r="I828" s="15"/>
      <c r="J828" s="14"/>
      <c r="K828" s="15"/>
      <c r="L828" s="14"/>
      <c r="M828" s="15"/>
      <c r="N828" s="14"/>
      <c r="O828" s="15"/>
      <c r="P828" s="14"/>
      <c r="Q828" s="17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  <c r="AJ828" s="14"/>
      <c r="AK828" s="14"/>
    </row>
    <row r="829" spans="1:37" ht="14.25" customHeight="1" x14ac:dyDescent="0.35">
      <c r="A829" s="13"/>
      <c r="B829" s="14"/>
      <c r="C829" s="15"/>
      <c r="D829" s="14"/>
      <c r="E829" s="15"/>
      <c r="F829" s="14"/>
      <c r="G829" s="15"/>
      <c r="H829" s="14"/>
      <c r="I829" s="15"/>
      <c r="J829" s="14"/>
      <c r="K829" s="15"/>
      <c r="L829" s="14"/>
      <c r="M829" s="15"/>
      <c r="N829" s="14"/>
      <c r="O829" s="15"/>
      <c r="P829" s="14"/>
      <c r="Q829" s="17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  <c r="AJ829" s="14"/>
      <c r="AK829" s="14"/>
    </row>
    <row r="830" spans="1:37" ht="14.25" customHeight="1" x14ac:dyDescent="0.35">
      <c r="A830" s="13"/>
      <c r="B830" s="14"/>
      <c r="C830" s="15"/>
      <c r="D830" s="14"/>
      <c r="E830" s="15"/>
      <c r="F830" s="14"/>
      <c r="G830" s="15"/>
      <c r="H830" s="14"/>
      <c r="I830" s="15"/>
      <c r="J830" s="14"/>
      <c r="K830" s="15"/>
      <c r="L830" s="14"/>
      <c r="M830" s="15"/>
      <c r="N830" s="14"/>
      <c r="O830" s="15"/>
      <c r="P830" s="14"/>
      <c r="Q830" s="17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  <c r="AK830" s="14"/>
    </row>
    <row r="831" spans="1:37" ht="14.25" customHeight="1" x14ac:dyDescent="0.35">
      <c r="A831" s="13"/>
      <c r="B831" s="14"/>
      <c r="C831" s="15"/>
      <c r="D831" s="14"/>
      <c r="E831" s="15"/>
      <c r="F831" s="14"/>
      <c r="G831" s="15"/>
      <c r="H831" s="14"/>
      <c r="I831" s="15"/>
      <c r="J831" s="14"/>
      <c r="K831" s="15"/>
      <c r="L831" s="14"/>
      <c r="M831" s="15"/>
      <c r="N831" s="14"/>
      <c r="O831" s="15"/>
      <c r="P831" s="14"/>
      <c r="Q831" s="17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</row>
    <row r="832" spans="1:37" ht="14.25" customHeight="1" x14ac:dyDescent="0.35">
      <c r="A832" s="13"/>
      <c r="B832" s="14"/>
      <c r="C832" s="15"/>
      <c r="D832" s="14"/>
      <c r="E832" s="15"/>
      <c r="F832" s="14"/>
      <c r="G832" s="15"/>
      <c r="H832" s="14"/>
      <c r="I832" s="15"/>
      <c r="J832" s="14"/>
      <c r="K832" s="15"/>
      <c r="L832" s="14"/>
      <c r="M832" s="15"/>
      <c r="N832" s="14"/>
      <c r="O832" s="15"/>
      <c r="P832" s="14"/>
      <c r="Q832" s="17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</row>
    <row r="833" spans="1:37" ht="14.25" customHeight="1" x14ac:dyDescent="0.35">
      <c r="A833" s="13"/>
      <c r="B833" s="14"/>
      <c r="C833" s="15"/>
      <c r="D833" s="14"/>
      <c r="E833" s="15"/>
      <c r="F833" s="14"/>
      <c r="G833" s="15"/>
      <c r="H833" s="14"/>
      <c r="I833" s="15"/>
      <c r="J833" s="14"/>
      <c r="K833" s="15"/>
      <c r="L833" s="14"/>
      <c r="M833" s="15"/>
      <c r="N833" s="14"/>
      <c r="O833" s="15"/>
      <c r="P833" s="14"/>
      <c r="Q833" s="17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</row>
    <row r="834" spans="1:37" ht="14.25" customHeight="1" x14ac:dyDescent="0.35">
      <c r="A834" s="13"/>
      <c r="B834" s="14"/>
      <c r="C834" s="15"/>
      <c r="D834" s="14"/>
      <c r="E834" s="15"/>
      <c r="F834" s="14"/>
      <c r="G834" s="15"/>
      <c r="H834" s="14"/>
      <c r="I834" s="15"/>
      <c r="J834" s="14"/>
      <c r="K834" s="15"/>
      <c r="L834" s="14"/>
      <c r="M834" s="15"/>
      <c r="N834" s="14"/>
      <c r="O834" s="15"/>
      <c r="P834" s="14"/>
      <c r="Q834" s="17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</row>
    <row r="835" spans="1:37" ht="14.25" customHeight="1" x14ac:dyDescent="0.35">
      <c r="A835" s="13"/>
      <c r="B835" s="14"/>
      <c r="C835" s="15"/>
      <c r="D835" s="14"/>
      <c r="E835" s="15"/>
      <c r="F835" s="14"/>
      <c r="G835" s="15"/>
      <c r="H835" s="14"/>
      <c r="I835" s="15"/>
      <c r="J835" s="14"/>
      <c r="K835" s="15"/>
      <c r="L835" s="14"/>
      <c r="M835" s="15"/>
      <c r="N835" s="14"/>
      <c r="O835" s="15"/>
      <c r="P835" s="14"/>
      <c r="Q835" s="17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  <c r="AK835" s="14"/>
    </row>
    <row r="836" spans="1:37" ht="14.25" customHeight="1" x14ac:dyDescent="0.35">
      <c r="A836" s="13"/>
      <c r="B836" s="14"/>
      <c r="C836" s="15"/>
      <c r="D836" s="14"/>
      <c r="E836" s="15"/>
      <c r="F836" s="14"/>
      <c r="G836" s="15"/>
      <c r="H836" s="14"/>
      <c r="I836" s="15"/>
      <c r="J836" s="14"/>
      <c r="K836" s="15"/>
      <c r="L836" s="14"/>
      <c r="M836" s="15"/>
      <c r="N836" s="14"/>
      <c r="O836" s="15"/>
      <c r="P836" s="14"/>
      <c r="Q836" s="17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  <c r="AJ836" s="14"/>
      <c r="AK836" s="14"/>
    </row>
    <row r="837" spans="1:37" ht="14.25" customHeight="1" x14ac:dyDescent="0.35">
      <c r="A837" s="13"/>
      <c r="B837" s="14"/>
      <c r="C837" s="15"/>
      <c r="D837" s="14"/>
      <c r="E837" s="15"/>
      <c r="F837" s="14"/>
      <c r="G837" s="15"/>
      <c r="H837" s="14"/>
      <c r="I837" s="15"/>
      <c r="J837" s="14"/>
      <c r="K837" s="15"/>
      <c r="L837" s="14"/>
      <c r="M837" s="15"/>
      <c r="N837" s="14"/>
      <c r="O837" s="15"/>
      <c r="P837" s="14"/>
      <c r="Q837" s="17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</row>
    <row r="838" spans="1:37" ht="14.25" customHeight="1" x14ac:dyDescent="0.35">
      <c r="A838" s="13"/>
      <c r="B838" s="14"/>
      <c r="C838" s="15"/>
      <c r="D838" s="14"/>
      <c r="E838" s="15"/>
      <c r="F838" s="14"/>
      <c r="G838" s="15"/>
      <c r="H838" s="14"/>
      <c r="I838" s="15"/>
      <c r="J838" s="14"/>
      <c r="K838" s="15"/>
      <c r="L838" s="14"/>
      <c r="M838" s="15"/>
      <c r="N838" s="14"/>
      <c r="O838" s="15"/>
      <c r="P838" s="14"/>
      <c r="Q838" s="17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  <c r="AK838" s="14"/>
    </row>
    <row r="839" spans="1:37" ht="14.25" customHeight="1" x14ac:dyDescent="0.35">
      <c r="A839" s="13"/>
      <c r="B839" s="14"/>
      <c r="C839" s="15"/>
      <c r="D839" s="14"/>
      <c r="E839" s="15"/>
      <c r="F839" s="14"/>
      <c r="G839" s="15"/>
      <c r="H839" s="14"/>
      <c r="I839" s="15"/>
      <c r="J839" s="14"/>
      <c r="K839" s="15"/>
      <c r="L839" s="14"/>
      <c r="M839" s="15"/>
      <c r="N839" s="14"/>
      <c r="O839" s="15"/>
      <c r="P839" s="14"/>
      <c r="Q839" s="17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  <c r="AK839" s="14"/>
    </row>
    <row r="840" spans="1:37" ht="14.25" customHeight="1" x14ac:dyDescent="0.35">
      <c r="A840" s="13"/>
      <c r="B840" s="14"/>
      <c r="C840" s="15"/>
      <c r="D840" s="14"/>
      <c r="E840" s="15"/>
      <c r="F840" s="14"/>
      <c r="G840" s="15"/>
      <c r="H840" s="14"/>
      <c r="I840" s="15"/>
      <c r="J840" s="14"/>
      <c r="K840" s="15"/>
      <c r="L840" s="14"/>
      <c r="M840" s="15"/>
      <c r="N840" s="14"/>
      <c r="O840" s="15"/>
      <c r="P840" s="14"/>
      <c r="Q840" s="17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  <c r="AK840" s="14"/>
    </row>
    <row r="841" spans="1:37" ht="14.25" customHeight="1" x14ac:dyDescent="0.35">
      <c r="A841" s="13"/>
      <c r="B841" s="14"/>
      <c r="C841" s="15"/>
      <c r="D841" s="14"/>
      <c r="E841" s="15"/>
      <c r="F841" s="14"/>
      <c r="G841" s="15"/>
      <c r="H841" s="14"/>
      <c r="I841" s="15"/>
      <c r="J841" s="14"/>
      <c r="K841" s="15"/>
      <c r="L841" s="14"/>
      <c r="M841" s="15"/>
      <c r="N841" s="14"/>
      <c r="O841" s="15"/>
      <c r="P841" s="14"/>
      <c r="Q841" s="17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  <c r="AJ841" s="14"/>
      <c r="AK841" s="14"/>
    </row>
    <row r="842" spans="1:37" ht="14.25" customHeight="1" x14ac:dyDescent="0.35">
      <c r="A842" s="13"/>
      <c r="B842" s="14"/>
      <c r="C842" s="15"/>
      <c r="D842" s="14"/>
      <c r="E842" s="15"/>
      <c r="F842" s="14"/>
      <c r="G842" s="15"/>
      <c r="H842" s="14"/>
      <c r="I842" s="15"/>
      <c r="J842" s="14"/>
      <c r="K842" s="15"/>
      <c r="L842" s="14"/>
      <c r="M842" s="15"/>
      <c r="N842" s="14"/>
      <c r="O842" s="15"/>
      <c r="P842" s="14"/>
      <c r="Q842" s="17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  <c r="AJ842" s="14"/>
      <c r="AK842" s="14"/>
    </row>
    <row r="843" spans="1:37" ht="14.25" customHeight="1" x14ac:dyDescent="0.35">
      <c r="A843" s="13"/>
      <c r="B843" s="14"/>
      <c r="C843" s="15"/>
      <c r="D843" s="14"/>
      <c r="E843" s="15"/>
      <c r="F843" s="14"/>
      <c r="G843" s="15"/>
      <c r="H843" s="14"/>
      <c r="I843" s="15"/>
      <c r="J843" s="14"/>
      <c r="K843" s="15"/>
      <c r="L843" s="14"/>
      <c r="M843" s="15"/>
      <c r="N843" s="14"/>
      <c r="O843" s="15"/>
      <c r="P843" s="14"/>
      <c r="Q843" s="17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14"/>
      <c r="AJ843" s="14"/>
      <c r="AK843" s="14"/>
    </row>
    <row r="844" spans="1:37" ht="14.25" customHeight="1" x14ac:dyDescent="0.35">
      <c r="A844" s="13"/>
      <c r="B844" s="14"/>
      <c r="C844" s="15"/>
      <c r="D844" s="14"/>
      <c r="E844" s="15"/>
      <c r="F844" s="14"/>
      <c r="G844" s="15"/>
      <c r="H844" s="14"/>
      <c r="I844" s="15"/>
      <c r="J844" s="14"/>
      <c r="K844" s="15"/>
      <c r="L844" s="14"/>
      <c r="M844" s="15"/>
      <c r="N844" s="14"/>
      <c r="O844" s="15"/>
      <c r="P844" s="14"/>
      <c r="Q844" s="17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  <c r="AJ844" s="14"/>
      <c r="AK844" s="14"/>
    </row>
    <row r="845" spans="1:37" ht="14.25" customHeight="1" x14ac:dyDescent="0.35">
      <c r="A845" s="13"/>
      <c r="B845" s="14"/>
      <c r="C845" s="15"/>
      <c r="D845" s="14"/>
      <c r="E845" s="15"/>
      <c r="F845" s="14"/>
      <c r="G845" s="15"/>
      <c r="H845" s="14"/>
      <c r="I845" s="15"/>
      <c r="J845" s="14"/>
      <c r="K845" s="15"/>
      <c r="L845" s="14"/>
      <c r="M845" s="15"/>
      <c r="N845" s="14"/>
      <c r="O845" s="15"/>
      <c r="P845" s="14"/>
      <c r="Q845" s="17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  <c r="AJ845" s="14"/>
      <c r="AK845" s="14"/>
    </row>
    <row r="846" spans="1:37" ht="14.25" customHeight="1" x14ac:dyDescent="0.35">
      <c r="A846" s="13"/>
      <c r="B846" s="14"/>
      <c r="C846" s="15"/>
      <c r="D846" s="14"/>
      <c r="E846" s="15"/>
      <c r="F846" s="14"/>
      <c r="G846" s="15"/>
      <c r="H846" s="14"/>
      <c r="I846" s="15"/>
      <c r="J846" s="14"/>
      <c r="K846" s="15"/>
      <c r="L846" s="14"/>
      <c r="M846" s="15"/>
      <c r="N846" s="14"/>
      <c r="O846" s="15"/>
      <c r="P846" s="14"/>
      <c r="Q846" s="17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14"/>
      <c r="AJ846" s="14"/>
      <c r="AK846" s="14"/>
    </row>
    <row r="847" spans="1:37" ht="14.25" customHeight="1" x14ac:dyDescent="0.35">
      <c r="A847" s="13"/>
      <c r="B847" s="14"/>
      <c r="C847" s="15"/>
      <c r="D847" s="14"/>
      <c r="E847" s="15"/>
      <c r="F847" s="14"/>
      <c r="G847" s="15"/>
      <c r="H847" s="14"/>
      <c r="I847" s="15"/>
      <c r="J847" s="14"/>
      <c r="K847" s="15"/>
      <c r="L847" s="14"/>
      <c r="M847" s="15"/>
      <c r="N847" s="14"/>
      <c r="O847" s="15"/>
      <c r="P847" s="14"/>
      <c r="Q847" s="17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  <c r="AJ847" s="14"/>
      <c r="AK847" s="14"/>
    </row>
    <row r="848" spans="1:37" ht="14.25" customHeight="1" x14ac:dyDescent="0.35">
      <c r="A848" s="13"/>
      <c r="B848" s="14"/>
      <c r="C848" s="15"/>
      <c r="D848" s="14"/>
      <c r="E848" s="15"/>
      <c r="F848" s="14"/>
      <c r="G848" s="15"/>
      <c r="H848" s="14"/>
      <c r="I848" s="15"/>
      <c r="J848" s="14"/>
      <c r="K848" s="15"/>
      <c r="L848" s="14"/>
      <c r="M848" s="15"/>
      <c r="N848" s="14"/>
      <c r="O848" s="15"/>
      <c r="P848" s="14"/>
      <c r="Q848" s="17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  <c r="AJ848" s="14"/>
      <c r="AK848" s="14"/>
    </row>
    <row r="849" spans="1:37" ht="14.25" customHeight="1" x14ac:dyDescent="0.35">
      <c r="A849" s="13"/>
      <c r="B849" s="14"/>
      <c r="C849" s="15"/>
      <c r="D849" s="14"/>
      <c r="E849" s="15"/>
      <c r="F849" s="14"/>
      <c r="G849" s="15"/>
      <c r="H849" s="14"/>
      <c r="I849" s="15"/>
      <c r="J849" s="14"/>
      <c r="K849" s="15"/>
      <c r="L849" s="14"/>
      <c r="M849" s="15"/>
      <c r="N849" s="14"/>
      <c r="O849" s="15"/>
      <c r="P849" s="14"/>
      <c r="Q849" s="17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  <c r="AJ849" s="14"/>
      <c r="AK849" s="14"/>
    </row>
    <row r="850" spans="1:37" ht="14.25" customHeight="1" x14ac:dyDescent="0.35">
      <c r="A850" s="13"/>
      <c r="B850" s="14"/>
      <c r="C850" s="15"/>
      <c r="D850" s="14"/>
      <c r="E850" s="15"/>
      <c r="F850" s="14"/>
      <c r="G850" s="15"/>
      <c r="H850" s="14"/>
      <c r="I850" s="15"/>
      <c r="J850" s="14"/>
      <c r="K850" s="15"/>
      <c r="L850" s="14"/>
      <c r="M850" s="15"/>
      <c r="N850" s="14"/>
      <c r="O850" s="15"/>
      <c r="P850" s="14"/>
      <c r="Q850" s="17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  <c r="AK850" s="14"/>
    </row>
    <row r="851" spans="1:37" ht="14.25" customHeight="1" x14ac:dyDescent="0.35">
      <c r="A851" s="13"/>
      <c r="B851" s="14"/>
      <c r="C851" s="15"/>
      <c r="D851" s="14"/>
      <c r="E851" s="15"/>
      <c r="F851" s="14"/>
      <c r="G851" s="15"/>
      <c r="H851" s="14"/>
      <c r="I851" s="15"/>
      <c r="J851" s="14"/>
      <c r="K851" s="15"/>
      <c r="L851" s="14"/>
      <c r="M851" s="15"/>
      <c r="N851" s="14"/>
      <c r="O851" s="15"/>
      <c r="P851" s="14"/>
      <c r="Q851" s="17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  <c r="AJ851" s="14"/>
      <c r="AK851" s="14"/>
    </row>
    <row r="852" spans="1:37" ht="14.25" customHeight="1" x14ac:dyDescent="0.35">
      <c r="A852" s="13"/>
      <c r="B852" s="14"/>
      <c r="C852" s="15"/>
      <c r="D852" s="14"/>
      <c r="E852" s="15"/>
      <c r="F852" s="14"/>
      <c r="G852" s="15"/>
      <c r="H852" s="14"/>
      <c r="I852" s="15"/>
      <c r="J852" s="14"/>
      <c r="K852" s="15"/>
      <c r="L852" s="14"/>
      <c r="M852" s="15"/>
      <c r="N852" s="14"/>
      <c r="O852" s="15"/>
      <c r="P852" s="14"/>
      <c r="Q852" s="17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14"/>
      <c r="AJ852" s="14"/>
      <c r="AK852" s="14"/>
    </row>
    <row r="853" spans="1:37" ht="14.25" customHeight="1" x14ac:dyDescent="0.35">
      <c r="A853" s="13"/>
      <c r="B853" s="14"/>
      <c r="C853" s="15"/>
      <c r="D853" s="14"/>
      <c r="E853" s="15"/>
      <c r="F853" s="14"/>
      <c r="G853" s="15"/>
      <c r="H853" s="14"/>
      <c r="I853" s="15"/>
      <c r="J853" s="14"/>
      <c r="K853" s="15"/>
      <c r="L853" s="14"/>
      <c r="M853" s="15"/>
      <c r="N853" s="14"/>
      <c r="O853" s="15"/>
      <c r="P853" s="14"/>
      <c r="Q853" s="17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  <c r="AK853" s="14"/>
    </row>
    <row r="854" spans="1:37" ht="14.25" customHeight="1" x14ac:dyDescent="0.35">
      <c r="A854" s="13"/>
      <c r="B854" s="14"/>
      <c r="C854" s="15"/>
      <c r="D854" s="14"/>
      <c r="E854" s="15"/>
      <c r="F854" s="14"/>
      <c r="G854" s="15"/>
      <c r="H854" s="14"/>
      <c r="I854" s="15"/>
      <c r="J854" s="14"/>
      <c r="K854" s="15"/>
      <c r="L854" s="14"/>
      <c r="M854" s="15"/>
      <c r="N854" s="14"/>
      <c r="O854" s="15"/>
      <c r="P854" s="14"/>
      <c r="Q854" s="17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14"/>
      <c r="AJ854" s="14"/>
      <c r="AK854" s="14"/>
    </row>
    <row r="855" spans="1:37" ht="14.25" customHeight="1" x14ac:dyDescent="0.35">
      <c r="A855" s="13"/>
      <c r="B855" s="14"/>
      <c r="C855" s="15"/>
      <c r="D855" s="14"/>
      <c r="E855" s="15"/>
      <c r="F855" s="14"/>
      <c r="G855" s="15"/>
      <c r="H855" s="14"/>
      <c r="I855" s="15"/>
      <c r="J855" s="14"/>
      <c r="K855" s="15"/>
      <c r="L855" s="14"/>
      <c r="M855" s="15"/>
      <c r="N855" s="14"/>
      <c r="O855" s="15"/>
      <c r="P855" s="14"/>
      <c r="Q855" s="17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  <c r="AJ855" s="14"/>
      <c r="AK855" s="14"/>
    </row>
    <row r="856" spans="1:37" ht="14.25" customHeight="1" x14ac:dyDescent="0.35">
      <c r="A856" s="13"/>
      <c r="B856" s="14"/>
      <c r="C856" s="15"/>
      <c r="D856" s="14"/>
      <c r="E856" s="15"/>
      <c r="F856" s="14"/>
      <c r="G856" s="15"/>
      <c r="H856" s="14"/>
      <c r="I856" s="15"/>
      <c r="J856" s="14"/>
      <c r="K856" s="15"/>
      <c r="L856" s="14"/>
      <c r="M856" s="15"/>
      <c r="N856" s="14"/>
      <c r="O856" s="15"/>
      <c r="P856" s="14"/>
      <c r="Q856" s="17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  <c r="AJ856" s="14"/>
      <c r="AK856" s="14"/>
    </row>
    <row r="857" spans="1:37" ht="14.25" customHeight="1" x14ac:dyDescent="0.35">
      <c r="A857" s="13"/>
      <c r="B857" s="14"/>
      <c r="C857" s="15"/>
      <c r="D857" s="14"/>
      <c r="E857" s="15"/>
      <c r="F857" s="14"/>
      <c r="G857" s="15"/>
      <c r="H857" s="14"/>
      <c r="I857" s="15"/>
      <c r="J857" s="14"/>
      <c r="K857" s="15"/>
      <c r="L857" s="14"/>
      <c r="M857" s="15"/>
      <c r="N857" s="14"/>
      <c r="O857" s="15"/>
      <c r="P857" s="14"/>
      <c r="Q857" s="17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  <c r="AJ857" s="14"/>
      <c r="AK857" s="14"/>
    </row>
    <row r="858" spans="1:37" ht="14.25" customHeight="1" x14ac:dyDescent="0.35">
      <c r="A858" s="13"/>
      <c r="B858" s="14"/>
      <c r="C858" s="15"/>
      <c r="D858" s="14"/>
      <c r="E858" s="15"/>
      <c r="F858" s="14"/>
      <c r="G858" s="15"/>
      <c r="H858" s="14"/>
      <c r="I858" s="15"/>
      <c r="J858" s="14"/>
      <c r="K858" s="15"/>
      <c r="L858" s="14"/>
      <c r="M858" s="15"/>
      <c r="N858" s="14"/>
      <c r="O858" s="15"/>
      <c r="P858" s="14"/>
      <c r="Q858" s="17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  <c r="AJ858" s="14"/>
      <c r="AK858" s="14"/>
    </row>
    <row r="859" spans="1:37" ht="14.25" customHeight="1" x14ac:dyDescent="0.35">
      <c r="A859" s="13"/>
      <c r="B859" s="14"/>
      <c r="C859" s="15"/>
      <c r="D859" s="14"/>
      <c r="E859" s="15"/>
      <c r="F859" s="14"/>
      <c r="G859" s="15"/>
      <c r="H859" s="14"/>
      <c r="I859" s="15"/>
      <c r="J859" s="14"/>
      <c r="K859" s="15"/>
      <c r="L859" s="14"/>
      <c r="M859" s="15"/>
      <c r="N859" s="14"/>
      <c r="O859" s="15"/>
      <c r="P859" s="14"/>
      <c r="Q859" s="17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  <c r="AK859" s="14"/>
    </row>
    <row r="860" spans="1:37" ht="14.25" customHeight="1" x14ac:dyDescent="0.35">
      <c r="A860" s="13"/>
      <c r="B860" s="14"/>
      <c r="C860" s="15"/>
      <c r="D860" s="14"/>
      <c r="E860" s="15"/>
      <c r="F860" s="14"/>
      <c r="G860" s="15"/>
      <c r="H860" s="14"/>
      <c r="I860" s="15"/>
      <c r="J860" s="14"/>
      <c r="K860" s="15"/>
      <c r="L860" s="14"/>
      <c r="M860" s="15"/>
      <c r="N860" s="14"/>
      <c r="O860" s="15"/>
      <c r="P860" s="14"/>
      <c r="Q860" s="17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  <c r="AK860" s="14"/>
    </row>
    <row r="861" spans="1:37" ht="14.25" customHeight="1" x14ac:dyDescent="0.35">
      <c r="A861" s="13"/>
      <c r="B861" s="14"/>
      <c r="C861" s="15"/>
      <c r="D861" s="14"/>
      <c r="E861" s="15"/>
      <c r="F861" s="14"/>
      <c r="G861" s="15"/>
      <c r="H861" s="14"/>
      <c r="I861" s="15"/>
      <c r="J861" s="14"/>
      <c r="K861" s="15"/>
      <c r="L861" s="14"/>
      <c r="M861" s="15"/>
      <c r="N861" s="14"/>
      <c r="O861" s="15"/>
      <c r="P861" s="14"/>
      <c r="Q861" s="17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</row>
    <row r="862" spans="1:37" ht="14.25" customHeight="1" x14ac:dyDescent="0.35">
      <c r="A862" s="13"/>
      <c r="B862" s="14"/>
      <c r="C862" s="15"/>
      <c r="D862" s="14"/>
      <c r="E862" s="15"/>
      <c r="F862" s="14"/>
      <c r="G862" s="15"/>
      <c r="H862" s="14"/>
      <c r="I862" s="15"/>
      <c r="J862" s="14"/>
      <c r="K862" s="15"/>
      <c r="L862" s="14"/>
      <c r="M862" s="15"/>
      <c r="N862" s="14"/>
      <c r="O862" s="15"/>
      <c r="P862" s="14"/>
      <c r="Q862" s="17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</row>
    <row r="863" spans="1:37" ht="14.25" customHeight="1" x14ac:dyDescent="0.35">
      <c r="A863" s="13"/>
      <c r="B863" s="14"/>
      <c r="C863" s="15"/>
      <c r="D863" s="14"/>
      <c r="E863" s="15"/>
      <c r="F863" s="14"/>
      <c r="G863" s="15"/>
      <c r="H863" s="14"/>
      <c r="I863" s="15"/>
      <c r="J863" s="14"/>
      <c r="K863" s="15"/>
      <c r="L863" s="14"/>
      <c r="M863" s="15"/>
      <c r="N863" s="14"/>
      <c r="O863" s="15"/>
      <c r="P863" s="14"/>
      <c r="Q863" s="17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  <c r="AK863" s="14"/>
    </row>
    <row r="864" spans="1:37" ht="14.25" customHeight="1" x14ac:dyDescent="0.35">
      <c r="A864" s="13"/>
      <c r="B864" s="14"/>
      <c r="C864" s="15"/>
      <c r="D864" s="14"/>
      <c r="E864" s="15"/>
      <c r="F864" s="14"/>
      <c r="G864" s="15"/>
      <c r="H864" s="14"/>
      <c r="I864" s="15"/>
      <c r="J864" s="14"/>
      <c r="K864" s="15"/>
      <c r="L864" s="14"/>
      <c r="M864" s="15"/>
      <c r="N864" s="14"/>
      <c r="O864" s="15"/>
      <c r="P864" s="14"/>
      <c r="Q864" s="17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  <c r="AK864" s="14"/>
    </row>
    <row r="865" spans="1:37" ht="14.25" customHeight="1" x14ac:dyDescent="0.35">
      <c r="A865" s="13"/>
      <c r="B865" s="14"/>
      <c r="C865" s="15"/>
      <c r="D865" s="14"/>
      <c r="E865" s="15"/>
      <c r="F865" s="14"/>
      <c r="G865" s="15"/>
      <c r="H865" s="14"/>
      <c r="I865" s="15"/>
      <c r="J865" s="14"/>
      <c r="K865" s="15"/>
      <c r="L865" s="14"/>
      <c r="M865" s="15"/>
      <c r="N865" s="14"/>
      <c r="O865" s="15"/>
      <c r="P865" s="14"/>
      <c r="Q865" s="17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  <c r="AK865" s="14"/>
    </row>
    <row r="866" spans="1:37" ht="14.25" customHeight="1" x14ac:dyDescent="0.35">
      <c r="A866" s="13"/>
      <c r="B866" s="14"/>
      <c r="C866" s="15"/>
      <c r="D866" s="14"/>
      <c r="E866" s="15"/>
      <c r="F866" s="14"/>
      <c r="G866" s="15"/>
      <c r="H866" s="14"/>
      <c r="I866" s="15"/>
      <c r="J866" s="14"/>
      <c r="K866" s="15"/>
      <c r="L866" s="14"/>
      <c r="M866" s="15"/>
      <c r="N866" s="14"/>
      <c r="O866" s="15"/>
      <c r="P866" s="14"/>
      <c r="Q866" s="17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  <c r="AK866" s="14"/>
    </row>
    <row r="867" spans="1:37" ht="14.25" customHeight="1" x14ac:dyDescent="0.35">
      <c r="A867" s="13"/>
      <c r="B867" s="14"/>
      <c r="C867" s="15"/>
      <c r="D867" s="14"/>
      <c r="E867" s="15"/>
      <c r="F867" s="14"/>
      <c r="G867" s="15"/>
      <c r="H867" s="14"/>
      <c r="I867" s="15"/>
      <c r="J867" s="14"/>
      <c r="K867" s="15"/>
      <c r="L867" s="14"/>
      <c r="M867" s="15"/>
      <c r="N867" s="14"/>
      <c r="O867" s="15"/>
      <c r="P867" s="14"/>
      <c r="Q867" s="17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  <c r="AK867" s="14"/>
    </row>
    <row r="868" spans="1:37" ht="14.25" customHeight="1" x14ac:dyDescent="0.35">
      <c r="A868" s="13"/>
      <c r="B868" s="14"/>
      <c r="C868" s="15"/>
      <c r="D868" s="14"/>
      <c r="E868" s="15"/>
      <c r="F868" s="14"/>
      <c r="G868" s="15"/>
      <c r="H868" s="14"/>
      <c r="I868" s="15"/>
      <c r="J868" s="14"/>
      <c r="K868" s="15"/>
      <c r="L868" s="14"/>
      <c r="M868" s="15"/>
      <c r="N868" s="14"/>
      <c r="O868" s="15"/>
      <c r="P868" s="14"/>
      <c r="Q868" s="17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  <c r="AK868" s="14"/>
    </row>
    <row r="869" spans="1:37" ht="14.25" customHeight="1" x14ac:dyDescent="0.35">
      <c r="A869" s="13"/>
      <c r="B869" s="14"/>
      <c r="C869" s="15"/>
      <c r="D869" s="14"/>
      <c r="E869" s="15"/>
      <c r="F869" s="14"/>
      <c r="G869" s="15"/>
      <c r="H869" s="14"/>
      <c r="I869" s="15"/>
      <c r="J869" s="14"/>
      <c r="K869" s="15"/>
      <c r="L869" s="14"/>
      <c r="M869" s="15"/>
      <c r="N869" s="14"/>
      <c r="O869" s="15"/>
      <c r="P869" s="14"/>
      <c r="Q869" s="17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  <c r="AK869" s="14"/>
    </row>
    <row r="870" spans="1:37" ht="14.25" customHeight="1" x14ac:dyDescent="0.35">
      <c r="A870" s="13"/>
      <c r="B870" s="14"/>
      <c r="C870" s="15"/>
      <c r="D870" s="14"/>
      <c r="E870" s="15"/>
      <c r="F870" s="14"/>
      <c r="G870" s="15"/>
      <c r="H870" s="14"/>
      <c r="I870" s="15"/>
      <c r="J870" s="14"/>
      <c r="K870" s="15"/>
      <c r="L870" s="14"/>
      <c r="M870" s="15"/>
      <c r="N870" s="14"/>
      <c r="O870" s="15"/>
      <c r="P870" s="14"/>
      <c r="Q870" s="17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  <c r="AK870" s="14"/>
    </row>
    <row r="871" spans="1:37" ht="14.25" customHeight="1" x14ac:dyDescent="0.35">
      <c r="A871" s="13"/>
      <c r="B871" s="14"/>
      <c r="C871" s="15"/>
      <c r="D871" s="14"/>
      <c r="E871" s="15"/>
      <c r="F871" s="14"/>
      <c r="G871" s="15"/>
      <c r="H871" s="14"/>
      <c r="I871" s="15"/>
      <c r="J871" s="14"/>
      <c r="K871" s="15"/>
      <c r="L871" s="14"/>
      <c r="M871" s="15"/>
      <c r="N871" s="14"/>
      <c r="O871" s="15"/>
      <c r="P871" s="14"/>
      <c r="Q871" s="17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  <c r="AK871" s="14"/>
    </row>
    <row r="872" spans="1:37" ht="14.25" customHeight="1" x14ac:dyDescent="0.35">
      <c r="A872" s="13"/>
      <c r="B872" s="14"/>
      <c r="C872" s="15"/>
      <c r="D872" s="14"/>
      <c r="E872" s="15"/>
      <c r="F872" s="14"/>
      <c r="G872" s="15"/>
      <c r="H872" s="14"/>
      <c r="I872" s="15"/>
      <c r="J872" s="14"/>
      <c r="K872" s="15"/>
      <c r="L872" s="14"/>
      <c r="M872" s="15"/>
      <c r="N872" s="14"/>
      <c r="O872" s="15"/>
      <c r="P872" s="14"/>
      <c r="Q872" s="17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  <c r="AK872" s="14"/>
    </row>
    <row r="873" spans="1:37" ht="14.25" customHeight="1" x14ac:dyDescent="0.35">
      <c r="A873" s="13"/>
      <c r="B873" s="14"/>
      <c r="C873" s="15"/>
      <c r="D873" s="14"/>
      <c r="E873" s="15"/>
      <c r="F873" s="14"/>
      <c r="G873" s="15"/>
      <c r="H873" s="14"/>
      <c r="I873" s="15"/>
      <c r="J873" s="14"/>
      <c r="K873" s="15"/>
      <c r="L873" s="14"/>
      <c r="M873" s="15"/>
      <c r="N873" s="14"/>
      <c r="O873" s="15"/>
      <c r="P873" s="14"/>
      <c r="Q873" s="17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  <c r="AK873" s="14"/>
    </row>
    <row r="874" spans="1:37" ht="14.25" customHeight="1" x14ac:dyDescent="0.35">
      <c r="A874" s="13"/>
      <c r="B874" s="14"/>
      <c r="C874" s="15"/>
      <c r="D874" s="14"/>
      <c r="E874" s="15"/>
      <c r="F874" s="14"/>
      <c r="G874" s="15"/>
      <c r="H874" s="14"/>
      <c r="I874" s="15"/>
      <c r="J874" s="14"/>
      <c r="K874" s="15"/>
      <c r="L874" s="14"/>
      <c r="M874" s="15"/>
      <c r="N874" s="14"/>
      <c r="O874" s="15"/>
      <c r="P874" s="14"/>
      <c r="Q874" s="17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  <c r="AK874" s="14"/>
    </row>
    <row r="875" spans="1:37" ht="14.25" customHeight="1" x14ac:dyDescent="0.35">
      <c r="A875" s="13"/>
      <c r="B875" s="14"/>
      <c r="C875" s="15"/>
      <c r="D875" s="14"/>
      <c r="E875" s="15"/>
      <c r="F875" s="14"/>
      <c r="G875" s="15"/>
      <c r="H875" s="14"/>
      <c r="I875" s="15"/>
      <c r="J875" s="14"/>
      <c r="K875" s="15"/>
      <c r="L875" s="14"/>
      <c r="M875" s="15"/>
      <c r="N875" s="14"/>
      <c r="O875" s="15"/>
      <c r="P875" s="14"/>
      <c r="Q875" s="17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</row>
    <row r="876" spans="1:37" ht="14.25" customHeight="1" x14ac:dyDescent="0.35">
      <c r="A876" s="13"/>
      <c r="B876" s="14"/>
      <c r="C876" s="15"/>
      <c r="D876" s="14"/>
      <c r="E876" s="15"/>
      <c r="F876" s="14"/>
      <c r="G876" s="15"/>
      <c r="H876" s="14"/>
      <c r="I876" s="15"/>
      <c r="J876" s="14"/>
      <c r="K876" s="15"/>
      <c r="L876" s="14"/>
      <c r="M876" s="15"/>
      <c r="N876" s="14"/>
      <c r="O876" s="15"/>
      <c r="P876" s="14"/>
      <c r="Q876" s="17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</row>
    <row r="877" spans="1:37" ht="14.25" customHeight="1" x14ac:dyDescent="0.35">
      <c r="A877" s="13"/>
      <c r="B877" s="14"/>
      <c r="C877" s="15"/>
      <c r="D877" s="14"/>
      <c r="E877" s="15"/>
      <c r="F877" s="14"/>
      <c r="G877" s="15"/>
      <c r="H877" s="14"/>
      <c r="I877" s="15"/>
      <c r="J877" s="14"/>
      <c r="K877" s="15"/>
      <c r="L877" s="14"/>
      <c r="M877" s="15"/>
      <c r="N877" s="14"/>
      <c r="O877" s="15"/>
      <c r="P877" s="14"/>
      <c r="Q877" s="17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  <c r="AK877" s="14"/>
    </row>
    <row r="878" spans="1:37" ht="14.25" customHeight="1" x14ac:dyDescent="0.35">
      <c r="A878" s="13"/>
      <c r="B878" s="14"/>
      <c r="C878" s="15"/>
      <c r="D878" s="14"/>
      <c r="E878" s="15"/>
      <c r="F878" s="14"/>
      <c r="G878" s="15"/>
      <c r="H878" s="14"/>
      <c r="I878" s="15"/>
      <c r="J878" s="14"/>
      <c r="K878" s="15"/>
      <c r="L878" s="14"/>
      <c r="M878" s="15"/>
      <c r="N878" s="14"/>
      <c r="O878" s="15"/>
      <c r="P878" s="14"/>
      <c r="Q878" s="17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  <c r="AK878" s="14"/>
    </row>
    <row r="879" spans="1:37" ht="14.25" customHeight="1" x14ac:dyDescent="0.35">
      <c r="A879" s="13"/>
      <c r="B879" s="14"/>
      <c r="C879" s="15"/>
      <c r="D879" s="14"/>
      <c r="E879" s="15"/>
      <c r="F879" s="14"/>
      <c r="G879" s="15"/>
      <c r="H879" s="14"/>
      <c r="I879" s="15"/>
      <c r="J879" s="14"/>
      <c r="K879" s="15"/>
      <c r="L879" s="14"/>
      <c r="M879" s="15"/>
      <c r="N879" s="14"/>
      <c r="O879" s="15"/>
      <c r="P879" s="14"/>
      <c r="Q879" s="17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  <c r="AK879" s="14"/>
    </row>
    <row r="880" spans="1:37" ht="14.25" customHeight="1" x14ac:dyDescent="0.35">
      <c r="A880" s="13"/>
      <c r="B880" s="14"/>
      <c r="C880" s="15"/>
      <c r="D880" s="14"/>
      <c r="E880" s="15"/>
      <c r="F880" s="14"/>
      <c r="G880" s="15"/>
      <c r="H880" s="14"/>
      <c r="I880" s="15"/>
      <c r="J880" s="14"/>
      <c r="K880" s="15"/>
      <c r="L880" s="14"/>
      <c r="M880" s="15"/>
      <c r="N880" s="14"/>
      <c r="O880" s="15"/>
      <c r="P880" s="14"/>
      <c r="Q880" s="17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  <c r="AK880" s="14"/>
    </row>
    <row r="881" spans="1:37" ht="14.25" customHeight="1" x14ac:dyDescent="0.35">
      <c r="A881" s="13"/>
      <c r="B881" s="14"/>
      <c r="C881" s="15"/>
      <c r="D881" s="14"/>
      <c r="E881" s="15"/>
      <c r="F881" s="14"/>
      <c r="G881" s="15"/>
      <c r="H881" s="14"/>
      <c r="I881" s="15"/>
      <c r="J881" s="14"/>
      <c r="K881" s="15"/>
      <c r="L881" s="14"/>
      <c r="M881" s="15"/>
      <c r="N881" s="14"/>
      <c r="O881" s="15"/>
      <c r="P881" s="14"/>
      <c r="Q881" s="17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</row>
    <row r="882" spans="1:37" ht="14.25" customHeight="1" x14ac:dyDescent="0.35">
      <c r="A882" s="13"/>
      <c r="B882" s="14"/>
      <c r="C882" s="15"/>
      <c r="D882" s="14"/>
      <c r="E882" s="15"/>
      <c r="F882" s="14"/>
      <c r="G882" s="15"/>
      <c r="H882" s="14"/>
      <c r="I882" s="15"/>
      <c r="J882" s="14"/>
      <c r="K882" s="15"/>
      <c r="L882" s="14"/>
      <c r="M882" s="15"/>
      <c r="N882" s="14"/>
      <c r="O882" s="15"/>
      <c r="P882" s="14"/>
      <c r="Q882" s="17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  <c r="AJ882" s="14"/>
      <c r="AK882" s="14"/>
    </row>
    <row r="883" spans="1:37" ht="14.25" customHeight="1" x14ac:dyDescent="0.35">
      <c r="A883" s="13"/>
      <c r="B883" s="14"/>
      <c r="C883" s="15"/>
      <c r="D883" s="14"/>
      <c r="E883" s="15"/>
      <c r="F883" s="14"/>
      <c r="G883" s="15"/>
      <c r="H883" s="14"/>
      <c r="I883" s="15"/>
      <c r="J883" s="14"/>
      <c r="K883" s="15"/>
      <c r="L883" s="14"/>
      <c r="M883" s="15"/>
      <c r="N883" s="14"/>
      <c r="O883" s="15"/>
      <c r="P883" s="14"/>
      <c r="Q883" s="17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  <c r="AK883" s="14"/>
    </row>
    <row r="884" spans="1:37" ht="14.25" customHeight="1" x14ac:dyDescent="0.35">
      <c r="A884" s="13"/>
      <c r="B884" s="14"/>
      <c r="C884" s="15"/>
      <c r="D884" s="14"/>
      <c r="E884" s="15"/>
      <c r="F884" s="14"/>
      <c r="G884" s="15"/>
      <c r="H884" s="14"/>
      <c r="I884" s="15"/>
      <c r="J884" s="14"/>
      <c r="K884" s="15"/>
      <c r="L884" s="14"/>
      <c r="M884" s="15"/>
      <c r="N884" s="14"/>
      <c r="O884" s="15"/>
      <c r="P884" s="14"/>
      <c r="Q884" s="17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  <c r="AK884" s="14"/>
    </row>
    <row r="885" spans="1:37" ht="14.25" customHeight="1" x14ac:dyDescent="0.35">
      <c r="A885" s="13"/>
      <c r="B885" s="14"/>
      <c r="C885" s="15"/>
      <c r="D885" s="14"/>
      <c r="E885" s="15"/>
      <c r="F885" s="14"/>
      <c r="G885" s="15"/>
      <c r="H885" s="14"/>
      <c r="I885" s="15"/>
      <c r="J885" s="14"/>
      <c r="K885" s="15"/>
      <c r="L885" s="14"/>
      <c r="M885" s="15"/>
      <c r="N885" s="14"/>
      <c r="O885" s="15"/>
      <c r="P885" s="14"/>
      <c r="Q885" s="17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  <c r="AJ885" s="14"/>
      <c r="AK885" s="14"/>
    </row>
    <row r="886" spans="1:37" ht="14.25" customHeight="1" x14ac:dyDescent="0.35">
      <c r="A886" s="13"/>
      <c r="B886" s="14"/>
      <c r="C886" s="15"/>
      <c r="D886" s="14"/>
      <c r="E886" s="15"/>
      <c r="F886" s="14"/>
      <c r="G886" s="15"/>
      <c r="H886" s="14"/>
      <c r="I886" s="15"/>
      <c r="J886" s="14"/>
      <c r="K886" s="15"/>
      <c r="L886" s="14"/>
      <c r="M886" s="15"/>
      <c r="N886" s="14"/>
      <c r="O886" s="15"/>
      <c r="P886" s="14"/>
      <c r="Q886" s="17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  <c r="AJ886" s="14"/>
      <c r="AK886" s="14"/>
    </row>
    <row r="887" spans="1:37" ht="14.25" customHeight="1" x14ac:dyDescent="0.35">
      <c r="A887" s="13"/>
      <c r="B887" s="14"/>
      <c r="C887" s="15"/>
      <c r="D887" s="14"/>
      <c r="E887" s="15"/>
      <c r="F887" s="14"/>
      <c r="G887" s="15"/>
      <c r="H887" s="14"/>
      <c r="I887" s="15"/>
      <c r="J887" s="14"/>
      <c r="K887" s="15"/>
      <c r="L887" s="14"/>
      <c r="M887" s="15"/>
      <c r="N887" s="14"/>
      <c r="O887" s="15"/>
      <c r="P887" s="14"/>
      <c r="Q887" s="17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  <c r="AJ887" s="14"/>
      <c r="AK887" s="14"/>
    </row>
    <row r="888" spans="1:37" ht="14.25" customHeight="1" x14ac:dyDescent="0.35">
      <c r="A888" s="13"/>
      <c r="B888" s="14"/>
      <c r="C888" s="15"/>
      <c r="D888" s="14"/>
      <c r="E888" s="15"/>
      <c r="F888" s="14"/>
      <c r="G888" s="15"/>
      <c r="H888" s="14"/>
      <c r="I888" s="15"/>
      <c r="J888" s="14"/>
      <c r="K888" s="15"/>
      <c r="L888" s="14"/>
      <c r="M888" s="15"/>
      <c r="N888" s="14"/>
      <c r="O888" s="15"/>
      <c r="P888" s="14"/>
      <c r="Q888" s="17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  <c r="AJ888" s="14"/>
      <c r="AK888" s="14"/>
    </row>
    <row r="889" spans="1:37" ht="14.25" customHeight="1" x14ac:dyDescent="0.35">
      <c r="A889" s="13"/>
      <c r="B889" s="14"/>
      <c r="C889" s="15"/>
      <c r="D889" s="14"/>
      <c r="E889" s="15"/>
      <c r="F889" s="14"/>
      <c r="G889" s="15"/>
      <c r="H889" s="14"/>
      <c r="I889" s="15"/>
      <c r="J889" s="14"/>
      <c r="K889" s="15"/>
      <c r="L889" s="14"/>
      <c r="M889" s="15"/>
      <c r="N889" s="14"/>
      <c r="O889" s="15"/>
      <c r="P889" s="14"/>
      <c r="Q889" s="17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  <c r="AK889" s="14"/>
    </row>
    <row r="890" spans="1:37" ht="14.25" customHeight="1" x14ac:dyDescent="0.35">
      <c r="A890" s="13"/>
      <c r="B890" s="14"/>
      <c r="C890" s="15"/>
      <c r="D890" s="14"/>
      <c r="E890" s="15"/>
      <c r="F890" s="14"/>
      <c r="G890" s="15"/>
      <c r="H890" s="14"/>
      <c r="I890" s="15"/>
      <c r="J890" s="14"/>
      <c r="K890" s="15"/>
      <c r="L890" s="14"/>
      <c r="M890" s="15"/>
      <c r="N890" s="14"/>
      <c r="O890" s="15"/>
      <c r="P890" s="14"/>
      <c r="Q890" s="17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  <c r="AJ890" s="14"/>
      <c r="AK890" s="14"/>
    </row>
    <row r="891" spans="1:37" ht="14.25" customHeight="1" x14ac:dyDescent="0.35">
      <c r="A891" s="13"/>
      <c r="B891" s="14"/>
      <c r="C891" s="15"/>
      <c r="D891" s="14"/>
      <c r="E891" s="15"/>
      <c r="F891" s="14"/>
      <c r="G891" s="15"/>
      <c r="H891" s="14"/>
      <c r="I891" s="15"/>
      <c r="J891" s="14"/>
      <c r="K891" s="15"/>
      <c r="L891" s="14"/>
      <c r="M891" s="15"/>
      <c r="N891" s="14"/>
      <c r="O891" s="15"/>
      <c r="P891" s="14"/>
      <c r="Q891" s="17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</row>
    <row r="892" spans="1:37" ht="14.25" customHeight="1" x14ac:dyDescent="0.35">
      <c r="A892" s="13"/>
      <c r="B892" s="14"/>
      <c r="C892" s="15"/>
      <c r="D892" s="14"/>
      <c r="E892" s="15"/>
      <c r="F892" s="14"/>
      <c r="G892" s="15"/>
      <c r="H892" s="14"/>
      <c r="I892" s="15"/>
      <c r="J892" s="14"/>
      <c r="K892" s="15"/>
      <c r="L892" s="14"/>
      <c r="M892" s="15"/>
      <c r="N892" s="14"/>
      <c r="O892" s="15"/>
      <c r="P892" s="14"/>
      <c r="Q892" s="17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  <c r="AJ892" s="14"/>
      <c r="AK892" s="14"/>
    </row>
    <row r="893" spans="1:37" ht="14.25" customHeight="1" x14ac:dyDescent="0.35">
      <c r="A893" s="13"/>
      <c r="B893" s="14"/>
      <c r="C893" s="15"/>
      <c r="D893" s="14"/>
      <c r="E893" s="15"/>
      <c r="F893" s="14"/>
      <c r="G893" s="15"/>
      <c r="H893" s="14"/>
      <c r="I893" s="15"/>
      <c r="J893" s="14"/>
      <c r="K893" s="15"/>
      <c r="L893" s="14"/>
      <c r="M893" s="15"/>
      <c r="N893" s="14"/>
      <c r="O893" s="15"/>
      <c r="P893" s="14"/>
      <c r="Q893" s="17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14"/>
      <c r="AJ893" s="14"/>
      <c r="AK893" s="14"/>
    </row>
    <row r="894" spans="1:37" ht="14.25" customHeight="1" x14ac:dyDescent="0.35">
      <c r="A894" s="13"/>
      <c r="B894" s="14"/>
      <c r="C894" s="15"/>
      <c r="D894" s="14"/>
      <c r="E894" s="15"/>
      <c r="F894" s="14"/>
      <c r="G894" s="15"/>
      <c r="H894" s="14"/>
      <c r="I894" s="15"/>
      <c r="J894" s="14"/>
      <c r="K894" s="15"/>
      <c r="L894" s="14"/>
      <c r="M894" s="15"/>
      <c r="N894" s="14"/>
      <c r="O894" s="15"/>
      <c r="P894" s="14"/>
      <c r="Q894" s="17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14"/>
      <c r="AJ894" s="14"/>
      <c r="AK894" s="14"/>
    </row>
    <row r="895" spans="1:37" ht="14.25" customHeight="1" x14ac:dyDescent="0.35">
      <c r="A895" s="13"/>
      <c r="B895" s="14"/>
      <c r="C895" s="15"/>
      <c r="D895" s="14"/>
      <c r="E895" s="15"/>
      <c r="F895" s="14"/>
      <c r="G895" s="15"/>
      <c r="H895" s="14"/>
      <c r="I895" s="15"/>
      <c r="J895" s="14"/>
      <c r="K895" s="15"/>
      <c r="L895" s="14"/>
      <c r="M895" s="15"/>
      <c r="N895" s="14"/>
      <c r="O895" s="15"/>
      <c r="P895" s="14"/>
      <c r="Q895" s="17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14"/>
      <c r="AJ895" s="14"/>
      <c r="AK895" s="14"/>
    </row>
    <row r="896" spans="1:37" ht="14.25" customHeight="1" x14ac:dyDescent="0.35">
      <c r="A896" s="13"/>
      <c r="B896" s="14"/>
      <c r="C896" s="15"/>
      <c r="D896" s="14"/>
      <c r="E896" s="15"/>
      <c r="F896" s="14"/>
      <c r="G896" s="15"/>
      <c r="H896" s="14"/>
      <c r="I896" s="15"/>
      <c r="J896" s="14"/>
      <c r="K896" s="15"/>
      <c r="L896" s="14"/>
      <c r="M896" s="15"/>
      <c r="N896" s="14"/>
      <c r="O896" s="15"/>
      <c r="P896" s="14"/>
      <c r="Q896" s="17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14"/>
      <c r="AJ896" s="14"/>
      <c r="AK896" s="14"/>
    </row>
    <row r="897" spans="1:37" ht="14.25" customHeight="1" x14ac:dyDescent="0.35">
      <c r="A897" s="13"/>
      <c r="B897" s="14"/>
      <c r="C897" s="15"/>
      <c r="D897" s="14"/>
      <c r="E897" s="15"/>
      <c r="F897" s="14"/>
      <c r="G897" s="15"/>
      <c r="H897" s="14"/>
      <c r="I897" s="15"/>
      <c r="J897" s="14"/>
      <c r="K897" s="15"/>
      <c r="L897" s="14"/>
      <c r="M897" s="15"/>
      <c r="N897" s="14"/>
      <c r="O897" s="15"/>
      <c r="P897" s="14"/>
      <c r="Q897" s="17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14"/>
      <c r="AJ897" s="14"/>
      <c r="AK897" s="14"/>
    </row>
    <row r="898" spans="1:37" ht="14.25" customHeight="1" x14ac:dyDescent="0.35">
      <c r="A898" s="13"/>
      <c r="B898" s="14"/>
      <c r="C898" s="15"/>
      <c r="D898" s="14"/>
      <c r="E898" s="15"/>
      <c r="F898" s="14"/>
      <c r="G898" s="15"/>
      <c r="H898" s="14"/>
      <c r="I898" s="15"/>
      <c r="J898" s="14"/>
      <c r="K898" s="15"/>
      <c r="L898" s="14"/>
      <c r="M898" s="15"/>
      <c r="N898" s="14"/>
      <c r="O898" s="15"/>
      <c r="P898" s="14"/>
      <c r="Q898" s="17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14"/>
      <c r="AJ898" s="14"/>
      <c r="AK898" s="14"/>
    </row>
    <row r="899" spans="1:37" ht="14.25" customHeight="1" x14ac:dyDescent="0.35">
      <c r="A899" s="13"/>
      <c r="B899" s="14"/>
      <c r="C899" s="15"/>
      <c r="D899" s="14"/>
      <c r="E899" s="15"/>
      <c r="F899" s="14"/>
      <c r="G899" s="15"/>
      <c r="H899" s="14"/>
      <c r="I899" s="15"/>
      <c r="J899" s="14"/>
      <c r="K899" s="15"/>
      <c r="L899" s="14"/>
      <c r="M899" s="15"/>
      <c r="N899" s="14"/>
      <c r="O899" s="15"/>
      <c r="P899" s="14"/>
      <c r="Q899" s="17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</row>
    <row r="900" spans="1:37" ht="14.25" customHeight="1" x14ac:dyDescent="0.35">
      <c r="A900" s="13"/>
      <c r="B900" s="14"/>
      <c r="C900" s="15"/>
      <c r="D900" s="14"/>
      <c r="E900" s="15"/>
      <c r="F900" s="14"/>
      <c r="G900" s="15"/>
      <c r="H900" s="14"/>
      <c r="I900" s="15"/>
      <c r="J900" s="14"/>
      <c r="K900" s="15"/>
      <c r="L900" s="14"/>
      <c r="M900" s="15"/>
      <c r="N900" s="14"/>
      <c r="O900" s="15"/>
      <c r="P900" s="14"/>
      <c r="Q900" s="17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14"/>
      <c r="AJ900" s="14"/>
      <c r="AK900" s="14"/>
    </row>
    <row r="901" spans="1:37" ht="14.25" customHeight="1" x14ac:dyDescent="0.35">
      <c r="A901" s="13"/>
      <c r="B901" s="14"/>
      <c r="C901" s="15"/>
      <c r="D901" s="14"/>
      <c r="E901" s="15"/>
      <c r="F901" s="14"/>
      <c r="G901" s="15"/>
      <c r="H901" s="14"/>
      <c r="I901" s="15"/>
      <c r="J901" s="14"/>
      <c r="K901" s="15"/>
      <c r="L901" s="14"/>
      <c r="M901" s="15"/>
      <c r="N901" s="14"/>
      <c r="O901" s="15"/>
      <c r="P901" s="14"/>
      <c r="Q901" s="17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14"/>
      <c r="AJ901" s="14"/>
      <c r="AK901" s="14"/>
    </row>
    <row r="902" spans="1:37" ht="14.25" customHeight="1" x14ac:dyDescent="0.35">
      <c r="A902" s="13"/>
      <c r="B902" s="14"/>
      <c r="C902" s="15"/>
      <c r="D902" s="14"/>
      <c r="E902" s="15"/>
      <c r="F902" s="14"/>
      <c r="G902" s="15"/>
      <c r="H902" s="14"/>
      <c r="I902" s="15"/>
      <c r="J902" s="14"/>
      <c r="K902" s="15"/>
      <c r="L902" s="14"/>
      <c r="M902" s="15"/>
      <c r="N902" s="14"/>
      <c r="O902" s="15"/>
      <c r="P902" s="14"/>
      <c r="Q902" s="17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</row>
    <row r="903" spans="1:37" ht="14.25" customHeight="1" x14ac:dyDescent="0.35">
      <c r="A903" s="13"/>
      <c r="B903" s="14"/>
      <c r="C903" s="15"/>
      <c r="D903" s="14"/>
      <c r="E903" s="15"/>
      <c r="F903" s="14"/>
      <c r="G903" s="15"/>
      <c r="H903" s="14"/>
      <c r="I903" s="15"/>
      <c r="J903" s="14"/>
      <c r="K903" s="15"/>
      <c r="L903" s="14"/>
      <c r="M903" s="15"/>
      <c r="N903" s="14"/>
      <c r="O903" s="15"/>
      <c r="P903" s="14"/>
      <c r="Q903" s="17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14"/>
      <c r="AJ903" s="14"/>
      <c r="AK903" s="14"/>
    </row>
    <row r="904" spans="1:37" ht="14.25" customHeight="1" x14ac:dyDescent="0.35">
      <c r="A904" s="13"/>
      <c r="B904" s="14"/>
      <c r="C904" s="15"/>
      <c r="D904" s="14"/>
      <c r="E904" s="15"/>
      <c r="F904" s="14"/>
      <c r="G904" s="15"/>
      <c r="H904" s="14"/>
      <c r="I904" s="15"/>
      <c r="J904" s="14"/>
      <c r="K904" s="15"/>
      <c r="L904" s="14"/>
      <c r="M904" s="15"/>
      <c r="N904" s="14"/>
      <c r="O904" s="15"/>
      <c r="P904" s="14"/>
      <c r="Q904" s="17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14"/>
      <c r="AJ904" s="14"/>
      <c r="AK904" s="14"/>
    </row>
    <row r="905" spans="1:37" ht="14.25" customHeight="1" x14ac:dyDescent="0.35">
      <c r="A905" s="13"/>
      <c r="B905" s="14"/>
      <c r="C905" s="15"/>
      <c r="D905" s="14"/>
      <c r="E905" s="15"/>
      <c r="F905" s="14"/>
      <c r="G905" s="15"/>
      <c r="H905" s="14"/>
      <c r="I905" s="15"/>
      <c r="J905" s="14"/>
      <c r="K905" s="15"/>
      <c r="L905" s="14"/>
      <c r="M905" s="15"/>
      <c r="N905" s="14"/>
      <c r="O905" s="15"/>
      <c r="P905" s="14"/>
      <c r="Q905" s="17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  <c r="AJ905" s="14"/>
      <c r="AK905" s="14"/>
    </row>
    <row r="906" spans="1:37" ht="14.25" customHeight="1" x14ac:dyDescent="0.35">
      <c r="A906" s="13"/>
      <c r="B906" s="14"/>
      <c r="C906" s="15"/>
      <c r="D906" s="14"/>
      <c r="E906" s="15"/>
      <c r="F906" s="14"/>
      <c r="G906" s="15"/>
      <c r="H906" s="14"/>
      <c r="I906" s="15"/>
      <c r="J906" s="14"/>
      <c r="K906" s="15"/>
      <c r="L906" s="14"/>
      <c r="M906" s="15"/>
      <c r="N906" s="14"/>
      <c r="O906" s="15"/>
      <c r="P906" s="14"/>
      <c r="Q906" s="17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  <c r="AJ906" s="14"/>
      <c r="AK906" s="14"/>
    </row>
    <row r="907" spans="1:37" ht="14.25" customHeight="1" x14ac:dyDescent="0.35">
      <c r="A907" s="13"/>
      <c r="B907" s="14"/>
      <c r="C907" s="15"/>
      <c r="D907" s="14"/>
      <c r="E907" s="15"/>
      <c r="F907" s="14"/>
      <c r="G907" s="15"/>
      <c r="H907" s="14"/>
      <c r="I907" s="15"/>
      <c r="J907" s="14"/>
      <c r="K907" s="15"/>
      <c r="L907" s="14"/>
      <c r="M907" s="15"/>
      <c r="N907" s="14"/>
      <c r="O907" s="15"/>
      <c r="P907" s="14"/>
      <c r="Q907" s="17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14"/>
      <c r="AJ907" s="14"/>
      <c r="AK907" s="14"/>
    </row>
    <row r="908" spans="1:37" ht="14.25" customHeight="1" x14ac:dyDescent="0.35">
      <c r="A908" s="13"/>
      <c r="B908" s="14"/>
      <c r="C908" s="15"/>
      <c r="D908" s="14"/>
      <c r="E908" s="15"/>
      <c r="F908" s="14"/>
      <c r="G908" s="15"/>
      <c r="H908" s="14"/>
      <c r="I908" s="15"/>
      <c r="J908" s="14"/>
      <c r="K908" s="15"/>
      <c r="L908" s="14"/>
      <c r="M908" s="15"/>
      <c r="N908" s="14"/>
      <c r="O908" s="15"/>
      <c r="P908" s="14"/>
      <c r="Q908" s="17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  <c r="AJ908" s="14"/>
      <c r="AK908" s="14"/>
    </row>
    <row r="909" spans="1:37" ht="14.25" customHeight="1" x14ac:dyDescent="0.35">
      <c r="A909" s="13"/>
      <c r="B909" s="14"/>
      <c r="C909" s="15"/>
      <c r="D909" s="14"/>
      <c r="E909" s="15"/>
      <c r="F909" s="14"/>
      <c r="G909" s="15"/>
      <c r="H909" s="14"/>
      <c r="I909" s="15"/>
      <c r="J909" s="14"/>
      <c r="K909" s="15"/>
      <c r="L909" s="14"/>
      <c r="M909" s="15"/>
      <c r="N909" s="14"/>
      <c r="O909" s="15"/>
      <c r="P909" s="14"/>
      <c r="Q909" s="17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14"/>
      <c r="AJ909" s="14"/>
      <c r="AK909" s="14"/>
    </row>
    <row r="910" spans="1:37" ht="14.25" customHeight="1" x14ac:dyDescent="0.35">
      <c r="A910" s="13"/>
      <c r="B910" s="14"/>
      <c r="C910" s="15"/>
      <c r="D910" s="14"/>
      <c r="E910" s="15"/>
      <c r="F910" s="14"/>
      <c r="G910" s="15"/>
      <c r="H910" s="14"/>
      <c r="I910" s="15"/>
      <c r="J910" s="14"/>
      <c r="K910" s="15"/>
      <c r="L910" s="14"/>
      <c r="M910" s="15"/>
      <c r="N910" s="14"/>
      <c r="O910" s="15"/>
      <c r="P910" s="14"/>
      <c r="Q910" s="17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  <c r="AJ910" s="14"/>
      <c r="AK910" s="14"/>
    </row>
    <row r="911" spans="1:37" ht="14.25" customHeight="1" x14ac:dyDescent="0.35">
      <c r="A911" s="13"/>
      <c r="B911" s="14"/>
      <c r="C911" s="15"/>
      <c r="D911" s="14"/>
      <c r="E911" s="15"/>
      <c r="F911" s="14"/>
      <c r="G911" s="15"/>
      <c r="H911" s="14"/>
      <c r="I911" s="15"/>
      <c r="J911" s="14"/>
      <c r="K911" s="15"/>
      <c r="L911" s="14"/>
      <c r="M911" s="15"/>
      <c r="N911" s="14"/>
      <c r="O911" s="15"/>
      <c r="P911" s="14"/>
      <c r="Q911" s="17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14"/>
      <c r="AJ911" s="14"/>
      <c r="AK911" s="14"/>
    </row>
    <row r="912" spans="1:37" ht="14.25" customHeight="1" x14ac:dyDescent="0.35">
      <c r="A912" s="13"/>
      <c r="B912" s="14"/>
      <c r="C912" s="15"/>
      <c r="D912" s="14"/>
      <c r="E912" s="15"/>
      <c r="F912" s="14"/>
      <c r="G912" s="15"/>
      <c r="H912" s="14"/>
      <c r="I912" s="15"/>
      <c r="J912" s="14"/>
      <c r="K912" s="15"/>
      <c r="L912" s="14"/>
      <c r="M912" s="15"/>
      <c r="N912" s="14"/>
      <c r="O912" s="15"/>
      <c r="P912" s="14"/>
      <c r="Q912" s="17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14"/>
      <c r="AJ912" s="14"/>
      <c r="AK912" s="14"/>
    </row>
    <row r="913" spans="1:37" ht="14.25" customHeight="1" x14ac:dyDescent="0.35">
      <c r="A913" s="13"/>
      <c r="B913" s="14"/>
      <c r="C913" s="15"/>
      <c r="D913" s="14"/>
      <c r="E913" s="15"/>
      <c r="F913" s="14"/>
      <c r="G913" s="15"/>
      <c r="H913" s="14"/>
      <c r="I913" s="15"/>
      <c r="J913" s="14"/>
      <c r="K913" s="15"/>
      <c r="L913" s="14"/>
      <c r="M913" s="15"/>
      <c r="N913" s="14"/>
      <c r="O913" s="15"/>
      <c r="P913" s="14"/>
      <c r="Q913" s="17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14"/>
      <c r="AJ913" s="14"/>
      <c r="AK913" s="14"/>
    </row>
    <row r="914" spans="1:37" ht="14.25" customHeight="1" x14ac:dyDescent="0.35">
      <c r="A914" s="13"/>
      <c r="B914" s="14"/>
      <c r="C914" s="15"/>
      <c r="D914" s="14"/>
      <c r="E914" s="15"/>
      <c r="F914" s="14"/>
      <c r="G914" s="15"/>
      <c r="H914" s="14"/>
      <c r="I914" s="15"/>
      <c r="J914" s="14"/>
      <c r="K914" s="15"/>
      <c r="L914" s="14"/>
      <c r="M914" s="15"/>
      <c r="N914" s="14"/>
      <c r="O914" s="15"/>
      <c r="P914" s="14"/>
      <c r="Q914" s="17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  <c r="AJ914" s="14"/>
      <c r="AK914" s="14"/>
    </row>
    <row r="915" spans="1:37" ht="14.25" customHeight="1" x14ac:dyDescent="0.35">
      <c r="A915" s="13"/>
      <c r="B915" s="14"/>
      <c r="C915" s="15"/>
      <c r="D915" s="14"/>
      <c r="E915" s="15"/>
      <c r="F915" s="14"/>
      <c r="G915" s="15"/>
      <c r="H915" s="14"/>
      <c r="I915" s="15"/>
      <c r="J915" s="14"/>
      <c r="K915" s="15"/>
      <c r="L915" s="14"/>
      <c r="M915" s="15"/>
      <c r="N915" s="14"/>
      <c r="O915" s="15"/>
      <c r="P915" s="14"/>
      <c r="Q915" s="17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14"/>
      <c r="AJ915" s="14"/>
      <c r="AK915" s="14"/>
    </row>
    <row r="916" spans="1:37" ht="14.25" customHeight="1" x14ac:dyDescent="0.35">
      <c r="A916" s="13"/>
      <c r="B916" s="14"/>
      <c r="C916" s="15"/>
      <c r="D916" s="14"/>
      <c r="E916" s="15"/>
      <c r="F916" s="14"/>
      <c r="G916" s="15"/>
      <c r="H916" s="14"/>
      <c r="I916" s="15"/>
      <c r="J916" s="14"/>
      <c r="K916" s="15"/>
      <c r="L916" s="14"/>
      <c r="M916" s="15"/>
      <c r="N916" s="14"/>
      <c r="O916" s="15"/>
      <c r="P916" s="14"/>
      <c r="Q916" s="17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  <c r="AJ916" s="14"/>
      <c r="AK916" s="14"/>
    </row>
    <row r="917" spans="1:37" ht="14.25" customHeight="1" x14ac:dyDescent="0.35">
      <c r="A917" s="13"/>
      <c r="B917" s="14"/>
      <c r="C917" s="15"/>
      <c r="D917" s="14"/>
      <c r="E917" s="15"/>
      <c r="F917" s="14"/>
      <c r="G917" s="15"/>
      <c r="H917" s="14"/>
      <c r="I917" s="15"/>
      <c r="J917" s="14"/>
      <c r="K917" s="15"/>
      <c r="L917" s="14"/>
      <c r="M917" s="15"/>
      <c r="N917" s="14"/>
      <c r="O917" s="15"/>
      <c r="P917" s="14"/>
      <c r="Q917" s="17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14"/>
      <c r="AJ917" s="14"/>
      <c r="AK917" s="14"/>
    </row>
    <row r="918" spans="1:37" ht="14.25" customHeight="1" x14ac:dyDescent="0.35">
      <c r="A918" s="13"/>
      <c r="B918" s="14"/>
      <c r="C918" s="15"/>
      <c r="D918" s="14"/>
      <c r="E918" s="15"/>
      <c r="F918" s="14"/>
      <c r="G918" s="15"/>
      <c r="H918" s="14"/>
      <c r="I918" s="15"/>
      <c r="J918" s="14"/>
      <c r="K918" s="15"/>
      <c r="L918" s="14"/>
      <c r="M918" s="15"/>
      <c r="N918" s="14"/>
      <c r="O918" s="15"/>
      <c r="P918" s="14"/>
      <c r="Q918" s="17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14"/>
      <c r="AJ918" s="14"/>
      <c r="AK918" s="14"/>
    </row>
    <row r="919" spans="1:37" ht="14.25" customHeight="1" x14ac:dyDescent="0.35">
      <c r="A919" s="13"/>
      <c r="B919" s="14"/>
      <c r="C919" s="15"/>
      <c r="D919" s="14"/>
      <c r="E919" s="15"/>
      <c r="F919" s="14"/>
      <c r="G919" s="15"/>
      <c r="H919" s="14"/>
      <c r="I919" s="15"/>
      <c r="J919" s="14"/>
      <c r="K919" s="15"/>
      <c r="L919" s="14"/>
      <c r="M919" s="15"/>
      <c r="N919" s="14"/>
      <c r="O919" s="15"/>
      <c r="P919" s="14"/>
      <c r="Q919" s="17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14"/>
      <c r="AJ919" s="14"/>
      <c r="AK919" s="14"/>
    </row>
    <row r="920" spans="1:37" ht="14.25" customHeight="1" x14ac:dyDescent="0.35">
      <c r="A920" s="13"/>
      <c r="B920" s="14"/>
      <c r="C920" s="15"/>
      <c r="D920" s="14"/>
      <c r="E920" s="15"/>
      <c r="F920" s="14"/>
      <c r="G920" s="15"/>
      <c r="H920" s="14"/>
      <c r="I920" s="15"/>
      <c r="J920" s="14"/>
      <c r="K920" s="15"/>
      <c r="L920" s="14"/>
      <c r="M920" s="15"/>
      <c r="N920" s="14"/>
      <c r="O920" s="15"/>
      <c r="P920" s="14"/>
      <c r="Q920" s="17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14"/>
      <c r="AJ920" s="14"/>
      <c r="AK920" s="14"/>
    </row>
    <row r="921" spans="1:37" ht="14.25" customHeight="1" x14ac:dyDescent="0.35">
      <c r="A921" s="13"/>
      <c r="B921" s="14"/>
      <c r="C921" s="15"/>
      <c r="D921" s="14"/>
      <c r="E921" s="15"/>
      <c r="F921" s="14"/>
      <c r="G921" s="15"/>
      <c r="H921" s="14"/>
      <c r="I921" s="15"/>
      <c r="J921" s="14"/>
      <c r="K921" s="15"/>
      <c r="L921" s="14"/>
      <c r="M921" s="15"/>
      <c r="N921" s="14"/>
      <c r="O921" s="15"/>
      <c r="P921" s="14"/>
      <c r="Q921" s="17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  <c r="AJ921" s="14"/>
      <c r="AK921" s="14"/>
    </row>
    <row r="922" spans="1:37" ht="14.25" customHeight="1" x14ac:dyDescent="0.35">
      <c r="A922" s="13"/>
      <c r="B922" s="14"/>
      <c r="C922" s="15"/>
      <c r="D922" s="14"/>
      <c r="E922" s="15"/>
      <c r="F922" s="14"/>
      <c r="G922" s="15"/>
      <c r="H922" s="14"/>
      <c r="I922" s="15"/>
      <c r="J922" s="14"/>
      <c r="K922" s="15"/>
      <c r="L922" s="14"/>
      <c r="M922" s="15"/>
      <c r="N922" s="14"/>
      <c r="O922" s="15"/>
      <c r="P922" s="14"/>
      <c r="Q922" s="17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14"/>
      <c r="AJ922" s="14"/>
      <c r="AK922" s="14"/>
    </row>
    <row r="923" spans="1:37" ht="14.25" customHeight="1" x14ac:dyDescent="0.35">
      <c r="A923" s="13"/>
      <c r="B923" s="14"/>
      <c r="C923" s="15"/>
      <c r="D923" s="14"/>
      <c r="E923" s="15"/>
      <c r="F923" s="14"/>
      <c r="G923" s="15"/>
      <c r="H923" s="14"/>
      <c r="I923" s="15"/>
      <c r="J923" s="14"/>
      <c r="K923" s="15"/>
      <c r="L923" s="14"/>
      <c r="M923" s="15"/>
      <c r="N923" s="14"/>
      <c r="O923" s="15"/>
      <c r="P923" s="14"/>
      <c r="Q923" s="17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14"/>
      <c r="AJ923" s="14"/>
      <c r="AK923" s="14"/>
    </row>
    <row r="924" spans="1:37" ht="14.25" customHeight="1" x14ac:dyDescent="0.35">
      <c r="A924" s="13"/>
      <c r="B924" s="14"/>
      <c r="C924" s="15"/>
      <c r="D924" s="14"/>
      <c r="E924" s="15"/>
      <c r="F924" s="14"/>
      <c r="G924" s="15"/>
      <c r="H924" s="14"/>
      <c r="I924" s="15"/>
      <c r="J924" s="14"/>
      <c r="K924" s="15"/>
      <c r="L924" s="14"/>
      <c r="M924" s="15"/>
      <c r="N924" s="14"/>
      <c r="O924" s="15"/>
      <c r="P924" s="14"/>
      <c r="Q924" s="17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14"/>
      <c r="AJ924" s="14"/>
      <c r="AK924" s="14"/>
    </row>
    <row r="925" spans="1:37" ht="14.25" customHeight="1" x14ac:dyDescent="0.35">
      <c r="A925" s="13"/>
      <c r="B925" s="14"/>
      <c r="C925" s="15"/>
      <c r="D925" s="14"/>
      <c r="E925" s="15"/>
      <c r="F925" s="14"/>
      <c r="G925" s="15"/>
      <c r="H925" s="14"/>
      <c r="I925" s="15"/>
      <c r="J925" s="14"/>
      <c r="K925" s="15"/>
      <c r="L925" s="14"/>
      <c r="M925" s="15"/>
      <c r="N925" s="14"/>
      <c r="O925" s="15"/>
      <c r="P925" s="14"/>
      <c r="Q925" s="17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14"/>
      <c r="AJ925" s="14"/>
      <c r="AK925" s="14"/>
    </row>
    <row r="926" spans="1:37" ht="14.25" customHeight="1" x14ac:dyDescent="0.35">
      <c r="A926" s="13"/>
      <c r="B926" s="14"/>
      <c r="C926" s="15"/>
      <c r="D926" s="14"/>
      <c r="E926" s="15"/>
      <c r="F926" s="14"/>
      <c r="G926" s="15"/>
      <c r="H926" s="14"/>
      <c r="I926" s="15"/>
      <c r="J926" s="14"/>
      <c r="K926" s="15"/>
      <c r="L926" s="14"/>
      <c r="M926" s="15"/>
      <c r="N926" s="14"/>
      <c r="O926" s="15"/>
      <c r="P926" s="14"/>
      <c r="Q926" s="17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</row>
    <row r="927" spans="1:37" ht="14.25" customHeight="1" x14ac:dyDescent="0.35">
      <c r="A927" s="13"/>
      <c r="B927" s="14"/>
      <c r="C927" s="15"/>
      <c r="D927" s="14"/>
      <c r="E927" s="15"/>
      <c r="F927" s="14"/>
      <c r="G927" s="15"/>
      <c r="H927" s="14"/>
      <c r="I927" s="15"/>
      <c r="J927" s="14"/>
      <c r="K927" s="15"/>
      <c r="L927" s="14"/>
      <c r="M927" s="15"/>
      <c r="N927" s="14"/>
      <c r="O927" s="15"/>
      <c r="P927" s="14"/>
      <c r="Q927" s="17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14"/>
      <c r="AJ927" s="14"/>
      <c r="AK927" s="14"/>
    </row>
    <row r="928" spans="1:37" ht="14.25" customHeight="1" x14ac:dyDescent="0.35">
      <c r="A928" s="13"/>
      <c r="B928" s="14"/>
      <c r="C928" s="15"/>
      <c r="D928" s="14"/>
      <c r="E928" s="15"/>
      <c r="F928" s="14"/>
      <c r="G928" s="15"/>
      <c r="H928" s="14"/>
      <c r="I928" s="15"/>
      <c r="J928" s="14"/>
      <c r="K928" s="15"/>
      <c r="L928" s="14"/>
      <c r="M928" s="15"/>
      <c r="N928" s="14"/>
      <c r="O928" s="15"/>
      <c r="P928" s="14"/>
      <c r="Q928" s="17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  <c r="AJ928" s="14"/>
      <c r="AK928" s="14"/>
    </row>
    <row r="929" spans="1:37" ht="14.25" customHeight="1" x14ac:dyDescent="0.35">
      <c r="A929" s="13"/>
      <c r="B929" s="14"/>
      <c r="C929" s="15"/>
      <c r="D929" s="14"/>
      <c r="E929" s="15"/>
      <c r="F929" s="14"/>
      <c r="G929" s="15"/>
      <c r="H929" s="14"/>
      <c r="I929" s="15"/>
      <c r="J929" s="14"/>
      <c r="K929" s="15"/>
      <c r="L929" s="14"/>
      <c r="M929" s="15"/>
      <c r="N929" s="14"/>
      <c r="O929" s="15"/>
      <c r="P929" s="14"/>
      <c r="Q929" s="17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14"/>
      <c r="AJ929" s="14"/>
      <c r="AK929" s="14"/>
    </row>
    <row r="930" spans="1:37" ht="14.25" customHeight="1" x14ac:dyDescent="0.35">
      <c r="A930" s="13"/>
      <c r="B930" s="14"/>
      <c r="C930" s="15"/>
      <c r="D930" s="14"/>
      <c r="E930" s="15"/>
      <c r="F930" s="14"/>
      <c r="G930" s="15"/>
      <c r="H930" s="14"/>
      <c r="I930" s="15"/>
      <c r="J930" s="14"/>
      <c r="K930" s="15"/>
      <c r="L930" s="14"/>
      <c r="M930" s="15"/>
      <c r="N930" s="14"/>
      <c r="O930" s="15"/>
      <c r="P930" s="14"/>
      <c r="Q930" s="17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</row>
    <row r="931" spans="1:37" ht="14.25" customHeight="1" x14ac:dyDescent="0.35">
      <c r="A931" s="13"/>
      <c r="B931" s="14"/>
      <c r="C931" s="15"/>
      <c r="D931" s="14"/>
      <c r="E931" s="15"/>
      <c r="F931" s="14"/>
      <c r="G931" s="15"/>
      <c r="H931" s="14"/>
      <c r="I931" s="15"/>
      <c r="J931" s="14"/>
      <c r="K931" s="15"/>
      <c r="L931" s="14"/>
      <c r="M931" s="15"/>
      <c r="N931" s="14"/>
      <c r="O931" s="15"/>
      <c r="P931" s="14"/>
      <c r="Q931" s="17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  <c r="AJ931" s="14"/>
      <c r="AK931" s="14"/>
    </row>
    <row r="932" spans="1:37" ht="14.25" customHeight="1" x14ac:dyDescent="0.35">
      <c r="A932" s="13"/>
      <c r="B932" s="14"/>
      <c r="C932" s="15"/>
      <c r="D932" s="14"/>
      <c r="E932" s="15"/>
      <c r="F932" s="14"/>
      <c r="G932" s="15"/>
      <c r="H932" s="14"/>
      <c r="I932" s="15"/>
      <c r="J932" s="14"/>
      <c r="K932" s="15"/>
      <c r="L932" s="14"/>
      <c r="M932" s="15"/>
      <c r="N932" s="14"/>
      <c r="O932" s="15"/>
      <c r="P932" s="14"/>
      <c r="Q932" s="17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  <c r="AJ932" s="14"/>
      <c r="AK932" s="14"/>
    </row>
    <row r="933" spans="1:37" ht="14.25" customHeight="1" x14ac:dyDescent="0.35">
      <c r="A933" s="13"/>
      <c r="B933" s="14"/>
      <c r="C933" s="15"/>
      <c r="D933" s="14"/>
      <c r="E933" s="15"/>
      <c r="F933" s="14"/>
      <c r="G933" s="15"/>
      <c r="H933" s="14"/>
      <c r="I933" s="15"/>
      <c r="J933" s="14"/>
      <c r="K933" s="15"/>
      <c r="L933" s="14"/>
      <c r="M933" s="15"/>
      <c r="N933" s="14"/>
      <c r="O933" s="15"/>
      <c r="P933" s="14"/>
      <c r="Q933" s="17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  <c r="AJ933" s="14"/>
      <c r="AK933" s="14"/>
    </row>
    <row r="934" spans="1:37" ht="14.25" customHeight="1" x14ac:dyDescent="0.35">
      <c r="A934" s="13"/>
      <c r="B934" s="14"/>
      <c r="C934" s="15"/>
      <c r="D934" s="14"/>
      <c r="E934" s="15"/>
      <c r="F934" s="14"/>
      <c r="G934" s="15"/>
      <c r="H934" s="14"/>
      <c r="I934" s="15"/>
      <c r="J934" s="14"/>
      <c r="K934" s="15"/>
      <c r="L934" s="14"/>
      <c r="M934" s="15"/>
      <c r="N934" s="14"/>
      <c r="O934" s="15"/>
      <c r="P934" s="14"/>
      <c r="Q934" s="17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  <c r="AJ934" s="14"/>
      <c r="AK934" s="14"/>
    </row>
    <row r="935" spans="1:37" ht="14.25" customHeight="1" x14ac:dyDescent="0.35">
      <c r="A935" s="13"/>
      <c r="B935" s="14"/>
      <c r="C935" s="15"/>
      <c r="D935" s="14"/>
      <c r="E935" s="15"/>
      <c r="F935" s="14"/>
      <c r="G935" s="15"/>
      <c r="H935" s="14"/>
      <c r="I935" s="15"/>
      <c r="J935" s="14"/>
      <c r="K935" s="15"/>
      <c r="L935" s="14"/>
      <c r="M935" s="15"/>
      <c r="N935" s="14"/>
      <c r="O935" s="15"/>
      <c r="P935" s="14"/>
      <c r="Q935" s="17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  <c r="AJ935" s="14"/>
      <c r="AK935" s="14"/>
    </row>
    <row r="936" spans="1:37" ht="14.25" customHeight="1" x14ac:dyDescent="0.35">
      <c r="A936" s="13"/>
      <c r="B936" s="14"/>
      <c r="C936" s="15"/>
      <c r="D936" s="14"/>
      <c r="E936" s="15"/>
      <c r="F936" s="14"/>
      <c r="G936" s="15"/>
      <c r="H936" s="14"/>
      <c r="I936" s="15"/>
      <c r="J936" s="14"/>
      <c r="K936" s="15"/>
      <c r="L936" s="14"/>
      <c r="M936" s="15"/>
      <c r="N936" s="14"/>
      <c r="O936" s="15"/>
      <c r="P936" s="14"/>
      <c r="Q936" s="17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</row>
    <row r="937" spans="1:37" ht="14.25" customHeight="1" x14ac:dyDescent="0.35">
      <c r="A937" s="13"/>
      <c r="B937" s="14"/>
      <c r="C937" s="15"/>
      <c r="D937" s="14"/>
      <c r="E937" s="15"/>
      <c r="F937" s="14"/>
      <c r="G937" s="15"/>
      <c r="H937" s="14"/>
      <c r="I937" s="15"/>
      <c r="J937" s="14"/>
      <c r="K937" s="15"/>
      <c r="L937" s="14"/>
      <c r="M937" s="15"/>
      <c r="N937" s="14"/>
      <c r="O937" s="15"/>
      <c r="P937" s="14"/>
      <c r="Q937" s="17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14"/>
      <c r="AJ937" s="14"/>
      <c r="AK937" s="14"/>
    </row>
    <row r="938" spans="1:37" ht="14.25" customHeight="1" x14ac:dyDescent="0.35">
      <c r="A938" s="13"/>
      <c r="B938" s="14"/>
      <c r="C938" s="15"/>
      <c r="D938" s="14"/>
      <c r="E938" s="15"/>
      <c r="F938" s="14"/>
      <c r="G938" s="15"/>
      <c r="H938" s="14"/>
      <c r="I938" s="15"/>
      <c r="J938" s="14"/>
      <c r="K938" s="15"/>
      <c r="L938" s="14"/>
      <c r="M938" s="15"/>
      <c r="N938" s="14"/>
      <c r="O938" s="15"/>
      <c r="P938" s="14"/>
      <c r="Q938" s="17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14"/>
      <c r="AJ938" s="14"/>
      <c r="AK938" s="14"/>
    </row>
    <row r="939" spans="1:37" ht="14.25" customHeight="1" x14ac:dyDescent="0.35">
      <c r="A939" s="13"/>
      <c r="B939" s="14"/>
      <c r="C939" s="15"/>
      <c r="D939" s="14"/>
      <c r="E939" s="15"/>
      <c r="F939" s="14"/>
      <c r="G939" s="15"/>
      <c r="H939" s="14"/>
      <c r="I939" s="15"/>
      <c r="J939" s="14"/>
      <c r="K939" s="15"/>
      <c r="L939" s="14"/>
      <c r="M939" s="15"/>
      <c r="N939" s="14"/>
      <c r="O939" s="15"/>
      <c r="P939" s="14"/>
      <c r="Q939" s="17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14"/>
      <c r="AJ939" s="14"/>
      <c r="AK939" s="14"/>
    </row>
    <row r="940" spans="1:37" ht="14.25" customHeight="1" x14ac:dyDescent="0.35">
      <c r="A940" s="13"/>
      <c r="B940" s="14"/>
      <c r="C940" s="15"/>
      <c r="D940" s="14"/>
      <c r="E940" s="15"/>
      <c r="F940" s="14"/>
      <c r="G940" s="15"/>
      <c r="H940" s="14"/>
      <c r="I940" s="15"/>
      <c r="J940" s="14"/>
      <c r="K940" s="15"/>
      <c r="L940" s="14"/>
      <c r="M940" s="15"/>
      <c r="N940" s="14"/>
      <c r="O940" s="15"/>
      <c r="P940" s="14"/>
      <c r="Q940" s="17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14"/>
      <c r="AJ940" s="14"/>
      <c r="AK940" s="14"/>
    </row>
    <row r="941" spans="1:37" ht="14.25" customHeight="1" x14ac:dyDescent="0.35">
      <c r="A941" s="13"/>
      <c r="B941" s="14"/>
      <c r="C941" s="15"/>
      <c r="D941" s="14"/>
      <c r="E941" s="15"/>
      <c r="F941" s="14"/>
      <c r="G941" s="15"/>
      <c r="H941" s="14"/>
      <c r="I941" s="15"/>
      <c r="J941" s="14"/>
      <c r="K941" s="15"/>
      <c r="L941" s="14"/>
      <c r="M941" s="15"/>
      <c r="N941" s="14"/>
      <c r="O941" s="15"/>
      <c r="P941" s="14"/>
      <c r="Q941" s="17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14"/>
      <c r="AJ941" s="14"/>
      <c r="AK941" s="14"/>
    </row>
    <row r="942" spans="1:37" ht="14.25" customHeight="1" x14ac:dyDescent="0.35">
      <c r="A942" s="13"/>
      <c r="B942" s="14"/>
      <c r="C942" s="15"/>
      <c r="D942" s="14"/>
      <c r="E942" s="15"/>
      <c r="F942" s="14"/>
      <c r="G942" s="15"/>
      <c r="H942" s="14"/>
      <c r="I942" s="15"/>
      <c r="J942" s="14"/>
      <c r="K942" s="15"/>
      <c r="L942" s="14"/>
      <c r="M942" s="15"/>
      <c r="N942" s="14"/>
      <c r="O942" s="15"/>
      <c r="P942" s="14"/>
      <c r="Q942" s="17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14"/>
      <c r="AJ942" s="14"/>
      <c r="AK942" s="14"/>
    </row>
    <row r="943" spans="1:37" ht="14.25" customHeight="1" x14ac:dyDescent="0.35">
      <c r="A943" s="13"/>
      <c r="B943" s="14"/>
      <c r="C943" s="15"/>
      <c r="D943" s="14"/>
      <c r="E943" s="15"/>
      <c r="F943" s="14"/>
      <c r="G943" s="15"/>
      <c r="H943" s="14"/>
      <c r="I943" s="15"/>
      <c r="J943" s="14"/>
      <c r="K943" s="15"/>
      <c r="L943" s="14"/>
      <c r="M943" s="15"/>
      <c r="N943" s="14"/>
      <c r="O943" s="15"/>
      <c r="P943" s="14"/>
      <c r="Q943" s="17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14"/>
      <c r="AJ943" s="14"/>
      <c r="AK943" s="14"/>
    </row>
    <row r="944" spans="1:37" ht="14.25" customHeight="1" x14ac:dyDescent="0.35">
      <c r="A944" s="13"/>
      <c r="B944" s="14"/>
      <c r="C944" s="15"/>
      <c r="D944" s="14"/>
      <c r="E944" s="15"/>
      <c r="F944" s="14"/>
      <c r="G944" s="15"/>
      <c r="H944" s="14"/>
      <c r="I944" s="15"/>
      <c r="J944" s="14"/>
      <c r="K944" s="15"/>
      <c r="L944" s="14"/>
      <c r="M944" s="15"/>
      <c r="N944" s="14"/>
      <c r="O944" s="15"/>
      <c r="P944" s="14"/>
      <c r="Q944" s="17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14"/>
      <c r="AJ944" s="14"/>
      <c r="AK944" s="14"/>
    </row>
    <row r="945" spans="1:37" ht="14.25" customHeight="1" x14ac:dyDescent="0.35">
      <c r="A945" s="13"/>
      <c r="B945" s="14"/>
      <c r="C945" s="15"/>
      <c r="D945" s="14"/>
      <c r="E945" s="15"/>
      <c r="F945" s="14"/>
      <c r="G945" s="15"/>
      <c r="H945" s="14"/>
      <c r="I945" s="15"/>
      <c r="J945" s="14"/>
      <c r="K945" s="15"/>
      <c r="L945" s="14"/>
      <c r="M945" s="15"/>
      <c r="N945" s="14"/>
      <c r="O945" s="15"/>
      <c r="P945" s="14"/>
      <c r="Q945" s="17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  <c r="AJ945" s="14"/>
      <c r="AK945" s="14"/>
    </row>
    <row r="946" spans="1:37" ht="14.25" customHeight="1" x14ac:dyDescent="0.35">
      <c r="A946" s="13"/>
      <c r="B946" s="14"/>
      <c r="C946" s="15"/>
      <c r="D946" s="14"/>
      <c r="E946" s="15"/>
      <c r="F946" s="14"/>
      <c r="G946" s="15"/>
      <c r="H946" s="14"/>
      <c r="I946" s="15"/>
      <c r="J946" s="14"/>
      <c r="K946" s="15"/>
      <c r="L946" s="14"/>
      <c r="M946" s="15"/>
      <c r="N946" s="14"/>
      <c r="O946" s="15"/>
      <c r="P946" s="14"/>
      <c r="Q946" s="17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14"/>
      <c r="AJ946" s="14"/>
      <c r="AK946" s="14"/>
    </row>
    <row r="947" spans="1:37" ht="14.25" customHeight="1" x14ac:dyDescent="0.35">
      <c r="A947" s="13"/>
      <c r="B947" s="14"/>
      <c r="C947" s="15"/>
      <c r="D947" s="14"/>
      <c r="E947" s="15"/>
      <c r="F947" s="14"/>
      <c r="G947" s="15"/>
      <c r="H947" s="14"/>
      <c r="I947" s="15"/>
      <c r="J947" s="14"/>
      <c r="K947" s="15"/>
      <c r="L947" s="14"/>
      <c r="M947" s="15"/>
      <c r="N947" s="14"/>
      <c r="O947" s="15"/>
      <c r="P947" s="14"/>
      <c r="Q947" s="17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14"/>
      <c r="AJ947" s="14"/>
      <c r="AK947" s="14"/>
    </row>
    <row r="948" spans="1:37" ht="14.25" customHeight="1" x14ac:dyDescent="0.35">
      <c r="A948" s="13"/>
      <c r="B948" s="14"/>
      <c r="C948" s="15"/>
      <c r="D948" s="14"/>
      <c r="E948" s="15"/>
      <c r="F948" s="14"/>
      <c r="G948" s="15"/>
      <c r="H948" s="14"/>
      <c r="I948" s="15"/>
      <c r="J948" s="14"/>
      <c r="K948" s="15"/>
      <c r="L948" s="14"/>
      <c r="M948" s="15"/>
      <c r="N948" s="14"/>
      <c r="O948" s="15"/>
      <c r="P948" s="14"/>
      <c r="Q948" s="17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14"/>
      <c r="AJ948" s="14"/>
      <c r="AK948" s="14"/>
    </row>
    <row r="949" spans="1:37" ht="14.25" customHeight="1" x14ac:dyDescent="0.35">
      <c r="A949" s="13"/>
      <c r="B949" s="14"/>
      <c r="C949" s="15"/>
      <c r="D949" s="14"/>
      <c r="E949" s="15"/>
      <c r="F949" s="14"/>
      <c r="G949" s="15"/>
      <c r="H949" s="14"/>
      <c r="I949" s="15"/>
      <c r="J949" s="14"/>
      <c r="K949" s="15"/>
      <c r="L949" s="14"/>
      <c r="M949" s="15"/>
      <c r="N949" s="14"/>
      <c r="O949" s="15"/>
      <c r="P949" s="14"/>
      <c r="Q949" s="17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14"/>
      <c r="AJ949" s="14"/>
      <c r="AK949" s="14"/>
    </row>
    <row r="950" spans="1:37" ht="14.25" customHeight="1" x14ac:dyDescent="0.35">
      <c r="A950" s="13"/>
      <c r="B950" s="14"/>
      <c r="C950" s="15"/>
      <c r="D950" s="14"/>
      <c r="E950" s="15"/>
      <c r="F950" s="14"/>
      <c r="G950" s="15"/>
      <c r="H950" s="14"/>
      <c r="I950" s="15"/>
      <c r="J950" s="14"/>
      <c r="K950" s="15"/>
      <c r="L950" s="14"/>
      <c r="M950" s="15"/>
      <c r="N950" s="14"/>
      <c r="O950" s="15"/>
      <c r="P950" s="14"/>
      <c r="Q950" s="17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14"/>
      <c r="AJ950" s="14"/>
      <c r="AK950" s="14"/>
    </row>
    <row r="951" spans="1:37" ht="14.25" customHeight="1" x14ac:dyDescent="0.35">
      <c r="A951" s="13"/>
      <c r="B951" s="14"/>
      <c r="C951" s="15"/>
      <c r="D951" s="14"/>
      <c r="E951" s="15"/>
      <c r="F951" s="14"/>
      <c r="G951" s="15"/>
      <c r="H951" s="14"/>
      <c r="I951" s="15"/>
      <c r="J951" s="14"/>
      <c r="K951" s="15"/>
      <c r="L951" s="14"/>
      <c r="M951" s="15"/>
      <c r="N951" s="14"/>
      <c r="O951" s="15"/>
      <c r="P951" s="14"/>
      <c r="Q951" s="17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14"/>
      <c r="AJ951" s="14"/>
      <c r="AK951" s="14"/>
    </row>
    <row r="952" spans="1:37" ht="14.25" customHeight="1" x14ac:dyDescent="0.35">
      <c r="A952" s="13"/>
      <c r="B952" s="14"/>
      <c r="C952" s="15"/>
      <c r="D952" s="14"/>
      <c r="E952" s="15"/>
      <c r="F952" s="14"/>
      <c r="G952" s="15"/>
      <c r="H952" s="14"/>
      <c r="I952" s="15"/>
      <c r="J952" s="14"/>
      <c r="K952" s="15"/>
      <c r="L952" s="14"/>
      <c r="M952" s="15"/>
      <c r="N952" s="14"/>
      <c r="O952" s="15"/>
      <c r="P952" s="14"/>
      <c r="Q952" s="17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14"/>
      <c r="AJ952" s="14"/>
      <c r="AK952" s="14"/>
    </row>
    <row r="953" spans="1:37" ht="14.25" customHeight="1" x14ac:dyDescent="0.35">
      <c r="A953" s="13"/>
      <c r="B953" s="14"/>
      <c r="C953" s="15"/>
      <c r="D953" s="14"/>
      <c r="E953" s="15"/>
      <c r="F953" s="14"/>
      <c r="G953" s="15"/>
      <c r="H953" s="14"/>
      <c r="I953" s="15"/>
      <c r="J953" s="14"/>
      <c r="K953" s="15"/>
      <c r="L953" s="14"/>
      <c r="M953" s="15"/>
      <c r="N953" s="14"/>
      <c r="O953" s="15"/>
      <c r="P953" s="14"/>
      <c r="Q953" s="17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14"/>
      <c r="AJ953" s="14"/>
      <c r="AK953" s="14"/>
    </row>
    <row r="954" spans="1:37" ht="14.25" customHeight="1" x14ac:dyDescent="0.35">
      <c r="A954" s="13"/>
      <c r="B954" s="14"/>
      <c r="C954" s="15"/>
      <c r="D954" s="14"/>
      <c r="E954" s="15"/>
      <c r="F954" s="14"/>
      <c r="G954" s="15"/>
      <c r="H954" s="14"/>
      <c r="I954" s="15"/>
      <c r="J954" s="14"/>
      <c r="K954" s="15"/>
      <c r="L954" s="14"/>
      <c r="M954" s="15"/>
      <c r="N954" s="14"/>
      <c r="O954" s="15"/>
      <c r="P954" s="14"/>
      <c r="Q954" s="17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14"/>
      <c r="AJ954" s="14"/>
      <c r="AK954" s="14"/>
    </row>
    <row r="955" spans="1:37" ht="14.25" customHeight="1" x14ac:dyDescent="0.35">
      <c r="A955" s="13"/>
      <c r="B955" s="14"/>
      <c r="C955" s="15"/>
      <c r="D955" s="14"/>
      <c r="E955" s="15"/>
      <c r="F955" s="14"/>
      <c r="G955" s="15"/>
      <c r="H955" s="14"/>
      <c r="I955" s="15"/>
      <c r="J955" s="14"/>
      <c r="K955" s="15"/>
      <c r="L955" s="14"/>
      <c r="M955" s="15"/>
      <c r="N955" s="14"/>
      <c r="O955" s="15"/>
      <c r="P955" s="14"/>
      <c r="Q955" s="17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14"/>
      <c r="AJ955" s="14"/>
      <c r="AK955" s="14"/>
    </row>
    <row r="956" spans="1:37" ht="14.25" customHeight="1" x14ac:dyDescent="0.35">
      <c r="A956" s="13"/>
      <c r="B956" s="14"/>
      <c r="C956" s="15"/>
      <c r="D956" s="14"/>
      <c r="E956" s="15"/>
      <c r="F956" s="14"/>
      <c r="G956" s="15"/>
      <c r="H956" s="14"/>
      <c r="I956" s="15"/>
      <c r="J956" s="14"/>
      <c r="K956" s="15"/>
      <c r="L956" s="14"/>
      <c r="M956" s="15"/>
      <c r="N956" s="14"/>
      <c r="O956" s="15"/>
      <c r="P956" s="14"/>
      <c r="Q956" s="17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14"/>
      <c r="AJ956" s="14"/>
      <c r="AK956" s="14"/>
    </row>
    <row r="957" spans="1:37" ht="14.25" customHeight="1" x14ac:dyDescent="0.35">
      <c r="A957" s="13"/>
      <c r="B957" s="14"/>
      <c r="C957" s="15"/>
      <c r="D957" s="14"/>
      <c r="E957" s="15"/>
      <c r="F957" s="14"/>
      <c r="G957" s="15"/>
      <c r="H957" s="14"/>
      <c r="I957" s="15"/>
      <c r="J957" s="14"/>
      <c r="K957" s="15"/>
      <c r="L957" s="14"/>
      <c r="M957" s="15"/>
      <c r="N957" s="14"/>
      <c r="O957" s="15"/>
      <c r="P957" s="14"/>
      <c r="Q957" s="17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14"/>
      <c r="AJ957" s="14"/>
      <c r="AK957" s="14"/>
    </row>
    <row r="958" spans="1:37" ht="14.25" customHeight="1" x14ac:dyDescent="0.35">
      <c r="A958" s="13"/>
      <c r="B958" s="14"/>
      <c r="C958" s="15"/>
      <c r="D958" s="14"/>
      <c r="E958" s="15"/>
      <c r="F958" s="14"/>
      <c r="G958" s="15"/>
      <c r="H958" s="14"/>
      <c r="I958" s="15"/>
      <c r="J958" s="14"/>
      <c r="K958" s="15"/>
      <c r="L958" s="14"/>
      <c r="M958" s="15"/>
      <c r="N958" s="14"/>
      <c r="O958" s="15"/>
      <c r="P958" s="14"/>
      <c r="Q958" s="17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14"/>
      <c r="AJ958" s="14"/>
      <c r="AK958" s="14"/>
    </row>
    <row r="959" spans="1:37" ht="14.25" customHeight="1" x14ac:dyDescent="0.35">
      <c r="A959" s="13"/>
      <c r="B959" s="14"/>
      <c r="C959" s="15"/>
      <c r="D959" s="14"/>
      <c r="E959" s="15"/>
      <c r="F959" s="14"/>
      <c r="G959" s="15"/>
      <c r="H959" s="14"/>
      <c r="I959" s="15"/>
      <c r="J959" s="14"/>
      <c r="K959" s="15"/>
      <c r="L959" s="14"/>
      <c r="M959" s="15"/>
      <c r="N959" s="14"/>
      <c r="O959" s="15"/>
      <c r="P959" s="14"/>
      <c r="Q959" s="17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14"/>
      <c r="AJ959" s="14"/>
      <c r="AK959" s="14"/>
    </row>
    <row r="960" spans="1:37" ht="14.25" customHeight="1" x14ac:dyDescent="0.35">
      <c r="A960" s="13"/>
      <c r="B960" s="14"/>
      <c r="C960" s="15"/>
      <c r="D960" s="14"/>
      <c r="E960" s="15"/>
      <c r="F960" s="14"/>
      <c r="G960" s="15"/>
      <c r="H960" s="14"/>
      <c r="I960" s="15"/>
      <c r="J960" s="14"/>
      <c r="K960" s="15"/>
      <c r="L960" s="14"/>
      <c r="M960" s="15"/>
      <c r="N960" s="14"/>
      <c r="O960" s="15"/>
      <c r="P960" s="14"/>
      <c r="Q960" s="17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14"/>
      <c r="AJ960" s="14"/>
      <c r="AK960" s="14"/>
    </row>
    <row r="961" spans="1:37" ht="14.25" customHeight="1" x14ac:dyDescent="0.35">
      <c r="A961" s="13"/>
      <c r="B961" s="14"/>
      <c r="C961" s="15"/>
      <c r="D961" s="14"/>
      <c r="E961" s="15"/>
      <c r="F961" s="14"/>
      <c r="G961" s="15"/>
      <c r="H961" s="14"/>
      <c r="I961" s="15"/>
      <c r="J961" s="14"/>
      <c r="K961" s="15"/>
      <c r="L961" s="14"/>
      <c r="M961" s="15"/>
      <c r="N961" s="14"/>
      <c r="O961" s="15"/>
      <c r="P961" s="14"/>
      <c r="Q961" s="17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14"/>
      <c r="AJ961" s="14"/>
      <c r="AK961" s="14"/>
    </row>
    <row r="962" spans="1:37" ht="14.25" customHeight="1" x14ac:dyDescent="0.35">
      <c r="A962" s="13"/>
      <c r="B962" s="14"/>
      <c r="C962" s="15"/>
      <c r="D962" s="14"/>
      <c r="E962" s="15"/>
      <c r="F962" s="14"/>
      <c r="G962" s="15"/>
      <c r="H962" s="14"/>
      <c r="I962" s="15"/>
      <c r="J962" s="14"/>
      <c r="K962" s="15"/>
      <c r="L962" s="14"/>
      <c r="M962" s="15"/>
      <c r="N962" s="14"/>
      <c r="O962" s="15"/>
      <c r="P962" s="14"/>
      <c r="Q962" s="17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14"/>
      <c r="AJ962" s="14"/>
      <c r="AK962" s="14"/>
    </row>
    <row r="963" spans="1:37" ht="14.25" customHeight="1" x14ac:dyDescent="0.35">
      <c r="A963" s="13"/>
      <c r="B963" s="14"/>
      <c r="C963" s="15"/>
      <c r="D963" s="14"/>
      <c r="E963" s="15"/>
      <c r="F963" s="14"/>
      <c r="G963" s="15"/>
      <c r="H963" s="14"/>
      <c r="I963" s="15"/>
      <c r="J963" s="14"/>
      <c r="K963" s="15"/>
      <c r="L963" s="14"/>
      <c r="M963" s="15"/>
      <c r="N963" s="14"/>
      <c r="O963" s="15"/>
      <c r="P963" s="14"/>
      <c r="Q963" s="17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14"/>
      <c r="AJ963" s="14"/>
      <c r="AK963" s="14"/>
    </row>
    <row r="964" spans="1:37" ht="14.25" customHeight="1" x14ac:dyDescent="0.35">
      <c r="A964" s="13"/>
      <c r="B964" s="14"/>
      <c r="C964" s="15"/>
      <c r="D964" s="14"/>
      <c r="E964" s="15"/>
      <c r="F964" s="14"/>
      <c r="G964" s="15"/>
      <c r="H964" s="14"/>
      <c r="I964" s="15"/>
      <c r="J964" s="14"/>
      <c r="K964" s="15"/>
      <c r="L964" s="14"/>
      <c r="M964" s="15"/>
      <c r="N964" s="14"/>
      <c r="O964" s="15"/>
      <c r="P964" s="14"/>
      <c r="Q964" s="17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14"/>
      <c r="AJ964" s="14"/>
      <c r="AK964" s="14"/>
    </row>
    <row r="965" spans="1:37" ht="14.25" customHeight="1" x14ac:dyDescent="0.35">
      <c r="A965" s="13"/>
      <c r="B965" s="14"/>
      <c r="C965" s="15"/>
      <c r="D965" s="14"/>
      <c r="E965" s="15"/>
      <c r="F965" s="14"/>
      <c r="G965" s="15"/>
      <c r="H965" s="14"/>
      <c r="I965" s="15"/>
      <c r="J965" s="14"/>
      <c r="K965" s="15"/>
      <c r="L965" s="14"/>
      <c r="M965" s="15"/>
      <c r="N965" s="14"/>
      <c r="O965" s="15"/>
      <c r="P965" s="14"/>
      <c r="Q965" s="17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14"/>
      <c r="AJ965" s="14"/>
      <c r="AK965" s="14"/>
    </row>
    <row r="966" spans="1:37" ht="14.25" customHeight="1" x14ac:dyDescent="0.35">
      <c r="A966" s="13"/>
      <c r="B966" s="14"/>
      <c r="C966" s="15"/>
      <c r="D966" s="14"/>
      <c r="E966" s="15"/>
      <c r="F966" s="14"/>
      <c r="G966" s="15"/>
      <c r="H966" s="14"/>
      <c r="I966" s="15"/>
      <c r="J966" s="14"/>
      <c r="K966" s="15"/>
      <c r="L966" s="14"/>
      <c r="M966" s="15"/>
      <c r="N966" s="14"/>
      <c r="O966" s="15"/>
      <c r="P966" s="14"/>
      <c r="Q966" s="17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14"/>
      <c r="AJ966" s="14"/>
      <c r="AK966" s="14"/>
    </row>
    <row r="967" spans="1:37" ht="14.25" customHeight="1" x14ac:dyDescent="0.35">
      <c r="A967" s="13"/>
      <c r="B967" s="14"/>
      <c r="C967" s="15"/>
      <c r="D967" s="14"/>
      <c r="E967" s="15"/>
      <c r="F967" s="14"/>
      <c r="G967" s="15"/>
      <c r="H967" s="14"/>
      <c r="I967" s="15"/>
      <c r="J967" s="14"/>
      <c r="K967" s="15"/>
      <c r="L967" s="14"/>
      <c r="M967" s="15"/>
      <c r="N967" s="14"/>
      <c r="O967" s="15"/>
      <c r="P967" s="14"/>
      <c r="Q967" s="17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14"/>
      <c r="AJ967" s="14"/>
      <c r="AK967" s="14"/>
    </row>
    <row r="968" spans="1:37" ht="14.25" customHeight="1" x14ac:dyDescent="0.35">
      <c r="A968" s="13"/>
      <c r="B968" s="14"/>
      <c r="C968" s="15"/>
      <c r="D968" s="14"/>
      <c r="E968" s="15"/>
      <c r="F968" s="14"/>
      <c r="G968" s="15"/>
      <c r="H968" s="14"/>
      <c r="I968" s="15"/>
      <c r="J968" s="14"/>
      <c r="K968" s="15"/>
      <c r="L968" s="14"/>
      <c r="M968" s="15"/>
      <c r="N968" s="14"/>
      <c r="O968" s="15"/>
      <c r="P968" s="14"/>
      <c r="Q968" s="17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14"/>
      <c r="AJ968" s="14"/>
      <c r="AK968" s="14"/>
    </row>
    <row r="969" spans="1:37" ht="14.25" customHeight="1" x14ac:dyDescent="0.35">
      <c r="A969" s="13"/>
      <c r="B969" s="14"/>
      <c r="C969" s="15"/>
      <c r="D969" s="14"/>
      <c r="E969" s="15"/>
      <c r="F969" s="14"/>
      <c r="G969" s="15"/>
      <c r="H969" s="14"/>
      <c r="I969" s="15"/>
      <c r="J969" s="14"/>
      <c r="K969" s="15"/>
      <c r="L969" s="14"/>
      <c r="M969" s="15"/>
      <c r="N969" s="14"/>
      <c r="O969" s="15"/>
      <c r="P969" s="14"/>
      <c r="Q969" s="17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14"/>
      <c r="AJ969" s="14"/>
      <c r="AK969" s="14"/>
    </row>
    <row r="970" spans="1:37" ht="14.25" customHeight="1" x14ac:dyDescent="0.35">
      <c r="A970" s="13"/>
      <c r="B970" s="14"/>
      <c r="C970" s="15"/>
      <c r="D970" s="14"/>
      <c r="E970" s="15"/>
      <c r="F970" s="14"/>
      <c r="G970" s="15"/>
      <c r="H970" s="14"/>
      <c r="I970" s="15"/>
      <c r="J970" s="14"/>
      <c r="K970" s="15"/>
      <c r="L970" s="14"/>
      <c r="M970" s="15"/>
      <c r="N970" s="14"/>
      <c r="O970" s="15"/>
      <c r="P970" s="14"/>
      <c r="Q970" s="17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14"/>
      <c r="AJ970" s="14"/>
      <c r="AK970" s="14"/>
    </row>
    <row r="971" spans="1:37" ht="14.25" customHeight="1" x14ac:dyDescent="0.35">
      <c r="A971" s="13"/>
      <c r="B971" s="14"/>
      <c r="C971" s="15"/>
      <c r="D971" s="14"/>
      <c r="E971" s="15"/>
      <c r="F971" s="14"/>
      <c r="G971" s="15"/>
      <c r="H971" s="14"/>
      <c r="I971" s="15"/>
      <c r="J971" s="14"/>
      <c r="K971" s="15"/>
      <c r="L971" s="14"/>
      <c r="M971" s="15"/>
      <c r="N971" s="14"/>
      <c r="O971" s="15"/>
      <c r="P971" s="14"/>
      <c r="Q971" s="17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14"/>
      <c r="AJ971" s="14"/>
      <c r="AK971" s="14"/>
    </row>
    <row r="972" spans="1:37" ht="14.25" customHeight="1" x14ac:dyDescent="0.35">
      <c r="A972" s="13"/>
      <c r="B972" s="14"/>
      <c r="C972" s="15"/>
      <c r="D972" s="14"/>
      <c r="E972" s="15"/>
      <c r="F972" s="14"/>
      <c r="G972" s="15"/>
      <c r="H972" s="14"/>
      <c r="I972" s="15"/>
      <c r="J972" s="14"/>
      <c r="K972" s="15"/>
      <c r="L972" s="14"/>
      <c r="M972" s="15"/>
      <c r="N972" s="14"/>
      <c r="O972" s="15"/>
      <c r="P972" s="14"/>
      <c r="Q972" s="17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14"/>
      <c r="AJ972" s="14"/>
      <c r="AK972" s="14"/>
    </row>
    <row r="973" spans="1:37" ht="14.25" customHeight="1" x14ac:dyDescent="0.35">
      <c r="A973" s="13"/>
      <c r="B973" s="14"/>
      <c r="C973" s="15"/>
      <c r="D973" s="14"/>
      <c r="E973" s="15"/>
      <c r="F973" s="14"/>
      <c r="G973" s="15"/>
      <c r="H973" s="14"/>
      <c r="I973" s="15"/>
      <c r="J973" s="14"/>
      <c r="K973" s="15"/>
      <c r="L973" s="14"/>
      <c r="M973" s="15"/>
      <c r="N973" s="14"/>
      <c r="O973" s="15"/>
      <c r="P973" s="14"/>
      <c r="Q973" s="17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14"/>
      <c r="AJ973" s="14"/>
      <c r="AK973" s="14"/>
    </row>
    <row r="974" spans="1:37" ht="14.25" customHeight="1" x14ac:dyDescent="0.35">
      <c r="A974" s="13"/>
      <c r="B974" s="14"/>
      <c r="C974" s="15"/>
      <c r="D974" s="14"/>
      <c r="E974" s="15"/>
      <c r="F974" s="14"/>
      <c r="G974" s="15"/>
      <c r="H974" s="14"/>
      <c r="I974" s="15"/>
      <c r="J974" s="14"/>
      <c r="K974" s="15"/>
      <c r="L974" s="14"/>
      <c r="M974" s="15"/>
      <c r="N974" s="14"/>
      <c r="O974" s="15"/>
      <c r="P974" s="14"/>
      <c r="Q974" s="17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14"/>
      <c r="AJ974" s="14"/>
      <c r="AK974" s="14"/>
    </row>
    <row r="975" spans="1:37" ht="14.25" customHeight="1" x14ac:dyDescent="0.35">
      <c r="A975" s="13"/>
      <c r="B975" s="14"/>
      <c r="C975" s="15"/>
      <c r="D975" s="14"/>
      <c r="E975" s="15"/>
      <c r="F975" s="14"/>
      <c r="G975" s="15"/>
      <c r="H975" s="14"/>
      <c r="I975" s="15"/>
      <c r="J975" s="14"/>
      <c r="K975" s="15"/>
      <c r="L975" s="14"/>
      <c r="M975" s="15"/>
      <c r="N975" s="14"/>
      <c r="O975" s="15"/>
      <c r="P975" s="14"/>
      <c r="Q975" s="17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14"/>
      <c r="AJ975" s="14"/>
      <c r="AK975" s="14"/>
    </row>
    <row r="976" spans="1:37" ht="14.25" customHeight="1" x14ac:dyDescent="0.35">
      <c r="A976" s="13"/>
      <c r="B976" s="14"/>
      <c r="C976" s="15"/>
      <c r="D976" s="14"/>
      <c r="E976" s="15"/>
      <c r="F976" s="14"/>
      <c r="G976" s="15"/>
      <c r="H976" s="14"/>
      <c r="I976" s="15"/>
      <c r="J976" s="14"/>
      <c r="K976" s="15"/>
      <c r="L976" s="14"/>
      <c r="M976" s="15"/>
      <c r="N976" s="14"/>
      <c r="O976" s="15"/>
      <c r="P976" s="14"/>
      <c r="Q976" s="17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14"/>
      <c r="AJ976" s="14"/>
      <c r="AK976" s="14"/>
    </row>
    <row r="977" spans="1:37" ht="14.25" customHeight="1" x14ac:dyDescent="0.35">
      <c r="A977" s="13"/>
      <c r="B977" s="14"/>
      <c r="C977" s="15"/>
      <c r="D977" s="14"/>
      <c r="E977" s="15"/>
      <c r="F977" s="14"/>
      <c r="G977" s="15"/>
      <c r="H977" s="14"/>
      <c r="I977" s="15"/>
      <c r="J977" s="14"/>
      <c r="K977" s="15"/>
      <c r="L977" s="14"/>
      <c r="M977" s="15"/>
      <c r="N977" s="14"/>
      <c r="O977" s="15"/>
      <c r="P977" s="14"/>
      <c r="Q977" s="17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14"/>
      <c r="AJ977" s="14"/>
      <c r="AK977" s="14"/>
    </row>
    <row r="978" spans="1:37" ht="14.25" customHeight="1" x14ac:dyDescent="0.35">
      <c r="A978" s="13"/>
      <c r="B978" s="14"/>
      <c r="C978" s="15"/>
      <c r="D978" s="14"/>
      <c r="E978" s="15"/>
      <c r="F978" s="14"/>
      <c r="G978" s="15"/>
      <c r="H978" s="14"/>
      <c r="I978" s="15"/>
      <c r="J978" s="14"/>
      <c r="K978" s="15"/>
      <c r="L978" s="14"/>
      <c r="M978" s="15"/>
      <c r="N978" s="14"/>
      <c r="O978" s="15"/>
      <c r="P978" s="14"/>
      <c r="Q978" s="17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14"/>
      <c r="AJ978" s="14"/>
      <c r="AK978" s="14"/>
    </row>
    <row r="979" spans="1:37" ht="14.25" customHeight="1" x14ac:dyDescent="0.35">
      <c r="A979" s="13"/>
      <c r="B979" s="14"/>
      <c r="C979" s="15"/>
      <c r="D979" s="14"/>
      <c r="E979" s="15"/>
      <c r="F979" s="14"/>
      <c r="G979" s="15"/>
      <c r="H979" s="14"/>
      <c r="I979" s="15"/>
      <c r="J979" s="14"/>
      <c r="K979" s="15"/>
      <c r="L979" s="14"/>
      <c r="M979" s="15"/>
      <c r="N979" s="14"/>
      <c r="O979" s="15"/>
      <c r="P979" s="14"/>
      <c r="Q979" s="17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14"/>
      <c r="AJ979" s="14"/>
      <c r="AK979" s="14"/>
    </row>
    <row r="980" spans="1:37" ht="14.25" customHeight="1" x14ac:dyDescent="0.35">
      <c r="A980" s="13"/>
      <c r="B980" s="14"/>
      <c r="C980" s="15"/>
      <c r="D980" s="14"/>
      <c r="E980" s="15"/>
      <c r="F980" s="14"/>
      <c r="G980" s="15"/>
      <c r="H980" s="14"/>
      <c r="I980" s="15"/>
      <c r="J980" s="14"/>
      <c r="K980" s="15"/>
      <c r="L980" s="14"/>
      <c r="M980" s="15"/>
      <c r="N980" s="14"/>
      <c r="O980" s="15"/>
      <c r="P980" s="14"/>
      <c r="Q980" s="17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14"/>
      <c r="AJ980" s="14"/>
      <c r="AK980" s="14"/>
    </row>
    <row r="981" spans="1:37" ht="14.25" customHeight="1" x14ac:dyDescent="0.35">
      <c r="A981" s="13"/>
      <c r="B981" s="14"/>
      <c r="C981" s="15"/>
      <c r="D981" s="14"/>
      <c r="E981" s="15"/>
      <c r="F981" s="14"/>
      <c r="G981" s="15"/>
      <c r="H981" s="14"/>
      <c r="I981" s="15"/>
      <c r="J981" s="14"/>
      <c r="K981" s="15"/>
      <c r="L981" s="14"/>
      <c r="M981" s="15"/>
      <c r="N981" s="14"/>
      <c r="O981" s="15"/>
      <c r="P981" s="14"/>
      <c r="Q981" s="17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14"/>
      <c r="AJ981" s="14"/>
      <c r="AK981" s="14"/>
    </row>
    <row r="982" spans="1:37" ht="14.25" customHeight="1" x14ac:dyDescent="0.35">
      <c r="A982" s="13"/>
      <c r="B982" s="14"/>
      <c r="C982" s="15"/>
      <c r="D982" s="14"/>
      <c r="E982" s="15"/>
      <c r="F982" s="14"/>
      <c r="G982" s="15"/>
      <c r="H982" s="14"/>
      <c r="I982" s="15"/>
      <c r="J982" s="14"/>
      <c r="K982" s="15"/>
      <c r="L982" s="14"/>
      <c r="M982" s="15"/>
      <c r="N982" s="14"/>
      <c r="O982" s="15"/>
      <c r="P982" s="14"/>
      <c r="Q982" s="17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14"/>
      <c r="AJ982" s="14"/>
      <c r="AK982" s="14"/>
    </row>
    <row r="983" spans="1:37" ht="14.25" customHeight="1" x14ac:dyDescent="0.35">
      <c r="A983" s="13"/>
      <c r="B983" s="14"/>
      <c r="C983" s="15"/>
      <c r="D983" s="14"/>
      <c r="E983" s="15"/>
      <c r="F983" s="14"/>
      <c r="G983" s="15"/>
      <c r="H983" s="14"/>
      <c r="I983" s="15"/>
      <c r="J983" s="14"/>
      <c r="K983" s="15"/>
      <c r="L983" s="14"/>
      <c r="M983" s="15"/>
      <c r="N983" s="14"/>
      <c r="O983" s="15"/>
      <c r="P983" s="14"/>
      <c r="Q983" s="17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  <c r="AJ983" s="14"/>
      <c r="AK983" s="14"/>
    </row>
    <row r="984" spans="1:37" ht="14.25" customHeight="1" x14ac:dyDescent="0.35">
      <c r="A984" s="13"/>
      <c r="B984" s="14"/>
      <c r="C984" s="15"/>
      <c r="D984" s="14"/>
      <c r="E984" s="15"/>
      <c r="F984" s="14"/>
      <c r="G984" s="15"/>
      <c r="H984" s="14"/>
      <c r="I984" s="15"/>
      <c r="J984" s="14"/>
      <c r="K984" s="15"/>
      <c r="L984" s="14"/>
      <c r="M984" s="15"/>
      <c r="N984" s="14"/>
      <c r="O984" s="15"/>
      <c r="P984" s="14"/>
      <c r="Q984" s="17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14"/>
      <c r="AJ984" s="14"/>
      <c r="AK984" s="14"/>
    </row>
    <row r="985" spans="1:37" ht="14.25" customHeight="1" x14ac:dyDescent="0.35">
      <c r="A985" s="13"/>
      <c r="B985" s="14"/>
      <c r="C985" s="15"/>
      <c r="D985" s="14"/>
      <c r="E985" s="15"/>
      <c r="F985" s="14"/>
      <c r="G985" s="15"/>
      <c r="H985" s="14"/>
      <c r="I985" s="15"/>
      <c r="J985" s="14"/>
      <c r="K985" s="15"/>
      <c r="L985" s="14"/>
      <c r="M985" s="15"/>
      <c r="N985" s="14"/>
      <c r="O985" s="15"/>
      <c r="P985" s="14"/>
      <c r="Q985" s="17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14"/>
      <c r="AJ985" s="14"/>
      <c r="AK985" s="14"/>
    </row>
    <row r="986" spans="1:37" ht="14.25" customHeight="1" x14ac:dyDescent="0.35">
      <c r="A986" s="13"/>
      <c r="B986" s="14"/>
      <c r="C986" s="15"/>
      <c r="D986" s="14"/>
      <c r="E986" s="15"/>
      <c r="F986" s="14"/>
      <c r="G986" s="15"/>
      <c r="H986" s="14"/>
      <c r="I986" s="15"/>
      <c r="J986" s="14"/>
      <c r="K986" s="15"/>
      <c r="L986" s="14"/>
      <c r="M986" s="15"/>
      <c r="N986" s="14"/>
      <c r="O986" s="15"/>
      <c r="P986" s="14"/>
      <c r="Q986" s="17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14"/>
      <c r="AJ986" s="14"/>
      <c r="AK986" s="14"/>
    </row>
    <row r="987" spans="1:37" ht="14.25" customHeight="1" x14ac:dyDescent="0.35">
      <c r="A987" s="13"/>
      <c r="B987" s="14"/>
      <c r="C987" s="15"/>
      <c r="D987" s="14"/>
      <c r="E987" s="15"/>
      <c r="F987" s="14"/>
      <c r="G987" s="15"/>
      <c r="H987" s="14"/>
      <c r="I987" s="15"/>
      <c r="J987" s="14"/>
      <c r="K987" s="15"/>
      <c r="L987" s="14"/>
      <c r="M987" s="15"/>
      <c r="N987" s="14"/>
      <c r="O987" s="15"/>
      <c r="P987" s="14"/>
      <c r="Q987" s="17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14"/>
      <c r="AJ987" s="14"/>
      <c r="AK987" s="14"/>
    </row>
    <row r="988" spans="1:37" ht="14.25" customHeight="1" x14ac:dyDescent="0.35">
      <c r="A988" s="13"/>
      <c r="B988" s="14"/>
      <c r="C988" s="15"/>
      <c r="D988" s="14"/>
      <c r="E988" s="15"/>
      <c r="F988" s="14"/>
      <c r="G988" s="15"/>
      <c r="H988" s="14"/>
      <c r="I988" s="15"/>
      <c r="J988" s="14"/>
      <c r="K988" s="15"/>
      <c r="L988" s="14"/>
      <c r="M988" s="15"/>
      <c r="N988" s="14"/>
      <c r="O988" s="15"/>
      <c r="P988" s="14"/>
      <c r="Q988" s="17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  <c r="AJ988" s="14"/>
      <c r="AK988" s="14"/>
    </row>
    <row r="989" spans="1:37" ht="14.25" customHeight="1" x14ac:dyDescent="0.35">
      <c r="A989" s="13"/>
      <c r="B989" s="14"/>
      <c r="C989" s="15"/>
      <c r="D989" s="14"/>
      <c r="E989" s="15"/>
      <c r="F989" s="14"/>
      <c r="G989" s="15"/>
      <c r="H989" s="14"/>
      <c r="I989" s="15"/>
      <c r="J989" s="14"/>
      <c r="K989" s="15"/>
      <c r="L989" s="14"/>
      <c r="M989" s="15"/>
      <c r="N989" s="14"/>
      <c r="O989" s="15"/>
      <c r="P989" s="14"/>
      <c r="Q989" s="17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14"/>
      <c r="AJ989" s="14"/>
      <c r="AK989" s="14"/>
    </row>
    <row r="990" spans="1:37" ht="14.25" customHeight="1" x14ac:dyDescent="0.35">
      <c r="A990" s="13"/>
      <c r="B990" s="14"/>
      <c r="C990" s="15"/>
      <c r="D990" s="14"/>
      <c r="E990" s="15"/>
      <c r="F990" s="14"/>
      <c r="G990" s="15"/>
      <c r="H990" s="14"/>
      <c r="I990" s="15"/>
      <c r="J990" s="14"/>
      <c r="K990" s="15"/>
      <c r="L990" s="14"/>
      <c r="M990" s="15"/>
      <c r="N990" s="14"/>
      <c r="O990" s="15"/>
      <c r="P990" s="14"/>
      <c r="Q990" s="17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</row>
    <row r="991" spans="1:37" ht="14.25" customHeight="1" x14ac:dyDescent="0.35">
      <c r="A991" s="13"/>
      <c r="B991" s="14"/>
      <c r="C991" s="15"/>
      <c r="D991" s="14"/>
      <c r="E991" s="15"/>
      <c r="F991" s="14"/>
      <c r="G991" s="15"/>
      <c r="H991" s="14"/>
      <c r="I991" s="15"/>
      <c r="J991" s="14"/>
      <c r="K991" s="15"/>
      <c r="L991" s="14"/>
      <c r="M991" s="15"/>
      <c r="N991" s="14"/>
      <c r="O991" s="15"/>
      <c r="P991" s="14"/>
      <c r="Q991" s="17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14"/>
      <c r="AJ991" s="14"/>
      <c r="AK991" s="14"/>
    </row>
    <row r="992" spans="1:37" ht="14.25" customHeight="1" x14ac:dyDescent="0.35">
      <c r="A992" s="13"/>
      <c r="B992" s="14"/>
      <c r="C992" s="15"/>
      <c r="D992" s="14"/>
      <c r="E992" s="15"/>
      <c r="F992" s="14"/>
      <c r="G992" s="15"/>
      <c r="H992" s="14"/>
      <c r="I992" s="15"/>
      <c r="J992" s="14"/>
      <c r="K992" s="15"/>
      <c r="L992" s="14"/>
      <c r="M992" s="15"/>
      <c r="N992" s="14"/>
      <c r="O992" s="15"/>
      <c r="P992" s="14"/>
      <c r="Q992" s="17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14"/>
      <c r="AJ992" s="14"/>
      <c r="AK992" s="14"/>
    </row>
    <row r="993" spans="1:37" ht="14.25" customHeight="1" x14ac:dyDescent="0.35">
      <c r="A993" s="13"/>
      <c r="B993" s="14"/>
      <c r="C993" s="15"/>
      <c r="D993" s="14"/>
      <c r="E993" s="15"/>
      <c r="F993" s="14"/>
      <c r="G993" s="15"/>
      <c r="H993" s="14"/>
      <c r="I993" s="15"/>
      <c r="J993" s="14"/>
      <c r="K993" s="15"/>
      <c r="L993" s="14"/>
      <c r="M993" s="15"/>
      <c r="N993" s="14"/>
      <c r="O993" s="15"/>
      <c r="P993" s="14"/>
      <c r="Q993" s="17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14"/>
      <c r="AJ993" s="14"/>
      <c r="AK993" s="14"/>
    </row>
    <row r="994" spans="1:37" ht="14.25" customHeight="1" x14ac:dyDescent="0.35">
      <c r="A994" s="13"/>
      <c r="B994" s="14"/>
      <c r="C994" s="15"/>
      <c r="D994" s="14"/>
      <c r="E994" s="15"/>
      <c r="F994" s="14"/>
      <c r="G994" s="15"/>
      <c r="H994" s="14"/>
      <c r="I994" s="15"/>
      <c r="J994" s="14"/>
      <c r="K994" s="15"/>
      <c r="L994" s="14"/>
      <c r="M994" s="15"/>
      <c r="N994" s="14"/>
      <c r="O994" s="15"/>
      <c r="P994" s="14"/>
      <c r="Q994" s="17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14"/>
      <c r="AJ994" s="14"/>
      <c r="AK994" s="14"/>
    </row>
    <row r="995" spans="1:37" ht="14.25" customHeight="1" x14ac:dyDescent="0.35">
      <c r="A995" s="13"/>
      <c r="B995" s="14"/>
      <c r="C995" s="15"/>
      <c r="D995" s="14"/>
      <c r="E995" s="15"/>
      <c r="F995" s="14"/>
      <c r="G995" s="15"/>
      <c r="H995" s="14"/>
      <c r="I995" s="15"/>
      <c r="J995" s="14"/>
      <c r="K995" s="15"/>
      <c r="L995" s="14"/>
      <c r="M995" s="15"/>
      <c r="N995" s="14"/>
      <c r="O995" s="15"/>
      <c r="P995" s="14"/>
      <c r="Q995" s="17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14"/>
      <c r="AJ995" s="14"/>
      <c r="AK995" s="14"/>
    </row>
    <row r="996" spans="1:37" ht="14.25" customHeight="1" x14ac:dyDescent="0.35">
      <c r="A996" s="13"/>
      <c r="B996" s="14"/>
      <c r="C996" s="15"/>
      <c r="D996" s="14"/>
      <c r="E996" s="15"/>
      <c r="F996" s="14"/>
      <c r="G996" s="15"/>
      <c r="H996" s="14"/>
      <c r="I996" s="15"/>
      <c r="J996" s="14"/>
      <c r="K996" s="15"/>
      <c r="L996" s="14"/>
      <c r="M996" s="15"/>
      <c r="N996" s="14"/>
      <c r="O996" s="15"/>
      <c r="P996" s="14"/>
      <c r="Q996" s="17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14"/>
      <c r="AJ996" s="14"/>
      <c r="AK996" s="14"/>
    </row>
    <row r="997" spans="1:37" ht="14.25" customHeight="1" x14ac:dyDescent="0.35">
      <c r="A997" s="13"/>
      <c r="B997" s="14"/>
      <c r="C997" s="15"/>
      <c r="D997" s="14"/>
      <c r="E997" s="15"/>
      <c r="F997" s="14"/>
      <c r="G997" s="15"/>
      <c r="H997" s="14"/>
      <c r="I997" s="15"/>
      <c r="J997" s="14"/>
      <c r="K997" s="15"/>
      <c r="L997" s="14"/>
      <c r="M997" s="15"/>
      <c r="N997" s="14"/>
      <c r="O997" s="15"/>
      <c r="P997" s="14"/>
      <c r="Q997" s="17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14"/>
      <c r="AH997" s="14"/>
      <c r="AI997" s="14"/>
      <c r="AJ997" s="14"/>
      <c r="AK997" s="14"/>
    </row>
    <row r="998" spans="1:37" ht="14.25" customHeight="1" x14ac:dyDescent="0.35">
      <c r="A998" s="13"/>
      <c r="B998" s="14"/>
      <c r="C998" s="15"/>
      <c r="D998" s="14"/>
      <c r="E998" s="15"/>
      <c r="F998" s="14"/>
      <c r="G998" s="15"/>
      <c r="H998" s="14"/>
      <c r="I998" s="15"/>
      <c r="J998" s="14"/>
      <c r="K998" s="15"/>
      <c r="L998" s="14"/>
      <c r="M998" s="15"/>
      <c r="N998" s="14"/>
      <c r="O998" s="15"/>
      <c r="P998" s="14"/>
      <c r="Q998" s="17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14"/>
      <c r="AH998" s="14"/>
      <c r="AI998" s="14"/>
      <c r="AJ998" s="14"/>
      <c r="AK998" s="14"/>
    </row>
    <row r="999" spans="1:37" ht="14.25" customHeight="1" x14ac:dyDescent="0.35">
      <c r="A999" s="13"/>
      <c r="B999" s="14"/>
      <c r="C999" s="15"/>
      <c r="D999" s="14"/>
      <c r="E999" s="15"/>
      <c r="F999" s="14"/>
      <c r="G999" s="15"/>
      <c r="H999" s="14"/>
      <c r="I999" s="15"/>
      <c r="J999" s="14"/>
      <c r="K999" s="15"/>
      <c r="L999" s="14"/>
      <c r="M999" s="15"/>
      <c r="N999" s="14"/>
      <c r="O999" s="15"/>
      <c r="P999" s="14"/>
      <c r="Q999" s="17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14"/>
      <c r="AH999" s="14"/>
      <c r="AI999" s="14"/>
      <c r="AJ999" s="14"/>
      <c r="AK999" s="14"/>
    </row>
    <row r="1000" spans="1:37" ht="14.25" customHeight="1" x14ac:dyDescent="0.35">
      <c r="A1000" s="13"/>
      <c r="B1000" s="14"/>
      <c r="C1000" s="15"/>
      <c r="D1000" s="14"/>
      <c r="E1000" s="15"/>
      <c r="F1000" s="14"/>
      <c r="G1000" s="15"/>
      <c r="H1000" s="14"/>
      <c r="I1000" s="15"/>
      <c r="J1000" s="14"/>
      <c r="K1000" s="15"/>
      <c r="L1000" s="14"/>
      <c r="M1000" s="15"/>
      <c r="N1000" s="14"/>
      <c r="O1000" s="15"/>
      <c r="P1000" s="14"/>
      <c r="Q1000" s="17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  <c r="AC1000" s="14"/>
      <c r="AD1000" s="14"/>
      <c r="AE1000" s="14"/>
      <c r="AF1000" s="14"/>
      <c r="AG1000" s="14"/>
      <c r="AH1000" s="14"/>
      <c r="AI1000" s="14"/>
      <c r="AJ1000" s="14"/>
      <c r="AK1000" s="14"/>
    </row>
  </sheetData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G203"/>
  <sheetViews>
    <sheetView showGridLines="0" workbookViewId="0">
      <selection activeCell="HB7" sqref="HB7"/>
    </sheetView>
  </sheetViews>
  <sheetFormatPr defaultColWidth="14.453125" defaultRowHeight="15" customHeight="1" x14ac:dyDescent="0.35"/>
  <cols>
    <col min="1" max="1" width="2.81640625" customWidth="1"/>
    <col min="2" max="2" width="5.81640625" customWidth="1"/>
    <col min="3" max="3" width="7.453125" customWidth="1"/>
    <col min="4" max="4" width="22.453125" customWidth="1"/>
    <col min="5" max="5" width="7.08984375" customWidth="1"/>
    <col min="6" max="6" width="22.453125" customWidth="1"/>
    <col min="7" max="7" width="4.81640625" customWidth="1"/>
    <col min="8" max="8" width="1.54296875" customWidth="1"/>
    <col min="9" max="9" width="4.81640625" customWidth="1"/>
    <col min="10" max="12" width="6.453125" customWidth="1"/>
    <col min="13" max="13" width="4.81640625" hidden="1" customWidth="1"/>
    <col min="14" max="14" width="6.453125" hidden="1" customWidth="1"/>
    <col min="15" max="15" width="20.54296875" customWidth="1"/>
    <col min="16" max="22" width="5" customWidth="1"/>
    <col min="23" max="23" width="5.81640625" customWidth="1"/>
    <col min="24" max="24" width="34" customWidth="1"/>
    <col min="25" max="26" width="6.7265625" customWidth="1"/>
    <col min="27" max="27" width="6.54296875" customWidth="1"/>
    <col min="28" max="28" width="19.453125" customWidth="1"/>
    <col min="29" max="29" width="6.453125" customWidth="1"/>
    <col min="30" max="30" width="5.7265625" hidden="1" customWidth="1"/>
    <col min="31" max="31" width="7.453125" hidden="1" customWidth="1"/>
    <col min="32" max="32" width="17.81640625" hidden="1" customWidth="1"/>
    <col min="33" max="33" width="1.54296875" hidden="1" customWidth="1"/>
    <col min="34" max="34" width="17.81640625" hidden="1" customWidth="1"/>
    <col min="35" max="35" width="4.81640625" hidden="1" customWidth="1"/>
    <col min="36" max="36" width="1.54296875" hidden="1" customWidth="1"/>
    <col min="37" max="37" width="4.81640625" hidden="1" customWidth="1"/>
    <col min="38" max="39" width="6.453125" hidden="1" customWidth="1"/>
    <col min="40" max="40" width="6.08984375" hidden="1" customWidth="1"/>
    <col min="41" max="41" width="2.81640625" hidden="1" customWidth="1"/>
    <col min="42" max="43" width="3.08984375" hidden="1" customWidth="1"/>
    <col min="44" max="45" width="2.54296875" hidden="1" customWidth="1"/>
    <col min="46" max="46" width="6.08984375" hidden="1" customWidth="1"/>
    <col min="47" max="47" width="2.81640625" hidden="1" customWidth="1"/>
    <col min="48" max="49" width="3.08984375" hidden="1" customWidth="1"/>
    <col min="50" max="51" width="2.54296875" hidden="1" customWidth="1"/>
    <col min="52" max="52" width="6.08984375" hidden="1" customWidth="1"/>
    <col min="53" max="53" width="2.81640625" hidden="1" customWidth="1"/>
    <col min="54" max="55" width="3.08984375" hidden="1" customWidth="1"/>
    <col min="56" max="57" width="2.54296875" hidden="1" customWidth="1"/>
    <col min="58" max="58" width="6.08984375" hidden="1" customWidth="1"/>
    <col min="59" max="59" width="2.81640625" hidden="1" customWidth="1"/>
    <col min="60" max="61" width="3.08984375" hidden="1" customWidth="1"/>
    <col min="62" max="63" width="2.54296875" hidden="1" customWidth="1"/>
    <col min="64" max="64" width="6.08984375" hidden="1" customWidth="1"/>
    <col min="65" max="65" width="2.81640625" hidden="1" customWidth="1"/>
    <col min="66" max="67" width="3.08984375" hidden="1" customWidth="1"/>
    <col min="68" max="69" width="2.54296875" hidden="1" customWidth="1"/>
    <col min="70" max="71" width="9.08984375" hidden="1" customWidth="1"/>
    <col min="72" max="72" width="10.7265625" hidden="1" customWidth="1"/>
    <col min="73" max="74" width="3.453125" hidden="1" customWidth="1"/>
    <col min="75" max="75" width="2" hidden="1" customWidth="1"/>
    <col min="76" max="78" width="5.26953125" hidden="1" customWidth="1"/>
    <col min="79" max="79" width="3.453125" hidden="1" customWidth="1"/>
    <col min="80" max="80" width="13" hidden="1" customWidth="1"/>
    <col min="81" max="81" width="9.453125" hidden="1" customWidth="1"/>
    <col min="82" max="83" width="9.08984375" hidden="1" customWidth="1"/>
    <col min="84" max="84" width="10.54296875" hidden="1" customWidth="1"/>
    <col min="85" max="85" width="6.453125" hidden="1" customWidth="1"/>
    <col min="86" max="86" width="5.26953125" hidden="1" customWidth="1"/>
    <col min="87" max="87" width="6.453125" hidden="1" customWidth="1"/>
    <col min="88" max="88" width="4.26953125" hidden="1" customWidth="1"/>
    <col min="89" max="89" width="5.81640625" hidden="1" customWidth="1"/>
    <col min="90" max="90" width="7" hidden="1" customWidth="1"/>
    <col min="91" max="91" width="4.81640625" hidden="1" customWidth="1"/>
    <col min="92" max="94" width="7.81640625" hidden="1" customWidth="1"/>
    <col min="95" max="95" width="11.81640625" hidden="1" customWidth="1"/>
    <col min="96" max="98" width="9" hidden="1" customWidth="1"/>
    <col min="99" max="99" width="10.453125" hidden="1" customWidth="1"/>
    <col min="100" max="101" width="9" hidden="1" customWidth="1"/>
    <col min="102" max="103" width="9.08984375" hidden="1" customWidth="1"/>
    <col min="104" max="104" width="10.54296875" hidden="1" customWidth="1"/>
    <col min="105" max="109" width="6.54296875" hidden="1" customWidth="1"/>
    <col min="110" max="110" width="8.453125" hidden="1" customWidth="1"/>
    <col min="111" max="112" width="7.81640625" hidden="1" customWidth="1"/>
    <col min="113" max="113" width="7" hidden="1" customWidth="1"/>
    <col min="114" max="114" width="8.08984375" hidden="1" customWidth="1"/>
    <col min="115" max="121" width="9.08984375" hidden="1" customWidth="1"/>
    <col min="122" max="122" width="10" hidden="1" customWidth="1"/>
    <col min="123" max="123" width="9.08984375" hidden="1" customWidth="1"/>
    <col min="124" max="124" width="10.54296875" hidden="1" customWidth="1"/>
    <col min="125" max="129" width="6.54296875" hidden="1" customWidth="1"/>
    <col min="130" max="134" width="7" hidden="1" customWidth="1"/>
    <col min="135" max="143" width="9.08984375" hidden="1" customWidth="1"/>
    <col min="144" max="144" width="10.54296875" hidden="1" customWidth="1"/>
    <col min="145" max="148" width="6.453125" hidden="1" customWidth="1"/>
    <col min="149" max="149" width="6.54296875" hidden="1" customWidth="1"/>
    <col min="150" max="151" width="7" hidden="1" customWidth="1"/>
    <col min="152" max="152" width="7.81640625" hidden="1" customWidth="1"/>
    <col min="153" max="153" width="7" hidden="1" customWidth="1"/>
    <col min="154" max="154" width="8.26953125" hidden="1" customWidth="1"/>
    <col min="155" max="166" width="9.08984375" hidden="1" customWidth="1"/>
    <col min="167" max="168" width="5.7265625" hidden="1" customWidth="1"/>
    <col min="169" max="169" width="10.54296875" hidden="1" customWidth="1"/>
    <col min="170" max="170" width="13.453125" hidden="1" customWidth="1"/>
    <col min="171" max="171" width="7.81640625" hidden="1" customWidth="1"/>
    <col min="172" max="172" width="8.81640625" hidden="1" customWidth="1"/>
    <col min="173" max="173" width="7.81640625" hidden="1" customWidth="1"/>
    <col min="174" max="174" width="7.453125" hidden="1" customWidth="1"/>
    <col min="175" max="175" width="10.08984375" hidden="1" customWidth="1"/>
    <col min="176" max="177" width="5" hidden="1" customWidth="1"/>
    <col min="178" max="178" width="3.54296875" hidden="1" customWidth="1"/>
    <col min="179" max="179" width="5.81640625" hidden="1" customWidth="1"/>
    <col min="180" max="180" width="11.81640625" hidden="1" customWidth="1"/>
    <col min="181" max="181" width="5.7265625" hidden="1" customWidth="1"/>
    <col min="182" max="182" width="9.453125" hidden="1" customWidth="1"/>
    <col min="183" max="183" width="9.08984375" hidden="1" customWidth="1"/>
    <col min="184" max="184" width="6.453125" hidden="1" customWidth="1"/>
    <col min="185" max="191" width="5.7265625" hidden="1" customWidth="1"/>
    <col min="192" max="199" width="5.54296875" hidden="1" customWidth="1"/>
    <col min="200" max="200" width="4.7265625" hidden="1" customWidth="1"/>
    <col min="201" max="206" width="5.7265625" hidden="1" customWidth="1"/>
    <col min="207" max="207" width="3" hidden="1" customWidth="1"/>
    <col min="208" max="208" width="10.08984375" customWidth="1"/>
    <col min="209" max="209" width="8.984375E-2" customWidth="1"/>
    <col min="210" max="210" width="28" customWidth="1"/>
    <col min="211" max="215" width="9.08984375" customWidth="1"/>
  </cols>
  <sheetData>
    <row r="1" spans="1:215" ht="14.25" customHeight="1" x14ac:dyDescent="0.35">
      <c r="A1" s="42"/>
      <c r="B1" s="43"/>
      <c r="C1" s="43"/>
      <c r="D1" s="43"/>
      <c r="E1" s="44"/>
      <c r="F1" s="45"/>
      <c r="G1" s="44"/>
      <c r="H1" s="44"/>
      <c r="I1" s="14"/>
      <c r="M1" s="46"/>
      <c r="N1" s="46"/>
      <c r="O1" s="42"/>
      <c r="P1" s="42"/>
      <c r="Q1" s="42"/>
      <c r="R1" s="42"/>
      <c r="S1" s="42"/>
      <c r="T1" s="42"/>
      <c r="U1" s="42"/>
      <c r="V1" s="43"/>
      <c r="W1" s="42"/>
      <c r="X1" s="44"/>
      <c r="Y1" s="44"/>
      <c r="Z1" s="44"/>
      <c r="AA1" s="44"/>
      <c r="AB1" s="47"/>
      <c r="AC1" s="48"/>
      <c r="AD1" s="42"/>
      <c r="AE1" s="14"/>
      <c r="AF1" s="14"/>
      <c r="AG1" s="14"/>
      <c r="AH1" s="14"/>
      <c r="AI1" s="44"/>
      <c r="AJ1" s="44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14"/>
      <c r="BS1" s="14"/>
      <c r="BT1" s="50"/>
      <c r="BU1" s="49"/>
      <c r="BV1" s="49"/>
      <c r="BW1" s="49"/>
      <c r="BX1" s="49"/>
      <c r="BY1" s="49"/>
      <c r="BZ1" s="49"/>
      <c r="CA1" s="49"/>
      <c r="CB1" s="14"/>
      <c r="CC1" s="49"/>
      <c r="CD1" s="49"/>
      <c r="CE1" s="14"/>
      <c r="CF1" s="14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14"/>
      <c r="CZ1" s="14"/>
      <c r="DA1" s="49"/>
      <c r="DB1" s="49"/>
      <c r="DC1" s="49"/>
      <c r="DD1" s="49"/>
      <c r="DE1" s="49"/>
      <c r="DF1" s="49"/>
      <c r="DG1" s="49"/>
      <c r="DH1" s="49"/>
      <c r="DI1" s="49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49"/>
      <c r="EE1" s="49"/>
      <c r="EF1" s="49"/>
      <c r="EG1" s="49"/>
      <c r="EH1" s="49"/>
      <c r="EI1" s="49"/>
      <c r="EJ1" s="49"/>
      <c r="EK1" s="49"/>
      <c r="EL1" s="49"/>
      <c r="EM1" s="14"/>
      <c r="EN1" s="49"/>
      <c r="EO1" s="49"/>
      <c r="EP1" s="49"/>
      <c r="EQ1" s="49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49"/>
      <c r="FE1" s="49"/>
      <c r="FF1" s="49"/>
      <c r="FG1" s="14"/>
      <c r="FH1" s="49"/>
      <c r="FI1" s="49"/>
      <c r="FJ1" s="14"/>
      <c r="FK1" s="42"/>
      <c r="FL1" s="42"/>
      <c r="FM1" s="51"/>
      <c r="FN1" s="52"/>
      <c r="FO1" s="51"/>
      <c r="FP1" s="52"/>
      <c r="FQ1" s="52"/>
      <c r="FR1" s="52"/>
      <c r="FS1" s="52"/>
      <c r="FT1" s="53"/>
      <c r="FU1" s="42"/>
      <c r="FV1" s="54"/>
      <c r="FW1" s="43"/>
      <c r="FX1" s="43"/>
      <c r="FY1" s="23"/>
      <c r="FZ1" s="43"/>
      <c r="GA1" s="43"/>
      <c r="GB1" s="43"/>
      <c r="GC1" s="43"/>
      <c r="GD1" s="43"/>
      <c r="GE1" s="43"/>
      <c r="GF1" s="43"/>
      <c r="GG1" s="43"/>
      <c r="GH1" s="43"/>
      <c r="GI1" s="43"/>
      <c r="GJ1" s="43"/>
      <c r="GK1" s="43"/>
      <c r="GL1" s="43"/>
      <c r="GM1" s="43"/>
      <c r="GN1" s="43"/>
      <c r="GO1" s="43"/>
      <c r="GP1" s="43"/>
      <c r="GQ1" s="43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  <c r="HF1" s="42"/>
      <c r="HG1" s="42"/>
    </row>
    <row r="2" spans="1:215" ht="14.25" customHeight="1" x14ac:dyDescent="0.35">
      <c r="A2" s="42"/>
      <c r="B2" s="55" t="s">
        <v>92</v>
      </c>
      <c r="C2" s="54"/>
      <c r="D2" s="45"/>
      <c r="E2" s="56"/>
      <c r="F2" s="54"/>
      <c r="G2" s="56"/>
      <c r="H2" s="56"/>
      <c r="I2" s="14"/>
      <c r="J2" s="57"/>
      <c r="K2" s="58"/>
      <c r="L2" s="58"/>
      <c r="M2" s="59"/>
      <c r="N2" s="46"/>
      <c r="O2" s="55" t="s">
        <v>92</v>
      </c>
      <c r="P2" s="60"/>
      <c r="Q2" s="60"/>
      <c r="R2" s="60"/>
      <c r="S2" s="60"/>
      <c r="T2" s="60"/>
      <c r="U2" s="60"/>
      <c r="V2" s="42"/>
      <c r="W2" s="42"/>
      <c r="X2" s="54" t="s">
        <v>37</v>
      </c>
      <c r="Y2" s="54"/>
      <c r="Z2" s="54"/>
      <c r="AA2" s="54"/>
      <c r="AB2" s="43"/>
      <c r="AC2" s="23"/>
      <c r="AD2" s="42"/>
      <c r="AE2" s="61" t="s">
        <v>92</v>
      </c>
      <c r="AF2" s="42"/>
      <c r="AG2" s="42"/>
      <c r="AH2" s="42"/>
      <c r="AI2" s="56"/>
      <c r="AJ2" s="56"/>
      <c r="AK2" s="14"/>
      <c r="AL2" s="57"/>
      <c r="AM2" s="58"/>
      <c r="AN2" s="62" t="s">
        <v>93</v>
      </c>
      <c r="AO2" s="62"/>
      <c r="AP2" s="62"/>
      <c r="AQ2" s="62"/>
      <c r="AR2" s="62"/>
      <c r="AS2" s="62"/>
      <c r="AT2" s="63" t="s">
        <v>94</v>
      </c>
      <c r="AU2" s="63"/>
      <c r="AV2" s="63"/>
      <c r="AW2" s="63"/>
      <c r="AX2" s="63"/>
      <c r="AY2" s="63"/>
      <c r="AZ2" s="64" t="s">
        <v>95</v>
      </c>
      <c r="BA2" s="64"/>
      <c r="BB2" s="64"/>
      <c r="BC2" s="64"/>
      <c r="BD2" s="64"/>
      <c r="BE2" s="64"/>
      <c r="BF2" s="65" t="s">
        <v>95</v>
      </c>
      <c r="BG2" s="65"/>
      <c r="BH2" s="65"/>
      <c r="BI2" s="65"/>
      <c r="BJ2" s="65"/>
      <c r="BK2" s="65"/>
      <c r="BL2" s="66" t="s">
        <v>96</v>
      </c>
      <c r="BM2" s="66"/>
      <c r="BN2" s="66"/>
      <c r="BO2" s="66"/>
      <c r="BP2" s="66"/>
      <c r="BQ2" s="66"/>
      <c r="BR2" s="14"/>
      <c r="BS2" s="14"/>
      <c r="BT2" s="67" t="s">
        <v>93</v>
      </c>
      <c r="BU2" s="62"/>
      <c r="BV2" s="62"/>
      <c r="BW2" s="62"/>
      <c r="BX2" s="62"/>
      <c r="BY2" s="62"/>
      <c r="BZ2" s="62"/>
      <c r="CA2" s="62"/>
      <c r="CB2" s="67"/>
      <c r="CC2" s="62"/>
      <c r="CD2" s="62"/>
      <c r="CE2" s="14"/>
      <c r="CF2" s="68" t="s">
        <v>94</v>
      </c>
      <c r="CG2" s="63">
        <f>COUNTIF(CC4:CC7,1)</f>
        <v>4</v>
      </c>
      <c r="CH2" s="63"/>
      <c r="CI2" s="63"/>
      <c r="CJ2" s="63"/>
      <c r="CK2" s="63"/>
      <c r="CL2" s="63"/>
      <c r="CM2" s="63"/>
      <c r="CN2" s="63"/>
      <c r="CO2" s="63"/>
      <c r="CP2" s="63"/>
      <c r="CQ2" s="49"/>
      <c r="CR2" s="49"/>
      <c r="CS2" s="49"/>
      <c r="CT2" s="49"/>
      <c r="CU2" s="49"/>
      <c r="CV2" s="49"/>
      <c r="CW2" s="49"/>
      <c r="CX2" s="49"/>
      <c r="CY2" s="14"/>
      <c r="CZ2" s="69" t="s">
        <v>97</v>
      </c>
      <c r="DA2" s="64">
        <f>COUNTIF(CC4:CC7,2)</f>
        <v>0</v>
      </c>
      <c r="DB2" s="64"/>
      <c r="DC2" s="64"/>
      <c r="DD2" s="64"/>
      <c r="DE2" s="64"/>
      <c r="DF2" s="64"/>
      <c r="DG2" s="64"/>
      <c r="DH2" s="64"/>
      <c r="DI2" s="64"/>
      <c r="DJ2" s="69"/>
      <c r="DK2" s="14"/>
      <c r="DL2" s="14"/>
      <c r="DM2" s="14"/>
      <c r="DN2" s="14"/>
      <c r="DO2" s="14"/>
      <c r="DP2" s="14"/>
      <c r="DQ2" s="14"/>
      <c r="DR2" s="14"/>
      <c r="DS2" s="14"/>
      <c r="DT2" s="65" t="s">
        <v>95</v>
      </c>
      <c r="DU2" s="65">
        <f>COUNTIF(CC4:CC7,3)</f>
        <v>0</v>
      </c>
      <c r="DV2" s="65"/>
      <c r="DW2" s="65"/>
      <c r="DX2" s="65"/>
      <c r="DY2" s="65"/>
      <c r="DZ2" s="65"/>
      <c r="EA2" s="65"/>
      <c r="EB2" s="65"/>
      <c r="EC2" s="65"/>
      <c r="ED2" s="65"/>
      <c r="EE2" s="49"/>
      <c r="EF2" s="49"/>
      <c r="EG2" s="49"/>
      <c r="EH2" s="49"/>
      <c r="EI2" s="49"/>
      <c r="EJ2" s="49"/>
      <c r="EK2" s="49"/>
      <c r="EL2" s="49"/>
      <c r="EM2" s="14"/>
      <c r="EN2" s="66" t="s">
        <v>96</v>
      </c>
      <c r="EO2" s="66">
        <f>COUNTIF(CC4:CC7,4)</f>
        <v>0</v>
      </c>
      <c r="EP2" s="66"/>
      <c r="EQ2" s="66"/>
      <c r="ER2" s="66"/>
      <c r="ES2" s="66"/>
      <c r="ET2" s="66"/>
      <c r="EU2" s="66"/>
      <c r="EV2" s="66"/>
      <c r="EW2" s="66"/>
      <c r="EX2" s="66"/>
      <c r="EY2" s="49"/>
      <c r="EZ2" s="49"/>
      <c r="FA2" s="49"/>
      <c r="FB2" s="49"/>
      <c r="FC2" s="49"/>
      <c r="FD2" s="49"/>
      <c r="FE2" s="49"/>
      <c r="FF2" s="49"/>
      <c r="FG2" s="14"/>
      <c r="FH2" s="49"/>
      <c r="FI2" s="49"/>
      <c r="FJ2" s="14"/>
      <c r="FK2" s="42"/>
      <c r="FL2" s="42"/>
      <c r="FM2" s="70" t="s">
        <v>98</v>
      </c>
      <c r="FN2" s="58"/>
      <c r="FO2" s="58"/>
      <c r="FP2" s="58"/>
      <c r="FQ2" s="58"/>
      <c r="FR2" s="58"/>
      <c r="FS2" s="58"/>
      <c r="FT2" s="58"/>
      <c r="FU2" s="58"/>
      <c r="FV2" s="58"/>
      <c r="FW2" s="58"/>
      <c r="FX2" s="58"/>
      <c r="FY2" s="58"/>
      <c r="FZ2" s="71" t="s">
        <v>99</v>
      </c>
      <c r="GA2" s="71"/>
      <c r="GB2" s="71"/>
      <c r="GC2" s="71"/>
      <c r="GD2" s="71"/>
      <c r="GE2" s="42"/>
      <c r="GF2" s="42"/>
      <c r="GG2" s="71"/>
      <c r="GH2" s="71"/>
      <c r="GI2" s="71"/>
      <c r="GJ2" s="71" t="s">
        <v>100</v>
      </c>
      <c r="GK2" s="71"/>
      <c r="GL2" s="71"/>
      <c r="GM2" s="71"/>
      <c r="GN2" s="71"/>
      <c r="GO2" s="71"/>
      <c r="GP2" s="71"/>
      <c r="GQ2" s="71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</row>
    <row r="3" spans="1:215" ht="14.25" customHeight="1" x14ac:dyDescent="0.35">
      <c r="A3" s="42"/>
      <c r="B3" s="72" t="s">
        <v>101</v>
      </c>
      <c r="C3" s="73" t="s">
        <v>102</v>
      </c>
      <c r="D3" s="189" t="s">
        <v>101</v>
      </c>
      <c r="E3" s="187"/>
      <c r="F3" s="190"/>
      <c r="G3" s="197" t="s">
        <v>103</v>
      </c>
      <c r="H3" s="198"/>
      <c r="I3" s="199"/>
      <c r="J3" s="74" t="s">
        <v>104</v>
      </c>
      <c r="K3" s="52"/>
      <c r="L3" s="52"/>
      <c r="M3" s="75" t="s">
        <v>105</v>
      </c>
      <c r="N3" s="46"/>
      <c r="O3" s="76" t="s">
        <v>106</v>
      </c>
      <c r="P3" s="77" t="s">
        <v>107</v>
      </c>
      <c r="Q3" s="77" t="s">
        <v>108</v>
      </c>
      <c r="R3" s="77" t="s">
        <v>109</v>
      </c>
      <c r="S3" s="77" t="s">
        <v>110</v>
      </c>
      <c r="T3" s="77" t="s">
        <v>111</v>
      </c>
      <c r="U3" s="77" t="s">
        <v>112</v>
      </c>
      <c r="V3" s="78" t="s">
        <v>113</v>
      </c>
      <c r="W3" s="42"/>
      <c r="X3" s="72" t="s">
        <v>114</v>
      </c>
      <c r="Y3" s="186" t="s">
        <v>115</v>
      </c>
      <c r="Z3" s="187"/>
      <c r="AA3" s="187"/>
      <c r="AB3" s="192"/>
      <c r="AC3" s="52"/>
      <c r="AD3" s="42"/>
      <c r="AE3" s="76" t="s">
        <v>102</v>
      </c>
      <c r="AF3" s="193" t="s">
        <v>101</v>
      </c>
      <c r="AG3" s="187"/>
      <c r="AH3" s="188"/>
      <c r="AI3" s="197" t="s">
        <v>103</v>
      </c>
      <c r="AJ3" s="198"/>
      <c r="AK3" s="199"/>
      <c r="AL3" s="79" t="s">
        <v>116</v>
      </c>
      <c r="AM3" s="52"/>
      <c r="AN3" s="62" t="s">
        <v>117</v>
      </c>
      <c r="AO3" s="62" t="s">
        <v>118</v>
      </c>
      <c r="AP3" s="62" t="s">
        <v>119</v>
      </c>
      <c r="AQ3" s="62" t="s">
        <v>120</v>
      </c>
      <c r="AR3" s="62" t="s">
        <v>121</v>
      </c>
      <c r="AS3" s="62" t="s">
        <v>122</v>
      </c>
      <c r="AT3" s="63" t="s">
        <v>117</v>
      </c>
      <c r="AU3" s="63" t="s">
        <v>118</v>
      </c>
      <c r="AV3" s="63" t="s">
        <v>119</v>
      </c>
      <c r="AW3" s="63" t="s">
        <v>120</v>
      </c>
      <c r="AX3" s="63" t="s">
        <v>121</v>
      </c>
      <c r="AY3" s="63" t="s">
        <v>122</v>
      </c>
      <c r="AZ3" s="64" t="s">
        <v>117</v>
      </c>
      <c r="BA3" s="64" t="s">
        <v>118</v>
      </c>
      <c r="BB3" s="64" t="s">
        <v>119</v>
      </c>
      <c r="BC3" s="64" t="s">
        <v>120</v>
      </c>
      <c r="BD3" s="64" t="s">
        <v>121</v>
      </c>
      <c r="BE3" s="64" t="s">
        <v>122</v>
      </c>
      <c r="BF3" s="65" t="s">
        <v>117</v>
      </c>
      <c r="BG3" s="65" t="s">
        <v>118</v>
      </c>
      <c r="BH3" s="65" t="s">
        <v>119</v>
      </c>
      <c r="BI3" s="65" t="s">
        <v>120</v>
      </c>
      <c r="BJ3" s="65" t="s">
        <v>121</v>
      </c>
      <c r="BK3" s="65" t="s">
        <v>122</v>
      </c>
      <c r="BL3" s="66" t="s">
        <v>117</v>
      </c>
      <c r="BM3" s="66" t="s">
        <v>118</v>
      </c>
      <c r="BN3" s="66" t="s">
        <v>119</v>
      </c>
      <c r="BO3" s="66" t="s">
        <v>120</v>
      </c>
      <c r="BP3" s="66" t="s">
        <v>121</v>
      </c>
      <c r="BQ3" s="66" t="s">
        <v>122</v>
      </c>
      <c r="BR3" s="14"/>
      <c r="BS3" s="14"/>
      <c r="BT3" s="67" t="s">
        <v>106</v>
      </c>
      <c r="BU3" s="62" t="s">
        <v>107</v>
      </c>
      <c r="BV3" s="62" t="s">
        <v>108</v>
      </c>
      <c r="BW3" s="62" t="s">
        <v>109</v>
      </c>
      <c r="BX3" s="62" t="s">
        <v>110</v>
      </c>
      <c r="BY3" s="62" t="s">
        <v>111</v>
      </c>
      <c r="BZ3" s="62" t="s">
        <v>112</v>
      </c>
      <c r="CA3" s="62" t="s">
        <v>113</v>
      </c>
      <c r="CB3" s="67" t="s">
        <v>123</v>
      </c>
      <c r="CC3" s="62" t="s">
        <v>124</v>
      </c>
      <c r="CD3" s="62" t="s">
        <v>125</v>
      </c>
      <c r="CE3" s="14"/>
      <c r="CF3" s="68" t="s">
        <v>106</v>
      </c>
      <c r="CG3" s="63" t="s">
        <v>107</v>
      </c>
      <c r="CH3" s="63" t="s">
        <v>108</v>
      </c>
      <c r="CI3" s="63" t="s">
        <v>109</v>
      </c>
      <c r="CJ3" s="63" t="s">
        <v>113</v>
      </c>
      <c r="CK3" s="63" t="s">
        <v>123</v>
      </c>
      <c r="CL3" s="63" t="s">
        <v>124</v>
      </c>
      <c r="CM3" s="80" t="s">
        <v>112</v>
      </c>
      <c r="CN3" s="80" t="s">
        <v>126</v>
      </c>
      <c r="CO3" s="80" t="s">
        <v>110</v>
      </c>
      <c r="CP3" s="80" t="s">
        <v>127</v>
      </c>
      <c r="CQ3" s="63" t="s">
        <v>128</v>
      </c>
      <c r="CR3" s="80" t="s">
        <v>129</v>
      </c>
      <c r="CS3" s="80" t="s">
        <v>130</v>
      </c>
      <c r="CT3" s="80" t="s">
        <v>131</v>
      </c>
      <c r="CU3" s="80" t="s">
        <v>132</v>
      </c>
      <c r="CV3" s="80" t="s">
        <v>133</v>
      </c>
      <c r="CW3" s="80" t="s">
        <v>134</v>
      </c>
      <c r="CX3" s="63" t="s">
        <v>135</v>
      </c>
      <c r="CY3" s="14"/>
      <c r="CZ3" s="69" t="s">
        <v>106</v>
      </c>
      <c r="DA3" s="64" t="s">
        <v>107</v>
      </c>
      <c r="DB3" s="64" t="s">
        <v>108</v>
      </c>
      <c r="DC3" s="64" t="s">
        <v>109</v>
      </c>
      <c r="DD3" s="64" t="s">
        <v>113</v>
      </c>
      <c r="DE3" s="64" t="s">
        <v>123</v>
      </c>
      <c r="DF3" s="64" t="s">
        <v>124</v>
      </c>
      <c r="DG3" s="64" t="s">
        <v>112</v>
      </c>
      <c r="DH3" s="64" t="s">
        <v>126</v>
      </c>
      <c r="DI3" s="64" t="s">
        <v>110</v>
      </c>
      <c r="DJ3" s="69" t="s">
        <v>127</v>
      </c>
      <c r="DK3" s="69" t="s">
        <v>128</v>
      </c>
      <c r="DL3" s="69" t="s">
        <v>129</v>
      </c>
      <c r="DM3" s="69" t="s">
        <v>130</v>
      </c>
      <c r="DN3" s="69" t="s">
        <v>131</v>
      </c>
      <c r="DO3" s="69" t="s">
        <v>132</v>
      </c>
      <c r="DP3" s="69" t="s">
        <v>133</v>
      </c>
      <c r="DQ3" s="69" t="s">
        <v>134</v>
      </c>
      <c r="DR3" s="69" t="s">
        <v>135</v>
      </c>
      <c r="DS3" s="14"/>
      <c r="DT3" s="65" t="s">
        <v>106</v>
      </c>
      <c r="DU3" s="65" t="s">
        <v>107</v>
      </c>
      <c r="DV3" s="65" t="s">
        <v>108</v>
      </c>
      <c r="DW3" s="65" t="s">
        <v>109</v>
      </c>
      <c r="DX3" s="65" t="s">
        <v>113</v>
      </c>
      <c r="DY3" s="65" t="s">
        <v>123</v>
      </c>
      <c r="DZ3" s="65" t="s">
        <v>124</v>
      </c>
      <c r="EA3" s="65" t="s">
        <v>112</v>
      </c>
      <c r="EB3" s="65" t="s">
        <v>126</v>
      </c>
      <c r="EC3" s="65" t="s">
        <v>110</v>
      </c>
      <c r="ED3" s="65" t="s">
        <v>127</v>
      </c>
      <c r="EE3" s="65" t="s">
        <v>128</v>
      </c>
      <c r="EF3" s="65" t="s">
        <v>129</v>
      </c>
      <c r="EG3" s="65" t="s">
        <v>130</v>
      </c>
      <c r="EH3" s="65" t="s">
        <v>131</v>
      </c>
      <c r="EI3" s="65" t="s">
        <v>132</v>
      </c>
      <c r="EJ3" s="65" t="s">
        <v>133</v>
      </c>
      <c r="EK3" s="65" t="s">
        <v>134</v>
      </c>
      <c r="EL3" s="65" t="s">
        <v>135</v>
      </c>
      <c r="EM3" s="14"/>
      <c r="EN3" s="66" t="s">
        <v>106</v>
      </c>
      <c r="EO3" s="66" t="s">
        <v>107</v>
      </c>
      <c r="EP3" s="66" t="s">
        <v>108</v>
      </c>
      <c r="EQ3" s="66" t="s">
        <v>109</v>
      </c>
      <c r="ER3" s="66" t="s">
        <v>113</v>
      </c>
      <c r="ES3" s="66" t="s">
        <v>123</v>
      </c>
      <c r="ET3" s="66" t="s">
        <v>124</v>
      </c>
      <c r="EU3" s="66" t="s">
        <v>112</v>
      </c>
      <c r="EV3" s="66" t="s">
        <v>126</v>
      </c>
      <c r="EW3" s="66" t="s">
        <v>110</v>
      </c>
      <c r="EX3" s="66" t="s">
        <v>127</v>
      </c>
      <c r="EY3" s="66" t="s">
        <v>128</v>
      </c>
      <c r="EZ3" s="66" t="s">
        <v>129</v>
      </c>
      <c r="FA3" s="66" t="s">
        <v>130</v>
      </c>
      <c r="FB3" s="66" t="s">
        <v>131</v>
      </c>
      <c r="FC3" s="66" t="s">
        <v>132</v>
      </c>
      <c r="FD3" s="66" t="s">
        <v>133</v>
      </c>
      <c r="FE3" s="66" t="s">
        <v>134</v>
      </c>
      <c r="FF3" s="66" t="s">
        <v>135</v>
      </c>
      <c r="FG3" s="14"/>
      <c r="FH3" s="66" t="s">
        <v>136</v>
      </c>
      <c r="FI3" s="66" t="s">
        <v>137</v>
      </c>
      <c r="FJ3" s="14"/>
      <c r="FK3" s="42"/>
      <c r="FL3" s="42"/>
      <c r="FM3" s="70" t="s">
        <v>123</v>
      </c>
      <c r="FN3" s="70" t="s">
        <v>106</v>
      </c>
      <c r="FO3" s="81" t="s">
        <v>138</v>
      </c>
      <c r="FP3" s="81" t="s">
        <v>139</v>
      </c>
      <c r="FQ3" s="81" t="s">
        <v>140</v>
      </c>
      <c r="FR3" s="81" t="s">
        <v>125</v>
      </c>
      <c r="FS3" s="81" t="s">
        <v>141</v>
      </c>
      <c r="FT3" s="81" t="s">
        <v>142</v>
      </c>
      <c r="FU3" s="81" t="s">
        <v>112</v>
      </c>
      <c r="FV3" s="81" t="s">
        <v>110</v>
      </c>
      <c r="FW3" s="81" t="s">
        <v>123</v>
      </c>
      <c r="FX3" s="70" t="s">
        <v>143</v>
      </c>
      <c r="FY3" s="58"/>
      <c r="FZ3" s="70" t="s">
        <v>144</v>
      </c>
      <c r="GA3" s="70">
        <f>MAX(GR4:GR203)</f>
        <v>2</v>
      </c>
      <c r="GB3" s="70" t="s">
        <v>145</v>
      </c>
      <c r="GC3" s="70" t="s">
        <v>146</v>
      </c>
      <c r="GD3" s="70" t="s">
        <v>147</v>
      </c>
      <c r="GE3" s="70" t="s">
        <v>148</v>
      </c>
      <c r="GF3" s="70" t="s">
        <v>149</v>
      </c>
      <c r="GG3" s="70" t="s">
        <v>150</v>
      </c>
      <c r="GH3" s="70" t="s">
        <v>151</v>
      </c>
      <c r="GI3" s="70" t="s">
        <v>152</v>
      </c>
      <c r="GJ3" s="70" t="s">
        <v>145</v>
      </c>
      <c r="GK3" s="70" t="s">
        <v>146</v>
      </c>
      <c r="GL3" s="70" t="s">
        <v>147</v>
      </c>
      <c r="GM3" s="70" t="s">
        <v>148</v>
      </c>
      <c r="GN3" s="70" t="s">
        <v>149</v>
      </c>
      <c r="GO3" s="70" t="s">
        <v>150</v>
      </c>
      <c r="GP3" s="70" t="s">
        <v>151</v>
      </c>
      <c r="GQ3" s="70" t="s">
        <v>152</v>
      </c>
      <c r="GR3" s="70" t="s">
        <v>153</v>
      </c>
      <c r="GS3" s="42"/>
      <c r="GT3" s="42"/>
      <c r="GU3" s="42"/>
      <c r="GV3" s="42"/>
      <c r="GW3" s="42"/>
      <c r="GX3" s="56"/>
      <c r="GY3" s="42"/>
      <c r="GZ3" s="82" t="s">
        <v>154</v>
      </c>
      <c r="HA3" s="83"/>
      <c r="HB3" s="83" t="s">
        <v>155</v>
      </c>
      <c r="HC3" s="84" t="s">
        <v>142</v>
      </c>
      <c r="HD3" s="42"/>
      <c r="HE3" s="42"/>
      <c r="HF3" s="42"/>
      <c r="HG3" s="42"/>
    </row>
    <row r="4" spans="1:215" ht="14.25" customHeight="1" x14ac:dyDescent="0.35">
      <c r="A4" s="42"/>
      <c r="B4" s="85">
        <v>1</v>
      </c>
      <c r="C4" s="86">
        <v>46184</v>
      </c>
      <c r="D4" s="87" t="s">
        <v>156</v>
      </c>
      <c r="E4" s="88" t="s">
        <v>157</v>
      </c>
      <c r="F4" s="89" t="s">
        <v>158</v>
      </c>
      <c r="G4" s="90"/>
      <c r="H4" s="85" t="s">
        <v>157</v>
      </c>
      <c r="I4" s="90"/>
      <c r="J4" s="85" t="str">
        <f t="shared" ref="J4:J9" si="0">IF(OR(ISBLANK(G4),ISBLANK(I4)),"",IF(G4&gt;I4,1,IF(G4&lt;I4,2,"X")))</f>
        <v/>
      </c>
      <c r="K4" s="91"/>
      <c r="L4" s="91"/>
      <c r="M4" s="92">
        <f t="shared" ref="M4:M9" si="1">IF(VLOOKUP(D4,$BT$3:$CC$7,10,FALSE)=VLOOKUP(F4,$BT$3:$CC$7,10,FALSE),VLOOKUP(D4,$BT$3:$CC$7,10,FALSE),"-")</f>
        <v>1</v>
      </c>
      <c r="N4" s="46">
        <v>1</v>
      </c>
      <c r="O4" s="93" t="str">
        <f>VLOOKUP(N4,FI4:FJ7,2,FALSE)</f>
        <v>Mexiko</v>
      </c>
      <c r="P4" s="94">
        <f>VLOOKUP($O$4,$BT$4:$CA$7,2,FALSE)</f>
        <v>0</v>
      </c>
      <c r="Q4" s="94">
        <f>VLOOKUP($O$4,$BT$4:$CA$7,3,FALSE)</f>
        <v>0</v>
      </c>
      <c r="R4" s="94">
        <f>VLOOKUP($O$4,$BT$4:$CA$7,4,FALSE)</f>
        <v>0</v>
      </c>
      <c r="S4" s="94">
        <f>VLOOKUP($O$4,$BT$4:$CA$7,5,FALSE)</f>
        <v>0</v>
      </c>
      <c r="T4" s="94">
        <f>VLOOKUP($O$4,$BT$4:$CA$7,6,FALSE)</f>
        <v>0</v>
      </c>
      <c r="U4" s="94">
        <f>VLOOKUP($O$4,$BT$4:$CA$7,7,FALSE)</f>
        <v>0</v>
      </c>
      <c r="V4" s="95">
        <f>VLOOKUP($O$4,$BT$4:$CA$7,8,FALSE)</f>
        <v>0</v>
      </c>
      <c r="W4" s="42"/>
      <c r="X4" s="96" t="s">
        <v>40</v>
      </c>
      <c r="Y4" s="196"/>
      <c r="Z4" s="187"/>
      <c r="AA4" s="187"/>
      <c r="AB4" s="192"/>
      <c r="AC4" s="97"/>
      <c r="AD4" s="42"/>
      <c r="AE4" s="98">
        <f t="shared" ref="AE4:AH4" si="2">C4</f>
        <v>46184</v>
      </c>
      <c r="AF4" s="98" t="str">
        <f t="shared" si="2"/>
        <v>Mexiko</v>
      </c>
      <c r="AG4" s="98" t="str">
        <f t="shared" si="2"/>
        <v>-</v>
      </c>
      <c r="AH4" s="98" t="str">
        <f t="shared" si="2"/>
        <v>Sydafrika</v>
      </c>
      <c r="AI4" s="90" t="str">
        <f t="shared" ref="AI4:AI9" si="3">IF(G4="","",G4)</f>
        <v/>
      </c>
      <c r="AJ4" s="85" t="str">
        <f t="shared" ref="AJ4:AJ9" si="4">H4</f>
        <v>-</v>
      </c>
      <c r="AK4" s="90" t="str">
        <f t="shared" ref="AK4:AK9" si="5">IF(I4="","",I4)</f>
        <v/>
      </c>
      <c r="AL4" s="85" t="str">
        <f t="shared" ref="AL4:AL9" si="6">J4</f>
        <v/>
      </c>
      <c r="AM4" s="91"/>
      <c r="AN4" s="49">
        <f t="shared" ref="AN4:AN9" si="7">IF(AI4&gt;AK4,1,0)</f>
        <v>0</v>
      </c>
      <c r="AO4" s="49">
        <f t="shared" ref="AO4:AO9" si="8">IF(AK4&gt;AI4,1,0)</f>
        <v>0</v>
      </c>
      <c r="AP4" s="49">
        <f t="shared" ref="AP4:AP9" si="9">IF(AND(AI4=AK4,AI4&lt;&gt;""),1,0)</f>
        <v>0</v>
      </c>
      <c r="AQ4" s="49">
        <f t="shared" ref="AQ4:AQ9" si="10">IF(AND(AI4=AK4,AI4&lt;&gt;""),1,0)</f>
        <v>0</v>
      </c>
      <c r="AR4" s="49">
        <f t="shared" ref="AR4:AR9" si="11">IF(AI4&lt;AK4,1,0)</f>
        <v>0</v>
      </c>
      <c r="AS4" s="49">
        <f t="shared" ref="AS4:AS9" si="12">IF(AK4&lt;AI4,1,)</f>
        <v>0</v>
      </c>
      <c r="AT4" s="49">
        <f t="shared" ref="AT4:AT9" si="13">IF(ISERROR(VLOOKUP(AF4,CF:CF,1,FALSE)),0,1)*IF(ISERROR(VLOOKUP(AH4,CF:CF,1,FALSE)),0,1)*AN4</f>
        <v>0</v>
      </c>
      <c r="AU4" s="49">
        <f t="shared" ref="AU4:AU9" si="14">IF(ISERROR(VLOOKUP(AF4,CF:CF,1,FALSE)),0,1)*IF(ISERROR(VLOOKUP(AH4,CF:CF,1,FALSE)),0,1)*AO4</f>
        <v>0</v>
      </c>
      <c r="AV4" s="49">
        <f t="shared" ref="AV4:AV9" si="15">IF(ISERROR(VLOOKUP(AF4,CF:CF,1,FALSE)),0,1)*IF(ISERROR(VLOOKUP(AH4,CF:CF,1,FALSE)),0,1)*AP4</f>
        <v>0</v>
      </c>
      <c r="AW4" s="49">
        <f t="shared" ref="AW4:AW9" si="16">IF(ISERROR(VLOOKUP(AF4,CF:CF,1,FALSE)),0,1)*IF(ISERROR(VLOOKUP(AH4,CF:CF,1,FALSE)),0,1)*AQ4</f>
        <v>0</v>
      </c>
      <c r="AX4" s="49">
        <f t="shared" ref="AX4:AX9" si="17">IF(ISERROR(VLOOKUP(AF4,CF:CF,1,FALSE)),0,1)*IF(ISERROR(VLOOKUP(AH4,CF:CF,1,FALSE)),0,1)*AR4</f>
        <v>0</v>
      </c>
      <c r="AY4" s="49">
        <f t="shared" ref="AY4:AY9" si="18">IF(ISERROR(VLOOKUP(AF4,CF:CF,1,FALSE)),0,1)*IF(ISERROR(VLOOKUP(AH4,CF:CF,1,FALSE)),0,1)*AS4</f>
        <v>0</v>
      </c>
      <c r="AZ4" s="49">
        <f t="shared" ref="AZ4:AZ9" si="19">IF(ISERROR(VLOOKUP(AF4,CZ:CZ,1,FALSE)),0,1)*IF(ISERROR(VLOOKUP(AH4,CZ:CZ,1,FALSE)),0,1)*AN4</f>
        <v>0</v>
      </c>
      <c r="BA4" s="49">
        <f t="shared" ref="BA4:BA9" si="20">IF(ISERROR(VLOOKUP(AF4,CZ:CZ,1,FALSE)),0,1)*IF(ISERROR(VLOOKUP(AH4,CZ:CZ,1,FALSE)),0,1)*AO4</f>
        <v>0</v>
      </c>
      <c r="BB4" s="49">
        <f t="shared" ref="BB4:BB9" si="21">IF(ISERROR(VLOOKUP(AF4,CZ:CZ,1,FALSE)),0,1)*IF(ISERROR(VLOOKUP(AH4,CZ:CZ,1,FALSE)),0,1)*AP4</f>
        <v>0</v>
      </c>
      <c r="BC4" s="49">
        <f t="shared" ref="BC4:BC9" si="22">IF(ISERROR(VLOOKUP(AF4,CZ:CZ,1,FALSE)),0,1)*IF(ISERROR(VLOOKUP(AH4,CZ:CZ,1,FALSE)),0,1)*AQ4</f>
        <v>0</v>
      </c>
      <c r="BD4" s="49">
        <f t="shared" ref="BD4:BD9" si="23">IF(ISERROR(VLOOKUP(AF4,CZ:CZ,1,FALSE)),0,1)*IF(ISERROR(VLOOKUP(AH4,CZ:CZ,1,FALSE)),0,1)*AR4</f>
        <v>0</v>
      </c>
      <c r="BE4" s="49">
        <f t="shared" ref="BE4:BE9" si="24">IF(ISERROR(VLOOKUP(AF4,CZ:CZ,1,FALSE)),0,1)*IF(ISERROR(VLOOKUP(AH4,CZ:CZ,1,FALSE)),0,1)*AS4</f>
        <v>0</v>
      </c>
      <c r="BF4" s="49">
        <f t="shared" ref="BF4:BF9" si="25">IF(ISERROR(VLOOKUP(AF4,DT:DT,1,FALSE)),0,1)*IF(ISERROR(VLOOKUP(AH4,DT:DT,1,FALSE)),0,1)*AN4</f>
        <v>0</v>
      </c>
      <c r="BG4" s="49">
        <f t="shared" ref="BG4:BG9" si="26">IF(ISERROR(VLOOKUP(AF4,DT:DT,1,FALSE)),0,1)*IF(ISERROR(VLOOKUP(AH4,DT:DT,1,FALSE)),0,1)*AO4</f>
        <v>0</v>
      </c>
      <c r="BH4" s="49">
        <f t="shared" ref="BH4:BH9" si="27">IF(ISERROR(VLOOKUP(AF4,DT:DT,1,FALSE)),0,1)*IF(ISERROR(VLOOKUP(AH4,DT:DT,1,FALSE)),0,1)*AP4</f>
        <v>0</v>
      </c>
      <c r="BI4" s="49">
        <f t="shared" ref="BI4:BI9" si="28">IF(ISERROR(VLOOKUP(AF4,DT:DT,1,FALSE)),0,1)*IF(ISERROR(VLOOKUP(AH4,DT:DT,1,FALSE)),0,1)*AQ4</f>
        <v>0</v>
      </c>
      <c r="BJ4" s="49">
        <f t="shared" ref="BJ4:BJ9" si="29">IF(ISERROR(VLOOKUP(AF4,DT:DT,1,FALSE)),0,1)*IF(ISERROR(VLOOKUP(AH4,DT:DT,1,FALSE)),0,1)*AR4</f>
        <v>0</v>
      </c>
      <c r="BK4" s="49">
        <f t="shared" ref="BK4:BK9" si="30">IF(ISERROR(VLOOKUP(AF4,DT:DT,1,FALSE)),0,1)*IF(ISERROR(VLOOKUP(AH4,DT:DT,1,FALSE)),0,1)*AS4</f>
        <v>0</v>
      </c>
      <c r="BL4" s="49">
        <f t="shared" ref="BL4:BL9" si="31">IF(ISERROR(VLOOKUP(AF4,EN:EN,1,FALSE)),0,1)*IF(ISERROR(VLOOKUP(AH4,EN:EN,1,FALSE)),0,1)*AN4</f>
        <v>0</v>
      </c>
      <c r="BM4" s="49">
        <f t="shared" ref="BM4:BM9" si="32">IF(ISERROR(VLOOKUP(AF4,EN:EN,1,FALSE)),0,1)*IF(ISERROR(VLOOKUP(AH4,EN:EN,1,FALSE)),0,1)*AO4</f>
        <v>0</v>
      </c>
      <c r="BN4" s="49">
        <f t="shared" ref="BN4:BN9" si="33">IF(ISERROR(VLOOKUP(AF4,EN:EN,1,FALSE)),0,1)*IF(ISERROR(VLOOKUP(AH4,EN:EN,1,FALSE)),0,1)*AP4</f>
        <v>0</v>
      </c>
      <c r="BO4" s="49">
        <f t="shared" ref="BO4:BO9" si="34">IF(ISERROR(VLOOKUP(AF4,EN:EN,1,FALSE)),0,1)*IF(ISERROR(VLOOKUP(AH4,EN:EN,1,FALSE)),0,1)*AQ4</f>
        <v>0</v>
      </c>
      <c r="BP4" s="49">
        <f t="shared" ref="BP4:BP9" si="35">IF(ISERROR(VLOOKUP(AF4,EN:EN,1,FALSE)),0,1)*IF(ISERROR(VLOOKUP(AH4,EN:EN,1,FALSE)),0,1)*AR4</f>
        <v>0</v>
      </c>
      <c r="BQ4" s="49">
        <f t="shared" ref="BQ4:BQ9" si="36">IF(ISERROR(VLOOKUP(AF4,EN:EN,1,FALSE)),0,1)*IF(ISERROR(VLOOKUP(AH4,EN:EN,1,FALSE)),0,1)*AS4</f>
        <v>0</v>
      </c>
      <c r="BR4" s="14"/>
      <c r="BS4" s="14"/>
      <c r="BT4" s="14" t="s">
        <v>156</v>
      </c>
      <c r="BU4" s="49">
        <f t="shared" ref="BU4:BU7" si="37">(SUMIF(AF$4:AF$108,BT4,AN$4:AN$108)+SUMIF(AH$4:AH$108,BT4,AO$4:AO$108))</f>
        <v>0</v>
      </c>
      <c r="BV4" s="49">
        <f t="shared" ref="BV4:BV7" si="38">(SUMIF(AF$4:AF$108,BT4,AP$4:AP$108)+SUMIF(AH$4:AH$108,BT4,AQ$4:AQ$108))</f>
        <v>0</v>
      </c>
      <c r="BW4" s="49">
        <f t="shared" ref="BW4:BW7" si="39">(SUMIF(AF$4:AF$108,BT4,AR$4:AR$108)+SUMIF(AH$4:AH$108,BT4,AS$4:AS$108))</f>
        <v>0</v>
      </c>
      <c r="BX4" s="49">
        <f t="shared" ref="BX4:BX7" si="40">SUMIF($AF$4:$AF$108,BT4,$AI$4:$AI$108)+SUMIF($AH$4:$AH$108,BT4,$AK$4:$AK$108)</f>
        <v>0</v>
      </c>
      <c r="BY4" s="49">
        <f t="shared" ref="BY4:BY7" si="41">SUMIF($AF$4:$AF$108,BT4,$AK$4:$AK$108)+SUMIF($AH$4:$AH$108,BT4,$AI$4:$AI$108)</f>
        <v>0</v>
      </c>
      <c r="BZ4" s="49">
        <f t="shared" ref="BZ4:BZ7" si="42">BX4-BY4</f>
        <v>0</v>
      </c>
      <c r="CA4" s="49">
        <f t="shared" ref="CA4:CA7" si="43">IFERROR(BU4*3+BV4*1,0)</f>
        <v>0</v>
      </c>
      <c r="CB4" s="49" t="s">
        <v>145</v>
      </c>
      <c r="CC4" s="99">
        <f>RANK(CA4,CA4:CA7)</f>
        <v>1</v>
      </c>
      <c r="CD4" s="49">
        <f>SUMPRODUCT((CA4:CA7=CA4)*(BZ4:BZ7&gt;BZ4))</f>
        <v>0</v>
      </c>
      <c r="CE4" s="14"/>
      <c r="CF4" s="14" t="str">
        <f t="shared" ref="CF4:CF7" si="44">IF(CC4=1,BT4,)</f>
        <v>Mexiko</v>
      </c>
      <c r="CG4" s="49">
        <f t="shared" ref="CG4:CG7" si="45">(SUMIF($AF$4:$AF$108,$BT4,$AT$4:$AT$108)+SUMIF($AH$4:$AH$108,$BT4,$AU$4:$AU$108))</f>
        <v>0</v>
      </c>
      <c r="CH4" s="49">
        <f t="shared" ref="CH4:CH7" si="46">(SUMIF($AF$4:$AF$108,$BT4,$AV$4:$AV$108)+SUMIF($AH$4:$AH$108,$BT4,$AW$4:$AW$108))</f>
        <v>0</v>
      </c>
      <c r="CI4" s="49">
        <f t="shared" ref="CI4:CI7" si="47">(SUMIF($AF$4:$AF$108,$BT4,$AX$4:$AX$108)+SUMIF($AH$4:$AH$108,$BT4,$AY$4:$AY$108))</f>
        <v>0</v>
      </c>
      <c r="CJ4" s="49">
        <f t="shared" ref="CJ4:CJ7" si="48">IFERROR(CG4*3+CH4*1,0)</f>
        <v>0</v>
      </c>
      <c r="CK4" s="49" t="str">
        <f t="shared" ref="CK4:CK7" si="49">CB4</f>
        <v>A</v>
      </c>
      <c r="CL4" s="49">
        <f>IF(CF4&gt;0,RANK(CJ4,CJ4:CJ7),)</f>
        <v>1</v>
      </c>
      <c r="CM4" s="49">
        <f>IF(AND(CF4&gt;0,COUNTIF(CL4:CL7,CL4)&gt;1),SUMIFS($AI$4:$AI$108,$AF$4:$AF$108,$BT4,$M$4:$M$108,1)+SUMIFS($AK$4:$AK$108,$AH$4:$AH$108,$BT4,$M$4:$M$108,1)-SUMIFS($AK$4:$AK$108,$AF$4:$AF$108,$BT4,$M$4:$M$108,1)-SUMIFS($AI$4:$AI$108,$AH$4:$AH$108,$BT4,$M$4:$M$108,1),)</f>
        <v>0</v>
      </c>
      <c r="CN4" s="49">
        <f>IF(AND(CF4&gt;0,COUNTIF(CL4:CL7,CL4)&gt;1),CL4+RANK(CM4,CM4:CM7)-1,CL4)</f>
        <v>1</v>
      </c>
      <c r="CO4" s="49">
        <f>IF(AND(CF4&gt;0,COUNTIF(CN4:CN7,CN4)&gt;1),SUMIFS($AI$4:$AI$108,$AF$4:$AF$108,$BT4,$M$4:$M$108,1)+SUMIFS($AK$4:$AK$108,$AH$4:$AH$108,$BT4,$M$4:$M$108,1),)</f>
        <v>0</v>
      </c>
      <c r="CP4" s="49">
        <f>IF(AND(CF4&gt;0,COUNTIF(CN4:CN7,CN4)&gt;1),CN4+RANK(CO4,CO4:CO7)-1,CN4)</f>
        <v>1</v>
      </c>
      <c r="CQ4" s="49">
        <f t="shared" ref="CQ4:CQ7" si="50">IF(CP4=0,"",CP4)</f>
        <v>1</v>
      </c>
      <c r="CR4" s="49">
        <f>IF(OR(CQ4="",COUNTIF(CQ4:CQ7,CQ4)=1),"",$BZ4)</f>
        <v>0</v>
      </c>
      <c r="CS4" s="49">
        <f>IF(CQ4="","",IF(COUNTIF(CQ4:CQ7,CQ4)=1,CQ4,CQ4+RANK(CR4,CR4:CR7,0)-1))</f>
        <v>1</v>
      </c>
      <c r="CT4" s="49">
        <f>IF(OR(CS4="",COUNTIF(CS4:CS7,CS4)=1),"",$BX4)</f>
        <v>0</v>
      </c>
      <c r="CU4" s="49">
        <f>IF(CQ4="","",IF(COUNTIF(CS4:CS7,CS4)=1,CS4,CS4+RANK(CT4,CT4:CT7,0)-1))</f>
        <v>1</v>
      </c>
      <c r="CV4" s="49">
        <f>IF(OR(CU4="",COUNTIF(CU4:CU7,CU4)=1),"",$BU4)</f>
        <v>0</v>
      </c>
      <c r="CW4" s="49">
        <f>IF(CQ4="","",IF(COUNTIF(CU4:CU7,CU4)=1,CU4,CU4+RANK(CV4,CV4:CV7,0)-1))</f>
        <v>1</v>
      </c>
      <c r="CX4" s="49">
        <f>IF(CF4&gt;0,BM2+RANK(CW4,CW4:CW7,1),)</f>
        <v>1</v>
      </c>
      <c r="CY4" s="14"/>
      <c r="CZ4" s="14">
        <f t="shared" ref="CZ4:CZ7" si="51">IF(CC4=2,BT4,)</f>
        <v>0</v>
      </c>
      <c r="DA4" s="49">
        <f t="shared" ref="DA4:DA7" si="52">(SUMIF($AF$4:$AF$108,$BT4,$AZ$4:$AZ$108)+SUMIF($AH$4:$AH$108,$BT4,$BA$4:$BA$108))</f>
        <v>0</v>
      </c>
      <c r="DB4" s="49">
        <f t="shared" ref="DB4:DB7" si="53">(SUMIF($AF$4:$AF$108,$BT4,$BB$4:$BB$108)+SUMIF($AH$4:$AH$108,$BT4,$BC$4:$BC$108))</f>
        <v>0</v>
      </c>
      <c r="DC4" s="49">
        <f t="shared" ref="DC4:DC7" si="54">(SUMIF($AF$4:$AF$108,$BT4,$BD$4:$BD$108)+SUMIF($AH$4:$AH$108,$BT4,$BE$4:$BE$108))</f>
        <v>0</v>
      </c>
      <c r="DD4" s="49">
        <f t="shared" ref="DD4:DD7" si="55">IFERROR(DA4*3+DB4*1,0)</f>
        <v>0</v>
      </c>
      <c r="DE4" s="49" t="str">
        <f t="shared" ref="DE4:DE7" si="56">$CB4</f>
        <v>A</v>
      </c>
      <c r="DF4" s="49">
        <f>IF(CZ4&gt;0,RANK(DD4,DD4:DD7)+CG2,)</f>
        <v>0</v>
      </c>
      <c r="DG4" s="49">
        <f>IF(AND(CZ4&gt;0,COUNTIF(DF4:DF7,DF4)&gt;1),SUMIFS($AI$4:$AI$108,$AF$4:$AF$108,$BT4,$M$4:$M$108,2)+SUMIFS($AK$4:$AK$108,$AH$4:$AH108,$BT4,$M$4:$M$108,2)-SUMIFS($AK$4:$AK$108,$AF$4:$AF$108,$BT4,$M$4:$M$108,2)-SUMIFS($AI$4:$AI$108,$AH$4:$AH$108,$BT4,$M$4:$M$108,2),)</f>
        <v>0</v>
      </c>
      <c r="DH4" s="49">
        <f>IF(AND(CZ4&gt;0,COUNTIF(DF4:DF7,DF4)&gt;1),DF4+RANK(DG4,DG4:DG7)-1,DF4)</f>
        <v>0</v>
      </c>
      <c r="DI4" s="49">
        <f>IF(AND(CZ4&gt;0,COUNTIF(DH4:DH7,DH4)&gt;1),SUMIFS($AI$4:$AI$108,$AF$4:$AF$108,$BT4,$M$4:$M$108,2)+SUMIFS($AK$4:$AK$108,$AH$4:$AH$108,$BT4,$M$4:$M$108,2),)</f>
        <v>0</v>
      </c>
      <c r="DJ4" s="49">
        <f>IF(AND(CZ4&gt;0,COUNTIF(DH4:DH7,DH4)&gt;1),DH4+RANK(DI4,DI4:DI7)-1,DH4)</f>
        <v>0</v>
      </c>
      <c r="DK4" s="49" t="str">
        <f t="shared" ref="DK4:DK7" si="57">IF(DJ4=0,"",DJ4)</f>
        <v/>
      </c>
      <c r="DL4" s="49" t="str">
        <f>IF(OR(DK4="",COUNTIF(DK4:DK7,DK4)=1),"",$BZ4)</f>
        <v/>
      </c>
      <c r="DM4" s="49" t="str">
        <f>IF(DK4="","",IF(COUNTIF(DK4:DK7,DK4)=1,DK4,DK4+RANK(DL4,DL4:DL7,0)-1))</f>
        <v/>
      </c>
      <c r="DN4" s="49" t="str">
        <f>IF(OR(DM4="",COUNTIF(DM4:DM7,DM4)=1),"",$BX4)</f>
        <v/>
      </c>
      <c r="DO4" s="49" t="str">
        <f>IF(DK4="","",IF(COUNTIF(DM4:DM7,DM4)=1,DM4,DM4+RANK(DN4,DN4:DN7,0)-1))</f>
        <v/>
      </c>
      <c r="DP4" s="49" t="str">
        <f>IF(OR(DO4="",COUNTIF(DO4:DO7,DO4)=1),"",$BU4)</f>
        <v/>
      </c>
      <c r="DQ4" s="49" t="str">
        <f>IF(DK4="","",IF(COUNTIF(DO4:DO7,DO4)=1,DO4,DO4+RANK(DP4,DP4:DP7,0)-1))</f>
        <v/>
      </c>
      <c r="DR4" s="49">
        <f>IF(CZ4&gt;0,CG2+RANK(DQ4,DQ4:DQ7,1),)</f>
        <v>0</v>
      </c>
      <c r="DS4" s="14"/>
      <c r="DT4" s="49">
        <f t="shared" ref="DT4:DT7" si="58">IF(CC4=3,BT4,)</f>
        <v>0</v>
      </c>
      <c r="DU4" s="49">
        <f t="shared" ref="DU4:DU7" si="59">(SUMIF($AF$4:$AF$108,BT4,$BF$4:$BF$108)+SUMIF($AH$4:$AH$108,BT4,$BG$4:$BG$108))</f>
        <v>0</v>
      </c>
      <c r="DV4" s="49">
        <f t="shared" ref="DV4:DV7" si="60">(SUMIF($AF$4:$AF$108,BT4,$BH$4:$BH$108)+SUMIF($AH$4:$AH$108,BT4,$BI$4:$BI$108))</f>
        <v>0</v>
      </c>
      <c r="DW4" s="49">
        <f t="shared" ref="DW4:DW7" si="61">(SUMIF($AF$4:$AF$108,BT4,$BJ$4:$BJ$108)+SUMIF($AH$4:$AH$108,BT4,$BK$4:$BK$108))</f>
        <v>0</v>
      </c>
      <c r="DX4" s="49">
        <f t="shared" ref="DX4:DX7" si="62">IFERROR(DU4*3+DV4*1,0)</f>
        <v>0</v>
      </c>
      <c r="DY4" s="49" t="str">
        <f t="shared" ref="DY4:DY7" si="63">CB4</f>
        <v>A</v>
      </c>
      <c r="DZ4" s="49">
        <f>IF(DT4&gt;0,RANK(DX4,DX4:DX7)+CG2+DA2,)</f>
        <v>0</v>
      </c>
      <c r="EA4" s="49">
        <f>IF(AND(DT4&gt;0,COUNTIF(DZ4:DZ7,DZ4)&gt;1),SUMIFS($AI$4:$AI$108,$AF$4:$AF$108,$BT4,$M$4:$M$108,3)+SUMIFS($AK$4:$AK$108,$AH$4:$AH$108,$BT4,$M$4:$M$108,3)-SUMIFS($AK$4:$AK$108,$AF$4:$AF$108,$BT4,$M$4:$M$108,3)-SUMIFS($AI$4:$AI$108,$AH$4:$AH$108,$BT4,$M$4:$M$108,3),)</f>
        <v>0</v>
      </c>
      <c r="EB4" s="49">
        <f>IF(AND(DT4&gt;0,COUNTIF(DZ4:DZ7,DZ4)&gt;1),DZ4+RANK(EA4,EA4:EA7)-1,DZ4)</f>
        <v>0</v>
      </c>
      <c r="EC4" s="49">
        <f>IF(AND(DT4&gt;0,COUNTIF(EB4:EB7,EB4)&gt;1),SUMIFS($AI$4:$AI$108,$AF$4:$AF$108,$BT4,$M$4:$M$108,3)+SUMIFS($AK$4:$AK$108,$AH$4:$AH$108,$BT4,$M$4:$M$108,3),)</f>
        <v>0</v>
      </c>
      <c r="ED4" s="49">
        <f>IF(AND(DT4&gt;0,COUNTIF(EB4:EB7,EB4)&gt;1),EB4+RANK(EC4,EC4:EC7)-1,EB4)</f>
        <v>0</v>
      </c>
      <c r="EE4" s="49" t="str">
        <f t="shared" ref="EE4:EE7" si="64">IF(ED4=0,"",ED4)</f>
        <v/>
      </c>
      <c r="EF4" s="49" t="str">
        <f>IF(OR(EE4="",COUNTIF(EE4:EE7,EE4)=1),"",$BZ4)</f>
        <v/>
      </c>
      <c r="EG4" s="49" t="str">
        <f>IF(EE4="","",IF(COUNTIF(EE4:EE7,EE4)=1,EE4,EE4+RANK(EF4,EF4:EF7,0)-1))</f>
        <v/>
      </c>
      <c r="EH4" s="49" t="str">
        <f>IF(OR(EG4="",COUNTIF(EG4:EG7,EG4)=1),"",$BX4)</f>
        <v/>
      </c>
      <c r="EI4" s="49" t="str">
        <f>IF(EE4="","",IF(COUNTIF(EG4:EG7,EG4)=1,EG4,EG4+RANK(EH4,EH4:EH7,0)-1))</f>
        <v/>
      </c>
      <c r="EJ4" s="49" t="str">
        <f>IF(OR(EI4="",COUNTIF(EI4:EI7,EI4)=1),"",$BU4)</f>
        <v/>
      </c>
      <c r="EK4" s="49" t="str">
        <f>IF(EE4="","",IF(COUNTIF(EI4:EI7,EI4)=1,EI4,EI4+RANK(EJ4,EJ4:EJ7,0)-1))</f>
        <v/>
      </c>
      <c r="EL4" s="49">
        <f>IF(DT4&gt;0,CG2+DA2+RANK(EK4,EK4:EK7,1),)</f>
        <v>0</v>
      </c>
      <c r="EM4" s="14"/>
      <c r="EN4" s="49">
        <f t="shared" ref="EN4:EN7" si="65">IF(CC4=4,BT4,)</f>
        <v>0</v>
      </c>
      <c r="EO4" s="49">
        <f t="shared" ref="EO4:EO7" si="66">(SUMIF($AF$4:$AF$108,$BT4,$BL$4:$BL$108)+SUMIF($AH$4:$AH$108,$BT4,$BM$4:$BM$108))</f>
        <v>0</v>
      </c>
      <c r="EP4" s="49">
        <f t="shared" ref="EP4:EP7" si="67">(SUMIF($AF$4:$AF$108,$BT4,$BN$4:$BN$108)+SUMIF($AH$4:$AH$108,$BT4,$BO$4:$BO$108))</f>
        <v>0</v>
      </c>
      <c r="EQ4" s="49">
        <f t="shared" ref="EQ4:EQ7" si="68">(SUMIF($AF$4:$AF$108,$BT4,$BP$4:$BP$108)+SUMIF($AH$4:$AH$108,$BT4,$BQ$4:$BQ$108))</f>
        <v>0</v>
      </c>
      <c r="ER4" s="49">
        <f t="shared" ref="ER4:ER7" si="69">IFERROR(EO4*3+EP4*1,0)</f>
        <v>0</v>
      </c>
      <c r="ES4" s="49" t="str">
        <f t="shared" ref="ES4:ES7" si="70">$CB4</f>
        <v>A</v>
      </c>
      <c r="ET4" s="49">
        <f>IF(EN4&gt;0,RANK(ER4,ER4:ER7)+CG2+DA2+DU2,)</f>
        <v>0</v>
      </c>
      <c r="EU4" s="49">
        <f>IF(AND(EN4&gt;0,COUNTIF(ET4:ET7,ET4)&gt;1),SUMIFS($AI$4:$AI$108,$AF$4:$AF$108,$BT4,$M$4:$M$108,4)+SUMIFS($AK$4:$AK$108,$AH$4:$AH$108,$BT4,$M$4:$M$108,4)-SUMIFS($AK$4:$AK$108,$AF$4:$AF$108,$BT4,$M$4:$M$108,4)-SUMIFS($AI$4:$AI$108,$AH$4:$AH$108,$BT4,$M$4:$M$108,4),)</f>
        <v>0</v>
      </c>
      <c r="EV4" s="49">
        <f>IF(AND(EN4&gt;0,COUNTIF(ET4:ET7,ET4)&gt;1),ET4+RANK(EU4,EU4:EU7)-1,ET4)</f>
        <v>0</v>
      </c>
      <c r="EW4" s="49">
        <f t="shared" ref="EW4:EW7" si="71">IF(AND(EN4&gt;0,COUNTIF(EV4:EV7,EV4)&gt;1),SUMIFS($AI$4:$AI$108,$AF$4:$AF$108,$BT4,$M$4:$M$108,4)+SUMIFS($AK$4:$AK$108,$AH$4:$AH$108,$BT4,$M$4:$M$108,4),)</f>
        <v>0</v>
      </c>
      <c r="EX4" s="49">
        <f>IF(AND(EN4&gt;0,COUNTIF(EV4:EV7,EV4)&gt;1),EV4+RANK(EW4,EW4:EW7)-1,EV4)</f>
        <v>0</v>
      </c>
      <c r="EY4" s="49" t="str">
        <f t="shared" ref="EY4:EY7" si="72">IF(EX4=0,"",EX4)</f>
        <v/>
      </c>
      <c r="EZ4" s="49" t="str">
        <f>IF(OR(EY4="",COUNTIF(EY4:EY7,EY4)=1),"",$BZ4)</f>
        <v/>
      </c>
      <c r="FA4" s="49" t="str">
        <f>IF(EY4="","",IF(COUNTIF(EY4:EY7,EY4)=1,EY4,EY4+RANK(EZ4,EZ4:EZ7,0)-1))</f>
        <v/>
      </c>
      <c r="FB4" s="49" t="str">
        <f>IF(OR(FA4="",COUNTIF(FA4:FA7,FA4)=1),"",$BX4)</f>
        <v/>
      </c>
      <c r="FC4" s="49" t="str">
        <f>IF(EY4="","",IF(COUNTIF(FA4:FA7,FA4)=1,FA4,FA4+RANK(FB4,FB4:FB7,0)-1))</f>
        <v/>
      </c>
      <c r="FD4" s="49" t="str">
        <f>IF(OR(FC4="",COUNTIF(FC4:FC7,FC4)=1),"",$BU4)</f>
        <v/>
      </c>
      <c r="FE4" s="49" t="str">
        <f>IF(EY4="","",IF(COUNTIF(FC4:FC7,FC4)=1,FC4,FC4+RANK(FD4,FD4:FD7,0)-1))</f>
        <v/>
      </c>
      <c r="FF4" s="49">
        <f>IF(EN4&gt;0,CG2+DA2+DU2+RANK(FE4,FE4:FE7,1),)</f>
        <v>0</v>
      </c>
      <c r="FG4" s="14"/>
      <c r="FH4" s="49">
        <f>IFERROR(VLOOKUP(FJ4,CF3:CX7,19,FALSE),IFERROR(VLOOKUP(FJ4,CZ3:DR7,19,FALSE),IFERROR(VLOOKUP(FJ4,DT3:EL7,19,FALSE),VLOOKUP(FJ4,EN3:FF7,19,FALSE))))</f>
        <v>1</v>
      </c>
      <c r="FI4" s="49">
        <f>RANK(FH4,FH4:FH7,1)+COUNTIF(FH4,FH4)-1</f>
        <v>1</v>
      </c>
      <c r="FJ4" s="14" t="str">
        <f t="shared" ref="FJ4:FJ7" si="73">BT4</f>
        <v>Mexiko</v>
      </c>
      <c r="FK4" s="42"/>
      <c r="FL4" s="42"/>
      <c r="FM4" s="23" t="s">
        <v>145</v>
      </c>
      <c r="FN4" s="100" t="str">
        <f>O6</f>
        <v>Sydkorea</v>
      </c>
      <c r="FO4" s="101">
        <f t="shared" ref="FO4:FO15" si="74">RANK($FP4,$FP$4:$FP$15,1)+COUNTIF($FP4:$FP$15,$FP4)-1</f>
        <v>12</v>
      </c>
      <c r="FP4" s="101">
        <f t="shared" ref="FP4:FP15" si="75">FS4+FR4+FQ4</f>
        <v>1</v>
      </c>
      <c r="FQ4" s="101">
        <f t="array" ref="FQ4">SUMPRODUCT(($FT$4:$FT$15=FT4)*($FU$4:$FU$15=FU4)*($FV$4:$FV$15&gt;FV4))</f>
        <v>0</v>
      </c>
      <c r="FR4" s="91">
        <f t="array" ref="FR4">SUMPRODUCT(($FT$4:$FT$15=FT4)*($FU$4:$FU$15&gt;FU4))</f>
        <v>0</v>
      </c>
      <c r="FS4" s="101">
        <f t="shared" ref="FS4:FS15" si="76">RANK(FT4,$FT$4:$FT$15)</f>
        <v>1</v>
      </c>
      <c r="FT4" s="102">
        <f>V6</f>
        <v>0</v>
      </c>
      <c r="FU4" s="102">
        <f>U6</f>
        <v>0</v>
      </c>
      <c r="FV4" s="102">
        <f>S6</f>
        <v>0</v>
      </c>
      <c r="FW4" s="102" t="str">
        <f t="shared" ref="FW4:FW15" si="77">FM4</f>
        <v>A</v>
      </c>
      <c r="FX4" s="101">
        <f t="shared" ref="FX4:FX15" si="78">IF(FO4&lt;9,FW4,)</f>
        <v>0</v>
      </c>
      <c r="FY4" s="42"/>
      <c r="FZ4" s="44">
        <v>2</v>
      </c>
      <c r="GA4" s="44" t="str">
        <f t="shared" ref="GA4:GA203" si="79">GB4&amp;GC4&amp;GD4&amp;GE4&amp;GF4&amp;GG4&amp;GH4&amp;GI4</f>
        <v>EJIFHGLK</v>
      </c>
      <c r="GB4" s="44" t="s">
        <v>148</v>
      </c>
      <c r="GC4" s="44" t="s">
        <v>159</v>
      </c>
      <c r="GD4" s="44" t="s">
        <v>150</v>
      </c>
      <c r="GE4" s="44" t="s">
        <v>109</v>
      </c>
      <c r="GF4" s="44" t="s">
        <v>160</v>
      </c>
      <c r="GG4" s="44" t="s">
        <v>149</v>
      </c>
      <c r="GH4" s="44" t="s">
        <v>152</v>
      </c>
      <c r="GI4" s="44" t="s">
        <v>151</v>
      </c>
      <c r="GJ4" s="100" t="str">
        <f t="shared" ref="GJ4:GQ4" si="80">VLOOKUP(GB4,$FM$3:$FN$15,2,FALSE)</f>
        <v>Elfenbenskusten</v>
      </c>
      <c r="GK4" s="100" t="str">
        <f t="shared" si="80"/>
        <v>Österrike</v>
      </c>
      <c r="GL4" s="100" t="str">
        <f t="shared" si="80"/>
        <v>Irak</v>
      </c>
      <c r="GM4" s="100" t="str">
        <f t="shared" si="80"/>
        <v>Sverige</v>
      </c>
      <c r="GN4" s="100" t="str">
        <f t="shared" si="80"/>
        <v>Saudiarabien</v>
      </c>
      <c r="GO4" s="100" t="str">
        <f t="shared" si="80"/>
        <v>Iran</v>
      </c>
      <c r="GP4" s="100" t="str">
        <f t="shared" si="80"/>
        <v>Ghana</v>
      </c>
      <c r="GQ4" s="100" t="str">
        <f t="shared" si="80"/>
        <v>Uzbekistan</v>
      </c>
      <c r="GR4" s="42">
        <f t="shared" ref="GR4:GR203" si="81">IFERROR(IF(AND(VLOOKUP(GB4,$FX$4:$FX$15,1,FALSE)=GB4,VLOOKUP(GC4,$FX$4:$FX$15,1,FALSE)=GC4,VLOOKUP(GD4,$FX$4:$FX$15,1,FALSE)=GD4,VLOOKUP(GE4,$FX$4:$FX$15,1,FALSE)=GE4,VLOOKUP(GF4,$FX$4:$FX$15,1,FALSE)=GF4,VLOOKUP(GG4,$FX$4:$FX$15,1,FALSE)=GG4,VLOOKUP(GH4,$FX$4:$FX$15,1,FALSE)=GH4,VLOOKUP(GI4,$FX$4:$FX$15,1,FALSE)=GI4),FZ4,""),"")</f>
        <v>2</v>
      </c>
      <c r="GS4" s="42"/>
      <c r="GT4" s="42"/>
      <c r="GU4" s="42"/>
      <c r="GV4" s="42"/>
      <c r="GW4" s="42"/>
      <c r="GX4" s="44"/>
      <c r="GY4" s="42"/>
      <c r="GZ4" s="85">
        <v>1</v>
      </c>
      <c r="HA4" s="96"/>
      <c r="HB4" s="96"/>
      <c r="HC4" s="103"/>
      <c r="HD4" s="42"/>
      <c r="HE4" s="42"/>
      <c r="HF4" s="42"/>
      <c r="HG4" s="42"/>
    </row>
    <row r="5" spans="1:215" ht="14.25" customHeight="1" x14ac:dyDescent="0.35">
      <c r="A5" s="42"/>
      <c r="B5" s="85">
        <v>2</v>
      </c>
      <c r="C5" s="86">
        <v>46185</v>
      </c>
      <c r="D5" s="87" t="s">
        <v>161</v>
      </c>
      <c r="E5" s="88" t="s">
        <v>157</v>
      </c>
      <c r="F5" s="89" t="s">
        <v>162</v>
      </c>
      <c r="G5" s="90"/>
      <c r="H5" s="85" t="s">
        <v>157</v>
      </c>
      <c r="I5" s="90"/>
      <c r="J5" s="85" t="str">
        <f t="shared" si="0"/>
        <v/>
      </c>
      <c r="K5" s="91"/>
      <c r="L5" s="91"/>
      <c r="M5" s="92">
        <f t="shared" si="1"/>
        <v>1</v>
      </c>
      <c r="N5" s="46">
        <v>2</v>
      </c>
      <c r="O5" s="104" t="str">
        <f>VLOOKUP(N5,FI4:FJ7,2,FALSE)</f>
        <v>Sydafrika</v>
      </c>
      <c r="P5" s="105">
        <f t="shared" ref="P5:P7" si="82">VLOOKUP(O5,$BT$4:$CA$7,2,FALSE)</f>
        <v>0</v>
      </c>
      <c r="Q5" s="105">
        <f>VLOOKUP($O$5,$BT$4:$CA$7,3,FALSE)</f>
        <v>0</v>
      </c>
      <c r="R5" s="105">
        <f>VLOOKUP($O$5,$BT$4:$CA$7,4,FALSE)</f>
        <v>0</v>
      </c>
      <c r="S5" s="105">
        <f>VLOOKUP($O$5,$BT$4:$CA$7,5,FALSE)</f>
        <v>0</v>
      </c>
      <c r="T5" s="105">
        <f>VLOOKUP($O$5,$BT$4:$CA$7,6,FALSE)</f>
        <v>0</v>
      </c>
      <c r="U5" s="105">
        <f>VLOOKUP($O$5,$BT$4:$CA$7,7,FALSE)</f>
        <v>0</v>
      </c>
      <c r="V5" s="106">
        <f>VLOOKUP($O$5,$BT$4:$CA$7,8,FALSE)</f>
        <v>0</v>
      </c>
      <c r="W5" s="42"/>
      <c r="X5" s="96" t="s">
        <v>248</v>
      </c>
      <c r="Y5" s="196"/>
      <c r="Z5" s="187"/>
      <c r="AA5" s="187"/>
      <c r="AB5" s="192"/>
      <c r="AC5" s="97"/>
      <c r="AD5" s="42"/>
      <c r="AE5" s="98">
        <f t="shared" ref="AE5:AH5" si="83">C5</f>
        <v>46185</v>
      </c>
      <c r="AF5" s="98" t="str">
        <f t="shared" si="83"/>
        <v>Sydkorea</v>
      </c>
      <c r="AG5" s="98" t="str">
        <f t="shared" si="83"/>
        <v>-</v>
      </c>
      <c r="AH5" s="98" t="str">
        <f t="shared" si="83"/>
        <v>Czechia</v>
      </c>
      <c r="AI5" s="90" t="str">
        <f t="shared" si="3"/>
        <v/>
      </c>
      <c r="AJ5" s="85" t="str">
        <f t="shared" si="4"/>
        <v>-</v>
      </c>
      <c r="AK5" s="90" t="str">
        <f t="shared" si="5"/>
        <v/>
      </c>
      <c r="AL5" s="85" t="str">
        <f t="shared" si="6"/>
        <v/>
      </c>
      <c r="AM5" s="91"/>
      <c r="AN5" s="49">
        <f t="shared" si="7"/>
        <v>0</v>
      </c>
      <c r="AO5" s="49">
        <f t="shared" si="8"/>
        <v>0</v>
      </c>
      <c r="AP5" s="49">
        <f t="shared" si="9"/>
        <v>0</v>
      </c>
      <c r="AQ5" s="49">
        <f t="shared" si="10"/>
        <v>0</v>
      </c>
      <c r="AR5" s="49">
        <f t="shared" si="11"/>
        <v>0</v>
      </c>
      <c r="AS5" s="49">
        <f t="shared" si="12"/>
        <v>0</v>
      </c>
      <c r="AT5" s="49">
        <f t="shared" si="13"/>
        <v>0</v>
      </c>
      <c r="AU5" s="49">
        <f t="shared" si="14"/>
        <v>0</v>
      </c>
      <c r="AV5" s="49">
        <f t="shared" si="15"/>
        <v>0</v>
      </c>
      <c r="AW5" s="49">
        <f t="shared" si="16"/>
        <v>0</v>
      </c>
      <c r="AX5" s="49">
        <f t="shared" si="17"/>
        <v>0</v>
      </c>
      <c r="AY5" s="49">
        <f t="shared" si="18"/>
        <v>0</v>
      </c>
      <c r="AZ5" s="49">
        <f t="shared" si="19"/>
        <v>0</v>
      </c>
      <c r="BA5" s="49">
        <f t="shared" si="20"/>
        <v>0</v>
      </c>
      <c r="BB5" s="49">
        <f t="shared" si="21"/>
        <v>0</v>
      </c>
      <c r="BC5" s="49">
        <f t="shared" si="22"/>
        <v>0</v>
      </c>
      <c r="BD5" s="49">
        <f t="shared" si="23"/>
        <v>0</v>
      </c>
      <c r="BE5" s="49">
        <f t="shared" si="24"/>
        <v>0</v>
      </c>
      <c r="BF5" s="49">
        <f t="shared" si="25"/>
        <v>0</v>
      </c>
      <c r="BG5" s="49">
        <f t="shared" si="26"/>
        <v>0</v>
      </c>
      <c r="BH5" s="49">
        <f t="shared" si="27"/>
        <v>0</v>
      </c>
      <c r="BI5" s="49">
        <f t="shared" si="28"/>
        <v>0</v>
      </c>
      <c r="BJ5" s="49">
        <f t="shared" si="29"/>
        <v>0</v>
      </c>
      <c r="BK5" s="49">
        <f t="shared" si="30"/>
        <v>0</v>
      </c>
      <c r="BL5" s="49">
        <f t="shared" si="31"/>
        <v>0</v>
      </c>
      <c r="BM5" s="49">
        <f t="shared" si="32"/>
        <v>0</v>
      </c>
      <c r="BN5" s="49">
        <f t="shared" si="33"/>
        <v>0</v>
      </c>
      <c r="BO5" s="49">
        <f t="shared" si="34"/>
        <v>0</v>
      </c>
      <c r="BP5" s="49">
        <f t="shared" si="35"/>
        <v>0</v>
      </c>
      <c r="BQ5" s="49">
        <f t="shared" si="36"/>
        <v>0</v>
      </c>
      <c r="BR5" s="14"/>
      <c r="BS5" s="14"/>
      <c r="BT5" s="14" t="s">
        <v>158</v>
      </c>
      <c r="BU5" s="49">
        <f t="shared" si="37"/>
        <v>0</v>
      </c>
      <c r="BV5" s="49">
        <f t="shared" si="38"/>
        <v>0</v>
      </c>
      <c r="BW5" s="49">
        <f t="shared" si="39"/>
        <v>0</v>
      </c>
      <c r="BX5" s="49">
        <f t="shared" si="40"/>
        <v>0</v>
      </c>
      <c r="BY5" s="49">
        <f t="shared" si="41"/>
        <v>0</v>
      </c>
      <c r="BZ5" s="49">
        <f t="shared" si="42"/>
        <v>0</v>
      </c>
      <c r="CA5" s="49">
        <f t="shared" si="43"/>
        <v>0</v>
      </c>
      <c r="CB5" s="49" t="s">
        <v>145</v>
      </c>
      <c r="CC5" s="99">
        <f>RANK(CA5,CA4:CA7)</f>
        <v>1</v>
      </c>
      <c r="CD5" s="49">
        <f>SUMPRODUCT((CA4:CA7=CA5)*(BZ4:BZ7&gt;BZ5))</f>
        <v>0</v>
      </c>
      <c r="CE5" s="14"/>
      <c r="CF5" s="14" t="str">
        <f t="shared" si="44"/>
        <v>Sydafrika</v>
      </c>
      <c r="CG5" s="49">
        <f t="shared" si="45"/>
        <v>0</v>
      </c>
      <c r="CH5" s="49">
        <f t="shared" si="46"/>
        <v>0</v>
      </c>
      <c r="CI5" s="49">
        <f t="shared" si="47"/>
        <v>0</v>
      </c>
      <c r="CJ5" s="49">
        <f t="shared" si="48"/>
        <v>0</v>
      </c>
      <c r="CK5" s="49" t="str">
        <f t="shared" si="49"/>
        <v>A</v>
      </c>
      <c r="CL5" s="49">
        <f>IF(CF5&gt;0,RANK(CJ5,CJ4:CJ7),)</f>
        <v>1</v>
      </c>
      <c r="CM5" s="49">
        <f>IF(AND(CF5&gt;0,COUNTIF(CL4:CL7,CL5)&gt;1),SUMIFS($AI$4:$AI$108,$AF$4:$AF$108,$BT5,$M$4:$M$108,1)+SUMIFS($AK$4:$AK$108,$AH$4:$AH$108,$BT5,$M$4:$M$108,1)-SUMIFS($AK$4:$AK$108,$AF$4:$AF$108,$BT5,$M$4:$M$108,1)-SUMIFS($AI$4:$AI$108,$AH$4:$AH$108,$BT5,$M$4:$M$108,1),)</f>
        <v>0</v>
      </c>
      <c r="CN5" s="49">
        <f>IF(AND(CF5&gt;0,COUNTIF(CL4:CL7,CL5)&gt;1),CL5+RANK(CM5,CM4:CM7)-1,CL5)</f>
        <v>1</v>
      </c>
      <c r="CO5" s="49">
        <f>IF(AND(CF5&gt;0,COUNTIF(CN4:CN7,CN5)&gt;1),SUMIFS($AI$4:$AI$108,$AF$4:$AF$108,$BT5,$M$4:$M$108,1)+SUMIFS($AK$4:$AK$108,$AH$4:$AH$108,$BT5,$M$4:$M$108,1),)</f>
        <v>0</v>
      </c>
      <c r="CP5" s="49">
        <f>IF(AND(CF5&gt;0,COUNTIF(CN4:CN7,CN5)&gt;1),CN5+RANK(CO5,CO4:CO7)-1,CN5)</f>
        <v>1</v>
      </c>
      <c r="CQ5" s="49">
        <f t="shared" si="50"/>
        <v>1</v>
      </c>
      <c r="CR5" s="49">
        <f>IF(OR(CQ5="",COUNTIF(CQ4:CQ7,CQ5)=1),"",$BZ5)</f>
        <v>0</v>
      </c>
      <c r="CS5" s="49">
        <f>IF(CQ5="","",IF(COUNTIF(CQ4:CQ7,CQ5)=1,CQ5,CQ5+RANK(CR5,CR4:CR7,0)-1))</f>
        <v>1</v>
      </c>
      <c r="CT5" s="49">
        <f>IF(OR(CS5="",COUNTIF(CS4:CS7,CS5)=1),"",$BX5)</f>
        <v>0</v>
      </c>
      <c r="CU5" s="49">
        <f>IF(CQ5="","",IF(COUNTIF(CS4:CS7,CS5)=1,CS5,CS5+RANK(CT5,CT4:CT7,0)-1))</f>
        <v>1</v>
      </c>
      <c r="CV5" s="49">
        <f>IF(OR(CU5="",COUNTIF(CU4:CU7,CU5)=1),"",$BU5)</f>
        <v>0</v>
      </c>
      <c r="CW5" s="49">
        <f>IF(CQ5="","",IF(COUNTIF(CU4:CU7,CU5)=1,CU5,CU5+RANK(CV5,CV4:CV7,0)-1))</f>
        <v>1</v>
      </c>
      <c r="CX5" s="49">
        <f>IF(CF5&gt;0,BM2+RANK(CW5,CW4:CW7,1),)</f>
        <v>1</v>
      </c>
      <c r="CY5" s="14"/>
      <c r="CZ5" s="14">
        <f t="shared" si="51"/>
        <v>0</v>
      </c>
      <c r="DA5" s="49">
        <f t="shared" si="52"/>
        <v>0</v>
      </c>
      <c r="DB5" s="49">
        <f t="shared" si="53"/>
        <v>0</v>
      </c>
      <c r="DC5" s="49">
        <f t="shared" si="54"/>
        <v>0</v>
      </c>
      <c r="DD5" s="49">
        <f t="shared" si="55"/>
        <v>0</v>
      </c>
      <c r="DE5" s="49" t="str">
        <f t="shared" si="56"/>
        <v>A</v>
      </c>
      <c r="DF5" s="49">
        <f>IF(CZ5&gt;0,RANK(DD5,DD4:DD7)+CG2,)</f>
        <v>0</v>
      </c>
      <c r="DG5" s="49">
        <f>IF(AND(CZ5&gt;0,COUNTIF(DF4:DF7,DF5)&gt;1),SUMIFS($AI$4:$AI$108,$AF$4:$AF$108,$BT5,$M$4:$M$108,2)+SUMIFS($AK$4:$AK$108,$AH$4:$AH108,$BT5,$M$4:$M$108,2)-SUMIFS($AK$4:$AK$108,$AF$4:$AF$108,$BT5,$M$4:$M$108,2)-SUMIFS($AI$4:$AI$108,$AH$4:$AH$108,$BT5,$M$4:$M$108,2),)</f>
        <v>0</v>
      </c>
      <c r="DH5" s="49">
        <f>IF(AND(CZ5&gt;0,COUNTIF(DF4:DF7,DF5)&gt;1),DF5+RANK(DG5,DG4:DG7)-1,DF5)</f>
        <v>0</v>
      </c>
      <c r="DI5" s="49">
        <f>IF(AND(CZ5&gt;0,COUNTIF(DH4:DH7,DH5)&gt;1),SUMIFS($AI$4:$AI$108,$AF$4:$AF$108,$BT5,$M$4:$M$108,2)+SUMIFS($AK$4:$AK$108,$AH$4:$AH$108,$BT5,$M$4:$M$108,2),)</f>
        <v>0</v>
      </c>
      <c r="DJ5" s="49">
        <f>IF(AND(CZ5&gt;0,COUNTIF(DH4:DH7,DH5)&gt;1),DH5+RANK(DI5,DI4:DI7)-1,DH5)</f>
        <v>0</v>
      </c>
      <c r="DK5" s="49" t="str">
        <f t="shared" si="57"/>
        <v/>
      </c>
      <c r="DL5" s="49" t="str">
        <f>IF(OR(DK5="",COUNTIF(DK4:DK7,DK5)=1),"",$BZ5)</f>
        <v/>
      </c>
      <c r="DM5" s="49" t="str">
        <f>IF(DK5="","",IF(COUNTIF(DK4:DK7,DK5)=1,DK5,DK5+RANK(DL5,DL4:DL7,0)-1))</f>
        <v/>
      </c>
      <c r="DN5" s="49" t="str">
        <f>IF(OR(DM5="",COUNTIF(DM4:DM7,DM5)=1),"",$BX5)</f>
        <v/>
      </c>
      <c r="DO5" s="49" t="str">
        <f>IF(DK5="","",IF(COUNTIF(DM4:DM7,DM5)=1,DM5,DM5+RANK(DN5,DN4:DN7,0)-1))</f>
        <v/>
      </c>
      <c r="DP5" s="49" t="str">
        <f>IF(OR(DO5="",COUNTIF(DO4:DO7,DO5)=1),"",$BU5)</f>
        <v/>
      </c>
      <c r="DQ5" s="49" t="str">
        <f>IF(DK5="","",IF(COUNTIF(DO4:DO7,DO5)=1,DO5,DO5+RANK(DP5,DP4:DP7,0)-1))</f>
        <v/>
      </c>
      <c r="DR5" s="49">
        <f>IF(CZ5&gt;0,CG2+RANK(DQ5,DQ4:DQ7,1),)</f>
        <v>0</v>
      </c>
      <c r="DS5" s="14"/>
      <c r="DT5" s="49">
        <f t="shared" si="58"/>
        <v>0</v>
      </c>
      <c r="DU5" s="49">
        <f t="shared" si="59"/>
        <v>0</v>
      </c>
      <c r="DV5" s="49">
        <f t="shared" si="60"/>
        <v>0</v>
      </c>
      <c r="DW5" s="49">
        <f t="shared" si="61"/>
        <v>0</v>
      </c>
      <c r="DX5" s="49">
        <f t="shared" si="62"/>
        <v>0</v>
      </c>
      <c r="DY5" s="49" t="str">
        <f t="shared" si="63"/>
        <v>A</v>
      </c>
      <c r="DZ5" s="49">
        <f>IF(DT5&gt;0,RANK(DX5,DX4:DX7)+CG2+DA2,)</f>
        <v>0</v>
      </c>
      <c r="EA5" s="49">
        <f>IF(AND(DT5&gt;0,COUNTIF(DZ4:DZ7,DZ5)&gt;1),SUMIFS($AI$4:$AI$108,$AF$4:$AF$108,$BT5,$M$4:$M$108,3)+SUMIFS($AK$4:$AK$108,$AH$4:$AH$108,$BT5,$M$4:$M$108,3)-SUMIFS($AK$4:$AK$108,$AF$4:$AF$108,$BT5,$M$4:$M$108,3)-SUMIFS($AI$4:$AI$108,$AH$4:$AH$108,$BT5,$M$4:$M$108,3),)</f>
        <v>0</v>
      </c>
      <c r="EB5" s="49">
        <f>IF(AND(DT5&gt;0,COUNTIF(DZ4:DZ7,DZ5)&gt;1),DZ5+RANK(EA5,EA4:EA7)-1,DZ5)</f>
        <v>0</v>
      </c>
      <c r="EC5" s="49">
        <f>IF(AND(DT5&gt;0,COUNTIF(EB4:EB7,EB5)&gt;1),SUMIFS($AI$4:$AI$108,$AF$4:$AF$108,$BT5,$M$4:$M$108,3)+SUMIFS($AK$4:$AK$108,$AH$4:$AH$108,$BT5,$M$4:$M$108,3),)</f>
        <v>0</v>
      </c>
      <c r="ED5" s="49">
        <f>IF(AND(DT5&gt;0,COUNTIF(EB4:EB7,EB5)&gt;1),EB5+RANK(EC5,EC4:EC7)-1,EB5)</f>
        <v>0</v>
      </c>
      <c r="EE5" s="49" t="str">
        <f t="shared" si="64"/>
        <v/>
      </c>
      <c r="EF5" s="49" t="str">
        <f>IF(OR(EE5="",COUNTIF(EE4:EE7,EE5)=1),"",$BZ5)</f>
        <v/>
      </c>
      <c r="EG5" s="49" t="str">
        <f>IF(EE5="","",IF(COUNTIF(EE4:EE7,EE5)=1,EE5,EE5+RANK(EF5,EF4:EF7,0)-1))</f>
        <v/>
      </c>
      <c r="EH5" s="49" t="str">
        <f>IF(OR(EG5="",COUNTIF(EG4:EG7,EG5)=1),"",$BX5)</f>
        <v/>
      </c>
      <c r="EI5" s="49" t="str">
        <f>IF(EE5="","",IF(COUNTIF(EG4:EG7,EG5)=1,EG5,EG5+RANK(EH5,EH4:EH7,0)-1))</f>
        <v/>
      </c>
      <c r="EJ5" s="49" t="str">
        <f>IF(OR(EI5="",COUNTIF(EI4:EI7,EI5)=1),"",$BU5)</f>
        <v/>
      </c>
      <c r="EK5" s="49" t="str">
        <f>IF(EE5="","",IF(COUNTIF(EI4:EI7,EI5)=1,EI5,EI5+RANK(EJ5,EJ4:EJ7,0)-1))</f>
        <v/>
      </c>
      <c r="EL5" s="49">
        <f>IF(DT5&gt;0,CG2+DA2+RANK(EK5,EK4:EK7,1),)</f>
        <v>0</v>
      </c>
      <c r="EM5" s="14"/>
      <c r="EN5" s="49">
        <f t="shared" si="65"/>
        <v>0</v>
      </c>
      <c r="EO5" s="49">
        <f t="shared" si="66"/>
        <v>0</v>
      </c>
      <c r="EP5" s="49">
        <f t="shared" si="67"/>
        <v>0</v>
      </c>
      <c r="EQ5" s="49">
        <f t="shared" si="68"/>
        <v>0</v>
      </c>
      <c r="ER5" s="49">
        <f t="shared" si="69"/>
        <v>0</v>
      </c>
      <c r="ES5" s="49" t="str">
        <f t="shared" si="70"/>
        <v>A</v>
      </c>
      <c r="ET5" s="49">
        <f>IF(EN5&gt;0,RANK(ER5,ER4:ER7)+CG2+DA2+DU2,)</f>
        <v>0</v>
      </c>
      <c r="EU5" s="49">
        <f>IF(AND(EN5&gt;0,COUNTIF(ET4:ET7,ET5)&gt;1),SUMIFS($AI$4:$AI$108,$AF$4:$AF$108,$BT5,$M$4:$M$108,4)+SUMIFS($AK$4:$AK$108,$AH$4:$AH$108,$BT5,$M$4:$M$108,4)-SUMIFS($AK$4:$AK$108,$AF$4:$AF$108,$BT5,$M$4:$M$108,4)-SUMIFS($AI$4:$AI$108,$AH$4:$AH$108,$BT5,$M$4:$M$108,4),)</f>
        <v>0</v>
      </c>
      <c r="EV5" s="49">
        <f>IF(AND(EN5&gt;0,COUNTIF(ET4:ET7,ET5)&gt;1),ET5+RANK(EU5,EU4:EU7)-1,ET5)</f>
        <v>0</v>
      </c>
      <c r="EW5" s="49">
        <f t="shared" si="71"/>
        <v>0</v>
      </c>
      <c r="EX5" s="49">
        <f>IF(AND(EN5&gt;0,COUNTIF(EV4:EV7,EV5)&gt;1),EV5+RANK(EW5,EW4:EW7)-1,EV5)</f>
        <v>0</v>
      </c>
      <c r="EY5" s="49" t="str">
        <f t="shared" si="72"/>
        <v/>
      </c>
      <c r="EZ5" s="49" t="str">
        <f>IF(OR(EY5="",COUNTIF(EY4:EY7,EY5)=1),"",$BZ5)</f>
        <v/>
      </c>
      <c r="FA5" s="49" t="str">
        <f>IF(EY5="","",IF(COUNTIF(EY4:EY7,EY5)=1,EY5,EY5+RANK(EZ5,EZ4:EZ7,0)-1))</f>
        <v/>
      </c>
      <c r="FB5" s="49" t="str">
        <f>IF(OR(FA5="",COUNTIF(FA4:FA7,FA5)=1),"",$BX5)</f>
        <v/>
      </c>
      <c r="FC5" s="49" t="str">
        <f>IF(EY5="","",IF(COUNTIF(FA4:FA7,FA5)=1,FA5,FA5+RANK(FB5,FB4:FB7,0)-1))</f>
        <v/>
      </c>
      <c r="FD5" s="49" t="str">
        <f>IF(OR(FC5="",COUNTIF(FC4:FC7,FC5)=1),"",$BU5)</f>
        <v/>
      </c>
      <c r="FE5" s="49" t="str">
        <f>IF(EY5="","",IF(COUNTIF(FC4:FC7,FC5)=1,FC5,FC5+RANK(FD5,FD4:FD7,0)-1))</f>
        <v/>
      </c>
      <c r="FF5" s="49">
        <f>IF(EN5&gt;0,CG2+DA2+DU2+RANK(FE5,FE4:FE7,1),)</f>
        <v>0</v>
      </c>
      <c r="FG5" s="14"/>
      <c r="FH5" s="49">
        <f>IFERROR(VLOOKUP(FJ5,CF3:CX7,19,FALSE),IFERROR(VLOOKUP(FJ5,CZ3:DR7,19,FALSE),IFERROR(VLOOKUP(FJ5,DT3:EL7,19,FALSE),VLOOKUP(FJ5,EN3:FF7,19,FALSE))))</f>
        <v>1</v>
      </c>
      <c r="FI5" s="49">
        <f>RANK(FH5,FH4:FH7,1)+COUNTIF(FH4:FH5,FH5)-1</f>
        <v>2</v>
      </c>
      <c r="FJ5" s="14" t="str">
        <f t="shared" si="73"/>
        <v>Sydafrika</v>
      </c>
      <c r="FK5" s="42"/>
      <c r="FL5" s="42"/>
      <c r="FM5" s="23" t="s">
        <v>146</v>
      </c>
      <c r="FN5" s="100" t="str">
        <f>O15</f>
        <v>Qatar</v>
      </c>
      <c r="FO5" s="101">
        <f t="shared" si="74"/>
        <v>11</v>
      </c>
      <c r="FP5" s="101">
        <f t="shared" si="75"/>
        <v>1</v>
      </c>
      <c r="FQ5" s="101">
        <f t="array" ref="FQ5">SUMPRODUCT(($FT$4:$FT$15=FT5)*($FU$4:$FU$15=FU5)*($FV$4:$FV$15&gt;FV5))</f>
        <v>0</v>
      </c>
      <c r="FR5" s="91">
        <f t="array" ref="FR5">SUMPRODUCT(($FT$4:$FT$15=FT5)*($FU$4:$FU$15&gt;FU5))</f>
        <v>0</v>
      </c>
      <c r="FS5" s="101">
        <f t="shared" si="76"/>
        <v>1</v>
      </c>
      <c r="FT5" s="102">
        <f>V15</f>
        <v>0</v>
      </c>
      <c r="FU5" s="102">
        <f>U15</f>
        <v>0</v>
      </c>
      <c r="FV5" s="102">
        <f>S15</f>
        <v>0</v>
      </c>
      <c r="FW5" s="102" t="str">
        <f t="shared" si="77"/>
        <v>B</v>
      </c>
      <c r="FX5" s="101">
        <f t="shared" si="78"/>
        <v>0</v>
      </c>
      <c r="FY5" s="42"/>
      <c r="FZ5" s="44">
        <v>3</v>
      </c>
      <c r="GA5" s="44" t="str">
        <f t="shared" si="79"/>
        <v>HGIDJFLK</v>
      </c>
      <c r="GB5" s="44" t="s">
        <v>160</v>
      </c>
      <c r="GC5" s="44" t="s">
        <v>149</v>
      </c>
      <c r="GD5" s="44" t="s">
        <v>150</v>
      </c>
      <c r="GE5" s="44" t="s">
        <v>147</v>
      </c>
      <c r="GF5" s="44" t="s">
        <v>159</v>
      </c>
      <c r="GG5" s="44" t="s">
        <v>109</v>
      </c>
      <c r="GH5" s="44" t="s">
        <v>152</v>
      </c>
      <c r="GI5" s="44" t="s">
        <v>151</v>
      </c>
      <c r="GJ5" s="100" t="str">
        <f t="shared" ref="GJ5:GQ5" si="84">VLOOKUP(GB5,$FM$3:$FN$15,2,FALSE)</f>
        <v>Saudiarabien</v>
      </c>
      <c r="GK5" s="100" t="str">
        <f t="shared" si="84"/>
        <v>Iran</v>
      </c>
      <c r="GL5" s="100" t="str">
        <f t="shared" si="84"/>
        <v>Irak</v>
      </c>
      <c r="GM5" s="100" t="str">
        <f t="shared" si="84"/>
        <v>Australien</v>
      </c>
      <c r="GN5" s="100" t="str">
        <f t="shared" si="84"/>
        <v>Österrike</v>
      </c>
      <c r="GO5" s="100" t="str">
        <f t="shared" si="84"/>
        <v>Sverige</v>
      </c>
      <c r="GP5" s="100" t="str">
        <f t="shared" si="84"/>
        <v>Ghana</v>
      </c>
      <c r="GQ5" s="100" t="str">
        <f t="shared" si="84"/>
        <v>Uzbekistan</v>
      </c>
      <c r="GR5" s="42" t="str">
        <f t="shared" si="81"/>
        <v/>
      </c>
      <c r="GS5" s="42"/>
      <c r="GT5" s="42"/>
      <c r="GU5" s="42"/>
      <c r="GV5" s="42"/>
      <c r="GW5" s="42"/>
      <c r="GX5" s="44"/>
      <c r="GY5" s="42"/>
      <c r="GZ5" s="85">
        <v>2</v>
      </c>
      <c r="HA5" s="96"/>
      <c r="HB5" s="96"/>
      <c r="HC5" s="107"/>
      <c r="HD5" s="42"/>
      <c r="HE5" s="42"/>
      <c r="HF5" s="42"/>
      <c r="HG5" s="42"/>
    </row>
    <row r="6" spans="1:215" ht="14.25" customHeight="1" x14ac:dyDescent="0.35">
      <c r="A6" s="42"/>
      <c r="B6" s="85">
        <v>25</v>
      </c>
      <c r="C6" s="86">
        <v>46191</v>
      </c>
      <c r="D6" s="87" t="s">
        <v>162</v>
      </c>
      <c r="E6" s="88" t="s">
        <v>157</v>
      </c>
      <c r="F6" s="89" t="s">
        <v>158</v>
      </c>
      <c r="G6" s="90"/>
      <c r="H6" s="85" t="s">
        <v>157</v>
      </c>
      <c r="I6" s="90"/>
      <c r="J6" s="85" t="str">
        <f t="shared" si="0"/>
        <v/>
      </c>
      <c r="K6" s="91"/>
      <c r="L6" s="91"/>
      <c r="M6" s="92">
        <f t="shared" si="1"/>
        <v>1</v>
      </c>
      <c r="N6" s="46">
        <v>3</v>
      </c>
      <c r="O6" s="108" t="str">
        <f>VLOOKUP(N6,FI4:FJ7,2,FALSE)</f>
        <v>Sydkorea</v>
      </c>
      <c r="P6" s="109">
        <f t="shared" si="82"/>
        <v>0</v>
      </c>
      <c r="Q6" s="109">
        <f>VLOOKUP($O$6,$BT$4:$CA$7,3,FALSE)</f>
        <v>0</v>
      </c>
      <c r="R6" s="109">
        <f>VLOOKUP($O$6,$BT$4:$CA$7,4,FALSE)</f>
        <v>0</v>
      </c>
      <c r="S6" s="109">
        <f>VLOOKUP($O$6,$BT$4:$CA$7,5,FALSE)</f>
        <v>0</v>
      </c>
      <c r="T6" s="109">
        <f>VLOOKUP($O$6,$BT$4:$CA$7,6,FALSE)</f>
        <v>0</v>
      </c>
      <c r="U6" s="109">
        <f>VLOOKUP($O$6,$BT$4:$CA$7,7,FALSE)</f>
        <v>0</v>
      </c>
      <c r="V6" s="110">
        <f>VLOOKUP($O$6,$BT$4:$CA$7,8,FALSE)</f>
        <v>0</v>
      </c>
      <c r="W6" s="42"/>
      <c r="X6" s="96" t="s">
        <v>43</v>
      </c>
      <c r="Y6" s="196"/>
      <c r="Z6" s="187"/>
      <c r="AA6" s="187"/>
      <c r="AB6" s="192"/>
      <c r="AC6" s="97"/>
      <c r="AD6" s="42"/>
      <c r="AE6" s="98">
        <f t="shared" ref="AE6:AH6" si="85">C6</f>
        <v>46191</v>
      </c>
      <c r="AF6" s="98" t="str">
        <f t="shared" si="85"/>
        <v>Czechia</v>
      </c>
      <c r="AG6" s="98" t="str">
        <f t="shared" si="85"/>
        <v>-</v>
      </c>
      <c r="AH6" s="98" t="str">
        <f t="shared" si="85"/>
        <v>Sydafrika</v>
      </c>
      <c r="AI6" s="90" t="str">
        <f t="shared" si="3"/>
        <v/>
      </c>
      <c r="AJ6" s="85" t="str">
        <f t="shared" si="4"/>
        <v>-</v>
      </c>
      <c r="AK6" s="90" t="str">
        <f t="shared" si="5"/>
        <v/>
      </c>
      <c r="AL6" s="85" t="str">
        <f t="shared" si="6"/>
        <v/>
      </c>
      <c r="AM6" s="91"/>
      <c r="AN6" s="49">
        <f t="shared" si="7"/>
        <v>0</v>
      </c>
      <c r="AO6" s="49">
        <f t="shared" si="8"/>
        <v>0</v>
      </c>
      <c r="AP6" s="49">
        <f t="shared" si="9"/>
        <v>0</v>
      </c>
      <c r="AQ6" s="49">
        <f t="shared" si="10"/>
        <v>0</v>
      </c>
      <c r="AR6" s="49">
        <f t="shared" si="11"/>
        <v>0</v>
      </c>
      <c r="AS6" s="49">
        <f t="shared" si="12"/>
        <v>0</v>
      </c>
      <c r="AT6" s="49">
        <f t="shared" si="13"/>
        <v>0</v>
      </c>
      <c r="AU6" s="49">
        <f t="shared" si="14"/>
        <v>0</v>
      </c>
      <c r="AV6" s="49">
        <f t="shared" si="15"/>
        <v>0</v>
      </c>
      <c r="AW6" s="49">
        <f t="shared" si="16"/>
        <v>0</v>
      </c>
      <c r="AX6" s="49">
        <f t="shared" si="17"/>
        <v>0</v>
      </c>
      <c r="AY6" s="49">
        <f t="shared" si="18"/>
        <v>0</v>
      </c>
      <c r="AZ6" s="49">
        <f t="shared" si="19"/>
        <v>0</v>
      </c>
      <c r="BA6" s="49">
        <f t="shared" si="20"/>
        <v>0</v>
      </c>
      <c r="BB6" s="49">
        <f t="shared" si="21"/>
        <v>0</v>
      </c>
      <c r="BC6" s="49">
        <f t="shared" si="22"/>
        <v>0</v>
      </c>
      <c r="BD6" s="49">
        <f t="shared" si="23"/>
        <v>0</v>
      </c>
      <c r="BE6" s="49">
        <f t="shared" si="24"/>
        <v>0</v>
      </c>
      <c r="BF6" s="49">
        <f t="shared" si="25"/>
        <v>0</v>
      </c>
      <c r="BG6" s="49">
        <f t="shared" si="26"/>
        <v>0</v>
      </c>
      <c r="BH6" s="49">
        <f t="shared" si="27"/>
        <v>0</v>
      </c>
      <c r="BI6" s="49">
        <f t="shared" si="28"/>
        <v>0</v>
      </c>
      <c r="BJ6" s="49">
        <f t="shared" si="29"/>
        <v>0</v>
      </c>
      <c r="BK6" s="49">
        <f t="shared" si="30"/>
        <v>0</v>
      </c>
      <c r="BL6" s="49">
        <f t="shared" si="31"/>
        <v>0</v>
      </c>
      <c r="BM6" s="49">
        <f t="shared" si="32"/>
        <v>0</v>
      </c>
      <c r="BN6" s="49">
        <f t="shared" si="33"/>
        <v>0</v>
      </c>
      <c r="BO6" s="49">
        <f t="shared" si="34"/>
        <v>0</v>
      </c>
      <c r="BP6" s="49">
        <f t="shared" si="35"/>
        <v>0</v>
      </c>
      <c r="BQ6" s="49">
        <f t="shared" si="36"/>
        <v>0</v>
      </c>
      <c r="BR6" s="14"/>
      <c r="BS6" s="14"/>
      <c r="BT6" s="14" t="s">
        <v>161</v>
      </c>
      <c r="BU6" s="49">
        <f t="shared" si="37"/>
        <v>0</v>
      </c>
      <c r="BV6" s="49">
        <f t="shared" si="38"/>
        <v>0</v>
      </c>
      <c r="BW6" s="49">
        <f t="shared" si="39"/>
        <v>0</v>
      </c>
      <c r="BX6" s="49">
        <f t="shared" si="40"/>
        <v>0</v>
      </c>
      <c r="BY6" s="49">
        <f t="shared" si="41"/>
        <v>0</v>
      </c>
      <c r="BZ6" s="49">
        <f t="shared" si="42"/>
        <v>0</v>
      </c>
      <c r="CA6" s="49">
        <f t="shared" si="43"/>
        <v>0</v>
      </c>
      <c r="CB6" s="49" t="s">
        <v>145</v>
      </c>
      <c r="CC6" s="99">
        <f>RANK(CA6,CA4:CA7)</f>
        <v>1</v>
      </c>
      <c r="CD6" s="49">
        <f>SUMPRODUCT((CA4:CA7=CA6)*(BZ4:BZ7&gt;BZ6))</f>
        <v>0</v>
      </c>
      <c r="CE6" s="14"/>
      <c r="CF6" s="14" t="str">
        <f t="shared" si="44"/>
        <v>Sydkorea</v>
      </c>
      <c r="CG6" s="49">
        <f t="shared" si="45"/>
        <v>0</v>
      </c>
      <c r="CH6" s="49">
        <f t="shared" si="46"/>
        <v>0</v>
      </c>
      <c r="CI6" s="49">
        <f t="shared" si="47"/>
        <v>0</v>
      </c>
      <c r="CJ6" s="49">
        <f t="shared" si="48"/>
        <v>0</v>
      </c>
      <c r="CK6" s="49" t="str">
        <f t="shared" si="49"/>
        <v>A</v>
      </c>
      <c r="CL6" s="49">
        <f>IF(CF6&gt;0,RANK(CJ6,CJ4:CJ7),)</f>
        <v>1</v>
      </c>
      <c r="CM6" s="49">
        <f>IF(AND(CF6&gt;0,COUNTIF(CL4:CL7,CL6)&gt;1),SUMIFS($AI$4:$AI$108,$AF$4:$AF$108,$BT6,$M$4:$M$108,1)+SUMIFS($AK$4:$AK$108,$AH$4:$AH$108,$BT6,$M$4:$M$108,1)-SUMIFS($AK$4:$AK$108,$AF$4:$AF$108,$BT6,$M$4:$M$108,1)-SUMIFS($AI$4:$AI$108,$AH$4:$AH$108,$BT6,$M$4:$M$108,1),)</f>
        <v>0</v>
      </c>
      <c r="CN6" s="49">
        <f>IF(AND(CF6&gt;0,COUNTIF(CL4:CL7,CL6)&gt;1),CL6+RANK(CM6,CM4:CM7)-1,CL6)</f>
        <v>1</v>
      </c>
      <c r="CO6" s="49">
        <f>IF(AND(CF6&gt;0,COUNTIF(CN4:CN7,CN6)&gt;1),SUMIFS($AI$4:$AI$108,$AF$4:$AF$108,$BT6,$M$4:$M$108,1)+SUMIFS($AK$4:$AK$108,$AH$4:$AH$108,$BT6,$M$4:$M$108,1),)</f>
        <v>0</v>
      </c>
      <c r="CP6" s="49">
        <f>IF(AND(CF6&gt;0,COUNTIF(CN4:CN7,CN6)&gt;1),CN6+RANK(CO6,CO4:CO7)-1,CN6)</f>
        <v>1</v>
      </c>
      <c r="CQ6" s="49">
        <f t="shared" si="50"/>
        <v>1</v>
      </c>
      <c r="CR6" s="49">
        <f>IF(OR(CQ6="",COUNTIF(CQ4:CQ7,CQ6)=1),"",$BZ6)</f>
        <v>0</v>
      </c>
      <c r="CS6" s="49">
        <f>IF(CQ6="","",IF(COUNTIF(CQ4:CQ7,CQ6)=1,CQ6,CQ6+RANK(CR6,CR4:CR7,0)-1))</f>
        <v>1</v>
      </c>
      <c r="CT6" s="49">
        <f>IF(OR(CS6="",COUNTIF(CS4:CS7,CS6)=1),"",$BX6)</f>
        <v>0</v>
      </c>
      <c r="CU6" s="49">
        <f>IF(CQ6="","",IF(COUNTIF(CS4:CS7,CS6)=1,CS6,CS6+RANK(CT6,CT4:CT7,0)-1))</f>
        <v>1</v>
      </c>
      <c r="CV6" s="49">
        <f>IF(OR(CU6="",COUNTIF(CU4:CU7,CU6)=1),"",$BU6)</f>
        <v>0</v>
      </c>
      <c r="CW6" s="49">
        <f>IF(CQ6="","",IF(COUNTIF(CU4:CU7,CU6)=1,CU6,CU6+RANK(CV6,CV4:CV7,0)-1))</f>
        <v>1</v>
      </c>
      <c r="CX6" s="49">
        <f>IF(CF6&gt;0,BM2+RANK(CW6,CW4:CW7,1),)</f>
        <v>1</v>
      </c>
      <c r="CY6" s="14"/>
      <c r="CZ6" s="14">
        <f t="shared" si="51"/>
        <v>0</v>
      </c>
      <c r="DA6" s="49">
        <f t="shared" si="52"/>
        <v>0</v>
      </c>
      <c r="DB6" s="49">
        <f t="shared" si="53"/>
        <v>0</v>
      </c>
      <c r="DC6" s="49">
        <f t="shared" si="54"/>
        <v>0</v>
      </c>
      <c r="DD6" s="49">
        <f t="shared" si="55"/>
        <v>0</v>
      </c>
      <c r="DE6" s="49" t="str">
        <f t="shared" si="56"/>
        <v>A</v>
      </c>
      <c r="DF6" s="49">
        <f>IF(CZ6&gt;0,RANK(DD6,DD4:DD7)+CG2,)</f>
        <v>0</v>
      </c>
      <c r="DG6" s="49">
        <f>IF(AND(CZ6&gt;0,COUNTIF(DF4:DF7,DF6)&gt;1),SUMIFS($AI$4:$AI$108,$AF$4:$AF$108,$BT6,$M$4:$M$108,2)+SUMIFS($AK$4:$AK$108,$AH$4:$AH108,$BT6,$M$4:$M$108,2)-SUMIFS($AK$4:$AK$108,$AF$4:$AF$108,$BT6,$M$4:$M$108,2)-SUMIFS($AI$4:$AI$108,$AH$4:$AH$108,$BT6,$M$4:$M$108,2),)</f>
        <v>0</v>
      </c>
      <c r="DH6" s="49">
        <f>IF(AND(CZ6&gt;0,COUNTIF(DF4:DF7,DF6)&gt;1),DF6+RANK(DG6,DG4:DG7)-1,DF6)</f>
        <v>0</v>
      </c>
      <c r="DI6" s="49">
        <f>IF(AND(CZ6&gt;0,COUNTIF(DH4:DH7,DH6)&gt;1),SUMIFS($AI$4:$AI$108,$AF$4:$AF$108,$BT6,$M$4:$M$108,2)+SUMIFS($AK$4:$AK$108,$AH$4:$AH$108,$BT6,$M$4:$M$108,2),)</f>
        <v>0</v>
      </c>
      <c r="DJ6" s="49">
        <f>IF(AND(CZ6&gt;0,COUNTIF(DH4:DH7,DH6)&gt;1),DH6+RANK(DI6,DI4:DI7)-1,DH6)</f>
        <v>0</v>
      </c>
      <c r="DK6" s="49" t="str">
        <f t="shared" si="57"/>
        <v/>
      </c>
      <c r="DL6" s="49" t="str">
        <f>IF(OR(DK6="",COUNTIF(DK4:DK7,DK6)=1),"",$BZ6)</f>
        <v/>
      </c>
      <c r="DM6" s="49" t="str">
        <f>IF(DK6="","",IF(COUNTIF(DK4:DK7,DK6)=1,DK6,DK6+RANK(DL6,DL4:DL7,0)-1))</f>
        <v/>
      </c>
      <c r="DN6" s="49" t="str">
        <f>IF(OR(DM6="",COUNTIF(DM4:DM7,DM6)=1),"",$BX6)</f>
        <v/>
      </c>
      <c r="DO6" s="49" t="str">
        <f>IF(DK6="","",IF(COUNTIF(DM4:DM7,DM6)=1,DM6,DM6+RANK(DN6,DN4:DN7,0)-1))</f>
        <v/>
      </c>
      <c r="DP6" s="49" t="str">
        <f>IF(OR(DO6="",COUNTIF(DO4:DO7,DO6)=1),"",$BU6)</f>
        <v/>
      </c>
      <c r="DQ6" s="49" t="str">
        <f>IF(DK6="","",IF(COUNTIF(DO4:DO7,DO6)=1,DO6,DO6+RANK(DP6,DP4:DP7,0)-1))</f>
        <v/>
      </c>
      <c r="DR6" s="49">
        <f>IF(CZ6&gt;0,CG2+RANK(DQ6,DQ4:DQ7,1),)</f>
        <v>0</v>
      </c>
      <c r="DS6" s="14"/>
      <c r="DT6" s="49">
        <f t="shared" si="58"/>
        <v>0</v>
      </c>
      <c r="DU6" s="49">
        <f t="shared" si="59"/>
        <v>0</v>
      </c>
      <c r="DV6" s="49">
        <f t="shared" si="60"/>
        <v>0</v>
      </c>
      <c r="DW6" s="49">
        <f t="shared" si="61"/>
        <v>0</v>
      </c>
      <c r="DX6" s="49">
        <f t="shared" si="62"/>
        <v>0</v>
      </c>
      <c r="DY6" s="49" t="str">
        <f t="shared" si="63"/>
        <v>A</v>
      </c>
      <c r="DZ6" s="49">
        <f>IF(DT6&gt;0,RANK(DX6,DX4:DX7)+CG2+DA2,)</f>
        <v>0</v>
      </c>
      <c r="EA6" s="49">
        <f>IF(AND(DT6&gt;0,COUNTIF(DZ4:DZ7,DZ6)&gt;1),SUMIFS($AI$4:$AI$108,$AF$4:$AF$108,$BT6,$M$4:$M$108,3)+SUMIFS($AK$4:$AK$108,$AH$4:$AH$108,$BT6,$M$4:$M$108,3)-SUMIFS($AK$4:$AK$108,$AF$4:$AF$108,$BT6,$M$4:$M$108,3)-SUMIFS($AI$4:$AI$108,$AH$4:$AH$108,$BT6,$M$4:$M$108,3),)</f>
        <v>0</v>
      </c>
      <c r="EB6" s="49">
        <f>IF(AND(DT6&gt;0,COUNTIF(DZ4:DZ7,DZ6)&gt;1),DZ6+RANK(EA6,EA4:EA7)-1,DZ6)</f>
        <v>0</v>
      </c>
      <c r="EC6" s="49">
        <f>IF(AND(DT6&gt;0,COUNTIF(EB4:EB7,EB6)&gt;1),SUMIFS($AI$4:$AI$108,$AF$4:$AF$108,$BT6,$M$4:$M$108,3)+SUMIFS($AK$4:$AK$108,$AH$4:$AH$108,$BT6,$M$4:$M$108,3),)</f>
        <v>0</v>
      </c>
      <c r="ED6" s="49">
        <f>IF(AND(DT6&gt;0,COUNTIF(EB4:EB7,EB6)&gt;1),EB6+RANK(EC6,EC4:EC7)-1,EB6)</f>
        <v>0</v>
      </c>
      <c r="EE6" s="49" t="str">
        <f t="shared" si="64"/>
        <v/>
      </c>
      <c r="EF6" s="49" t="str">
        <f>IF(OR(EE6="",COUNTIF(EE4:EE7,EE6)=1),"",$BZ6)</f>
        <v/>
      </c>
      <c r="EG6" s="49" t="str">
        <f>IF(EE6="","",IF(COUNTIF(EE4:EE7,EE6)=1,EE6,EE6+RANK(EF6,EF4:EF7,0)-1))</f>
        <v/>
      </c>
      <c r="EH6" s="49" t="str">
        <f>IF(OR(EG6="",COUNTIF(EG4:EG7,EG6)=1),"",$BX6)</f>
        <v/>
      </c>
      <c r="EI6" s="49" t="str">
        <f>IF(EE6="","",IF(COUNTIF(EG4:EG7,EG6)=1,EG6,EG6+RANK(EH6,EH4:EH7,0)-1))</f>
        <v/>
      </c>
      <c r="EJ6" s="49" t="str">
        <f>IF(OR(EI6="",COUNTIF(EI4:EI7,EI6)=1),"",$BU6)</f>
        <v/>
      </c>
      <c r="EK6" s="49" t="str">
        <f>IF(EE6="","",IF(COUNTIF(EI4:EI7,EI6)=1,EI6,EI6+RANK(EJ6,EJ4:EJ7,0)-1))</f>
        <v/>
      </c>
      <c r="EL6" s="49">
        <f>IF(DT6&gt;0,CG2+DA2+RANK(EK6,EK4:EK7,1),)</f>
        <v>0</v>
      </c>
      <c r="EM6" s="14"/>
      <c r="EN6" s="49">
        <f t="shared" si="65"/>
        <v>0</v>
      </c>
      <c r="EO6" s="49">
        <f t="shared" si="66"/>
        <v>0</v>
      </c>
      <c r="EP6" s="49">
        <f t="shared" si="67"/>
        <v>0</v>
      </c>
      <c r="EQ6" s="49">
        <f t="shared" si="68"/>
        <v>0</v>
      </c>
      <c r="ER6" s="49">
        <f t="shared" si="69"/>
        <v>0</v>
      </c>
      <c r="ES6" s="49" t="str">
        <f t="shared" si="70"/>
        <v>A</v>
      </c>
      <c r="ET6" s="49">
        <f>IF(EN6&gt;0,RANK(ER6,ER4:ER7)+CG2+DA2+DU2,)</f>
        <v>0</v>
      </c>
      <c r="EU6" s="49">
        <f>IF(AND(EN6&gt;0,COUNTIF(ET4:ET7,ET6)&gt;1),SUMIFS($AI$4:$AI$108,$AF$4:$AF$108,$BT6,$M$4:$M$108,4)+SUMIFS($AK$4:$AK$108,$AH$4:$AH$108,$BT6,$M$4:$M$108,4)-SUMIFS($AK$4:$AK$108,$AF$4:$AF$108,$BT6,$M$4:$M$108,4)-SUMIFS($AI$4:$AI$108,$AH$4:$AH$108,$BT6,$M$4:$M$108,4),)</f>
        <v>0</v>
      </c>
      <c r="EV6" s="49">
        <f>IF(AND(EN6&gt;0,COUNTIF(ET4:ET7,ET6)&gt;1),ET6+RANK(EU6,EU4:EU7)-1,ET6)</f>
        <v>0</v>
      </c>
      <c r="EW6" s="49">
        <f t="shared" si="71"/>
        <v>0</v>
      </c>
      <c r="EX6" s="49">
        <f>IF(AND(EN6&gt;0,COUNTIF(EV4:EV7,EV6)&gt;1),EV6+RANK(EW6,EW4:EW7)-1,EV6)</f>
        <v>0</v>
      </c>
      <c r="EY6" s="49" t="str">
        <f t="shared" si="72"/>
        <v/>
      </c>
      <c r="EZ6" s="49" t="str">
        <f>IF(OR(EY6="",COUNTIF(EY4:EY7,EY6)=1),"",$BZ6)</f>
        <v/>
      </c>
      <c r="FA6" s="49" t="str">
        <f>IF(EY6="","",IF(COUNTIF(EY4:EY7,EY6)=1,EY6,EY6+RANK(EZ6,EZ4:EZ7,0)-1))</f>
        <v/>
      </c>
      <c r="FB6" s="49" t="str">
        <f>IF(OR(FA6="",COUNTIF(FA4:FA7,FA6)=1),"",$BX6)</f>
        <v/>
      </c>
      <c r="FC6" s="49" t="str">
        <f>IF(EY6="","",IF(COUNTIF(FA4:FA7,FA6)=1,FA6,FA6+RANK(FB6,FB4:FB7,0)-1))</f>
        <v/>
      </c>
      <c r="FD6" s="49" t="str">
        <f>IF(OR(FC6="",COUNTIF(FC4:FC7,FC6)=1),"",$BU6)</f>
        <v/>
      </c>
      <c r="FE6" s="49" t="str">
        <f>IF(EY6="","",IF(COUNTIF(FC4:FC7,FC6)=1,FC6,FC6+RANK(FD6,FD4:FD7,0)-1))</f>
        <v/>
      </c>
      <c r="FF6" s="49">
        <f>IF(EN6&gt;0,CG2+DA2+DU2+RANK(FE6,FE4:FE7,1),)</f>
        <v>0</v>
      </c>
      <c r="FG6" s="14"/>
      <c r="FH6" s="49">
        <f>IFERROR(VLOOKUP(FJ6,CF3:CX7,19,FALSE),IFERROR(VLOOKUP(FJ6,CZ3:DR7,19,FALSE),IFERROR(VLOOKUP(FJ6,DT3:EL7,19,FALSE),VLOOKUP(FJ6,EN3:FF7,19,FALSE))))</f>
        <v>1</v>
      </c>
      <c r="FI6" s="49">
        <f>RANK(FH6,FH4:FH7,1)+COUNTIF(FH4:FH6,FH6)-1</f>
        <v>3</v>
      </c>
      <c r="FJ6" s="14" t="str">
        <f t="shared" si="73"/>
        <v>Sydkorea</v>
      </c>
      <c r="FK6" s="42"/>
      <c r="FL6" s="42"/>
      <c r="FM6" s="23" t="s">
        <v>163</v>
      </c>
      <c r="FN6" s="100" t="str">
        <f>O24</f>
        <v>Haiti</v>
      </c>
      <c r="FO6" s="101">
        <f t="shared" si="74"/>
        <v>10</v>
      </c>
      <c r="FP6" s="101">
        <f t="shared" si="75"/>
        <v>1</v>
      </c>
      <c r="FQ6" s="101">
        <f t="array" ref="FQ6">SUMPRODUCT(($FT$4:$FT$15=FT6)*($FU$4:$FU$15=FU6)*($FV$4:$FV$15&gt;FV6))</f>
        <v>0</v>
      </c>
      <c r="FR6" s="91">
        <f t="array" ref="FR6">SUMPRODUCT(($FT$4:$FT$15=FT6)*($FU$4:$FU$15&gt;FU6))</f>
        <v>0</v>
      </c>
      <c r="FS6" s="101">
        <f t="shared" si="76"/>
        <v>1</v>
      </c>
      <c r="FT6" s="102">
        <f>V24</f>
        <v>0</v>
      </c>
      <c r="FU6" s="102">
        <f>U24</f>
        <v>0</v>
      </c>
      <c r="FV6" s="102">
        <f>S24</f>
        <v>0</v>
      </c>
      <c r="FW6" s="102" t="str">
        <f t="shared" si="77"/>
        <v>C</v>
      </c>
      <c r="FX6" s="101">
        <f t="shared" si="78"/>
        <v>0</v>
      </c>
      <c r="FY6" s="42"/>
      <c r="FZ6" s="44">
        <v>4</v>
      </c>
      <c r="GA6" s="44" t="str">
        <f t="shared" si="79"/>
        <v>EJIDHGLK</v>
      </c>
      <c r="GB6" s="44" t="s">
        <v>148</v>
      </c>
      <c r="GC6" s="44" t="s">
        <v>159</v>
      </c>
      <c r="GD6" s="44" t="s">
        <v>150</v>
      </c>
      <c r="GE6" s="44" t="s">
        <v>147</v>
      </c>
      <c r="GF6" s="44" t="s">
        <v>160</v>
      </c>
      <c r="GG6" s="44" t="s">
        <v>149</v>
      </c>
      <c r="GH6" s="44" t="s">
        <v>152</v>
      </c>
      <c r="GI6" s="44" t="s">
        <v>151</v>
      </c>
      <c r="GJ6" s="100" t="str">
        <f t="shared" ref="GJ6:GQ6" si="86">VLOOKUP(GB6,$FM$3:$FN$15,2,FALSE)</f>
        <v>Elfenbenskusten</v>
      </c>
      <c r="GK6" s="100" t="str">
        <f t="shared" si="86"/>
        <v>Österrike</v>
      </c>
      <c r="GL6" s="100" t="str">
        <f t="shared" si="86"/>
        <v>Irak</v>
      </c>
      <c r="GM6" s="100" t="str">
        <f t="shared" si="86"/>
        <v>Australien</v>
      </c>
      <c r="GN6" s="100" t="str">
        <f t="shared" si="86"/>
        <v>Saudiarabien</v>
      </c>
      <c r="GO6" s="100" t="str">
        <f t="shared" si="86"/>
        <v>Iran</v>
      </c>
      <c r="GP6" s="100" t="str">
        <f t="shared" si="86"/>
        <v>Ghana</v>
      </c>
      <c r="GQ6" s="100" t="str">
        <f t="shared" si="86"/>
        <v>Uzbekistan</v>
      </c>
      <c r="GR6" s="42" t="str">
        <f t="shared" si="81"/>
        <v/>
      </c>
      <c r="GS6" s="42"/>
      <c r="GT6" s="42"/>
      <c r="GU6" s="42"/>
      <c r="GV6" s="42"/>
      <c r="GW6" s="42"/>
      <c r="GX6" s="44"/>
      <c r="GY6" s="42"/>
      <c r="GZ6" s="111">
        <v>3</v>
      </c>
      <c r="HA6" s="112"/>
      <c r="HB6" s="112"/>
      <c r="HC6" s="110"/>
      <c r="HD6" s="42"/>
      <c r="HE6" s="42"/>
      <c r="HF6" s="42"/>
      <c r="HG6" s="42"/>
    </row>
    <row r="7" spans="1:215" ht="14.25" customHeight="1" x14ac:dyDescent="0.35">
      <c r="A7" s="42"/>
      <c r="B7" s="85">
        <v>28</v>
      </c>
      <c r="C7" s="86">
        <v>46192</v>
      </c>
      <c r="D7" s="87" t="s">
        <v>156</v>
      </c>
      <c r="E7" s="88" t="s">
        <v>157</v>
      </c>
      <c r="F7" s="89" t="s">
        <v>161</v>
      </c>
      <c r="G7" s="90"/>
      <c r="H7" s="85" t="s">
        <v>157</v>
      </c>
      <c r="I7" s="90"/>
      <c r="J7" s="85" t="str">
        <f t="shared" si="0"/>
        <v/>
      </c>
      <c r="K7" s="91"/>
      <c r="L7" s="91"/>
      <c r="M7" s="92">
        <f t="shared" si="1"/>
        <v>1</v>
      </c>
      <c r="N7" s="46">
        <v>4</v>
      </c>
      <c r="O7" s="113" t="str">
        <f>VLOOKUP(N7,FI4:FJ7,2,FALSE)</f>
        <v>Czechia</v>
      </c>
      <c r="P7" s="114">
        <f t="shared" si="82"/>
        <v>0</v>
      </c>
      <c r="Q7" s="114">
        <f>VLOOKUP($O$7,$BT$4:$CA$7,3,FALSE)</f>
        <v>0</v>
      </c>
      <c r="R7" s="114">
        <f>VLOOKUP($O$7,$BT$4:$CA$7,4,FALSE)</f>
        <v>0</v>
      </c>
      <c r="S7" s="114">
        <f>VLOOKUP($O$7,$BT$4:$CA$7,5,FALSE)</f>
        <v>0</v>
      </c>
      <c r="T7" s="114">
        <f>VLOOKUP($O$7,$BT$4:$CA$7,6,FALSE)</f>
        <v>0</v>
      </c>
      <c r="U7" s="114">
        <f>VLOOKUP($O$7,$BT$4:$CA$7,7,FALSE)</f>
        <v>0</v>
      </c>
      <c r="V7" s="106">
        <f>VLOOKUP($O$7,$BT$4:$CA$7,8,FALSE)</f>
        <v>0</v>
      </c>
      <c r="W7" s="42"/>
      <c r="X7" s="96" t="s">
        <v>45</v>
      </c>
      <c r="Y7" s="196"/>
      <c r="Z7" s="187"/>
      <c r="AA7" s="187"/>
      <c r="AB7" s="192"/>
      <c r="AC7" s="97"/>
      <c r="AD7" s="42"/>
      <c r="AE7" s="98">
        <f t="shared" ref="AE7:AH7" si="87">C7</f>
        <v>46192</v>
      </c>
      <c r="AF7" s="98" t="str">
        <f t="shared" si="87"/>
        <v>Mexiko</v>
      </c>
      <c r="AG7" s="98" t="str">
        <f t="shared" si="87"/>
        <v>-</v>
      </c>
      <c r="AH7" s="98" t="str">
        <f t="shared" si="87"/>
        <v>Sydkorea</v>
      </c>
      <c r="AI7" s="90" t="str">
        <f t="shared" si="3"/>
        <v/>
      </c>
      <c r="AJ7" s="85" t="str">
        <f t="shared" si="4"/>
        <v>-</v>
      </c>
      <c r="AK7" s="90" t="str">
        <f t="shared" si="5"/>
        <v/>
      </c>
      <c r="AL7" s="85" t="str">
        <f t="shared" si="6"/>
        <v/>
      </c>
      <c r="AM7" s="91"/>
      <c r="AN7" s="49">
        <f t="shared" si="7"/>
        <v>0</v>
      </c>
      <c r="AO7" s="49">
        <f t="shared" si="8"/>
        <v>0</v>
      </c>
      <c r="AP7" s="49">
        <f t="shared" si="9"/>
        <v>0</v>
      </c>
      <c r="AQ7" s="49">
        <f t="shared" si="10"/>
        <v>0</v>
      </c>
      <c r="AR7" s="49">
        <f t="shared" si="11"/>
        <v>0</v>
      </c>
      <c r="AS7" s="49">
        <f t="shared" si="12"/>
        <v>0</v>
      </c>
      <c r="AT7" s="49">
        <f t="shared" si="13"/>
        <v>0</v>
      </c>
      <c r="AU7" s="49">
        <f t="shared" si="14"/>
        <v>0</v>
      </c>
      <c r="AV7" s="49">
        <f t="shared" si="15"/>
        <v>0</v>
      </c>
      <c r="AW7" s="49">
        <f t="shared" si="16"/>
        <v>0</v>
      </c>
      <c r="AX7" s="49">
        <f t="shared" si="17"/>
        <v>0</v>
      </c>
      <c r="AY7" s="49">
        <f t="shared" si="18"/>
        <v>0</v>
      </c>
      <c r="AZ7" s="49">
        <f t="shared" si="19"/>
        <v>0</v>
      </c>
      <c r="BA7" s="49">
        <f t="shared" si="20"/>
        <v>0</v>
      </c>
      <c r="BB7" s="49">
        <f t="shared" si="21"/>
        <v>0</v>
      </c>
      <c r="BC7" s="49">
        <f t="shared" si="22"/>
        <v>0</v>
      </c>
      <c r="BD7" s="49">
        <f t="shared" si="23"/>
        <v>0</v>
      </c>
      <c r="BE7" s="49">
        <f t="shared" si="24"/>
        <v>0</v>
      </c>
      <c r="BF7" s="49">
        <f t="shared" si="25"/>
        <v>0</v>
      </c>
      <c r="BG7" s="49">
        <f t="shared" si="26"/>
        <v>0</v>
      </c>
      <c r="BH7" s="49">
        <f t="shared" si="27"/>
        <v>0</v>
      </c>
      <c r="BI7" s="49">
        <f t="shared" si="28"/>
        <v>0</v>
      </c>
      <c r="BJ7" s="49">
        <f t="shared" si="29"/>
        <v>0</v>
      </c>
      <c r="BK7" s="49">
        <f t="shared" si="30"/>
        <v>0</v>
      </c>
      <c r="BL7" s="49">
        <f t="shared" si="31"/>
        <v>0</v>
      </c>
      <c r="BM7" s="49">
        <f t="shared" si="32"/>
        <v>0</v>
      </c>
      <c r="BN7" s="49">
        <f t="shared" si="33"/>
        <v>0</v>
      </c>
      <c r="BO7" s="49">
        <f t="shared" si="34"/>
        <v>0</v>
      </c>
      <c r="BP7" s="49">
        <f t="shared" si="35"/>
        <v>0</v>
      </c>
      <c r="BQ7" s="49">
        <f t="shared" si="36"/>
        <v>0</v>
      </c>
      <c r="BR7" s="14"/>
      <c r="BS7" s="14"/>
      <c r="BT7" s="115" t="s">
        <v>162</v>
      </c>
      <c r="BU7" s="49">
        <f t="shared" si="37"/>
        <v>0</v>
      </c>
      <c r="BV7" s="49">
        <f t="shared" si="38"/>
        <v>0</v>
      </c>
      <c r="BW7" s="49">
        <f t="shared" si="39"/>
        <v>0</v>
      </c>
      <c r="BX7" s="49">
        <f t="shared" si="40"/>
        <v>0</v>
      </c>
      <c r="BY7" s="49">
        <f t="shared" si="41"/>
        <v>0</v>
      </c>
      <c r="BZ7" s="49">
        <f t="shared" si="42"/>
        <v>0</v>
      </c>
      <c r="CA7" s="49">
        <f t="shared" si="43"/>
        <v>0</v>
      </c>
      <c r="CB7" s="116" t="s">
        <v>145</v>
      </c>
      <c r="CC7" s="99">
        <f>RANK(CA7,CA4:CA7)</f>
        <v>1</v>
      </c>
      <c r="CD7" s="49">
        <f>SUMPRODUCT((CA4:CA7=CA7)*(BZ4:BZ7&gt;BZ7))</f>
        <v>0</v>
      </c>
      <c r="CE7" s="14"/>
      <c r="CF7" s="115" t="str">
        <f t="shared" si="44"/>
        <v>Czechia</v>
      </c>
      <c r="CG7" s="49">
        <f t="shared" si="45"/>
        <v>0</v>
      </c>
      <c r="CH7" s="49">
        <f t="shared" si="46"/>
        <v>0</v>
      </c>
      <c r="CI7" s="49">
        <f t="shared" si="47"/>
        <v>0</v>
      </c>
      <c r="CJ7" s="49">
        <f t="shared" si="48"/>
        <v>0</v>
      </c>
      <c r="CK7" s="49" t="str">
        <f t="shared" si="49"/>
        <v>A</v>
      </c>
      <c r="CL7" s="49">
        <f>IF(CF7&gt;0,RANK(CJ7,CJ4:CJ7),)</f>
        <v>1</v>
      </c>
      <c r="CM7" s="49">
        <f>IF(AND(CF7&gt;0,COUNTIF(CL4:CL7,CL7)&gt;1),SUMIFS($AI$4:$AI$108,$AF$4:$AF$108,$BT7,$M$4:$M$108,1)+SUMIFS($AK$4:$AK$108,$AH$4:$AH$108,$BT7,$M$4:$M$108,1)-SUMIFS($AK$4:$AK$108,$AF$4:$AF$108,$BT7,$M$4:$M$108,1)-SUMIFS($AI$4:$AI$108,$AH$4:$AH$108,$BT7,$M$4:$M$108,1),)</f>
        <v>0</v>
      </c>
      <c r="CN7" s="49">
        <f>IF(AND(CF7&gt;0,COUNTIF(CL4:CL7,CL7)&gt;1),CL7+RANK(CM7,CM4:CM7)-1,CL7)</f>
        <v>1</v>
      </c>
      <c r="CO7" s="49">
        <f>IF(AND(CF7&gt;0,COUNTIF(CN4:CN7,CN7)&gt;1),SUMIFS($AI$4:$AI$108,$AF$4:$AF$108,$BT7,$M$4:$M$108,1)+SUMIFS($AK$4:$AK$108,$AH$4:$AH$108,$BT7,$M$4:$M$108,1),)</f>
        <v>0</v>
      </c>
      <c r="CP7" s="49">
        <f>IF(AND(CF7&gt;0,COUNTIF(CN4:CN7,CN7)&gt;1),CN7+RANK(CO7,CO4:CO7)-1,CN7)</f>
        <v>1</v>
      </c>
      <c r="CQ7" s="49">
        <f t="shared" si="50"/>
        <v>1</v>
      </c>
      <c r="CR7" s="49">
        <f>IF(OR(CQ7="",COUNTIF(CQ4:CQ7,CQ7)=1),"",$BZ7)</f>
        <v>0</v>
      </c>
      <c r="CS7" s="49">
        <f>IF(CQ7="","",IF(COUNTIF(CQ4:CQ7,CQ7)=1,CQ7,CQ7+RANK(CR7,CR4:CR7,0)-1))</f>
        <v>1</v>
      </c>
      <c r="CT7" s="49">
        <f>IF(OR(CS7="",COUNTIF(CS4:CS7,CS7)=1),"",$BX7)</f>
        <v>0</v>
      </c>
      <c r="CU7" s="49">
        <f>IF(CQ7="","",IF(COUNTIF(CS4:CS7,CS7)=1,CS7,CS7+RANK(CT7,CT4:CT7,0)-1))</f>
        <v>1</v>
      </c>
      <c r="CV7" s="49">
        <f>IF(OR(CU7="",COUNTIF(CU4:CU7,CU7)=1),"",$BU7)</f>
        <v>0</v>
      </c>
      <c r="CW7" s="49">
        <f>IF(CQ7="","",IF(COUNTIF(CU4:CU7,CU7)=1,CU7,CU7+RANK(CV7,CV4:CV7,0)-1))</f>
        <v>1</v>
      </c>
      <c r="CX7" s="49">
        <f>IF(CF7&gt;0,BM2+RANK(CW7,CW4:CW7,1),)</f>
        <v>1</v>
      </c>
      <c r="CY7" s="14"/>
      <c r="CZ7" s="115">
        <f t="shared" si="51"/>
        <v>0</v>
      </c>
      <c r="DA7" s="49">
        <f t="shared" si="52"/>
        <v>0</v>
      </c>
      <c r="DB7" s="49">
        <f t="shared" si="53"/>
        <v>0</v>
      </c>
      <c r="DC7" s="49">
        <f t="shared" si="54"/>
        <v>0</v>
      </c>
      <c r="DD7" s="49">
        <f t="shared" si="55"/>
        <v>0</v>
      </c>
      <c r="DE7" s="49" t="str">
        <f t="shared" si="56"/>
        <v>A</v>
      </c>
      <c r="DF7" s="49">
        <f>IF(CZ7&gt;0,RANK(DD7,DD4:DD7)+CG2,)</f>
        <v>0</v>
      </c>
      <c r="DG7" s="49">
        <f>IF(AND(CZ7&gt;0,COUNTIF(DF4:DF7,DF7)&gt;1),SUMIFS($AI$4:$AI$108,$AF$4:$AF$108,$BT7,$M$4:$M$108,2)+SUMIFS($AK$4:$AK$108,$AH$4:$AH108,$BT7,$M$4:$M$108,2)-SUMIFS($AK$4:$AK$108,$AF$4:$AF$108,$BT7,$M$4:$M$108,2)-SUMIFS($AI$4:$AI$108,$AH$4:$AH$108,$BT7,$M$4:$M$108,2),)</f>
        <v>0</v>
      </c>
      <c r="DH7" s="49">
        <f>IF(AND(CZ7&gt;0,COUNTIF(DF4:DF7,DF7)&gt;1),DF7+RANK(DG7,DG4:DG7)-1,DF7)</f>
        <v>0</v>
      </c>
      <c r="DI7" s="49">
        <f>IF(AND(CZ7&gt;0,COUNTIF(DH4:DH7,DH7)&gt;1),SUMIFS($AI$4:$AI$108,$AF$4:$AF$108,$BT7,$M$4:$M$108,2)+SUMIFS($AK$4:$AK$108,$AH$4:$AH$108,$BT7,$M$4:$M$108,2),)</f>
        <v>0</v>
      </c>
      <c r="DJ7" s="49">
        <f>IF(AND(CZ7&gt;0,COUNTIF(DH4:DH7,DH7)&gt;1),DH7+RANK(DI7,DI4:DI7)-1,DH7)</f>
        <v>0</v>
      </c>
      <c r="DK7" s="49" t="str">
        <f t="shared" si="57"/>
        <v/>
      </c>
      <c r="DL7" s="49" t="str">
        <f>IF(OR(DK7="",COUNTIF(DK4:DK7,DK7)=1),"",$BZ7)</f>
        <v/>
      </c>
      <c r="DM7" s="49" t="str">
        <f>IF(DK7="","",IF(COUNTIF(DK4:DK7,DK7)=1,DK7,DK7+RANK(DL7,DL4:DL7,0)-1))</f>
        <v/>
      </c>
      <c r="DN7" s="49" t="str">
        <f>IF(OR(DM7="",COUNTIF(DM4:DM7,DM7)=1),"",$BX7)</f>
        <v/>
      </c>
      <c r="DO7" s="49" t="str">
        <f>IF(DK7="","",IF(COUNTIF(DM4:DM7,DM7)=1,DM7,DM7+RANK(DN7,DN4:DN7,0)-1))</f>
        <v/>
      </c>
      <c r="DP7" s="49" t="str">
        <f>IF(OR(DO7="",COUNTIF(DO4:DO7,DO7)=1),"",$BU7)</f>
        <v/>
      </c>
      <c r="DQ7" s="49" t="str">
        <f>IF(DK7="","",IF(COUNTIF(DO4:DO7,DO7)=1,DO7,DO7+RANK(DP7,DP4:DP7,0)-1))</f>
        <v/>
      </c>
      <c r="DR7" s="49">
        <f>IF(CZ7&gt;0,CG2+RANK(DQ7,DQ4:DQ7,1),)</f>
        <v>0</v>
      </c>
      <c r="DS7" s="14"/>
      <c r="DT7" s="116">
        <f t="shared" si="58"/>
        <v>0</v>
      </c>
      <c r="DU7" s="49">
        <f t="shared" si="59"/>
        <v>0</v>
      </c>
      <c r="DV7" s="49">
        <f t="shared" si="60"/>
        <v>0</v>
      </c>
      <c r="DW7" s="49">
        <f t="shared" si="61"/>
        <v>0</v>
      </c>
      <c r="DX7" s="49">
        <f t="shared" si="62"/>
        <v>0</v>
      </c>
      <c r="DY7" s="49" t="str">
        <f t="shared" si="63"/>
        <v>A</v>
      </c>
      <c r="DZ7" s="49">
        <f>IF(DT7&gt;0,RANK(DX7,DX4:DX7)+CG2+DA2,)</f>
        <v>0</v>
      </c>
      <c r="EA7" s="49">
        <f>IF(AND(DT7&gt;0,COUNTIF(DZ4:DZ7,DZ7)&gt;1),SUMIFS($AI$4:$AI$108,$AF$4:$AF$108,$BT7,$M$4:$M$108,3)+SUMIFS($AK$4:$AK$108,$AH$4:$AH$108,$BT7,$M$4:$M$108,3)-SUMIFS($AK$4:$AK$108,$AF$4:$AF$108,$BT7,$M$4:$M$108,3)-SUMIFS($AI$4:$AI$108,$AH$4:$AH$108,$BT7,$M$4:$M$108,3),)</f>
        <v>0</v>
      </c>
      <c r="EB7" s="49">
        <f>IF(AND(DT7&gt;0,COUNTIF(DZ4:DZ7,DZ7)&gt;1),DZ7+RANK(EA7,EA4:EA7)-1,DZ7)</f>
        <v>0</v>
      </c>
      <c r="EC7" s="49">
        <f>IF(AND(DT7&gt;0,COUNTIF(EB4:EB7,EB7)&gt;1),SUMIFS($AI$4:$AI$108,$AF$4:$AF$108,$BT7,$M$4:$M$108,3)+SUMIFS($AK$4:$AK$108,$AH$4:$AH$108,$BT7,$M$4:$M$108,3),)</f>
        <v>0</v>
      </c>
      <c r="ED7" s="49">
        <f>IF(AND(DT7&gt;0,COUNTIF(EB4:EB7,EB7)&gt;1),EB7+RANK(EC7,EC4:EC7)-1,EB7)</f>
        <v>0</v>
      </c>
      <c r="EE7" s="49" t="str">
        <f t="shared" si="64"/>
        <v/>
      </c>
      <c r="EF7" s="49" t="str">
        <f>IF(OR(EE7="",COUNTIF(EE4:EE7,EE7)=1),"",$BZ7)</f>
        <v/>
      </c>
      <c r="EG7" s="49" t="str">
        <f>IF(EE7="","",IF(COUNTIF(EE4:EE7,EE7)=1,EE7,EE7+RANK(EF7,EF4:EF7,0)-1))</f>
        <v/>
      </c>
      <c r="EH7" s="49" t="str">
        <f>IF(OR(EG7="",COUNTIF(EG4:EG7,EG7)=1),"",$BX7)</f>
        <v/>
      </c>
      <c r="EI7" s="49" t="str">
        <f>IF(EE7="","",IF(COUNTIF(EG4:EG7,EG7)=1,EG7,EG7+RANK(EH7,EH4:EH7,0)-1))</f>
        <v/>
      </c>
      <c r="EJ7" s="49" t="str">
        <f>IF(OR(EI7="",COUNTIF(EI4:EI7,EI7)=1),"",$BU7)</f>
        <v/>
      </c>
      <c r="EK7" s="49" t="str">
        <f>IF(EE7="","",IF(COUNTIF(EI4:EI7,EI7)=1,EI7,EI7+RANK(EJ7,EJ4:EJ7,0)-1))</f>
        <v/>
      </c>
      <c r="EL7" s="49">
        <f>IF(DT7&gt;0,CG2+DA2+RANK(EK7,EK4:EK7,1),)</f>
        <v>0</v>
      </c>
      <c r="EM7" s="14"/>
      <c r="EN7" s="49">
        <f t="shared" si="65"/>
        <v>0</v>
      </c>
      <c r="EO7" s="49">
        <f t="shared" si="66"/>
        <v>0</v>
      </c>
      <c r="EP7" s="49">
        <f t="shared" si="67"/>
        <v>0</v>
      </c>
      <c r="EQ7" s="49">
        <f t="shared" si="68"/>
        <v>0</v>
      </c>
      <c r="ER7" s="49">
        <f t="shared" si="69"/>
        <v>0</v>
      </c>
      <c r="ES7" s="49" t="str">
        <f t="shared" si="70"/>
        <v>A</v>
      </c>
      <c r="ET7" s="49">
        <f>IF(EN7&gt;0,RANK(ER7,ER4:ER7)+CG2+DA2+DU2,)</f>
        <v>0</v>
      </c>
      <c r="EU7" s="49">
        <f>IF(AND(EN7&gt;0,COUNTIF(ET4:ET7,ET7)&gt;1),SUMIFS($AI$4:$AI$108,$AF$4:$AF$108,$BT7,$M$4:$M$108,4)+SUMIFS($AK$4:$AK$108,$AH$4:$AH$108,$BT7,$M$4:$M$108,4)-SUMIFS($AK$4:$AK$108,$AF$4:$AF$108,$BT7,$M$4:$M$108,4)-SUMIFS($AI$4:$AI$108,$AH$4:$AH$108,$BT7,$M$4:$M$108,4),)</f>
        <v>0</v>
      </c>
      <c r="EV7" s="49">
        <f>IF(AND(EN7&gt;0,COUNTIF(ET4:ET7,ET7)&gt;1),ET7+RANK(EU7,EU4:EU7)-1,ET7)</f>
        <v>0</v>
      </c>
      <c r="EW7" s="49">
        <f t="shared" si="71"/>
        <v>0</v>
      </c>
      <c r="EX7" s="49">
        <f>IF(AND(EN7&gt;0,COUNTIF(EV4:EV7,EV7)&gt;1),EV7+RANK(EW7,EW4:EW7)-1,EV7)</f>
        <v>0</v>
      </c>
      <c r="EY7" s="49" t="str">
        <f t="shared" si="72"/>
        <v/>
      </c>
      <c r="EZ7" s="49" t="str">
        <f>IF(OR(EY7="",COUNTIF(EY4:EY7,EY7)=1),"",$BZ7)</f>
        <v/>
      </c>
      <c r="FA7" s="49" t="str">
        <f>IF(EY7="","",IF(COUNTIF(EY4:EY7,EY7)=1,EY7,EY7+RANK(EZ7,EZ4:EZ7,0)-1))</f>
        <v/>
      </c>
      <c r="FB7" s="49" t="str">
        <f>IF(OR(FA7="",COUNTIF(FA4:FA7,FA7)=1),"",$BX7)</f>
        <v/>
      </c>
      <c r="FC7" s="49" t="str">
        <f>IF(EY7="","",IF(COUNTIF(FA4:FA7,FA7)=1,FA7,FA7+RANK(FB7,FB4:FB7,0)-1))</f>
        <v/>
      </c>
      <c r="FD7" s="49" t="str">
        <f>IF(OR(FC7="",COUNTIF(FC4:FC7,FC7)=1),"",$BU7)</f>
        <v/>
      </c>
      <c r="FE7" s="49" t="str">
        <f>IF(EY7="","",IF(COUNTIF(FC4:FC7,FC7)=1,FC7,FC7+RANK(FD7,FD4:FD7,0)-1))</f>
        <v/>
      </c>
      <c r="FF7" s="49">
        <f>IF(EN7&gt;0,CG2+DA2+DU2+RANK(FE7,FE4:FE7,1),)</f>
        <v>0</v>
      </c>
      <c r="FG7" s="14"/>
      <c r="FH7" s="49">
        <f>IFERROR(VLOOKUP(FJ7,CF3:CX7,19,FALSE),IFERROR(VLOOKUP(FJ7,CZ3:DR7,19,FALSE),IFERROR(VLOOKUP(FJ7,DT3:EL7,19,FALSE),VLOOKUP(FJ7,EN3:FF7,19,FALSE))))</f>
        <v>1</v>
      </c>
      <c r="FI7" s="49">
        <f>RANK(FH7,FH4:FH7,1)+COUNTIF(FH4:FH7,FH7)-1</f>
        <v>4</v>
      </c>
      <c r="FJ7" s="14" t="str">
        <f t="shared" si="73"/>
        <v>Czechia</v>
      </c>
      <c r="FK7" s="42"/>
      <c r="FL7" s="42"/>
      <c r="FM7" s="23" t="s">
        <v>147</v>
      </c>
      <c r="FN7" s="100" t="str">
        <f>O33</f>
        <v>Australien</v>
      </c>
      <c r="FO7" s="101">
        <f t="shared" si="74"/>
        <v>9</v>
      </c>
      <c r="FP7" s="101">
        <f t="shared" si="75"/>
        <v>1</v>
      </c>
      <c r="FQ7" s="101">
        <f t="array" ref="FQ7">SUMPRODUCT(($FT$4:$FT$15=FT7)*($FU$4:$FU$15=FU7)*($FV$4:$FV$15&gt;FV7))</f>
        <v>0</v>
      </c>
      <c r="FR7" s="91">
        <f t="array" ref="FR7">SUMPRODUCT(($FT$4:$FT$15=FT7)*($FU$4:$FU$15&gt;FU7))</f>
        <v>0</v>
      </c>
      <c r="FS7" s="101">
        <f t="shared" si="76"/>
        <v>1</v>
      </c>
      <c r="FT7" s="102">
        <f>V33</f>
        <v>0</v>
      </c>
      <c r="FU7" s="102">
        <f>U33</f>
        <v>0</v>
      </c>
      <c r="FV7" s="102">
        <f>S33</f>
        <v>0</v>
      </c>
      <c r="FW7" s="102" t="str">
        <f t="shared" si="77"/>
        <v>D</v>
      </c>
      <c r="FX7" s="101">
        <f t="shared" si="78"/>
        <v>0</v>
      </c>
      <c r="FY7" s="42"/>
      <c r="FZ7" s="44">
        <v>5</v>
      </c>
      <c r="GA7" s="44" t="str">
        <f t="shared" si="79"/>
        <v>EJIDHFLK</v>
      </c>
      <c r="GB7" s="44" t="s">
        <v>148</v>
      </c>
      <c r="GC7" s="44" t="s">
        <v>159</v>
      </c>
      <c r="GD7" s="44" t="s">
        <v>150</v>
      </c>
      <c r="GE7" s="44" t="s">
        <v>147</v>
      </c>
      <c r="GF7" s="44" t="s">
        <v>160</v>
      </c>
      <c r="GG7" s="44" t="s">
        <v>109</v>
      </c>
      <c r="GH7" s="44" t="s">
        <v>152</v>
      </c>
      <c r="GI7" s="44" t="s">
        <v>151</v>
      </c>
      <c r="GJ7" s="100" t="str">
        <f t="shared" ref="GJ7:GQ7" si="88">VLOOKUP(GB7,$FM$3:$FN$15,2,FALSE)</f>
        <v>Elfenbenskusten</v>
      </c>
      <c r="GK7" s="100" t="str">
        <f t="shared" si="88"/>
        <v>Österrike</v>
      </c>
      <c r="GL7" s="100" t="str">
        <f t="shared" si="88"/>
        <v>Irak</v>
      </c>
      <c r="GM7" s="100" t="str">
        <f t="shared" si="88"/>
        <v>Australien</v>
      </c>
      <c r="GN7" s="100" t="str">
        <f t="shared" si="88"/>
        <v>Saudiarabien</v>
      </c>
      <c r="GO7" s="100" t="str">
        <f t="shared" si="88"/>
        <v>Sverige</v>
      </c>
      <c r="GP7" s="100" t="str">
        <f t="shared" si="88"/>
        <v>Ghana</v>
      </c>
      <c r="GQ7" s="100" t="str">
        <f t="shared" si="88"/>
        <v>Uzbekistan</v>
      </c>
      <c r="GR7" s="42" t="str">
        <f t="shared" si="81"/>
        <v/>
      </c>
      <c r="GS7" s="42"/>
      <c r="GT7" s="42"/>
      <c r="GU7" s="42"/>
      <c r="GV7" s="42"/>
      <c r="GW7" s="42"/>
      <c r="GX7" s="44"/>
      <c r="GY7" s="42"/>
      <c r="GZ7" s="85">
        <v>4</v>
      </c>
      <c r="HA7" s="96"/>
      <c r="HB7" s="96"/>
      <c r="HC7" s="107"/>
      <c r="HD7" s="42"/>
      <c r="HE7" s="42"/>
      <c r="HF7" s="42"/>
      <c r="HG7" s="42"/>
    </row>
    <row r="8" spans="1:215" ht="14.25" customHeight="1" x14ac:dyDescent="0.35">
      <c r="A8" s="42"/>
      <c r="B8" s="117">
        <v>53</v>
      </c>
      <c r="C8" s="86">
        <v>46198</v>
      </c>
      <c r="D8" s="87" t="s">
        <v>162</v>
      </c>
      <c r="E8" s="88" t="s">
        <v>157</v>
      </c>
      <c r="F8" s="89" t="s">
        <v>156</v>
      </c>
      <c r="G8" s="90"/>
      <c r="H8" s="85" t="s">
        <v>157</v>
      </c>
      <c r="I8" s="90"/>
      <c r="J8" s="85" t="str">
        <f t="shared" si="0"/>
        <v/>
      </c>
      <c r="K8" s="91"/>
      <c r="L8" s="91"/>
      <c r="M8" s="92">
        <f t="shared" si="1"/>
        <v>1</v>
      </c>
      <c r="N8" s="46"/>
      <c r="O8" s="118" t="str">
        <f>IF(COUNTBLANK(G4:G9)+COUNTBLANK(I4:I9)=0,"Resultat OK","Fyll i resultat")</f>
        <v>Fyll i resultat</v>
      </c>
      <c r="P8" s="102"/>
      <c r="Q8" s="102"/>
      <c r="R8" s="102"/>
      <c r="S8" s="102"/>
      <c r="T8" s="102"/>
      <c r="U8" s="102"/>
      <c r="V8" s="44"/>
      <c r="W8" s="42"/>
      <c r="X8" s="96" t="s">
        <v>48</v>
      </c>
      <c r="Y8" s="196"/>
      <c r="Z8" s="187"/>
      <c r="AA8" s="187"/>
      <c r="AB8" s="192"/>
      <c r="AC8" s="97"/>
      <c r="AD8" s="42"/>
      <c r="AE8" s="98">
        <f t="shared" ref="AE8:AH8" si="89">C8</f>
        <v>46198</v>
      </c>
      <c r="AF8" s="98" t="str">
        <f t="shared" si="89"/>
        <v>Czechia</v>
      </c>
      <c r="AG8" s="98" t="str">
        <f t="shared" si="89"/>
        <v>-</v>
      </c>
      <c r="AH8" s="98" t="str">
        <f t="shared" si="89"/>
        <v>Mexiko</v>
      </c>
      <c r="AI8" s="90" t="str">
        <f t="shared" si="3"/>
        <v/>
      </c>
      <c r="AJ8" s="85" t="str">
        <f t="shared" si="4"/>
        <v>-</v>
      </c>
      <c r="AK8" s="90" t="str">
        <f t="shared" si="5"/>
        <v/>
      </c>
      <c r="AL8" s="85" t="str">
        <f t="shared" si="6"/>
        <v/>
      </c>
      <c r="AM8" s="91"/>
      <c r="AN8" s="49">
        <f t="shared" si="7"/>
        <v>0</v>
      </c>
      <c r="AO8" s="49">
        <f t="shared" si="8"/>
        <v>0</v>
      </c>
      <c r="AP8" s="49">
        <f t="shared" si="9"/>
        <v>0</v>
      </c>
      <c r="AQ8" s="49">
        <f t="shared" si="10"/>
        <v>0</v>
      </c>
      <c r="AR8" s="49">
        <f t="shared" si="11"/>
        <v>0</v>
      </c>
      <c r="AS8" s="49">
        <f t="shared" si="12"/>
        <v>0</v>
      </c>
      <c r="AT8" s="49">
        <f t="shared" si="13"/>
        <v>0</v>
      </c>
      <c r="AU8" s="49">
        <f t="shared" si="14"/>
        <v>0</v>
      </c>
      <c r="AV8" s="49">
        <f t="shared" si="15"/>
        <v>0</v>
      </c>
      <c r="AW8" s="49">
        <f t="shared" si="16"/>
        <v>0</v>
      </c>
      <c r="AX8" s="49">
        <f t="shared" si="17"/>
        <v>0</v>
      </c>
      <c r="AY8" s="49">
        <f t="shared" si="18"/>
        <v>0</v>
      </c>
      <c r="AZ8" s="49">
        <f t="shared" si="19"/>
        <v>0</v>
      </c>
      <c r="BA8" s="49">
        <f t="shared" si="20"/>
        <v>0</v>
      </c>
      <c r="BB8" s="49">
        <f t="shared" si="21"/>
        <v>0</v>
      </c>
      <c r="BC8" s="49">
        <f t="shared" si="22"/>
        <v>0</v>
      </c>
      <c r="BD8" s="49">
        <f t="shared" si="23"/>
        <v>0</v>
      </c>
      <c r="BE8" s="49">
        <f t="shared" si="24"/>
        <v>0</v>
      </c>
      <c r="BF8" s="49">
        <f t="shared" si="25"/>
        <v>0</v>
      </c>
      <c r="BG8" s="49">
        <f t="shared" si="26"/>
        <v>0</v>
      </c>
      <c r="BH8" s="49">
        <f t="shared" si="27"/>
        <v>0</v>
      </c>
      <c r="BI8" s="49">
        <f t="shared" si="28"/>
        <v>0</v>
      </c>
      <c r="BJ8" s="49">
        <f t="shared" si="29"/>
        <v>0</v>
      </c>
      <c r="BK8" s="49">
        <f t="shared" si="30"/>
        <v>0</v>
      </c>
      <c r="BL8" s="49">
        <f t="shared" si="31"/>
        <v>0</v>
      </c>
      <c r="BM8" s="49">
        <f t="shared" si="32"/>
        <v>0</v>
      </c>
      <c r="BN8" s="49">
        <f t="shared" si="33"/>
        <v>0</v>
      </c>
      <c r="BO8" s="49">
        <f t="shared" si="34"/>
        <v>0</v>
      </c>
      <c r="BP8" s="49">
        <f t="shared" si="35"/>
        <v>0</v>
      </c>
      <c r="BQ8" s="49">
        <f t="shared" si="36"/>
        <v>0</v>
      </c>
      <c r="BR8" s="14"/>
      <c r="BS8" s="14"/>
      <c r="BT8" s="14"/>
      <c r="BU8" s="49"/>
      <c r="BV8" s="49"/>
      <c r="BW8" s="49"/>
      <c r="BX8" s="49"/>
      <c r="BY8" s="49"/>
      <c r="BZ8" s="49"/>
      <c r="CA8" s="49"/>
      <c r="CB8" s="14"/>
      <c r="CC8" s="49"/>
      <c r="CD8" s="49"/>
      <c r="CE8" s="14"/>
      <c r="CF8" s="14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14"/>
      <c r="CZ8" s="14"/>
      <c r="DA8" s="49"/>
      <c r="DB8" s="49"/>
      <c r="DC8" s="49"/>
      <c r="DD8" s="49"/>
      <c r="DE8" s="49"/>
      <c r="DF8" s="49"/>
      <c r="DG8" s="49"/>
      <c r="DH8" s="49"/>
      <c r="DI8" s="49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14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  <c r="FC8" s="49"/>
      <c r="FD8" s="49"/>
      <c r="FE8" s="49"/>
      <c r="FF8" s="49"/>
      <c r="FG8" s="14"/>
      <c r="FH8" s="49"/>
      <c r="FI8" s="49"/>
      <c r="FJ8" s="14"/>
      <c r="FK8" s="42"/>
      <c r="FL8" s="42"/>
      <c r="FM8" s="23" t="s">
        <v>148</v>
      </c>
      <c r="FN8" s="100" t="str">
        <f>O42</f>
        <v>Elfenbenskusten</v>
      </c>
      <c r="FO8" s="101">
        <f t="shared" si="74"/>
        <v>8</v>
      </c>
      <c r="FP8" s="101">
        <f t="shared" si="75"/>
        <v>1</v>
      </c>
      <c r="FQ8" s="101">
        <f t="array" ref="FQ8">SUMPRODUCT(($FT$4:$FT$15=FT8)*($FU$4:$FU$15=FU8)*($FV$4:$FV$15&gt;FV8))</f>
        <v>0</v>
      </c>
      <c r="FR8" s="91">
        <f t="array" ref="FR8">SUMPRODUCT(($FT$4:$FT$15=FT8)*($FU$4:$FU$15&gt;FU8))</f>
        <v>0</v>
      </c>
      <c r="FS8" s="101">
        <f t="shared" si="76"/>
        <v>1</v>
      </c>
      <c r="FT8" s="102">
        <f>V42</f>
        <v>0</v>
      </c>
      <c r="FU8" s="102">
        <f>U42</f>
        <v>0</v>
      </c>
      <c r="FV8" s="102">
        <f>S42</f>
        <v>0</v>
      </c>
      <c r="FW8" s="102" t="str">
        <f t="shared" si="77"/>
        <v>E</v>
      </c>
      <c r="FX8" s="101" t="str">
        <f t="shared" si="78"/>
        <v>E</v>
      </c>
      <c r="FY8" s="42"/>
      <c r="FZ8" s="44">
        <v>6</v>
      </c>
      <c r="GA8" s="44" t="str">
        <f t="shared" si="79"/>
        <v>EGIDJFLK</v>
      </c>
      <c r="GB8" s="44" t="s">
        <v>148</v>
      </c>
      <c r="GC8" s="44" t="s">
        <v>149</v>
      </c>
      <c r="GD8" s="44" t="s">
        <v>150</v>
      </c>
      <c r="GE8" s="44" t="s">
        <v>147</v>
      </c>
      <c r="GF8" s="44" t="s">
        <v>159</v>
      </c>
      <c r="GG8" s="44" t="s">
        <v>109</v>
      </c>
      <c r="GH8" s="44" t="s">
        <v>152</v>
      </c>
      <c r="GI8" s="44" t="s">
        <v>151</v>
      </c>
      <c r="GJ8" s="100" t="str">
        <f t="shared" ref="GJ8:GQ8" si="90">VLOOKUP(GB8,$FM$3:$FN$15,2,FALSE)</f>
        <v>Elfenbenskusten</v>
      </c>
      <c r="GK8" s="100" t="str">
        <f t="shared" si="90"/>
        <v>Iran</v>
      </c>
      <c r="GL8" s="100" t="str">
        <f t="shared" si="90"/>
        <v>Irak</v>
      </c>
      <c r="GM8" s="100" t="str">
        <f t="shared" si="90"/>
        <v>Australien</v>
      </c>
      <c r="GN8" s="100" t="str">
        <f t="shared" si="90"/>
        <v>Österrike</v>
      </c>
      <c r="GO8" s="100" t="str">
        <f t="shared" si="90"/>
        <v>Sverige</v>
      </c>
      <c r="GP8" s="100" t="str">
        <f t="shared" si="90"/>
        <v>Ghana</v>
      </c>
      <c r="GQ8" s="100" t="str">
        <f t="shared" si="90"/>
        <v>Uzbekistan</v>
      </c>
      <c r="GR8" s="42" t="str">
        <f t="shared" si="81"/>
        <v/>
      </c>
      <c r="GS8" s="42"/>
      <c r="GT8" s="42"/>
      <c r="GU8" s="42"/>
      <c r="GV8" s="42"/>
      <c r="GW8" s="42"/>
      <c r="GX8" s="44"/>
      <c r="GY8" s="42"/>
      <c r="GZ8" s="85">
        <v>5</v>
      </c>
      <c r="HA8" s="96"/>
      <c r="HB8" s="96"/>
      <c r="HC8" s="107"/>
      <c r="HD8" s="42"/>
      <c r="HE8" s="42"/>
      <c r="HF8" s="42"/>
      <c r="HG8" s="42"/>
    </row>
    <row r="9" spans="1:215" ht="14.25" customHeight="1" x14ac:dyDescent="0.35">
      <c r="A9" s="42"/>
      <c r="B9" s="85">
        <v>54</v>
      </c>
      <c r="C9" s="86">
        <v>46198</v>
      </c>
      <c r="D9" s="87" t="s">
        <v>158</v>
      </c>
      <c r="E9" s="88" t="s">
        <v>157</v>
      </c>
      <c r="F9" s="89" t="s">
        <v>161</v>
      </c>
      <c r="G9" s="90"/>
      <c r="H9" s="85" t="s">
        <v>157</v>
      </c>
      <c r="I9" s="90"/>
      <c r="J9" s="85" t="str">
        <f t="shared" si="0"/>
        <v/>
      </c>
      <c r="K9" s="91"/>
      <c r="L9" s="91"/>
      <c r="M9" s="92">
        <f t="shared" si="1"/>
        <v>1</v>
      </c>
      <c r="N9" s="46"/>
      <c r="O9" s="42"/>
      <c r="P9" s="42"/>
      <c r="Q9" s="42"/>
      <c r="R9" s="42"/>
      <c r="S9" s="42"/>
      <c r="T9" s="42"/>
      <c r="U9" s="42"/>
      <c r="V9" s="44"/>
      <c r="W9" s="42"/>
      <c r="X9" s="96" t="s">
        <v>52</v>
      </c>
      <c r="Y9" s="196"/>
      <c r="Z9" s="187"/>
      <c r="AA9" s="187"/>
      <c r="AB9" s="192"/>
      <c r="AC9" s="97"/>
      <c r="AD9" s="42"/>
      <c r="AE9" s="98">
        <f t="shared" ref="AE9:AH9" si="91">C9</f>
        <v>46198</v>
      </c>
      <c r="AF9" s="98" t="str">
        <f t="shared" si="91"/>
        <v>Sydafrika</v>
      </c>
      <c r="AG9" s="98" t="str">
        <f t="shared" si="91"/>
        <v>-</v>
      </c>
      <c r="AH9" s="98" t="str">
        <f t="shared" si="91"/>
        <v>Sydkorea</v>
      </c>
      <c r="AI9" s="90" t="str">
        <f t="shared" si="3"/>
        <v/>
      </c>
      <c r="AJ9" s="85" t="str">
        <f t="shared" si="4"/>
        <v>-</v>
      </c>
      <c r="AK9" s="90" t="str">
        <f t="shared" si="5"/>
        <v/>
      </c>
      <c r="AL9" s="85" t="str">
        <f t="shared" si="6"/>
        <v/>
      </c>
      <c r="AM9" s="91"/>
      <c r="AN9" s="49">
        <f t="shared" si="7"/>
        <v>0</v>
      </c>
      <c r="AO9" s="49">
        <f t="shared" si="8"/>
        <v>0</v>
      </c>
      <c r="AP9" s="49">
        <f t="shared" si="9"/>
        <v>0</v>
      </c>
      <c r="AQ9" s="49">
        <f t="shared" si="10"/>
        <v>0</v>
      </c>
      <c r="AR9" s="49">
        <f t="shared" si="11"/>
        <v>0</v>
      </c>
      <c r="AS9" s="49">
        <f t="shared" si="12"/>
        <v>0</v>
      </c>
      <c r="AT9" s="49">
        <f t="shared" si="13"/>
        <v>0</v>
      </c>
      <c r="AU9" s="49">
        <f t="shared" si="14"/>
        <v>0</v>
      </c>
      <c r="AV9" s="49">
        <f t="shared" si="15"/>
        <v>0</v>
      </c>
      <c r="AW9" s="49">
        <f t="shared" si="16"/>
        <v>0</v>
      </c>
      <c r="AX9" s="49">
        <f t="shared" si="17"/>
        <v>0</v>
      </c>
      <c r="AY9" s="49">
        <f t="shared" si="18"/>
        <v>0</v>
      </c>
      <c r="AZ9" s="49">
        <f t="shared" si="19"/>
        <v>0</v>
      </c>
      <c r="BA9" s="49">
        <f t="shared" si="20"/>
        <v>0</v>
      </c>
      <c r="BB9" s="49">
        <f t="shared" si="21"/>
        <v>0</v>
      </c>
      <c r="BC9" s="49">
        <f t="shared" si="22"/>
        <v>0</v>
      </c>
      <c r="BD9" s="49">
        <f t="shared" si="23"/>
        <v>0</v>
      </c>
      <c r="BE9" s="49">
        <f t="shared" si="24"/>
        <v>0</v>
      </c>
      <c r="BF9" s="49">
        <f t="shared" si="25"/>
        <v>0</v>
      </c>
      <c r="BG9" s="49">
        <f t="shared" si="26"/>
        <v>0</v>
      </c>
      <c r="BH9" s="49">
        <f t="shared" si="27"/>
        <v>0</v>
      </c>
      <c r="BI9" s="49">
        <f t="shared" si="28"/>
        <v>0</v>
      </c>
      <c r="BJ9" s="49">
        <f t="shared" si="29"/>
        <v>0</v>
      </c>
      <c r="BK9" s="49">
        <f t="shared" si="30"/>
        <v>0</v>
      </c>
      <c r="BL9" s="49">
        <f t="shared" si="31"/>
        <v>0</v>
      </c>
      <c r="BM9" s="49">
        <f t="shared" si="32"/>
        <v>0</v>
      </c>
      <c r="BN9" s="49">
        <f t="shared" si="33"/>
        <v>0</v>
      </c>
      <c r="BO9" s="49">
        <f t="shared" si="34"/>
        <v>0</v>
      </c>
      <c r="BP9" s="49">
        <f t="shared" si="35"/>
        <v>0</v>
      </c>
      <c r="BQ9" s="49">
        <f t="shared" si="36"/>
        <v>0</v>
      </c>
      <c r="BR9" s="14"/>
      <c r="BS9" s="14"/>
      <c r="BT9" s="14"/>
      <c r="BU9" s="49"/>
      <c r="BV9" s="49"/>
      <c r="BW9" s="49"/>
      <c r="BX9" s="49"/>
      <c r="BY9" s="49"/>
      <c r="BZ9" s="49"/>
      <c r="CA9" s="49"/>
      <c r="CB9" s="14"/>
      <c r="CC9" s="49"/>
      <c r="CD9" s="49"/>
      <c r="CE9" s="14"/>
      <c r="CF9" s="14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14"/>
      <c r="CZ9" s="14"/>
      <c r="DA9" s="49"/>
      <c r="DB9" s="49"/>
      <c r="DC9" s="49"/>
      <c r="DD9" s="49"/>
      <c r="DE9" s="49"/>
      <c r="DF9" s="49"/>
      <c r="DG9" s="49"/>
      <c r="DH9" s="49"/>
      <c r="DI9" s="49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49"/>
      <c r="DU9" s="49"/>
      <c r="DV9" s="49"/>
      <c r="DW9" s="49"/>
      <c r="DX9" s="49"/>
      <c r="DY9" s="49"/>
      <c r="DZ9" s="49"/>
      <c r="EA9" s="49"/>
      <c r="EB9" s="49"/>
      <c r="EC9" s="49"/>
      <c r="ED9" s="49"/>
      <c r="EE9" s="49"/>
      <c r="EF9" s="49"/>
      <c r="EG9" s="49"/>
      <c r="EH9" s="49"/>
      <c r="EI9" s="49"/>
      <c r="EJ9" s="49"/>
      <c r="EK9" s="49"/>
      <c r="EL9" s="49"/>
      <c r="EM9" s="14"/>
      <c r="EN9" s="49"/>
      <c r="EO9" s="49"/>
      <c r="EP9" s="49"/>
      <c r="EQ9" s="49"/>
      <c r="ER9" s="49"/>
      <c r="ES9" s="49"/>
      <c r="ET9" s="49"/>
      <c r="EU9" s="49"/>
      <c r="EV9" s="49"/>
      <c r="EW9" s="49"/>
      <c r="EX9" s="49"/>
      <c r="EY9" s="49"/>
      <c r="EZ9" s="49"/>
      <c r="FA9" s="49"/>
      <c r="FB9" s="49"/>
      <c r="FC9" s="49"/>
      <c r="FD9" s="49"/>
      <c r="FE9" s="49"/>
      <c r="FF9" s="49"/>
      <c r="FG9" s="14"/>
      <c r="FH9" s="49"/>
      <c r="FI9" s="49"/>
      <c r="FJ9" s="14"/>
      <c r="FK9" s="42"/>
      <c r="FL9" s="42"/>
      <c r="FM9" s="23" t="s">
        <v>109</v>
      </c>
      <c r="FN9" s="100" t="str">
        <f>O51</f>
        <v>Sverige</v>
      </c>
      <c r="FO9" s="101">
        <f t="shared" si="74"/>
        <v>7</v>
      </c>
      <c r="FP9" s="101">
        <f t="shared" si="75"/>
        <v>1</v>
      </c>
      <c r="FQ9" s="101">
        <f t="array" ref="FQ9">SUMPRODUCT(($FT$4:$FT$15=FT9)*($FU$4:$FU$15=FU9)*($FV$4:$FV$15&gt;FV9))</f>
        <v>0</v>
      </c>
      <c r="FR9" s="91">
        <f t="array" ref="FR9">SUMPRODUCT(($FT$4:$FT$15=FT9)*($FU$4:$FU$15&gt;FU9))</f>
        <v>0</v>
      </c>
      <c r="FS9" s="101">
        <f t="shared" si="76"/>
        <v>1</v>
      </c>
      <c r="FT9" s="102">
        <f>V51</f>
        <v>0</v>
      </c>
      <c r="FU9" s="102">
        <f>U51</f>
        <v>0</v>
      </c>
      <c r="FV9" s="102">
        <f>S51</f>
        <v>0</v>
      </c>
      <c r="FW9" s="102" t="str">
        <f t="shared" si="77"/>
        <v>F</v>
      </c>
      <c r="FX9" s="101" t="str">
        <f t="shared" si="78"/>
        <v>F</v>
      </c>
      <c r="FY9" s="42"/>
      <c r="FZ9" s="44">
        <v>7</v>
      </c>
      <c r="GA9" s="44" t="str">
        <f t="shared" si="79"/>
        <v>EGJDHFLK</v>
      </c>
      <c r="GB9" s="44" t="s">
        <v>148</v>
      </c>
      <c r="GC9" s="44" t="s">
        <v>149</v>
      </c>
      <c r="GD9" s="44" t="s">
        <v>159</v>
      </c>
      <c r="GE9" s="44" t="s">
        <v>147</v>
      </c>
      <c r="GF9" s="44" t="s">
        <v>160</v>
      </c>
      <c r="GG9" s="44" t="s">
        <v>109</v>
      </c>
      <c r="GH9" s="44" t="s">
        <v>152</v>
      </c>
      <c r="GI9" s="44" t="s">
        <v>151</v>
      </c>
      <c r="GJ9" s="100" t="str">
        <f t="shared" ref="GJ9:GQ9" si="92">VLOOKUP(GB9,$FM$3:$FN$15,2,FALSE)</f>
        <v>Elfenbenskusten</v>
      </c>
      <c r="GK9" s="100" t="str">
        <f t="shared" si="92"/>
        <v>Iran</v>
      </c>
      <c r="GL9" s="100" t="str">
        <f t="shared" si="92"/>
        <v>Österrike</v>
      </c>
      <c r="GM9" s="100" t="str">
        <f t="shared" si="92"/>
        <v>Australien</v>
      </c>
      <c r="GN9" s="100" t="str">
        <f t="shared" si="92"/>
        <v>Saudiarabien</v>
      </c>
      <c r="GO9" s="100" t="str">
        <f t="shared" si="92"/>
        <v>Sverige</v>
      </c>
      <c r="GP9" s="100" t="str">
        <f t="shared" si="92"/>
        <v>Ghana</v>
      </c>
      <c r="GQ9" s="100" t="str">
        <f t="shared" si="92"/>
        <v>Uzbekistan</v>
      </c>
      <c r="GR9" s="42" t="str">
        <f t="shared" si="81"/>
        <v/>
      </c>
      <c r="GS9" s="42"/>
      <c r="GT9" s="42"/>
      <c r="GU9" s="42"/>
      <c r="GV9" s="42"/>
      <c r="GW9" s="42"/>
      <c r="GX9" s="44"/>
      <c r="GY9" s="42"/>
      <c r="GZ9" s="111">
        <v>6</v>
      </c>
      <c r="HA9" s="96"/>
      <c r="HB9" s="96"/>
      <c r="HC9" s="107"/>
      <c r="HD9" s="42"/>
      <c r="HE9" s="42"/>
      <c r="HF9" s="42"/>
      <c r="HG9" s="42"/>
    </row>
    <row r="10" spans="1:215" ht="14.25" customHeight="1" x14ac:dyDescent="0.4">
      <c r="A10" s="42"/>
      <c r="B10" s="43"/>
      <c r="C10" s="71"/>
      <c r="D10" s="43"/>
      <c r="E10" s="44"/>
      <c r="F10" s="120"/>
      <c r="G10" s="44"/>
      <c r="H10" s="44"/>
      <c r="I10" s="44"/>
      <c r="J10" s="56"/>
      <c r="K10" s="52"/>
      <c r="L10" s="52"/>
      <c r="M10" s="46"/>
      <c r="N10" s="46"/>
      <c r="O10" s="42"/>
      <c r="P10" s="42"/>
      <c r="Q10" s="42"/>
      <c r="R10" s="42"/>
      <c r="S10" s="42"/>
      <c r="T10" s="42"/>
      <c r="U10" s="42"/>
      <c r="V10" s="44"/>
      <c r="W10" s="42"/>
      <c r="X10" s="181" t="s">
        <v>245</v>
      </c>
      <c r="Y10" s="196"/>
      <c r="Z10" s="187"/>
      <c r="AA10" s="187"/>
      <c r="AB10" s="192"/>
      <c r="AC10" s="97"/>
      <c r="AD10" s="42"/>
      <c r="AE10" s="14"/>
      <c r="AF10" s="14"/>
      <c r="AG10" s="14"/>
      <c r="AH10" s="14"/>
      <c r="AI10" s="44" t="str">
        <f>IF(B10="","",B10)</f>
        <v/>
      </c>
      <c r="AJ10" s="44"/>
      <c r="AK10" s="44"/>
      <c r="AL10" s="56"/>
      <c r="AM10" s="52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14"/>
      <c r="BS10" s="14"/>
      <c r="BT10" s="14"/>
      <c r="BU10" s="49"/>
      <c r="BV10" s="49"/>
      <c r="BW10" s="49"/>
      <c r="BX10" s="49"/>
      <c r="BY10" s="49"/>
      <c r="BZ10" s="49"/>
      <c r="CA10" s="49"/>
      <c r="CB10" s="14"/>
      <c r="CC10" s="49"/>
      <c r="CD10" s="49"/>
      <c r="CE10" s="14"/>
      <c r="CF10" s="14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14"/>
      <c r="CZ10" s="14"/>
      <c r="DA10" s="49"/>
      <c r="DB10" s="49"/>
      <c r="DC10" s="49"/>
      <c r="DD10" s="49"/>
      <c r="DE10" s="49"/>
      <c r="DF10" s="49"/>
      <c r="DG10" s="49"/>
      <c r="DH10" s="49"/>
      <c r="DI10" s="49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14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49"/>
      <c r="FF10" s="49"/>
      <c r="FG10" s="14"/>
      <c r="FH10" s="49"/>
      <c r="FI10" s="49"/>
      <c r="FJ10" s="14"/>
      <c r="FK10" s="42"/>
      <c r="FL10" s="42"/>
      <c r="FM10" s="23" t="s">
        <v>149</v>
      </c>
      <c r="FN10" s="100" t="str">
        <f>O60</f>
        <v>Iran</v>
      </c>
      <c r="FO10" s="101">
        <f t="shared" si="74"/>
        <v>6</v>
      </c>
      <c r="FP10" s="101">
        <f t="shared" si="75"/>
        <v>1</v>
      </c>
      <c r="FQ10" s="101">
        <f t="array" ref="FQ10">SUMPRODUCT(($FT$4:$FT$15=FT10)*($FU$4:$FU$15=FU10)*($FV$4:$FV$15&gt;FV10))</f>
        <v>0</v>
      </c>
      <c r="FR10" s="91">
        <f t="array" ref="FR10">SUMPRODUCT(($FT$4:$FT$15=FT10)*($FU$4:$FU$15&gt;FU10))</f>
        <v>0</v>
      </c>
      <c r="FS10" s="101">
        <f t="shared" si="76"/>
        <v>1</v>
      </c>
      <c r="FT10" s="102">
        <f>V60</f>
        <v>0</v>
      </c>
      <c r="FU10" s="102">
        <f>U60</f>
        <v>0</v>
      </c>
      <c r="FV10" s="102">
        <f>S60</f>
        <v>0</v>
      </c>
      <c r="FW10" s="102" t="str">
        <f t="shared" si="77"/>
        <v>G</v>
      </c>
      <c r="FX10" s="101" t="str">
        <f t="shared" si="78"/>
        <v>G</v>
      </c>
      <c r="FY10" s="42"/>
      <c r="FZ10" s="44">
        <v>8</v>
      </c>
      <c r="GA10" s="44" t="str">
        <f t="shared" si="79"/>
        <v>EGIDHFLK</v>
      </c>
      <c r="GB10" s="44" t="s">
        <v>148</v>
      </c>
      <c r="GC10" s="44" t="s">
        <v>149</v>
      </c>
      <c r="GD10" s="44" t="s">
        <v>150</v>
      </c>
      <c r="GE10" s="44" t="s">
        <v>147</v>
      </c>
      <c r="GF10" s="44" t="s">
        <v>160</v>
      </c>
      <c r="GG10" s="44" t="s">
        <v>109</v>
      </c>
      <c r="GH10" s="44" t="s">
        <v>152</v>
      </c>
      <c r="GI10" s="44" t="s">
        <v>151</v>
      </c>
      <c r="GJ10" s="100" t="str">
        <f t="shared" ref="GJ10:GQ10" si="93">VLOOKUP(GB10,$FM$3:$FN$15,2,FALSE)</f>
        <v>Elfenbenskusten</v>
      </c>
      <c r="GK10" s="100" t="str">
        <f t="shared" si="93"/>
        <v>Iran</v>
      </c>
      <c r="GL10" s="100" t="str">
        <f t="shared" si="93"/>
        <v>Irak</v>
      </c>
      <c r="GM10" s="100" t="str">
        <f t="shared" si="93"/>
        <v>Australien</v>
      </c>
      <c r="GN10" s="100" t="str">
        <f t="shared" si="93"/>
        <v>Saudiarabien</v>
      </c>
      <c r="GO10" s="100" t="str">
        <f t="shared" si="93"/>
        <v>Sverige</v>
      </c>
      <c r="GP10" s="100" t="str">
        <f t="shared" si="93"/>
        <v>Ghana</v>
      </c>
      <c r="GQ10" s="100" t="str">
        <f t="shared" si="93"/>
        <v>Uzbekistan</v>
      </c>
      <c r="GR10" s="42" t="str">
        <f t="shared" si="81"/>
        <v/>
      </c>
      <c r="GS10" s="42"/>
      <c r="GT10" s="42"/>
      <c r="GU10" s="42"/>
      <c r="GV10" s="42"/>
      <c r="GW10" s="42"/>
      <c r="GX10" s="44"/>
      <c r="GY10" s="42"/>
      <c r="GZ10" s="85">
        <v>7</v>
      </c>
      <c r="HA10" s="96"/>
      <c r="HB10" s="96"/>
      <c r="HC10" s="85"/>
      <c r="HD10" s="42"/>
      <c r="HE10" s="42"/>
      <c r="HF10" s="42"/>
      <c r="HG10" s="42"/>
    </row>
    <row r="11" spans="1:215" ht="14.25" customHeight="1" x14ac:dyDescent="0.4">
      <c r="A11" s="57"/>
      <c r="B11" s="54" t="s">
        <v>164</v>
      </c>
      <c r="C11" s="121"/>
      <c r="D11" s="45"/>
      <c r="E11" s="56"/>
      <c r="F11" s="122"/>
      <c r="G11" s="56"/>
      <c r="H11" s="56"/>
      <c r="I11" s="91"/>
      <c r="J11" s="123"/>
      <c r="K11" s="123"/>
      <c r="L11" s="123"/>
      <c r="M11" s="124"/>
      <c r="N11" s="124"/>
      <c r="O11" s="54" t="s">
        <v>164</v>
      </c>
      <c r="P11" s="57"/>
      <c r="Q11" s="57"/>
      <c r="R11" s="57"/>
      <c r="S11" s="57"/>
      <c r="T11" s="57"/>
      <c r="U11" s="57"/>
      <c r="V11" s="56"/>
      <c r="W11" s="57"/>
      <c r="X11" s="181" t="s">
        <v>247</v>
      </c>
      <c r="Y11" s="196"/>
      <c r="Z11" s="187"/>
      <c r="AA11" s="187"/>
      <c r="AB11" s="192"/>
      <c r="AC11" s="58"/>
      <c r="AD11" s="57"/>
      <c r="AE11" s="61" t="s">
        <v>164</v>
      </c>
      <c r="AF11" s="42"/>
      <c r="AG11" s="42"/>
      <c r="AH11" s="42"/>
      <c r="AI11" s="56"/>
      <c r="AJ11" s="56"/>
      <c r="AK11" s="91"/>
      <c r="AL11" s="123"/>
      <c r="AM11" s="123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14"/>
      <c r="BS11" s="14"/>
      <c r="BT11" s="67" t="s">
        <v>93</v>
      </c>
      <c r="BU11" s="62"/>
      <c r="BV11" s="62"/>
      <c r="BW11" s="62"/>
      <c r="BX11" s="62"/>
      <c r="BY11" s="62"/>
      <c r="BZ11" s="62"/>
      <c r="CA11" s="62"/>
      <c r="CB11" s="67"/>
      <c r="CC11" s="62"/>
      <c r="CD11" s="62"/>
      <c r="CE11" s="14"/>
      <c r="CF11" s="68" t="s">
        <v>94</v>
      </c>
      <c r="CG11" s="63">
        <f>COUNTIF(CC13:CC16,1)</f>
        <v>4</v>
      </c>
      <c r="CH11" s="63"/>
      <c r="CI11" s="63"/>
      <c r="CJ11" s="63"/>
      <c r="CK11" s="63"/>
      <c r="CL11" s="63"/>
      <c r="CM11" s="63"/>
      <c r="CN11" s="63"/>
      <c r="CO11" s="63"/>
      <c r="CP11" s="63"/>
      <c r="CQ11" s="49"/>
      <c r="CR11" s="49"/>
      <c r="CS11" s="49"/>
      <c r="CT11" s="49"/>
      <c r="CU11" s="49"/>
      <c r="CV11" s="49"/>
      <c r="CW11" s="49"/>
      <c r="CX11" s="49"/>
      <c r="CY11" s="14"/>
      <c r="CZ11" s="69" t="s">
        <v>97</v>
      </c>
      <c r="DA11" s="64">
        <f>COUNTIF(CC13:CC16,2)</f>
        <v>0</v>
      </c>
      <c r="DB11" s="64"/>
      <c r="DC11" s="64"/>
      <c r="DD11" s="64"/>
      <c r="DE11" s="64"/>
      <c r="DF11" s="64"/>
      <c r="DG11" s="64"/>
      <c r="DH11" s="64"/>
      <c r="DI11" s="64"/>
      <c r="DJ11" s="69"/>
      <c r="DK11" s="14"/>
      <c r="DL11" s="14"/>
      <c r="DM11" s="14"/>
      <c r="DN11" s="14"/>
      <c r="DO11" s="14"/>
      <c r="DP11" s="14"/>
      <c r="DQ11" s="14"/>
      <c r="DR11" s="14"/>
      <c r="DS11" s="14"/>
      <c r="DT11" s="65" t="s">
        <v>95</v>
      </c>
      <c r="DU11" s="65">
        <f>COUNTIF(CC13:CC16,3)</f>
        <v>0</v>
      </c>
      <c r="DV11" s="65"/>
      <c r="DW11" s="65"/>
      <c r="DX11" s="65"/>
      <c r="DY11" s="65"/>
      <c r="DZ11" s="65"/>
      <c r="EA11" s="65"/>
      <c r="EB11" s="65"/>
      <c r="EC11" s="65"/>
      <c r="ED11" s="65"/>
      <c r="EE11" s="49"/>
      <c r="EF11" s="49"/>
      <c r="EG11" s="49"/>
      <c r="EH11" s="49"/>
      <c r="EI11" s="49"/>
      <c r="EJ11" s="49"/>
      <c r="EK11" s="49"/>
      <c r="EL11" s="49"/>
      <c r="EM11" s="14"/>
      <c r="EN11" s="66" t="s">
        <v>96</v>
      </c>
      <c r="EO11" s="66">
        <f>COUNTIF(CC13:CC16,4)</f>
        <v>0</v>
      </c>
      <c r="EP11" s="66"/>
      <c r="EQ11" s="66"/>
      <c r="ER11" s="66"/>
      <c r="ES11" s="66"/>
      <c r="ET11" s="66"/>
      <c r="EU11" s="66"/>
      <c r="EV11" s="66"/>
      <c r="EW11" s="66"/>
      <c r="EX11" s="66"/>
      <c r="EY11" s="49"/>
      <c r="EZ11" s="49"/>
      <c r="FA11" s="49"/>
      <c r="FB11" s="49"/>
      <c r="FC11" s="49"/>
      <c r="FD11" s="49"/>
      <c r="FE11" s="49"/>
      <c r="FF11" s="49"/>
      <c r="FG11" s="14"/>
      <c r="FH11" s="49"/>
      <c r="FI11" s="49"/>
      <c r="FJ11" s="14"/>
      <c r="FK11" s="57"/>
      <c r="FL11" s="57"/>
      <c r="FM11" s="23" t="s">
        <v>160</v>
      </c>
      <c r="FN11" s="100" t="str">
        <f>O69</f>
        <v>Saudiarabien</v>
      </c>
      <c r="FO11" s="101">
        <f t="shared" si="74"/>
        <v>5</v>
      </c>
      <c r="FP11" s="101">
        <f t="shared" si="75"/>
        <v>1</v>
      </c>
      <c r="FQ11" s="101">
        <f t="array" ref="FQ11">SUMPRODUCT(($FT$4:$FT$15=FT11)*($FU$4:$FU$15=FU11)*($FV$4:$FV$15&gt;FV11))</f>
        <v>0</v>
      </c>
      <c r="FR11" s="91">
        <f t="array" ref="FR11">SUMPRODUCT(($FT$4:$FT$15=FT11)*($FU$4:$FU$15&gt;FU11))</f>
        <v>0</v>
      </c>
      <c r="FS11" s="101">
        <f t="shared" si="76"/>
        <v>1</v>
      </c>
      <c r="FT11" s="102">
        <f>V69</f>
        <v>0</v>
      </c>
      <c r="FU11" s="102">
        <f>U69</f>
        <v>0</v>
      </c>
      <c r="FV11" s="102">
        <f>S69</f>
        <v>0</v>
      </c>
      <c r="FW11" s="102" t="str">
        <f t="shared" si="77"/>
        <v>H</v>
      </c>
      <c r="FX11" s="101" t="str">
        <f t="shared" si="78"/>
        <v>H</v>
      </c>
      <c r="FY11" s="57"/>
      <c r="FZ11" s="44">
        <v>9</v>
      </c>
      <c r="GA11" s="44" t="str">
        <f t="shared" si="79"/>
        <v>EGJDHFLI</v>
      </c>
      <c r="GB11" s="44" t="s">
        <v>148</v>
      </c>
      <c r="GC11" s="44" t="s">
        <v>149</v>
      </c>
      <c r="GD11" s="44" t="s">
        <v>159</v>
      </c>
      <c r="GE11" s="44" t="s">
        <v>147</v>
      </c>
      <c r="GF11" s="44" t="s">
        <v>160</v>
      </c>
      <c r="GG11" s="44" t="s">
        <v>109</v>
      </c>
      <c r="GH11" s="44" t="s">
        <v>152</v>
      </c>
      <c r="GI11" s="44" t="s">
        <v>150</v>
      </c>
      <c r="GJ11" s="100" t="str">
        <f t="shared" ref="GJ11:GQ11" si="94">VLOOKUP(GB11,$FM$3:$FN$15,2,FALSE)</f>
        <v>Elfenbenskusten</v>
      </c>
      <c r="GK11" s="100" t="str">
        <f t="shared" si="94"/>
        <v>Iran</v>
      </c>
      <c r="GL11" s="100" t="str">
        <f t="shared" si="94"/>
        <v>Österrike</v>
      </c>
      <c r="GM11" s="100" t="str">
        <f t="shared" si="94"/>
        <v>Australien</v>
      </c>
      <c r="GN11" s="100" t="str">
        <f t="shared" si="94"/>
        <v>Saudiarabien</v>
      </c>
      <c r="GO11" s="100" t="str">
        <f t="shared" si="94"/>
        <v>Sverige</v>
      </c>
      <c r="GP11" s="100" t="str">
        <f t="shared" si="94"/>
        <v>Ghana</v>
      </c>
      <c r="GQ11" s="100" t="str">
        <f t="shared" si="94"/>
        <v>Irak</v>
      </c>
      <c r="GR11" s="42" t="str">
        <f t="shared" si="81"/>
        <v/>
      </c>
      <c r="GS11" s="57"/>
      <c r="GT11" s="57"/>
      <c r="GU11" s="57"/>
      <c r="GV11" s="57"/>
      <c r="GW11" s="57"/>
      <c r="GX11" s="56"/>
      <c r="GY11" s="57"/>
      <c r="GZ11" s="111">
        <v>8</v>
      </c>
      <c r="HA11" s="96"/>
      <c r="HB11" s="96"/>
      <c r="HC11" s="107"/>
      <c r="HD11" s="57"/>
      <c r="HE11" s="57"/>
      <c r="HF11" s="57"/>
      <c r="HG11" s="57"/>
    </row>
    <row r="12" spans="1:215" ht="14.25" customHeight="1" x14ac:dyDescent="0.35">
      <c r="A12" s="57"/>
      <c r="B12" s="125" t="s">
        <v>101</v>
      </c>
      <c r="C12" s="126" t="s">
        <v>102</v>
      </c>
      <c r="D12" s="189" t="s">
        <v>101</v>
      </c>
      <c r="E12" s="187"/>
      <c r="F12" s="190"/>
      <c r="G12" s="186" t="s">
        <v>103</v>
      </c>
      <c r="H12" s="187"/>
      <c r="I12" s="188"/>
      <c r="J12" s="74" t="s">
        <v>104</v>
      </c>
      <c r="K12" s="52"/>
      <c r="L12" s="52"/>
      <c r="M12" s="124"/>
      <c r="N12" s="124"/>
      <c r="O12" s="76" t="s">
        <v>106</v>
      </c>
      <c r="P12" s="77" t="s">
        <v>107</v>
      </c>
      <c r="Q12" s="77" t="s">
        <v>108</v>
      </c>
      <c r="R12" s="77" t="s">
        <v>109</v>
      </c>
      <c r="S12" s="77" t="s">
        <v>110</v>
      </c>
      <c r="T12" s="77" t="s">
        <v>111</v>
      </c>
      <c r="U12" s="77" t="s">
        <v>112</v>
      </c>
      <c r="V12" s="78" t="s">
        <v>113</v>
      </c>
      <c r="W12" s="57"/>
      <c r="X12" s="57"/>
      <c r="Y12" s="56"/>
      <c r="Z12" s="56"/>
      <c r="AA12" s="56"/>
      <c r="AB12" s="57"/>
      <c r="AC12" s="58"/>
      <c r="AD12" s="57"/>
      <c r="AE12" s="76" t="s">
        <v>102</v>
      </c>
      <c r="AF12" s="193" t="s">
        <v>101</v>
      </c>
      <c r="AG12" s="187"/>
      <c r="AH12" s="188"/>
      <c r="AI12" s="186" t="s">
        <v>103</v>
      </c>
      <c r="AJ12" s="187"/>
      <c r="AK12" s="188"/>
      <c r="AL12" s="74" t="s">
        <v>116</v>
      </c>
      <c r="AM12" s="52"/>
      <c r="AN12" s="62" t="s">
        <v>117</v>
      </c>
      <c r="AO12" s="62" t="s">
        <v>118</v>
      </c>
      <c r="AP12" s="62" t="s">
        <v>119</v>
      </c>
      <c r="AQ12" s="62" t="s">
        <v>120</v>
      </c>
      <c r="AR12" s="62" t="s">
        <v>121</v>
      </c>
      <c r="AS12" s="62" t="s">
        <v>122</v>
      </c>
      <c r="AT12" s="63" t="s">
        <v>117</v>
      </c>
      <c r="AU12" s="63" t="s">
        <v>118</v>
      </c>
      <c r="AV12" s="63" t="s">
        <v>119</v>
      </c>
      <c r="AW12" s="63" t="s">
        <v>120</v>
      </c>
      <c r="AX12" s="63" t="s">
        <v>121</v>
      </c>
      <c r="AY12" s="63" t="s">
        <v>122</v>
      </c>
      <c r="AZ12" s="64" t="s">
        <v>117</v>
      </c>
      <c r="BA12" s="64" t="s">
        <v>118</v>
      </c>
      <c r="BB12" s="64" t="s">
        <v>119</v>
      </c>
      <c r="BC12" s="64" t="s">
        <v>120</v>
      </c>
      <c r="BD12" s="64" t="s">
        <v>121</v>
      </c>
      <c r="BE12" s="64" t="s">
        <v>122</v>
      </c>
      <c r="BF12" s="65" t="s">
        <v>117</v>
      </c>
      <c r="BG12" s="65" t="s">
        <v>118</v>
      </c>
      <c r="BH12" s="65" t="s">
        <v>119</v>
      </c>
      <c r="BI12" s="65" t="s">
        <v>120</v>
      </c>
      <c r="BJ12" s="65" t="s">
        <v>121</v>
      </c>
      <c r="BK12" s="65" t="s">
        <v>122</v>
      </c>
      <c r="BL12" s="66" t="s">
        <v>117</v>
      </c>
      <c r="BM12" s="66" t="s">
        <v>118</v>
      </c>
      <c r="BN12" s="66" t="s">
        <v>119</v>
      </c>
      <c r="BO12" s="66" t="s">
        <v>120</v>
      </c>
      <c r="BP12" s="66" t="s">
        <v>121</v>
      </c>
      <c r="BQ12" s="66" t="s">
        <v>122</v>
      </c>
      <c r="BR12" s="14"/>
      <c r="BS12" s="14"/>
      <c r="BT12" s="67" t="s">
        <v>106</v>
      </c>
      <c r="BU12" s="62" t="s">
        <v>107</v>
      </c>
      <c r="BV12" s="62" t="s">
        <v>108</v>
      </c>
      <c r="BW12" s="62" t="s">
        <v>109</v>
      </c>
      <c r="BX12" s="62" t="s">
        <v>110</v>
      </c>
      <c r="BY12" s="62" t="s">
        <v>111</v>
      </c>
      <c r="BZ12" s="62" t="s">
        <v>112</v>
      </c>
      <c r="CA12" s="62" t="s">
        <v>113</v>
      </c>
      <c r="CB12" s="67" t="s">
        <v>123</v>
      </c>
      <c r="CC12" s="62" t="s">
        <v>124</v>
      </c>
      <c r="CD12" s="62" t="s">
        <v>125</v>
      </c>
      <c r="CE12" s="14"/>
      <c r="CF12" s="68" t="s">
        <v>106</v>
      </c>
      <c r="CG12" s="63" t="s">
        <v>107</v>
      </c>
      <c r="CH12" s="63" t="s">
        <v>108</v>
      </c>
      <c r="CI12" s="63" t="s">
        <v>109</v>
      </c>
      <c r="CJ12" s="63" t="s">
        <v>113</v>
      </c>
      <c r="CK12" s="63" t="s">
        <v>123</v>
      </c>
      <c r="CL12" s="63" t="s">
        <v>124</v>
      </c>
      <c r="CM12" s="80" t="s">
        <v>112</v>
      </c>
      <c r="CN12" s="80" t="s">
        <v>126</v>
      </c>
      <c r="CO12" s="80" t="s">
        <v>110</v>
      </c>
      <c r="CP12" s="80" t="s">
        <v>127</v>
      </c>
      <c r="CQ12" s="63" t="s">
        <v>128</v>
      </c>
      <c r="CR12" s="80" t="s">
        <v>129</v>
      </c>
      <c r="CS12" s="80" t="s">
        <v>130</v>
      </c>
      <c r="CT12" s="80" t="s">
        <v>131</v>
      </c>
      <c r="CU12" s="80" t="s">
        <v>132</v>
      </c>
      <c r="CV12" s="80" t="s">
        <v>133</v>
      </c>
      <c r="CW12" s="80" t="s">
        <v>134</v>
      </c>
      <c r="CX12" s="63" t="s">
        <v>135</v>
      </c>
      <c r="CY12" s="14"/>
      <c r="CZ12" s="69" t="s">
        <v>106</v>
      </c>
      <c r="DA12" s="64" t="s">
        <v>107</v>
      </c>
      <c r="DB12" s="64" t="s">
        <v>108</v>
      </c>
      <c r="DC12" s="64" t="s">
        <v>109</v>
      </c>
      <c r="DD12" s="64" t="s">
        <v>113</v>
      </c>
      <c r="DE12" s="64" t="s">
        <v>123</v>
      </c>
      <c r="DF12" s="64" t="s">
        <v>124</v>
      </c>
      <c r="DG12" s="64" t="s">
        <v>112</v>
      </c>
      <c r="DH12" s="64" t="s">
        <v>126</v>
      </c>
      <c r="DI12" s="64" t="s">
        <v>110</v>
      </c>
      <c r="DJ12" s="69" t="s">
        <v>127</v>
      </c>
      <c r="DK12" s="69" t="s">
        <v>128</v>
      </c>
      <c r="DL12" s="69" t="s">
        <v>129</v>
      </c>
      <c r="DM12" s="69" t="s">
        <v>130</v>
      </c>
      <c r="DN12" s="69" t="s">
        <v>131</v>
      </c>
      <c r="DO12" s="69" t="s">
        <v>132</v>
      </c>
      <c r="DP12" s="69" t="s">
        <v>133</v>
      </c>
      <c r="DQ12" s="69" t="s">
        <v>134</v>
      </c>
      <c r="DR12" s="69" t="s">
        <v>135</v>
      </c>
      <c r="DS12" s="14"/>
      <c r="DT12" s="65" t="s">
        <v>106</v>
      </c>
      <c r="DU12" s="65" t="s">
        <v>107</v>
      </c>
      <c r="DV12" s="65" t="s">
        <v>108</v>
      </c>
      <c r="DW12" s="65" t="s">
        <v>109</v>
      </c>
      <c r="DX12" s="65" t="s">
        <v>113</v>
      </c>
      <c r="DY12" s="65" t="s">
        <v>123</v>
      </c>
      <c r="DZ12" s="65" t="s">
        <v>124</v>
      </c>
      <c r="EA12" s="65" t="s">
        <v>112</v>
      </c>
      <c r="EB12" s="65" t="s">
        <v>126</v>
      </c>
      <c r="EC12" s="65" t="s">
        <v>110</v>
      </c>
      <c r="ED12" s="65" t="s">
        <v>127</v>
      </c>
      <c r="EE12" s="65" t="s">
        <v>128</v>
      </c>
      <c r="EF12" s="65" t="s">
        <v>129</v>
      </c>
      <c r="EG12" s="65" t="s">
        <v>130</v>
      </c>
      <c r="EH12" s="65" t="s">
        <v>131</v>
      </c>
      <c r="EI12" s="65" t="s">
        <v>132</v>
      </c>
      <c r="EJ12" s="65" t="s">
        <v>133</v>
      </c>
      <c r="EK12" s="65" t="s">
        <v>134</v>
      </c>
      <c r="EL12" s="65" t="s">
        <v>135</v>
      </c>
      <c r="EM12" s="14"/>
      <c r="EN12" s="66" t="s">
        <v>106</v>
      </c>
      <c r="EO12" s="66" t="s">
        <v>107</v>
      </c>
      <c r="EP12" s="66" t="s">
        <v>108</v>
      </c>
      <c r="EQ12" s="66" t="s">
        <v>109</v>
      </c>
      <c r="ER12" s="66" t="s">
        <v>113</v>
      </c>
      <c r="ES12" s="66" t="s">
        <v>123</v>
      </c>
      <c r="ET12" s="66" t="s">
        <v>124</v>
      </c>
      <c r="EU12" s="66" t="s">
        <v>112</v>
      </c>
      <c r="EV12" s="66" t="s">
        <v>126</v>
      </c>
      <c r="EW12" s="66" t="s">
        <v>110</v>
      </c>
      <c r="EX12" s="66" t="s">
        <v>127</v>
      </c>
      <c r="EY12" s="66" t="s">
        <v>128</v>
      </c>
      <c r="EZ12" s="66" t="s">
        <v>129</v>
      </c>
      <c r="FA12" s="66" t="s">
        <v>130</v>
      </c>
      <c r="FB12" s="66" t="s">
        <v>131</v>
      </c>
      <c r="FC12" s="66" t="s">
        <v>132</v>
      </c>
      <c r="FD12" s="66" t="s">
        <v>133</v>
      </c>
      <c r="FE12" s="66" t="s">
        <v>134</v>
      </c>
      <c r="FF12" s="66" t="s">
        <v>135</v>
      </c>
      <c r="FG12" s="14"/>
      <c r="FH12" s="66" t="s">
        <v>136</v>
      </c>
      <c r="FI12" s="66" t="s">
        <v>137</v>
      </c>
      <c r="FJ12" s="14"/>
      <c r="FK12" s="57"/>
      <c r="FL12" s="57"/>
      <c r="FM12" s="23" t="s">
        <v>150</v>
      </c>
      <c r="FN12" s="100" t="str">
        <f>O78</f>
        <v>Irak</v>
      </c>
      <c r="FO12" s="101">
        <f t="shared" si="74"/>
        <v>4</v>
      </c>
      <c r="FP12" s="101">
        <f t="shared" si="75"/>
        <v>1</v>
      </c>
      <c r="FQ12" s="101">
        <f t="array" ref="FQ12">SUMPRODUCT(($FT$4:$FT$15=FT12)*($FU$4:$FU$15=FU12)*($FV$4:$FV$15&gt;FV12))</f>
        <v>0</v>
      </c>
      <c r="FR12" s="91">
        <f t="array" ref="FR12">SUMPRODUCT(($FT$4:$FT$15=FT12)*($FU$4:$FU$15&gt;FU12))</f>
        <v>0</v>
      </c>
      <c r="FS12" s="101">
        <f t="shared" si="76"/>
        <v>1</v>
      </c>
      <c r="FT12" s="102">
        <f>V78</f>
        <v>0</v>
      </c>
      <c r="FU12" s="102">
        <f>U78</f>
        <v>0</v>
      </c>
      <c r="FV12" s="102">
        <f>S78</f>
        <v>0</v>
      </c>
      <c r="FW12" s="102" t="str">
        <f t="shared" si="77"/>
        <v>I</v>
      </c>
      <c r="FX12" s="101" t="str">
        <f t="shared" si="78"/>
        <v>I</v>
      </c>
      <c r="FY12" s="57"/>
      <c r="FZ12" s="44">
        <v>10</v>
      </c>
      <c r="GA12" s="44" t="str">
        <f t="shared" si="79"/>
        <v>EGJDHFIK</v>
      </c>
      <c r="GB12" s="44" t="s">
        <v>148</v>
      </c>
      <c r="GC12" s="44" t="s">
        <v>149</v>
      </c>
      <c r="GD12" s="44" t="s">
        <v>159</v>
      </c>
      <c r="GE12" s="44" t="s">
        <v>147</v>
      </c>
      <c r="GF12" s="44" t="s">
        <v>160</v>
      </c>
      <c r="GG12" s="44" t="s">
        <v>109</v>
      </c>
      <c r="GH12" s="44" t="s">
        <v>150</v>
      </c>
      <c r="GI12" s="44" t="s">
        <v>151</v>
      </c>
      <c r="GJ12" s="100" t="str">
        <f t="shared" ref="GJ12:GQ12" si="95">VLOOKUP(GB12,$FM$3:$FN$15,2,FALSE)</f>
        <v>Elfenbenskusten</v>
      </c>
      <c r="GK12" s="100" t="str">
        <f t="shared" si="95"/>
        <v>Iran</v>
      </c>
      <c r="GL12" s="100" t="str">
        <f t="shared" si="95"/>
        <v>Österrike</v>
      </c>
      <c r="GM12" s="100" t="str">
        <f t="shared" si="95"/>
        <v>Australien</v>
      </c>
      <c r="GN12" s="100" t="str">
        <f t="shared" si="95"/>
        <v>Saudiarabien</v>
      </c>
      <c r="GO12" s="100" t="str">
        <f t="shared" si="95"/>
        <v>Sverige</v>
      </c>
      <c r="GP12" s="100" t="str">
        <f t="shared" si="95"/>
        <v>Irak</v>
      </c>
      <c r="GQ12" s="100" t="str">
        <f t="shared" si="95"/>
        <v>Uzbekistan</v>
      </c>
      <c r="GR12" s="42" t="str">
        <f t="shared" si="81"/>
        <v/>
      </c>
      <c r="GS12" s="57"/>
      <c r="GT12" s="57"/>
      <c r="GU12" s="57"/>
      <c r="GV12" s="57"/>
      <c r="GW12" s="57"/>
      <c r="GX12" s="56"/>
      <c r="GY12" s="57"/>
      <c r="GZ12" s="85">
        <v>9</v>
      </c>
      <c r="HA12" s="96"/>
      <c r="HB12" s="96"/>
      <c r="HC12" s="85"/>
      <c r="HD12" s="57"/>
      <c r="HE12" s="57"/>
      <c r="HF12" s="57"/>
      <c r="HG12" s="57"/>
    </row>
    <row r="13" spans="1:215" ht="14.25" customHeight="1" x14ac:dyDescent="0.35">
      <c r="A13" s="42"/>
      <c r="B13" s="85">
        <v>3</v>
      </c>
      <c r="C13" s="86">
        <v>46185</v>
      </c>
      <c r="D13" s="87" t="s">
        <v>165</v>
      </c>
      <c r="E13" s="88" t="s">
        <v>157</v>
      </c>
      <c r="F13" s="89" t="s">
        <v>166</v>
      </c>
      <c r="G13" s="90"/>
      <c r="H13" s="85" t="s">
        <v>157</v>
      </c>
      <c r="I13" s="90"/>
      <c r="J13" s="85" t="str">
        <f t="shared" ref="J13:J18" si="96">IF(OR(ISBLANK(G13),ISBLANK(I13)),"",IF(G13&gt;I13,1,IF(G13&lt;I13,2,"X")))</f>
        <v/>
      </c>
      <c r="K13" s="91"/>
      <c r="L13" s="91"/>
      <c r="M13" s="92">
        <f t="shared" ref="M13:M18" si="97">IF(VLOOKUP(D13,$BT$12:$CC$16,10,FALSE)=VLOOKUP(F13,$BT$12:$CC$16,10,FALSE),VLOOKUP(D13,$BT$12:$CC$16,10,FALSE),"-")</f>
        <v>1</v>
      </c>
      <c r="N13" s="46">
        <v>1</v>
      </c>
      <c r="O13" s="93" t="str">
        <f>VLOOKUP(N13,FI13:FJ16,2,FALSE)</f>
        <v>Kanada</v>
      </c>
      <c r="P13" s="94">
        <f t="shared" ref="P13:P16" si="98">VLOOKUP($O13,$BT$13:$CA$16,2,FALSE)</f>
        <v>0</v>
      </c>
      <c r="Q13" s="94">
        <f t="shared" ref="Q13:Q16" si="99">VLOOKUP($O13,$BT$13:$CA$16,3,FALSE)</f>
        <v>0</v>
      </c>
      <c r="R13" s="94">
        <f t="shared" ref="R13:R16" si="100">VLOOKUP($O13,$BT$13:$CA$16,4,FALSE)</f>
        <v>0</v>
      </c>
      <c r="S13" s="94">
        <f t="shared" ref="S13:S16" si="101">VLOOKUP($O13,$BT$13:$CA$16,5,FALSE)</f>
        <v>0</v>
      </c>
      <c r="T13" s="94">
        <f t="shared" ref="T13:T16" si="102">VLOOKUP($O13,$BT$13:$CA$16,6,FALSE)</f>
        <v>0</v>
      </c>
      <c r="U13" s="94">
        <f t="shared" ref="U13:U16" si="103">VLOOKUP($O13,$BT$13:$CA$16,7,FALSE)</f>
        <v>0</v>
      </c>
      <c r="V13" s="95">
        <f t="shared" ref="V13:V16" si="104">VLOOKUP($O13,$BT$13:$CA$16,8,FALSE)</f>
        <v>0</v>
      </c>
      <c r="W13" s="42"/>
      <c r="X13" s="57"/>
      <c r="Y13" s="44"/>
      <c r="Z13" s="44"/>
      <c r="AA13" s="44"/>
      <c r="AB13" s="42"/>
      <c r="AC13" s="127"/>
      <c r="AD13" s="42"/>
      <c r="AE13" s="98">
        <f t="shared" ref="AE13:AH13" si="105">C13</f>
        <v>46185</v>
      </c>
      <c r="AF13" s="98" t="str">
        <f t="shared" si="105"/>
        <v>Kanada</v>
      </c>
      <c r="AG13" s="98" t="str">
        <f t="shared" si="105"/>
        <v>-</v>
      </c>
      <c r="AH13" s="98" t="str">
        <f t="shared" si="105"/>
        <v>Bosnien-Herzigovina</v>
      </c>
      <c r="AI13" s="90" t="str">
        <f t="shared" ref="AI13:AI18" si="106">IF(G13="","",G13)</f>
        <v/>
      </c>
      <c r="AJ13" s="85" t="str">
        <f t="shared" ref="AJ13:AJ18" si="107">H13</f>
        <v>-</v>
      </c>
      <c r="AK13" s="90" t="str">
        <f t="shared" ref="AK13:AK18" si="108">IF(I13="","",I13)</f>
        <v/>
      </c>
      <c r="AL13" s="85" t="str">
        <f t="shared" ref="AL13:AL18" si="109">J13</f>
        <v/>
      </c>
      <c r="AM13" s="91"/>
      <c r="AN13" s="49">
        <f t="shared" ref="AN13:AN18" si="110">IF(AI13&gt;AK13,1,0)</f>
        <v>0</v>
      </c>
      <c r="AO13" s="49">
        <f t="shared" ref="AO13:AO18" si="111">IF(AK13&gt;AI13,1,0)</f>
        <v>0</v>
      </c>
      <c r="AP13" s="49">
        <f t="shared" ref="AP13:AP18" si="112">IF(AND(AI13=AK13,AI13&lt;&gt;""),1,0)</f>
        <v>0</v>
      </c>
      <c r="AQ13" s="49">
        <f t="shared" ref="AQ13:AQ18" si="113">IF(AND(AI13=AK13,AI13&lt;&gt;""),1,0)</f>
        <v>0</v>
      </c>
      <c r="AR13" s="49">
        <f t="shared" ref="AR13:AR18" si="114">IF(AI13&lt;AK13,1,0)</f>
        <v>0</v>
      </c>
      <c r="AS13" s="49">
        <f t="shared" ref="AS13:AS18" si="115">IF(AK13&lt;AI13,1,)</f>
        <v>0</v>
      </c>
      <c r="AT13" s="49">
        <f t="shared" ref="AT13:AT18" si="116">IF(ISERROR(VLOOKUP(AF13,CF:CF,1,FALSE)),0,1)*IF(ISERROR(VLOOKUP(AH13,CF:CF,1,FALSE)),0,1)*AN13</f>
        <v>0</v>
      </c>
      <c r="AU13" s="49">
        <f t="shared" ref="AU13:AU18" si="117">IF(ISERROR(VLOOKUP(AF13,CF:CF,1,FALSE)),0,1)*IF(ISERROR(VLOOKUP(AH13,CF:CF,1,FALSE)),0,1)*AO13</f>
        <v>0</v>
      </c>
      <c r="AV13" s="49">
        <f t="shared" ref="AV13:AV18" si="118">IF(ISERROR(VLOOKUP(AF13,CF:CF,1,FALSE)),0,1)*IF(ISERROR(VLOOKUP(AH13,CF:CF,1,FALSE)),0,1)*AP13</f>
        <v>0</v>
      </c>
      <c r="AW13" s="49">
        <f t="shared" ref="AW13:AW18" si="119">IF(ISERROR(VLOOKUP(AF13,CF:CF,1,FALSE)),0,1)*IF(ISERROR(VLOOKUP(AH13,CF:CF,1,FALSE)),0,1)*AQ13</f>
        <v>0</v>
      </c>
      <c r="AX13" s="49">
        <f t="shared" ref="AX13:AX18" si="120">IF(ISERROR(VLOOKUP(AF13,CF:CF,1,FALSE)),0,1)*IF(ISERROR(VLOOKUP(AH13,CF:CF,1,FALSE)),0,1)*AR13</f>
        <v>0</v>
      </c>
      <c r="AY13" s="49">
        <f t="shared" ref="AY13:AY18" si="121">IF(ISERROR(VLOOKUP(AF13,CF:CF,1,FALSE)),0,1)*IF(ISERROR(VLOOKUP(AH13,CF:CF,1,FALSE)),0,1)*AS13</f>
        <v>0</v>
      </c>
      <c r="AZ13" s="49">
        <f t="shared" ref="AZ13:AZ18" si="122">IF(ISERROR(VLOOKUP(AF13,CZ:CZ,1,FALSE)),0,1)*IF(ISERROR(VLOOKUP(AH13,CZ:CZ,1,FALSE)),0,1)*AN13</f>
        <v>0</v>
      </c>
      <c r="BA13" s="49">
        <f t="shared" ref="BA13:BA18" si="123">IF(ISERROR(VLOOKUP(AF13,CZ:CZ,1,FALSE)),0,1)*IF(ISERROR(VLOOKUP(AH13,CZ:CZ,1,FALSE)),0,1)*AO13</f>
        <v>0</v>
      </c>
      <c r="BB13" s="49">
        <f t="shared" ref="BB13:BB18" si="124">IF(ISERROR(VLOOKUP(AF13,CZ:CZ,1,FALSE)),0,1)*IF(ISERROR(VLOOKUP(AH13,CZ:CZ,1,FALSE)),0,1)*AP13</f>
        <v>0</v>
      </c>
      <c r="BC13" s="49">
        <f t="shared" ref="BC13:BC18" si="125">IF(ISERROR(VLOOKUP(AF13,CZ:CZ,1,FALSE)),0,1)*IF(ISERROR(VLOOKUP(AH13,CZ:CZ,1,FALSE)),0,1)*AQ13</f>
        <v>0</v>
      </c>
      <c r="BD13" s="49">
        <f t="shared" ref="BD13:BD18" si="126">IF(ISERROR(VLOOKUP(AF13,CZ:CZ,1,FALSE)),0,1)*IF(ISERROR(VLOOKUP(AH13,CZ:CZ,1,FALSE)),0,1)*AR13</f>
        <v>0</v>
      </c>
      <c r="BE13" s="49">
        <f t="shared" ref="BE13:BE18" si="127">IF(ISERROR(VLOOKUP(AF13,CZ:CZ,1,FALSE)),0,1)*IF(ISERROR(VLOOKUP(AH13,CZ:CZ,1,FALSE)),0,1)*AS13</f>
        <v>0</v>
      </c>
      <c r="BF13" s="49">
        <f t="shared" ref="BF13:BF18" si="128">IF(ISERROR(VLOOKUP(AF13,DT:DT,1,FALSE)),0,1)*IF(ISERROR(VLOOKUP(AH13,DT:DT,1,FALSE)),0,1)*AN13</f>
        <v>0</v>
      </c>
      <c r="BG13" s="49">
        <f t="shared" ref="BG13:BG18" si="129">IF(ISERROR(VLOOKUP(AF13,DT:DT,1,FALSE)),0,1)*IF(ISERROR(VLOOKUP(AH13,DT:DT,1,FALSE)),0,1)*AO13</f>
        <v>0</v>
      </c>
      <c r="BH13" s="49">
        <f t="shared" ref="BH13:BH18" si="130">IF(ISERROR(VLOOKUP(AF13,DT:DT,1,FALSE)),0,1)*IF(ISERROR(VLOOKUP(AH13,DT:DT,1,FALSE)),0,1)*AP13</f>
        <v>0</v>
      </c>
      <c r="BI13" s="49">
        <f t="shared" ref="BI13:BI18" si="131">IF(ISERROR(VLOOKUP(AF13,DT:DT,1,FALSE)),0,1)*IF(ISERROR(VLOOKUP(AH13,DT:DT,1,FALSE)),0,1)*AQ13</f>
        <v>0</v>
      </c>
      <c r="BJ13" s="49">
        <f t="shared" ref="BJ13:BJ18" si="132">IF(ISERROR(VLOOKUP(AF13,DT:DT,1,FALSE)),0,1)*IF(ISERROR(VLOOKUP(AH13,DT:DT,1,FALSE)),0,1)*AR13</f>
        <v>0</v>
      </c>
      <c r="BK13" s="49">
        <f t="shared" ref="BK13:BK18" si="133">IF(ISERROR(VLOOKUP(AF13,DT:DT,1,FALSE)),0,1)*IF(ISERROR(VLOOKUP(AH13,DT:DT,1,FALSE)),0,1)*AS13</f>
        <v>0</v>
      </c>
      <c r="BL13" s="49">
        <f t="shared" ref="BL13:BL18" si="134">IF(ISERROR(VLOOKUP(AF13,EN:EN,1,FALSE)),0,1)*IF(ISERROR(VLOOKUP(AH13,EN:EN,1,FALSE)),0,1)*AN13</f>
        <v>0</v>
      </c>
      <c r="BM13" s="49">
        <f t="shared" ref="BM13:BM18" si="135">IF(ISERROR(VLOOKUP(AF13,EN:EN,1,FALSE)),0,1)*IF(ISERROR(VLOOKUP(AH13,EN:EN,1,FALSE)),0,1)*AO13</f>
        <v>0</v>
      </c>
      <c r="BN13" s="49">
        <f t="shared" ref="BN13:BN18" si="136">IF(ISERROR(VLOOKUP(AF13,EN:EN,1,FALSE)),0,1)*IF(ISERROR(VLOOKUP(AH13,EN:EN,1,FALSE)),0,1)*AP13</f>
        <v>0</v>
      </c>
      <c r="BO13" s="49">
        <f t="shared" ref="BO13:BO18" si="137">IF(ISERROR(VLOOKUP(AF13,EN:EN,1,FALSE)),0,1)*IF(ISERROR(VLOOKUP(AH13,EN:EN,1,FALSE)),0,1)*AQ13</f>
        <v>0</v>
      </c>
      <c r="BP13" s="49">
        <f t="shared" ref="BP13:BP18" si="138">IF(ISERROR(VLOOKUP(AF13,EN:EN,1,FALSE)),0,1)*IF(ISERROR(VLOOKUP(AH13,EN:EN,1,FALSE)),0,1)*AR13</f>
        <v>0</v>
      </c>
      <c r="BQ13" s="49">
        <f t="shared" ref="BQ13:BQ18" si="139">IF(ISERROR(VLOOKUP(AF13,EN:EN,1,FALSE)),0,1)*IF(ISERROR(VLOOKUP(AH13,EN:EN,1,FALSE)),0,1)*AS13</f>
        <v>0</v>
      </c>
      <c r="BR13" s="14"/>
      <c r="BS13" s="14"/>
      <c r="BT13" s="14" t="s">
        <v>165</v>
      </c>
      <c r="BU13" s="49">
        <f t="shared" ref="BU13:BU16" si="140">(SUMIF(AF$4:AF$108,BT13,AN$4:AN$108)+SUMIF(AH$4:AH$108,BT13,AO$4:AO$108))</f>
        <v>0</v>
      </c>
      <c r="BV13" s="49">
        <f t="shared" ref="BV13:BV16" si="141">(SUMIF(AF$4:AF$108,BT13,AP$4:AP$108)+SUMIF(AH$4:AH$108,BT13,AQ$4:AQ$108))</f>
        <v>0</v>
      </c>
      <c r="BW13" s="49">
        <f t="shared" ref="BW13:BW16" si="142">(SUMIF(AF$4:AF$108,BT13,AR$4:AR$108)+SUMIF(AH$4:AH$108,BT13,AS$4:AS$108))</f>
        <v>0</v>
      </c>
      <c r="BX13" s="49">
        <f t="shared" ref="BX13:BX16" si="143">SUMIF($AF$4:$AF$108,BT13,$AI$4:$AI$108)+SUMIF($AH$4:$AH$108,BT13,$AK$4:$AK$108)</f>
        <v>0</v>
      </c>
      <c r="BY13" s="49">
        <f t="shared" ref="BY13:BY16" si="144">SUMIF($AF$4:$AF$108,BT13,$AK$4:$AK$108)+SUMIF($AH$4:$AH$108,BT13,$AI$4:$AI$108)</f>
        <v>0</v>
      </c>
      <c r="BZ13" s="49">
        <f t="shared" ref="BZ13:BZ16" si="145">BX13-BY13</f>
        <v>0</v>
      </c>
      <c r="CA13" s="49">
        <f t="shared" ref="CA13:CA16" si="146">IFERROR(BU13*3+BV13*1,0)</f>
        <v>0</v>
      </c>
      <c r="CB13" s="49" t="s">
        <v>146</v>
      </c>
      <c r="CC13" s="99">
        <f>RANK(CA13,CA13:CA16)</f>
        <v>1</v>
      </c>
      <c r="CD13" s="49">
        <f>SUMPRODUCT((CA13:CA16=CA13)*(BZ13:BZ16&gt;BZ13))</f>
        <v>0</v>
      </c>
      <c r="CE13" s="14"/>
      <c r="CF13" s="14" t="str">
        <f t="shared" ref="CF13:CF16" si="147">IF(CC13=1,BT13,)</f>
        <v>Kanada</v>
      </c>
      <c r="CG13" s="49">
        <f t="shared" ref="CG13:CG16" si="148">(SUMIF($AF$4:$AF$108,$BT13,$AT$4:$AT$108)+SUMIF($AH$4:$AH$108,$BT13,$AU$4:$AU$108))</f>
        <v>0</v>
      </c>
      <c r="CH13" s="49">
        <f t="shared" ref="CH13:CH16" si="149">(SUMIF($AF$4:$AF$108,$BT13,$AV$4:$AV$108)+SUMIF($AH$4:$AH$108,$BT13,$AW$4:$AW$108))</f>
        <v>0</v>
      </c>
      <c r="CI13" s="49">
        <f t="shared" ref="CI13:CI16" si="150">(SUMIF($AF$4:$AF$108,$BT13,$AX$4:$AX$108)+SUMIF($AH$4:$AH$108,$BT13,$AY$4:$AY$108))</f>
        <v>0</v>
      </c>
      <c r="CJ13" s="49">
        <f t="shared" ref="CJ13:CJ16" si="151">IFERROR(CG13*3+CH13*1,0)</f>
        <v>0</v>
      </c>
      <c r="CK13" s="49" t="str">
        <f t="shared" ref="CK13:CK16" si="152">CB13</f>
        <v>B</v>
      </c>
      <c r="CL13" s="49">
        <f>IF(CF13&gt;0,RANK(CJ13,CJ13:CJ16),)</f>
        <v>1</v>
      </c>
      <c r="CM13" s="49">
        <f>IF(AND(CF13&gt;0,COUNTIF(CL13:CL16,CL13)&gt;1),SUMIFS($AI$4:$AI$108,$AF$4:$AF$108,$BT13,$M$4:$M$108,1)+SUMIFS($AK$4:$AK$108,$AH$4:$AH$108,$BT13,$M$4:$M$108,1)-SUMIFS($AK$4:$AK$108,$AF$4:$AF$108,$BT13,$M$4:$M$108,1)-SUMIFS($AI$4:$AI$108,$AH$4:$AH$108,$BT13,$M$4:$M$108,1),)</f>
        <v>0</v>
      </c>
      <c r="CN13" s="49">
        <f>IF(AND(CF13&gt;0,COUNTIF(CL13:CL16,CL13)&gt;1),CL13+RANK(CM13,CM13:CM16)-1,CL13)</f>
        <v>1</v>
      </c>
      <c r="CO13" s="49">
        <f>IF(AND(CF13&gt;0,COUNTIF(CN13:CN16,CN13)&gt;1),SUMIFS($AI$4:$AI$108,$AF$4:$AF$108,$BT13,$M$4:$M$108,1)+SUMIFS($AK$4:$AK$108,$AH$4:$AH$108,$BT13,$M$4:$M$108,1),)</f>
        <v>0</v>
      </c>
      <c r="CP13" s="49">
        <f>IF(AND(CF13&gt;0,COUNTIF(CN13:CN16,CN13)&gt;1),CN13+RANK(CO13,CO13:CO16)-1,CN13)</f>
        <v>1</v>
      </c>
      <c r="CQ13" s="49">
        <f t="shared" ref="CQ13:CQ16" si="153">IF(CP13=0,"",CP13)</f>
        <v>1</v>
      </c>
      <c r="CR13" s="49">
        <f>IF(OR(CQ13="",COUNTIF(CQ13:CQ16,CQ13)=1),"",$BZ13)</f>
        <v>0</v>
      </c>
      <c r="CS13" s="49">
        <f>IF(CQ13="","",IF(COUNTIF(CQ13:CQ16,CQ13)=1,CQ13,CQ13+RANK(CR13,CR13:CR16,0)-1))</f>
        <v>1</v>
      </c>
      <c r="CT13" s="49">
        <f>IF(OR(CS13="",COUNTIF(CS13:CS16,CS13)=1),"",$BX13)</f>
        <v>0</v>
      </c>
      <c r="CU13" s="49">
        <f>IF(CQ13="","",IF(COUNTIF(CS13:CS16,CS13)=1,CS13,CS13+RANK(CT13,CT13:CT16,0)-1))</f>
        <v>1</v>
      </c>
      <c r="CV13" s="49">
        <f>IF(OR(CU13="",COUNTIF(CU13:CU16,CU13)=1),"",$BU13)</f>
        <v>0</v>
      </c>
      <c r="CW13" s="49">
        <f>IF(CQ13="","",IF(COUNTIF(CU13:CU16,CU13)=1,CU13,CU13+RANK(CV13,CV13:CV16,0)-1))</f>
        <v>1</v>
      </c>
      <c r="CX13" s="49">
        <f>IF(CF13&gt;0,BM11+RANK(CW13,CW13:CW16,1),)</f>
        <v>1</v>
      </c>
      <c r="CY13" s="14"/>
      <c r="CZ13" s="14">
        <f t="shared" ref="CZ13:CZ16" si="154">IF(CC13=2,BT13,)</f>
        <v>0</v>
      </c>
      <c r="DA13" s="49">
        <f t="shared" ref="DA13:DA16" si="155">(SUMIF($AF$4:$AF$108,$BT13,$AZ$4:$AZ$108)+SUMIF($AH$4:$AH$108,$BT13,$BA$4:$BA$108))</f>
        <v>0</v>
      </c>
      <c r="DB13" s="49">
        <f t="shared" ref="DB13:DB16" si="156">(SUMIF($AF$4:$AF$108,$BT13,$BB$4:$BB$108)+SUMIF($AH$4:$AH$108,$BT13,$BC$4:$BC$108))</f>
        <v>0</v>
      </c>
      <c r="DC13" s="49">
        <f t="shared" ref="DC13:DC16" si="157">(SUMIF($AF$4:$AF$108,$BT13,$BD$4:$BD$108)+SUMIF($AH$4:$AH$108,$BT13,$BE$4:$BE$108))</f>
        <v>0</v>
      </c>
      <c r="DD13" s="49">
        <f t="shared" ref="DD13:DD16" si="158">IFERROR(DA13*3+DB13*1,0)</f>
        <v>0</v>
      </c>
      <c r="DE13" s="49" t="str">
        <f t="shared" ref="DE13:DE16" si="159">$CB13</f>
        <v>B</v>
      </c>
      <c r="DF13" s="49">
        <f>IF(CZ13&gt;0,RANK(DD13,DD13:DD16)+CG11,)</f>
        <v>0</v>
      </c>
      <c r="DG13" s="49">
        <f>IF(AND(CZ13&gt;0,COUNTIF(DF13:DF16,DF13)&gt;1),SUMIFS($AI$4:$AI$108,$AF$4:$AF$108,$BT13,$M$4:$M$108,2)+SUMIFS($AK$4:$AK$108,$AH$4:$AH108,$BT13,$M$4:$M$108,2)-SUMIFS($AK$4:$AK$108,$AF$4:$AF$108,$BT13,$M$4:$M$108,2)-SUMIFS($AI$4:$AI$108,$AH$4:$AH$108,$BT13,$M$4:$M$108,2),)</f>
        <v>0</v>
      </c>
      <c r="DH13" s="49">
        <f>IF(AND(CZ13&gt;0,COUNTIF(DF13:DF16,DF13)&gt;1),DF13+RANK(DG13,DG13:DG16)-1,DF13)</f>
        <v>0</v>
      </c>
      <c r="DI13" s="49">
        <f>IF(AND(CZ13&gt;0,COUNTIF(DH13:DH16,DH13)&gt;1),SUMIFS($AI$4:$AI$108,$AF$4:$AF$108,$BT13,$M$4:$M$108,2)+SUMIFS($AK$4:$AK$108,$AH$4:$AH$108,$BT13,$M$4:$M$108,2),)</f>
        <v>0</v>
      </c>
      <c r="DJ13" s="49">
        <f>IF(AND(CZ13&gt;0,COUNTIF(DH13:DH16,DH13)&gt;1),DH13+RANK(DI13,DI13:DI16)-1,DH13)</f>
        <v>0</v>
      </c>
      <c r="DK13" s="49" t="str">
        <f t="shared" ref="DK13:DK16" si="160">IF(DJ13=0,"",DJ13)</f>
        <v/>
      </c>
      <c r="DL13" s="49" t="str">
        <f>IF(OR(DK13="",COUNTIF(DK13:DK16,DK13)=1),"",$BZ13)</f>
        <v/>
      </c>
      <c r="DM13" s="49" t="str">
        <f>IF(DK13="","",IF(COUNTIF(DK13:DK16,DK13)=1,DK13,DK13+RANK(DL13,DL13:DL16,0)-1))</f>
        <v/>
      </c>
      <c r="DN13" s="49" t="str">
        <f>IF(OR(DM13="",COUNTIF(DM13:DM16,DM13)=1),"",$BX13)</f>
        <v/>
      </c>
      <c r="DO13" s="49" t="str">
        <f>IF(DK13="","",IF(COUNTIF(DM13:DM16,DM13)=1,DM13,DM13+RANK(DN13,DN13:DN16,0)-1))</f>
        <v/>
      </c>
      <c r="DP13" s="49" t="str">
        <f>IF(OR(DO13="",COUNTIF(DO13:DO16,DO13)=1),"",$BU13)</f>
        <v/>
      </c>
      <c r="DQ13" s="49" t="str">
        <f>IF(DK13="","",IF(COUNTIF(DO13:DO16,DO13)=1,DO13,DO13+RANK(DP13,DP13:DP16,0)-1))</f>
        <v/>
      </c>
      <c r="DR13" s="49">
        <f>IF(CZ13&gt;0,CG11+RANK(DQ13,DQ13:DQ16,1),)</f>
        <v>0</v>
      </c>
      <c r="DS13" s="14"/>
      <c r="DT13" s="49">
        <f t="shared" ref="DT13:DT16" si="161">IF(CC13=3,BT13,)</f>
        <v>0</v>
      </c>
      <c r="DU13" s="49">
        <f t="shared" ref="DU13:DU16" si="162">(SUMIF($AF$4:$AF$108,BT13,$BF$4:$BF$108)+SUMIF($AH$4:$AH$108,BT13,$BG$4:$BG$108))</f>
        <v>0</v>
      </c>
      <c r="DV13" s="49">
        <f t="shared" ref="DV13:DV16" si="163">(SUMIF($AF$4:$AF$108,BT13,$BH$4:$BH$108)+SUMIF($AH$4:$AH$108,BT13,$BI$4:$BI$108))</f>
        <v>0</v>
      </c>
      <c r="DW13" s="49">
        <f t="shared" ref="DW13:DW16" si="164">(SUMIF($AF$4:$AF$108,BT13,$BJ$4:$BJ$108)+SUMIF($AH$4:$AH$108,BT13,$BK$4:$BK$108))</f>
        <v>0</v>
      </c>
      <c r="DX13" s="49">
        <f t="shared" ref="DX13:DX16" si="165">IFERROR(DU13*3+DV13*1,0)</f>
        <v>0</v>
      </c>
      <c r="DY13" s="49" t="str">
        <f t="shared" ref="DY13:DY16" si="166">CB13</f>
        <v>B</v>
      </c>
      <c r="DZ13" s="49">
        <f>IF(DT13&gt;0,RANK(DX13,DX13:DX16)+CG11+DA11,)</f>
        <v>0</v>
      </c>
      <c r="EA13" s="49">
        <f>IF(AND(DT13&gt;0,COUNTIF(DZ13:DZ16,DZ13)&gt;1),SUMIFS($AI$4:$AI$108,$AF$4:$AF$108,$BT13,$M$4:$M$108,3)+SUMIFS($AK$4:$AK$108,$AH$4:$AH$108,$BT13,$M$4:$M$108,3)-SUMIFS($AK$4:$AK$108,$AF$4:$AF$108,$BT13,$M$4:$M$108,3)-SUMIFS($AI$4:$AI$108,$AH$4:$AH$108,$BT13,$M$4:$M$108,3),)</f>
        <v>0</v>
      </c>
      <c r="EB13" s="49">
        <f>IF(AND(DT13&gt;0,COUNTIF(DZ13:DZ16,DZ13)&gt;1),DZ13+RANK(EA13,EA13:EA16)-1,DZ13)</f>
        <v>0</v>
      </c>
      <c r="EC13" s="49">
        <f>IF(AND(DT13&gt;0,COUNTIF(EB13:EB16,EB13)&gt;1),SUMIFS($AI$4:$AI$108,$AF$4:$AF$108,$BT13,$M$4:$M$108,3)+SUMIFS($AK$4:$AK$108,$AH$4:$AH$108,$BT13,$M$4:$M$108,3),)</f>
        <v>0</v>
      </c>
      <c r="ED13" s="49">
        <f>IF(AND(DT13&gt;0,COUNTIF(EB13:EB16,EB13)&gt;1),EB13+RANK(EC13,EC13:EC16)-1,EB13)</f>
        <v>0</v>
      </c>
      <c r="EE13" s="49" t="str">
        <f t="shared" ref="EE13:EE16" si="167">IF(ED13=0,"",ED13)</f>
        <v/>
      </c>
      <c r="EF13" s="49" t="str">
        <f>IF(OR(EE13="",COUNTIF(EE13:EE16,EE13)=1),"",$BZ13)</f>
        <v/>
      </c>
      <c r="EG13" s="49" t="str">
        <f>IF(EE13="","",IF(COUNTIF(EE13:EE16,EE13)=1,EE13,EE13+RANK(EF13,EF13:EF16,0)-1))</f>
        <v/>
      </c>
      <c r="EH13" s="49" t="str">
        <f>IF(OR(EG13="",COUNTIF(EG13:EG16,EG13)=1),"",$BX13)</f>
        <v/>
      </c>
      <c r="EI13" s="49" t="str">
        <f>IF(EE13="","",IF(COUNTIF(EG13:EG16,EG13)=1,EG13,EG13+RANK(EH13,EH13:EH16,0)-1))</f>
        <v/>
      </c>
      <c r="EJ13" s="49" t="str">
        <f>IF(OR(EI13="",COUNTIF(EI13:EI16,EI13)=1),"",$BU13)</f>
        <v/>
      </c>
      <c r="EK13" s="49" t="str">
        <f>IF(EE13="","",IF(COUNTIF(EI13:EI16,EI13)=1,EI13,EI13+RANK(EJ13,EJ13:EJ16,0)-1))</f>
        <v/>
      </c>
      <c r="EL13" s="49">
        <f>IF(DT13&gt;0,CG11+DA11+RANK(EK13,EK13:EK16,1),)</f>
        <v>0</v>
      </c>
      <c r="EM13" s="14"/>
      <c r="EN13" s="49">
        <f t="shared" ref="EN13:EN16" si="168">IF(CC13=4,BT13,)</f>
        <v>0</v>
      </c>
      <c r="EO13" s="49">
        <f t="shared" ref="EO13:EO16" si="169">(SUMIF($AF$4:$AF$108,$BT13,$BL$4:$BL$108)+SUMIF($AH$4:$AH$108,$BT13,$BM$4:$BM$108))</f>
        <v>0</v>
      </c>
      <c r="EP13" s="49">
        <f t="shared" ref="EP13:EP16" si="170">(SUMIF($AF$4:$AF$108,$BT13,$BN$4:$BN$108)+SUMIF($AH$4:$AH$108,$BT13,$BO$4:$BO$108))</f>
        <v>0</v>
      </c>
      <c r="EQ13" s="49">
        <f t="shared" ref="EQ13:EQ16" si="171">(SUMIF($AF$4:$AF$108,$BT13,$BP$4:$BP$108)+SUMIF($AH$4:$AH$108,$BT13,$BQ$4:$BQ$108))</f>
        <v>0</v>
      </c>
      <c r="ER13" s="49">
        <f t="shared" ref="ER13:ER16" si="172">IFERROR(EO13*3+EP13*1,0)</f>
        <v>0</v>
      </c>
      <c r="ES13" s="49" t="str">
        <f t="shared" ref="ES13:ES16" si="173">$CB13</f>
        <v>B</v>
      </c>
      <c r="ET13" s="49">
        <f>IF(EN13&gt;0,RANK(ER13,ER13:ER16)+CG11+DA11+DU11,)</f>
        <v>0</v>
      </c>
      <c r="EU13" s="49">
        <f>IF(AND(EN13&gt;0,COUNTIF(ET13:ET16,ET13)&gt;1),SUMIFS($AI$4:$AI$108,$AF$4:$AF$108,$BT13,$M$4:$M$108,4)+SUMIFS($AK$4:$AK$108,$AH$4:$AH$108,$BT13,$M$4:$M$108,4)-SUMIFS($AK$4:$AK$108,$AF$4:$AF$108,$BT13,$M$4:$M$108,4)-SUMIFS($AI$4:$AI$108,$AH$4:$AH$108,$BT13,$M$4:$M$108,4),)</f>
        <v>0</v>
      </c>
      <c r="EV13" s="49">
        <f>IF(AND(EN13&gt;0,COUNTIF(ET13:ET16,ET13)&gt;1),ET13+RANK(EU13,EU13:EU16)-1,ET13)</f>
        <v>0</v>
      </c>
      <c r="EW13" s="49">
        <f t="shared" ref="EW13:EW16" si="174">IF(AND(EN13&gt;0,COUNTIF(EV13:EV16,EV13)&gt;1),SUMIFS($AI$4:$AI$108,$AF$4:$AF$108,$BT13,$M$4:$M$108,4)+SUMIFS($AK$4:$AK$108,$AH$4:$AH$108,$BT13,$M$4:$M$108,4),)</f>
        <v>0</v>
      </c>
      <c r="EX13" s="49">
        <f>IF(AND(EN13&gt;0,COUNTIF(EV13:EV16,EV13)&gt;1),EV13+RANK(EW13,EW13:EW16)-1,EV13)</f>
        <v>0</v>
      </c>
      <c r="EY13" s="49" t="str">
        <f t="shared" ref="EY13:EY16" si="175">IF(EX13=0,"",EX13)</f>
        <v/>
      </c>
      <c r="EZ13" s="49" t="str">
        <f>IF(OR(EY13="",COUNTIF(EY13:EY16,EY13)=1),"",$BZ13)</f>
        <v/>
      </c>
      <c r="FA13" s="49" t="str">
        <f>IF(EY13="","",IF(COUNTIF(EY13:EY16,EY13)=1,EY13,EY13+RANK(EZ13,EZ13:EZ16,0)-1))</f>
        <v/>
      </c>
      <c r="FB13" s="49" t="str">
        <f>IF(OR(FA13="",COUNTIF(FA13:FA16,FA13)=1),"",$BX13)</f>
        <v/>
      </c>
      <c r="FC13" s="49" t="str">
        <f>IF(EY13="","",IF(COUNTIF(FA13:FA16,FA13)=1,FA13,FA13+RANK(FB13,FB13:FB16,0)-1))</f>
        <v/>
      </c>
      <c r="FD13" s="49" t="str">
        <f>IF(OR(FC13="",COUNTIF(FC13:FC16,FC13)=1),"",$BU13)</f>
        <v/>
      </c>
      <c r="FE13" s="49" t="str">
        <f>IF(EY13="","",IF(COUNTIF(FC13:FC16,FC13)=1,FC13,FC13+RANK(FD13,FD13:FD16,0)-1))</f>
        <v/>
      </c>
      <c r="FF13" s="49">
        <f>IF(EN13&gt;0,CG11+DA11+DU11+RANK(FE13,FE13:FE16,1),)</f>
        <v>0</v>
      </c>
      <c r="FG13" s="14"/>
      <c r="FH13" s="49">
        <f>IFERROR(VLOOKUP(FJ13,CF12:CX16,19,FALSE),IFERROR(VLOOKUP(FJ13,CZ12:DR16,19,FALSE),IFERROR(VLOOKUP(FJ13,DT12:EL16,19,FALSE),VLOOKUP(FJ13,EN12:FF16,19,FALSE))))</f>
        <v>1</v>
      </c>
      <c r="FI13" s="49">
        <f>RANK(FH13,FH13:FH16,1)+COUNTIF(FH13,FH13)-1</f>
        <v>1</v>
      </c>
      <c r="FJ13" s="14" t="str">
        <f t="shared" ref="FJ13:FJ16" si="176">BT13</f>
        <v>Kanada</v>
      </c>
      <c r="FK13" s="42"/>
      <c r="FL13" s="42"/>
      <c r="FM13" s="23" t="s">
        <v>159</v>
      </c>
      <c r="FN13" s="100" t="str">
        <f>O87</f>
        <v>Österrike</v>
      </c>
      <c r="FO13" s="101">
        <f t="shared" si="74"/>
        <v>3</v>
      </c>
      <c r="FP13" s="101">
        <f t="shared" si="75"/>
        <v>1</v>
      </c>
      <c r="FQ13" s="101">
        <f t="array" ref="FQ13">SUMPRODUCT(($FT$4:$FT$15=FT13)*($FU$4:$FU$15=FU13)*($FV$4:$FV$15&gt;FV13))</f>
        <v>0</v>
      </c>
      <c r="FR13" s="91">
        <f t="array" ref="FR13">SUMPRODUCT(($FT$4:$FT$15=FT13)*($FU$4:$FU$15&gt;FU13))</f>
        <v>0</v>
      </c>
      <c r="FS13" s="101">
        <f t="shared" si="76"/>
        <v>1</v>
      </c>
      <c r="FT13" s="102">
        <f>V87</f>
        <v>0</v>
      </c>
      <c r="FU13" s="102">
        <f>U87</f>
        <v>0</v>
      </c>
      <c r="FV13" s="102">
        <f>S87</f>
        <v>0</v>
      </c>
      <c r="FW13" s="102" t="str">
        <f t="shared" si="77"/>
        <v>J</v>
      </c>
      <c r="FX13" s="101" t="str">
        <f t="shared" si="78"/>
        <v>J</v>
      </c>
      <c r="FY13" s="42"/>
      <c r="FZ13" s="44">
        <v>11</v>
      </c>
      <c r="GA13" s="44" t="str">
        <f t="shared" si="79"/>
        <v>HGICJFLK</v>
      </c>
      <c r="GB13" s="44" t="s">
        <v>160</v>
      </c>
      <c r="GC13" s="44" t="s">
        <v>149</v>
      </c>
      <c r="GD13" s="44" t="s">
        <v>150</v>
      </c>
      <c r="GE13" s="44" t="s">
        <v>163</v>
      </c>
      <c r="GF13" s="44" t="s">
        <v>159</v>
      </c>
      <c r="GG13" s="44" t="s">
        <v>109</v>
      </c>
      <c r="GH13" s="44" t="s">
        <v>152</v>
      </c>
      <c r="GI13" s="44" t="s">
        <v>151</v>
      </c>
      <c r="GJ13" s="100" t="str">
        <f t="shared" ref="GJ13:GQ13" si="177">VLOOKUP(GB13,$FM$3:$FN$15,2,FALSE)</f>
        <v>Saudiarabien</v>
      </c>
      <c r="GK13" s="100" t="str">
        <f t="shared" si="177"/>
        <v>Iran</v>
      </c>
      <c r="GL13" s="100" t="str">
        <f t="shared" si="177"/>
        <v>Irak</v>
      </c>
      <c r="GM13" s="100" t="str">
        <f t="shared" si="177"/>
        <v>Haiti</v>
      </c>
      <c r="GN13" s="100" t="str">
        <f t="shared" si="177"/>
        <v>Österrike</v>
      </c>
      <c r="GO13" s="100" t="str">
        <f t="shared" si="177"/>
        <v>Sverige</v>
      </c>
      <c r="GP13" s="100" t="str">
        <f t="shared" si="177"/>
        <v>Ghana</v>
      </c>
      <c r="GQ13" s="100" t="str">
        <f t="shared" si="177"/>
        <v>Uzbekistan</v>
      </c>
      <c r="GR13" s="42" t="str">
        <f t="shared" si="81"/>
        <v/>
      </c>
      <c r="GS13" s="42"/>
      <c r="GT13" s="42"/>
      <c r="GU13" s="42"/>
      <c r="GV13" s="42"/>
      <c r="GW13" s="42"/>
      <c r="GX13" s="44"/>
      <c r="GY13" s="42"/>
      <c r="GZ13" s="85">
        <v>10</v>
      </c>
      <c r="HA13" s="96"/>
      <c r="HB13" s="96"/>
      <c r="HC13" s="85"/>
      <c r="HD13" s="42"/>
      <c r="HE13" s="42"/>
      <c r="HF13" s="42"/>
      <c r="HG13" s="42"/>
    </row>
    <row r="14" spans="1:215" ht="14.25" customHeight="1" x14ac:dyDescent="0.35">
      <c r="A14" s="42"/>
      <c r="B14" s="85">
        <v>8</v>
      </c>
      <c r="C14" s="86">
        <v>46186</v>
      </c>
      <c r="D14" s="87" t="s">
        <v>167</v>
      </c>
      <c r="E14" s="88" t="s">
        <v>157</v>
      </c>
      <c r="F14" s="89" t="s">
        <v>168</v>
      </c>
      <c r="G14" s="90"/>
      <c r="H14" s="85" t="s">
        <v>157</v>
      </c>
      <c r="I14" s="90"/>
      <c r="J14" s="85" t="str">
        <f t="shared" si="96"/>
        <v/>
      </c>
      <c r="K14" s="91"/>
      <c r="L14" s="91"/>
      <c r="M14" s="92">
        <f t="shared" si="97"/>
        <v>1</v>
      </c>
      <c r="N14" s="46">
        <v>2</v>
      </c>
      <c r="O14" s="104" t="str">
        <f>VLOOKUP(N14,FI13:FJ16,2,FALSE)</f>
        <v>Bosnien-Herzigovina</v>
      </c>
      <c r="P14" s="105">
        <f t="shared" si="98"/>
        <v>0</v>
      </c>
      <c r="Q14" s="105">
        <f t="shared" si="99"/>
        <v>0</v>
      </c>
      <c r="R14" s="105">
        <f t="shared" si="100"/>
        <v>0</v>
      </c>
      <c r="S14" s="105">
        <f t="shared" si="101"/>
        <v>0</v>
      </c>
      <c r="T14" s="105">
        <f t="shared" si="102"/>
        <v>0</v>
      </c>
      <c r="U14" s="105">
        <f t="shared" si="103"/>
        <v>0</v>
      </c>
      <c r="V14" s="106">
        <f t="shared" si="104"/>
        <v>0</v>
      </c>
      <c r="W14" s="42"/>
      <c r="Y14" s="44"/>
      <c r="Z14" s="44"/>
      <c r="AA14" s="44"/>
      <c r="AB14" s="42"/>
      <c r="AC14" s="127"/>
      <c r="AD14" s="42"/>
      <c r="AE14" s="98">
        <f t="shared" ref="AE14:AH14" si="178">C14</f>
        <v>46186</v>
      </c>
      <c r="AF14" s="98" t="str">
        <f t="shared" si="178"/>
        <v>Qatar</v>
      </c>
      <c r="AG14" s="98" t="str">
        <f t="shared" si="178"/>
        <v>-</v>
      </c>
      <c r="AH14" s="98" t="str">
        <f t="shared" si="178"/>
        <v>Schweiz</v>
      </c>
      <c r="AI14" s="90" t="str">
        <f t="shared" si="106"/>
        <v/>
      </c>
      <c r="AJ14" s="85" t="str">
        <f t="shared" si="107"/>
        <v>-</v>
      </c>
      <c r="AK14" s="90" t="str">
        <f t="shared" si="108"/>
        <v/>
      </c>
      <c r="AL14" s="85" t="str">
        <f t="shared" si="109"/>
        <v/>
      </c>
      <c r="AM14" s="91"/>
      <c r="AN14" s="49">
        <f t="shared" si="110"/>
        <v>0</v>
      </c>
      <c r="AO14" s="49">
        <f t="shared" si="111"/>
        <v>0</v>
      </c>
      <c r="AP14" s="49">
        <f t="shared" si="112"/>
        <v>0</v>
      </c>
      <c r="AQ14" s="49">
        <f t="shared" si="113"/>
        <v>0</v>
      </c>
      <c r="AR14" s="49">
        <f t="shared" si="114"/>
        <v>0</v>
      </c>
      <c r="AS14" s="49">
        <f t="shared" si="115"/>
        <v>0</v>
      </c>
      <c r="AT14" s="49">
        <f t="shared" si="116"/>
        <v>0</v>
      </c>
      <c r="AU14" s="49">
        <f t="shared" si="117"/>
        <v>0</v>
      </c>
      <c r="AV14" s="49">
        <f t="shared" si="118"/>
        <v>0</v>
      </c>
      <c r="AW14" s="49">
        <f t="shared" si="119"/>
        <v>0</v>
      </c>
      <c r="AX14" s="49">
        <f t="shared" si="120"/>
        <v>0</v>
      </c>
      <c r="AY14" s="49">
        <f t="shared" si="121"/>
        <v>0</v>
      </c>
      <c r="AZ14" s="49">
        <f t="shared" si="122"/>
        <v>0</v>
      </c>
      <c r="BA14" s="49">
        <f t="shared" si="123"/>
        <v>0</v>
      </c>
      <c r="BB14" s="49">
        <f t="shared" si="124"/>
        <v>0</v>
      </c>
      <c r="BC14" s="49">
        <f t="shared" si="125"/>
        <v>0</v>
      </c>
      <c r="BD14" s="49">
        <f t="shared" si="126"/>
        <v>0</v>
      </c>
      <c r="BE14" s="49">
        <f t="shared" si="127"/>
        <v>0</v>
      </c>
      <c r="BF14" s="49">
        <f t="shared" si="128"/>
        <v>0</v>
      </c>
      <c r="BG14" s="49">
        <f t="shared" si="129"/>
        <v>0</v>
      </c>
      <c r="BH14" s="49">
        <f t="shared" si="130"/>
        <v>0</v>
      </c>
      <c r="BI14" s="49">
        <f t="shared" si="131"/>
        <v>0</v>
      </c>
      <c r="BJ14" s="49">
        <f t="shared" si="132"/>
        <v>0</v>
      </c>
      <c r="BK14" s="49">
        <f t="shared" si="133"/>
        <v>0</v>
      </c>
      <c r="BL14" s="49">
        <f t="shared" si="134"/>
        <v>0</v>
      </c>
      <c r="BM14" s="49">
        <f t="shared" si="135"/>
        <v>0</v>
      </c>
      <c r="BN14" s="49">
        <f t="shared" si="136"/>
        <v>0</v>
      </c>
      <c r="BO14" s="49">
        <f t="shared" si="137"/>
        <v>0</v>
      </c>
      <c r="BP14" s="49">
        <f t="shared" si="138"/>
        <v>0</v>
      </c>
      <c r="BQ14" s="49">
        <f t="shared" si="139"/>
        <v>0</v>
      </c>
      <c r="BR14" s="14"/>
      <c r="BS14" s="14"/>
      <c r="BT14" s="14" t="s">
        <v>166</v>
      </c>
      <c r="BU14" s="49">
        <f t="shared" si="140"/>
        <v>0</v>
      </c>
      <c r="BV14" s="49">
        <f t="shared" si="141"/>
        <v>0</v>
      </c>
      <c r="BW14" s="49">
        <f t="shared" si="142"/>
        <v>0</v>
      </c>
      <c r="BX14" s="49">
        <f t="shared" si="143"/>
        <v>0</v>
      </c>
      <c r="BY14" s="49">
        <f t="shared" si="144"/>
        <v>0</v>
      </c>
      <c r="BZ14" s="49">
        <f t="shared" si="145"/>
        <v>0</v>
      </c>
      <c r="CA14" s="49">
        <f t="shared" si="146"/>
        <v>0</v>
      </c>
      <c r="CB14" s="49" t="s">
        <v>146</v>
      </c>
      <c r="CC14" s="99">
        <f>RANK(CA14,CA13:CA16)</f>
        <v>1</v>
      </c>
      <c r="CD14" s="49">
        <f>SUMPRODUCT((CA13:CA16=CA14)*(BZ13:BZ16&gt;BZ14))</f>
        <v>0</v>
      </c>
      <c r="CE14" s="14"/>
      <c r="CF14" s="14" t="str">
        <f t="shared" si="147"/>
        <v>Bosnien-Herzigovina</v>
      </c>
      <c r="CG14" s="49">
        <f t="shared" si="148"/>
        <v>0</v>
      </c>
      <c r="CH14" s="49">
        <f t="shared" si="149"/>
        <v>0</v>
      </c>
      <c r="CI14" s="49">
        <f t="shared" si="150"/>
        <v>0</v>
      </c>
      <c r="CJ14" s="49">
        <f t="shared" si="151"/>
        <v>0</v>
      </c>
      <c r="CK14" s="49" t="str">
        <f t="shared" si="152"/>
        <v>B</v>
      </c>
      <c r="CL14" s="49">
        <f>IF(CF14&gt;0,RANK(CJ14,CJ13:CJ16),)</f>
        <v>1</v>
      </c>
      <c r="CM14" s="49">
        <f>IF(AND(CF14&gt;0,COUNTIF(CL13:CL16,CL14)&gt;1),SUMIFS($AI$4:$AI$108,$AF$4:$AF$108,$BT14,$M$4:$M$108,1)+SUMIFS($AK$4:$AK$108,$AH$4:$AH$108,$BT14,$M$4:$M$108,1)-SUMIFS($AK$4:$AK$108,$AF$4:$AF$108,$BT14,$M$4:$M$108,1)-SUMIFS($AI$4:$AI$108,$AH$4:$AH$108,$BT14,$M$4:$M$108,1),)</f>
        <v>0</v>
      </c>
      <c r="CN14" s="49">
        <f>IF(AND(CF14&gt;0,COUNTIF(CL13:CL16,CL14)&gt;1),CL14+RANK(CM14,CM13:CM16)-1,CL14)</f>
        <v>1</v>
      </c>
      <c r="CO14" s="49">
        <f>IF(AND(CF14&gt;0,COUNTIF(CN13:CN16,CN14)&gt;1),SUMIFS($AI$4:$AI$108,$AF$4:$AF$108,$BT14,$M$4:$M$108,1)+SUMIFS($AK$4:$AK$108,$AH$4:$AH$108,$BT14,$M$4:$M$108,1),)</f>
        <v>0</v>
      </c>
      <c r="CP14" s="49">
        <f>IF(AND(CF14&gt;0,COUNTIF(CN13:CN16,CN14)&gt;1),CN14+RANK(CO14,CO13:CO16)-1,CN14)</f>
        <v>1</v>
      </c>
      <c r="CQ14" s="49">
        <f t="shared" si="153"/>
        <v>1</v>
      </c>
      <c r="CR14" s="49">
        <f>IF(OR(CQ14="",COUNTIF(CQ13:CQ16,CQ14)=1),"",$BZ14)</f>
        <v>0</v>
      </c>
      <c r="CS14" s="49">
        <f>IF(CQ14="","",IF(COUNTIF(CQ13:CQ16,CQ14)=1,CQ14,CQ14+RANK(CR14,CR13:CR16,0)-1))</f>
        <v>1</v>
      </c>
      <c r="CT14" s="49">
        <f>IF(OR(CS14="",COUNTIF(CS13:CS16,CS14)=1),"",$BX14)</f>
        <v>0</v>
      </c>
      <c r="CU14" s="49">
        <f>IF(CQ14="","",IF(COUNTIF(CS13:CS16,CS14)=1,CS14,CS14+RANK(CT14,CT13:CT16,0)-1))</f>
        <v>1</v>
      </c>
      <c r="CV14" s="49">
        <f>IF(OR(CU14="",COUNTIF(CU13:CU16,CU14)=1),"",$BU14)</f>
        <v>0</v>
      </c>
      <c r="CW14" s="49">
        <f>IF(CQ14="","",IF(COUNTIF(CU13:CU16,CU14)=1,CU14,CU14+RANK(CV14,CV13:CV16,0)-1))</f>
        <v>1</v>
      </c>
      <c r="CX14" s="49">
        <f>IF(CF14&gt;0,BM11+RANK(CW14,CW13:CW16,1),)</f>
        <v>1</v>
      </c>
      <c r="CY14" s="14"/>
      <c r="CZ14" s="14">
        <f t="shared" si="154"/>
        <v>0</v>
      </c>
      <c r="DA14" s="49">
        <f t="shared" si="155"/>
        <v>0</v>
      </c>
      <c r="DB14" s="49">
        <f t="shared" si="156"/>
        <v>0</v>
      </c>
      <c r="DC14" s="49">
        <f t="shared" si="157"/>
        <v>0</v>
      </c>
      <c r="DD14" s="49">
        <f t="shared" si="158"/>
        <v>0</v>
      </c>
      <c r="DE14" s="49" t="str">
        <f t="shared" si="159"/>
        <v>B</v>
      </c>
      <c r="DF14" s="49">
        <f>IF(CZ14&gt;0,RANK(DD14,DD13:DD16)+CG11,)</f>
        <v>0</v>
      </c>
      <c r="DG14" s="49">
        <f>IF(AND(CZ14&gt;0,COUNTIF(DF13:DF16,DF14)&gt;1),SUMIFS($AI$4:$AI$108,$AF$4:$AF$108,$BT14,$M$4:$M$108,2)+SUMIFS($AK$4:$AK$108,$AH$4:$AH108,$BT14,$M$4:$M$108,2)-SUMIFS($AK$4:$AK$108,$AF$4:$AF$108,$BT14,$M$4:$M$108,2)-SUMIFS($AI$4:$AI$108,$AH$4:$AH$108,$BT14,$M$4:$M$108,2),)</f>
        <v>0</v>
      </c>
      <c r="DH14" s="49">
        <f>IF(AND(CZ14&gt;0,COUNTIF(DF13:DF16,DF14)&gt;1),DF14+RANK(DG14,DG13:DG16)-1,DF14)</f>
        <v>0</v>
      </c>
      <c r="DI14" s="49">
        <f>IF(AND(CZ14&gt;0,COUNTIF(DH13:DH16,DH14)&gt;1),SUMIFS($AI$4:$AI$108,$AF$4:$AF$108,$BT14,$M$4:$M$108,2)+SUMIFS($AK$4:$AK$108,$AH$4:$AH$108,$BT14,$M$4:$M$108,2),)</f>
        <v>0</v>
      </c>
      <c r="DJ14" s="49">
        <f>IF(AND(CZ14&gt;0,COUNTIF(DH13:DH16,DH14)&gt;1),DH14+RANK(DI14,DI13:DI16)-1,DH14)</f>
        <v>0</v>
      </c>
      <c r="DK14" s="49" t="str">
        <f t="shared" si="160"/>
        <v/>
      </c>
      <c r="DL14" s="49" t="str">
        <f>IF(OR(DK14="",COUNTIF(DK13:DK16,DK14)=1),"",$BZ14)</f>
        <v/>
      </c>
      <c r="DM14" s="49" t="str">
        <f>IF(DK14="","",IF(COUNTIF(DK13:DK16,DK14)=1,DK14,DK14+RANK(DL14,DL13:DL16,0)-1))</f>
        <v/>
      </c>
      <c r="DN14" s="49" t="str">
        <f>IF(OR(DM14="",COUNTIF(DM13:DM16,DM14)=1),"",$BX14)</f>
        <v/>
      </c>
      <c r="DO14" s="49" t="str">
        <f>IF(DK14="","",IF(COUNTIF(DM13:DM16,DM14)=1,DM14,DM14+RANK(DN14,DN13:DN16,0)-1))</f>
        <v/>
      </c>
      <c r="DP14" s="49" t="str">
        <f>IF(OR(DO14="",COUNTIF(DO13:DO16,DO14)=1),"",$BU14)</f>
        <v/>
      </c>
      <c r="DQ14" s="49" t="str">
        <f>IF(DK14="","",IF(COUNTIF(DO13:DO16,DO14)=1,DO14,DO14+RANK(DP14,DP13:DP16,0)-1))</f>
        <v/>
      </c>
      <c r="DR14" s="49">
        <f>IF(CZ14&gt;0,CG11+RANK(DQ14,DQ13:DQ16,1),)</f>
        <v>0</v>
      </c>
      <c r="DS14" s="14"/>
      <c r="DT14" s="49">
        <f t="shared" si="161"/>
        <v>0</v>
      </c>
      <c r="DU14" s="49">
        <f t="shared" si="162"/>
        <v>0</v>
      </c>
      <c r="DV14" s="49">
        <f t="shared" si="163"/>
        <v>0</v>
      </c>
      <c r="DW14" s="49">
        <f t="shared" si="164"/>
        <v>0</v>
      </c>
      <c r="DX14" s="49">
        <f t="shared" si="165"/>
        <v>0</v>
      </c>
      <c r="DY14" s="49" t="str">
        <f t="shared" si="166"/>
        <v>B</v>
      </c>
      <c r="DZ14" s="49">
        <f>IF(DT14&gt;0,RANK(DX14,DX13:DX16)+CG11+DA11,)</f>
        <v>0</v>
      </c>
      <c r="EA14" s="49">
        <f>IF(AND(DT14&gt;0,COUNTIF(DZ13:DZ16,DZ14)&gt;1),SUMIFS($AI$4:$AI$108,$AF$4:$AF$108,$BT14,$M$4:$M$108,3)+SUMIFS($AK$4:$AK$108,$AH$4:$AH$108,$BT14,$M$4:$M$108,3)-SUMIFS($AK$4:$AK$108,$AF$4:$AF$108,$BT14,$M$4:$M$108,3)-SUMIFS($AI$4:$AI$108,$AH$4:$AH$108,$BT14,$M$4:$M$108,3),)</f>
        <v>0</v>
      </c>
      <c r="EB14" s="49">
        <f>IF(AND(DT14&gt;0,COUNTIF(DZ13:DZ16,DZ14)&gt;1),DZ14+RANK(EA14,EA13:EA16)-1,DZ14)</f>
        <v>0</v>
      </c>
      <c r="EC14" s="49">
        <f>IF(AND(DT14&gt;0,COUNTIF(EB13:EB16,EB14)&gt;1),SUMIFS($AI$4:$AI$108,$AF$4:$AF$108,$BT14,$M$4:$M$108,3)+SUMIFS($AK$4:$AK$108,$AH$4:$AH$108,$BT14,$M$4:$M$108,3),)</f>
        <v>0</v>
      </c>
      <c r="ED14" s="49">
        <f>IF(AND(DT14&gt;0,COUNTIF(EB13:EB16,EB14)&gt;1),EB14+RANK(EC14,EC13:EC16)-1,EB14)</f>
        <v>0</v>
      </c>
      <c r="EE14" s="49" t="str">
        <f t="shared" si="167"/>
        <v/>
      </c>
      <c r="EF14" s="49" t="str">
        <f>IF(OR(EE14="",COUNTIF(EE13:EE16,EE14)=1),"",$BZ14)</f>
        <v/>
      </c>
      <c r="EG14" s="49" t="str">
        <f>IF(EE14="","",IF(COUNTIF(EE13:EE16,EE14)=1,EE14,EE14+RANK(EF14,EF13:EF16,0)-1))</f>
        <v/>
      </c>
      <c r="EH14" s="49" t="str">
        <f>IF(OR(EG14="",COUNTIF(EG13:EG16,EG14)=1),"",$BX14)</f>
        <v/>
      </c>
      <c r="EI14" s="49" t="str">
        <f>IF(EE14="","",IF(COUNTIF(EG13:EG16,EG14)=1,EG14,EG14+RANK(EH14,EH13:EH16,0)-1))</f>
        <v/>
      </c>
      <c r="EJ14" s="49" t="str">
        <f>IF(OR(EI14="",COUNTIF(EI13:EI16,EI14)=1),"",$BU14)</f>
        <v/>
      </c>
      <c r="EK14" s="49" t="str">
        <f>IF(EE14="","",IF(COUNTIF(EI13:EI16,EI14)=1,EI14,EI14+RANK(EJ14,EJ13:EJ16,0)-1))</f>
        <v/>
      </c>
      <c r="EL14" s="49">
        <f>IF(DT14&gt;0,CG11+DA11+RANK(EK14,EK13:EK16,1),)</f>
        <v>0</v>
      </c>
      <c r="EM14" s="14"/>
      <c r="EN14" s="49">
        <f t="shared" si="168"/>
        <v>0</v>
      </c>
      <c r="EO14" s="49">
        <f t="shared" si="169"/>
        <v>0</v>
      </c>
      <c r="EP14" s="49">
        <f t="shared" si="170"/>
        <v>0</v>
      </c>
      <c r="EQ14" s="49">
        <f t="shared" si="171"/>
        <v>0</v>
      </c>
      <c r="ER14" s="49">
        <f t="shared" si="172"/>
        <v>0</v>
      </c>
      <c r="ES14" s="49" t="str">
        <f t="shared" si="173"/>
        <v>B</v>
      </c>
      <c r="ET14" s="49">
        <f>IF(EN14&gt;0,RANK(ER14,ER13:ER16)+CG11+DA11+DU11,)</f>
        <v>0</v>
      </c>
      <c r="EU14" s="49">
        <f>IF(AND(EN14&gt;0,COUNTIF(ET13:ET16,ET14)&gt;1),SUMIFS($AI$4:$AI$108,$AF$4:$AF$108,$BT14,$M$4:$M$108,4)+SUMIFS($AK$4:$AK$108,$AH$4:$AH$108,$BT14,$M$4:$M$108,4)-SUMIFS($AK$4:$AK$108,$AF$4:$AF$108,$BT14,$M$4:$M$108,4)-SUMIFS($AI$4:$AI$108,$AH$4:$AH$108,$BT14,$M$4:$M$108,4),)</f>
        <v>0</v>
      </c>
      <c r="EV14" s="49">
        <f>IF(AND(EN14&gt;0,COUNTIF(ET13:ET16,ET14)&gt;1),ET14+RANK(EU14,EU13:EU16)-1,ET14)</f>
        <v>0</v>
      </c>
      <c r="EW14" s="49">
        <f t="shared" si="174"/>
        <v>0</v>
      </c>
      <c r="EX14" s="49">
        <f>IF(AND(EN14&gt;0,COUNTIF(EV13:EV16,EV14)&gt;1),EV14+RANK(EW14,EW13:EW16)-1,EV14)</f>
        <v>0</v>
      </c>
      <c r="EY14" s="49" t="str">
        <f t="shared" si="175"/>
        <v/>
      </c>
      <c r="EZ14" s="49" t="str">
        <f>IF(OR(EY14="",COUNTIF(EY13:EY16,EY14)=1),"",$BZ14)</f>
        <v/>
      </c>
      <c r="FA14" s="49" t="str">
        <f>IF(EY14="","",IF(COUNTIF(EY13:EY16,EY14)=1,EY14,EY14+RANK(EZ14,EZ13:EZ16,0)-1))</f>
        <v/>
      </c>
      <c r="FB14" s="49" t="str">
        <f>IF(OR(FA14="",COUNTIF(FA13:FA16,FA14)=1),"",$BX14)</f>
        <v/>
      </c>
      <c r="FC14" s="49" t="str">
        <f>IF(EY14="","",IF(COUNTIF(FA13:FA16,FA14)=1,FA14,FA14+RANK(FB14,FB13:FB16,0)-1))</f>
        <v/>
      </c>
      <c r="FD14" s="49" t="str">
        <f>IF(OR(FC14="",COUNTIF(FC13:FC16,FC14)=1),"",$BU14)</f>
        <v/>
      </c>
      <c r="FE14" s="49" t="str">
        <f>IF(EY14="","",IF(COUNTIF(FC13:FC16,FC14)=1,FC14,FC14+RANK(FD14,FD13:FD16,0)-1))</f>
        <v/>
      </c>
      <c r="FF14" s="49">
        <f>IF(EN14&gt;0,CG11+DA11+DU11+RANK(FE14,FE13:FE16,1),)</f>
        <v>0</v>
      </c>
      <c r="FG14" s="14"/>
      <c r="FH14" s="49">
        <f>IFERROR(VLOOKUP(FJ14,CF12:CX16,19,FALSE),IFERROR(VLOOKUP(FJ14,CZ12:DR16,19,FALSE),IFERROR(VLOOKUP(FJ14,DT12:EL16,19,FALSE),VLOOKUP(FJ14,EN12:FF16,19,FALSE))))</f>
        <v>1</v>
      </c>
      <c r="FI14" s="49">
        <f>RANK(FH14,FH13:FH16,1)+COUNTIF(FH13:FH14,FH14)-1</f>
        <v>2</v>
      </c>
      <c r="FJ14" s="14" t="str">
        <f t="shared" si="176"/>
        <v>Bosnien-Herzigovina</v>
      </c>
      <c r="FK14" s="42"/>
      <c r="FL14" s="42"/>
      <c r="FM14" s="23" t="s">
        <v>151</v>
      </c>
      <c r="FN14" s="100" t="str">
        <f>O96</f>
        <v>Uzbekistan</v>
      </c>
      <c r="FO14" s="101">
        <f t="shared" si="74"/>
        <v>2</v>
      </c>
      <c r="FP14" s="101">
        <f t="shared" si="75"/>
        <v>1</v>
      </c>
      <c r="FQ14" s="101">
        <f t="array" ref="FQ14">SUMPRODUCT(($FT$4:$FT$15=FT14)*($FU$4:$FU$15=FU14)*($FV$4:$FV$15&gt;FV14))</f>
        <v>0</v>
      </c>
      <c r="FR14" s="91">
        <f t="array" ref="FR14">SUMPRODUCT(($FT$4:$FT$15=FT14)*($FU$4:$FU$15&gt;FU14))</f>
        <v>0</v>
      </c>
      <c r="FS14" s="101">
        <f t="shared" si="76"/>
        <v>1</v>
      </c>
      <c r="FT14" s="102">
        <f>V96</f>
        <v>0</v>
      </c>
      <c r="FU14" s="102">
        <f>U96</f>
        <v>0</v>
      </c>
      <c r="FV14" s="102">
        <f>S96</f>
        <v>0</v>
      </c>
      <c r="FW14" s="102" t="str">
        <f t="shared" si="77"/>
        <v>K</v>
      </c>
      <c r="FX14" s="101" t="str">
        <f t="shared" si="78"/>
        <v>K</v>
      </c>
      <c r="FY14" s="42"/>
      <c r="FZ14" s="44">
        <v>12</v>
      </c>
      <c r="GA14" s="44" t="str">
        <f t="shared" si="79"/>
        <v>EJICHGLK</v>
      </c>
      <c r="GB14" s="44" t="s">
        <v>148</v>
      </c>
      <c r="GC14" s="44" t="s">
        <v>159</v>
      </c>
      <c r="GD14" s="44" t="s">
        <v>150</v>
      </c>
      <c r="GE14" s="44" t="s">
        <v>163</v>
      </c>
      <c r="GF14" s="44" t="s">
        <v>160</v>
      </c>
      <c r="GG14" s="44" t="s">
        <v>149</v>
      </c>
      <c r="GH14" s="44" t="s">
        <v>152</v>
      </c>
      <c r="GI14" s="44" t="s">
        <v>151</v>
      </c>
      <c r="GJ14" s="100" t="str">
        <f t="shared" ref="GJ14:GQ14" si="179">VLOOKUP(GB14,$FM$3:$FN$15,2,FALSE)</f>
        <v>Elfenbenskusten</v>
      </c>
      <c r="GK14" s="100" t="str">
        <f t="shared" si="179"/>
        <v>Österrike</v>
      </c>
      <c r="GL14" s="100" t="str">
        <f t="shared" si="179"/>
        <v>Irak</v>
      </c>
      <c r="GM14" s="100" t="str">
        <f t="shared" si="179"/>
        <v>Haiti</v>
      </c>
      <c r="GN14" s="100" t="str">
        <f t="shared" si="179"/>
        <v>Saudiarabien</v>
      </c>
      <c r="GO14" s="100" t="str">
        <f t="shared" si="179"/>
        <v>Iran</v>
      </c>
      <c r="GP14" s="100" t="str">
        <f t="shared" si="179"/>
        <v>Ghana</v>
      </c>
      <c r="GQ14" s="100" t="str">
        <f t="shared" si="179"/>
        <v>Uzbekistan</v>
      </c>
      <c r="GR14" s="42" t="str">
        <f t="shared" si="81"/>
        <v/>
      </c>
      <c r="GS14" s="42"/>
      <c r="GT14" s="42"/>
      <c r="GU14" s="42"/>
      <c r="GV14" s="42"/>
      <c r="GW14" s="42"/>
      <c r="GX14" s="44"/>
      <c r="GY14" s="42"/>
      <c r="GZ14" s="85">
        <v>11</v>
      </c>
      <c r="HA14" s="96"/>
      <c r="HB14" s="96"/>
      <c r="HC14" s="85"/>
      <c r="HD14" s="42"/>
      <c r="HE14" s="42"/>
      <c r="HF14" s="42"/>
      <c r="HG14" s="42"/>
    </row>
    <row r="15" spans="1:215" ht="14.25" customHeight="1" x14ac:dyDescent="0.35">
      <c r="A15" s="42"/>
      <c r="B15" s="85">
        <v>26</v>
      </c>
      <c r="C15" s="86">
        <v>46191</v>
      </c>
      <c r="D15" s="87" t="s">
        <v>168</v>
      </c>
      <c r="E15" s="88" t="s">
        <v>157</v>
      </c>
      <c r="F15" s="89" t="s">
        <v>166</v>
      </c>
      <c r="G15" s="90"/>
      <c r="H15" s="85" t="s">
        <v>157</v>
      </c>
      <c r="I15" s="90"/>
      <c r="J15" s="85" t="str">
        <f t="shared" si="96"/>
        <v/>
      </c>
      <c r="K15" s="91"/>
      <c r="L15" s="91"/>
      <c r="M15" s="92">
        <f t="shared" si="97"/>
        <v>1</v>
      </c>
      <c r="N15" s="46">
        <v>3</v>
      </c>
      <c r="O15" s="108" t="str">
        <f>VLOOKUP(N15,FI13:FJ16,2,FALSE)</f>
        <v>Qatar</v>
      </c>
      <c r="P15" s="109">
        <f t="shared" si="98"/>
        <v>0</v>
      </c>
      <c r="Q15" s="109">
        <f t="shared" si="99"/>
        <v>0</v>
      </c>
      <c r="R15" s="109">
        <f t="shared" si="100"/>
        <v>0</v>
      </c>
      <c r="S15" s="109">
        <f t="shared" si="101"/>
        <v>0</v>
      </c>
      <c r="T15" s="109">
        <f t="shared" si="102"/>
        <v>0</v>
      </c>
      <c r="U15" s="109">
        <f t="shared" si="103"/>
        <v>0</v>
      </c>
      <c r="V15" s="110">
        <f t="shared" si="104"/>
        <v>0</v>
      </c>
      <c r="W15" s="42"/>
      <c r="X15" s="57"/>
      <c r="Y15" s="44"/>
      <c r="Z15" s="44"/>
      <c r="AA15" s="44"/>
      <c r="AB15" s="42"/>
      <c r="AC15" s="127"/>
      <c r="AD15" s="42"/>
      <c r="AE15" s="98">
        <f t="shared" ref="AE15:AH15" si="180">C15</f>
        <v>46191</v>
      </c>
      <c r="AF15" s="98" t="str">
        <f t="shared" si="180"/>
        <v>Schweiz</v>
      </c>
      <c r="AG15" s="98" t="str">
        <f t="shared" si="180"/>
        <v>-</v>
      </c>
      <c r="AH15" s="98" t="str">
        <f t="shared" si="180"/>
        <v>Bosnien-Herzigovina</v>
      </c>
      <c r="AI15" s="90" t="str">
        <f t="shared" si="106"/>
        <v/>
      </c>
      <c r="AJ15" s="85" t="str">
        <f t="shared" si="107"/>
        <v>-</v>
      </c>
      <c r="AK15" s="90" t="str">
        <f t="shared" si="108"/>
        <v/>
      </c>
      <c r="AL15" s="85" t="str">
        <f t="shared" si="109"/>
        <v/>
      </c>
      <c r="AM15" s="91"/>
      <c r="AN15" s="49">
        <f t="shared" si="110"/>
        <v>0</v>
      </c>
      <c r="AO15" s="49">
        <f t="shared" si="111"/>
        <v>0</v>
      </c>
      <c r="AP15" s="49">
        <f t="shared" si="112"/>
        <v>0</v>
      </c>
      <c r="AQ15" s="49">
        <f t="shared" si="113"/>
        <v>0</v>
      </c>
      <c r="AR15" s="49">
        <f t="shared" si="114"/>
        <v>0</v>
      </c>
      <c r="AS15" s="49">
        <f t="shared" si="115"/>
        <v>0</v>
      </c>
      <c r="AT15" s="49">
        <f t="shared" si="116"/>
        <v>0</v>
      </c>
      <c r="AU15" s="49">
        <f t="shared" si="117"/>
        <v>0</v>
      </c>
      <c r="AV15" s="49">
        <f t="shared" si="118"/>
        <v>0</v>
      </c>
      <c r="AW15" s="49">
        <f t="shared" si="119"/>
        <v>0</v>
      </c>
      <c r="AX15" s="49">
        <f t="shared" si="120"/>
        <v>0</v>
      </c>
      <c r="AY15" s="49">
        <f t="shared" si="121"/>
        <v>0</v>
      </c>
      <c r="AZ15" s="49">
        <f t="shared" si="122"/>
        <v>0</v>
      </c>
      <c r="BA15" s="49">
        <f t="shared" si="123"/>
        <v>0</v>
      </c>
      <c r="BB15" s="49">
        <f t="shared" si="124"/>
        <v>0</v>
      </c>
      <c r="BC15" s="49">
        <f t="shared" si="125"/>
        <v>0</v>
      </c>
      <c r="BD15" s="49">
        <f t="shared" si="126"/>
        <v>0</v>
      </c>
      <c r="BE15" s="49">
        <f t="shared" si="127"/>
        <v>0</v>
      </c>
      <c r="BF15" s="49">
        <f t="shared" si="128"/>
        <v>0</v>
      </c>
      <c r="BG15" s="49">
        <f t="shared" si="129"/>
        <v>0</v>
      </c>
      <c r="BH15" s="49">
        <f t="shared" si="130"/>
        <v>0</v>
      </c>
      <c r="BI15" s="49">
        <f t="shared" si="131"/>
        <v>0</v>
      </c>
      <c r="BJ15" s="49">
        <f t="shared" si="132"/>
        <v>0</v>
      </c>
      <c r="BK15" s="49">
        <f t="shared" si="133"/>
        <v>0</v>
      </c>
      <c r="BL15" s="49">
        <f t="shared" si="134"/>
        <v>0</v>
      </c>
      <c r="BM15" s="49">
        <f t="shared" si="135"/>
        <v>0</v>
      </c>
      <c r="BN15" s="49">
        <f t="shared" si="136"/>
        <v>0</v>
      </c>
      <c r="BO15" s="49">
        <f t="shared" si="137"/>
        <v>0</v>
      </c>
      <c r="BP15" s="49">
        <f t="shared" si="138"/>
        <v>0</v>
      </c>
      <c r="BQ15" s="49">
        <f t="shared" si="139"/>
        <v>0</v>
      </c>
      <c r="BR15" s="14"/>
      <c r="BS15" s="14"/>
      <c r="BT15" s="14" t="s">
        <v>167</v>
      </c>
      <c r="BU15" s="49">
        <f t="shared" si="140"/>
        <v>0</v>
      </c>
      <c r="BV15" s="49">
        <f t="shared" si="141"/>
        <v>0</v>
      </c>
      <c r="BW15" s="49">
        <f t="shared" si="142"/>
        <v>0</v>
      </c>
      <c r="BX15" s="49">
        <f t="shared" si="143"/>
        <v>0</v>
      </c>
      <c r="BY15" s="49">
        <f t="shared" si="144"/>
        <v>0</v>
      </c>
      <c r="BZ15" s="49">
        <f t="shared" si="145"/>
        <v>0</v>
      </c>
      <c r="CA15" s="49">
        <f t="shared" si="146"/>
        <v>0</v>
      </c>
      <c r="CB15" s="49" t="s">
        <v>146</v>
      </c>
      <c r="CC15" s="99">
        <f>RANK(CA15,CA13:CA16)</f>
        <v>1</v>
      </c>
      <c r="CD15" s="49">
        <f>SUMPRODUCT((CA13:CA16=CA15)*(BZ13:BZ16&gt;BZ15))</f>
        <v>0</v>
      </c>
      <c r="CE15" s="14"/>
      <c r="CF15" s="14" t="str">
        <f t="shared" si="147"/>
        <v>Qatar</v>
      </c>
      <c r="CG15" s="49">
        <f t="shared" si="148"/>
        <v>0</v>
      </c>
      <c r="CH15" s="49">
        <f t="shared" si="149"/>
        <v>0</v>
      </c>
      <c r="CI15" s="49">
        <f t="shared" si="150"/>
        <v>0</v>
      </c>
      <c r="CJ15" s="49">
        <f t="shared" si="151"/>
        <v>0</v>
      </c>
      <c r="CK15" s="49" t="str">
        <f t="shared" si="152"/>
        <v>B</v>
      </c>
      <c r="CL15" s="49">
        <f>IF(CF15&gt;0,RANK(CJ15,CJ13:CJ16),)</f>
        <v>1</v>
      </c>
      <c r="CM15" s="49">
        <f>IF(AND(CF15&gt;0,COUNTIF(CL13:CL16,CL15)&gt;1),SUMIFS($AI$4:$AI$108,$AF$4:$AF$108,$BT15,$M$4:$M$108,1)+SUMIFS($AK$4:$AK$108,$AH$4:$AH$108,$BT15,$M$4:$M$108,1)-SUMIFS($AK$4:$AK$108,$AF$4:$AF$108,$BT15,$M$4:$M$108,1)-SUMIFS($AI$4:$AI$108,$AH$4:$AH$108,$BT15,$M$4:$M$108,1),)</f>
        <v>0</v>
      </c>
      <c r="CN15" s="49">
        <f>IF(AND(CF15&gt;0,COUNTIF(CL13:CL16,CL15)&gt;1),CL15+RANK(CM15,CM13:CM16)-1,CL15)</f>
        <v>1</v>
      </c>
      <c r="CO15" s="49">
        <f>IF(AND(CF15&gt;0,COUNTIF(CN13:CN16,CN15)&gt;1),SUMIFS($AI$4:$AI$108,$AF$4:$AF$108,$BT15,$M$4:$M$108,1)+SUMIFS($AK$4:$AK$108,$AH$4:$AH$108,$BT15,$M$4:$M$108,1),)</f>
        <v>0</v>
      </c>
      <c r="CP15" s="49">
        <f>IF(AND(CF15&gt;0,COUNTIF(CN13:CN16,CN15)&gt;1),CN15+RANK(CO15,CO13:CO16)-1,CN15)</f>
        <v>1</v>
      </c>
      <c r="CQ15" s="49">
        <f t="shared" si="153"/>
        <v>1</v>
      </c>
      <c r="CR15" s="49">
        <f>IF(OR(CQ15="",COUNTIF(CQ13:CQ16,CQ15)=1),"",$BZ15)</f>
        <v>0</v>
      </c>
      <c r="CS15" s="49">
        <f>IF(CQ15="","",IF(COUNTIF(CQ13:CQ16,CQ15)=1,CQ15,CQ15+RANK(CR15,CR13:CR16,0)-1))</f>
        <v>1</v>
      </c>
      <c r="CT15" s="49">
        <f>IF(OR(CS15="",COUNTIF(CS13:CS16,CS15)=1),"",$BX15)</f>
        <v>0</v>
      </c>
      <c r="CU15" s="49">
        <f>IF(CQ15="","",IF(COUNTIF(CS13:CS16,CS15)=1,CS15,CS15+RANK(CT15,CT13:CT16,0)-1))</f>
        <v>1</v>
      </c>
      <c r="CV15" s="49">
        <f>IF(OR(CU15="",COUNTIF(CU13:CU16,CU15)=1),"",$BU15)</f>
        <v>0</v>
      </c>
      <c r="CW15" s="49">
        <f>IF(CQ15="","",IF(COUNTIF(CU13:CU16,CU15)=1,CU15,CU15+RANK(CV15,CV13:CV16,0)-1))</f>
        <v>1</v>
      </c>
      <c r="CX15" s="49">
        <f>IF(CF15&gt;0,BM11+RANK(CW15,CW13:CW16,1),)</f>
        <v>1</v>
      </c>
      <c r="CY15" s="14"/>
      <c r="CZ15" s="14">
        <f t="shared" si="154"/>
        <v>0</v>
      </c>
      <c r="DA15" s="49">
        <f t="shared" si="155"/>
        <v>0</v>
      </c>
      <c r="DB15" s="49">
        <f t="shared" si="156"/>
        <v>0</v>
      </c>
      <c r="DC15" s="49">
        <f t="shared" si="157"/>
        <v>0</v>
      </c>
      <c r="DD15" s="49">
        <f t="shared" si="158"/>
        <v>0</v>
      </c>
      <c r="DE15" s="49" t="str">
        <f t="shared" si="159"/>
        <v>B</v>
      </c>
      <c r="DF15" s="49">
        <f>IF(CZ15&gt;0,RANK(DD15,DD13:DD16)+CG11,)</f>
        <v>0</v>
      </c>
      <c r="DG15" s="49">
        <f>IF(AND(CZ15&gt;0,COUNTIF(DF13:DF16,DF15)&gt;1),SUMIFS($AI$4:$AI$108,$AF$4:$AF$108,$BT15,$M$4:$M$108,2)+SUMIFS($AK$4:$AK$108,$AH$4:$AH108,$BT15,$M$4:$M$108,2)-SUMIFS($AK$4:$AK$108,$AF$4:$AF$108,$BT15,$M$4:$M$108,2)-SUMIFS($AI$4:$AI$108,$AH$4:$AH$108,$BT15,$M$4:$M$108,2),)</f>
        <v>0</v>
      </c>
      <c r="DH15" s="49">
        <f>IF(AND(CZ15&gt;0,COUNTIF(DF13:DF16,DF15)&gt;1),DF15+RANK(DG15,DG13:DG16)-1,DF15)</f>
        <v>0</v>
      </c>
      <c r="DI15" s="49">
        <f>IF(AND(CZ15&gt;0,COUNTIF(DH13:DH16,DH15)&gt;1),SUMIFS($AI$4:$AI$108,$AF$4:$AF$108,$BT15,$M$4:$M$108,2)+SUMIFS($AK$4:$AK$108,$AH$4:$AH$108,$BT15,$M$4:$M$108,2),)</f>
        <v>0</v>
      </c>
      <c r="DJ15" s="49">
        <f>IF(AND(CZ15&gt;0,COUNTIF(DH13:DH16,DH15)&gt;1),DH15+RANK(DI15,DI13:DI16)-1,DH15)</f>
        <v>0</v>
      </c>
      <c r="DK15" s="49" t="str">
        <f t="shared" si="160"/>
        <v/>
      </c>
      <c r="DL15" s="49" t="str">
        <f>IF(OR(DK15="",COUNTIF(DK13:DK16,DK15)=1),"",$BZ15)</f>
        <v/>
      </c>
      <c r="DM15" s="49" t="str">
        <f>IF(DK15="","",IF(COUNTIF(DK13:DK16,DK15)=1,DK15,DK15+RANK(DL15,DL13:DL16,0)-1))</f>
        <v/>
      </c>
      <c r="DN15" s="49" t="str">
        <f>IF(OR(DM15="",COUNTIF(DM13:DM16,DM15)=1),"",$BX15)</f>
        <v/>
      </c>
      <c r="DO15" s="49" t="str">
        <f>IF(DK15="","",IF(COUNTIF(DM13:DM16,DM15)=1,DM15,DM15+RANK(DN15,DN13:DN16,0)-1))</f>
        <v/>
      </c>
      <c r="DP15" s="49" t="str">
        <f>IF(OR(DO15="",COUNTIF(DO13:DO16,DO15)=1),"",$BU15)</f>
        <v/>
      </c>
      <c r="DQ15" s="49" t="str">
        <f>IF(DK15="","",IF(COUNTIF(DO13:DO16,DO15)=1,DO15,DO15+RANK(DP15,DP13:DP16,0)-1))</f>
        <v/>
      </c>
      <c r="DR15" s="49">
        <f>IF(CZ15&gt;0,CG11+RANK(DQ15,DQ13:DQ16,1),)</f>
        <v>0</v>
      </c>
      <c r="DS15" s="14"/>
      <c r="DT15" s="49">
        <f t="shared" si="161"/>
        <v>0</v>
      </c>
      <c r="DU15" s="49">
        <f t="shared" si="162"/>
        <v>0</v>
      </c>
      <c r="DV15" s="49">
        <f t="shared" si="163"/>
        <v>0</v>
      </c>
      <c r="DW15" s="49">
        <f t="shared" si="164"/>
        <v>0</v>
      </c>
      <c r="DX15" s="49">
        <f t="shared" si="165"/>
        <v>0</v>
      </c>
      <c r="DY15" s="49" t="str">
        <f t="shared" si="166"/>
        <v>B</v>
      </c>
      <c r="DZ15" s="49">
        <f>IF(DT15&gt;0,RANK(DX15,DX13:DX16)+CG11+DA11,)</f>
        <v>0</v>
      </c>
      <c r="EA15" s="49">
        <f>IF(AND(DT15&gt;0,COUNTIF(DZ13:DZ16,DZ15)&gt;1),SUMIFS($AI$4:$AI$108,$AF$4:$AF$108,$BT15,$M$4:$M$108,3)+SUMIFS($AK$4:$AK$108,$AH$4:$AH$108,$BT15,$M$4:$M$108,3)-SUMIFS($AK$4:$AK$108,$AF$4:$AF$108,$BT15,$M$4:$M$108,3)-SUMIFS($AI$4:$AI$108,$AH$4:$AH$108,$BT15,$M$4:$M$108,3),)</f>
        <v>0</v>
      </c>
      <c r="EB15" s="49">
        <f>IF(AND(DT15&gt;0,COUNTIF(DZ13:DZ16,DZ15)&gt;1),DZ15+RANK(EA15,EA13:EA16)-1,DZ15)</f>
        <v>0</v>
      </c>
      <c r="EC15" s="49">
        <f>IF(AND(DT15&gt;0,COUNTIF(EB13:EB16,EB15)&gt;1),SUMIFS($AI$4:$AI$108,$AF$4:$AF$108,$BT15,$M$4:$M$108,3)+SUMIFS($AK$4:$AK$108,$AH$4:$AH$108,$BT15,$M$4:$M$108,3),)</f>
        <v>0</v>
      </c>
      <c r="ED15" s="49">
        <f>IF(AND(DT15&gt;0,COUNTIF(EB13:EB16,EB15)&gt;1),EB15+RANK(EC15,EC13:EC16)-1,EB15)</f>
        <v>0</v>
      </c>
      <c r="EE15" s="49" t="str">
        <f t="shared" si="167"/>
        <v/>
      </c>
      <c r="EF15" s="49" t="str">
        <f>IF(OR(EE15="",COUNTIF(EE13:EE16,EE15)=1),"",$BZ15)</f>
        <v/>
      </c>
      <c r="EG15" s="49" t="str">
        <f>IF(EE15="","",IF(COUNTIF(EE13:EE16,EE15)=1,EE15,EE15+RANK(EF15,EF13:EF16,0)-1))</f>
        <v/>
      </c>
      <c r="EH15" s="49" t="str">
        <f>IF(OR(EG15="",COUNTIF(EG13:EG16,EG15)=1),"",$BX15)</f>
        <v/>
      </c>
      <c r="EI15" s="49" t="str">
        <f>IF(EE15="","",IF(COUNTIF(EG13:EG16,EG15)=1,EG15,EG15+RANK(EH15,EH13:EH16,0)-1))</f>
        <v/>
      </c>
      <c r="EJ15" s="49" t="str">
        <f>IF(OR(EI15="",COUNTIF(EI13:EI16,EI15)=1),"",$BU15)</f>
        <v/>
      </c>
      <c r="EK15" s="49" t="str">
        <f>IF(EE15="","",IF(COUNTIF(EI13:EI16,EI15)=1,EI15,EI15+RANK(EJ15,EJ13:EJ16,0)-1))</f>
        <v/>
      </c>
      <c r="EL15" s="49">
        <f>IF(DT15&gt;0,CG11+DA11+RANK(EK15,EK13:EK16,1),)</f>
        <v>0</v>
      </c>
      <c r="EM15" s="14"/>
      <c r="EN15" s="49">
        <f t="shared" si="168"/>
        <v>0</v>
      </c>
      <c r="EO15" s="49">
        <f t="shared" si="169"/>
        <v>0</v>
      </c>
      <c r="EP15" s="49">
        <f t="shared" si="170"/>
        <v>0</v>
      </c>
      <c r="EQ15" s="49">
        <f t="shared" si="171"/>
        <v>0</v>
      </c>
      <c r="ER15" s="49">
        <f t="shared" si="172"/>
        <v>0</v>
      </c>
      <c r="ES15" s="49" t="str">
        <f t="shared" si="173"/>
        <v>B</v>
      </c>
      <c r="ET15" s="49">
        <f>IF(EN15&gt;0,RANK(ER15,ER13:ER16)+CG11+DA11+DU11,)</f>
        <v>0</v>
      </c>
      <c r="EU15" s="49">
        <f>IF(AND(EN15&gt;0,COUNTIF(ET13:ET16,ET15)&gt;1),SUMIFS($AI$4:$AI$108,$AF$4:$AF$108,$BT15,$M$4:$M$108,4)+SUMIFS($AK$4:$AK$108,$AH$4:$AH$108,$BT15,$M$4:$M$108,4)-SUMIFS($AK$4:$AK$108,$AF$4:$AF$108,$BT15,$M$4:$M$108,4)-SUMIFS($AI$4:$AI$108,$AH$4:$AH$108,$BT15,$M$4:$M$108,4),)</f>
        <v>0</v>
      </c>
      <c r="EV15" s="49">
        <f>IF(AND(EN15&gt;0,COUNTIF(ET13:ET16,ET15)&gt;1),ET15+RANK(EU15,EU13:EU16)-1,ET15)</f>
        <v>0</v>
      </c>
      <c r="EW15" s="49">
        <f t="shared" si="174"/>
        <v>0</v>
      </c>
      <c r="EX15" s="49">
        <f>IF(AND(EN15&gt;0,COUNTIF(EV13:EV16,EV15)&gt;1),EV15+RANK(EW15,EW13:EW16)-1,EV15)</f>
        <v>0</v>
      </c>
      <c r="EY15" s="49" t="str">
        <f t="shared" si="175"/>
        <v/>
      </c>
      <c r="EZ15" s="49" t="str">
        <f>IF(OR(EY15="",COUNTIF(EY13:EY16,EY15)=1),"",$BZ15)</f>
        <v/>
      </c>
      <c r="FA15" s="49" t="str">
        <f>IF(EY15="","",IF(COUNTIF(EY13:EY16,EY15)=1,EY15,EY15+RANK(EZ15,EZ13:EZ16,0)-1))</f>
        <v/>
      </c>
      <c r="FB15" s="49" t="str">
        <f>IF(OR(FA15="",COUNTIF(FA13:FA16,FA15)=1),"",$BX15)</f>
        <v/>
      </c>
      <c r="FC15" s="49" t="str">
        <f>IF(EY15="","",IF(COUNTIF(FA13:FA16,FA15)=1,FA15,FA15+RANK(FB15,FB13:FB16,0)-1))</f>
        <v/>
      </c>
      <c r="FD15" s="49" t="str">
        <f>IF(OR(FC15="",COUNTIF(FC13:FC16,FC15)=1),"",$BU15)</f>
        <v/>
      </c>
      <c r="FE15" s="49" t="str">
        <f>IF(EY15="","",IF(COUNTIF(FC13:FC16,FC15)=1,FC15,FC15+RANK(FD15,FD13:FD16,0)-1))</f>
        <v/>
      </c>
      <c r="FF15" s="49">
        <f>IF(EN15&gt;0,CG11+DA11+DU11+RANK(FE15,FE13:FE16,1),)</f>
        <v>0</v>
      </c>
      <c r="FG15" s="14"/>
      <c r="FH15" s="49">
        <f>IFERROR(VLOOKUP(FJ15,CF12:CX16,19,FALSE),IFERROR(VLOOKUP(FJ15,CZ12:DR16,19,FALSE),IFERROR(VLOOKUP(FJ15,DT12:EL16,19,FALSE),VLOOKUP(FJ15,EN12:FF16,19,FALSE))))</f>
        <v>1</v>
      </c>
      <c r="FI15" s="49">
        <f>RANK(FH15,FH13:FH16,1)+COUNTIF(FH13:FH15,FH15)-1</f>
        <v>3</v>
      </c>
      <c r="FJ15" s="14" t="str">
        <f t="shared" si="176"/>
        <v>Qatar</v>
      </c>
      <c r="FK15" s="42"/>
      <c r="FL15" s="42"/>
      <c r="FM15" s="23" t="s">
        <v>152</v>
      </c>
      <c r="FN15" s="100" t="str">
        <f>O105</f>
        <v>Ghana</v>
      </c>
      <c r="FO15" s="101">
        <f t="shared" si="74"/>
        <v>1</v>
      </c>
      <c r="FP15" s="101">
        <f t="shared" si="75"/>
        <v>1</v>
      </c>
      <c r="FQ15" s="101">
        <f t="array" ref="FQ15">SUMPRODUCT(($FT$4:$FT$15=FT15)*($FU$4:$FU$15=FU15)*($FV$4:$FV$15&gt;FV15))</f>
        <v>0</v>
      </c>
      <c r="FR15" s="91">
        <f t="array" ref="FR15">SUMPRODUCT(($FT$4:$FT$15=FT15)*($FU$4:$FU$15&gt;FU15))</f>
        <v>0</v>
      </c>
      <c r="FS15" s="101">
        <f t="shared" si="76"/>
        <v>1</v>
      </c>
      <c r="FT15" s="102">
        <f>V105</f>
        <v>0</v>
      </c>
      <c r="FU15" s="102">
        <f>U105</f>
        <v>0</v>
      </c>
      <c r="FV15" s="102">
        <f>S105</f>
        <v>0</v>
      </c>
      <c r="FW15" s="102" t="str">
        <f t="shared" si="77"/>
        <v>L</v>
      </c>
      <c r="FX15" s="101" t="str">
        <f t="shared" si="78"/>
        <v>L</v>
      </c>
      <c r="FY15" s="42"/>
      <c r="FZ15" s="44">
        <v>13</v>
      </c>
      <c r="GA15" s="44" t="str">
        <f t="shared" si="79"/>
        <v>EJICHFLK</v>
      </c>
      <c r="GB15" s="44" t="s">
        <v>148</v>
      </c>
      <c r="GC15" s="44" t="s">
        <v>159</v>
      </c>
      <c r="GD15" s="44" t="s">
        <v>150</v>
      </c>
      <c r="GE15" s="44" t="s">
        <v>163</v>
      </c>
      <c r="GF15" s="44" t="s">
        <v>160</v>
      </c>
      <c r="GG15" s="44" t="s">
        <v>109</v>
      </c>
      <c r="GH15" s="44" t="s">
        <v>152</v>
      </c>
      <c r="GI15" s="44" t="s">
        <v>151</v>
      </c>
      <c r="GJ15" s="100" t="str">
        <f t="shared" ref="GJ15:GQ15" si="181">VLOOKUP(GB15,$FM$3:$FN$15,2,FALSE)</f>
        <v>Elfenbenskusten</v>
      </c>
      <c r="GK15" s="100" t="str">
        <f t="shared" si="181"/>
        <v>Österrike</v>
      </c>
      <c r="GL15" s="100" t="str">
        <f t="shared" si="181"/>
        <v>Irak</v>
      </c>
      <c r="GM15" s="100" t="str">
        <f t="shared" si="181"/>
        <v>Haiti</v>
      </c>
      <c r="GN15" s="100" t="str">
        <f t="shared" si="181"/>
        <v>Saudiarabien</v>
      </c>
      <c r="GO15" s="100" t="str">
        <f t="shared" si="181"/>
        <v>Sverige</v>
      </c>
      <c r="GP15" s="100" t="str">
        <f t="shared" si="181"/>
        <v>Ghana</v>
      </c>
      <c r="GQ15" s="100" t="str">
        <f t="shared" si="181"/>
        <v>Uzbekistan</v>
      </c>
      <c r="GR15" s="42" t="str">
        <f t="shared" si="81"/>
        <v/>
      </c>
      <c r="GS15" s="42"/>
      <c r="GT15" s="42"/>
      <c r="GU15" s="42"/>
      <c r="GV15" s="42"/>
      <c r="GW15" s="42"/>
      <c r="GX15" s="44"/>
      <c r="GY15" s="42"/>
      <c r="GZ15" s="85">
        <v>12</v>
      </c>
      <c r="HA15" s="96"/>
      <c r="HB15" s="96"/>
      <c r="HC15" s="85"/>
      <c r="HD15" s="42"/>
      <c r="HE15" s="42"/>
      <c r="HF15" s="42"/>
      <c r="HG15" s="42"/>
    </row>
    <row r="16" spans="1:215" ht="14.25" customHeight="1" x14ac:dyDescent="0.35">
      <c r="A16" s="42"/>
      <c r="B16" s="85">
        <v>27</v>
      </c>
      <c r="C16" s="86">
        <v>46192</v>
      </c>
      <c r="D16" s="87" t="s">
        <v>165</v>
      </c>
      <c r="E16" s="88" t="s">
        <v>157</v>
      </c>
      <c r="F16" s="89" t="s">
        <v>167</v>
      </c>
      <c r="G16" s="90"/>
      <c r="H16" s="85" t="s">
        <v>157</v>
      </c>
      <c r="I16" s="90"/>
      <c r="J16" s="85" t="str">
        <f t="shared" si="96"/>
        <v/>
      </c>
      <c r="K16" s="91"/>
      <c r="L16" s="91"/>
      <c r="M16" s="92">
        <f t="shared" si="97"/>
        <v>1</v>
      </c>
      <c r="N16" s="46">
        <v>4</v>
      </c>
      <c r="O16" s="113" t="str">
        <f>VLOOKUP(N16,FI13:FJ16,2,FALSE)</f>
        <v>Schweiz</v>
      </c>
      <c r="P16" s="114">
        <f t="shared" si="98"/>
        <v>0</v>
      </c>
      <c r="Q16" s="114">
        <f t="shared" si="99"/>
        <v>0</v>
      </c>
      <c r="R16" s="114">
        <f t="shared" si="100"/>
        <v>0</v>
      </c>
      <c r="S16" s="114">
        <f t="shared" si="101"/>
        <v>0</v>
      </c>
      <c r="T16" s="114">
        <f t="shared" si="102"/>
        <v>0</v>
      </c>
      <c r="U16" s="114">
        <f t="shared" si="103"/>
        <v>0</v>
      </c>
      <c r="V16" s="106">
        <f t="shared" si="104"/>
        <v>0</v>
      </c>
      <c r="W16" s="42"/>
      <c r="X16" s="57"/>
      <c r="Y16" s="44"/>
      <c r="Z16" s="44"/>
      <c r="AA16" s="44"/>
      <c r="AB16" s="42"/>
      <c r="AC16" s="127"/>
      <c r="AD16" s="42"/>
      <c r="AE16" s="98">
        <f t="shared" ref="AE16:AH16" si="182">C16</f>
        <v>46192</v>
      </c>
      <c r="AF16" s="98" t="str">
        <f t="shared" si="182"/>
        <v>Kanada</v>
      </c>
      <c r="AG16" s="98" t="str">
        <f t="shared" si="182"/>
        <v>-</v>
      </c>
      <c r="AH16" s="98" t="str">
        <f t="shared" si="182"/>
        <v>Qatar</v>
      </c>
      <c r="AI16" s="90" t="str">
        <f t="shared" si="106"/>
        <v/>
      </c>
      <c r="AJ16" s="85" t="str">
        <f t="shared" si="107"/>
        <v>-</v>
      </c>
      <c r="AK16" s="90" t="str">
        <f t="shared" si="108"/>
        <v/>
      </c>
      <c r="AL16" s="85" t="str">
        <f t="shared" si="109"/>
        <v/>
      </c>
      <c r="AM16" s="91"/>
      <c r="AN16" s="49">
        <f t="shared" si="110"/>
        <v>0</v>
      </c>
      <c r="AO16" s="49">
        <f t="shared" si="111"/>
        <v>0</v>
      </c>
      <c r="AP16" s="49">
        <f t="shared" si="112"/>
        <v>0</v>
      </c>
      <c r="AQ16" s="49">
        <f t="shared" si="113"/>
        <v>0</v>
      </c>
      <c r="AR16" s="49">
        <f t="shared" si="114"/>
        <v>0</v>
      </c>
      <c r="AS16" s="49">
        <f t="shared" si="115"/>
        <v>0</v>
      </c>
      <c r="AT16" s="49">
        <f t="shared" si="116"/>
        <v>0</v>
      </c>
      <c r="AU16" s="49">
        <f t="shared" si="117"/>
        <v>0</v>
      </c>
      <c r="AV16" s="49">
        <f t="shared" si="118"/>
        <v>0</v>
      </c>
      <c r="AW16" s="49">
        <f t="shared" si="119"/>
        <v>0</v>
      </c>
      <c r="AX16" s="49">
        <f t="shared" si="120"/>
        <v>0</v>
      </c>
      <c r="AY16" s="49">
        <f t="shared" si="121"/>
        <v>0</v>
      </c>
      <c r="AZ16" s="49">
        <f t="shared" si="122"/>
        <v>0</v>
      </c>
      <c r="BA16" s="49">
        <f t="shared" si="123"/>
        <v>0</v>
      </c>
      <c r="BB16" s="49">
        <f t="shared" si="124"/>
        <v>0</v>
      </c>
      <c r="BC16" s="49">
        <f t="shared" si="125"/>
        <v>0</v>
      </c>
      <c r="BD16" s="49">
        <f t="shared" si="126"/>
        <v>0</v>
      </c>
      <c r="BE16" s="49">
        <f t="shared" si="127"/>
        <v>0</v>
      </c>
      <c r="BF16" s="49">
        <f t="shared" si="128"/>
        <v>0</v>
      </c>
      <c r="BG16" s="49">
        <f t="shared" si="129"/>
        <v>0</v>
      </c>
      <c r="BH16" s="49">
        <f t="shared" si="130"/>
        <v>0</v>
      </c>
      <c r="BI16" s="49">
        <f t="shared" si="131"/>
        <v>0</v>
      </c>
      <c r="BJ16" s="49">
        <f t="shared" si="132"/>
        <v>0</v>
      </c>
      <c r="BK16" s="49">
        <f t="shared" si="133"/>
        <v>0</v>
      </c>
      <c r="BL16" s="49">
        <f t="shared" si="134"/>
        <v>0</v>
      </c>
      <c r="BM16" s="49">
        <f t="shared" si="135"/>
        <v>0</v>
      </c>
      <c r="BN16" s="49">
        <f t="shared" si="136"/>
        <v>0</v>
      </c>
      <c r="BO16" s="49">
        <f t="shared" si="137"/>
        <v>0</v>
      </c>
      <c r="BP16" s="49">
        <f t="shared" si="138"/>
        <v>0</v>
      </c>
      <c r="BQ16" s="49">
        <f t="shared" si="139"/>
        <v>0</v>
      </c>
      <c r="BR16" s="14"/>
      <c r="BS16" s="14"/>
      <c r="BT16" s="115" t="s">
        <v>168</v>
      </c>
      <c r="BU16" s="49">
        <f t="shared" si="140"/>
        <v>0</v>
      </c>
      <c r="BV16" s="49">
        <f t="shared" si="141"/>
        <v>0</v>
      </c>
      <c r="BW16" s="49">
        <f t="shared" si="142"/>
        <v>0</v>
      </c>
      <c r="BX16" s="49">
        <f t="shared" si="143"/>
        <v>0</v>
      </c>
      <c r="BY16" s="49">
        <f t="shared" si="144"/>
        <v>0</v>
      </c>
      <c r="BZ16" s="49">
        <f t="shared" si="145"/>
        <v>0</v>
      </c>
      <c r="CA16" s="49">
        <f t="shared" si="146"/>
        <v>0</v>
      </c>
      <c r="CB16" s="116" t="s">
        <v>146</v>
      </c>
      <c r="CC16" s="99">
        <f>RANK(CA16,CA13:CA16)</f>
        <v>1</v>
      </c>
      <c r="CD16" s="49">
        <f>SUMPRODUCT((CA13:CA16=CA16)*(BZ13:BZ16&gt;BZ16))</f>
        <v>0</v>
      </c>
      <c r="CE16" s="14"/>
      <c r="CF16" s="14" t="str">
        <f t="shared" si="147"/>
        <v>Schweiz</v>
      </c>
      <c r="CG16" s="49">
        <f t="shared" si="148"/>
        <v>0</v>
      </c>
      <c r="CH16" s="49">
        <f t="shared" si="149"/>
        <v>0</v>
      </c>
      <c r="CI16" s="49">
        <f t="shared" si="150"/>
        <v>0</v>
      </c>
      <c r="CJ16" s="49">
        <f t="shared" si="151"/>
        <v>0</v>
      </c>
      <c r="CK16" s="49" t="str">
        <f t="shared" si="152"/>
        <v>B</v>
      </c>
      <c r="CL16" s="49">
        <f>IF(CF16&gt;0,RANK(CJ16,CJ13:CJ16),)</f>
        <v>1</v>
      </c>
      <c r="CM16" s="49">
        <f>IF(AND(CF16&gt;0,COUNTIF(CL13:CL16,CL16)&gt;1),SUMIFS($AI$4:$AI$108,$AF$4:$AF$108,$BT16,$M$4:$M$108,1)+SUMIFS($AK$4:$AK$108,$AH$4:$AH$108,$BT16,$M$4:$M$108,1)-SUMIFS($AK$4:$AK$108,$AF$4:$AF$108,$BT16,$M$4:$M$108,1)-SUMIFS($AI$4:$AI$108,$AH$4:$AH$108,$BT16,$M$4:$M$108,1),)</f>
        <v>0</v>
      </c>
      <c r="CN16" s="49">
        <f>IF(AND(CF16&gt;0,COUNTIF(CL13:CL16,CL16)&gt;1),CL16+RANK(CM16,CM13:CM16)-1,CL16)</f>
        <v>1</v>
      </c>
      <c r="CO16" s="49">
        <f>IF(AND(CF16&gt;0,COUNTIF(CN13:CN16,CN16)&gt;1),SUMIFS($AI$4:$AI$108,$AF$4:$AF$108,$BT16,$M$4:$M$108,1)+SUMIFS($AK$4:$AK$108,$AH$4:$AH$108,$BT16,$M$4:$M$108,1),)</f>
        <v>0</v>
      </c>
      <c r="CP16" s="49">
        <f>IF(AND(CF16&gt;0,COUNTIF(CN13:CN16,CN16)&gt;1),CN16+RANK(CO16,CO13:CO16)-1,CN16)</f>
        <v>1</v>
      </c>
      <c r="CQ16" s="49">
        <f t="shared" si="153"/>
        <v>1</v>
      </c>
      <c r="CR16" s="49">
        <f>IF(OR(CQ16="",COUNTIF(CQ13:CQ16,CQ16)=1),"",$BZ16)</f>
        <v>0</v>
      </c>
      <c r="CS16" s="49">
        <f>IF(CQ16="","",IF(COUNTIF(CQ13:CQ16,CQ16)=1,CQ16,CQ16+RANK(CR16,CR13:CR16,0)-1))</f>
        <v>1</v>
      </c>
      <c r="CT16" s="49">
        <f>IF(OR(CS16="",COUNTIF(CS13:CS16,CS16)=1),"",$BX16)</f>
        <v>0</v>
      </c>
      <c r="CU16" s="49">
        <f>IF(CQ16="","",IF(COUNTIF(CS13:CS16,CS16)=1,CS16,CS16+RANK(CT16,CT13:CT16,0)-1))</f>
        <v>1</v>
      </c>
      <c r="CV16" s="49">
        <f>IF(OR(CU16="",COUNTIF(CU13:CU16,CU16)=1),"",$BU16)</f>
        <v>0</v>
      </c>
      <c r="CW16" s="49">
        <f>IF(CQ16="","",IF(COUNTIF(CU13:CU16,CU16)=1,CU16,CU16+RANK(CV16,CV13:CV16,0)-1))</f>
        <v>1</v>
      </c>
      <c r="CX16" s="49">
        <f>IF(CF16&gt;0,BM11+RANK(CW16,CW13:CW16,1),)</f>
        <v>1</v>
      </c>
      <c r="CY16" s="14"/>
      <c r="CZ16" s="115">
        <f t="shared" si="154"/>
        <v>0</v>
      </c>
      <c r="DA16" s="49">
        <f t="shared" si="155"/>
        <v>0</v>
      </c>
      <c r="DB16" s="49">
        <f t="shared" si="156"/>
        <v>0</v>
      </c>
      <c r="DC16" s="49">
        <f t="shared" si="157"/>
        <v>0</v>
      </c>
      <c r="DD16" s="49">
        <f t="shared" si="158"/>
        <v>0</v>
      </c>
      <c r="DE16" s="49" t="str">
        <f t="shared" si="159"/>
        <v>B</v>
      </c>
      <c r="DF16" s="49">
        <f>IF(CZ16&gt;0,RANK(DD16,DD13:DD16)+CG11,)</f>
        <v>0</v>
      </c>
      <c r="DG16" s="49">
        <f>IF(AND(CZ16&gt;0,COUNTIF(DF13:DF16,DF16)&gt;1),SUMIFS($AI$4:$AI$108,$AF$4:$AF$108,$BT16,$M$4:$M$108,2)+SUMIFS($AK$4:$AK$108,$AH$4:$AH108,$BT16,$M$4:$M$108,2)-SUMIFS($AK$4:$AK$108,$AF$4:$AF$108,$BT16,$M$4:$M$108,2)-SUMIFS($AI$4:$AI$108,$AH$4:$AH$108,$BT16,$M$4:$M$108,2),)</f>
        <v>0</v>
      </c>
      <c r="DH16" s="49">
        <f>IF(AND(CZ16&gt;0,COUNTIF(DF13:DF16,DF16)&gt;1),DF16+RANK(DG16,DG13:DG16)-1,DF16)</f>
        <v>0</v>
      </c>
      <c r="DI16" s="49">
        <f>IF(AND(CZ16&gt;0,COUNTIF(DH13:DH16,DH16)&gt;1),SUMIFS($AI$4:$AI$108,$AF$4:$AF$108,$BT16,$M$4:$M$108,2)+SUMIFS($AK$4:$AK$108,$AH$4:$AH$108,$BT16,$M$4:$M$108,2),)</f>
        <v>0</v>
      </c>
      <c r="DJ16" s="49">
        <f>IF(AND(CZ16&gt;0,COUNTIF(DH13:DH16,DH16)&gt;1),DH16+RANK(DI16,DI13:DI16)-1,DH16)</f>
        <v>0</v>
      </c>
      <c r="DK16" s="49" t="str">
        <f t="shared" si="160"/>
        <v/>
      </c>
      <c r="DL16" s="49" t="str">
        <f>IF(OR(DK16="",COUNTIF(DK13:DK16,DK16)=1),"",$BZ16)</f>
        <v/>
      </c>
      <c r="DM16" s="49" t="str">
        <f>IF(DK16="","",IF(COUNTIF(DK13:DK16,DK16)=1,DK16,DK16+RANK(DL16,DL13:DL16,0)-1))</f>
        <v/>
      </c>
      <c r="DN16" s="49" t="str">
        <f>IF(OR(DM16="",COUNTIF(DM13:DM16,DM16)=1),"",$BX16)</f>
        <v/>
      </c>
      <c r="DO16" s="49" t="str">
        <f>IF(DK16="","",IF(COUNTIF(DM13:DM16,DM16)=1,DM16,DM16+RANK(DN16,DN13:DN16,0)-1))</f>
        <v/>
      </c>
      <c r="DP16" s="49" t="str">
        <f>IF(OR(DO16="",COUNTIF(DO13:DO16,DO16)=1),"",$BU16)</f>
        <v/>
      </c>
      <c r="DQ16" s="49" t="str">
        <f>IF(DK16="","",IF(COUNTIF(DO13:DO16,DO16)=1,DO16,DO16+RANK(DP16,DP13:DP16,0)-1))</f>
        <v/>
      </c>
      <c r="DR16" s="49">
        <f>IF(CZ16&gt;0,CG11+RANK(DQ16,DQ13:DQ16,1),)</f>
        <v>0</v>
      </c>
      <c r="DS16" s="14"/>
      <c r="DT16" s="116">
        <f t="shared" si="161"/>
        <v>0</v>
      </c>
      <c r="DU16" s="49">
        <f t="shared" si="162"/>
        <v>0</v>
      </c>
      <c r="DV16" s="49">
        <f t="shared" si="163"/>
        <v>0</v>
      </c>
      <c r="DW16" s="49">
        <f t="shared" si="164"/>
        <v>0</v>
      </c>
      <c r="DX16" s="49">
        <f t="shared" si="165"/>
        <v>0</v>
      </c>
      <c r="DY16" s="49" t="str">
        <f t="shared" si="166"/>
        <v>B</v>
      </c>
      <c r="DZ16" s="49">
        <f>IF(DT16&gt;0,RANK(DX16,DX13:DX16)+CG11+DA11,)</f>
        <v>0</v>
      </c>
      <c r="EA16" s="49">
        <f>IF(AND(DT16&gt;0,COUNTIF(DZ13:DZ16,DZ16)&gt;1),SUMIFS($AI$4:$AI$108,$AF$4:$AF$108,$BT16,$M$4:$M$108,3)+SUMIFS($AK$4:$AK$108,$AH$4:$AH$108,$BT16,$M$4:$M$108,3)-SUMIFS($AK$4:$AK$108,$AF$4:$AF$108,$BT16,$M$4:$M$108,3)-SUMIFS($AI$4:$AI$108,$AH$4:$AH$108,$BT16,$M$4:$M$108,3),)</f>
        <v>0</v>
      </c>
      <c r="EB16" s="49">
        <f>IF(AND(DT16&gt;0,COUNTIF(DZ13:DZ16,DZ16)&gt;1),DZ16+RANK(EA16,EA13:EA16)-1,DZ16)</f>
        <v>0</v>
      </c>
      <c r="EC16" s="49">
        <f>IF(AND(DT16&gt;0,COUNTIF(EB13:EB16,EB16)&gt;1),SUMIFS($AI$4:$AI$108,$AF$4:$AF$108,$BT16,$M$4:$M$108,3)+SUMIFS($AK$4:$AK$108,$AH$4:$AH$108,$BT16,$M$4:$M$108,3),)</f>
        <v>0</v>
      </c>
      <c r="ED16" s="49">
        <f>IF(AND(DT16&gt;0,COUNTIF(EB13:EB16,EB16)&gt;1),EB16+RANK(EC16,EC13:EC16)-1,EB16)</f>
        <v>0</v>
      </c>
      <c r="EE16" s="49" t="str">
        <f t="shared" si="167"/>
        <v/>
      </c>
      <c r="EF16" s="49" t="str">
        <f>IF(OR(EE16="",COUNTIF(EE13:EE16,EE16)=1),"",$BZ16)</f>
        <v/>
      </c>
      <c r="EG16" s="49" t="str">
        <f>IF(EE16="","",IF(COUNTIF(EE13:EE16,EE16)=1,EE16,EE16+RANK(EF16,EF13:EF16,0)-1))</f>
        <v/>
      </c>
      <c r="EH16" s="49" t="str">
        <f>IF(OR(EG16="",COUNTIF(EG13:EG16,EG16)=1),"",$BX16)</f>
        <v/>
      </c>
      <c r="EI16" s="49" t="str">
        <f>IF(EE16="","",IF(COUNTIF(EG13:EG16,EG16)=1,EG16,EG16+RANK(EH16,EH13:EH16,0)-1))</f>
        <v/>
      </c>
      <c r="EJ16" s="49" t="str">
        <f>IF(OR(EI16="",COUNTIF(EI13:EI16,EI16)=1),"",$BU16)</f>
        <v/>
      </c>
      <c r="EK16" s="49" t="str">
        <f>IF(EE16="","",IF(COUNTIF(EI13:EI16,EI16)=1,EI16,EI16+RANK(EJ16,EJ13:EJ16,0)-1))</f>
        <v/>
      </c>
      <c r="EL16" s="49">
        <f>IF(DT16&gt;0,CG11+DA11+RANK(EK16,EK13:EK16,1),)</f>
        <v>0</v>
      </c>
      <c r="EM16" s="14"/>
      <c r="EN16" s="49">
        <f t="shared" si="168"/>
        <v>0</v>
      </c>
      <c r="EO16" s="49">
        <f t="shared" si="169"/>
        <v>0</v>
      </c>
      <c r="EP16" s="49">
        <f t="shared" si="170"/>
        <v>0</v>
      </c>
      <c r="EQ16" s="49">
        <f t="shared" si="171"/>
        <v>0</v>
      </c>
      <c r="ER16" s="49">
        <f t="shared" si="172"/>
        <v>0</v>
      </c>
      <c r="ES16" s="49" t="str">
        <f t="shared" si="173"/>
        <v>B</v>
      </c>
      <c r="ET16" s="49">
        <f>IF(EN16&gt;0,RANK(ER16,ER13:ER16)+CG11+DA11+DU11,)</f>
        <v>0</v>
      </c>
      <c r="EU16" s="49">
        <f>IF(AND(EN16&gt;0,COUNTIF(ET13:ET16,ET16)&gt;1),SUMIFS($AI$4:$AI$108,$AF$4:$AF$108,$BT16,$M$4:$M$108,4)+SUMIFS($AK$4:$AK$108,$AH$4:$AH$108,$BT16,$M$4:$M$108,4)-SUMIFS($AK$4:$AK$108,$AF$4:$AF$108,$BT16,$M$4:$M$108,4)-SUMIFS($AI$4:$AI$108,$AH$4:$AH$108,$BT16,$M$4:$M$108,4),)</f>
        <v>0</v>
      </c>
      <c r="EV16" s="49">
        <f>IF(AND(EN16&gt;0,COUNTIF(ET13:ET16,ET16)&gt;1),ET16+RANK(EU16,EU13:EU16)-1,ET16)</f>
        <v>0</v>
      </c>
      <c r="EW16" s="49">
        <f t="shared" si="174"/>
        <v>0</v>
      </c>
      <c r="EX16" s="49">
        <f>IF(AND(EN16&gt;0,COUNTIF(EV13:EV16,EV16)&gt;1),EV16+RANK(EW16,EW13:EW16)-1,EV16)</f>
        <v>0</v>
      </c>
      <c r="EY16" s="49" t="str">
        <f t="shared" si="175"/>
        <v/>
      </c>
      <c r="EZ16" s="49" t="str">
        <f>IF(OR(EY16="",COUNTIF(EY13:EY16,EY16)=1),"",$BZ16)</f>
        <v/>
      </c>
      <c r="FA16" s="49" t="str">
        <f>IF(EY16="","",IF(COUNTIF(EY13:EY16,EY16)=1,EY16,EY16+RANK(EZ16,EZ13:EZ16,0)-1))</f>
        <v/>
      </c>
      <c r="FB16" s="49" t="str">
        <f>IF(OR(FA16="",COUNTIF(FA13:FA16,FA16)=1),"",$BX16)</f>
        <v/>
      </c>
      <c r="FC16" s="49" t="str">
        <f>IF(EY16="","",IF(COUNTIF(FA13:FA16,FA16)=1,FA16,FA16+RANK(FB16,FB13:FB16,0)-1))</f>
        <v/>
      </c>
      <c r="FD16" s="49" t="str">
        <f>IF(OR(FC16="",COUNTIF(FC13:FC16,FC16)=1),"",$BU16)</f>
        <v/>
      </c>
      <c r="FE16" s="49" t="str">
        <f>IF(EY16="","",IF(COUNTIF(FC13:FC16,FC16)=1,FC16,FC16+RANK(FD16,FD13:FD16,0)-1))</f>
        <v/>
      </c>
      <c r="FF16" s="49">
        <f>IF(EN16&gt;0,CG11+DA11+DU11+RANK(FE16,FE13:FE16,1),)</f>
        <v>0</v>
      </c>
      <c r="FG16" s="14"/>
      <c r="FH16" s="49">
        <f>IFERROR(VLOOKUP(FJ16,CF12:CX16,19,FALSE),IFERROR(VLOOKUP(FJ16,CZ12:DR16,19,FALSE),IFERROR(VLOOKUP(FJ16,DT12:EL16,19,FALSE),VLOOKUP(FJ16,EN12:FF16,19,FALSE))))</f>
        <v>1</v>
      </c>
      <c r="FI16" s="49">
        <f>RANK(FH16,FH13:FH16,1)+COUNTIF(FH13:FH16,FH16)-1</f>
        <v>4</v>
      </c>
      <c r="FJ16" s="14" t="str">
        <f t="shared" si="176"/>
        <v>Schweiz</v>
      </c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4">
        <v>14</v>
      </c>
      <c r="GA16" s="44" t="str">
        <f t="shared" si="79"/>
        <v>EGICJFLK</v>
      </c>
      <c r="GB16" s="44" t="s">
        <v>148</v>
      </c>
      <c r="GC16" s="44" t="s">
        <v>149</v>
      </c>
      <c r="GD16" s="44" t="s">
        <v>150</v>
      </c>
      <c r="GE16" s="44" t="s">
        <v>163</v>
      </c>
      <c r="GF16" s="44" t="s">
        <v>159</v>
      </c>
      <c r="GG16" s="44" t="s">
        <v>109</v>
      </c>
      <c r="GH16" s="44" t="s">
        <v>152</v>
      </c>
      <c r="GI16" s="44" t="s">
        <v>151</v>
      </c>
      <c r="GJ16" s="100" t="str">
        <f t="shared" ref="GJ16:GQ16" si="183">VLOOKUP(GB16,$FM$3:$FN$15,2,FALSE)</f>
        <v>Elfenbenskusten</v>
      </c>
      <c r="GK16" s="100" t="str">
        <f t="shared" si="183"/>
        <v>Iran</v>
      </c>
      <c r="GL16" s="100" t="str">
        <f t="shared" si="183"/>
        <v>Irak</v>
      </c>
      <c r="GM16" s="100" t="str">
        <f t="shared" si="183"/>
        <v>Haiti</v>
      </c>
      <c r="GN16" s="100" t="str">
        <f t="shared" si="183"/>
        <v>Österrike</v>
      </c>
      <c r="GO16" s="100" t="str">
        <f t="shared" si="183"/>
        <v>Sverige</v>
      </c>
      <c r="GP16" s="100" t="str">
        <f t="shared" si="183"/>
        <v>Ghana</v>
      </c>
      <c r="GQ16" s="100" t="str">
        <f t="shared" si="183"/>
        <v>Uzbekistan</v>
      </c>
      <c r="GR16" s="42" t="str">
        <f t="shared" si="81"/>
        <v/>
      </c>
      <c r="GS16" s="42"/>
      <c r="GT16" s="42"/>
      <c r="GU16" s="42"/>
      <c r="GV16" s="42"/>
      <c r="GW16" s="42"/>
      <c r="GX16" s="44"/>
      <c r="GY16" s="42"/>
      <c r="GZ16" s="85">
        <v>13</v>
      </c>
      <c r="HA16" s="96"/>
      <c r="HB16" s="96"/>
      <c r="HC16" s="85"/>
      <c r="HD16" s="42"/>
      <c r="HE16" s="42"/>
      <c r="HF16" s="42"/>
      <c r="HG16" s="42"/>
    </row>
    <row r="17" spans="1:215" ht="14.25" customHeight="1" x14ac:dyDescent="0.35">
      <c r="A17" s="42"/>
      <c r="B17" s="85">
        <v>51</v>
      </c>
      <c r="C17" s="86">
        <v>46197</v>
      </c>
      <c r="D17" s="87" t="s">
        <v>168</v>
      </c>
      <c r="E17" s="88" t="s">
        <v>157</v>
      </c>
      <c r="F17" s="89" t="s">
        <v>165</v>
      </c>
      <c r="G17" s="90"/>
      <c r="H17" s="85" t="s">
        <v>157</v>
      </c>
      <c r="I17" s="90"/>
      <c r="J17" s="85" t="str">
        <f t="shared" si="96"/>
        <v/>
      </c>
      <c r="K17" s="91"/>
      <c r="L17" s="91"/>
      <c r="M17" s="92">
        <f t="shared" si="97"/>
        <v>1</v>
      </c>
      <c r="N17" s="46"/>
      <c r="O17" s="118" t="str">
        <f>IF(COUNTBLANK(G13:G18)+COUNTBLANK(I13:I18)=0,"Resultat OK","Fyll i resultat")</f>
        <v>Fyll i resultat</v>
      </c>
      <c r="P17" s="102"/>
      <c r="Q17" s="102"/>
      <c r="R17" s="102"/>
      <c r="S17" s="102"/>
      <c r="T17" s="102"/>
      <c r="U17" s="102"/>
      <c r="V17" s="44"/>
      <c r="W17" s="42"/>
      <c r="Y17" s="44"/>
      <c r="AA17" s="44"/>
      <c r="AB17" s="42"/>
      <c r="AC17" s="127"/>
      <c r="AD17" s="42"/>
      <c r="AE17" s="98">
        <f t="shared" ref="AE17:AH17" si="184">C17</f>
        <v>46197</v>
      </c>
      <c r="AF17" s="98" t="str">
        <f t="shared" si="184"/>
        <v>Schweiz</v>
      </c>
      <c r="AG17" s="98" t="str">
        <f t="shared" si="184"/>
        <v>-</v>
      </c>
      <c r="AH17" s="98" t="str">
        <f t="shared" si="184"/>
        <v>Kanada</v>
      </c>
      <c r="AI17" s="90" t="str">
        <f t="shared" si="106"/>
        <v/>
      </c>
      <c r="AJ17" s="85" t="str">
        <f t="shared" si="107"/>
        <v>-</v>
      </c>
      <c r="AK17" s="90" t="str">
        <f t="shared" si="108"/>
        <v/>
      </c>
      <c r="AL17" s="85" t="str">
        <f t="shared" si="109"/>
        <v/>
      </c>
      <c r="AM17" s="91"/>
      <c r="AN17" s="49">
        <f t="shared" si="110"/>
        <v>0</v>
      </c>
      <c r="AO17" s="49">
        <f t="shared" si="111"/>
        <v>0</v>
      </c>
      <c r="AP17" s="49">
        <f t="shared" si="112"/>
        <v>0</v>
      </c>
      <c r="AQ17" s="49">
        <f t="shared" si="113"/>
        <v>0</v>
      </c>
      <c r="AR17" s="49">
        <f t="shared" si="114"/>
        <v>0</v>
      </c>
      <c r="AS17" s="49">
        <f t="shared" si="115"/>
        <v>0</v>
      </c>
      <c r="AT17" s="49">
        <f t="shared" si="116"/>
        <v>0</v>
      </c>
      <c r="AU17" s="49">
        <f t="shared" si="117"/>
        <v>0</v>
      </c>
      <c r="AV17" s="49">
        <f t="shared" si="118"/>
        <v>0</v>
      </c>
      <c r="AW17" s="49">
        <f t="shared" si="119"/>
        <v>0</v>
      </c>
      <c r="AX17" s="49">
        <f t="shared" si="120"/>
        <v>0</v>
      </c>
      <c r="AY17" s="49">
        <f t="shared" si="121"/>
        <v>0</v>
      </c>
      <c r="AZ17" s="49">
        <f t="shared" si="122"/>
        <v>0</v>
      </c>
      <c r="BA17" s="49">
        <f t="shared" si="123"/>
        <v>0</v>
      </c>
      <c r="BB17" s="49">
        <f t="shared" si="124"/>
        <v>0</v>
      </c>
      <c r="BC17" s="49">
        <f t="shared" si="125"/>
        <v>0</v>
      </c>
      <c r="BD17" s="49">
        <f t="shared" si="126"/>
        <v>0</v>
      </c>
      <c r="BE17" s="49">
        <f t="shared" si="127"/>
        <v>0</v>
      </c>
      <c r="BF17" s="49">
        <f t="shared" si="128"/>
        <v>0</v>
      </c>
      <c r="BG17" s="49">
        <f t="shared" si="129"/>
        <v>0</v>
      </c>
      <c r="BH17" s="49">
        <f t="shared" si="130"/>
        <v>0</v>
      </c>
      <c r="BI17" s="49">
        <f t="shared" si="131"/>
        <v>0</v>
      </c>
      <c r="BJ17" s="49">
        <f t="shared" si="132"/>
        <v>0</v>
      </c>
      <c r="BK17" s="49">
        <f t="shared" si="133"/>
        <v>0</v>
      </c>
      <c r="BL17" s="49">
        <f t="shared" si="134"/>
        <v>0</v>
      </c>
      <c r="BM17" s="49">
        <f t="shared" si="135"/>
        <v>0</v>
      </c>
      <c r="BN17" s="49">
        <f t="shared" si="136"/>
        <v>0</v>
      </c>
      <c r="BO17" s="49">
        <f t="shared" si="137"/>
        <v>0</v>
      </c>
      <c r="BP17" s="49">
        <f t="shared" si="138"/>
        <v>0</v>
      </c>
      <c r="BQ17" s="49">
        <f t="shared" si="139"/>
        <v>0</v>
      </c>
      <c r="BR17" s="14"/>
      <c r="BS17" s="14"/>
      <c r="BT17" s="14"/>
      <c r="BU17" s="49"/>
      <c r="BV17" s="49"/>
      <c r="BW17" s="49"/>
      <c r="BX17" s="49"/>
      <c r="BY17" s="49"/>
      <c r="BZ17" s="49"/>
      <c r="CA17" s="49"/>
      <c r="CB17" s="14"/>
      <c r="CC17" s="49"/>
      <c r="CD17" s="49"/>
      <c r="CE17" s="14"/>
      <c r="CF17" s="14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14"/>
      <c r="CZ17" s="14"/>
      <c r="DA17" s="49"/>
      <c r="DB17" s="49"/>
      <c r="DC17" s="49"/>
      <c r="DD17" s="49"/>
      <c r="DE17" s="49"/>
      <c r="DF17" s="49"/>
      <c r="DG17" s="49"/>
      <c r="DH17" s="49"/>
      <c r="DI17" s="49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14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14"/>
      <c r="FH17" s="49"/>
      <c r="FI17" s="49"/>
      <c r="FJ17" s="14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4">
        <v>15</v>
      </c>
      <c r="GA17" s="44" t="str">
        <f t="shared" si="79"/>
        <v>EGJCHFLK</v>
      </c>
      <c r="GB17" s="44" t="s">
        <v>148</v>
      </c>
      <c r="GC17" s="44" t="s">
        <v>149</v>
      </c>
      <c r="GD17" s="44" t="s">
        <v>159</v>
      </c>
      <c r="GE17" s="44" t="s">
        <v>163</v>
      </c>
      <c r="GF17" s="44" t="s">
        <v>160</v>
      </c>
      <c r="GG17" s="44" t="s">
        <v>109</v>
      </c>
      <c r="GH17" s="44" t="s">
        <v>152</v>
      </c>
      <c r="GI17" s="44" t="s">
        <v>151</v>
      </c>
      <c r="GJ17" s="100" t="str">
        <f t="shared" ref="GJ17:GQ17" si="185">VLOOKUP(GB17,$FM$3:$FN$15,2,FALSE)</f>
        <v>Elfenbenskusten</v>
      </c>
      <c r="GK17" s="100" t="str">
        <f t="shared" si="185"/>
        <v>Iran</v>
      </c>
      <c r="GL17" s="100" t="str">
        <f t="shared" si="185"/>
        <v>Österrike</v>
      </c>
      <c r="GM17" s="100" t="str">
        <f t="shared" si="185"/>
        <v>Haiti</v>
      </c>
      <c r="GN17" s="100" t="str">
        <f t="shared" si="185"/>
        <v>Saudiarabien</v>
      </c>
      <c r="GO17" s="100" t="str">
        <f t="shared" si="185"/>
        <v>Sverige</v>
      </c>
      <c r="GP17" s="100" t="str">
        <f t="shared" si="185"/>
        <v>Ghana</v>
      </c>
      <c r="GQ17" s="100" t="str">
        <f t="shared" si="185"/>
        <v>Uzbekistan</v>
      </c>
      <c r="GR17" s="42" t="str">
        <f t="shared" si="81"/>
        <v/>
      </c>
      <c r="GS17" s="42"/>
      <c r="GT17" s="42"/>
      <c r="GU17" s="42"/>
      <c r="GV17" s="42"/>
      <c r="GW17" s="42"/>
      <c r="GX17" s="44"/>
      <c r="GY17" s="42"/>
      <c r="GZ17" s="85">
        <v>14</v>
      </c>
      <c r="HA17" s="96"/>
      <c r="HB17" s="96"/>
      <c r="HC17" s="85"/>
      <c r="HD17" s="42"/>
      <c r="HE17" s="42"/>
      <c r="HF17" s="42"/>
      <c r="HG17" s="42"/>
    </row>
    <row r="18" spans="1:215" ht="14.25" customHeight="1" x14ac:dyDescent="0.35">
      <c r="A18" s="42"/>
      <c r="B18" s="85">
        <v>52</v>
      </c>
      <c r="C18" s="86">
        <v>46197</v>
      </c>
      <c r="D18" s="87" t="s">
        <v>166</v>
      </c>
      <c r="E18" s="88" t="s">
        <v>157</v>
      </c>
      <c r="F18" s="89" t="s">
        <v>167</v>
      </c>
      <c r="G18" s="90"/>
      <c r="H18" s="85" t="s">
        <v>157</v>
      </c>
      <c r="I18" s="90"/>
      <c r="J18" s="85" t="str">
        <f t="shared" si="96"/>
        <v/>
      </c>
      <c r="K18" s="91"/>
      <c r="L18" s="91"/>
      <c r="M18" s="92">
        <f t="shared" si="97"/>
        <v>1</v>
      </c>
      <c r="N18" s="46"/>
      <c r="O18" s="42"/>
      <c r="P18" s="42"/>
      <c r="Q18" s="42"/>
      <c r="R18" s="42"/>
      <c r="S18" s="42"/>
      <c r="T18" s="42"/>
      <c r="U18" s="42"/>
      <c r="V18" s="44"/>
      <c r="W18" s="42"/>
      <c r="X18" s="57"/>
      <c r="Y18" s="44"/>
      <c r="Z18" s="44"/>
      <c r="AA18" s="44"/>
      <c r="AB18" s="42"/>
      <c r="AC18" s="127"/>
      <c r="AD18" s="42"/>
      <c r="AE18" s="98">
        <f t="shared" ref="AE18:AH18" si="186">C18</f>
        <v>46197</v>
      </c>
      <c r="AF18" s="98" t="str">
        <f t="shared" si="186"/>
        <v>Bosnien-Herzigovina</v>
      </c>
      <c r="AG18" s="98" t="str">
        <f t="shared" si="186"/>
        <v>-</v>
      </c>
      <c r="AH18" s="98" t="str">
        <f t="shared" si="186"/>
        <v>Qatar</v>
      </c>
      <c r="AI18" s="90" t="str">
        <f t="shared" si="106"/>
        <v/>
      </c>
      <c r="AJ18" s="85" t="str">
        <f t="shared" si="107"/>
        <v>-</v>
      </c>
      <c r="AK18" s="90" t="str">
        <f t="shared" si="108"/>
        <v/>
      </c>
      <c r="AL18" s="85" t="str">
        <f t="shared" si="109"/>
        <v/>
      </c>
      <c r="AM18" s="91"/>
      <c r="AN18" s="49">
        <f t="shared" si="110"/>
        <v>0</v>
      </c>
      <c r="AO18" s="49">
        <f t="shared" si="111"/>
        <v>0</v>
      </c>
      <c r="AP18" s="49">
        <f t="shared" si="112"/>
        <v>0</v>
      </c>
      <c r="AQ18" s="49">
        <f t="shared" si="113"/>
        <v>0</v>
      </c>
      <c r="AR18" s="49">
        <f t="shared" si="114"/>
        <v>0</v>
      </c>
      <c r="AS18" s="49">
        <f t="shared" si="115"/>
        <v>0</v>
      </c>
      <c r="AT18" s="49">
        <f t="shared" si="116"/>
        <v>0</v>
      </c>
      <c r="AU18" s="49">
        <f t="shared" si="117"/>
        <v>0</v>
      </c>
      <c r="AV18" s="49">
        <f t="shared" si="118"/>
        <v>0</v>
      </c>
      <c r="AW18" s="49">
        <f t="shared" si="119"/>
        <v>0</v>
      </c>
      <c r="AX18" s="49">
        <f t="shared" si="120"/>
        <v>0</v>
      </c>
      <c r="AY18" s="49">
        <f t="shared" si="121"/>
        <v>0</v>
      </c>
      <c r="AZ18" s="49">
        <f t="shared" si="122"/>
        <v>0</v>
      </c>
      <c r="BA18" s="49">
        <f t="shared" si="123"/>
        <v>0</v>
      </c>
      <c r="BB18" s="49">
        <f t="shared" si="124"/>
        <v>0</v>
      </c>
      <c r="BC18" s="49">
        <f t="shared" si="125"/>
        <v>0</v>
      </c>
      <c r="BD18" s="49">
        <f t="shared" si="126"/>
        <v>0</v>
      </c>
      <c r="BE18" s="49">
        <f t="shared" si="127"/>
        <v>0</v>
      </c>
      <c r="BF18" s="49">
        <f t="shared" si="128"/>
        <v>0</v>
      </c>
      <c r="BG18" s="49">
        <f t="shared" si="129"/>
        <v>0</v>
      </c>
      <c r="BH18" s="49">
        <f t="shared" si="130"/>
        <v>0</v>
      </c>
      <c r="BI18" s="49">
        <f t="shared" si="131"/>
        <v>0</v>
      </c>
      <c r="BJ18" s="49">
        <f t="shared" si="132"/>
        <v>0</v>
      </c>
      <c r="BK18" s="49">
        <f t="shared" si="133"/>
        <v>0</v>
      </c>
      <c r="BL18" s="49">
        <f t="shared" si="134"/>
        <v>0</v>
      </c>
      <c r="BM18" s="49">
        <f t="shared" si="135"/>
        <v>0</v>
      </c>
      <c r="BN18" s="49">
        <f t="shared" si="136"/>
        <v>0</v>
      </c>
      <c r="BO18" s="49">
        <f t="shared" si="137"/>
        <v>0</v>
      </c>
      <c r="BP18" s="49">
        <f t="shared" si="138"/>
        <v>0</v>
      </c>
      <c r="BQ18" s="49">
        <f t="shared" si="139"/>
        <v>0</v>
      </c>
      <c r="BR18" s="14"/>
      <c r="BS18" s="14"/>
      <c r="BT18" s="14"/>
      <c r="BU18" s="49"/>
      <c r="BV18" s="49"/>
      <c r="BW18" s="49"/>
      <c r="BX18" s="49"/>
      <c r="BY18" s="49"/>
      <c r="BZ18" s="49"/>
      <c r="CA18" s="49"/>
      <c r="CB18" s="14"/>
      <c r="CC18" s="49"/>
      <c r="CD18" s="49"/>
      <c r="CE18" s="14"/>
      <c r="CF18" s="14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14"/>
      <c r="CZ18" s="14"/>
      <c r="DA18" s="49"/>
      <c r="DB18" s="49"/>
      <c r="DC18" s="49"/>
      <c r="DD18" s="49"/>
      <c r="DE18" s="49"/>
      <c r="DF18" s="49"/>
      <c r="DG18" s="49"/>
      <c r="DH18" s="49"/>
      <c r="DI18" s="49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14"/>
      <c r="EN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14"/>
      <c r="FH18" s="49"/>
      <c r="FI18" s="49"/>
      <c r="FJ18" s="14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4">
        <v>16</v>
      </c>
      <c r="GA18" s="44" t="str">
        <f t="shared" si="79"/>
        <v>EGICHFLK</v>
      </c>
      <c r="GB18" s="44" t="s">
        <v>148</v>
      </c>
      <c r="GC18" s="44" t="s">
        <v>149</v>
      </c>
      <c r="GD18" s="44" t="s">
        <v>150</v>
      </c>
      <c r="GE18" s="44" t="s">
        <v>163</v>
      </c>
      <c r="GF18" s="44" t="s">
        <v>160</v>
      </c>
      <c r="GG18" s="44" t="s">
        <v>109</v>
      </c>
      <c r="GH18" s="44" t="s">
        <v>152</v>
      </c>
      <c r="GI18" s="44" t="s">
        <v>151</v>
      </c>
      <c r="GJ18" s="100" t="str">
        <f t="shared" ref="GJ18:GQ18" si="187">VLOOKUP(GB18,$FM$3:$FN$15,2,FALSE)</f>
        <v>Elfenbenskusten</v>
      </c>
      <c r="GK18" s="100" t="str">
        <f t="shared" si="187"/>
        <v>Iran</v>
      </c>
      <c r="GL18" s="100" t="str">
        <f t="shared" si="187"/>
        <v>Irak</v>
      </c>
      <c r="GM18" s="100" t="str">
        <f t="shared" si="187"/>
        <v>Haiti</v>
      </c>
      <c r="GN18" s="100" t="str">
        <f t="shared" si="187"/>
        <v>Saudiarabien</v>
      </c>
      <c r="GO18" s="100" t="str">
        <f t="shared" si="187"/>
        <v>Sverige</v>
      </c>
      <c r="GP18" s="100" t="str">
        <f t="shared" si="187"/>
        <v>Ghana</v>
      </c>
      <c r="GQ18" s="100" t="str">
        <f t="shared" si="187"/>
        <v>Uzbekistan</v>
      </c>
      <c r="GR18" s="42" t="str">
        <f t="shared" si="81"/>
        <v/>
      </c>
      <c r="GS18" s="42"/>
      <c r="GT18" s="42"/>
      <c r="GU18" s="42"/>
      <c r="GV18" s="42"/>
      <c r="GW18" s="42"/>
      <c r="GX18" s="44"/>
      <c r="GY18" s="42"/>
      <c r="GZ18" s="85">
        <v>15</v>
      </c>
      <c r="HA18" s="96"/>
      <c r="HB18" s="96"/>
      <c r="HC18" s="85"/>
      <c r="HD18" s="42"/>
      <c r="HE18" s="42"/>
      <c r="HF18" s="42"/>
      <c r="HG18" s="42"/>
    </row>
    <row r="19" spans="1:215" ht="14.25" customHeight="1" x14ac:dyDescent="0.35">
      <c r="A19" s="42"/>
      <c r="B19" s="43"/>
      <c r="C19" s="71"/>
      <c r="D19" s="43"/>
      <c r="E19" s="14"/>
      <c r="F19" s="43"/>
      <c r="G19" s="44"/>
      <c r="H19" s="44"/>
      <c r="I19" s="1"/>
      <c r="J19" s="56"/>
      <c r="K19" s="52"/>
      <c r="L19" s="52"/>
      <c r="M19" s="46"/>
      <c r="N19" s="46"/>
      <c r="O19" s="42"/>
      <c r="P19" s="42"/>
      <c r="Q19" s="42"/>
      <c r="R19" s="42"/>
      <c r="S19" s="42"/>
      <c r="T19" s="42"/>
      <c r="U19" s="42"/>
      <c r="V19" s="44"/>
      <c r="W19" s="42"/>
      <c r="Y19" s="44"/>
      <c r="Z19" s="128"/>
      <c r="AA19" s="44"/>
      <c r="AB19" s="57"/>
      <c r="AC19" s="58"/>
      <c r="AD19" s="42"/>
      <c r="AE19" s="129"/>
      <c r="AF19" s="130"/>
      <c r="AG19" s="131"/>
      <c r="AH19" s="131"/>
      <c r="AI19" s="44"/>
      <c r="AJ19" s="44"/>
      <c r="AK19" s="1"/>
      <c r="AL19" s="56"/>
      <c r="AM19" s="52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14"/>
      <c r="BS19" s="14"/>
      <c r="BT19" s="14"/>
      <c r="BU19" s="49"/>
      <c r="BV19" s="49"/>
      <c r="BW19" s="49"/>
      <c r="BX19" s="49"/>
      <c r="BY19" s="49"/>
      <c r="BZ19" s="49"/>
      <c r="CA19" s="49"/>
      <c r="CB19" s="14"/>
      <c r="CC19" s="49"/>
      <c r="CD19" s="49"/>
      <c r="CE19" s="14"/>
      <c r="CF19" s="14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14"/>
      <c r="CZ19" s="14"/>
      <c r="DA19" s="49"/>
      <c r="DB19" s="49"/>
      <c r="DC19" s="49"/>
      <c r="DD19" s="49"/>
      <c r="DE19" s="49"/>
      <c r="DF19" s="49"/>
      <c r="DG19" s="49"/>
      <c r="DH19" s="49"/>
      <c r="DI19" s="49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14"/>
      <c r="EN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49"/>
      <c r="FF19" s="49"/>
      <c r="FG19" s="14"/>
      <c r="FH19" s="49"/>
      <c r="FI19" s="49"/>
      <c r="FJ19" s="14"/>
      <c r="FK19" s="42"/>
      <c r="FL19" s="42"/>
      <c r="FM19" s="70" t="s">
        <v>169</v>
      </c>
      <c r="FN19" s="132" t="b">
        <f>OR(O8="Fyll i resultat",O17="Fyll i resultat",O26="Fyll i resultat",O35="Fyll i resultat",O44="Fyll i resultat",O53="Fyll i resultat",O62="Fyll i resultat",O71="Fyll i resultat",O80="Fyll i resultat",O89="Fyll i resultat",O98="Fyll i resultat",O107="Fyll i resultat")</f>
        <v>1</v>
      </c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4">
        <v>17</v>
      </c>
      <c r="GA19" s="44" t="str">
        <f t="shared" si="79"/>
        <v>EGJCHFLI</v>
      </c>
      <c r="GB19" s="44" t="s">
        <v>148</v>
      </c>
      <c r="GC19" s="44" t="s">
        <v>149</v>
      </c>
      <c r="GD19" s="44" t="s">
        <v>159</v>
      </c>
      <c r="GE19" s="44" t="s">
        <v>163</v>
      </c>
      <c r="GF19" s="44" t="s">
        <v>160</v>
      </c>
      <c r="GG19" s="44" t="s">
        <v>109</v>
      </c>
      <c r="GH19" s="44" t="s">
        <v>152</v>
      </c>
      <c r="GI19" s="44" t="s">
        <v>150</v>
      </c>
      <c r="GJ19" s="100" t="str">
        <f t="shared" ref="GJ19:GQ19" si="188">VLOOKUP(GB19,$FM$3:$FN$15,2,FALSE)</f>
        <v>Elfenbenskusten</v>
      </c>
      <c r="GK19" s="100" t="str">
        <f t="shared" si="188"/>
        <v>Iran</v>
      </c>
      <c r="GL19" s="100" t="str">
        <f t="shared" si="188"/>
        <v>Österrike</v>
      </c>
      <c r="GM19" s="100" t="str">
        <f t="shared" si="188"/>
        <v>Haiti</v>
      </c>
      <c r="GN19" s="100" t="str">
        <f t="shared" si="188"/>
        <v>Saudiarabien</v>
      </c>
      <c r="GO19" s="100" t="str">
        <f t="shared" si="188"/>
        <v>Sverige</v>
      </c>
      <c r="GP19" s="100" t="str">
        <f t="shared" si="188"/>
        <v>Ghana</v>
      </c>
      <c r="GQ19" s="100" t="str">
        <f t="shared" si="188"/>
        <v>Irak</v>
      </c>
      <c r="GR19" s="42" t="str">
        <f t="shared" si="81"/>
        <v/>
      </c>
      <c r="GS19" s="42"/>
      <c r="GT19" s="42"/>
      <c r="GU19" s="42"/>
      <c r="GV19" s="42"/>
      <c r="GW19" s="42"/>
      <c r="GX19" s="44"/>
      <c r="GY19" s="42"/>
      <c r="GZ19" s="85">
        <v>16</v>
      </c>
      <c r="HA19" s="96"/>
      <c r="HB19" s="96"/>
      <c r="HC19" s="85"/>
      <c r="HD19" s="42"/>
      <c r="HE19" s="42"/>
      <c r="HF19" s="42"/>
      <c r="HG19" s="42"/>
    </row>
    <row r="20" spans="1:215" ht="12.75" customHeight="1" x14ac:dyDescent="0.35">
      <c r="A20" s="57"/>
      <c r="B20" s="54" t="s">
        <v>170</v>
      </c>
      <c r="C20" s="121"/>
      <c r="D20" s="45"/>
      <c r="E20" s="56"/>
      <c r="F20" s="45"/>
      <c r="G20" s="56"/>
      <c r="H20" s="56"/>
      <c r="I20" s="14"/>
      <c r="J20" s="14"/>
      <c r="K20" s="14"/>
      <c r="L20" s="14"/>
      <c r="M20" s="124"/>
      <c r="N20" s="124"/>
      <c r="O20" s="54" t="s">
        <v>170</v>
      </c>
      <c r="P20" s="57"/>
      <c r="Q20" s="57"/>
      <c r="R20" s="57"/>
      <c r="S20" s="57"/>
      <c r="T20" s="57"/>
      <c r="U20" s="57"/>
      <c r="V20" s="56"/>
      <c r="W20" s="57"/>
      <c r="X20" s="133"/>
      <c r="Y20" s="56"/>
      <c r="Z20" s="56"/>
      <c r="AA20" s="134"/>
      <c r="AB20" s="57"/>
      <c r="AC20" s="58"/>
      <c r="AD20" s="57"/>
      <c r="AE20" s="61" t="s">
        <v>170</v>
      </c>
      <c r="AF20" s="42"/>
      <c r="AG20" s="42"/>
      <c r="AH20" s="42"/>
      <c r="AI20" s="56"/>
      <c r="AJ20" s="56"/>
      <c r="AK20" s="14"/>
      <c r="AL20" s="14"/>
      <c r="AM20" s="14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14"/>
      <c r="BS20" s="14"/>
      <c r="BT20" s="67" t="s">
        <v>93</v>
      </c>
      <c r="BU20" s="62"/>
      <c r="BV20" s="62"/>
      <c r="BW20" s="62"/>
      <c r="BX20" s="62"/>
      <c r="BY20" s="62"/>
      <c r="BZ20" s="62"/>
      <c r="CA20" s="62"/>
      <c r="CB20" s="67"/>
      <c r="CC20" s="62"/>
      <c r="CD20" s="62"/>
      <c r="CE20" s="14"/>
      <c r="CF20" s="68" t="s">
        <v>94</v>
      </c>
      <c r="CG20" s="63">
        <f>COUNTIF(CC22:CC25,1)</f>
        <v>4</v>
      </c>
      <c r="CH20" s="63"/>
      <c r="CI20" s="63"/>
      <c r="CJ20" s="63"/>
      <c r="CK20" s="63"/>
      <c r="CL20" s="63"/>
      <c r="CM20" s="63"/>
      <c r="CN20" s="63"/>
      <c r="CO20" s="63"/>
      <c r="CP20" s="63"/>
      <c r="CQ20" s="49"/>
      <c r="CR20" s="49"/>
      <c r="CS20" s="49"/>
      <c r="CT20" s="49"/>
      <c r="CU20" s="49"/>
      <c r="CV20" s="49"/>
      <c r="CW20" s="49"/>
      <c r="CX20" s="49"/>
      <c r="CY20" s="14"/>
      <c r="CZ20" s="69" t="s">
        <v>97</v>
      </c>
      <c r="DA20" s="64">
        <f>COUNTIF(CC22:CC25,2)</f>
        <v>0</v>
      </c>
      <c r="DB20" s="64"/>
      <c r="DC20" s="64"/>
      <c r="DD20" s="64"/>
      <c r="DE20" s="64"/>
      <c r="DF20" s="64"/>
      <c r="DG20" s="64"/>
      <c r="DH20" s="64"/>
      <c r="DI20" s="64"/>
      <c r="DJ20" s="69"/>
      <c r="DK20" s="14"/>
      <c r="DL20" s="14"/>
      <c r="DM20" s="14"/>
      <c r="DN20" s="14"/>
      <c r="DO20" s="14"/>
      <c r="DP20" s="14"/>
      <c r="DQ20" s="14"/>
      <c r="DR20" s="14"/>
      <c r="DS20" s="14"/>
      <c r="DT20" s="65" t="s">
        <v>95</v>
      </c>
      <c r="DU20" s="65">
        <f>COUNTIF(CC22:CC25,3)</f>
        <v>0</v>
      </c>
      <c r="DV20" s="65"/>
      <c r="DW20" s="65"/>
      <c r="DX20" s="65"/>
      <c r="DY20" s="65"/>
      <c r="DZ20" s="65"/>
      <c r="EA20" s="65"/>
      <c r="EB20" s="65"/>
      <c r="EC20" s="65"/>
      <c r="ED20" s="65"/>
      <c r="EE20" s="49"/>
      <c r="EF20" s="49"/>
      <c r="EG20" s="49"/>
      <c r="EH20" s="49"/>
      <c r="EI20" s="49"/>
      <c r="EJ20" s="49"/>
      <c r="EK20" s="49"/>
      <c r="EL20" s="49"/>
      <c r="EM20" s="14"/>
      <c r="EN20" s="66" t="s">
        <v>96</v>
      </c>
      <c r="EO20" s="66">
        <f>COUNTIF(CC22:CC25,4)</f>
        <v>0</v>
      </c>
      <c r="EP20" s="66"/>
      <c r="EQ20" s="66"/>
      <c r="ER20" s="66"/>
      <c r="ES20" s="66"/>
      <c r="ET20" s="66"/>
      <c r="EU20" s="66"/>
      <c r="EV20" s="66"/>
      <c r="EW20" s="66"/>
      <c r="EX20" s="66"/>
      <c r="EY20" s="49"/>
      <c r="EZ20" s="49"/>
      <c r="FA20" s="49"/>
      <c r="FB20" s="49"/>
      <c r="FC20" s="49"/>
      <c r="FD20" s="49"/>
      <c r="FE20" s="49"/>
      <c r="FF20" s="49"/>
      <c r="FG20" s="14"/>
      <c r="FH20" s="49"/>
      <c r="FI20" s="49"/>
      <c r="FJ20" s="14"/>
      <c r="FK20" s="57"/>
      <c r="FL20" s="57"/>
      <c r="FM20" s="57"/>
      <c r="FN20" s="57"/>
      <c r="FO20" s="57"/>
      <c r="FP20" s="57"/>
      <c r="FQ20" s="57"/>
      <c r="FR20" s="57"/>
      <c r="FS20" s="57"/>
      <c r="FT20" s="57"/>
      <c r="FU20" s="57"/>
      <c r="FV20" s="57"/>
      <c r="FW20" s="57"/>
      <c r="FX20" s="57"/>
      <c r="FY20" s="57"/>
      <c r="FZ20" s="44">
        <v>18</v>
      </c>
      <c r="GA20" s="44" t="str">
        <f t="shared" si="79"/>
        <v>EGJCHFIK</v>
      </c>
      <c r="GB20" s="44" t="s">
        <v>148</v>
      </c>
      <c r="GC20" s="44" t="s">
        <v>149</v>
      </c>
      <c r="GD20" s="44" t="s">
        <v>159</v>
      </c>
      <c r="GE20" s="44" t="s">
        <v>163</v>
      </c>
      <c r="GF20" s="44" t="s">
        <v>160</v>
      </c>
      <c r="GG20" s="44" t="s">
        <v>109</v>
      </c>
      <c r="GH20" s="44" t="s">
        <v>150</v>
      </c>
      <c r="GI20" s="44" t="s">
        <v>151</v>
      </c>
      <c r="GJ20" s="100" t="str">
        <f t="shared" ref="GJ20:GQ20" si="189">VLOOKUP(GB20,$FM$3:$FN$15,2,FALSE)</f>
        <v>Elfenbenskusten</v>
      </c>
      <c r="GK20" s="100" t="str">
        <f t="shared" si="189"/>
        <v>Iran</v>
      </c>
      <c r="GL20" s="100" t="str">
        <f t="shared" si="189"/>
        <v>Österrike</v>
      </c>
      <c r="GM20" s="100" t="str">
        <f t="shared" si="189"/>
        <v>Haiti</v>
      </c>
      <c r="GN20" s="100" t="str">
        <f t="shared" si="189"/>
        <v>Saudiarabien</v>
      </c>
      <c r="GO20" s="100" t="str">
        <f t="shared" si="189"/>
        <v>Sverige</v>
      </c>
      <c r="GP20" s="100" t="str">
        <f t="shared" si="189"/>
        <v>Irak</v>
      </c>
      <c r="GQ20" s="100" t="str">
        <f t="shared" si="189"/>
        <v>Uzbekistan</v>
      </c>
      <c r="GR20" s="42" t="str">
        <f t="shared" si="81"/>
        <v/>
      </c>
      <c r="GS20" s="57"/>
      <c r="GT20" s="57"/>
      <c r="GU20" s="57"/>
      <c r="GV20" s="57"/>
      <c r="GW20" s="57"/>
      <c r="GX20" s="56"/>
      <c r="GY20" s="57"/>
      <c r="GZ20" s="85">
        <v>17</v>
      </c>
      <c r="HA20" s="96"/>
      <c r="HB20" s="96"/>
      <c r="HC20" s="85"/>
      <c r="HD20" s="57"/>
      <c r="HE20" s="57"/>
      <c r="HF20" s="57"/>
      <c r="HG20" s="57"/>
    </row>
    <row r="21" spans="1:215" ht="14.25" customHeight="1" x14ac:dyDescent="0.35">
      <c r="A21" s="57"/>
      <c r="B21" s="76" t="s">
        <v>101</v>
      </c>
      <c r="C21" s="126" t="s">
        <v>102</v>
      </c>
      <c r="D21" s="189" t="s">
        <v>101</v>
      </c>
      <c r="E21" s="187"/>
      <c r="F21" s="190"/>
      <c r="G21" s="186" t="s">
        <v>103</v>
      </c>
      <c r="H21" s="187"/>
      <c r="I21" s="188"/>
      <c r="J21" s="74" t="s">
        <v>104</v>
      </c>
      <c r="K21" s="52"/>
      <c r="L21" s="52"/>
      <c r="M21" s="124"/>
      <c r="N21" s="124"/>
      <c r="O21" s="76" t="s">
        <v>106</v>
      </c>
      <c r="P21" s="77" t="s">
        <v>107</v>
      </c>
      <c r="Q21" s="77" t="s">
        <v>108</v>
      </c>
      <c r="R21" s="77" t="s">
        <v>109</v>
      </c>
      <c r="S21" s="77" t="s">
        <v>110</v>
      </c>
      <c r="T21" s="77" t="s">
        <v>111</v>
      </c>
      <c r="U21" s="77" t="s">
        <v>112</v>
      </c>
      <c r="V21" s="78" t="s">
        <v>113</v>
      </c>
      <c r="W21" s="57"/>
      <c r="X21" s="57"/>
      <c r="Y21" s="57"/>
      <c r="Z21" s="57"/>
      <c r="AB21" s="127"/>
      <c r="AC21" s="127"/>
      <c r="AD21" s="57"/>
      <c r="AE21" s="76" t="s">
        <v>102</v>
      </c>
      <c r="AF21" s="193" t="s">
        <v>101</v>
      </c>
      <c r="AG21" s="187"/>
      <c r="AH21" s="188"/>
      <c r="AI21" s="186" t="s">
        <v>103</v>
      </c>
      <c r="AJ21" s="187"/>
      <c r="AK21" s="188"/>
      <c r="AL21" s="74" t="s">
        <v>116</v>
      </c>
      <c r="AM21" s="52"/>
      <c r="AN21" s="62" t="s">
        <v>117</v>
      </c>
      <c r="AO21" s="62" t="s">
        <v>118</v>
      </c>
      <c r="AP21" s="62" t="s">
        <v>119</v>
      </c>
      <c r="AQ21" s="62" t="s">
        <v>120</v>
      </c>
      <c r="AR21" s="62" t="s">
        <v>121</v>
      </c>
      <c r="AS21" s="62" t="s">
        <v>122</v>
      </c>
      <c r="AT21" s="63" t="s">
        <v>117</v>
      </c>
      <c r="AU21" s="63" t="s">
        <v>118</v>
      </c>
      <c r="AV21" s="63" t="s">
        <v>119</v>
      </c>
      <c r="AW21" s="63" t="s">
        <v>120</v>
      </c>
      <c r="AX21" s="63" t="s">
        <v>121</v>
      </c>
      <c r="AY21" s="63" t="s">
        <v>122</v>
      </c>
      <c r="AZ21" s="64" t="s">
        <v>117</v>
      </c>
      <c r="BA21" s="64" t="s">
        <v>118</v>
      </c>
      <c r="BB21" s="64" t="s">
        <v>119</v>
      </c>
      <c r="BC21" s="64" t="s">
        <v>120</v>
      </c>
      <c r="BD21" s="64" t="s">
        <v>121</v>
      </c>
      <c r="BE21" s="64" t="s">
        <v>122</v>
      </c>
      <c r="BF21" s="65" t="s">
        <v>117</v>
      </c>
      <c r="BG21" s="65" t="s">
        <v>118</v>
      </c>
      <c r="BH21" s="65" t="s">
        <v>119</v>
      </c>
      <c r="BI21" s="65" t="s">
        <v>120</v>
      </c>
      <c r="BJ21" s="65" t="s">
        <v>121</v>
      </c>
      <c r="BK21" s="65" t="s">
        <v>122</v>
      </c>
      <c r="BL21" s="66" t="s">
        <v>117</v>
      </c>
      <c r="BM21" s="66" t="s">
        <v>118</v>
      </c>
      <c r="BN21" s="66" t="s">
        <v>119</v>
      </c>
      <c r="BO21" s="66" t="s">
        <v>120</v>
      </c>
      <c r="BP21" s="66" t="s">
        <v>121</v>
      </c>
      <c r="BQ21" s="66" t="s">
        <v>122</v>
      </c>
      <c r="BR21" s="14"/>
      <c r="BS21" s="14"/>
      <c r="BT21" s="67" t="s">
        <v>106</v>
      </c>
      <c r="BU21" s="62" t="s">
        <v>107</v>
      </c>
      <c r="BV21" s="62" t="s">
        <v>108</v>
      </c>
      <c r="BW21" s="62" t="s">
        <v>109</v>
      </c>
      <c r="BX21" s="62" t="s">
        <v>110</v>
      </c>
      <c r="BY21" s="62" t="s">
        <v>111</v>
      </c>
      <c r="BZ21" s="62" t="s">
        <v>112</v>
      </c>
      <c r="CA21" s="62" t="s">
        <v>113</v>
      </c>
      <c r="CB21" s="67" t="s">
        <v>123</v>
      </c>
      <c r="CC21" s="62" t="s">
        <v>124</v>
      </c>
      <c r="CD21" s="62" t="s">
        <v>125</v>
      </c>
      <c r="CE21" s="14"/>
      <c r="CF21" s="68" t="s">
        <v>106</v>
      </c>
      <c r="CG21" s="63" t="s">
        <v>107</v>
      </c>
      <c r="CH21" s="63" t="s">
        <v>108</v>
      </c>
      <c r="CI21" s="63" t="s">
        <v>109</v>
      </c>
      <c r="CJ21" s="63" t="s">
        <v>113</v>
      </c>
      <c r="CK21" s="63" t="s">
        <v>123</v>
      </c>
      <c r="CL21" s="63" t="s">
        <v>124</v>
      </c>
      <c r="CM21" s="80" t="s">
        <v>112</v>
      </c>
      <c r="CN21" s="80" t="s">
        <v>126</v>
      </c>
      <c r="CO21" s="80" t="s">
        <v>110</v>
      </c>
      <c r="CP21" s="80" t="s">
        <v>127</v>
      </c>
      <c r="CQ21" s="63" t="s">
        <v>128</v>
      </c>
      <c r="CR21" s="80" t="s">
        <v>129</v>
      </c>
      <c r="CS21" s="80" t="s">
        <v>130</v>
      </c>
      <c r="CT21" s="80" t="s">
        <v>131</v>
      </c>
      <c r="CU21" s="80" t="s">
        <v>132</v>
      </c>
      <c r="CV21" s="80" t="s">
        <v>133</v>
      </c>
      <c r="CW21" s="80" t="s">
        <v>134</v>
      </c>
      <c r="CX21" s="63" t="s">
        <v>135</v>
      </c>
      <c r="CY21" s="14"/>
      <c r="CZ21" s="69" t="s">
        <v>106</v>
      </c>
      <c r="DA21" s="64" t="s">
        <v>107</v>
      </c>
      <c r="DB21" s="64" t="s">
        <v>108</v>
      </c>
      <c r="DC21" s="64" t="s">
        <v>109</v>
      </c>
      <c r="DD21" s="64" t="s">
        <v>113</v>
      </c>
      <c r="DE21" s="64" t="s">
        <v>123</v>
      </c>
      <c r="DF21" s="64" t="s">
        <v>124</v>
      </c>
      <c r="DG21" s="64" t="s">
        <v>112</v>
      </c>
      <c r="DH21" s="64" t="s">
        <v>126</v>
      </c>
      <c r="DI21" s="64" t="s">
        <v>110</v>
      </c>
      <c r="DJ21" s="69" t="s">
        <v>127</v>
      </c>
      <c r="DK21" s="69" t="s">
        <v>128</v>
      </c>
      <c r="DL21" s="69" t="s">
        <v>129</v>
      </c>
      <c r="DM21" s="69" t="s">
        <v>130</v>
      </c>
      <c r="DN21" s="69" t="s">
        <v>131</v>
      </c>
      <c r="DO21" s="69" t="s">
        <v>132</v>
      </c>
      <c r="DP21" s="69" t="s">
        <v>133</v>
      </c>
      <c r="DQ21" s="69" t="s">
        <v>134</v>
      </c>
      <c r="DR21" s="69" t="s">
        <v>135</v>
      </c>
      <c r="DS21" s="14"/>
      <c r="DT21" s="65" t="s">
        <v>106</v>
      </c>
      <c r="DU21" s="65" t="s">
        <v>107</v>
      </c>
      <c r="DV21" s="65" t="s">
        <v>108</v>
      </c>
      <c r="DW21" s="65" t="s">
        <v>109</v>
      </c>
      <c r="DX21" s="65" t="s">
        <v>113</v>
      </c>
      <c r="DY21" s="65" t="s">
        <v>123</v>
      </c>
      <c r="DZ21" s="65" t="s">
        <v>124</v>
      </c>
      <c r="EA21" s="65" t="s">
        <v>112</v>
      </c>
      <c r="EB21" s="65" t="s">
        <v>126</v>
      </c>
      <c r="EC21" s="65" t="s">
        <v>110</v>
      </c>
      <c r="ED21" s="65" t="s">
        <v>127</v>
      </c>
      <c r="EE21" s="65" t="s">
        <v>128</v>
      </c>
      <c r="EF21" s="65" t="s">
        <v>129</v>
      </c>
      <c r="EG21" s="65" t="s">
        <v>130</v>
      </c>
      <c r="EH21" s="65" t="s">
        <v>131</v>
      </c>
      <c r="EI21" s="65" t="s">
        <v>132</v>
      </c>
      <c r="EJ21" s="65" t="s">
        <v>133</v>
      </c>
      <c r="EK21" s="65" t="s">
        <v>134</v>
      </c>
      <c r="EL21" s="65" t="s">
        <v>135</v>
      </c>
      <c r="EM21" s="14"/>
      <c r="EN21" s="66" t="s">
        <v>106</v>
      </c>
      <c r="EO21" s="66" t="s">
        <v>107</v>
      </c>
      <c r="EP21" s="66" t="s">
        <v>108</v>
      </c>
      <c r="EQ21" s="66" t="s">
        <v>109</v>
      </c>
      <c r="ER21" s="66" t="s">
        <v>113</v>
      </c>
      <c r="ES21" s="66" t="s">
        <v>123</v>
      </c>
      <c r="ET21" s="66" t="s">
        <v>124</v>
      </c>
      <c r="EU21" s="66" t="s">
        <v>112</v>
      </c>
      <c r="EV21" s="66" t="s">
        <v>126</v>
      </c>
      <c r="EW21" s="66" t="s">
        <v>110</v>
      </c>
      <c r="EX21" s="66" t="s">
        <v>127</v>
      </c>
      <c r="EY21" s="66" t="s">
        <v>128</v>
      </c>
      <c r="EZ21" s="66" t="s">
        <v>129</v>
      </c>
      <c r="FA21" s="66" t="s">
        <v>130</v>
      </c>
      <c r="FB21" s="66" t="s">
        <v>131</v>
      </c>
      <c r="FC21" s="66" t="s">
        <v>132</v>
      </c>
      <c r="FD21" s="66" t="s">
        <v>133</v>
      </c>
      <c r="FE21" s="66" t="s">
        <v>134</v>
      </c>
      <c r="FF21" s="66" t="s">
        <v>135</v>
      </c>
      <c r="FG21" s="14"/>
      <c r="FH21" s="66" t="s">
        <v>136</v>
      </c>
      <c r="FI21" s="66" t="s">
        <v>137</v>
      </c>
      <c r="FJ21" s="14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44">
        <v>19</v>
      </c>
      <c r="GA21" s="44" t="str">
        <f t="shared" si="79"/>
        <v>HGICJDLK</v>
      </c>
      <c r="GB21" s="44" t="s">
        <v>160</v>
      </c>
      <c r="GC21" s="44" t="s">
        <v>149</v>
      </c>
      <c r="GD21" s="44" t="s">
        <v>150</v>
      </c>
      <c r="GE21" s="44" t="s">
        <v>163</v>
      </c>
      <c r="GF21" s="44" t="s">
        <v>159</v>
      </c>
      <c r="GG21" s="44" t="s">
        <v>147</v>
      </c>
      <c r="GH21" s="44" t="s">
        <v>152</v>
      </c>
      <c r="GI21" s="44" t="s">
        <v>151</v>
      </c>
      <c r="GJ21" s="100" t="str">
        <f t="shared" ref="GJ21:GQ21" si="190">VLOOKUP(GB21,$FM$3:$FN$15,2,FALSE)</f>
        <v>Saudiarabien</v>
      </c>
      <c r="GK21" s="100" t="str">
        <f t="shared" si="190"/>
        <v>Iran</v>
      </c>
      <c r="GL21" s="100" t="str">
        <f t="shared" si="190"/>
        <v>Irak</v>
      </c>
      <c r="GM21" s="100" t="str">
        <f t="shared" si="190"/>
        <v>Haiti</v>
      </c>
      <c r="GN21" s="100" t="str">
        <f t="shared" si="190"/>
        <v>Österrike</v>
      </c>
      <c r="GO21" s="100" t="str">
        <f t="shared" si="190"/>
        <v>Australien</v>
      </c>
      <c r="GP21" s="100" t="str">
        <f t="shared" si="190"/>
        <v>Ghana</v>
      </c>
      <c r="GQ21" s="100" t="str">
        <f t="shared" si="190"/>
        <v>Uzbekistan</v>
      </c>
      <c r="GR21" s="42" t="str">
        <f t="shared" si="81"/>
        <v/>
      </c>
      <c r="GS21" s="57"/>
      <c r="GT21" s="57"/>
      <c r="GU21" s="57"/>
      <c r="GV21" s="57"/>
      <c r="GW21" s="57"/>
      <c r="GX21" s="56"/>
      <c r="GY21" s="57"/>
      <c r="GZ21" s="85">
        <v>18</v>
      </c>
      <c r="HA21" s="96"/>
      <c r="HB21" s="96"/>
      <c r="HC21" s="85"/>
      <c r="HD21" s="57"/>
      <c r="HE21" s="57"/>
      <c r="HF21" s="57"/>
      <c r="HG21" s="57"/>
    </row>
    <row r="22" spans="1:215" ht="14.25" customHeight="1" x14ac:dyDescent="0.35">
      <c r="A22" s="42"/>
      <c r="B22" s="85">
        <v>7</v>
      </c>
      <c r="C22" s="86">
        <v>46187</v>
      </c>
      <c r="D22" s="87" t="s">
        <v>171</v>
      </c>
      <c r="E22" s="88" t="s">
        <v>157</v>
      </c>
      <c r="F22" s="89" t="s">
        <v>172</v>
      </c>
      <c r="G22" s="90"/>
      <c r="H22" s="85" t="s">
        <v>157</v>
      </c>
      <c r="I22" s="90"/>
      <c r="J22" s="85" t="str">
        <f t="shared" ref="J22:J27" si="191">IF(OR(ISBLANK(G22),ISBLANK(I22)),"",IF(G22&gt;I22,1,IF(G22&lt;I22,2,"X")))</f>
        <v/>
      </c>
      <c r="K22" s="91"/>
      <c r="L22" s="91"/>
      <c r="M22" s="92">
        <f t="shared" ref="M22:M27" si="192">IF(VLOOKUP(D22,$BT$21:$CC$25,10,FALSE)=VLOOKUP(F22,$BT$21:$CC$25,10,FALSE),VLOOKUP(D22,$BT$21:$CC$25,10,FALSE),"-")</f>
        <v>1</v>
      </c>
      <c r="N22" s="46">
        <v>1</v>
      </c>
      <c r="O22" s="93" t="str">
        <f>VLOOKUP(N22,FI22:FJ25,2,FALSE)</f>
        <v>Brasilien</v>
      </c>
      <c r="P22" s="94">
        <f t="shared" ref="P22:P25" si="193">VLOOKUP($O22,$BT$22:$CA$25,2,FALSE)</f>
        <v>0</v>
      </c>
      <c r="Q22" s="94">
        <f t="shared" ref="Q22:Q25" si="194">VLOOKUP($O22,$BT$22:$CA$25,3,FALSE)</f>
        <v>0</v>
      </c>
      <c r="R22" s="94">
        <f t="shared" ref="R22:R25" si="195">VLOOKUP($O22,$BT$22:$CA$25,4,FALSE)</f>
        <v>0</v>
      </c>
      <c r="S22" s="94">
        <f t="shared" ref="S22:S25" si="196">VLOOKUP($O22,$BT$22:$CA$25,5,FALSE)</f>
        <v>0</v>
      </c>
      <c r="T22" s="94">
        <f t="shared" ref="T22:T25" si="197">VLOOKUP($O22,$BT$22:$CA$25,6,FALSE)</f>
        <v>0</v>
      </c>
      <c r="U22" s="94">
        <f t="shared" ref="U22:U25" si="198">VLOOKUP($O22,$BT$22:$CA$25,7,FALSE)</f>
        <v>0</v>
      </c>
      <c r="V22" s="95">
        <f t="shared" ref="V22:V25" si="199">VLOOKUP($O22,$BT$22:$CA$25,8,FALSE)</f>
        <v>0</v>
      </c>
      <c r="W22" s="42"/>
      <c r="Y22" s="42"/>
      <c r="Z22" s="42"/>
      <c r="AA22" s="42"/>
      <c r="AB22" s="42"/>
      <c r="AC22" s="127"/>
      <c r="AD22" s="42"/>
      <c r="AE22" s="98">
        <f t="shared" ref="AE22:AH22" si="200">C22</f>
        <v>46187</v>
      </c>
      <c r="AF22" s="98" t="str">
        <f t="shared" si="200"/>
        <v>Brasilien</v>
      </c>
      <c r="AG22" s="98" t="str">
        <f t="shared" si="200"/>
        <v>-</v>
      </c>
      <c r="AH22" s="98" t="str">
        <f t="shared" si="200"/>
        <v>Marocko</v>
      </c>
      <c r="AI22" s="90" t="str">
        <f t="shared" ref="AI22:AI27" si="201">IF(G22="","",G22)</f>
        <v/>
      </c>
      <c r="AJ22" s="85" t="str">
        <f t="shared" ref="AJ22:AJ27" si="202">H22</f>
        <v>-</v>
      </c>
      <c r="AK22" s="90" t="str">
        <f t="shared" ref="AK22:AK27" si="203">IF(I22="","",I22)</f>
        <v/>
      </c>
      <c r="AL22" s="85" t="str">
        <f t="shared" ref="AL22:AL27" si="204">J22</f>
        <v/>
      </c>
      <c r="AM22" s="91"/>
      <c r="AN22" s="49">
        <f t="shared" ref="AN22:AN27" si="205">IF(AI22&gt;AK22,1,0)</f>
        <v>0</v>
      </c>
      <c r="AO22" s="49">
        <f t="shared" ref="AO22:AO27" si="206">IF(AK22&gt;AI22,1,0)</f>
        <v>0</v>
      </c>
      <c r="AP22" s="49">
        <f t="shared" ref="AP22:AP27" si="207">IF(AND(AI22=AK22,AI22&lt;&gt;""),1,0)</f>
        <v>0</v>
      </c>
      <c r="AQ22" s="49">
        <f t="shared" ref="AQ22:AQ27" si="208">IF(AND(AI22=AK22,AI22&lt;&gt;""),1,0)</f>
        <v>0</v>
      </c>
      <c r="AR22" s="49">
        <f t="shared" ref="AR22:AR27" si="209">IF(AI22&lt;AK22,1,0)</f>
        <v>0</v>
      </c>
      <c r="AS22" s="49">
        <f t="shared" ref="AS22:AS27" si="210">IF(AK22&lt;AI22,1,)</f>
        <v>0</v>
      </c>
      <c r="AT22" s="49">
        <f t="shared" ref="AT22:AT27" si="211">IF(ISERROR(VLOOKUP(AF22,CF:CF,1,FALSE)),0,1)*IF(ISERROR(VLOOKUP(AH22,CF:CF,1,FALSE)),0,1)*AN22</f>
        <v>0</v>
      </c>
      <c r="AU22" s="49">
        <f t="shared" ref="AU22:AU27" si="212">IF(ISERROR(VLOOKUP(AF22,CF:CF,1,FALSE)),0,1)*IF(ISERROR(VLOOKUP(AH22,CF:CF,1,FALSE)),0,1)*AO22</f>
        <v>0</v>
      </c>
      <c r="AV22" s="49">
        <f t="shared" ref="AV22:AV27" si="213">IF(ISERROR(VLOOKUP(AF22,CF:CF,1,FALSE)),0,1)*IF(ISERROR(VLOOKUP(AH22,CF:CF,1,FALSE)),0,1)*AP22</f>
        <v>0</v>
      </c>
      <c r="AW22" s="49">
        <f t="shared" ref="AW22:AW27" si="214">IF(ISERROR(VLOOKUP(AF22,CF:CF,1,FALSE)),0,1)*IF(ISERROR(VLOOKUP(AH22,CF:CF,1,FALSE)),0,1)*AQ22</f>
        <v>0</v>
      </c>
      <c r="AX22" s="49">
        <f t="shared" ref="AX22:AX27" si="215">IF(ISERROR(VLOOKUP(AF22,CF:CF,1,FALSE)),0,1)*IF(ISERROR(VLOOKUP(AH22,CF:CF,1,FALSE)),0,1)*AR22</f>
        <v>0</v>
      </c>
      <c r="AY22" s="49">
        <f t="shared" ref="AY22:AY27" si="216">IF(ISERROR(VLOOKUP(AF22,CF:CF,1,FALSE)),0,1)*IF(ISERROR(VLOOKUP(AH22,CF:CF,1,FALSE)),0,1)*AS22</f>
        <v>0</v>
      </c>
      <c r="AZ22" s="49">
        <f t="shared" ref="AZ22:AZ27" si="217">IF(ISERROR(VLOOKUP(AF22,CZ:CZ,1,FALSE)),0,1)*IF(ISERROR(VLOOKUP(AH22,CZ:CZ,1,FALSE)),0,1)*AN22</f>
        <v>0</v>
      </c>
      <c r="BA22" s="49">
        <f t="shared" ref="BA22:BA27" si="218">IF(ISERROR(VLOOKUP(AF22,CZ:CZ,1,FALSE)),0,1)*IF(ISERROR(VLOOKUP(AH22,CZ:CZ,1,FALSE)),0,1)*AO22</f>
        <v>0</v>
      </c>
      <c r="BB22" s="49">
        <f t="shared" ref="BB22:BB27" si="219">IF(ISERROR(VLOOKUP(AF22,CZ:CZ,1,FALSE)),0,1)*IF(ISERROR(VLOOKUP(AH22,CZ:CZ,1,FALSE)),0,1)*AP22</f>
        <v>0</v>
      </c>
      <c r="BC22" s="49">
        <f t="shared" ref="BC22:BC27" si="220">IF(ISERROR(VLOOKUP(AF22,CZ:CZ,1,FALSE)),0,1)*IF(ISERROR(VLOOKUP(AH22,CZ:CZ,1,FALSE)),0,1)*AQ22</f>
        <v>0</v>
      </c>
      <c r="BD22" s="49">
        <f t="shared" ref="BD22:BD27" si="221">IF(ISERROR(VLOOKUP(AF22,CZ:CZ,1,FALSE)),0,1)*IF(ISERROR(VLOOKUP(AH22,CZ:CZ,1,FALSE)),0,1)*AR22</f>
        <v>0</v>
      </c>
      <c r="BE22" s="49">
        <f t="shared" ref="BE22:BE27" si="222">IF(ISERROR(VLOOKUP(AF22,CZ:CZ,1,FALSE)),0,1)*IF(ISERROR(VLOOKUP(AH22,CZ:CZ,1,FALSE)),0,1)*AS22</f>
        <v>0</v>
      </c>
      <c r="BF22" s="49">
        <f t="shared" ref="BF22:BF27" si="223">IF(ISERROR(VLOOKUP(AF22,DT:DT,1,FALSE)),0,1)*IF(ISERROR(VLOOKUP(AH22,DT:DT,1,FALSE)),0,1)*AN22</f>
        <v>0</v>
      </c>
      <c r="BG22" s="49">
        <f t="shared" ref="BG22:BG27" si="224">IF(ISERROR(VLOOKUP(AF22,DT:DT,1,FALSE)),0,1)*IF(ISERROR(VLOOKUP(AH22,DT:DT,1,FALSE)),0,1)*AO22</f>
        <v>0</v>
      </c>
      <c r="BH22" s="49">
        <f t="shared" ref="BH22:BH27" si="225">IF(ISERROR(VLOOKUP(AF22,DT:DT,1,FALSE)),0,1)*IF(ISERROR(VLOOKUP(AH22,DT:DT,1,FALSE)),0,1)*AP22</f>
        <v>0</v>
      </c>
      <c r="BI22" s="49">
        <f t="shared" ref="BI22:BI27" si="226">IF(ISERROR(VLOOKUP(AF22,DT:DT,1,FALSE)),0,1)*IF(ISERROR(VLOOKUP(AH22,DT:DT,1,FALSE)),0,1)*AQ22</f>
        <v>0</v>
      </c>
      <c r="BJ22" s="49">
        <f t="shared" ref="BJ22:BJ27" si="227">IF(ISERROR(VLOOKUP(AF22,DT:DT,1,FALSE)),0,1)*IF(ISERROR(VLOOKUP(AH22,DT:DT,1,FALSE)),0,1)*AR22</f>
        <v>0</v>
      </c>
      <c r="BK22" s="49">
        <f t="shared" ref="BK22:BK27" si="228">IF(ISERROR(VLOOKUP(AF22,DT:DT,1,FALSE)),0,1)*IF(ISERROR(VLOOKUP(AH22,DT:DT,1,FALSE)),0,1)*AS22</f>
        <v>0</v>
      </c>
      <c r="BL22" s="49">
        <f t="shared" ref="BL22:BL27" si="229">IF(ISERROR(VLOOKUP(AF22,EN:EN,1,FALSE)),0,1)*IF(ISERROR(VLOOKUP(AH22,EN:EN,1,FALSE)),0,1)*AN22</f>
        <v>0</v>
      </c>
      <c r="BM22" s="49">
        <f t="shared" ref="BM22:BM27" si="230">IF(ISERROR(VLOOKUP(AF22,EN:EN,1,FALSE)),0,1)*IF(ISERROR(VLOOKUP(AH22,EN:EN,1,FALSE)),0,1)*AO22</f>
        <v>0</v>
      </c>
      <c r="BN22" s="49">
        <f t="shared" ref="BN22:BN27" si="231">IF(ISERROR(VLOOKUP(AF22,EN:EN,1,FALSE)),0,1)*IF(ISERROR(VLOOKUP(AH22,EN:EN,1,FALSE)),0,1)*AP22</f>
        <v>0</v>
      </c>
      <c r="BO22" s="49">
        <f t="shared" ref="BO22:BO27" si="232">IF(ISERROR(VLOOKUP(AF22,EN:EN,1,FALSE)),0,1)*IF(ISERROR(VLOOKUP(AH22,EN:EN,1,FALSE)),0,1)*AQ22</f>
        <v>0</v>
      </c>
      <c r="BP22" s="49">
        <f t="shared" ref="BP22:BP27" si="233">IF(ISERROR(VLOOKUP(AF22,EN:EN,1,FALSE)),0,1)*IF(ISERROR(VLOOKUP(AH22,EN:EN,1,FALSE)),0,1)*AR22</f>
        <v>0</v>
      </c>
      <c r="BQ22" s="49">
        <f t="shared" ref="BQ22:BQ27" si="234">IF(ISERROR(VLOOKUP(AF22,EN:EN,1,FALSE)),0,1)*IF(ISERROR(VLOOKUP(AH22,EN:EN,1,FALSE)),0,1)*AS22</f>
        <v>0</v>
      </c>
      <c r="BR22" s="14"/>
      <c r="BS22" s="14"/>
      <c r="BT22" s="14" t="s">
        <v>171</v>
      </c>
      <c r="BU22" s="49">
        <f t="shared" ref="BU22:BU25" si="235">(SUMIF(AF$4:AF$108,BT22,AN$4:AN$108)+SUMIF(AH$4:AH$108,BT22,AO$4:AO$108))</f>
        <v>0</v>
      </c>
      <c r="BV22" s="49">
        <f t="shared" ref="BV22:BV25" si="236">(SUMIF(AF$4:AF$108,BT22,AP$4:AP$108)+SUMIF(AH$4:AH$108,BT22,AQ$4:AQ$108))</f>
        <v>0</v>
      </c>
      <c r="BW22" s="49">
        <f t="shared" ref="BW22:BW25" si="237">(SUMIF(AF$4:AF$108,BT22,AR$4:AR$108)+SUMIF(AH$4:AH$108,BT22,AS$4:AS$108))</f>
        <v>0</v>
      </c>
      <c r="BX22" s="49">
        <f t="shared" ref="BX22:BX25" si="238">SUMIF($AF$4:$AF$108,BT22,$AI$4:$AI$108)+SUMIF($AH$4:$AH$108,BT22,$AK$4:$AK$108)</f>
        <v>0</v>
      </c>
      <c r="BY22" s="49">
        <f t="shared" ref="BY22:BY25" si="239">SUMIF($AF$4:$AF$108,BT22,$AK$4:$AK$108)+SUMIF($AH$4:$AH$108,BT22,$AI$4:$AI$108)</f>
        <v>0</v>
      </c>
      <c r="BZ22" s="49">
        <f t="shared" ref="BZ22:BZ25" si="240">BX22-BY22</f>
        <v>0</v>
      </c>
      <c r="CA22" s="49">
        <f t="shared" ref="CA22:CA25" si="241">IFERROR(BU22*3+BV22*1,0)</f>
        <v>0</v>
      </c>
      <c r="CB22" s="49" t="s">
        <v>163</v>
      </c>
      <c r="CC22" s="99">
        <f>RANK(CA22,CA22:CA25)</f>
        <v>1</v>
      </c>
      <c r="CD22" s="49">
        <f>SUMPRODUCT((CA22:CA25=CA22)*(BZ22:BZ25&gt;BZ22))</f>
        <v>0</v>
      </c>
      <c r="CE22" s="14"/>
      <c r="CF22" s="14" t="str">
        <f t="shared" ref="CF22:CF25" si="242">IF(CC22=1,BT22,)</f>
        <v>Brasilien</v>
      </c>
      <c r="CG22" s="49">
        <f t="shared" ref="CG22:CG25" si="243">(SUMIF($AF$4:$AF$108,$BT22,$AT$4:$AT$108)+SUMIF($AH$4:$AH$108,$BT22,$AU$4:$AU$108))</f>
        <v>0</v>
      </c>
      <c r="CH22" s="49">
        <f t="shared" ref="CH22:CH25" si="244">(SUMIF($AF$4:$AF$108,$BT22,$AV$4:$AV$108)+SUMIF($AH$4:$AH$108,$BT22,$AW$4:$AW$108))</f>
        <v>0</v>
      </c>
      <c r="CI22" s="49">
        <f t="shared" ref="CI22:CI25" si="245">(SUMIF($AF$4:$AF$108,$BT22,$AX$4:$AX$108)+SUMIF($AH$4:$AH$108,$BT22,$AY$4:$AY$108))</f>
        <v>0</v>
      </c>
      <c r="CJ22" s="49">
        <f t="shared" ref="CJ22:CJ25" si="246">IFERROR(CG22*3+CH22*1,0)</f>
        <v>0</v>
      </c>
      <c r="CK22" s="49" t="str">
        <f t="shared" ref="CK22:CK25" si="247">CB22</f>
        <v>C</v>
      </c>
      <c r="CL22" s="49">
        <f>IF(CF22&gt;0,RANK(CJ22,CJ22:CJ25),)</f>
        <v>1</v>
      </c>
      <c r="CM22" s="49">
        <f>IF(AND(CF22&gt;0,COUNTIF(CL22:CL25,CL22)&gt;1),SUMIFS($AI$4:$AI$108,$AF$4:$AF$108,$BT22,$M$4:$M$108,1)+SUMIFS($AK$4:$AK$108,$AH$4:$AH$108,$BT22,$M$4:$M$108,1)-SUMIFS($AK$4:$AK$108,$AF$4:$AF$108,$BT22,$M$4:$M$108,1)-SUMIFS($AI$4:$AI$108,$AH$4:$AH$108,$BT22,$M$4:$M$108,1),)</f>
        <v>0</v>
      </c>
      <c r="CN22" s="49">
        <f>IF(AND(CF22&gt;0,COUNTIF(CL22:CL25,CL22)&gt;1),CL22+RANK(CM22,CM22:CM25)-1,CL22)</f>
        <v>1</v>
      </c>
      <c r="CO22" s="49">
        <f>IF(AND(CF22&gt;0,COUNTIF(CN22:CN25,CN22)&gt;1),SUMIFS($AI$4:$AI$108,$AF$4:$AF$108,$BT22,$M$4:$M$108,1)+SUMIFS($AK$4:$AK$108,$AH$4:$AH$108,$BT22,$M$4:$M$108,1),)</f>
        <v>0</v>
      </c>
      <c r="CP22" s="49">
        <f>IF(AND(CF22&gt;0,COUNTIF(CN22:CN25,CN22)&gt;1),CN22+RANK(CO22,CO22:CO25)-1,CN22)</f>
        <v>1</v>
      </c>
      <c r="CQ22" s="49">
        <f t="shared" ref="CQ22:CQ25" si="248">IF(CP22=0,"",CP22)</f>
        <v>1</v>
      </c>
      <c r="CR22" s="49">
        <f>IF(OR(CQ22="",COUNTIF(CQ22:CQ25,CQ22)=1),"",$BZ22)</f>
        <v>0</v>
      </c>
      <c r="CS22" s="49">
        <f>IF(CQ22="","",IF(COUNTIF(CQ22:CQ25,CQ22)=1,CQ22,CQ22+RANK(CR22,CR22:CR25,0)-1))</f>
        <v>1</v>
      </c>
      <c r="CT22" s="49">
        <f>IF(OR(CS22="",COUNTIF(CS22:CS25,CS22)=1),"",$BX22)</f>
        <v>0</v>
      </c>
      <c r="CU22" s="49">
        <f>IF(CQ22="","",IF(COUNTIF(CS22:CS25,CS22)=1,CS22,CS22+RANK(CT22,CT22:CT25,0)-1))</f>
        <v>1</v>
      </c>
      <c r="CV22" s="49">
        <f>IF(OR(CU22="",COUNTIF(CU22:CU25,CU22)=1),"",$BU22)</f>
        <v>0</v>
      </c>
      <c r="CW22" s="49">
        <f>IF(CQ22="","",IF(COUNTIF(CU22:CU25,CU22)=1,CU22,CU22+RANK(CV22,CV22:CV25,0)-1))</f>
        <v>1</v>
      </c>
      <c r="CX22" s="49">
        <f>IF(CF22&gt;0,BM20+RANK(CW22,CW22:CW25,1),)</f>
        <v>1</v>
      </c>
      <c r="CY22" s="14"/>
      <c r="CZ22" s="14">
        <f t="shared" ref="CZ22:CZ25" si="249">IF(CC22=2,BT22,)</f>
        <v>0</v>
      </c>
      <c r="DA22" s="49">
        <f t="shared" ref="DA22:DA25" si="250">(SUMIF($AF$4:$AF$108,$BT22,$AZ$4:$AZ$108)+SUMIF($AH$4:$AH$108,$BT22,$BA$4:$BA$108))</f>
        <v>0</v>
      </c>
      <c r="DB22" s="49">
        <f t="shared" ref="DB22:DB25" si="251">(SUMIF($AF$4:$AF$108,$BT22,$BB$4:$BB$108)+SUMIF($AH$4:$AH$108,$BT22,$BC$4:$BC$108))</f>
        <v>0</v>
      </c>
      <c r="DC22" s="49">
        <f t="shared" ref="DC22:DC25" si="252">(SUMIF($AF$4:$AF$108,$BT22,$BD$4:$BD$108)+SUMIF($AH$4:$AH$108,$BT22,$BE$4:$BE$108))</f>
        <v>0</v>
      </c>
      <c r="DD22" s="49">
        <f t="shared" ref="DD22:DD25" si="253">IFERROR(DA22*3+DB22*1,0)</f>
        <v>0</v>
      </c>
      <c r="DE22" s="49" t="str">
        <f t="shared" ref="DE22:DE25" si="254">$CB22</f>
        <v>C</v>
      </c>
      <c r="DF22" s="49">
        <f>IF(CZ22&gt;0,RANK(DD22,DD22:DD25)+CG20,)</f>
        <v>0</v>
      </c>
      <c r="DG22" s="49">
        <f>IF(AND(CZ22&gt;0,COUNTIF(DF22:DF25,DF22)&gt;1),SUMIFS($AI$4:$AI$108,$AF$4:$AF$108,$BT22,$M$4:$M$108,2)+SUMIFS($AK$4:$AK$108,$AH$4:$AH108,$BT22,$M$4:$M$108,2)-SUMIFS($AK$4:$AK$108,$AF$4:$AF$108,$BT22,$M$4:$M$108,2)-SUMIFS($AI$4:$AI$108,$AH$4:$AH$108,$BT22,$M$4:$M$108,2),)</f>
        <v>0</v>
      </c>
      <c r="DH22" s="49">
        <f>IF(AND(CZ22&gt;0,COUNTIF(DF22:DF25,DF22)&gt;1),DF22+RANK(DG22,DG22:DG25)-1,DF22)</f>
        <v>0</v>
      </c>
      <c r="DI22" s="49">
        <f>IF(AND(CZ22&gt;0,COUNTIF(DH22:DH25,DH22)&gt;1),SUMIFS($AI$4:$AI$108,$AF$4:$AF$108,$BT22,$M$4:$M$108,2)+SUMIFS($AK$4:$AK$108,$AH$4:$AH$108,$BT22,$M$4:$M$108,2),)</f>
        <v>0</v>
      </c>
      <c r="DJ22" s="49">
        <f>IF(AND(CZ22&gt;0,COUNTIF(DH22:DH25,DH22)&gt;1),DH22+RANK(DI22,DI22:DI25)-1,DH22)</f>
        <v>0</v>
      </c>
      <c r="DK22" s="49" t="str">
        <f t="shared" ref="DK22:DK25" si="255">IF(DJ22=0,"",DJ22)</f>
        <v/>
      </c>
      <c r="DL22" s="49" t="str">
        <f>IF(OR(DK22="",COUNTIF(DK22:DK25,DK22)=1),"",$BZ22)</f>
        <v/>
      </c>
      <c r="DM22" s="49" t="str">
        <f>IF(DK22="","",IF(COUNTIF(DK22:DK25,DK22)=1,DK22,DK22+RANK(DL22,DL22:DL25,0)-1))</f>
        <v/>
      </c>
      <c r="DN22" s="49" t="str">
        <f>IF(OR(DM22="",COUNTIF(DM22:DM25,DM22)=1),"",$BX22)</f>
        <v/>
      </c>
      <c r="DO22" s="49" t="str">
        <f>IF(DK22="","",IF(COUNTIF(DM22:DM25,DM22)=1,DM22,DM22+RANK(DN22,DN22:DN25,0)-1))</f>
        <v/>
      </c>
      <c r="DP22" s="49" t="str">
        <f>IF(OR(DO22="",COUNTIF(DO22:DO25,DO22)=1),"",$BU22)</f>
        <v/>
      </c>
      <c r="DQ22" s="49" t="str">
        <f>IF(DK22="","",IF(COUNTIF(DO22:DO25,DO22)=1,DO22,DO22+RANK(DP22,DP22:DP25,0)-1))</f>
        <v/>
      </c>
      <c r="DR22" s="49">
        <f>IF(CZ22&gt;0,CG20+RANK(DQ22,DQ22:DQ25,1),)</f>
        <v>0</v>
      </c>
      <c r="DS22" s="14"/>
      <c r="DT22" s="49">
        <f t="shared" ref="DT22:DT25" si="256">IF(CC22=3,BT22,)</f>
        <v>0</v>
      </c>
      <c r="DU22" s="49">
        <f t="shared" ref="DU22:DU25" si="257">(SUMIF($AF$4:$AF$108,BT22,$BF$4:$BF$108)+SUMIF($AH$4:$AH$108,BT22,$BG$4:$BG$108))</f>
        <v>0</v>
      </c>
      <c r="DV22" s="49">
        <f t="shared" ref="DV22:DV25" si="258">(SUMIF($AF$4:$AF$108,BT22,$BH$4:$BH$108)+SUMIF($AH$4:$AH$108,BT22,$BI$4:$BI$108))</f>
        <v>0</v>
      </c>
      <c r="DW22" s="49">
        <f t="shared" ref="DW22:DW25" si="259">(SUMIF($AF$4:$AF$108,BT22,$BJ$4:$BJ$108)+SUMIF($AH$4:$AH$108,BT22,$BK$4:$BK$108))</f>
        <v>0</v>
      </c>
      <c r="DX22" s="49">
        <f t="shared" ref="DX22:DX25" si="260">IFERROR(DU22*3+DV22*1,0)</f>
        <v>0</v>
      </c>
      <c r="DY22" s="49" t="str">
        <f t="shared" ref="DY22:DY25" si="261">CB22</f>
        <v>C</v>
      </c>
      <c r="DZ22" s="49">
        <f>IF(DT22&gt;0,RANK(DX22,DX22:DX25)+CG20+DA20,)</f>
        <v>0</v>
      </c>
      <c r="EA22" s="49">
        <f>IF(AND(DT22&gt;0,COUNTIF(DZ22:DZ25,DZ22)&gt;1),SUMIFS($AI$4:$AI$108,$AF$4:$AF$108,$BT22,$M$4:$M$108,3)+SUMIFS($AK$4:$AK$108,$AH$4:$AH$108,$BT22,$M$4:$M$108,3)-SUMIFS($AK$4:$AK$108,$AF$4:$AF$108,$BT22,$M$4:$M$108,3)-SUMIFS($AI$4:$AI$108,$AH$4:$AH$108,$BT22,$M$4:$M$108,3),)</f>
        <v>0</v>
      </c>
      <c r="EB22" s="49">
        <f>IF(AND(DT22&gt;0,COUNTIF(DZ22:DZ25,DZ22)&gt;1),DZ22+RANK(EA22,EA22:EA25)-1,DZ22)</f>
        <v>0</v>
      </c>
      <c r="EC22" s="49">
        <f>IF(AND(DT22&gt;0,COUNTIF(EB22:EB25,EB22)&gt;1),SUMIFS($AI$4:$AI$108,$AF$4:$AF$108,$BT22,$M$4:$M$108,3)+SUMIFS($AK$4:$AK$108,$AH$4:$AH$108,$BT22,$M$4:$M$108,3),)</f>
        <v>0</v>
      </c>
      <c r="ED22" s="49">
        <f>IF(AND(DT22&gt;0,COUNTIF(EB22:EB25,EB22)&gt;1),EB22+RANK(EC22,EC22:EC25)-1,EB22)</f>
        <v>0</v>
      </c>
      <c r="EE22" s="49" t="str">
        <f t="shared" ref="EE22:EE25" si="262">IF(ED22=0,"",ED22)</f>
        <v/>
      </c>
      <c r="EF22" s="49" t="str">
        <f>IF(OR(EE22="",COUNTIF(EE22:EE25,EE22)=1),"",$BZ22)</f>
        <v/>
      </c>
      <c r="EG22" s="49" t="str">
        <f>IF(EE22="","",IF(COUNTIF(EE22:EE25,EE22)=1,EE22,EE22+RANK(EF22,EF22:EF25,0)-1))</f>
        <v/>
      </c>
      <c r="EH22" s="49" t="str">
        <f>IF(OR(EG22="",COUNTIF(EG22:EG25,EG22)=1),"",$BX22)</f>
        <v/>
      </c>
      <c r="EI22" s="49" t="str">
        <f>IF(EE22="","",IF(COUNTIF(EG22:EG25,EG22)=1,EG22,EG22+RANK(EH22,EH22:EH25,0)-1))</f>
        <v/>
      </c>
      <c r="EJ22" s="49" t="str">
        <f>IF(OR(EI22="",COUNTIF(EI22:EI25,EI22)=1),"",$BU22)</f>
        <v/>
      </c>
      <c r="EK22" s="49" t="str">
        <f>IF(EE22="","",IF(COUNTIF(EI22:EI25,EI22)=1,EI22,EI22+RANK(EJ22,EJ22:EJ25,0)-1))</f>
        <v/>
      </c>
      <c r="EL22" s="49">
        <f>IF(DT22&gt;0,CG20+DA20+RANK(EK22,EK22:EK25,1),)</f>
        <v>0</v>
      </c>
      <c r="EM22" s="14"/>
      <c r="EN22" s="49">
        <f t="shared" ref="EN22:EN25" si="263">IF(CC22=4,BT22,)</f>
        <v>0</v>
      </c>
      <c r="EO22" s="49">
        <f t="shared" ref="EO22:EO25" si="264">(SUMIF($AF$4:$AF$108,$BT22,$BL$4:$BL$108)+SUMIF($AH$4:$AH$108,$BT22,$BM$4:$BM$108))</f>
        <v>0</v>
      </c>
      <c r="EP22" s="49">
        <f t="shared" ref="EP22:EP25" si="265">(SUMIF($AF$4:$AF$108,$BT22,$BN$4:$BN$108)+SUMIF($AH$4:$AH$108,$BT22,$BO$4:$BO$108))</f>
        <v>0</v>
      </c>
      <c r="EQ22" s="49">
        <f t="shared" ref="EQ22:EQ25" si="266">(SUMIF($AF$4:$AF$108,$BT22,$BP$4:$BP$108)+SUMIF($AH$4:$AH$108,$BT22,$BQ$4:$BQ$108))</f>
        <v>0</v>
      </c>
      <c r="ER22" s="49">
        <f t="shared" ref="ER22:ER25" si="267">IFERROR(EO22*3+EP22*1,0)</f>
        <v>0</v>
      </c>
      <c r="ES22" s="49" t="str">
        <f t="shared" ref="ES22:ES25" si="268">$CB22</f>
        <v>C</v>
      </c>
      <c r="ET22" s="49">
        <f>IF(EN22&gt;0,RANK(ER22,ER22:ER25)+CG20+DA20+DU20,)</f>
        <v>0</v>
      </c>
      <c r="EU22" s="49">
        <f>IF(AND(EN22&gt;0,COUNTIF(ET22:ET25,ET22)&gt;1),SUMIFS($AI$4:$AI$108,$AF$4:$AF$108,$BT22,$M$4:$M$108,4)+SUMIFS($AK$4:$AK$108,$AH$4:$AH$108,$BT22,$M$4:$M$108,4)-SUMIFS($AK$4:$AK$108,$AF$4:$AF$108,$BT22,$M$4:$M$108,4)-SUMIFS($AI$4:$AI$108,$AH$4:$AH$108,$BT22,$M$4:$M$108,4),)</f>
        <v>0</v>
      </c>
      <c r="EV22" s="49">
        <f>IF(AND(EN22&gt;0,COUNTIF(ET22:ET25,ET22)&gt;1),ET22+RANK(EU22,EU22:EU25)-1,ET22)</f>
        <v>0</v>
      </c>
      <c r="EW22" s="49">
        <f t="shared" ref="EW22:EW25" si="269">IF(AND(EN22&gt;0,COUNTIF(EV22:EV25,EV22)&gt;1),SUMIFS($AI$4:$AI$108,$AF$4:$AF$108,$BT22,$M$4:$M$108,4)+SUMIFS($AK$4:$AK$108,$AH$4:$AH$108,$BT22,$M$4:$M$108,4),)</f>
        <v>0</v>
      </c>
      <c r="EX22" s="49">
        <f>IF(AND(EN22&gt;0,COUNTIF(EV22:EV25,EV22)&gt;1),EV22+RANK(EW22,EW22:EW25)-1,EV22)</f>
        <v>0</v>
      </c>
      <c r="EY22" s="49" t="str">
        <f t="shared" ref="EY22:EY25" si="270">IF(EX22=0,"",EX22)</f>
        <v/>
      </c>
      <c r="EZ22" s="49" t="str">
        <f>IF(OR(EY22="",COUNTIF(EY22:EY25,EY22)=1),"",$BZ22)</f>
        <v/>
      </c>
      <c r="FA22" s="49" t="str">
        <f>IF(EY22="","",IF(COUNTIF(EY22:EY25,EY22)=1,EY22,EY22+RANK(EZ22,EZ22:EZ25,0)-1))</f>
        <v/>
      </c>
      <c r="FB22" s="49" t="str">
        <f>IF(OR(FA22="",COUNTIF(FA22:FA25,FA22)=1),"",$BX22)</f>
        <v/>
      </c>
      <c r="FC22" s="49" t="str">
        <f>IF(EY22="","",IF(COUNTIF(FA22:FA25,FA22)=1,FA22,FA22+RANK(FB22,FB22:FB25,0)-1))</f>
        <v/>
      </c>
      <c r="FD22" s="49" t="str">
        <f>IF(OR(FC22="",COUNTIF(FC22:FC25,FC22)=1),"",$BU22)</f>
        <v/>
      </c>
      <c r="FE22" s="49" t="str">
        <f>IF(EY22="","",IF(COUNTIF(FC22:FC25,FC22)=1,FC22,FC22+RANK(FD22,FD22:FD25,0)-1))</f>
        <v/>
      </c>
      <c r="FF22" s="49">
        <f>IF(EN22&gt;0,CG20+DA20+DU20+RANK(FE22,FE22:FE25,1),)</f>
        <v>0</v>
      </c>
      <c r="FG22" s="14"/>
      <c r="FH22" s="49">
        <f>IFERROR(VLOOKUP(FJ22,CF21:CX25,19,FALSE),IFERROR(VLOOKUP(FJ22,CZ21:DR25,19,FALSE),IFERROR(VLOOKUP(FJ22,DT21:EL25,19,FALSE),VLOOKUP(FJ22,EN21:FF25,19,FALSE))))</f>
        <v>1</v>
      </c>
      <c r="FI22" s="49">
        <f>RANK(FH22,FH22:FH25,1)+COUNTIF(FH22,FH22)-1</f>
        <v>1</v>
      </c>
      <c r="FJ22" s="14" t="str">
        <f t="shared" ref="FJ22:FJ25" si="271">BT22</f>
        <v>Brasilien</v>
      </c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4">
        <v>20</v>
      </c>
      <c r="GA22" s="44" t="str">
        <f t="shared" si="79"/>
        <v>CJIDHFLK</v>
      </c>
      <c r="GB22" s="44" t="s">
        <v>163</v>
      </c>
      <c r="GC22" s="44" t="s">
        <v>159</v>
      </c>
      <c r="GD22" s="44" t="s">
        <v>150</v>
      </c>
      <c r="GE22" s="44" t="s">
        <v>147</v>
      </c>
      <c r="GF22" s="44" t="s">
        <v>160</v>
      </c>
      <c r="GG22" s="44" t="s">
        <v>109</v>
      </c>
      <c r="GH22" s="44" t="s">
        <v>152</v>
      </c>
      <c r="GI22" s="44" t="s">
        <v>151</v>
      </c>
      <c r="GJ22" s="100" t="str">
        <f t="shared" ref="GJ22:GQ22" si="272">VLOOKUP(GB22,$FM$3:$FN$15,2,FALSE)</f>
        <v>Haiti</v>
      </c>
      <c r="GK22" s="100" t="str">
        <f t="shared" si="272"/>
        <v>Österrike</v>
      </c>
      <c r="GL22" s="100" t="str">
        <f t="shared" si="272"/>
        <v>Irak</v>
      </c>
      <c r="GM22" s="100" t="str">
        <f t="shared" si="272"/>
        <v>Australien</v>
      </c>
      <c r="GN22" s="100" t="str">
        <f t="shared" si="272"/>
        <v>Saudiarabien</v>
      </c>
      <c r="GO22" s="100" t="str">
        <f t="shared" si="272"/>
        <v>Sverige</v>
      </c>
      <c r="GP22" s="100" t="str">
        <f t="shared" si="272"/>
        <v>Ghana</v>
      </c>
      <c r="GQ22" s="100" t="str">
        <f t="shared" si="272"/>
        <v>Uzbekistan</v>
      </c>
      <c r="GR22" s="42" t="str">
        <f t="shared" si="81"/>
        <v/>
      </c>
      <c r="GS22" s="42"/>
      <c r="GT22" s="42"/>
      <c r="GU22" s="42"/>
      <c r="GV22" s="42"/>
      <c r="GW22" s="42"/>
      <c r="GX22" s="44"/>
      <c r="GY22" s="42"/>
      <c r="GZ22" s="85">
        <v>19</v>
      </c>
      <c r="HA22" s="96"/>
      <c r="HB22" s="96"/>
      <c r="HC22" s="85"/>
      <c r="HD22" s="42"/>
      <c r="HE22" s="42"/>
      <c r="HF22" s="42"/>
      <c r="HG22" s="42"/>
    </row>
    <row r="23" spans="1:215" ht="14.25" customHeight="1" x14ac:dyDescent="0.35">
      <c r="A23" s="42"/>
      <c r="B23" s="85">
        <v>5</v>
      </c>
      <c r="C23" s="86">
        <v>46187</v>
      </c>
      <c r="D23" s="87" t="s">
        <v>173</v>
      </c>
      <c r="E23" s="88" t="s">
        <v>157</v>
      </c>
      <c r="F23" s="89" t="s">
        <v>174</v>
      </c>
      <c r="G23" s="90"/>
      <c r="H23" s="85" t="s">
        <v>157</v>
      </c>
      <c r="I23" s="90"/>
      <c r="J23" s="85" t="str">
        <f t="shared" si="191"/>
        <v/>
      </c>
      <c r="K23" s="91"/>
      <c r="L23" s="91"/>
      <c r="M23" s="92">
        <f t="shared" si="192"/>
        <v>1</v>
      </c>
      <c r="N23" s="46">
        <v>2</v>
      </c>
      <c r="O23" s="104" t="str">
        <f>VLOOKUP(N23,FI22:FJ25,2,FALSE)</f>
        <v>Marocko</v>
      </c>
      <c r="P23" s="105">
        <f t="shared" si="193"/>
        <v>0</v>
      </c>
      <c r="Q23" s="105">
        <f t="shared" si="194"/>
        <v>0</v>
      </c>
      <c r="R23" s="105">
        <f t="shared" si="195"/>
        <v>0</v>
      </c>
      <c r="S23" s="105">
        <f t="shared" si="196"/>
        <v>0</v>
      </c>
      <c r="T23" s="105">
        <f t="shared" si="197"/>
        <v>0</v>
      </c>
      <c r="U23" s="105">
        <f t="shared" si="198"/>
        <v>0</v>
      </c>
      <c r="V23" s="106">
        <f t="shared" si="199"/>
        <v>0</v>
      </c>
      <c r="W23" s="42"/>
      <c r="X23" s="42"/>
      <c r="Y23" s="42"/>
      <c r="Z23" s="42"/>
      <c r="AA23" s="42"/>
      <c r="AB23" s="42"/>
      <c r="AC23" s="127"/>
      <c r="AD23" s="42"/>
      <c r="AE23" s="98">
        <f t="shared" ref="AE23:AH23" si="273">C23</f>
        <v>46187</v>
      </c>
      <c r="AF23" s="98" t="str">
        <f t="shared" si="273"/>
        <v>Haiti</v>
      </c>
      <c r="AG23" s="98" t="str">
        <f t="shared" si="273"/>
        <v>-</v>
      </c>
      <c r="AH23" s="98" t="str">
        <f t="shared" si="273"/>
        <v>Skottland</v>
      </c>
      <c r="AI23" s="90" t="str">
        <f t="shared" si="201"/>
        <v/>
      </c>
      <c r="AJ23" s="85" t="str">
        <f t="shared" si="202"/>
        <v>-</v>
      </c>
      <c r="AK23" s="90" t="str">
        <f t="shared" si="203"/>
        <v/>
      </c>
      <c r="AL23" s="85" t="str">
        <f t="shared" si="204"/>
        <v/>
      </c>
      <c r="AM23" s="91"/>
      <c r="AN23" s="49">
        <f t="shared" si="205"/>
        <v>0</v>
      </c>
      <c r="AO23" s="49">
        <f t="shared" si="206"/>
        <v>0</v>
      </c>
      <c r="AP23" s="49">
        <f t="shared" si="207"/>
        <v>0</v>
      </c>
      <c r="AQ23" s="49">
        <f t="shared" si="208"/>
        <v>0</v>
      </c>
      <c r="AR23" s="49">
        <f t="shared" si="209"/>
        <v>0</v>
      </c>
      <c r="AS23" s="49">
        <f t="shared" si="210"/>
        <v>0</v>
      </c>
      <c r="AT23" s="49">
        <f t="shared" si="211"/>
        <v>0</v>
      </c>
      <c r="AU23" s="49">
        <f t="shared" si="212"/>
        <v>0</v>
      </c>
      <c r="AV23" s="49">
        <f t="shared" si="213"/>
        <v>0</v>
      </c>
      <c r="AW23" s="49">
        <f t="shared" si="214"/>
        <v>0</v>
      </c>
      <c r="AX23" s="49">
        <f t="shared" si="215"/>
        <v>0</v>
      </c>
      <c r="AY23" s="49">
        <f t="shared" si="216"/>
        <v>0</v>
      </c>
      <c r="AZ23" s="49">
        <f t="shared" si="217"/>
        <v>0</v>
      </c>
      <c r="BA23" s="49">
        <f t="shared" si="218"/>
        <v>0</v>
      </c>
      <c r="BB23" s="49">
        <f t="shared" si="219"/>
        <v>0</v>
      </c>
      <c r="BC23" s="49">
        <f t="shared" si="220"/>
        <v>0</v>
      </c>
      <c r="BD23" s="49">
        <f t="shared" si="221"/>
        <v>0</v>
      </c>
      <c r="BE23" s="49">
        <f t="shared" si="222"/>
        <v>0</v>
      </c>
      <c r="BF23" s="49">
        <f t="shared" si="223"/>
        <v>0</v>
      </c>
      <c r="BG23" s="49">
        <f t="shared" si="224"/>
        <v>0</v>
      </c>
      <c r="BH23" s="49">
        <f t="shared" si="225"/>
        <v>0</v>
      </c>
      <c r="BI23" s="49">
        <f t="shared" si="226"/>
        <v>0</v>
      </c>
      <c r="BJ23" s="49">
        <f t="shared" si="227"/>
        <v>0</v>
      </c>
      <c r="BK23" s="49">
        <f t="shared" si="228"/>
        <v>0</v>
      </c>
      <c r="BL23" s="49">
        <f t="shared" si="229"/>
        <v>0</v>
      </c>
      <c r="BM23" s="49">
        <f t="shared" si="230"/>
        <v>0</v>
      </c>
      <c r="BN23" s="49">
        <f t="shared" si="231"/>
        <v>0</v>
      </c>
      <c r="BO23" s="49">
        <f t="shared" si="232"/>
        <v>0</v>
      </c>
      <c r="BP23" s="49">
        <f t="shared" si="233"/>
        <v>0</v>
      </c>
      <c r="BQ23" s="49">
        <f t="shared" si="234"/>
        <v>0</v>
      </c>
      <c r="BR23" s="14"/>
      <c r="BS23" s="14"/>
      <c r="BT23" s="14" t="s">
        <v>172</v>
      </c>
      <c r="BU23" s="49">
        <f t="shared" si="235"/>
        <v>0</v>
      </c>
      <c r="BV23" s="49">
        <f t="shared" si="236"/>
        <v>0</v>
      </c>
      <c r="BW23" s="49">
        <f t="shared" si="237"/>
        <v>0</v>
      </c>
      <c r="BX23" s="49">
        <f t="shared" si="238"/>
        <v>0</v>
      </c>
      <c r="BY23" s="49">
        <f t="shared" si="239"/>
        <v>0</v>
      </c>
      <c r="BZ23" s="49">
        <f t="shared" si="240"/>
        <v>0</v>
      </c>
      <c r="CA23" s="49">
        <f t="shared" si="241"/>
        <v>0</v>
      </c>
      <c r="CB23" s="49" t="s">
        <v>163</v>
      </c>
      <c r="CC23" s="99">
        <f>RANK(CA23,CA22:CA25)</f>
        <v>1</v>
      </c>
      <c r="CD23" s="49">
        <f>SUMPRODUCT((CA22:CA25=CA23)*(BZ22:BZ25&gt;BZ23))</f>
        <v>0</v>
      </c>
      <c r="CE23" s="14"/>
      <c r="CF23" s="14" t="str">
        <f t="shared" si="242"/>
        <v>Marocko</v>
      </c>
      <c r="CG23" s="49">
        <f t="shared" si="243"/>
        <v>0</v>
      </c>
      <c r="CH23" s="49">
        <f t="shared" si="244"/>
        <v>0</v>
      </c>
      <c r="CI23" s="49">
        <f t="shared" si="245"/>
        <v>0</v>
      </c>
      <c r="CJ23" s="49">
        <f t="shared" si="246"/>
        <v>0</v>
      </c>
      <c r="CK23" s="49" t="str">
        <f t="shared" si="247"/>
        <v>C</v>
      </c>
      <c r="CL23" s="49">
        <f>IF(CF23&gt;0,RANK(CJ23,CJ22:CJ25),)</f>
        <v>1</v>
      </c>
      <c r="CM23" s="49">
        <f>IF(AND(CF23&gt;0,COUNTIF(CL22:CL25,CL23)&gt;1),SUMIFS($AI$4:$AI$108,$AF$4:$AF$108,$BT23,$M$4:$M$108,1)+SUMIFS($AK$4:$AK$108,$AH$4:$AH$108,$BT23,$M$4:$M$108,1)-SUMIFS($AK$4:$AK$108,$AF$4:$AF$108,$BT23,$M$4:$M$108,1)-SUMIFS($AI$4:$AI$108,$AH$4:$AH$108,$BT23,$M$4:$M$108,1),)</f>
        <v>0</v>
      </c>
      <c r="CN23" s="49">
        <f>IF(AND(CF23&gt;0,COUNTIF(CL22:CL25,CL23)&gt;1),CL23+RANK(CM23,CM22:CM25)-1,CL23)</f>
        <v>1</v>
      </c>
      <c r="CO23" s="49">
        <f>IF(AND(CF23&gt;0,COUNTIF(CN22:CN25,CN23)&gt;1),SUMIFS($AI$4:$AI$108,$AF$4:$AF$108,$BT23,$M$4:$M$108,1)+SUMIFS($AK$4:$AK$108,$AH$4:$AH$108,$BT23,$M$4:$M$108,1),)</f>
        <v>0</v>
      </c>
      <c r="CP23" s="49">
        <f>IF(AND(CF23&gt;0,COUNTIF(CN22:CN25,CN23)&gt;1),CN23+RANK(CO23,CO22:CO25)-1,CN23)</f>
        <v>1</v>
      </c>
      <c r="CQ23" s="49">
        <f t="shared" si="248"/>
        <v>1</v>
      </c>
      <c r="CR23" s="49">
        <f>IF(OR(CQ23="",COUNTIF(CQ22:CQ25,CQ23)=1),"",$BZ23)</f>
        <v>0</v>
      </c>
      <c r="CS23" s="49">
        <f>IF(CQ23="","",IF(COUNTIF(CQ22:CQ25,CQ23)=1,CQ23,CQ23+RANK(CR23,CR22:CR25,0)-1))</f>
        <v>1</v>
      </c>
      <c r="CT23" s="49">
        <f>IF(OR(CS23="",COUNTIF(CS22:CS25,CS23)=1),"",$BX23)</f>
        <v>0</v>
      </c>
      <c r="CU23" s="49">
        <f>IF(CQ23="","",IF(COUNTIF(CS22:CS25,CS23)=1,CS23,CS23+RANK(CT23,CT22:CT25,0)-1))</f>
        <v>1</v>
      </c>
      <c r="CV23" s="49">
        <f>IF(OR(CU23="",COUNTIF(CU22:CU25,CU23)=1),"",$BU23)</f>
        <v>0</v>
      </c>
      <c r="CW23" s="49">
        <f>IF(CQ23="","",IF(COUNTIF(CU22:CU25,CU23)=1,CU23,CU23+RANK(CV23,CV22:CV25,0)-1))</f>
        <v>1</v>
      </c>
      <c r="CX23" s="49">
        <f>IF(CF23&gt;0,BM20+RANK(CW23,CW22:CW25,1),)</f>
        <v>1</v>
      </c>
      <c r="CY23" s="14"/>
      <c r="CZ23" s="14">
        <f t="shared" si="249"/>
        <v>0</v>
      </c>
      <c r="DA23" s="49">
        <f t="shared" si="250"/>
        <v>0</v>
      </c>
      <c r="DB23" s="49">
        <f t="shared" si="251"/>
        <v>0</v>
      </c>
      <c r="DC23" s="49">
        <f t="shared" si="252"/>
        <v>0</v>
      </c>
      <c r="DD23" s="49">
        <f t="shared" si="253"/>
        <v>0</v>
      </c>
      <c r="DE23" s="49" t="str">
        <f t="shared" si="254"/>
        <v>C</v>
      </c>
      <c r="DF23" s="49">
        <f>IF(CZ23&gt;0,RANK(DD23,DD22:DD25)+CG20,)</f>
        <v>0</v>
      </c>
      <c r="DG23" s="49">
        <f>IF(AND(CZ23&gt;0,COUNTIF(DF22:DF25,DF23)&gt;1),SUMIFS($AI$4:$AI$108,$AF$4:$AF$108,$BT23,$M$4:$M$108,2)+SUMIFS($AK$4:$AK$108,$AH$4:$AH108,$BT23,$M$4:$M$108,2)-SUMIFS($AK$4:$AK$108,$AF$4:$AF$108,$BT23,$M$4:$M$108,2)-SUMIFS($AI$4:$AI$108,$AH$4:$AH$108,$BT23,$M$4:$M$108,2),)</f>
        <v>0</v>
      </c>
      <c r="DH23" s="49">
        <f>IF(AND(CZ23&gt;0,COUNTIF(DF22:DF25,DF23)&gt;1),DF23+RANK(DG23,DG22:DG25)-1,DF23)</f>
        <v>0</v>
      </c>
      <c r="DI23" s="49">
        <f>IF(AND(CZ23&gt;0,COUNTIF(DH22:DH25,DH23)&gt;1),SUMIFS($AI$4:$AI$108,$AF$4:$AF$108,$BT23,$M$4:$M$108,2)+SUMIFS($AK$4:$AK$108,$AH$4:$AH$108,$BT23,$M$4:$M$108,2),)</f>
        <v>0</v>
      </c>
      <c r="DJ23" s="49">
        <f>IF(AND(CZ23&gt;0,COUNTIF(DH22:DH25,DH23)&gt;1),DH23+RANK(DI23,DI22:DI25)-1,DH23)</f>
        <v>0</v>
      </c>
      <c r="DK23" s="49" t="str">
        <f t="shared" si="255"/>
        <v/>
      </c>
      <c r="DL23" s="49" t="str">
        <f>IF(OR(DK23="",COUNTIF(DK22:DK25,DK23)=1),"",$BZ23)</f>
        <v/>
      </c>
      <c r="DM23" s="49" t="str">
        <f>IF(DK23="","",IF(COUNTIF(DK22:DK25,DK23)=1,DK23,DK23+RANK(DL23,DL22:DL25,0)-1))</f>
        <v/>
      </c>
      <c r="DN23" s="49" t="str">
        <f>IF(OR(DM23="",COUNTIF(DM22:DM25,DM23)=1),"",$BX23)</f>
        <v/>
      </c>
      <c r="DO23" s="49" t="str">
        <f>IF(DK23="","",IF(COUNTIF(DM22:DM25,DM23)=1,DM23,DM23+RANK(DN23,DN22:DN25,0)-1))</f>
        <v/>
      </c>
      <c r="DP23" s="49" t="str">
        <f>IF(OR(DO23="",COUNTIF(DO22:DO25,DO23)=1),"",$BU23)</f>
        <v/>
      </c>
      <c r="DQ23" s="49" t="str">
        <f>IF(DK23="","",IF(COUNTIF(DO22:DO25,DO23)=1,DO23,DO23+RANK(DP23,DP22:DP25,0)-1))</f>
        <v/>
      </c>
      <c r="DR23" s="49">
        <f>IF(CZ23&gt;0,CG20+RANK(DQ23,DQ22:DQ25,1),)</f>
        <v>0</v>
      </c>
      <c r="DS23" s="14"/>
      <c r="DT23" s="49">
        <f t="shared" si="256"/>
        <v>0</v>
      </c>
      <c r="DU23" s="49">
        <f t="shared" si="257"/>
        <v>0</v>
      </c>
      <c r="DV23" s="49">
        <f t="shared" si="258"/>
        <v>0</v>
      </c>
      <c r="DW23" s="49">
        <f t="shared" si="259"/>
        <v>0</v>
      </c>
      <c r="DX23" s="49">
        <f t="shared" si="260"/>
        <v>0</v>
      </c>
      <c r="DY23" s="49" t="str">
        <f t="shared" si="261"/>
        <v>C</v>
      </c>
      <c r="DZ23" s="49">
        <f>IF(DT23&gt;0,RANK(DX23,DX22:DX25)+CG20+DA20,)</f>
        <v>0</v>
      </c>
      <c r="EA23" s="49">
        <f>IF(AND(DT23&gt;0,COUNTIF(DZ22:DZ25,DZ23)&gt;1),SUMIFS($AI$4:$AI$108,$AF$4:$AF$108,$BT23,$M$4:$M$108,3)+SUMIFS($AK$4:$AK$108,$AH$4:$AH$108,$BT23,$M$4:$M$108,3)-SUMIFS($AK$4:$AK$108,$AF$4:$AF$108,$BT23,$M$4:$M$108,3)-SUMIFS($AI$4:$AI$108,$AH$4:$AH$108,$BT23,$M$4:$M$108,3),)</f>
        <v>0</v>
      </c>
      <c r="EB23" s="49">
        <f>IF(AND(DT23&gt;0,COUNTIF(DZ22:DZ25,DZ23)&gt;1),DZ23+RANK(EA23,EA22:EA25)-1,DZ23)</f>
        <v>0</v>
      </c>
      <c r="EC23" s="49">
        <f>IF(AND(DT23&gt;0,COUNTIF(EB22:EB25,EB23)&gt;1),SUMIFS($AI$4:$AI$108,$AF$4:$AF$108,$BT23,$M$4:$M$108,3)+SUMIFS($AK$4:$AK$108,$AH$4:$AH$108,$BT23,$M$4:$M$108,3),)</f>
        <v>0</v>
      </c>
      <c r="ED23" s="49">
        <f>IF(AND(DT23&gt;0,COUNTIF(EB22:EB25,EB23)&gt;1),EB23+RANK(EC23,EC22:EC25)-1,EB23)</f>
        <v>0</v>
      </c>
      <c r="EE23" s="49" t="str">
        <f t="shared" si="262"/>
        <v/>
      </c>
      <c r="EF23" s="49" t="str">
        <f>IF(OR(EE23="",COUNTIF(EE22:EE25,EE23)=1),"",$BZ23)</f>
        <v/>
      </c>
      <c r="EG23" s="49" t="str">
        <f>IF(EE23="","",IF(COUNTIF(EE22:EE25,EE23)=1,EE23,EE23+RANK(EF23,EF22:EF25,0)-1))</f>
        <v/>
      </c>
      <c r="EH23" s="49" t="str">
        <f>IF(OR(EG23="",COUNTIF(EG22:EG25,EG23)=1),"",$BX23)</f>
        <v/>
      </c>
      <c r="EI23" s="49" t="str">
        <f>IF(EE23="","",IF(COUNTIF(EG22:EG25,EG23)=1,EG23,EG23+RANK(EH23,EH22:EH25,0)-1))</f>
        <v/>
      </c>
      <c r="EJ23" s="49" t="str">
        <f>IF(OR(EI23="",COUNTIF(EI22:EI25,EI23)=1),"",$BU23)</f>
        <v/>
      </c>
      <c r="EK23" s="49" t="str">
        <f>IF(EE23="","",IF(COUNTIF(EI22:EI25,EI23)=1,EI23,EI23+RANK(EJ23,EJ22:EJ25,0)-1))</f>
        <v/>
      </c>
      <c r="EL23" s="49">
        <f>IF(DT23&gt;0,CG20+DA20+RANK(EK23,EK22:EK25,1),)</f>
        <v>0</v>
      </c>
      <c r="EM23" s="14"/>
      <c r="EN23" s="49">
        <f t="shared" si="263"/>
        <v>0</v>
      </c>
      <c r="EO23" s="49">
        <f t="shared" si="264"/>
        <v>0</v>
      </c>
      <c r="EP23" s="49">
        <f t="shared" si="265"/>
        <v>0</v>
      </c>
      <c r="EQ23" s="49">
        <f t="shared" si="266"/>
        <v>0</v>
      </c>
      <c r="ER23" s="49">
        <f t="shared" si="267"/>
        <v>0</v>
      </c>
      <c r="ES23" s="49" t="str">
        <f t="shared" si="268"/>
        <v>C</v>
      </c>
      <c r="ET23" s="49">
        <f>IF(EN23&gt;0,RANK(ER23,ER22:ER25)+CG20+DA20+DU20,)</f>
        <v>0</v>
      </c>
      <c r="EU23" s="49">
        <f>IF(AND(EN23&gt;0,COUNTIF(ET22:ET25,ET23)&gt;1),SUMIFS($AI$4:$AI$108,$AF$4:$AF$108,$BT23,$M$4:$M$108,4)+SUMIFS($AK$4:$AK$108,$AH$4:$AH$108,$BT23,$M$4:$M$108,4)-SUMIFS($AK$4:$AK$108,$AF$4:$AF$108,$BT23,$M$4:$M$108,4)-SUMIFS($AI$4:$AI$108,$AH$4:$AH$108,$BT23,$M$4:$M$108,4),)</f>
        <v>0</v>
      </c>
      <c r="EV23" s="49">
        <f>IF(AND(EN23&gt;0,COUNTIF(ET22:ET25,ET23)&gt;1),ET23+RANK(EU23,EU22:EU25)-1,ET23)</f>
        <v>0</v>
      </c>
      <c r="EW23" s="49">
        <f t="shared" si="269"/>
        <v>0</v>
      </c>
      <c r="EX23" s="49">
        <f>IF(AND(EN23&gt;0,COUNTIF(EV22:EV25,EV23)&gt;1),EV23+RANK(EW23,EW22:EW25)-1,EV23)</f>
        <v>0</v>
      </c>
      <c r="EY23" s="49" t="str">
        <f t="shared" si="270"/>
        <v/>
      </c>
      <c r="EZ23" s="49" t="str">
        <f>IF(OR(EY23="",COUNTIF(EY22:EY25,EY23)=1),"",$BZ23)</f>
        <v/>
      </c>
      <c r="FA23" s="49" t="str">
        <f>IF(EY23="","",IF(COUNTIF(EY22:EY25,EY23)=1,EY23,EY23+RANK(EZ23,EZ22:EZ25,0)-1))</f>
        <v/>
      </c>
      <c r="FB23" s="49" t="str">
        <f>IF(OR(FA23="",COUNTIF(FA22:FA25,FA23)=1),"",$BX23)</f>
        <v/>
      </c>
      <c r="FC23" s="49" t="str">
        <f>IF(EY23="","",IF(COUNTIF(FA22:FA25,FA23)=1,FA23,FA23+RANK(FB23,FB22:FB25,0)-1))</f>
        <v/>
      </c>
      <c r="FD23" s="49" t="str">
        <f>IF(OR(FC23="",COUNTIF(FC22:FC25,FC23)=1),"",$BU23)</f>
        <v/>
      </c>
      <c r="FE23" s="49" t="str">
        <f>IF(EY23="","",IF(COUNTIF(FC22:FC25,FC23)=1,FC23,FC23+RANK(FD23,FD22:FD25,0)-1))</f>
        <v/>
      </c>
      <c r="FF23" s="49">
        <f>IF(EN23&gt;0,CG20+DA20+DU20+RANK(FE23,FE22:FE25,1),)</f>
        <v>0</v>
      </c>
      <c r="FG23" s="14"/>
      <c r="FH23" s="49">
        <f>IFERROR(VLOOKUP(FJ23,CF21:CX25,19,FALSE),IFERROR(VLOOKUP(FJ23,CZ21:DR25,19,FALSE),IFERROR(VLOOKUP(FJ23,DT21:EL25,19,FALSE),VLOOKUP(FJ23,EN21:FF25,19,FALSE))))</f>
        <v>1</v>
      </c>
      <c r="FI23" s="49">
        <f>RANK(FH23,FH22:FH25,1)+COUNTIF(FH22:FH23,FH23)-1</f>
        <v>2</v>
      </c>
      <c r="FJ23" s="14" t="str">
        <f t="shared" si="271"/>
        <v>Marocko</v>
      </c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2"/>
      <c r="FY23" s="42"/>
      <c r="FZ23" s="44">
        <v>21</v>
      </c>
      <c r="GA23" s="44" t="str">
        <f t="shared" si="79"/>
        <v>CGIDJFLK</v>
      </c>
      <c r="GB23" s="44" t="s">
        <v>163</v>
      </c>
      <c r="GC23" s="44" t="s">
        <v>149</v>
      </c>
      <c r="GD23" s="44" t="s">
        <v>150</v>
      </c>
      <c r="GE23" s="44" t="s">
        <v>147</v>
      </c>
      <c r="GF23" s="44" t="s">
        <v>159</v>
      </c>
      <c r="GG23" s="44" t="s">
        <v>109</v>
      </c>
      <c r="GH23" s="44" t="s">
        <v>152</v>
      </c>
      <c r="GI23" s="44" t="s">
        <v>151</v>
      </c>
      <c r="GJ23" s="100" t="str">
        <f t="shared" ref="GJ23:GQ23" si="274">VLOOKUP(GB23,$FM$3:$FN$15,2,FALSE)</f>
        <v>Haiti</v>
      </c>
      <c r="GK23" s="100" t="str">
        <f t="shared" si="274"/>
        <v>Iran</v>
      </c>
      <c r="GL23" s="100" t="str">
        <f t="shared" si="274"/>
        <v>Irak</v>
      </c>
      <c r="GM23" s="100" t="str">
        <f t="shared" si="274"/>
        <v>Australien</v>
      </c>
      <c r="GN23" s="100" t="str">
        <f t="shared" si="274"/>
        <v>Österrike</v>
      </c>
      <c r="GO23" s="100" t="str">
        <f t="shared" si="274"/>
        <v>Sverige</v>
      </c>
      <c r="GP23" s="100" t="str">
        <f t="shared" si="274"/>
        <v>Ghana</v>
      </c>
      <c r="GQ23" s="100" t="str">
        <f t="shared" si="274"/>
        <v>Uzbekistan</v>
      </c>
      <c r="GR23" s="42" t="str">
        <f t="shared" si="81"/>
        <v/>
      </c>
      <c r="GS23" s="42"/>
      <c r="GT23" s="42"/>
      <c r="GU23" s="42"/>
      <c r="GV23" s="42"/>
      <c r="GW23" s="42"/>
      <c r="GX23" s="44"/>
      <c r="GY23" s="42"/>
      <c r="GZ23" s="85">
        <v>20</v>
      </c>
      <c r="HA23" s="96"/>
      <c r="HB23" s="96"/>
      <c r="HC23" s="85"/>
      <c r="HD23" s="42"/>
      <c r="HE23" s="42"/>
      <c r="HF23" s="42"/>
      <c r="HG23" s="42"/>
    </row>
    <row r="24" spans="1:215" ht="14.25" customHeight="1" x14ac:dyDescent="0.35">
      <c r="A24" s="42"/>
      <c r="B24" s="85">
        <v>30</v>
      </c>
      <c r="C24" s="86">
        <v>46193</v>
      </c>
      <c r="D24" s="87" t="s">
        <v>174</v>
      </c>
      <c r="E24" s="88" t="s">
        <v>157</v>
      </c>
      <c r="F24" s="89" t="s">
        <v>172</v>
      </c>
      <c r="G24" s="90"/>
      <c r="H24" s="85" t="s">
        <v>157</v>
      </c>
      <c r="I24" s="90"/>
      <c r="J24" s="85" t="str">
        <f t="shared" si="191"/>
        <v/>
      </c>
      <c r="K24" s="91"/>
      <c r="L24" s="91"/>
      <c r="M24" s="92">
        <f t="shared" si="192"/>
        <v>1</v>
      </c>
      <c r="N24" s="46">
        <v>3</v>
      </c>
      <c r="O24" s="108" t="str">
        <f>VLOOKUP(N24,FI22:FJ25,2,FALSE)</f>
        <v>Haiti</v>
      </c>
      <c r="P24" s="109">
        <f t="shared" si="193"/>
        <v>0</v>
      </c>
      <c r="Q24" s="109">
        <f t="shared" si="194"/>
        <v>0</v>
      </c>
      <c r="R24" s="109">
        <f t="shared" si="195"/>
        <v>0</v>
      </c>
      <c r="S24" s="109">
        <f t="shared" si="196"/>
        <v>0</v>
      </c>
      <c r="T24" s="109">
        <f t="shared" si="197"/>
        <v>0</v>
      </c>
      <c r="U24" s="109">
        <f t="shared" si="198"/>
        <v>0</v>
      </c>
      <c r="V24" s="110">
        <f t="shared" si="199"/>
        <v>0</v>
      </c>
      <c r="W24" s="42"/>
      <c r="X24" s="42"/>
      <c r="Y24" s="42"/>
      <c r="Z24" s="42"/>
      <c r="AA24" s="42"/>
      <c r="AB24" s="42"/>
      <c r="AC24" s="127"/>
      <c r="AD24" s="42"/>
      <c r="AE24" s="98">
        <f t="shared" ref="AE24:AH24" si="275">C24</f>
        <v>46193</v>
      </c>
      <c r="AF24" s="98" t="str">
        <f t="shared" si="275"/>
        <v>Skottland</v>
      </c>
      <c r="AG24" s="98" t="str">
        <f t="shared" si="275"/>
        <v>-</v>
      </c>
      <c r="AH24" s="98" t="str">
        <f t="shared" si="275"/>
        <v>Marocko</v>
      </c>
      <c r="AI24" s="90" t="str">
        <f t="shared" si="201"/>
        <v/>
      </c>
      <c r="AJ24" s="85" t="str">
        <f t="shared" si="202"/>
        <v>-</v>
      </c>
      <c r="AK24" s="90" t="str">
        <f t="shared" si="203"/>
        <v/>
      </c>
      <c r="AL24" s="85" t="str">
        <f t="shared" si="204"/>
        <v/>
      </c>
      <c r="AM24" s="91"/>
      <c r="AN24" s="49">
        <f t="shared" si="205"/>
        <v>0</v>
      </c>
      <c r="AO24" s="49">
        <f t="shared" si="206"/>
        <v>0</v>
      </c>
      <c r="AP24" s="49">
        <f t="shared" si="207"/>
        <v>0</v>
      </c>
      <c r="AQ24" s="49">
        <f t="shared" si="208"/>
        <v>0</v>
      </c>
      <c r="AR24" s="49">
        <f t="shared" si="209"/>
        <v>0</v>
      </c>
      <c r="AS24" s="49">
        <f t="shared" si="210"/>
        <v>0</v>
      </c>
      <c r="AT24" s="49">
        <f t="shared" si="211"/>
        <v>0</v>
      </c>
      <c r="AU24" s="49">
        <f t="shared" si="212"/>
        <v>0</v>
      </c>
      <c r="AV24" s="49">
        <f t="shared" si="213"/>
        <v>0</v>
      </c>
      <c r="AW24" s="49">
        <f t="shared" si="214"/>
        <v>0</v>
      </c>
      <c r="AX24" s="49">
        <f t="shared" si="215"/>
        <v>0</v>
      </c>
      <c r="AY24" s="49">
        <f t="shared" si="216"/>
        <v>0</v>
      </c>
      <c r="AZ24" s="49">
        <f t="shared" si="217"/>
        <v>0</v>
      </c>
      <c r="BA24" s="49">
        <f t="shared" si="218"/>
        <v>0</v>
      </c>
      <c r="BB24" s="49">
        <f t="shared" si="219"/>
        <v>0</v>
      </c>
      <c r="BC24" s="49">
        <f t="shared" si="220"/>
        <v>0</v>
      </c>
      <c r="BD24" s="49">
        <f t="shared" si="221"/>
        <v>0</v>
      </c>
      <c r="BE24" s="49">
        <f t="shared" si="222"/>
        <v>0</v>
      </c>
      <c r="BF24" s="49">
        <f t="shared" si="223"/>
        <v>0</v>
      </c>
      <c r="BG24" s="49">
        <f t="shared" si="224"/>
        <v>0</v>
      </c>
      <c r="BH24" s="49">
        <f t="shared" si="225"/>
        <v>0</v>
      </c>
      <c r="BI24" s="49">
        <f t="shared" si="226"/>
        <v>0</v>
      </c>
      <c r="BJ24" s="49">
        <f t="shared" si="227"/>
        <v>0</v>
      </c>
      <c r="BK24" s="49">
        <f t="shared" si="228"/>
        <v>0</v>
      </c>
      <c r="BL24" s="49">
        <f t="shared" si="229"/>
        <v>0</v>
      </c>
      <c r="BM24" s="49">
        <f t="shared" si="230"/>
        <v>0</v>
      </c>
      <c r="BN24" s="49">
        <f t="shared" si="231"/>
        <v>0</v>
      </c>
      <c r="BO24" s="49">
        <f t="shared" si="232"/>
        <v>0</v>
      </c>
      <c r="BP24" s="49">
        <f t="shared" si="233"/>
        <v>0</v>
      </c>
      <c r="BQ24" s="49">
        <f t="shared" si="234"/>
        <v>0</v>
      </c>
      <c r="BR24" s="14"/>
      <c r="BS24" s="14"/>
      <c r="BT24" s="14" t="s">
        <v>173</v>
      </c>
      <c r="BU24" s="49">
        <f t="shared" si="235"/>
        <v>0</v>
      </c>
      <c r="BV24" s="49">
        <f t="shared" si="236"/>
        <v>0</v>
      </c>
      <c r="BW24" s="49">
        <f t="shared" si="237"/>
        <v>0</v>
      </c>
      <c r="BX24" s="49">
        <f t="shared" si="238"/>
        <v>0</v>
      </c>
      <c r="BY24" s="49">
        <f t="shared" si="239"/>
        <v>0</v>
      </c>
      <c r="BZ24" s="49">
        <f t="shared" si="240"/>
        <v>0</v>
      </c>
      <c r="CA24" s="49">
        <f t="shared" si="241"/>
        <v>0</v>
      </c>
      <c r="CB24" s="49" t="s">
        <v>163</v>
      </c>
      <c r="CC24" s="99">
        <f>RANK(CA24,CA22:CA25)</f>
        <v>1</v>
      </c>
      <c r="CD24" s="49">
        <f>SUMPRODUCT((CA22:CA25=CA24)*(BZ22:BZ25&gt;BZ24))</f>
        <v>0</v>
      </c>
      <c r="CE24" s="14"/>
      <c r="CF24" s="14" t="str">
        <f t="shared" si="242"/>
        <v>Haiti</v>
      </c>
      <c r="CG24" s="49">
        <f t="shared" si="243"/>
        <v>0</v>
      </c>
      <c r="CH24" s="49">
        <f t="shared" si="244"/>
        <v>0</v>
      </c>
      <c r="CI24" s="49">
        <f t="shared" si="245"/>
        <v>0</v>
      </c>
      <c r="CJ24" s="49">
        <f t="shared" si="246"/>
        <v>0</v>
      </c>
      <c r="CK24" s="49" t="str">
        <f t="shared" si="247"/>
        <v>C</v>
      </c>
      <c r="CL24" s="49">
        <f>IF(CF24&gt;0,RANK(CJ24,CJ22:CJ25),)</f>
        <v>1</v>
      </c>
      <c r="CM24" s="49">
        <f>IF(AND(CF24&gt;0,COUNTIF(CL22:CL25,CL24)&gt;1),SUMIFS($AI$4:$AI$108,$AF$4:$AF$108,$BT24,$M$4:$M$108,1)+SUMIFS($AK$4:$AK$108,$AH$4:$AH$108,$BT24,$M$4:$M$108,1)-SUMIFS($AK$4:$AK$108,$AF$4:$AF$108,$BT24,$M$4:$M$108,1)-SUMIFS($AI$4:$AI$108,$AH$4:$AH$108,$BT24,$M$4:$M$108,1),)</f>
        <v>0</v>
      </c>
      <c r="CN24" s="49">
        <f>IF(AND(CF24&gt;0,COUNTIF(CL22:CL25,CL24)&gt;1),CL24+RANK(CM24,CM22:CM25)-1,CL24)</f>
        <v>1</v>
      </c>
      <c r="CO24" s="49">
        <f>IF(AND(CF24&gt;0,COUNTIF(CN22:CN25,CN24)&gt;1),SUMIFS($AI$4:$AI$108,$AF$4:$AF$108,$BT24,$M$4:$M$108,1)+SUMIFS($AK$4:$AK$108,$AH$4:$AH$108,$BT24,$M$4:$M$108,1),)</f>
        <v>0</v>
      </c>
      <c r="CP24" s="49">
        <f>IF(AND(CF24&gt;0,COUNTIF(CN22:CN25,CN24)&gt;1),CN24+RANK(CO24,CO22:CO25)-1,CN24)</f>
        <v>1</v>
      </c>
      <c r="CQ24" s="49">
        <f t="shared" si="248"/>
        <v>1</v>
      </c>
      <c r="CR24" s="49">
        <f>IF(OR(CQ24="",COUNTIF(CQ22:CQ25,CQ24)=1),"",$BZ24)</f>
        <v>0</v>
      </c>
      <c r="CS24" s="49">
        <f>IF(CQ24="","",IF(COUNTIF(CQ22:CQ25,CQ24)=1,CQ24,CQ24+RANK(CR24,CR22:CR25,0)-1))</f>
        <v>1</v>
      </c>
      <c r="CT24" s="49">
        <f>IF(OR(CS24="",COUNTIF(CS22:CS25,CS24)=1),"",$BX24)</f>
        <v>0</v>
      </c>
      <c r="CU24" s="49">
        <f>IF(CQ24="","",IF(COUNTIF(CS22:CS25,CS24)=1,CS24,CS24+RANK(CT24,CT22:CT25,0)-1))</f>
        <v>1</v>
      </c>
      <c r="CV24" s="49">
        <f>IF(OR(CU24="",COUNTIF(CU22:CU25,CU24)=1),"",$BU24)</f>
        <v>0</v>
      </c>
      <c r="CW24" s="49">
        <f>IF(CQ24="","",IF(COUNTIF(CU22:CU25,CU24)=1,CU24,CU24+RANK(CV24,CV22:CV25,0)-1))</f>
        <v>1</v>
      </c>
      <c r="CX24" s="49">
        <f>IF(CF24&gt;0,BM20+RANK(CW24,CW22:CW25,1),)</f>
        <v>1</v>
      </c>
      <c r="CY24" s="14"/>
      <c r="CZ24" s="14">
        <f t="shared" si="249"/>
        <v>0</v>
      </c>
      <c r="DA24" s="49">
        <f t="shared" si="250"/>
        <v>0</v>
      </c>
      <c r="DB24" s="49">
        <f t="shared" si="251"/>
        <v>0</v>
      </c>
      <c r="DC24" s="49">
        <f t="shared" si="252"/>
        <v>0</v>
      </c>
      <c r="DD24" s="49">
        <f t="shared" si="253"/>
        <v>0</v>
      </c>
      <c r="DE24" s="49" t="str">
        <f t="shared" si="254"/>
        <v>C</v>
      </c>
      <c r="DF24" s="49">
        <f>IF(CZ24&gt;0,RANK(DD24,DD22:DD25)+CG20,)</f>
        <v>0</v>
      </c>
      <c r="DG24" s="49">
        <f>IF(AND(CZ24&gt;0,COUNTIF(DF22:DF25,DF24)&gt;1),SUMIFS($AI$4:$AI$108,$AF$4:$AF$108,$BT24,$M$4:$M$108,2)+SUMIFS($AK$4:$AK$108,$AH$4:$AH108,$BT24,$M$4:$M$108,2)-SUMIFS($AK$4:$AK$108,$AF$4:$AF$108,$BT24,$M$4:$M$108,2)-SUMIFS($AI$4:$AI$108,$AH$4:$AH$108,$BT24,$M$4:$M$108,2),)</f>
        <v>0</v>
      </c>
      <c r="DH24" s="49">
        <f>IF(AND(CZ24&gt;0,COUNTIF(DF22:DF25,DF24)&gt;1),DF24+RANK(DG24,DG22:DG25)-1,DF24)</f>
        <v>0</v>
      </c>
      <c r="DI24" s="49">
        <f>IF(AND(CZ24&gt;0,COUNTIF(DH22:DH25,DH24)&gt;1),SUMIFS($AI$4:$AI$108,$AF$4:$AF$108,$BT24,$M$4:$M$108,2)+SUMIFS($AK$4:$AK$108,$AH$4:$AH$108,$BT24,$M$4:$M$108,2),)</f>
        <v>0</v>
      </c>
      <c r="DJ24" s="49">
        <f>IF(AND(CZ24&gt;0,COUNTIF(DH22:DH25,DH24)&gt;1),DH24+RANK(DI24,DI22:DI25)-1,DH24)</f>
        <v>0</v>
      </c>
      <c r="DK24" s="49" t="str">
        <f t="shared" si="255"/>
        <v/>
      </c>
      <c r="DL24" s="49" t="str">
        <f>IF(OR(DK24="",COUNTIF(DK22:DK25,DK24)=1),"",$BZ24)</f>
        <v/>
      </c>
      <c r="DM24" s="49" t="str">
        <f>IF(DK24="","",IF(COUNTIF(DK22:DK25,DK24)=1,DK24,DK24+RANK(DL24,DL22:DL25,0)-1))</f>
        <v/>
      </c>
      <c r="DN24" s="49" t="str">
        <f>IF(OR(DM24="",COUNTIF(DM22:DM25,DM24)=1),"",$BX24)</f>
        <v/>
      </c>
      <c r="DO24" s="49" t="str">
        <f>IF(DK24="","",IF(COUNTIF(DM22:DM25,DM24)=1,DM24,DM24+RANK(DN24,DN22:DN25,0)-1))</f>
        <v/>
      </c>
      <c r="DP24" s="49" t="str">
        <f>IF(OR(DO24="",COUNTIF(DO22:DO25,DO24)=1),"",$BU24)</f>
        <v/>
      </c>
      <c r="DQ24" s="49" t="str">
        <f>IF(DK24="","",IF(COUNTIF(DO22:DO25,DO24)=1,DO24,DO24+RANK(DP24,DP22:DP25,0)-1))</f>
        <v/>
      </c>
      <c r="DR24" s="49">
        <f>IF(CZ24&gt;0,CG20+RANK(DQ24,DQ22:DQ25,1),)</f>
        <v>0</v>
      </c>
      <c r="DS24" s="14"/>
      <c r="DT24" s="49">
        <f t="shared" si="256"/>
        <v>0</v>
      </c>
      <c r="DU24" s="49">
        <f t="shared" si="257"/>
        <v>0</v>
      </c>
      <c r="DV24" s="49">
        <f t="shared" si="258"/>
        <v>0</v>
      </c>
      <c r="DW24" s="49">
        <f t="shared" si="259"/>
        <v>0</v>
      </c>
      <c r="DX24" s="49">
        <f t="shared" si="260"/>
        <v>0</v>
      </c>
      <c r="DY24" s="49" t="str">
        <f t="shared" si="261"/>
        <v>C</v>
      </c>
      <c r="DZ24" s="49">
        <f>IF(DT24&gt;0,RANK(DX24,DX22:DX25)+CG20+DA20,)</f>
        <v>0</v>
      </c>
      <c r="EA24" s="49">
        <f>IF(AND(DT24&gt;0,COUNTIF(DZ22:DZ25,DZ24)&gt;1),SUMIFS($AI$4:$AI$108,$AF$4:$AF$108,$BT24,$M$4:$M$108,3)+SUMIFS($AK$4:$AK$108,$AH$4:$AH$108,$BT24,$M$4:$M$108,3)-SUMIFS($AK$4:$AK$108,$AF$4:$AF$108,$BT24,$M$4:$M$108,3)-SUMIFS($AI$4:$AI$108,$AH$4:$AH$108,$BT24,$M$4:$M$108,3),)</f>
        <v>0</v>
      </c>
      <c r="EB24" s="49">
        <f>IF(AND(DT24&gt;0,COUNTIF(DZ22:DZ25,DZ24)&gt;1),DZ24+RANK(EA24,EA22:EA25)-1,DZ24)</f>
        <v>0</v>
      </c>
      <c r="EC24" s="49">
        <f>IF(AND(DT24&gt;0,COUNTIF(EB22:EB25,EB24)&gt;1),SUMIFS($AI$4:$AI$108,$AF$4:$AF$108,$BT24,$M$4:$M$108,3)+SUMIFS($AK$4:$AK$108,$AH$4:$AH$108,$BT24,$M$4:$M$108,3),)</f>
        <v>0</v>
      </c>
      <c r="ED24" s="49">
        <f>IF(AND(DT24&gt;0,COUNTIF(EB22:EB25,EB24)&gt;1),EB24+RANK(EC24,EC22:EC25)-1,EB24)</f>
        <v>0</v>
      </c>
      <c r="EE24" s="49" t="str">
        <f t="shared" si="262"/>
        <v/>
      </c>
      <c r="EF24" s="49" t="str">
        <f>IF(OR(EE24="",COUNTIF(EE22:EE25,EE24)=1),"",$BZ24)</f>
        <v/>
      </c>
      <c r="EG24" s="49" t="str">
        <f>IF(EE24="","",IF(COUNTIF(EE22:EE25,EE24)=1,EE24,EE24+RANK(EF24,EF22:EF25,0)-1))</f>
        <v/>
      </c>
      <c r="EH24" s="49" t="str">
        <f>IF(OR(EG24="",COUNTIF(EG22:EG25,EG24)=1),"",$BX24)</f>
        <v/>
      </c>
      <c r="EI24" s="49" t="str">
        <f>IF(EE24="","",IF(COUNTIF(EG22:EG25,EG24)=1,EG24,EG24+RANK(EH24,EH22:EH25,0)-1))</f>
        <v/>
      </c>
      <c r="EJ24" s="49" t="str">
        <f>IF(OR(EI24="",COUNTIF(EI22:EI25,EI24)=1),"",$BU24)</f>
        <v/>
      </c>
      <c r="EK24" s="49" t="str">
        <f>IF(EE24="","",IF(COUNTIF(EI22:EI25,EI24)=1,EI24,EI24+RANK(EJ24,EJ22:EJ25,0)-1))</f>
        <v/>
      </c>
      <c r="EL24" s="49">
        <f>IF(DT24&gt;0,CG20+DA20+RANK(EK24,EK22:EK25,1),)</f>
        <v>0</v>
      </c>
      <c r="EM24" s="14"/>
      <c r="EN24" s="49">
        <f t="shared" si="263"/>
        <v>0</v>
      </c>
      <c r="EO24" s="49">
        <f t="shared" si="264"/>
        <v>0</v>
      </c>
      <c r="EP24" s="49">
        <f t="shared" si="265"/>
        <v>0</v>
      </c>
      <c r="EQ24" s="49">
        <f t="shared" si="266"/>
        <v>0</v>
      </c>
      <c r="ER24" s="49">
        <f t="shared" si="267"/>
        <v>0</v>
      </c>
      <c r="ES24" s="49" t="str">
        <f t="shared" si="268"/>
        <v>C</v>
      </c>
      <c r="ET24" s="49">
        <f>IF(EN24&gt;0,RANK(ER24,ER22:ER25)+CG20+DA20+DU20,)</f>
        <v>0</v>
      </c>
      <c r="EU24" s="49">
        <f>IF(AND(EN24&gt;0,COUNTIF(ET22:ET25,ET24)&gt;1),SUMIFS($AI$4:$AI$108,$AF$4:$AF$108,$BT24,$M$4:$M$108,4)+SUMIFS($AK$4:$AK$108,$AH$4:$AH$108,$BT24,$M$4:$M$108,4)-SUMIFS($AK$4:$AK$108,$AF$4:$AF$108,$BT24,$M$4:$M$108,4)-SUMIFS($AI$4:$AI$108,$AH$4:$AH$108,$BT24,$M$4:$M$108,4),)</f>
        <v>0</v>
      </c>
      <c r="EV24" s="49">
        <f>IF(AND(EN24&gt;0,COUNTIF(ET22:ET25,ET24)&gt;1),ET24+RANK(EU24,EU22:EU25)-1,ET24)</f>
        <v>0</v>
      </c>
      <c r="EW24" s="49">
        <f t="shared" si="269"/>
        <v>0</v>
      </c>
      <c r="EX24" s="49">
        <f>IF(AND(EN24&gt;0,COUNTIF(EV22:EV25,EV24)&gt;1),EV24+RANK(EW24,EW22:EW25)-1,EV24)</f>
        <v>0</v>
      </c>
      <c r="EY24" s="49" t="str">
        <f t="shared" si="270"/>
        <v/>
      </c>
      <c r="EZ24" s="49" t="str">
        <f>IF(OR(EY24="",COUNTIF(EY22:EY25,EY24)=1),"",$BZ24)</f>
        <v/>
      </c>
      <c r="FA24" s="49" t="str">
        <f>IF(EY24="","",IF(COUNTIF(EY22:EY25,EY24)=1,EY24,EY24+RANK(EZ24,EZ22:EZ25,0)-1))</f>
        <v/>
      </c>
      <c r="FB24" s="49" t="str">
        <f>IF(OR(FA24="",COUNTIF(FA22:FA25,FA24)=1),"",$BX24)</f>
        <v/>
      </c>
      <c r="FC24" s="49" t="str">
        <f>IF(EY24="","",IF(COUNTIF(FA22:FA25,FA24)=1,FA24,FA24+RANK(FB24,FB22:FB25,0)-1))</f>
        <v/>
      </c>
      <c r="FD24" s="49" t="str">
        <f>IF(OR(FC24="",COUNTIF(FC22:FC25,FC24)=1),"",$BU24)</f>
        <v/>
      </c>
      <c r="FE24" s="49" t="str">
        <f>IF(EY24="","",IF(COUNTIF(FC22:FC25,FC24)=1,FC24,FC24+RANK(FD24,FD22:FD25,0)-1))</f>
        <v/>
      </c>
      <c r="FF24" s="49">
        <f>IF(EN24&gt;0,CG20+DA20+DU20+RANK(FE24,FE22:FE25,1),)</f>
        <v>0</v>
      </c>
      <c r="FG24" s="14"/>
      <c r="FH24" s="49">
        <f>IFERROR(VLOOKUP(FJ24,CF21:CX25,19,FALSE),IFERROR(VLOOKUP(FJ24,CZ21:DR25,19,FALSE),IFERROR(VLOOKUP(FJ24,DT21:EL25,19,FALSE),VLOOKUP(FJ24,EN21:FF25,19,FALSE))))</f>
        <v>1</v>
      </c>
      <c r="FI24" s="49">
        <f>RANK(FH24,FH22:FH25,1)+COUNTIF(FH22:FH24,FH24)-1</f>
        <v>3</v>
      </c>
      <c r="FJ24" s="14" t="str">
        <f t="shared" si="271"/>
        <v>Haiti</v>
      </c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4">
        <v>22</v>
      </c>
      <c r="GA24" s="44" t="str">
        <f t="shared" si="79"/>
        <v>CGJDHFLK</v>
      </c>
      <c r="GB24" s="44" t="s">
        <v>163</v>
      </c>
      <c r="GC24" s="44" t="s">
        <v>149</v>
      </c>
      <c r="GD24" s="44" t="s">
        <v>159</v>
      </c>
      <c r="GE24" s="44" t="s">
        <v>147</v>
      </c>
      <c r="GF24" s="44" t="s">
        <v>160</v>
      </c>
      <c r="GG24" s="44" t="s">
        <v>109</v>
      </c>
      <c r="GH24" s="44" t="s">
        <v>152</v>
      </c>
      <c r="GI24" s="44" t="s">
        <v>151</v>
      </c>
      <c r="GJ24" s="100" t="str">
        <f t="shared" ref="GJ24:GQ24" si="276">VLOOKUP(GB24,$FM$3:$FN$15,2,FALSE)</f>
        <v>Haiti</v>
      </c>
      <c r="GK24" s="100" t="str">
        <f t="shared" si="276"/>
        <v>Iran</v>
      </c>
      <c r="GL24" s="100" t="str">
        <f t="shared" si="276"/>
        <v>Österrike</v>
      </c>
      <c r="GM24" s="100" t="str">
        <f t="shared" si="276"/>
        <v>Australien</v>
      </c>
      <c r="GN24" s="100" t="str">
        <f t="shared" si="276"/>
        <v>Saudiarabien</v>
      </c>
      <c r="GO24" s="100" t="str">
        <f t="shared" si="276"/>
        <v>Sverige</v>
      </c>
      <c r="GP24" s="100" t="str">
        <f t="shared" si="276"/>
        <v>Ghana</v>
      </c>
      <c r="GQ24" s="100" t="str">
        <f t="shared" si="276"/>
        <v>Uzbekistan</v>
      </c>
      <c r="GR24" s="42" t="str">
        <f t="shared" si="81"/>
        <v/>
      </c>
      <c r="GS24" s="42"/>
      <c r="GT24" s="42"/>
      <c r="GU24" s="42"/>
      <c r="GV24" s="42"/>
      <c r="GW24" s="42"/>
      <c r="GX24" s="44"/>
      <c r="GY24" s="42"/>
      <c r="GZ24" s="85">
        <v>21</v>
      </c>
      <c r="HA24" s="96"/>
      <c r="HB24" s="96"/>
      <c r="HC24" s="85"/>
      <c r="HD24" s="42"/>
      <c r="HE24" s="42"/>
      <c r="HF24" s="42"/>
      <c r="HG24" s="42"/>
    </row>
    <row r="25" spans="1:215" ht="14.25" customHeight="1" x14ac:dyDescent="0.35">
      <c r="A25" s="42"/>
      <c r="B25" s="85">
        <v>29</v>
      </c>
      <c r="C25" s="86">
        <v>46193</v>
      </c>
      <c r="D25" s="87" t="s">
        <v>171</v>
      </c>
      <c r="E25" s="88" t="s">
        <v>157</v>
      </c>
      <c r="F25" s="89" t="s">
        <v>173</v>
      </c>
      <c r="G25" s="90"/>
      <c r="H25" s="85" t="s">
        <v>157</v>
      </c>
      <c r="I25" s="90"/>
      <c r="J25" s="85" t="str">
        <f t="shared" si="191"/>
        <v/>
      </c>
      <c r="K25" s="91"/>
      <c r="L25" s="91"/>
      <c r="M25" s="92">
        <f t="shared" si="192"/>
        <v>1</v>
      </c>
      <c r="N25" s="46">
        <v>4</v>
      </c>
      <c r="O25" s="113" t="str">
        <f>VLOOKUP(N25,FI22:FJ25,2,FALSE)</f>
        <v>Skottland</v>
      </c>
      <c r="P25" s="114">
        <f t="shared" si="193"/>
        <v>0</v>
      </c>
      <c r="Q25" s="114">
        <f t="shared" si="194"/>
        <v>0</v>
      </c>
      <c r="R25" s="114">
        <f t="shared" si="195"/>
        <v>0</v>
      </c>
      <c r="S25" s="114">
        <f t="shared" si="196"/>
        <v>0</v>
      </c>
      <c r="T25" s="114">
        <f t="shared" si="197"/>
        <v>0</v>
      </c>
      <c r="U25" s="114">
        <f t="shared" si="198"/>
        <v>0</v>
      </c>
      <c r="V25" s="106">
        <f t="shared" si="199"/>
        <v>0</v>
      </c>
      <c r="W25" s="42"/>
      <c r="X25" s="42"/>
      <c r="Y25" s="42"/>
      <c r="Z25" s="42"/>
      <c r="AA25" s="42"/>
      <c r="AB25" s="42"/>
      <c r="AC25" s="127"/>
      <c r="AD25" s="42"/>
      <c r="AE25" s="98">
        <f t="shared" ref="AE25:AH25" si="277">C25</f>
        <v>46193</v>
      </c>
      <c r="AF25" s="98" t="str">
        <f t="shared" si="277"/>
        <v>Brasilien</v>
      </c>
      <c r="AG25" s="98" t="str">
        <f t="shared" si="277"/>
        <v>-</v>
      </c>
      <c r="AH25" s="98" t="str">
        <f t="shared" si="277"/>
        <v>Haiti</v>
      </c>
      <c r="AI25" s="90" t="str">
        <f t="shared" si="201"/>
        <v/>
      </c>
      <c r="AJ25" s="85" t="str">
        <f t="shared" si="202"/>
        <v>-</v>
      </c>
      <c r="AK25" s="90" t="str">
        <f t="shared" si="203"/>
        <v/>
      </c>
      <c r="AL25" s="85" t="str">
        <f t="shared" si="204"/>
        <v/>
      </c>
      <c r="AM25" s="91"/>
      <c r="AN25" s="49">
        <f t="shared" si="205"/>
        <v>0</v>
      </c>
      <c r="AO25" s="49">
        <f t="shared" si="206"/>
        <v>0</v>
      </c>
      <c r="AP25" s="49">
        <f t="shared" si="207"/>
        <v>0</v>
      </c>
      <c r="AQ25" s="49">
        <f t="shared" si="208"/>
        <v>0</v>
      </c>
      <c r="AR25" s="49">
        <f t="shared" si="209"/>
        <v>0</v>
      </c>
      <c r="AS25" s="49">
        <f t="shared" si="210"/>
        <v>0</v>
      </c>
      <c r="AT25" s="49">
        <f t="shared" si="211"/>
        <v>0</v>
      </c>
      <c r="AU25" s="49">
        <f t="shared" si="212"/>
        <v>0</v>
      </c>
      <c r="AV25" s="49">
        <f t="shared" si="213"/>
        <v>0</v>
      </c>
      <c r="AW25" s="49">
        <f t="shared" si="214"/>
        <v>0</v>
      </c>
      <c r="AX25" s="49">
        <f t="shared" si="215"/>
        <v>0</v>
      </c>
      <c r="AY25" s="49">
        <f t="shared" si="216"/>
        <v>0</v>
      </c>
      <c r="AZ25" s="49">
        <f t="shared" si="217"/>
        <v>0</v>
      </c>
      <c r="BA25" s="49">
        <f t="shared" si="218"/>
        <v>0</v>
      </c>
      <c r="BB25" s="49">
        <f t="shared" si="219"/>
        <v>0</v>
      </c>
      <c r="BC25" s="49">
        <f t="shared" si="220"/>
        <v>0</v>
      </c>
      <c r="BD25" s="49">
        <f t="shared" si="221"/>
        <v>0</v>
      </c>
      <c r="BE25" s="49">
        <f t="shared" si="222"/>
        <v>0</v>
      </c>
      <c r="BF25" s="49">
        <f t="shared" si="223"/>
        <v>0</v>
      </c>
      <c r="BG25" s="49">
        <f t="shared" si="224"/>
        <v>0</v>
      </c>
      <c r="BH25" s="49">
        <f t="shared" si="225"/>
        <v>0</v>
      </c>
      <c r="BI25" s="49">
        <f t="shared" si="226"/>
        <v>0</v>
      </c>
      <c r="BJ25" s="49">
        <f t="shared" si="227"/>
        <v>0</v>
      </c>
      <c r="BK25" s="49">
        <f t="shared" si="228"/>
        <v>0</v>
      </c>
      <c r="BL25" s="49">
        <f t="shared" si="229"/>
        <v>0</v>
      </c>
      <c r="BM25" s="49">
        <f t="shared" si="230"/>
        <v>0</v>
      </c>
      <c r="BN25" s="49">
        <f t="shared" si="231"/>
        <v>0</v>
      </c>
      <c r="BO25" s="49">
        <f t="shared" si="232"/>
        <v>0</v>
      </c>
      <c r="BP25" s="49">
        <f t="shared" si="233"/>
        <v>0</v>
      </c>
      <c r="BQ25" s="49">
        <f t="shared" si="234"/>
        <v>0</v>
      </c>
      <c r="BR25" s="14"/>
      <c r="BS25" s="14"/>
      <c r="BT25" s="115" t="s">
        <v>174</v>
      </c>
      <c r="BU25" s="49">
        <f t="shared" si="235"/>
        <v>0</v>
      </c>
      <c r="BV25" s="49">
        <f t="shared" si="236"/>
        <v>0</v>
      </c>
      <c r="BW25" s="49">
        <f t="shared" si="237"/>
        <v>0</v>
      </c>
      <c r="BX25" s="49">
        <f t="shared" si="238"/>
        <v>0</v>
      </c>
      <c r="BY25" s="49">
        <f t="shared" si="239"/>
        <v>0</v>
      </c>
      <c r="BZ25" s="49">
        <f t="shared" si="240"/>
        <v>0</v>
      </c>
      <c r="CA25" s="49">
        <f t="shared" si="241"/>
        <v>0</v>
      </c>
      <c r="CB25" s="116" t="s">
        <v>163</v>
      </c>
      <c r="CC25" s="99">
        <f>RANK(CA25,CA22:CA25)</f>
        <v>1</v>
      </c>
      <c r="CD25" s="49">
        <f>SUMPRODUCT((CA22:CA25=CA25)*(BZ22:BZ25&gt;BZ25))</f>
        <v>0</v>
      </c>
      <c r="CE25" s="14"/>
      <c r="CF25" s="115" t="str">
        <f t="shared" si="242"/>
        <v>Skottland</v>
      </c>
      <c r="CG25" s="49">
        <f t="shared" si="243"/>
        <v>0</v>
      </c>
      <c r="CH25" s="49">
        <f t="shared" si="244"/>
        <v>0</v>
      </c>
      <c r="CI25" s="49">
        <f t="shared" si="245"/>
        <v>0</v>
      </c>
      <c r="CJ25" s="49">
        <f t="shared" si="246"/>
        <v>0</v>
      </c>
      <c r="CK25" s="49" t="str">
        <f t="shared" si="247"/>
        <v>C</v>
      </c>
      <c r="CL25" s="49">
        <f>IF(CF25&gt;0,RANK(CJ25,CJ22:CJ25),)</f>
        <v>1</v>
      </c>
      <c r="CM25" s="49">
        <f>IF(AND(CF25&gt;0,COUNTIF(CL22:CL25,CL25)&gt;1),SUMIFS($AI$4:$AI$108,$AF$4:$AF$108,$BT25,$M$4:$M$108,1)+SUMIFS($AK$4:$AK$108,$AH$4:$AH$108,$BT25,$M$4:$M$108,1)-SUMIFS($AK$4:$AK$108,$AF$4:$AF$108,$BT25,$M$4:$M$108,1)-SUMIFS($AI$4:$AI$108,$AH$4:$AH$108,$BT25,$M$4:$M$108,1),)</f>
        <v>0</v>
      </c>
      <c r="CN25" s="49">
        <f>IF(AND(CF25&gt;0,COUNTIF(CL22:CL25,CL25)&gt;1),CL25+RANK(CM25,CM22:CM25)-1,CL25)</f>
        <v>1</v>
      </c>
      <c r="CO25" s="49">
        <f>IF(AND(CF25&gt;0,COUNTIF(CN22:CN25,CN25)&gt;1),SUMIFS($AI$4:$AI$108,$AF$4:$AF$108,$BT25,$M$4:$M$108,1)+SUMIFS($AK$4:$AK$108,$AH$4:$AH$108,$BT25,$M$4:$M$108,1),)</f>
        <v>0</v>
      </c>
      <c r="CP25" s="49">
        <f>IF(AND(CF25&gt;0,COUNTIF(CN22:CN25,CN25)&gt;1),CN25+RANK(CO25,CO22:CO25)-1,CN25)</f>
        <v>1</v>
      </c>
      <c r="CQ25" s="49">
        <f t="shared" si="248"/>
        <v>1</v>
      </c>
      <c r="CR25" s="49">
        <f>IF(OR(CQ25="",COUNTIF(CQ22:CQ25,CQ25)=1),"",$BZ25)</f>
        <v>0</v>
      </c>
      <c r="CS25" s="49">
        <f>IF(CQ25="","",IF(COUNTIF(CQ22:CQ25,CQ25)=1,CQ25,CQ25+RANK(CR25,CR22:CR25,0)-1))</f>
        <v>1</v>
      </c>
      <c r="CT25" s="49">
        <f>IF(OR(CS25="",COUNTIF(CS22:CS25,CS25)=1),"",$BX25)</f>
        <v>0</v>
      </c>
      <c r="CU25" s="49">
        <f>IF(CQ25="","",IF(COUNTIF(CS22:CS25,CS25)=1,CS25,CS25+RANK(CT25,CT22:CT25,0)-1))</f>
        <v>1</v>
      </c>
      <c r="CV25" s="49">
        <f>IF(OR(CU25="",COUNTIF(CU22:CU25,CU25)=1),"",$BU25)</f>
        <v>0</v>
      </c>
      <c r="CW25" s="49">
        <f>IF(CQ25="","",IF(COUNTIF(CU22:CU25,CU25)=1,CU25,CU25+RANK(CV25,CV22:CV25,0)-1))</f>
        <v>1</v>
      </c>
      <c r="CX25" s="49">
        <f>IF(CF25&gt;0,BM20+RANK(CW25,CW22:CW25,1),)</f>
        <v>1</v>
      </c>
      <c r="CY25" s="14"/>
      <c r="CZ25" s="115">
        <f t="shared" si="249"/>
        <v>0</v>
      </c>
      <c r="DA25" s="49">
        <f t="shared" si="250"/>
        <v>0</v>
      </c>
      <c r="DB25" s="49">
        <f t="shared" si="251"/>
        <v>0</v>
      </c>
      <c r="DC25" s="49">
        <f t="shared" si="252"/>
        <v>0</v>
      </c>
      <c r="DD25" s="49">
        <f t="shared" si="253"/>
        <v>0</v>
      </c>
      <c r="DE25" s="49" t="str">
        <f t="shared" si="254"/>
        <v>C</v>
      </c>
      <c r="DF25" s="49">
        <f>IF(CZ25&gt;0,RANK(DD25,DD22:DD25)+CG20,)</f>
        <v>0</v>
      </c>
      <c r="DG25" s="49">
        <f>IF(AND(CZ25&gt;0,COUNTIF(DF22:DF25,DF25)&gt;1),SUMIFS($AI$4:$AI$108,$AF$4:$AF$108,$BT25,$M$4:$M$108,2)+SUMIFS($AK$4:$AK$108,$AH$4:$AH108,$BT25,$M$4:$M$108,2)-SUMIFS($AK$4:$AK$108,$AF$4:$AF$108,$BT25,$M$4:$M$108,2)-SUMIFS($AI$4:$AI$108,$AH$4:$AH$108,$BT25,$M$4:$M$108,2),)</f>
        <v>0</v>
      </c>
      <c r="DH25" s="49">
        <f>IF(AND(CZ25&gt;0,COUNTIF(DF22:DF25,DF25)&gt;1),DF25+RANK(DG25,DG22:DG25)-1,DF25)</f>
        <v>0</v>
      </c>
      <c r="DI25" s="49">
        <f>IF(AND(CZ25&gt;0,COUNTIF(DH22:DH25,DH25)&gt;1),SUMIFS($AI$4:$AI$108,$AF$4:$AF$108,$BT25,$M$4:$M$108,2)+SUMIFS($AK$4:$AK$108,$AH$4:$AH$108,$BT25,$M$4:$M$108,2),)</f>
        <v>0</v>
      </c>
      <c r="DJ25" s="49">
        <f>IF(AND(CZ25&gt;0,COUNTIF(DH22:DH25,DH25)&gt;1),DH25+RANK(DI25,DI22:DI25)-1,DH25)</f>
        <v>0</v>
      </c>
      <c r="DK25" s="49" t="str">
        <f t="shared" si="255"/>
        <v/>
      </c>
      <c r="DL25" s="49" t="str">
        <f>IF(OR(DK25="",COUNTIF(DK22:DK25,DK25)=1),"",$BZ25)</f>
        <v/>
      </c>
      <c r="DM25" s="49" t="str">
        <f>IF(DK25="","",IF(COUNTIF(DK22:DK25,DK25)=1,DK25,DK25+RANK(DL25,DL22:DL25,0)-1))</f>
        <v/>
      </c>
      <c r="DN25" s="49" t="str">
        <f>IF(OR(DM25="",COUNTIF(DM22:DM25,DM25)=1),"",$BX25)</f>
        <v/>
      </c>
      <c r="DO25" s="49" t="str">
        <f>IF(DK25="","",IF(COUNTIF(DM22:DM25,DM25)=1,DM25,DM25+RANK(DN25,DN22:DN25,0)-1))</f>
        <v/>
      </c>
      <c r="DP25" s="49" t="str">
        <f>IF(OR(DO25="",COUNTIF(DO22:DO25,DO25)=1),"",$BU25)</f>
        <v/>
      </c>
      <c r="DQ25" s="49" t="str">
        <f>IF(DK25="","",IF(COUNTIF(DO22:DO25,DO25)=1,DO25,DO25+RANK(DP25,DP22:DP25,0)-1))</f>
        <v/>
      </c>
      <c r="DR25" s="49">
        <f>IF(CZ25&gt;0,CG20+RANK(DQ25,DQ22:DQ25,1),)</f>
        <v>0</v>
      </c>
      <c r="DS25" s="14"/>
      <c r="DT25" s="116">
        <f t="shared" si="256"/>
        <v>0</v>
      </c>
      <c r="DU25" s="49">
        <f t="shared" si="257"/>
        <v>0</v>
      </c>
      <c r="DV25" s="49">
        <f t="shared" si="258"/>
        <v>0</v>
      </c>
      <c r="DW25" s="49">
        <f t="shared" si="259"/>
        <v>0</v>
      </c>
      <c r="DX25" s="49">
        <f t="shared" si="260"/>
        <v>0</v>
      </c>
      <c r="DY25" s="49" t="str">
        <f t="shared" si="261"/>
        <v>C</v>
      </c>
      <c r="DZ25" s="49">
        <f>IF(DT25&gt;0,RANK(DX25,DX22:DX25)+CG20+DA20,)</f>
        <v>0</v>
      </c>
      <c r="EA25" s="49">
        <f>IF(AND(DT25&gt;0,COUNTIF(DZ22:DZ25,DZ25)&gt;1),SUMIFS($AI$4:$AI$108,$AF$4:$AF$108,$BT25,$M$4:$M$108,3)+SUMIFS($AK$4:$AK$108,$AH$4:$AH$108,$BT25,$M$4:$M$108,3)-SUMIFS($AK$4:$AK$108,$AF$4:$AF$108,$BT25,$M$4:$M$108,3)-SUMIFS($AI$4:$AI$108,$AH$4:$AH$108,$BT25,$M$4:$M$108,3),)</f>
        <v>0</v>
      </c>
      <c r="EB25" s="49">
        <f>IF(AND(DT25&gt;0,COUNTIF(DZ22:DZ25,DZ25)&gt;1),DZ25+RANK(EA25,EA22:EA25)-1,DZ25)</f>
        <v>0</v>
      </c>
      <c r="EC25" s="49">
        <f>IF(AND(DT25&gt;0,COUNTIF(EB22:EB25,EB25)&gt;1),SUMIFS($AI$4:$AI$108,$AF$4:$AF$108,$BT25,$M$4:$M$108,3)+SUMIFS($AK$4:$AK$108,$AH$4:$AH$108,$BT25,$M$4:$M$108,3),)</f>
        <v>0</v>
      </c>
      <c r="ED25" s="49">
        <f>IF(AND(DT25&gt;0,COUNTIF(EB22:EB25,EB25)&gt;1),EB25+RANK(EC25,EC22:EC25)-1,EB25)</f>
        <v>0</v>
      </c>
      <c r="EE25" s="49" t="str">
        <f t="shared" si="262"/>
        <v/>
      </c>
      <c r="EF25" s="49" t="str">
        <f>IF(OR(EE25="",COUNTIF(EE22:EE25,EE25)=1),"",$BZ25)</f>
        <v/>
      </c>
      <c r="EG25" s="49" t="str">
        <f>IF(EE25="","",IF(COUNTIF(EE22:EE25,EE25)=1,EE25,EE25+RANK(EF25,EF22:EF25,0)-1))</f>
        <v/>
      </c>
      <c r="EH25" s="49" t="str">
        <f>IF(OR(EG25="",COUNTIF(EG22:EG25,EG25)=1),"",$BX25)</f>
        <v/>
      </c>
      <c r="EI25" s="49" t="str">
        <f>IF(EE25="","",IF(COUNTIF(EG22:EG25,EG25)=1,EG25,EG25+RANK(EH25,EH22:EH25,0)-1))</f>
        <v/>
      </c>
      <c r="EJ25" s="49" t="str">
        <f>IF(OR(EI25="",COUNTIF(EI22:EI25,EI25)=1),"",$BU25)</f>
        <v/>
      </c>
      <c r="EK25" s="49" t="str">
        <f>IF(EE25="","",IF(COUNTIF(EI22:EI25,EI25)=1,EI25,EI25+RANK(EJ25,EJ22:EJ25,0)-1))</f>
        <v/>
      </c>
      <c r="EL25" s="49">
        <f>IF(DT25&gt;0,CG20+DA20+RANK(EK25,EK22:EK25,1),)</f>
        <v>0</v>
      </c>
      <c r="EM25" s="14"/>
      <c r="EN25" s="49">
        <f t="shared" si="263"/>
        <v>0</v>
      </c>
      <c r="EO25" s="49">
        <f t="shared" si="264"/>
        <v>0</v>
      </c>
      <c r="EP25" s="49">
        <f t="shared" si="265"/>
        <v>0</v>
      </c>
      <c r="EQ25" s="49">
        <f t="shared" si="266"/>
        <v>0</v>
      </c>
      <c r="ER25" s="49">
        <f t="shared" si="267"/>
        <v>0</v>
      </c>
      <c r="ES25" s="49" t="str">
        <f t="shared" si="268"/>
        <v>C</v>
      </c>
      <c r="ET25" s="49">
        <f>IF(EN25&gt;0,RANK(ER25,ER22:ER25)+CG20+DA20+DU20,)</f>
        <v>0</v>
      </c>
      <c r="EU25" s="49">
        <f>IF(AND(EN25&gt;0,COUNTIF(ET22:ET25,ET25)&gt;1),SUMIFS($AI$4:$AI$108,$AF$4:$AF$108,$BT25,$M$4:$M$108,4)+SUMIFS($AK$4:$AK$108,$AH$4:$AH$108,$BT25,$M$4:$M$108,4)-SUMIFS($AK$4:$AK$108,$AF$4:$AF$108,$BT25,$M$4:$M$108,4)-SUMIFS($AI$4:$AI$108,$AH$4:$AH$108,$BT25,$M$4:$M$108,4),)</f>
        <v>0</v>
      </c>
      <c r="EV25" s="49">
        <f>IF(AND(EN25&gt;0,COUNTIF(ET22:ET25,ET25)&gt;1),ET25+RANK(EU25,EU22:EU25)-1,ET25)</f>
        <v>0</v>
      </c>
      <c r="EW25" s="49">
        <f t="shared" si="269"/>
        <v>0</v>
      </c>
      <c r="EX25" s="49">
        <f>IF(AND(EN25&gt;0,COUNTIF(EV22:EV25,EV25)&gt;1),EV25+RANK(EW25,EW22:EW25)-1,EV25)</f>
        <v>0</v>
      </c>
      <c r="EY25" s="49" t="str">
        <f t="shared" si="270"/>
        <v/>
      </c>
      <c r="EZ25" s="49" t="str">
        <f>IF(OR(EY25="",COUNTIF(EY22:EY25,EY25)=1),"",$BZ25)</f>
        <v/>
      </c>
      <c r="FA25" s="49" t="str">
        <f>IF(EY25="","",IF(COUNTIF(EY22:EY25,EY25)=1,EY25,EY25+RANK(EZ25,EZ22:EZ25,0)-1))</f>
        <v/>
      </c>
      <c r="FB25" s="49" t="str">
        <f>IF(OR(FA25="",COUNTIF(FA22:FA25,FA25)=1),"",$BX25)</f>
        <v/>
      </c>
      <c r="FC25" s="49" t="str">
        <f>IF(EY25="","",IF(COUNTIF(FA22:FA25,FA25)=1,FA25,FA25+RANK(FB25,FB22:FB25,0)-1))</f>
        <v/>
      </c>
      <c r="FD25" s="49" t="str">
        <f>IF(OR(FC25="",COUNTIF(FC22:FC25,FC25)=1),"",$BU25)</f>
        <v/>
      </c>
      <c r="FE25" s="49" t="str">
        <f>IF(EY25="","",IF(COUNTIF(FC22:FC25,FC25)=1,FC25,FC25+RANK(FD25,FD22:FD25,0)-1))</f>
        <v/>
      </c>
      <c r="FF25" s="49">
        <f>IF(EN25&gt;0,CG20+DA20+DU20+RANK(FE25,FE22:FE25,1),)</f>
        <v>0</v>
      </c>
      <c r="FG25" s="14"/>
      <c r="FH25" s="49">
        <f>IFERROR(VLOOKUP(FJ25,CF21:CX25,19,FALSE),IFERROR(VLOOKUP(FJ25,CZ21:DR25,19,FALSE),IFERROR(VLOOKUP(FJ25,DT21:EL25,19,FALSE),VLOOKUP(FJ25,EN21:FF25,19,FALSE))))</f>
        <v>1</v>
      </c>
      <c r="FI25" s="49">
        <f>RANK(FH25,FH22:FH25,1)+COUNTIF(FH22:FH25,FH25)-1</f>
        <v>4</v>
      </c>
      <c r="FJ25" s="14" t="str">
        <f t="shared" si="271"/>
        <v>Skottland</v>
      </c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2"/>
      <c r="FY25" s="42"/>
      <c r="FZ25" s="44">
        <v>23</v>
      </c>
      <c r="GA25" s="44" t="str">
        <f t="shared" si="79"/>
        <v>CGIDHFLK</v>
      </c>
      <c r="GB25" s="44" t="s">
        <v>163</v>
      </c>
      <c r="GC25" s="44" t="s">
        <v>149</v>
      </c>
      <c r="GD25" s="44" t="s">
        <v>150</v>
      </c>
      <c r="GE25" s="44" t="s">
        <v>147</v>
      </c>
      <c r="GF25" s="44" t="s">
        <v>160</v>
      </c>
      <c r="GG25" s="44" t="s">
        <v>109</v>
      </c>
      <c r="GH25" s="44" t="s">
        <v>152</v>
      </c>
      <c r="GI25" s="44" t="s">
        <v>151</v>
      </c>
      <c r="GJ25" s="100" t="str">
        <f t="shared" ref="GJ25:GQ25" si="278">VLOOKUP(GB25,$FM$3:$FN$15,2,FALSE)</f>
        <v>Haiti</v>
      </c>
      <c r="GK25" s="100" t="str">
        <f t="shared" si="278"/>
        <v>Iran</v>
      </c>
      <c r="GL25" s="100" t="str">
        <f t="shared" si="278"/>
        <v>Irak</v>
      </c>
      <c r="GM25" s="100" t="str">
        <f t="shared" si="278"/>
        <v>Australien</v>
      </c>
      <c r="GN25" s="100" t="str">
        <f t="shared" si="278"/>
        <v>Saudiarabien</v>
      </c>
      <c r="GO25" s="100" t="str">
        <f t="shared" si="278"/>
        <v>Sverige</v>
      </c>
      <c r="GP25" s="100" t="str">
        <f t="shared" si="278"/>
        <v>Ghana</v>
      </c>
      <c r="GQ25" s="100" t="str">
        <f t="shared" si="278"/>
        <v>Uzbekistan</v>
      </c>
      <c r="GR25" s="42" t="str">
        <f t="shared" si="81"/>
        <v/>
      </c>
      <c r="GS25" s="42"/>
      <c r="GT25" s="42"/>
      <c r="GU25" s="42"/>
      <c r="GV25" s="42"/>
      <c r="GW25" s="42"/>
      <c r="GX25" s="44"/>
      <c r="GY25" s="42"/>
      <c r="GZ25" s="85">
        <v>22</v>
      </c>
      <c r="HA25" s="96"/>
      <c r="HB25" s="96"/>
      <c r="HC25" s="85"/>
      <c r="HD25" s="42"/>
      <c r="HE25" s="42"/>
      <c r="HF25" s="42"/>
      <c r="HG25" s="42"/>
    </row>
    <row r="26" spans="1:215" ht="14.25" customHeight="1" x14ac:dyDescent="0.35">
      <c r="A26" s="42"/>
      <c r="B26" s="85">
        <v>49</v>
      </c>
      <c r="C26" s="86">
        <v>46198</v>
      </c>
      <c r="D26" s="87" t="s">
        <v>174</v>
      </c>
      <c r="E26" s="88" t="s">
        <v>157</v>
      </c>
      <c r="F26" s="89" t="s">
        <v>171</v>
      </c>
      <c r="G26" s="90"/>
      <c r="H26" s="85" t="s">
        <v>157</v>
      </c>
      <c r="I26" s="90"/>
      <c r="J26" s="85" t="str">
        <f t="shared" si="191"/>
        <v/>
      </c>
      <c r="K26" s="91"/>
      <c r="L26" s="91"/>
      <c r="M26" s="92">
        <f t="shared" si="192"/>
        <v>1</v>
      </c>
      <c r="N26" s="46"/>
      <c r="O26" s="118" t="str">
        <f>IF(COUNTBLANK(G22:G27)+COUNTBLANK(I22:I27)=0,"Resultat OK","Fyll i resultat")</f>
        <v>Fyll i resultat</v>
      </c>
      <c r="P26" s="102"/>
      <c r="Q26" s="102"/>
      <c r="R26" s="102"/>
      <c r="S26" s="102"/>
      <c r="T26" s="102"/>
      <c r="U26" s="102"/>
      <c r="V26" s="44"/>
      <c r="W26" s="42"/>
      <c r="X26" s="42"/>
      <c r="Z26" s="42"/>
      <c r="AA26" s="42"/>
      <c r="AB26" s="42"/>
      <c r="AC26" s="127"/>
      <c r="AD26" s="42"/>
      <c r="AE26" s="98">
        <f t="shared" ref="AE26:AH26" si="279">C26</f>
        <v>46198</v>
      </c>
      <c r="AF26" s="98" t="str">
        <f t="shared" si="279"/>
        <v>Skottland</v>
      </c>
      <c r="AG26" s="98" t="str">
        <f t="shared" si="279"/>
        <v>-</v>
      </c>
      <c r="AH26" s="98" t="str">
        <f t="shared" si="279"/>
        <v>Brasilien</v>
      </c>
      <c r="AI26" s="90" t="str">
        <f t="shared" si="201"/>
        <v/>
      </c>
      <c r="AJ26" s="85" t="str">
        <f t="shared" si="202"/>
        <v>-</v>
      </c>
      <c r="AK26" s="90" t="str">
        <f t="shared" si="203"/>
        <v/>
      </c>
      <c r="AL26" s="85" t="str">
        <f t="shared" si="204"/>
        <v/>
      </c>
      <c r="AM26" s="91"/>
      <c r="AN26" s="49">
        <f t="shared" si="205"/>
        <v>0</v>
      </c>
      <c r="AO26" s="49">
        <f t="shared" si="206"/>
        <v>0</v>
      </c>
      <c r="AP26" s="49">
        <f t="shared" si="207"/>
        <v>0</v>
      </c>
      <c r="AQ26" s="49">
        <f t="shared" si="208"/>
        <v>0</v>
      </c>
      <c r="AR26" s="49">
        <f t="shared" si="209"/>
        <v>0</v>
      </c>
      <c r="AS26" s="49">
        <f t="shared" si="210"/>
        <v>0</v>
      </c>
      <c r="AT26" s="49">
        <f t="shared" si="211"/>
        <v>0</v>
      </c>
      <c r="AU26" s="49">
        <f t="shared" si="212"/>
        <v>0</v>
      </c>
      <c r="AV26" s="49">
        <f t="shared" si="213"/>
        <v>0</v>
      </c>
      <c r="AW26" s="49">
        <f t="shared" si="214"/>
        <v>0</v>
      </c>
      <c r="AX26" s="49">
        <f t="shared" si="215"/>
        <v>0</v>
      </c>
      <c r="AY26" s="49">
        <f t="shared" si="216"/>
        <v>0</v>
      </c>
      <c r="AZ26" s="49">
        <f t="shared" si="217"/>
        <v>0</v>
      </c>
      <c r="BA26" s="49">
        <f t="shared" si="218"/>
        <v>0</v>
      </c>
      <c r="BB26" s="49">
        <f t="shared" si="219"/>
        <v>0</v>
      </c>
      <c r="BC26" s="49">
        <f t="shared" si="220"/>
        <v>0</v>
      </c>
      <c r="BD26" s="49">
        <f t="shared" si="221"/>
        <v>0</v>
      </c>
      <c r="BE26" s="49">
        <f t="shared" si="222"/>
        <v>0</v>
      </c>
      <c r="BF26" s="49">
        <f t="shared" si="223"/>
        <v>0</v>
      </c>
      <c r="BG26" s="49">
        <f t="shared" si="224"/>
        <v>0</v>
      </c>
      <c r="BH26" s="49">
        <f t="shared" si="225"/>
        <v>0</v>
      </c>
      <c r="BI26" s="49">
        <f t="shared" si="226"/>
        <v>0</v>
      </c>
      <c r="BJ26" s="49">
        <f t="shared" si="227"/>
        <v>0</v>
      </c>
      <c r="BK26" s="49">
        <f t="shared" si="228"/>
        <v>0</v>
      </c>
      <c r="BL26" s="49">
        <f t="shared" si="229"/>
        <v>0</v>
      </c>
      <c r="BM26" s="49">
        <f t="shared" si="230"/>
        <v>0</v>
      </c>
      <c r="BN26" s="49">
        <f t="shared" si="231"/>
        <v>0</v>
      </c>
      <c r="BO26" s="49">
        <f t="shared" si="232"/>
        <v>0</v>
      </c>
      <c r="BP26" s="49">
        <f t="shared" si="233"/>
        <v>0</v>
      </c>
      <c r="BQ26" s="49">
        <f t="shared" si="234"/>
        <v>0</v>
      </c>
      <c r="BR26" s="14"/>
      <c r="BS26" s="14"/>
      <c r="BT26" s="14"/>
      <c r="BU26" s="49"/>
      <c r="BV26" s="49"/>
      <c r="BW26" s="49"/>
      <c r="BX26" s="49"/>
      <c r="BY26" s="49"/>
      <c r="BZ26" s="49"/>
      <c r="CA26" s="49"/>
      <c r="CB26" s="14"/>
      <c r="CC26" s="49"/>
      <c r="CD26" s="49"/>
      <c r="CE26" s="14"/>
      <c r="CF26" s="14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14"/>
      <c r="CZ26" s="14"/>
      <c r="DA26" s="49"/>
      <c r="DB26" s="49"/>
      <c r="DC26" s="49"/>
      <c r="DD26" s="49"/>
      <c r="DE26" s="49"/>
      <c r="DF26" s="49"/>
      <c r="DG26" s="49"/>
      <c r="DH26" s="49"/>
      <c r="DI26" s="49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14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14"/>
      <c r="FH26" s="49"/>
      <c r="FI26" s="49"/>
      <c r="FJ26" s="14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4">
        <v>24</v>
      </c>
      <c r="GA26" s="44" t="str">
        <f t="shared" si="79"/>
        <v>CGJDHFLI</v>
      </c>
      <c r="GB26" s="44" t="s">
        <v>163</v>
      </c>
      <c r="GC26" s="44" t="s">
        <v>149</v>
      </c>
      <c r="GD26" s="44" t="s">
        <v>159</v>
      </c>
      <c r="GE26" s="44" t="s">
        <v>147</v>
      </c>
      <c r="GF26" s="44" t="s">
        <v>160</v>
      </c>
      <c r="GG26" s="44" t="s">
        <v>109</v>
      </c>
      <c r="GH26" s="44" t="s">
        <v>152</v>
      </c>
      <c r="GI26" s="44" t="s">
        <v>150</v>
      </c>
      <c r="GJ26" s="100" t="str">
        <f t="shared" ref="GJ26:GQ26" si="280">VLOOKUP(GB26,$FM$3:$FN$15,2,FALSE)</f>
        <v>Haiti</v>
      </c>
      <c r="GK26" s="100" t="str">
        <f t="shared" si="280"/>
        <v>Iran</v>
      </c>
      <c r="GL26" s="100" t="str">
        <f t="shared" si="280"/>
        <v>Österrike</v>
      </c>
      <c r="GM26" s="100" t="str">
        <f t="shared" si="280"/>
        <v>Australien</v>
      </c>
      <c r="GN26" s="100" t="str">
        <f t="shared" si="280"/>
        <v>Saudiarabien</v>
      </c>
      <c r="GO26" s="100" t="str">
        <f t="shared" si="280"/>
        <v>Sverige</v>
      </c>
      <c r="GP26" s="100" t="str">
        <f t="shared" si="280"/>
        <v>Ghana</v>
      </c>
      <c r="GQ26" s="100" t="str">
        <f t="shared" si="280"/>
        <v>Irak</v>
      </c>
      <c r="GR26" s="42" t="str">
        <f t="shared" si="81"/>
        <v/>
      </c>
      <c r="GS26" s="42"/>
      <c r="GT26" s="42"/>
      <c r="GU26" s="42"/>
      <c r="GV26" s="42"/>
      <c r="GW26" s="42"/>
      <c r="GX26" s="44"/>
      <c r="GY26" s="42"/>
      <c r="GZ26" s="85">
        <v>23</v>
      </c>
      <c r="HA26" s="96"/>
      <c r="HB26" s="96"/>
      <c r="HC26" s="85"/>
      <c r="HD26" s="42"/>
      <c r="HE26" s="42"/>
      <c r="HF26" s="42"/>
      <c r="HG26" s="42"/>
    </row>
    <row r="27" spans="1:215" ht="14.25" customHeight="1" x14ac:dyDescent="0.35">
      <c r="A27" s="42"/>
      <c r="B27" s="85">
        <v>50</v>
      </c>
      <c r="C27" s="86">
        <v>46198</v>
      </c>
      <c r="D27" s="87" t="s">
        <v>172</v>
      </c>
      <c r="E27" s="88" t="s">
        <v>157</v>
      </c>
      <c r="F27" s="89" t="s">
        <v>173</v>
      </c>
      <c r="G27" s="90"/>
      <c r="H27" s="85" t="s">
        <v>157</v>
      </c>
      <c r="I27" s="90"/>
      <c r="J27" s="85" t="str">
        <f t="shared" si="191"/>
        <v/>
      </c>
      <c r="K27" s="91"/>
      <c r="L27" s="91"/>
      <c r="M27" s="92">
        <f t="shared" si="192"/>
        <v>1</v>
      </c>
      <c r="N27" s="46"/>
      <c r="O27" s="42"/>
      <c r="P27" s="42"/>
      <c r="Q27" s="42"/>
      <c r="R27" s="42"/>
      <c r="S27" s="42"/>
      <c r="T27" s="42"/>
      <c r="U27" s="42"/>
      <c r="V27" s="44"/>
      <c r="W27" s="42"/>
      <c r="X27" s="42"/>
      <c r="Y27" s="42"/>
      <c r="AA27" s="42"/>
      <c r="AB27" s="42"/>
      <c r="AC27" s="127"/>
      <c r="AD27" s="42"/>
      <c r="AE27" s="98">
        <f t="shared" ref="AE27:AH27" si="281">C27</f>
        <v>46198</v>
      </c>
      <c r="AF27" s="98" t="str">
        <f t="shared" si="281"/>
        <v>Marocko</v>
      </c>
      <c r="AG27" s="98" t="str">
        <f t="shared" si="281"/>
        <v>-</v>
      </c>
      <c r="AH27" s="98" t="str">
        <f t="shared" si="281"/>
        <v>Haiti</v>
      </c>
      <c r="AI27" s="90" t="str">
        <f t="shared" si="201"/>
        <v/>
      </c>
      <c r="AJ27" s="85" t="str">
        <f t="shared" si="202"/>
        <v>-</v>
      </c>
      <c r="AK27" s="90" t="str">
        <f t="shared" si="203"/>
        <v/>
      </c>
      <c r="AL27" s="85" t="str">
        <f t="shared" si="204"/>
        <v/>
      </c>
      <c r="AM27" s="91"/>
      <c r="AN27" s="49">
        <f t="shared" si="205"/>
        <v>0</v>
      </c>
      <c r="AO27" s="49">
        <f t="shared" si="206"/>
        <v>0</v>
      </c>
      <c r="AP27" s="49">
        <f t="shared" si="207"/>
        <v>0</v>
      </c>
      <c r="AQ27" s="49">
        <f t="shared" si="208"/>
        <v>0</v>
      </c>
      <c r="AR27" s="49">
        <f t="shared" si="209"/>
        <v>0</v>
      </c>
      <c r="AS27" s="49">
        <f t="shared" si="210"/>
        <v>0</v>
      </c>
      <c r="AT27" s="49">
        <f t="shared" si="211"/>
        <v>0</v>
      </c>
      <c r="AU27" s="49">
        <f t="shared" si="212"/>
        <v>0</v>
      </c>
      <c r="AV27" s="49">
        <f t="shared" si="213"/>
        <v>0</v>
      </c>
      <c r="AW27" s="49">
        <f t="shared" si="214"/>
        <v>0</v>
      </c>
      <c r="AX27" s="49">
        <f t="shared" si="215"/>
        <v>0</v>
      </c>
      <c r="AY27" s="49">
        <f t="shared" si="216"/>
        <v>0</v>
      </c>
      <c r="AZ27" s="49">
        <f t="shared" si="217"/>
        <v>0</v>
      </c>
      <c r="BA27" s="49">
        <f t="shared" si="218"/>
        <v>0</v>
      </c>
      <c r="BB27" s="49">
        <f t="shared" si="219"/>
        <v>0</v>
      </c>
      <c r="BC27" s="49">
        <f t="shared" si="220"/>
        <v>0</v>
      </c>
      <c r="BD27" s="49">
        <f t="shared" si="221"/>
        <v>0</v>
      </c>
      <c r="BE27" s="49">
        <f t="shared" si="222"/>
        <v>0</v>
      </c>
      <c r="BF27" s="49">
        <f t="shared" si="223"/>
        <v>0</v>
      </c>
      <c r="BG27" s="49">
        <f t="shared" si="224"/>
        <v>0</v>
      </c>
      <c r="BH27" s="49">
        <f t="shared" si="225"/>
        <v>0</v>
      </c>
      <c r="BI27" s="49">
        <f t="shared" si="226"/>
        <v>0</v>
      </c>
      <c r="BJ27" s="49">
        <f t="shared" si="227"/>
        <v>0</v>
      </c>
      <c r="BK27" s="49">
        <f t="shared" si="228"/>
        <v>0</v>
      </c>
      <c r="BL27" s="49">
        <f t="shared" si="229"/>
        <v>0</v>
      </c>
      <c r="BM27" s="49">
        <f t="shared" si="230"/>
        <v>0</v>
      </c>
      <c r="BN27" s="49">
        <f t="shared" si="231"/>
        <v>0</v>
      </c>
      <c r="BO27" s="49">
        <f t="shared" si="232"/>
        <v>0</v>
      </c>
      <c r="BP27" s="49">
        <f t="shared" si="233"/>
        <v>0</v>
      </c>
      <c r="BQ27" s="49">
        <f t="shared" si="234"/>
        <v>0</v>
      </c>
      <c r="BR27" s="14"/>
      <c r="BS27" s="14"/>
      <c r="BT27" s="14"/>
      <c r="BU27" s="49"/>
      <c r="BV27" s="49"/>
      <c r="BW27" s="49"/>
      <c r="BX27" s="49"/>
      <c r="BY27" s="49"/>
      <c r="BZ27" s="49"/>
      <c r="CA27" s="49"/>
      <c r="CB27" s="14"/>
      <c r="CC27" s="49"/>
      <c r="CD27" s="49"/>
      <c r="CE27" s="14"/>
      <c r="CF27" s="14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14"/>
      <c r="CZ27" s="14"/>
      <c r="DA27" s="49"/>
      <c r="DB27" s="49"/>
      <c r="DC27" s="49"/>
      <c r="DD27" s="49"/>
      <c r="DE27" s="49"/>
      <c r="DF27" s="49"/>
      <c r="DG27" s="49"/>
      <c r="DH27" s="49"/>
      <c r="DI27" s="49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14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14"/>
      <c r="FH27" s="49"/>
      <c r="FI27" s="49"/>
      <c r="FJ27" s="14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4">
        <v>25</v>
      </c>
      <c r="GA27" s="44" t="str">
        <f t="shared" si="79"/>
        <v>CGJDHFIK</v>
      </c>
      <c r="GB27" s="44" t="s">
        <v>163</v>
      </c>
      <c r="GC27" s="44" t="s">
        <v>149</v>
      </c>
      <c r="GD27" s="44" t="s">
        <v>159</v>
      </c>
      <c r="GE27" s="44" t="s">
        <v>147</v>
      </c>
      <c r="GF27" s="44" t="s">
        <v>160</v>
      </c>
      <c r="GG27" s="44" t="s">
        <v>109</v>
      </c>
      <c r="GH27" s="44" t="s">
        <v>150</v>
      </c>
      <c r="GI27" s="44" t="s">
        <v>151</v>
      </c>
      <c r="GJ27" s="100" t="str">
        <f t="shared" ref="GJ27:GQ27" si="282">VLOOKUP(GB27,$FM$3:$FN$15,2,FALSE)</f>
        <v>Haiti</v>
      </c>
      <c r="GK27" s="100" t="str">
        <f t="shared" si="282"/>
        <v>Iran</v>
      </c>
      <c r="GL27" s="100" t="str">
        <f t="shared" si="282"/>
        <v>Österrike</v>
      </c>
      <c r="GM27" s="100" t="str">
        <f t="shared" si="282"/>
        <v>Australien</v>
      </c>
      <c r="GN27" s="100" t="str">
        <f t="shared" si="282"/>
        <v>Saudiarabien</v>
      </c>
      <c r="GO27" s="100" t="str">
        <f t="shared" si="282"/>
        <v>Sverige</v>
      </c>
      <c r="GP27" s="100" t="str">
        <f t="shared" si="282"/>
        <v>Irak</v>
      </c>
      <c r="GQ27" s="100" t="str">
        <f t="shared" si="282"/>
        <v>Uzbekistan</v>
      </c>
      <c r="GR27" s="42" t="str">
        <f t="shared" si="81"/>
        <v/>
      </c>
      <c r="GS27" s="42"/>
      <c r="GT27" s="42"/>
      <c r="GU27" s="42"/>
      <c r="GV27" s="42"/>
      <c r="GW27" s="42"/>
      <c r="GX27" s="44"/>
      <c r="GY27" s="42"/>
      <c r="GZ27" s="85">
        <v>24</v>
      </c>
      <c r="HA27" s="96"/>
      <c r="HB27" s="96"/>
      <c r="HC27" s="85"/>
      <c r="HD27" s="42"/>
      <c r="HE27" s="42"/>
      <c r="HF27" s="42"/>
      <c r="HG27" s="42"/>
    </row>
    <row r="28" spans="1:215" ht="14.25" customHeight="1" x14ac:dyDescent="0.35">
      <c r="A28" s="42"/>
      <c r="B28" s="43"/>
      <c r="C28" s="71"/>
      <c r="D28" s="43"/>
      <c r="E28" s="44"/>
      <c r="F28" s="43"/>
      <c r="G28" s="44"/>
      <c r="H28" s="44"/>
      <c r="I28" s="44"/>
      <c r="J28" s="56"/>
      <c r="K28" s="52"/>
      <c r="L28" s="52"/>
      <c r="M28" s="46"/>
      <c r="N28" s="46"/>
      <c r="O28" s="42"/>
      <c r="P28" s="42"/>
      <c r="Q28" s="42"/>
      <c r="R28" s="42"/>
      <c r="S28" s="42"/>
      <c r="T28" s="42"/>
      <c r="U28" s="42"/>
      <c r="V28" s="44"/>
      <c r="W28" s="42"/>
      <c r="X28" s="42"/>
      <c r="Y28" s="42"/>
      <c r="Z28" s="42"/>
      <c r="AA28" s="42"/>
      <c r="AB28" s="42"/>
      <c r="AC28" s="127"/>
      <c r="AD28" s="42"/>
      <c r="AE28" s="194"/>
      <c r="AF28" s="195"/>
      <c r="AG28" s="135"/>
      <c r="AH28" s="135"/>
      <c r="AI28" s="44" t="str">
        <f>IF(B28="","",B28)</f>
        <v/>
      </c>
      <c r="AJ28" s="44"/>
      <c r="AK28" s="44"/>
      <c r="AL28" s="56"/>
      <c r="AM28" s="52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14"/>
      <c r="BS28" s="14"/>
      <c r="BT28" s="14"/>
      <c r="BU28" s="49"/>
      <c r="BV28" s="49"/>
      <c r="BW28" s="49"/>
      <c r="BX28" s="49"/>
      <c r="BY28" s="49"/>
      <c r="BZ28" s="49"/>
      <c r="CA28" s="49"/>
      <c r="CB28" s="14"/>
      <c r="CC28" s="49"/>
      <c r="CD28" s="49"/>
      <c r="CE28" s="14"/>
      <c r="CF28" s="14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14"/>
      <c r="CZ28" s="14"/>
      <c r="DA28" s="49"/>
      <c r="DB28" s="49"/>
      <c r="DC28" s="49"/>
      <c r="DD28" s="49"/>
      <c r="DE28" s="49"/>
      <c r="DF28" s="49"/>
      <c r="DG28" s="49"/>
      <c r="DH28" s="49"/>
      <c r="DI28" s="49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14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14"/>
      <c r="FH28" s="49"/>
      <c r="FI28" s="49"/>
      <c r="FJ28" s="14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4">
        <v>26</v>
      </c>
      <c r="GA28" s="44" t="str">
        <f t="shared" si="79"/>
        <v>EJICHDLK</v>
      </c>
      <c r="GB28" s="44" t="s">
        <v>148</v>
      </c>
      <c r="GC28" s="44" t="s">
        <v>159</v>
      </c>
      <c r="GD28" s="44" t="s">
        <v>150</v>
      </c>
      <c r="GE28" s="44" t="s">
        <v>163</v>
      </c>
      <c r="GF28" s="44" t="s">
        <v>160</v>
      </c>
      <c r="GG28" s="44" t="s">
        <v>147</v>
      </c>
      <c r="GH28" s="44" t="s">
        <v>152</v>
      </c>
      <c r="GI28" s="44" t="s">
        <v>151</v>
      </c>
      <c r="GJ28" s="100" t="str">
        <f t="shared" ref="GJ28:GQ28" si="283">VLOOKUP(GB28,$FM$3:$FN$15,2,FALSE)</f>
        <v>Elfenbenskusten</v>
      </c>
      <c r="GK28" s="100" t="str">
        <f t="shared" si="283"/>
        <v>Österrike</v>
      </c>
      <c r="GL28" s="100" t="str">
        <f t="shared" si="283"/>
        <v>Irak</v>
      </c>
      <c r="GM28" s="100" t="str">
        <f t="shared" si="283"/>
        <v>Haiti</v>
      </c>
      <c r="GN28" s="100" t="str">
        <f t="shared" si="283"/>
        <v>Saudiarabien</v>
      </c>
      <c r="GO28" s="100" t="str">
        <f t="shared" si="283"/>
        <v>Australien</v>
      </c>
      <c r="GP28" s="100" t="str">
        <f t="shared" si="283"/>
        <v>Ghana</v>
      </c>
      <c r="GQ28" s="100" t="str">
        <f t="shared" si="283"/>
        <v>Uzbekistan</v>
      </c>
      <c r="GR28" s="42" t="str">
        <f t="shared" si="81"/>
        <v/>
      </c>
      <c r="GS28" s="42"/>
      <c r="GT28" s="42"/>
      <c r="GU28" s="42"/>
      <c r="GV28" s="42"/>
      <c r="GW28" s="42"/>
      <c r="GX28" s="44"/>
      <c r="GY28" s="42"/>
      <c r="GZ28" s="85">
        <v>25</v>
      </c>
      <c r="HA28" s="96"/>
      <c r="HB28" s="96"/>
      <c r="HC28" s="85"/>
      <c r="HD28" s="42"/>
      <c r="HE28" s="42"/>
      <c r="HF28" s="42"/>
      <c r="HG28" s="42"/>
    </row>
    <row r="29" spans="1:215" ht="14.25" customHeight="1" x14ac:dyDescent="0.35">
      <c r="A29" s="57"/>
      <c r="B29" s="54" t="s">
        <v>175</v>
      </c>
      <c r="C29" s="121"/>
      <c r="D29" s="54"/>
      <c r="E29" s="56"/>
      <c r="F29" s="54"/>
      <c r="G29" s="56"/>
      <c r="H29" s="56"/>
      <c r="I29" s="56"/>
      <c r="J29" s="56"/>
      <c r="K29" s="52"/>
      <c r="L29" s="52"/>
      <c r="M29" s="124"/>
      <c r="N29" s="124"/>
      <c r="O29" s="54" t="s">
        <v>175</v>
      </c>
      <c r="P29" s="57"/>
      <c r="Q29" s="57"/>
      <c r="R29" s="57"/>
      <c r="S29" s="57"/>
      <c r="T29" s="57"/>
      <c r="U29" s="57"/>
      <c r="V29" s="56"/>
      <c r="W29" s="57"/>
      <c r="X29" s="57"/>
      <c r="Y29" s="57"/>
      <c r="Z29" s="57"/>
      <c r="AA29" s="57"/>
      <c r="AB29" s="57"/>
      <c r="AC29" s="58"/>
      <c r="AD29" s="57"/>
      <c r="AE29" s="61" t="s">
        <v>175</v>
      </c>
      <c r="AF29" s="42"/>
      <c r="AG29" s="42"/>
      <c r="AH29" s="42"/>
      <c r="AI29" s="56"/>
      <c r="AJ29" s="56"/>
      <c r="AK29" s="56"/>
      <c r="AL29" s="56"/>
      <c r="AM29" s="52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14"/>
      <c r="BS29" s="14"/>
      <c r="BT29" s="67" t="s">
        <v>93</v>
      </c>
      <c r="BU29" s="62"/>
      <c r="BV29" s="62"/>
      <c r="BW29" s="62"/>
      <c r="BX29" s="62"/>
      <c r="BY29" s="62"/>
      <c r="BZ29" s="62"/>
      <c r="CA29" s="62"/>
      <c r="CB29" s="67"/>
      <c r="CC29" s="62"/>
      <c r="CD29" s="62"/>
      <c r="CE29" s="14"/>
      <c r="CF29" s="68" t="s">
        <v>94</v>
      </c>
      <c r="CG29" s="63">
        <f>COUNTIF(CC31:CC34,1)</f>
        <v>4</v>
      </c>
      <c r="CH29" s="63"/>
      <c r="CI29" s="63"/>
      <c r="CJ29" s="63"/>
      <c r="CK29" s="63"/>
      <c r="CL29" s="63"/>
      <c r="CM29" s="63"/>
      <c r="CN29" s="63"/>
      <c r="CO29" s="63"/>
      <c r="CP29" s="63"/>
      <c r="CQ29" s="49"/>
      <c r="CR29" s="49"/>
      <c r="CS29" s="49"/>
      <c r="CT29" s="49"/>
      <c r="CU29" s="49"/>
      <c r="CV29" s="49"/>
      <c r="CW29" s="49"/>
      <c r="CX29" s="49"/>
      <c r="CY29" s="14"/>
      <c r="CZ29" s="69" t="s">
        <v>97</v>
      </c>
      <c r="DA29" s="64">
        <f>COUNTIF(CC31:CC34,2)</f>
        <v>0</v>
      </c>
      <c r="DB29" s="64"/>
      <c r="DC29" s="64"/>
      <c r="DD29" s="64"/>
      <c r="DE29" s="64"/>
      <c r="DF29" s="64"/>
      <c r="DG29" s="64"/>
      <c r="DH29" s="64"/>
      <c r="DI29" s="64"/>
      <c r="DJ29" s="69"/>
      <c r="DK29" s="14"/>
      <c r="DL29" s="14"/>
      <c r="DM29" s="14"/>
      <c r="DN29" s="14"/>
      <c r="DO29" s="14"/>
      <c r="DP29" s="14"/>
      <c r="DQ29" s="14"/>
      <c r="DR29" s="14"/>
      <c r="DS29" s="14"/>
      <c r="DT29" s="65" t="s">
        <v>95</v>
      </c>
      <c r="DU29" s="65">
        <f>COUNTIF(CC31:CC34,3)</f>
        <v>0</v>
      </c>
      <c r="DV29" s="65"/>
      <c r="DW29" s="65"/>
      <c r="DX29" s="65"/>
      <c r="DY29" s="65"/>
      <c r="DZ29" s="65"/>
      <c r="EA29" s="65"/>
      <c r="EB29" s="65"/>
      <c r="EC29" s="65"/>
      <c r="ED29" s="65"/>
      <c r="EE29" s="49"/>
      <c r="EF29" s="49"/>
      <c r="EG29" s="49"/>
      <c r="EH29" s="49"/>
      <c r="EI29" s="49"/>
      <c r="EJ29" s="49"/>
      <c r="EK29" s="49"/>
      <c r="EL29" s="49"/>
      <c r="EM29" s="14"/>
      <c r="EN29" s="66" t="s">
        <v>96</v>
      </c>
      <c r="EO29" s="66">
        <f>COUNTIF(CC31:CC34,4)</f>
        <v>0</v>
      </c>
      <c r="EP29" s="66"/>
      <c r="EQ29" s="66"/>
      <c r="ER29" s="66"/>
      <c r="ES29" s="66"/>
      <c r="ET29" s="66"/>
      <c r="EU29" s="66"/>
      <c r="EV29" s="66"/>
      <c r="EW29" s="66"/>
      <c r="EX29" s="66"/>
      <c r="EY29" s="49"/>
      <c r="EZ29" s="49"/>
      <c r="FA29" s="49"/>
      <c r="FB29" s="49"/>
      <c r="FC29" s="49"/>
      <c r="FD29" s="49"/>
      <c r="FE29" s="49"/>
      <c r="FF29" s="49"/>
      <c r="FG29" s="14"/>
      <c r="FH29" s="49"/>
      <c r="FI29" s="49"/>
      <c r="FJ29" s="14"/>
      <c r="FK29" s="57"/>
      <c r="FL29" s="57"/>
      <c r="FM29" s="57"/>
      <c r="FN29" s="57"/>
      <c r="FO29" s="57"/>
      <c r="FP29" s="57"/>
      <c r="FQ29" s="57"/>
      <c r="FR29" s="57"/>
      <c r="FS29" s="57"/>
      <c r="FT29" s="57"/>
      <c r="FU29" s="57"/>
      <c r="FV29" s="57"/>
      <c r="FW29" s="57"/>
      <c r="FX29" s="57"/>
      <c r="FY29" s="57"/>
      <c r="FZ29" s="44">
        <v>27</v>
      </c>
      <c r="GA29" s="44" t="str">
        <f t="shared" si="79"/>
        <v>EGICJDLK</v>
      </c>
      <c r="GB29" s="44" t="s">
        <v>148</v>
      </c>
      <c r="GC29" s="44" t="s">
        <v>149</v>
      </c>
      <c r="GD29" s="44" t="s">
        <v>150</v>
      </c>
      <c r="GE29" s="44" t="s">
        <v>163</v>
      </c>
      <c r="GF29" s="44" t="s">
        <v>159</v>
      </c>
      <c r="GG29" s="44" t="s">
        <v>147</v>
      </c>
      <c r="GH29" s="44" t="s">
        <v>152</v>
      </c>
      <c r="GI29" s="44" t="s">
        <v>151</v>
      </c>
      <c r="GJ29" s="100" t="str">
        <f t="shared" ref="GJ29:GQ29" si="284">VLOOKUP(GB29,$FM$3:$FN$15,2,FALSE)</f>
        <v>Elfenbenskusten</v>
      </c>
      <c r="GK29" s="100" t="str">
        <f t="shared" si="284"/>
        <v>Iran</v>
      </c>
      <c r="GL29" s="100" t="str">
        <f t="shared" si="284"/>
        <v>Irak</v>
      </c>
      <c r="GM29" s="100" t="str">
        <f t="shared" si="284"/>
        <v>Haiti</v>
      </c>
      <c r="GN29" s="100" t="str">
        <f t="shared" si="284"/>
        <v>Österrike</v>
      </c>
      <c r="GO29" s="100" t="str">
        <f t="shared" si="284"/>
        <v>Australien</v>
      </c>
      <c r="GP29" s="100" t="str">
        <f t="shared" si="284"/>
        <v>Ghana</v>
      </c>
      <c r="GQ29" s="100" t="str">
        <f t="shared" si="284"/>
        <v>Uzbekistan</v>
      </c>
      <c r="GR29" s="42" t="str">
        <f t="shared" si="81"/>
        <v/>
      </c>
      <c r="GS29" s="57"/>
      <c r="GT29" s="57"/>
      <c r="GU29" s="57"/>
      <c r="GV29" s="57"/>
      <c r="GW29" s="57"/>
      <c r="GX29" s="56"/>
      <c r="GY29" s="57"/>
      <c r="GZ29" s="85">
        <v>26</v>
      </c>
      <c r="HA29" s="96"/>
      <c r="HB29" s="96"/>
      <c r="HC29" s="85"/>
      <c r="HD29" s="57"/>
      <c r="HE29" s="57"/>
      <c r="HF29" s="57"/>
      <c r="HG29" s="57"/>
    </row>
    <row r="30" spans="1:215" ht="14.25" customHeight="1" x14ac:dyDescent="0.35">
      <c r="A30" s="57"/>
      <c r="B30" s="76" t="s">
        <v>101</v>
      </c>
      <c r="C30" s="126" t="s">
        <v>102</v>
      </c>
      <c r="D30" s="189" t="s">
        <v>101</v>
      </c>
      <c r="E30" s="187"/>
      <c r="F30" s="190"/>
      <c r="G30" s="186" t="s">
        <v>103</v>
      </c>
      <c r="H30" s="187"/>
      <c r="I30" s="188"/>
      <c r="J30" s="74" t="s">
        <v>104</v>
      </c>
      <c r="K30" s="52"/>
      <c r="L30" s="52"/>
      <c r="M30" s="124"/>
      <c r="N30" s="124"/>
      <c r="O30" s="76" t="s">
        <v>106</v>
      </c>
      <c r="P30" s="77" t="s">
        <v>107</v>
      </c>
      <c r="Q30" s="77" t="s">
        <v>108</v>
      </c>
      <c r="R30" s="77" t="s">
        <v>109</v>
      </c>
      <c r="S30" s="77" t="s">
        <v>110</v>
      </c>
      <c r="T30" s="77" t="s">
        <v>111</v>
      </c>
      <c r="U30" s="77" t="s">
        <v>112</v>
      </c>
      <c r="V30" s="78" t="s">
        <v>113</v>
      </c>
      <c r="W30" s="57"/>
      <c r="Y30" s="57"/>
      <c r="AA30" s="57"/>
      <c r="AB30" s="57"/>
      <c r="AC30" s="58"/>
      <c r="AD30" s="57"/>
      <c r="AE30" s="76" t="s">
        <v>102</v>
      </c>
      <c r="AF30" s="193" t="s">
        <v>101</v>
      </c>
      <c r="AG30" s="187"/>
      <c r="AH30" s="188"/>
      <c r="AI30" s="186" t="s">
        <v>103</v>
      </c>
      <c r="AJ30" s="187"/>
      <c r="AK30" s="188"/>
      <c r="AL30" s="74" t="s">
        <v>116</v>
      </c>
      <c r="AM30" s="52"/>
      <c r="AN30" s="62" t="s">
        <v>117</v>
      </c>
      <c r="AO30" s="62" t="s">
        <v>118</v>
      </c>
      <c r="AP30" s="62" t="s">
        <v>119</v>
      </c>
      <c r="AQ30" s="62" t="s">
        <v>120</v>
      </c>
      <c r="AR30" s="62" t="s">
        <v>121</v>
      </c>
      <c r="AS30" s="62" t="s">
        <v>122</v>
      </c>
      <c r="AT30" s="63" t="s">
        <v>117</v>
      </c>
      <c r="AU30" s="63" t="s">
        <v>118</v>
      </c>
      <c r="AV30" s="63" t="s">
        <v>119</v>
      </c>
      <c r="AW30" s="63" t="s">
        <v>120</v>
      </c>
      <c r="AX30" s="63" t="s">
        <v>121</v>
      </c>
      <c r="AY30" s="63" t="s">
        <v>122</v>
      </c>
      <c r="AZ30" s="64" t="s">
        <v>117</v>
      </c>
      <c r="BA30" s="64" t="s">
        <v>118</v>
      </c>
      <c r="BB30" s="64" t="s">
        <v>119</v>
      </c>
      <c r="BC30" s="64" t="s">
        <v>120</v>
      </c>
      <c r="BD30" s="64" t="s">
        <v>121</v>
      </c>
      <c r="BE30" s="64" t="s">
        <v>122</v>
      </c>
      <c r="BF30" s="65" t="s">
        <v>117</v>
      </c>
      <c r="BG30" s="65" t="s">
        <v>118</v>
      </c>
      <c r="BH30" s="65" t="s">
        <v>119</v>
      </c>
      <c r="BI30" s="65" t="s">
        <v>120</v>
      </c>
      <c r="BJ30" s="65" t="s">
        <v>121</v>
      </c>
      <c r="BK30" s="65" t="s">
        <v>122</v>
      </c>
      <c r="BL30" s="66" t="s">
        <v>117</v>
      </c>
      <c r="BM30" s="66" t="s">
        <v>118</v>
      </c>
      <c r="BN30" s="66" t="s">
        <v>119</v>
      </c>
      <c r="BO30" s="66" t="s">
        <v>120</v>
      </c>
      <c r="BP30" s="66" t="s">
        <v>121</v>
      </c>
      <c r="BQ30" s="66" t="s">
        <v>122</v>
      </c>
      <c r="BR30" s="14"/>
      <c r="BS30" s="14"/>
      <c r="BT30" s="67" t="s">
        <v>106</v>
      </c>
      <c r="BU30" s="62" t="s">
        <v>107</v>
      </c>
      <c r="BV30" s="62" t="s">
        <v>108</v>
      </c>
      <c r="BW30" s="62" t="s">
        <v>109</v>
      </c>
      <c r="BX30" s="62" t="s">
        <v>110</v>
      </c>
      <c r="BY30" s="62" t="s">
        <v>111</v>
      </c>
      <c r="BZ30" s="62" t="s">
        <v>112</v>
      </c>
      <c r="CA30" s="62" t="s">
        <v>113</v>
      </c>
      <c r="CB30" s="67" t="s">
        <v>123</v>
      </c>
      <c r="CC30" s="62" t="s">
        <v>124</v>
      </c>
      <c r="CD30" s="62" t="s">
        <v>125</v>
      </c>
      <c r="CE30" s="14"/>
      <c r="CF30" s="68" t="s">
        <v>106</v>
      </c>
      <c r="CG30" s="63" t="s">
        <v>107</v>
      </c>
      <c r="CH30" s="63" t="s">
        <v>108</v>
      </c>
      <c r="CI30" s="63" t="s">
        <v>109</v>
      </c>
      <c r="CJ30" s="63" t="s">
        <v>113</v>
      </c>
      <c r="CK30" s="63" t="s">
        <v>123</v>
      </c>
      <c r="CL30" s="63" t="s">
        <v>124</v>
      </c>
      <c r="CM30" s="80" t="s">
        <v>112</v>
      </c>
      <c r="CN30" s="80" t="s">
        <v>126</v>
      </c>
      <c r="CO30" s="80" t="s">
        <v>110</v>
      </c>
      <c r="CP30" s="80" t="s">
        <v>127</v>
      </c>
      <c r="CQ30" s="63" t="s">
        <v>128</v>
      </c>
      <c r="CR30" s="80" t="s">
        <v>129</v>
      </c>
      <c r="CS30" s="80" t="s">
        <v>130</v>
      </c>
      <c r="CT30" s="80" t="s">
        <v>131</v>
      </c>
      <c r="CU30" s="80" t="s">
        <v>132</v>
      </c>
      <c r="CV30" s="80" t="s">
        <v>133</v>
      </c>
      <c r="CW30" s="80" t="s">
        <v>134</v>
      </c>
      <c r="CX30" s="63" t="s">
        <v>135</v>
      </c>
      <c r="CY30" s="14"/>
      <c r="CZ30" s="69" t="s">
        <v>106</v>
      </c>
      <c r="DA30" s="64" t="s">
        <v>107</v>
      </c>
      <c r="DB30" s="64" t="s">
        <v>108</v>
      </c>
      <c r="DC30" s="64" t="s">
        <v>109</v>
      </c>
      <c r="DD30" s="64" t="s">
        <v>113</v>
      </c>
      <c r="DE30" s="64" t="s">
        <v>123</v>
      </c>
      <c r="DF30" s="64" t="s">
        <v>124</v>
      </c>
      <c r="DG30" s="64" t="s">
        <v>112</v>
      </c>
      <c r="DH30" s="64" t="s">
        <v>126</v>
      </c>
      <c r="DI30" s="64" t="s">
        <v>110</v>
      </c>
      <c r="DJ30" s="69" t="s">
        <v>127</v>
      </c>
      <c r="DK30" s="69" t="s">
        <v>128</v>
      </c>
      <c r="DL30" s="69" t="s">
        <v>129</v>
      </c>
      <c r="DM30" s="69" t="s">
        <v>130</v>
      </c>
      <c r="DN30" s="69" t="s">
        <v>131</v>
      </c>
      <c r="DO30" s="69" t="s">
        <v>132</v>
      </c>
      <c r="DP30" s="69" t="s">
        <v>133</v>
      </c>
      <c r="DQ30" s="69" t="s">
        <v>134</v>
      </c>
      <c r="DR30" s="69" t="s">
        <v>135</v>
      </c>
      <c r="DS30" s="14"/>
      <c r="DT30" s="65" t="s">
        <v>106</v>
      </c>
      <c r="DU30" s="65" t="s">
        <v>107</v>
      </c>
      <c r="DV30" s="65" t="s">
        <v>108</v>
      </c>
      <c r="DW30" s="65" t="s">
        <v>109</v>
      </c>
      <c r="DX30" s="65" t="s">
        <v>113</v>
      </c>
      <c r="DY30" s="65" t="s">
        <v>123</v>
      </c>
      <c r="DZ30" s="65" t="s">
        <v>124</v>
      </c>
      <c r="EA30" s="65" t="s">
        <v>112</v>
      </c>
      <c r="EB30" s="65" t="s">
        <v>126</v>
      </c>
      <c r="EC30" s="65" t="s">
        <v>110</v>
      </c>
      <c r="ED30" s="65" t="s">
        <v>127</v>
      </c>
      <c r="EE30" s="65" t="s">
        <v>128</v>
      </c>
      <c r="EF30" s="65" t="s">
        <v>129</v>
      </c>
      <c r="EG30" s="65" t="s">
        <v>130</v>
      </c>
      <c r="EH30" s="65" t="s">
        <v>131</v>
      </c>
      <c r="EI30" s="65" t="s">
        <v>132</v>
      </c>
      <c r="EJ30" s="65" t="s">
        <v>133</v>
      </c>
      <c r="EK30" s="65" t="s">
        <v>134</v>
      </c>
      <c r="EL30" s="65" t="s">
        <v>135</v>
      </c>
      <c r="EM30" s="14"/>
      <c r="EN30" s="66" t="s">
        <v>106</v>
      </c>
      <c r="EO30" s="66" t="s">
        <v>107</v>
      </c>
      <c r="EP30" s="66" t="s">
        <v>108</v>
      </c>
      <c r="EQ30" s="66" t="s">
        <v>109</v>
      </c>
      <c r="ER30" s="66" t="s">
        <v>113</v>
      </c>
      <c r="ES30" s="66" t="s">
        <v>123</v>
      </c>
      <c r="ET30" s="66" t="s">
        <v>124</v>
      </c>
      <c r="EU30" s="66" t="s">
        <v>112</v>
      </c>
      <c r="EV30" s="66" t="s">
        <v>126</v>
      </c>
      <c r="EW30" s="66" t="s">
        <v>110</v>
      </c>
      <c r="EX30" s="66" t="s">
        <v>127</v>
      </c>
      <c r="EY30" s="66" t="s">
        <v>128</v>
      </c>
      <c r="EZ30" s="66" t="s">
        <v>129</v>
      </c>
      <c r="FA30" s="66" t="s">
        <v>130</v>
      </c>
      <c r="FB30" s="66" t="s">
        <v>131</v>
      </c>
      <c r="FC30" s="66" t="s">
        <v>132</v>
      </c>
      <c r="FD30" s="66" t="s">
        <v>133</v>
      </c>
      <c r="FE30" s="66" t="s">
        <v>134</v>
      </c>
      <c r="FF30" s="66" t="s">
        <v>135</v>
      </c>
      <c r="FG30" s="14"/>
      <c r="FH30" s="66" t="s">
        <v>136</v>
      </c>
      <c r="FI30" s="66" t="s">
        <v>137</v>
      </c>
      <c r="FJ30" s="14"/>
      <c r="FK30" s="57"/>
      <c r="FL30" s="57"/>
      <c r="FM30" s="57"/>
      <c r="FN30" s="57"/>
      <c r="FO30" s="57"/>
      <c r="FP30" s="57"/>
      <c r="FQ30" s="57"/>
      <c r="FR30" s="57"/>
      <c r="FS30" s="57"/>
      <c r="FT30" s="57"/>
      <c r="FU30" s="57"/>
      <c r="FV30" s="57"/>
      <c r="FW30" s="57"/>
      <c r="FX30" s="57"/>
      <c r="FY30" s="57"/>
      <c r="FZ30" s="44">
        <v>28</v>
      </c>
      <c r="GA30" s="44" t="str">
        <f t="shared" si="79"/>
        <v>EGJCHDLK</v>
      </c>
      <c r="GB30" s="44" t="s">
        <v>148</v>
      </c>
      <c r="GC30" s="44" t="s">
        <v>149</v>
      </c>
      <c r="GD30" s="44" t="s">
        <v>159</v>
      </c>
      <c r="GE30" s="44" t="s">
        <v>163</v>
      </c>
      <c r="GF30" s="44" t="s">
        <v>160</v>
      </c>
      <c r="GG30" s="44" t="s">
        <v>147</v>
      </c>
      <c r="GH30" s="44" t="s">
        <v>152</v>
      </c>
      <c r="GI30" s="44" t="s">
        <v>151</v>
      </c>
      <c r="GJ30" s="100" t="str">
        <f t="shared" ref="GJ30:GQ30" si="285">VLOOKUP(GB30,$FM$3:$FN$15,2,FALSE)</f>
        <v>Elfenbenskusten</v>
      </c>
      <c r="GK30" s="100" t="str">
        <f t="shared" si="285"/>
        <v>Iran</v>
      </c>
      <c r="GL30" s="100" t="str">
        <f t="shared" si="285"/>
        <v>Österrike</v>
      </c>
      <c r="GM30" s="100" t="str">
        <f t="shared" si="285"/>
        <v>Haiti</v>
      </c>
      <c r="GN30" s="100" t="str">
        <f t="shared" si="285"/>
        <v>Saudiarabien</v>
      </c>
      <c r="GO30" s="100" t="str">
        <f t="shared" si="285"/>
        <v>Australien</v>
      </c>
      <c r="GP30" s="100" t="str">
        <f t="shared" si="285"/>
        <v>Ghana</v>
      </c>
      <c r="GQ30" s="100" t="str">
        <f t="shared" si="285"/>
        <v>Uzbekistan</v>
      </c>
      <c r="GR30" s="42" t="str">
        <f t="shared" si="81"/>
        <v/>
      </c>
      <c r="GS30" s="57"/>
      <c r="GT30" s="57"/>
      <c r="GU30" s="57"/>
      <c r="GV30" s="57"/>
      <c r="GW30" s="57"/>
      <c r="GX30" s="56"/>
      <c r="GY30" s="57"/>
      <c r="GZ30" s="85">
        <v>27</v>
      </c>
      <c r="HA30" s="96"/>
      <c r="HB30" s="96"/>
      <c r="HC30" s="85"/>
      <c r="HD30" s="57"/>
      <c r="HE30" s="57"/>
      <c r="HF30" s="57"/>
      <c r="HG30" s="57"/>
    </row>
    <row r="31" spans="1:215" ht="14.25" customHeight="1" x14ac:dyDescent="0.35">
      <c r="A31" s="42"/>
      <c r="B31" s="85">
        <v>4</v>
      </c>
      <c r="C31" s="86">
        <v>46186</v>
      </c>
      <c r="D31" s="87" t="s">
        <v>176</v>
      </c>
      <c r="E31" s="88" t="s">
        <v>157</v>
      </c>
      <c r="F31" s="89" t="s">
        <v>177</v>
      </c>
      <c r="G31" s="90"/>
      <c r="H31" s="85" t="s">
        <v>157</v>
      </c>
      <c r="I31" s="90"/>
      <c r="J31" s="85" t="str">
        <f t="shared" ref="J31:J36" si="286">IF(OR(ISBLANK(G31),ISBLANK(I31)),"",IF(G31&gt;I31,1,IF(G31&lt;I31,2,"X")))</f>
        <v/>
      </c>
      <c r="K31" s="91"/>
      <c r="L31" s="91"/>
      <c r="M31" s="92">
        <f t="shared" ref="M31:M36" si="287">IF(VLOOKUP(D31,$BT$30:$CC$34,10,FALSE)=VLOOKUP(F31,$BT$30:$CC$34,10,FALSE),VLOOKUP(D31,$BT$30:$CC$34,10,FALSE),"-")</f>
        <v>1</v>
      </c>
      <c r="N31" s="46">
        <v>1</v>
      </c>
      <c r="O31" s="93" t="str">
        <f>VLOOKUP(N31,FI31:FJ34,2,FALSE)</f>
        <v>USA</v>
      </c>
      <c r="P31" s="94">
        <f t="shared" ref="P31:P34" si="288">VLOOKUP($O31,$BT$31:$CA$34,2,FALSE)</f>
        <v>0</v>
      </c>
      <c r="Q31" s="94">
        <f t="shared" ref="Q31:Q34" si="289">VLOOKUP($O31,$BT$31:$CA$34,3,FALSE)</f>
        <v>0</v>
      </c>
      <c r="R31" s="94">
        <f t="shared" ref="R31:R34" si="290">VLOOKUP($O31,$BT$31:$CA$34,4,FALSE)</f>
        <v>0</v>
      </c>
      <c r="S31" s="94">
        <f t="shared" ref="S31:S34" si="291">VLOOKUP($O31,$BT$31:$CA$34,5,FALSE)</f>
        <v>0</v>
      </c>
      <c r="T31" s="94">
        <f t="shared" ref="T31:T34" si="292">VLOOKUP($O31,$BT$31:$CA$34,6,FALSE)</f>
        <v>0</v>
      </c>
      <c r="U31" s="94">
        <f t="shared" ref="U31:U34" si="293">VLOOKUP($O31,$BT$31:$CA$34,7,FALSE)</f>
        <v>0</v>
      </c>
      <c r="V31" s="95">
        <f t="shared" ref="V31:V34" si="294">VLOOKUP($O31,$BT$31:$CA$34,8,FALSE)</f>
        <v>0</v>
      </c>
      <c r="W31" s="42"/>
      <c r="Y31" s="42"/>
      <c r="AA31" s="42"/>
      <c r="AB31" s="42"/>
      <c r="AC31" s="127"/>
      <c r="AD31" s="42"/>
      <c r="AE31" s="98">
        <f t="shared" ref="AE31:AH31" si="295">C31</f>
        <v>46186</v>
      </c>
      <c r="AF31" s="98" t="str">
        <f t="shared" si="295"/>
        <v>USA</v>
      </c>
      <c r="AG31" s="98" t="str">
        <f t="shared" si="295"/>
        <v>-</v>
      </c>
      <c r="AH31" s="98" t="str">
        <f t="shared" si="295"/>
        <v>Paraguay</v>
      </c>
      <c r="AI31" s="90" t="str">
        <f t="shared" ref="AI31:AI36" si="296">IF(G31="","",G31)</f>
        <v/>
      </c>
      <c r="AJ31" s="85" t="str">
        <f t="shared" ref="AJ31:AJ36" si="297">H31</f>
        <v>-</v>
      </c>
      <c r="AK31" s="90" t="str">
        <f t="shared" ref="AK31:AK36" si="298">IF(I31="","",I31)</f>
        <v/>
      </c>
      <c r="AL31" s="85" t="str">
        <f t="shared" ref="AL31:AL36" si="299">J31</f>
        <v/>
      </c>
      <c r="AM31" s="91"/>
      <c r="AN31" s="49">
        <f t="shared" ref="AN31:AN36" si="300">IF(AI31&gt;AK31,1,0)</f>
        <v>0</v>
      </c>
      <c r="AO31" s="49">
        <f t="shared" ref="AO31:AO36" si="301">IF(AK31&gt;AI31,1,0)</f>
        <v>0</v>
      </c>
      <c r="AP31" s="49">
        <f t="shared" ref="AP31:AP36" si="302">IF(AND(AI31=AK31,AI31&lt;&gt;""),1,0)</f>
        <v>0</v>
      </c>
      <c r="AQ31" s="49">
        <f t="shared" ref="AQ31:AQ36" si="303">IF(AND(AI31=AK31,AI31&lt;&gt;""),1,0)</f>
        <v>0</v>
      </c>
      <c r="AR31" s="49">
        <f t="shared" ref="AR31:AR36" si="304">IF(AI31&lt;AK31,1,0)</f>
        <v>0</v>
      </c>
      <c r="AS31" s="49">
        <f t="shared" ref="AS31:AS36" si="305">IF(AK31&lt;AI31,1,)</f>
        <v>0</v>
      </c>
      <c r="AT31" s="49">
        <f t="shared" ref="AT31:AT36" si="306">IF(ISERROR(VLOOKUP(AF31,CF:CF,1,FALSE)),0,1)*IF(ISERROR(VLOOKUP(AH31,CF:CF,1,FALSE)),0,1)*AN31</f>
        <v>0</v>
      </c>
      <c r="AU31" s="49">
        <f t="shared" ref="AU31:AU36" si="307">IF(ISERROR(VLOOKUP(AF31,CF:CF,1,FALSE)),0,1)*IF(ISERROR(VLOOKUP(AH31,CF:CF,1,FALSE)),0,1)*AO31</f>
        <v>0</v>
      </c>
      <c r="AV31" s="49">
        <f t="shared" ref="AV31:AV36" si="308">IF(ISERROR(VLOOKUP(AF31,CF:CF,1,FALSE)),0,1)*IF(ISERROR(VLOOKUP(AH31,CF:CF,1,FALSE)),0,1)*AP31</f>
        <v>0</v>
      </c>
      <c r="AW31" s="49">
        <f t="shared" ref="AW31:AW36" si="309">IF(ISERROR(VLOOKUP(AF31,CF:CF,1,FALSE)),0,1)*IF(ISERROR(VLOOKUP(AH31,CF:CF,1,FALSE)),0,1)*AQ31</f>
        <v>0</v>
      </c>
      <c r="AX31" s="49">
        <f t="shared" ref="AX31:AX36" si="310">IF(ISERROR(VLOOKUP(AF31,CF:CF,1,FALSE)),0,1)*IF(ISERROR(VLOOKUP(AH31,CF:CF,1,FALSE)),0,1)*AR31</f>
        <v>0</v>
      </c>
      <c r="AY31" s="49">
        <f t="shared" ref="AY31:AY36" si="311">IF(ISERROR(VLOOKUP(AF31,CF:CF,1,FALSE)),0,1)*IF(ISERROR(VLOOKUP(AH31,CF:CF,1,FALSE)),0,1)*AS31</f>
        <v>0</v>
      </c>
      <c r="AZ31" s="49">
        <f t="shared" ref="AZ31:AZ36" si="312">IF(ISERROR(VLOOKUP(AF31,CZ:CZ,1,FALSE)),0,1)*IF(ISERROR(VLOOKUP(AH31,CZ:CZ,1,FALSE)),0,1)*AN31</f>
        <v>0</v>
      </c>
      <c r="BA31" s="49">
        <f t="shared" ref="BA31:BA36" si="313">IF(ISERROR(VLOOKUP(AF31,CZ:CZ,1,FALSE)),0,1)*IF(ISERROR(VLOOKUP(AH31,CZ:CZ,1,FALSE)),0,1)*AO31</f>
        <v>0</v>
      </c>
      <c r="BB31" s="49">
        <f t="shared" ref="BB31:BB36" si="314">IF(ISERROR(VLOOKUP(AF31,CZ:CZ,1,FALSE)),0,1)*IF(ISERROR(VLOOKUP(AH31,CZ:CZ,1,FALSE)),0,1)*AP31</f>
        <v>0</v>
      </c>
      <c r="BC31" s="49">
        <f t="shared" ref="BC31:BC36" si="315">IF(ISERROR(VLOOKUP(AF31,CZ:CZ,1,FALSE)),0,1)*IF(ISERROR(VLOOKUP(AH31,CZ:CZ,1,FALSE)),0,1)*AQ31</f>
        <v>0</v>
      </c>
      <c r="BD31" s="49">
        <f t="shared" ref="BD31:BD36" si="316">IF(ISERROR(VLOOKUP(AF31,CZ:CZ,1,FALSE)),0,1)*IF(ISERROR(VLOOKUP(AH31,CZ:CZ,1,FALSE)),0,1)*AR31</f>
        <v>0</v>
      </c>
      <c r="BE31" s="49">
        <f t="shared" ref="BE31:BE36" si="317">IF(ISERROR(VLOOKUP(AF31,CZ:CZ,1,FALSE)),0,1)*IF(ISERROR(VLOOKUP(AH31,CZ:CZ,1,FALSE)),0,1)*AS31</f>
        <v>0</v>
      </c>
      <c r="BF31" s="49">
        <f t="shared" ref="BF31:BF36" si="318">IF(ISERROR(VLOOKUP(AF31,DT:DT,1,FALSE)),0,1)*IF(ISERROR(VLOOKUP(AH31,DT:DT,1,FALSE)),0,1)*AN31</f>
        <v>0</v>
      </c>
      <c r="BG31" s="49">
        <f t="shared" ref="BG31:BG36" si="319">IF(ISERROR(VLOOKUP(AF31,DT:DT,1,FALSE)),0,1)*IF(ISERROR(VLOOKUP(AH31,DT:DT,1,FALSE)),0,1)*AO31</f>
        <v>0</v>
      </c>
      <c r="BH31" s="49">
        <f t="shared" ref="BH31:BH36" si="320">IF(ISERROR(VLOOKUP(AF31,DT:DT,1,FALSE)),0,1)*IF(ISERROR(VLOOKUP(AH31,DT:DT,1,FALSE)),0,1)*AP31</f>
        <v>0</v>
      </c>
      <c r="BI31" s="49">
        <f t="shared" ref="BI31:BI36" si="321">IF(ISERROR(VLOOKUP(AF31,DT:DT,1,FALSE)),0,1)*IF(ISERROR(VLOOKUP(AH31,DT:DT,1,FALSE)),0,1)*AQ31</f>
        <v>0</v>
      </c>
      <c r="BJ31" s="49">
        <f t="shared" ref="BJ31:BJ36" si="322">IF(ISERROR(VLOOKUP(AF31,DT:DT,1,FALSE)),0,1)*IF(ISERROR(VLOOKUP(AH31,DT:DT,1,FALSE)),0,1)*AR31</f>
        <v>0</v>
      </c>
      <c r="BK31" s="49">
        <f t="shared" ref="BK31:BK36" si="323">IF(ISERROR(VLOOKUP(AF31,DT:DT,1,FALSE)),0,1)*IF(ISERROR(VLOOKUP(AH31,DT:DT,1,FALSE)),0,1)*AS31</f>
        <v>0</v>
      </c>
      <c r="BL31" s="49">
        <f t="shared" ref="BL31:BL36" si="324">IF(ISERROR(VLOOKUP(AF31,EN:EN,1,FALSE)),0,1)*IF(ISERROR(VLOOKUP(AH31,EN:EN,1,FALSE)),0,1)*AN31</f>
        <v>0</v>
      </c>
      <c r="BM31" s="49">
        <f t="shared" ref="BM31:BM36" si="325">IF(ISERROR(VLOOKUP(AF31,EN:EN,1,FALSE)),0,1)*IF(ISERROR(VLOOKUP(AH31,EN:EN,1,FALSE)),0,1)*AO31</f>
        <v>0</v>
      </c>
      <c r="BN31" s="49">
        <f t="shared" ref="BN31:BN36" si="326">IF(ISERROR(VLOOKUP(AF31,EN:EN,1,FALSE)),0,1)*IF(ISERROR(VLOOKUP(AH31,EN:EN,1,FALSE)),0,1)*AP31</f>
        <v>0</v>
      </c>
      <c r="BO31" s="49">
        <f t="shared" ref="BO31:BO36" si="327">IF(ISERROR(VLOOKUP(AF31,EN:EN,1,FALSE)),0,1)*IF(ISERROR(VLOOKUP(AH31,EN:EN,1,FALSE)),0,1)*AQ31</f>
        <v>0</v>
      </c>
      <c r="BP31" s="49">
        <f t="shared" ref="BP31:BP36" si="328">IF(ISERROR(VLOOKUP(AF31,EN:EN,1,FALSE)),0,1)*IF(ISERROR(VLOOKUP(AH31,EN:EN,1,FALSE)),0,1)*AR31</f>
        <v>0</v>
      </c>
      <c r="BQ31" s="49">
        <f t="shared" ref="BQ31:BQ36" si="329">IF(ISERROR(VLOOKUP(AF31,EN:EN,1,FALSE)),0,1)*IF(ISERROR(VLOOKUP(AH31,EN:EN,1,FALSE)),0,1)*AS31</f>
        <v>0</v>
      </c>
      <c r="BR31" s="14"/>
      <c r="BS31" s="14"/>
      <c r="BT31" s="14" t="s">
        <v>176</v>
      </c>
      <c r="BU31" s="49">
        <f t="shared" ref="BU31:BU34" si="330">(SUMIF(AF$4:AF$108,BT31,AN$4:AN$108)+SUMIF(AH$4:AH$108,BT31,AO$4:AO$108))</f>
        <v>0</v>
      </c>
      <c r="BV31" s="49">
        <f t="shared" ref="BV31:BV34" si="331">(SUMIF(AF$4:AF$108,BT31,AP$4:AP$108)+SUMIF(AH$4:AH$108,BT31,AQ$4:AQ$108))</f>
        <v>0</v>
      </c>
      <c r="BW31" s="49">
        <f t="shared" ref="BW31:BW34" si="332">(SUMIF(AF$4:AF$108,BT31,AR$4:AR$108)+SUMIF(AH$4:AH$108,BT31,AS$4:AS$108))</f>
        <v>0</v>
      </c>
      <c r="BX31" s="49">
        <f t="shared" ref="BX31:BX34" si="333">SUMIF($AF$4:$AF$108,BT31,$AI$4:$AI$108)+SUMIF($AH$4:$AH$108,BT31,$AK$4:$AK$108)</f>
        <v>0</v>
      </c>
      <c r="BY31" s="49">
        <f t="shared" ref="BY31:BY34" si="334">SUMIF($AF$4:$AF$108,BT31,$AK$4:$AK$108)+SUMIF($AH$4:$AH$108,BT31,$AI$4:$AI$108)</f>
        <v>0</v>
      </c>
      <c r="BZ31" s="49">
        <f t="shared" ref="BZ31:BZ34" si="335">BX31-BY31</f>
        <v>0</v>
      </c>
      <c r="CA31" s="49">
        <f t="shared" ref="CA31:CA34" si="336">IFERROR(BU31*3+BV31*1,0)</f>
        <v>0</v>
      </c>
      <c r="CB31" s="49" t="s">
        <v>147</v>
      </c>
      <c r="CC31" s="99">
        <f>RANK(CA31,CA31:CA34)</f>
        <v>1</v>
      </c>
      <c r="CD31" s="49">
        <f>SUMPRODUCT((CA31:CA34=CA31)*(BZ31:BZ34&gt;BZ31))</f>
        <v>0</v>
      </c>
      <c r="CE31" s="14"/>
      <c r="CF31" s="14" t="str">
        <f t="shared" ref="CF31:CF34" si="337">IF(CC31=1,BT31,)</f>
        <v>USA</v>
      </c>
      <c r="CG31" s="49">
        <f t="shared" ref="CG31:CG34" si="338">(SUMIF($AF$4:$AF$108,$BT31,$AT$4:$AT$108)+SUMIF($AH$4:$AH$108,$BT31,$AU$4:$AU$108))</f>
        <v>0</v>
      </c>
      <c r="CH31" s="49">
        <f t="shared" ref="CH31:CH34" si="339">(SUMIF($AF$4:$AF$108,$BT31,$AV$4:$AV$108)+SUMIF($AH$4:$AH$108,$BT31,$AW$4:$AW$108))</f>
        <v>0</v>
      </c>
      <c r="CI31" s="49">
        <f t="shared" ref="CI31:CI34" si="340">(SUMIF($AF$4:$AF$108,$BT31,$AX$4:$AX$108)+SUMIF($AH$4:$AH$108,$BT31,$AY$4:$AY$108))</f>
        <v>0</v>
      </c>
      <c r="CJ31" s="49">
        <f t="shared" ref="CJ31:CJ34" si="341">IFERROR(CG31*3+CH31*1,0)</f>
        <v>0</v>
      </c>
      <c r="CK31" s="49" t="str">
        <f t="shared" ref="CK31:CK34" si="342">CB31</f>
        <v>D</v>
      </c>
      <c r="CL31" s="49">
        <f>IF(CF31&gt;0,RANK(CJ31,CJ31:CJ34),)</f>
        <v>1</v>
      </c>
      <c r="CM31" s="49">
        <f>IF(AND(CF31&gt;0,COUNTIF(CL31:CL34,CL31)&gt;1),SUMIFS($AI$4:$AI$108,$AF$4:$AF$108,$BT31,$M$4:$M$108,1)+SUMIFS($AK$4:$AK$108,$AH$4:$AH$108,$BT31,$M$4:$M$108,1)-SUMIFS($AK$4:$AK$108,$AF$4:$AF$108,$BT31,$M$4:$M$108,1)-SUMIFS($AI$4:$AI$108,$AH$4:$AH$108,$BT31,$M$4:$M$108,1),)</f>
        <v>0</v>
      </c>
      <c r="CN31" s="49">
        <f>IF(AND(CF31&gt;0,COUNTIF(CL31:CL34,CL31)&gt;1),CL31+RANK(CM31,CM31:CM34)-1,CL31)</f>
        <v>1</v>
      </c>
      <c r="CO31" s="49">
        <f>IF(AND(CF31&gt;0,COUNTIF(CN31:CN34,CN31)&gt;1),SUMIFS($AI$4:$AI$108,$AF$4:$AF$108,$BT31,$M$4:$M$108,1)+SUMIFS($AK$4:$AK$108,$AH$4:$AH$108,$BT31,$M$4:$M$108,1),)</f>
        <v>0</v>
      </c>
      <c r="CP31" s="49">
        <f>IF(AND(CF31&gt;0,COUNTIF(CN31:CN34,CN31)&gt;1),CN31+RANK(CO31,CO31:CO34)-1,CN31)</f>
        <v>1</v>
      </c>
      <c r="CQ31" s="49">
        <f t="shared" ref="CQ31:CQ34" si="343">IF(CP31=0,"",CP31)</f>
        <v>1</v>
      </c>
      <c r="CR31" s="49">
        <f>IF(OR(CQ31="",COUNTIF(CQ31:CQ34,CQ31)=1),"",$BZ31)</f>
        <v>0</v>
      </c>
      <c r="CS31" s="49">
        <f>IF(CQ31="","",IF(COUNTIF(CQ31:CQ34,CQ31)=1,CQ31,CQ31+RANK(CR31,CR31:CR34,0)-1))</f>
        <v>1</v>
      </c>
      <c r="CT31" s="49">
        <f>IF(OR(CS31="",COUNTIF(CS31:CS34,CS31)=1),"",$BX31)</f>
        <v>0</v>
      </c>
      <c r="CU31" s="49">
        <f>IF(CQ31="","",IF(COUNTIF(CS31:CS34,CS31)=1,CS31,CS31+RANK(CT31,CT31:CT34,0)-1))</f>
        <v>1</v>
      </c>
      <c r="CV31" s="49">
        <f>IF(OR(CU31="",COUNTIF(CU31:CU34,CU31)=1),"",$BU31)</f>
        <v>0</v>
      </c>
      <c r="CW31" s="49">
        <f>IF(CQ31="","",IF(COUNTIF(CU31:CU34,CU31)=1,CU31,CU31+RANK(CV31,CV31:CV34,0)-1))</f>
        <v>1</v>
      </c>
      <c r="CX31" s="49">
        <f>IF(CF31&gt;0,BM29+RANK(CW31,CW31:CW34,1),)</f>
        <v>1</v>
      </c>
      <c r="CY31" s="14"/>
      <c r="CZ31" s="14">
        <f t="shared" ref="CZ31:CZ34" si="344">IF(CC31=2,BT31,)</f>
        <v>0</v>
      </c>
      <c r="DA31" s="49">
        <f t="shared" ref="DA31:DA34" si="345">(SUMIF($AF$4:$AF$108,$BT31,$AZ$4:$AZ$108)+SUMIF($AH$4:$AH$108,$BT31,$BA$4:$BA$108))</f>
        <v>0</v>
      </c>
      <c r="DB31" s="49">
        <f t="shared" ref="DB31:DB34" si="346">(SUMIF($AF$4:$AF$108,$BT31,$BB$4:$BB$108)+SUMIF($AH$4:$AH$108,$BT31,$BC$4:$BC$108))</f>
        <v>0</v>
      </c>
      <c r="DC31" s="49">
        <f t="shared" ref="DC31:DC34" si="347">(SUMIF($AF$4:$AF$108,$BT31,$BD$4:$BD$108)+SUMIF($AH$4:$AH$108,$BT31,$BE$4:$BE$108))</f>
        <v>0</v>
      </c>
      <c r="DD31" s="49">
        <f t="shared" ref="DD31:DD34" si="348">IFERROR(DA31*3+DB31*1,0)</f>
        <v>0</v>
      </c>
      <c r="DE31" s="49" t="str">
        <f t="shared" ref="DE31:DE34" si="349">$CB31</f>
        <v>D</v>
      </c>
      <c r="DF31" s="49">
        <f>IF(CZ31&gt;0,RANK(DD31,DD31:DD34)+CG29,)</f>
        <v>0</v>
      </c>
      <c r="DG31" s="49">
        <f>IF(AND(CZ31&gt;0,COUNTIF(DF31:DF34,DF31)&gt;1),SUMIFS($AI$4:$AI$108,$AF$4:$AF$108,$BT31,$M$4:$M$108,2)+SUMIFS($AK$4:$AK$108,$AH$4:$AH108,$BT31,$M$4:$M$108,2)-SUMIFS($AK$4:$AK$108,$AF$4:$AF$108,$BT31,$M$4:$M$108,2)-SUMIFS($AI$4:$AI$108,$AH$4:$AH$108,$BT31,$M$4:$M$108,2),)</f>
        <v>0</v>
      </c>
      <c r="DH31" s="49">
        <f>IF(AND(CZ31&gt;0,COUNTIF(DF31:DF34,DF31)&gt;1),DF31+RANK(DG31,DG31:DG34)-1,DF31)</f>
        <v>0</v>
      </c>
      <c r="DI31" s="49">
        <f>IF(AND(CZ31&gt;0,COUNTIF(DH31:DH34,DH31)&gt;1),SUMIFS($AI$4:$AI$108,$AF$4:$AF$108,$BT31,$M$4:$M$108,2)+SUMIFS($AK$4:$AK$108,$AH$4:$AH$108,$BT31,$M$4:$M$108,2),)</f>
        <v>0</v>
      </c>
      <c r="DJ31" s="49">
        <f>IF(AND(CZ31&gt;0,COUNTIF(DH31:DH34,DH31)&gt;1),DH31+RANK(DI31,DI31:DI34)-1,DH31)</f>
        <v>0</v>
      </c>
      <c r="DK31" s="49" t="str">
        <f t="shared" ref="DK31:DK34" si="350">IF(DJ31=0,"",DJ31)</f>
        <v/>
      </c>
      <c r="DL31" s="49" t="str">
        <f>IF(OR(DK31="",COUNTIF(DK31:DK34,DK31)=1),"",$BZ31)</f>
        <v/>
      </c>
      <c r="DM31" s="49" t="str">
        <f>IF(DK31="","",IF(COUNTIF(DK31:DK34,DK31)=1,DK31,DK31+RANK(DL31,DL31:DL34,0)-1))</f>
        <v/>
      </c>
      <c r="DN31" s="49" t="str">
        <f>IF(OR(DM31="",COUNTIF(DM31:DM34,DM31)=1),"",$BX31)</f>
        <v/>
      </c>
      <c r="DO31" s="49" t="str">
        <f>IF(DK31="","",IF(COUNTIF(DM31:DM34,DM31)=1,DM31,DM31+RANK(DN31,DN31:DN34,0)-1))</f>
        <v/>
      </c>
      <c r="DP31" s="49" t="str">
        <f>IF(OR(DO31="",COUNTIF(DO31:DO34,DO31)=1),"",$BU31)</f>
        <v/>
      </c>
      <c r="DQ31" s="49" t="str">
        <f>IF(DK31="","",IF(COUNTIF(DO31:DO34,DO31)=1,DO31,DO31+RANK(DP31,DP31:DP34,0)-1))</f>
        <v/>
      </c>
      <c r="DR31" s="49">
        <f>IF(CZ31&gt;0,CG29+RANK(DQ31,DQ31:DQ34,1),)</f>
        <v>0</v>
      </c>
      <c r="DS31" s="14"/>
      <c r="DT31" s="49">
        <f t="shared" ref="DT31:DT34" si="351">IF(CC31=3,BT31,)</f>
        <v>0</v>
      </c>
      <c r="DU31" s="49">
        <f t="shared" ref="DU31:DU34" si="352">(SUMIF($AF$4:$AF$108,BT31,$BF$4:$BF$108)+SUMIF($AH$4:$AH$108,BT31,$BG$4:$BG$108))</f>
        <v>0</v>
      </c>
      <c r="DV31" s="49">
        <f t="shared" ref="DV31:DV34" si="353">(SUMIF($AF$4:$AF$108,BT31,$BH$4:$BH$108)+SUMIF($AH$4:$AH$108,BT31,$BI$4:$BI$108))</f>
        <v>0</v>
      </c>
      <c r="DW31" s="49">
        <f t="shared" ref="DW31:DW34" si="354">(SUMIF($AF$4:$AF$108,BT31,$BJ$4:$BJ$108)+SUMIF($AH$4:$AH$108,BT31,$BK$4:$BK$108))</f>
        <v>0</v>
      </c>
      <c r="DX31" s="49">
        <f t="shared" ref="DX31:DX34" si="355">IFERROR(DU31*3+DV31*1,0)</f>
        <v>0</v>
      </c>
      <c r="DY31" s="49" t="str">
        <f t="shared" ref="DY31:DY34" si="356">CB31</f>
        <v>D</v>
      </c>
      <c r="DZ31" s="49">
        <f>IF(DT31&gt;0,RANK(DX31,DX31:DX34)+CG29+DA29,)</f>
        <v>0</v>
      </c>
      <c r="EA31" s="49">
        <f>IF(AND(DT31&gt;0,COUNTIF(DZ31:DZ34,DZ31)&gt;1),SUMIFS($AI$4:$AI$108,$AF$4:$AF$108,$BT31,$M$4:$M$108,3)+SUMIFS($AK$4:$AK$108,$AH$4:$AH$108,$BT31,$M$4:$M$108,3)-SUMIFS($AK$4:$AK$108,$AF$4:$AF$108,$BT31,$M$4:$M$108,3)-SUMIFS($AI$4:$AI$108,$AH$4:$AH$108,$BT31,$M$4:$M$108,3),)</f>
        <v>0</v>
      </c>
      <c r="EB31" s="49">
        <f>IF(AND(DT31&gt;0,COUNTIF(DZ31:DZ34,DZ31)&gt;1),DZ31+RANK(EA31,EA31:EA34)-1,DZ31)</f>
        <v>0</v>
      </c>
      <c r="EC31" s="49">
        <f>IF(AND(DT31&gt;0,COUNTIF(EB31:EB34,EB31)&gt;1),SUMIFS($AI$4:$AI$108,$AF$4:$AF$108,$BT31,$M$4:$M$108,3)+SUMIFS($AK$4:$AK$108,$AH$4:$AH$108,$BT31,$M$4:$M$108,3),)</f>
        <v>0</v>
      </c>
      <c r="ED31" s="49">
        <f>IF(AND(DT31&gt;0,COUNTIF(EB31:EB34,EB31)&gt;1),EB31+RANK(EC31,EC31:EC34)-1,EB31)</f>
        <v>0</v>
      </c>
      <c r="EE31" s="49" t="str">
        <f t="shared" ref="EE31:EE34" si="357">IF(ED31=0,"",ED31)</f>
        <v/>
      </c>
      <c r="EF31" s="49" t="str">
        <f>IF(OR(EE31="",COUNTIF(EE31:EE34,EE31)=1),"",$BZ31)</f>
        <v/>
      </c>
      <c r="EG31" s="49" t="str">
        <f>IF(EE31="","",IF(COUNTIF(EE31:EE34,EE31)=1,EE31,EE31+RANK(EF31,EF31:EF34,0)-1))</f>
        <v/>
      </c>
      <c r="EH31" s="49" t="str">
        <f>IF(OR(EG31="",COUNTIF(EG31:EG34,EG31)=1),"",$BX31)</f>
        <v/>
      </c>
      <c r="EI31" s="49" t="str">
        <f>IF(EE31="","",IF(COUNTIF(EG31:EG34,EG31)=1,EG31,EG31+RANK(EH31,EH31:EH34,0)-1))</f>
        <v/>
      </c>
      <c r="EJ31" s="49" t="str">
        <f>IF(OR(EI31="",COUNTIF(EI31:EI34,EI31)=1),"",$BU31)</f>
        <v/>
      </c>
      <c r="EK31" s="49" t="str">
        <f>IF(EE31="","",IF(COUNTIF(EI31:EI34,EI31)=1,EI31,EI31+RANK(EJ31,EJ31:EJ34,0)-1))</f>
        <v/>
      </c>
      <c r="EL31" s="49">
        <f>IF(DT31&gt;0,CG29+DA29+RANK(EK31,EK31:EK34,1),)</f>
        <v>0</v>
      </c>
      <c r="EM31" s="14"/>
      <c r="EN31" s="49">
        <f t="shared" ref="EN31:EN34" si="358">IF(CC31=4,BT31,)</f>
        <v>0</v>
      </c>
      <c r="EO31" s="49">
        <f t="shared" ref="EO31:EO34" si="359">(SUMIF($AF$4:$AF$108,$BT31,$BL$4:$BL$108)+SUMIF($AH$4:$AH$108,$BT31,$BM$4:$BM$108))</f>
        <v>0</v>
      </c>
      <c r="EP31" s="49">
        <f t="shared" ref="EP31:EP34" si="360">(SUMIF($AF$4:$AF$108,$BT31,$BN$4:$BN$108)+SUMIF($AH$4:$AH$108,$BT31,$BO$4:$BO$108))</f>
        <v>0</v>
      </c>
      <c r="EQ31" s="49">
        <f t="shared" ref="EQ31:EQ34" si="361">(SUMIF($AF$4:$AF$108,$BT31,$BP$4:$BP$108)+SUMIF($AH$4:$AH$108,$BT31,$BQ$4:$BQ$108))</f>
        <v>0</v>
      </c>
      <c r="ER31" s="49">
        <f t="shared" ref="ER31:ER34" si="362">IFERROR(EO31*3+EP31*1,0)</f>
        <v>0</v>
      </c>
      <c r="ES31" s="49" t="str">
        <f t="shared" ref="ES31:ES34" si="363">$CB31</f>
        <v>D</v>
      </c>
      <c r="ET31" s="49">
        <f>IF(EN31&gt;0,RANK(ER31,ER31:ER34)+CG29+DA29+DU29,)</f>
        <v>0</v>
      </c>
      <c r="EU31" s="49">
        <f>IF(AND(EN31&gt;0,COUNTIF(ET31:ET34,ET31)&gt;1),SUMIFS($AI$4:$AI$108,$AF$4:$AF$108,$BT31,$M$4:$M$108,4)+SUMIFS($AK$4:$AK$108,$AH$4:$AH$108,$BT31,$M$4:$M$108,4)-SUMIFS($AK$4:$AK$108,$AF$4:$AF$108,$BT31,$M$4:$M$108,4)-SUMIFS($AI$4:$AI$108,$AH$4:$AH$108,$BT31,$M$4:$M$108,4),)</f>
        <v>0</v>
      </c>
      <c r="EV31" s="49">
        <f>IF(AND(EN31&gt;0,COUNTIF(ET31:ET34,ET31)&gt;1),ET31+RANK(EU31,EU31:EU34)-1,ET31)</f>
        <v>0</v>
      </c>
      <c r="EW31" s="49">
        <f t="shared" ref="EW31:EW34" si="364">IF(AND(EN31&gt;0,COUNTIF(EV31:EV34,EV31)&gt;1),SUMIFS($AI$4:$AI$108,$AF$4:$AF$108,$BT31,$M$4:$M$108,4)+SUMIFS($AK$4:$AK$108,$AH$4:$AH$108,$BT31,$M$4:$M$108,4),)</f>
        <v>0</v>
      </c>
      <c r="EX31" s="49">
        <f>IF(AND(EN31&gt;0,COUNTIF(EV31:EV34,EV31)&gt;1),EV31+RANK(EW31,EW31:EW34)-1,EV31)</f>
        <v>0</v>
      </c>
      <c r="EY31" s="49" t="str">
        <f t="shared" ref="EY31:EY34" si="365">IF(EX31=0,"",EX31)</f>
        <v/>
      </c>
      <c r="EZ31" s="49" t="str">
        <f>IF(OR(EY31="",COUNTIF(EY31:EY34,EY31)=1),"",$BZ31)</f>
        <v/>
      </c>
      <c r="FA31" s="49" t="str">
        <f>IF(EY31="","",IF(COUNTIF(EY31:EY34,EY31)=1,EY31,EY31+RANK(EZ31,EZ31:EZ34,0)-1))</f>
        <v/>
      </c>
      <c r="FB31" s="49" t="str">
        <f>IF(OR(FA31="",COUNTIF(FA31:FA34,FA31)=1),"",$BX31)</f>
        <v/>
      </c>
      <c r="FC31" s="49" t="str">
        <f>IF(EY31="","",IF(COUNTIF(FA31:FA34,FA31)=1,FA31,FA31+RANK(FB31,FB31:FB34,0)-1))</f>
        <v/>
      </c>
      <c r="FD31" s="49" t="str">
        <f>IF(OR(FC31="",COUNTIF(FC31:FC34,FC31)=1),"",$BU31)</f>
        <v/>
      </c>
      <c r="FE31" s="49" t="str">
        <f>IF(EY31="","",IF(COUNTIF(FC31:FC34,FC31)=1,FC31,FC31+RANK(FD31,FD31:FD34,0)-1))</f>
        <v/>
      </c>
      <c r="FF31" s="49">
        <f>IF(EN31&gt;0,CG29+DA29+DU29+RANK(FE31,FE31:FE34,1),)</f>
        <v>0</v>
      </c>
      <c r="FG31" s="14"/>
      <c r="FH31" s="49">
        <f>IFERROR(VLOOKUP(FJ31,CF30:CX34,19,FALSE),IFERROR(VLOOKUP(FJ31,CZ30:DR34,19,FALSE),IFERROR(VLOOKUP(FJ31,DT30:EL34,19,FALSE),VLOOKUP(FJ31,EN30:FF34,19,FALSE))))</f>
        <v>1</v>
      </c>
      <c r="FI31" s="49">
        <f>RANK(FH31,FH31:FH34,1)+COUNTIF(FH31,FH31)-1</f>
        <v>1</v>
      </c>
      <c r="FJ31" s="14" t="str">
        <f t="shared" ref="FJ31:FJ34" si="366">BT31</f>
        <v>USA</v>
      </c>
      <c r="FK31" s="42"/>
      <c r="FL31" s="42"/>
      <c r="FM31" s="42"/>
      <c r="FN31" s="42"/>
      <c r="FO31" s="42"/>
      <c r="FP31" s="42"/>
      <c r="FQ31" s="42"/>
      <c r="FR31" s="42"/>
      <c r="FS31" s="42"/>
      <c r="FT31" s="42"/>
      <c r="FU31" s="42"/>
      <c r="FV31" s="42"/>
      <c r="FW31" s="42"/>
      <c r="FX31" s="42"/>
      <c r="FY31" s="42"/>
      <c r="FZ31" s="44">
        <v>29</v>
      </c>
      <c r="GA31" s="44" t="str">
        <f t="shared" si="79"/>
        <v>EGICHDLK</v>
      </c>
      <c r="GB31" s="44" t="s">
        <v>148</v>
      </c>
      <c r="GC31" s="44" t="s">
        <v>149</v>
      </c>
      <c r="GD31" s="44" t="s">
        <v>150</v>
      </c>
      <c r="GE31" s="44" t="s">
        <v>163</v>
      </c>
      <c r="GF31" s="44" t="s">
        <v>160</v>
      </c>
      <c r="GG31" s="44" t="s">
        <v>147</v>
      </c>
      <c r="GH31" s="44" t="s">
        <v>152</v>
      </c>
      <c r="GI31" s="44" t="s">
        <v>151</v>
      </c>
      <c r="GJ31" s="100" t="str">
        <f t="shared" ref="GJ31:GQ31" si="367">VLOOKUP(GB31,$FM$3:$FN$15,2,FALSE)</f>
        <v>Elfenbenskusten</v>
      </c>
      <c r="GK31" s="100" t="str">
        <f t="shared" si="367"/>
        <v>Iran</v>
      </c>
      <c r="GL31" s="100" t="str">
        <f t="shared" si="367"/>
        <v>Irak</v>
      </c>
      <c r="GM31" s="100" t="str">
        <f t="shared" si="367"/>
        <v>Haiti</v>
      </c>
      <c r="GN31" s="100" t="str">
        <f t="shared" si="367"/>
        <v>Saudiarabien</v>
      </c>
      <c r="GO31" s="100" t="str">
        <f t="shared" si="367"/>
        <v>Australien</v>
      </c>
      <c r="GP31" s="100" t="str">
        <f t="shared" si="367"/>
        <v>Ghana</v>
      </c>
      <c r="GQ31" s="100" t="str">
        <f t="shared" si="367"/>
        <v>Uzbekistan</v>
      </c>
      <c r="GR31" s="42" t="str">
        <f t="shared" si="81"/>
        <v/>
      </c>
      <c r="GS31" s="42"/>
      <c r="GT31" s="42"/>
      <c r="GU31" s="42"/>
      <c r="GV31" s="42"/>
      <c r="GW31" s="42"/>
      <c r="GX31" s="44"/>
      <c r="GY31" s="42"/>
      <c r="GZ31" s="85">
        <v>28</v>
      </c>
      <c r="HA31" s="96"/>
      <c r="HB31" s="96"/>
      <c r="HC31" s="85"/>
      <c r="HD31" s="42"/>
      <c r="HE31" s="42"/>
      <c r="HF31" s="42"/>
      <c r="HG31" s="42"/>
    </row>
    <row r="32" spans="1:215" ht="14.25" customHeight="1" x14ac:dyDescent="0.35">
      <c r="A32" s="42"/>
      <c r="B32" s="85">
        <v>6</v>
      </c>
      <c r="C32" s="86">
        <v>46187</v>
      </c>
      <c r="D32" s="87" t="s">
        <v>178</v>
      </c>
      <c r="E32" s="88" t="s">
        <v>157</v>
      </c>
      <c r="F32" s="89" t="s">
        <v>179</v>
      </c>
      <c r="G32" s="90"/>
      <c r="H32" s="85" t="s">
        <v>157</v>
      </c>
      <c r="I32" s="90"/>
      <c r="J32" s="85" t="str">
        <f t="shared" si="286"/>
        <v/>
      </c>
      <c r="K32" s="91"/>
      <c r="L32" s="91"/>
      <c r="M32" s="92">
        <f t="shared" si="287"/>
        <v>1</v>
      </c>
      <c r="N32" s="46">
        <v>2</v>
      </c>
      <c r="O32" s="104" t="str">
        <f>VLOOKUP(N32,FI31:FJ34,2,FALSE)</f>
        <v>Paraguay</v>
      </c>
      <c r="P32" s="105">
        <f t="shared" si="288"/>
        <v>0</v>
      </c>
      <c r="Q32" s="105">
        <f t="shared" si="289"/>
        <v>0</v>
      </c>
      <c r="R32" s="105">
        <f t="shared" si="290"/>
        <v>0</v>
      </c>
      <c r="S32" s="105">
        <f t="shared" si="291"/>
        <v>0</v>
      </c>
      <c r="T32" s="105">
        <f t="shared" si="292"/>
        <v>0</v>
      </c>
      <c r="U32" s="105">
        <f t="shared" si="293"/>
        <v>0</v>
      </c>
      <c r="V32" s="106">
        <f t="shared" si="294"/>
        <v>0</v>
      </c>
      <c r="W32" s="42"/>
      <c r="X32" s="42"/>
      <c r="AB32" s="42"/>
      <c r="AC32" s="127"/>
      <c r="AD32" s="42"/>
      <c r="AE32" s="98">
        <f t="shared" ref="AE32:AH32" si="368">C32</f>
        <v>46187</v>
      </c>
      <c r="AF32" s="98" t="str">
        <f t="shared" si="368"/>
        <v>Australien</v>
      </c>
      <c r="AG32" s="98" t="str">
        <f t="shared" si="368"/>
        <v>-</v>
      </c>
      <c r="AH32" s="98" t="str">
        <f t="shared" si="368"/>
        <v>Turkiet</v>
      </c>
      <c r="AI32" s="90" t="str">
        <f t="shared" si="296"/>
        <v/>
      </c>
      <c r="AJ32" s="85" t="str">
        <f t="shared" si="297"/>
        <v>-</v>
      </c>
      <c r="AK32" s="90" t="str">
        <f t="shared" si="298"/>
        <v/>
      </c>
      <c r="AL32" s="85" t="str">
        <f t="shared" si="299"/>
        <v/>
      </c>
      <c r="AM32" s="91"/>
      <c r="AN32" s="49">
        <f t="shared" si="300"/>
        <v>0</v>
      </c>
      <c r="AO32" s="49">
        <f t="shared" si="301"/>
        <v>0</v>
      </c>
      <c r="AP32" s="49">
        <f t="shared" si="302"/>
        <v>0</v>
      </c>
      <c r="AQ32" s="49">
        <f t="shared" si="303"/>
        <v>0</v>
      </c>
      <c r="AR32" s="49">
        <f t="shared" si="304"/>
        <v>0</v>
      </c>
      <c r="AS32" s="49">
        <f t="shared" si="305"/>
        <v>0</v>
      </c>
      <c r="AT32" s="49">
        <f t="shared" si="306"/>
        <v>0</v>
      </c>
      <c r="AU32" s="49">
        <f t="shared" si="307"/>
        <v>0</v>
      </c>
      <c r="AV32" s="49">
        <f t="shared" si="308"/>
        <v>0</v>
      </c>
      <c r="AW32" s="49">
        <f t="shared" si="309"/>
        <v>0</v>
      </c>
      <c r="AX32" s="49">
        <f t="shared" si="310"/>
        <v>0</v>
      </c>
      <c r="AY32" s="49">
        <f t="shared" si="311"/>
        <v>0</v>
      </c>
      <c r="AZ32" s="49">
        <f t="shared" si="312"/>
        <v>0</v>
      </c>
      <c r="BA32" s="49">
        <f t="shared" si="313"/>
        <v>0</v>
      </c>
      <c r="BB32" s="49">
        <f t="shared" si="314"/>
        <v>0</v>
      </c>
      <c r="BC32" s="49">
        <f t="shared" si="315"/>
        <v>0</v>
      </c>
      <c r="BD32" s="49">
        <f t="shared" si="316"/>
        <v>0</v>
      </c>
      <c r="BE32" s="49">
        <f t="shared" si="317"/>
        <v>0</v>
      </c>
      <c r="BF32" s="49">
        <f t="shared" si="318"/>
        <v>0</v>
      </c>
      <c r="BG32" s="49">
        <f t="shared" si="319"/>
        <v>0</v>
      </c>
      <c r="BH32" s="49">
        <f t="shared" si="320"/>
        <v>0</v>
      </c>
      <c r="BI32" s="49">
        <f t="shared" si="321"/>
        <v>0</v>
      </c>
      <c r="BJ32" s="49">
        <f t="shared" si="322"/>
        <v>0</v>
      </c>
      <c r="BK32" s="49">
        <f t="shared" si="323"/>
        <v>0</v>
      </c>
      <c r="BL32" s="49">
        <f t="shared" si="324"/>
        <v>0</v>
      </c>
      <c r="BM32" s="49">
        <f t="shared" si="325"/>
        <v>0</v>
      </c>
      <c r="BN32" s="49">
        <f t="shared" si="326"/>
        <v>0</v>
      </c>
      <c r="BO32" s="49">
        <f t="shared" si="327"/>
        <v>0</v>
      </c>
      <c r="BP32" s="49">
        <f t="shared" si="328"/>
        <v>0</v>
      </c>
      <c r="BQ32" s="49">
        <f t="shared" si="329"/>
        <v>0</v>
      </c>
      <c r="BR32" s="14"/>
      <c r="BS32" s="14"/>
      <c r="BT32" s="14" t="s">
        <v>177</v>
      </c>
      <c r="BU32" s="49">
        <f t="shared" si="330"/>
        <v>0</v>
      </c>
      <c r="BV32" s="49">
        <f t="shared" si="331"/>
        <v>0</v>
      </c>
      <c r="BW32" s="49">
        <f t="shared" si="332"/>
        <v>0</v>
      </c>
      <c r="BX32" s="49">
        <f t="shared" si="333"/>
        <v>0</v>
      </c>
      <c r="BY32" s="49">
        <f t="shared" si="334"/>
        <v>0</v>
      </c>
      <c r="BZ32" s="49">
        <f t="shared" si="335"/>
        <v>0</v>
      </c>
      <c r="CA32" s="49">
        <f t="shared" si="336"/>
        <v>0</v>
      </c>
      <c r="CB32" s="49" t="s">
        <v>147</v>
      </c>
      <c r="CC32" s="99">
        <f>RANK(CA32,CA31:CA34)</f>
        <v>1</v>
      </c>
      <c r="CD32" s="49">
        <f>SUMPRODUCT((CA31:CA34=CA32)*(BZ31:BZ34&gt;BZ32))</f>
        <v>0</v>
      </c>
      <c r="CE32" s="14"/>
      <c r="CF32" s="14" t="str">
        <f t="shared" si="337"/>
        <v>Paraguay</v>
      </c>
      <c r="CG32" s="49">
        <f t="shared" si="338"/>
        <v>0</v>
      </c>
      <c r="CH32" s="49">
        <f t="shared" si="339"/>
        <v>0</v>
      </c>
      <c r="CI32" s="49">
        <f t="shared" si="340"/>
        <v>0</v>
      </c>
      <c r="CJ32" s="49">
        <f t="shared" si="341"/>
        <v>0</v>
      </c>
      <c r="CK32" s="49" t="str">
        <f t="shared" si="342"/>
        <v>D</v>
      </c>
      <c r="CL32" s="49">
        <f>IF(CF32&gt;0,RANK(CJ32,CJ31:CJ34),)</f>
        <v>1</v>
      </c>
      <c r="CM32" s="49">
        <f>IF(AND(CF32&gt;0,COUNTIF(CL31:CL34,CL32)&gt;1),SUMIFS($AI$4:$AI$108,$AF$4:$AF$108,$BT32,$M$4:$M$108,1)+SUMIFS($AK$4:$AK$108,$AH$4:$AH$108,$BT32,$M$4:$M$108,1)-SUMIFS($AK$4:$AK$108,$AF$4:$AF$108,$BT32,$M$4:$M$108,1)-SUMIFS($AI$4:$AI$108,$AH$4:$AH$108,$BT32,$M$4:$M$108,1),)</f>
        <v>0</v>
      </c>
      <c r="CN32" s="49">
        <f>IF(AND(CF32&gt;0,COUNTIF(CL31:CL34,CL32)&gt;1),CL32+RANK(CM32,CM31:CM34)-1,CL32)</f>
        <v>1</v>
      </c>
      <c r="CO32" s="49">
        <f>IF(AND(CF32&gt;0,COUNTIF(CN31:CN34,CN32)&gt;1),SUMIFS($AI$4:$AI$108,$AF$4:$AF$108,$BT32,$M$4:$M$108,1)+SUMIFS($AK$4:$AK$108,$AH$4:$AH$108,$BT32,$M$4:$M$108,1),)</f>
        <v>0</v>
      </c>
      <c r="CP32" s="49">
        <f>IF(AND(CF32&gt;0,COUNTIF(CN31:CN34,CN32)&gt;1),CN32+RANK(CO32,CO31:CO34)-1,CN32)</f>
        <v>1</v>
      </c>
      <c r="CQ32" s="49">
        <f t="shared" si="343"/>
        <v>1</v>
      </c>
      <c r="CR32" s="49">
        <f>IF(OR(CQ32="",COUNTIF(CQ31:CQ34,CQ32)=1),"",$BZ32)</f>
        <v>0</v>
      </c>
      <c r="CS32" s="49">
        <f>IF(CQ32="","",IF(COUNTIF(CQ31:CQ34,CQ32)=1,CQ32,CQ32+RANK(CR32,CR31:CR34,0)-1))</f>
        <v>1</v>
      </c>
      <c r="CT32" s="49">
        <f>IF(OR(CS32="",COUNTIF(CS31:CS34,CS32)=1),"",$BX32)</f>
        <v>0</v>
      </c>
      <c r="CU32" s="49">
        <f>IF(CQ32="","",IF(COUNTIF(CS31:CS34,CS32)=1,CS32,CS32+RANK(CT32,CT31:CT34,0)-1))</f>
        <v>1</v>
      </c>
      <c r="CV32" s="49">
        <f>IF(OR(CU32="",COUNTIF(CU31:CU34,CU32)=1),"",$BU32)</f>
        <v>0</v>
      </c>
      <c r="CW32" s="49">
        <f>IF(CQ32="","",IF(COUNTIF(CU31:CU34,CU32)=1,CU32,CU32+RANK(CV32,CV31:CV34,0)-1))</f>
        <v>1</v>
      </c>
      <c r="CX32" s="49">
        <f>IF(CF32&gt;0,BM29+RANK(CW32,CW31:CW34,1),)</f>
        <v>1</v>
      </c>
      <c r="CY32" s="14"/>
      <c r="CZ32" s="14">
        <f t="shared" si="344"/>
        <v>0</v>
      </c>
      <c r="DA32" s="49">
        <f t="shared" si="345"/>
        <v>0</v>
      </c>
      <c r="DB32" s="49">
        <f t="shared" si="346"/>
        <v>0</v>
      </c>
      <c r="DC32" s="49">
        <f t="shared" si="347"/>
        <v>0</v>
      </c>
      <c r="DD32" s="49">
        <f t="shared" si="348"/>
        <v>0</v>
      </c>
      <c r="DE32" s="49" t="str">
        <f t="shared" si="349"/>
        <v>D</v>
      </c>
      <c r="DF32" s="49">
        <f>IF(CZ32&gt;0,RANK(DD32,DD31:DD34)+CG29,)</f>
        <v>0</v>
      </c>
      <c r="DG32" s="49">
        <f>IF(AND(CZ32&gt;0,COUNTIF(DF31:DF34,DF32)&gt;1),SUMIFS($AI$4:$AI$108,$AF$4:$AF$108,$BT32,$M$4:$M$108,2)+SUMIFS($AK$4:$AK$108,$AH$4:$AH108,$BT32,$M$4:$M$108,2)-SUMIFS($AK$4:$AK$108,$AF$4:$AF$108,$BT32,$M$4:$M$108,2)-SUMIFS($AI$4:$AI$108,$AH$4:$AH$108,$BT32,$M$4:$M$108,2),)</f>
        <v>0</v>
      </c>
      <c r="DH32" s="49">
        <f>IF(AND(CZ32&gt;0,COUNTIF(DF31:DF34,DF32)&gt;1),DF32+RANK(DG32,DG31:DG34)-1,DF32)</f>
        <v>0</v>
      </c>
      <c r="DI32" s="49">
        <f>IF(AND(CZ32&gt;0,COUNTIF(DH31:DH34,DH32)&gt;1),SUMIFS($AI$4:$AI$108,$AF$4:$AF$108,$BT32,$M$4:$M$108,2)+SUMIFS($AK$4:$AK$108,$AH$4:$AH$108,$BT32,$M$4:$M$108,2),)</f>
        <v>0</v>
      </c>
      <c r="DJ32" s="49">
        <f>IF(AND(CZ32&gt;0,COUNTIF(DH31:DH34,DH32)&gt;1),DH32+RANK(DI32,DI31:DI34)-1,DH32)</f>
        <v>0</v>
      </c>
      <c r="DK32" s="49" t="str">
        <f t="shared" si="350"/>
        <v/>
      </c>
      <c r="DL32" s="49" t="str">
        <f>IF(OR(DK32="",COUNTIF(DK31:DK34,DK32)=1),"",$BZ32)</f>
        <v/>
      </c>
      <c r="DM32" s="49" t="str">
        <f>IF(DK32="","",IF(COUNTIF(DK31:DK34,DK32)=1,DK32,DK32+RANK(DL32,DL31:DL34,0)-1))</f>
        <v/>
      </c>
      <c r="DN32" s="49" t="str">
        <f>IF(OR(DM32="",COUNTIF(DM31:DM34,DM32)=1),"",$BX32)</f>
        <v/>
      </c>
      <c r="DO32" s="49" t="str">
        <f>IF(DK32="","",IF(COUNTIF(DM31:DM34,DM32)=1,DM32,DM32+RANK(DN32,DN31:DN34,0)-1))</f>
        <v/>
      </c>
      <c r="DP32" s="49" t="str">
        <f>IF(OR(DO32="",COUNTIF(DO31:DO34,DO32)=1),"",$BU32)</f>
        <v/>
      </c>
      <c r="DQ32" s="49" t="str">
        <f>IF(DK32="","",IF(COUNTIF(DO31:DO34,DO32)=1,DO32,DO32+RANK(DP32,DP31:DP34,0)-1))</f>
        <v/>
      </c>
      <c r="DR32" s="49">
        <f>IF(CZ32&gt;0,CG29+RANK(DQ32,DQ31:DQ34,1),)</f>
        <v>0</v>
      </c>
      <c r="DS32" s="14"/>
      <c r="DT32" s="49">
        <f t="shared" si="351"/>
        <v>0</v>
      </c>
      <c r="DU32" s="49">
        <f t="shared" si="352"/>
        <v>0</v>
      </c>
      <c r="DV32" s="49">
        <f t="shared" si="353"/>
        <v>0</v>
      </c>
      <c r="DW32" s="49">
        <f t="shared" si="354"/>
        <v>0</v>
      </c>
      <c r="DX32" s="49">
        <f t="shared" si="355"/>
        <v>0</v>
      </c>
      <c r="DY32" s="49" t="str">
        <f t="shared" si="356"/>
        <v>D</v>
      </c>
      <c r="DZ32" s="49">
        <f>IF(DT32&gt;0,RANK(DX32,DX31:DX34)+CG29+DA29,)</f>
        <v>0</v>
      </c>
      <c r="EA32" s="49">
        <f>IF(AND(DT32&gt;0,COUNTIF(DZ31:DZ34,DZ32)&gt;1),SUMIFS($AI$4:$AI$108,$AF$4:$AF$108,$BT32,$M$4:$M$108,3)+SUMIFS($AK$4:$AK$108,$AH$4:$AH$108,$BT32,$M$4:$M$108,3)-SUMIFS($AK$4:$AK$108,$AF$4:$AF$108,$BT32,$M$4:$M$108,3)-SUMIFS($AI$4:$AI$108,$AH$4:$AH$108,$BT32,$M$4:$M$108,3),)</f>
        <v>0</v>
      </c>
      <c r="EB32" s="49">
        <f>IF(AND(DT32&gt;0,COUNTIF(DZ31:DZ34,DZ32)&gt;1),DZ32+RANK(EA32,EA31:EA34)-1,DZ32)</f>
        <v>0</v>
      </c>
      <c r="EC32" s="49">
        <f>IF(AND(DT32&gt;0,COUNTIF(EB31:EB34,EB32)&gt;1),SUMIFS($AI$4:$AI$108,$AF$4:$AF$108,$BT32,$M$4:$M$108,3)+SUMIFS($AK$4:$AK$108,$AH$4:$AH$108,$BT32,$M$4:$M$108,3),)</f>
        <v>0</v>
      </c>
      <c r="ED32" s="49">
        <f>IF(AND(DT32&gt;0,COUNTIF(EB31:EB34,EB32)&gt;1),EB32+RANK(EC32,EC31:EC34)-1,EB32)</f>
        <v>0</v>
      </c>
      <c r="EE32" s="49" t="str">
        <f t="shared" si="357"/>
        <v/>
      </c>
      <c r="EF32" s="49" t="str">
        <f>IF(OR(EE32="",COUNTIF(EE31:EE34,EE32)=1),"",$BZ32)</f>
        <v/>
      </c>
      <c r="EG32" s="49" t="str">
        <f>IF(EE32="","",IF(COUNTIF(EE31:EE34,EE32)=1,EE32,EE32+RANK(EF32,EF31:EF34,0)-1))</f>
        <v/>
      </c>
      <c r="EH32" s="49" t="str">
        <f>IF(OR(EG32="",COUNTIF(EG31:EG34,EG32)=1),"",$BX32)</f>
        <v/>
      </c>
      <c r="EI32" s="49" t="str">
        <f>IF(EE32="","",IF(COUNTIF(EG31:EG34,EG32)=1,EG32,EG32+RANK(EH32,EH31:EH34,0)-1))</f>
        <v/>
      </c>
      <c r="EJ32" s="49" t="str">
        <f>IF(OR(EI32="",COUNTIF(EI31:EI34,EI32)=1),"",$BU32)</f>
        <v/>
      </c>
      <c r="EK32" s="49" t="str">
        <f>IF(EE32="","",IF(COUNTIF(EI31:EI34,EI32)=1,EI32,EI32+RANK(EJ32,EJ31:EJ34,0)-1))</f>
        <v/>
      </c>
      <c r="EL32" s="49">
        <f>IF(DT32&gt;0,CG29+DA29+RANK(EK32,EK31:EK34,1),)</f>
        <v>0</v>
      </c>
      <c r="EM32" s="14"/>
      <c r="EN32" s="49">
        <f t="shared" si="358"/>
        <v>0</v>
      </c>
      <c r="EO32" s="49">
        <f t="shared" si="359"/>
        <v>0</v>
      </c>
      <c r="EP32" s="49">
        <f t="shared" si="360"/>
        <v>0</v>
      </c>
      <c r="EQ32" s="49">
        <f t="shared" si="361"/>
        <v>0</v>
      </c>
      <c r="ER32" s="49">
        <f t="shared" si="362"/>
        <v>0</v>
      </c>
      <c r="ES32" s="49" t="str">
        <f t="shared" si="363"/>
        <v>D</v>
      </c>
      <c r="ET32" s="49">
        <f>IF(EN32&gt;0,RANK(ER32,ER31:ER34)+CG29+DA29+DU29,)</f>
        <v>0</v>
      </c>
      <c r="EU32" s="49">
        <f>IF(AND(EN32&gt;0,COUNTIF(ET31:ET34,ET32)&gt;1),SUMIFS($AI$4:$AI$108,$AF$4:$AF$108,$BT32,$M$4:$M$108,4)+SUMIFS($AK$4:$AK$108,$AH$4:$AH$108,$BT32,$M$4:$M$108,4)-SUMIFS($AK$4:$AK$108,$AF$4:$AF$108,$BT32,$M$4:$M$108,4)-SUMIFS($AI$4:$AI$108,$AH$4:$AH$108,$BT32,$M$4:$M$108,4),)</f>
        <v>0</v>
      </c>
      <c r="EV32" s="49">
        <f>IF(AND(EN32&gt;0,COUNTIF(ET31:ET34,ET32)&gt;1),ET32+RANK(EU32,EU31:EU34)-1,ET32)</f>
        <v>0</v>
      </c>
      <c r="EW32" s="49">
        <f t="shared" si="364"/>
        <v>0</v>
      </c>
      <c r="EX32" s="49">
        <f>IF(AND(EN32&gt;0,COUNTIF(EV31:EV34,EV32)&gt;1),EV32+RANK(EW32,EW31:EW34)-1,EV32)</f>
        <v>0</v>
      </c>
      <c r="EY32" s="49" t="str">
        <f t="shared" si="365"/>
        <v/>
      </c>
      <c r="EZ32" s="49" t="str">
        <f>IF(OR(EY32="",COUNTIF(EY31:EY34,EY32)=1),"",$BZ32)</f>
        <v/>
      </c>
      <c r="FA32" s="49" t="str">
        <f>IF(EY32="","",IF(COUNTIF(EY31:EY34,EY32)=1,EY32,EY32+RANK(EZ32,EZ31:EZ34,0)-1))</f>
        <v/>
      </c>
      <c r="FB32" s="49" t="str">
        <f>IF(OR(FA32="",COUNTIF(FA31:FA34,FA32)=1),"",$BX32)</f>
        <v/>
      </c>
      <c r="FC32" s="49" t="str">
        <f>IF(EY32="","",IF(COUNTIF(FA31:FA34,FA32)=1,FA32,FA32+RANK(FB32,FB31:FB34,0)-1))</f>
        <v/>
      </c>
      <c r="FD32" s="49" t="str">
        <f>IF(OR(FC32="",COUNTIF(FC31:FC34,FC32)=1),"",$BU32)</f>
        <v/>
      </c>
      <c r="FE32" s="49" t="str">
        <f>IF(EY32="","",IF(COUNTIF(FC31:FC34,FC32)=1,FC32,FC32+RANK(FD32,FD31:FD34,0)-1))</f>
        <v/>
      </c>
      <c r="FF32" s="49">
        <f>IF(EN32&gt;0,CG29+DA29+DU29+RANK(FE32,FE31:FE34,1),)</f>
        <v>0</v>
      </c>
      <c r="FG32" s="14"/>
      <c r="FH32" s="49">
        <f>IFERROR(VLOOKUP(FJ32,CF30:CX34,19,FALSE),IFERROR(VLOOKUP(FJ32,CZ30:DR34,19,FALSE),IFERROR(VLOOKUP(FJ32,DT30:EL34,19,FALSE),VLOOKUP(FJ32,EN30:FF34,19,FALSE))))</f>
        <v>1</v>
      </c>
      <c r="FI32" s="49">
        <f>RANK(FH32,FH31:FH34,1)+COUNTIF(FH31:FH32,FH32)-1</f>
        <v>2</v>
      </c>
      <c r="FJ32" s="14" t="str">
        <f t="shared" si="366"/>
        <v>Paraguay</v>
      </c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2"/>
      <c r="FY32" s="42"/>
      <c r="FZ32" s="44">
        <v>30</v>
      </c>
      <c r="GA32" s="44" t="str">
        <f t="shared" si="79"/>
        <v>EGJCHDLI</v>
      </c>
      <c r="GB32" s="44" t="s">
        <v>148</v>
      </c>
      <c r="GC32" s="44" t="s">
        <v>149</v>
      </c>
      <c r="GD32" s="44" t="s">
        <v>159</v>
      </c>
      <c r="GE32" s="44" t="s">
        <v>163</v>
      </c>
      <c r="GF32" s="44" t="s">
        <v>160</v>
      </c>
      <c r="GG32" s="44" t="s">
        <v>147</v>
      </c>
      <c r="GH32" s="44" t="s">
        <v>152</v>
      </c>
      <c r="GI32" s="44" t="s">
        <v>150</v>
      </c>
      <c r="GJ32" s="100" t="str">
        <f t="shared" ref="GJ32:GQ32" si="369">VLOOKUP(GB32,$FM$3:$FN$15,2,FALSE)</f>
        <v>Elfenbenskusten</v>
      </c>
      <c r="GK32" s="100" t="str">
        <f t="shared" si="369"/>
        <v>Iran</v>
      </c>
      <c r="GL32" s="100" t="str">
        <f t="shared" si="369"/>
        <v>Österrike</v>
      </c>
      <c r="GM32" s="100" t="str">
        <f t="shared" si="369"/>
        <v>Haiti</v>
      </c>
      <c r="GN32" s="100" t="str">
        <f t="shared" si="369"/>
        <v>Saudiarabien</v>
      </c>
      <c r="GO32" s="100" t="str">
        <f t="shared" si="369"/>
        <v>Australien</v>
      </c>
      <c r="GP32" s="100" t="str">
        <f t="shared" si="369"/>
        <v>Ghana</v>
      </c>
      <c r="GQ32" s="100" t="str">
        <f t="shared" si="369"/>
        <v>Irak</v>
      </c>
      <c r="GR32" s="42" t="str">
        <f t="shared" si="81"/>
        <v/>
      </c>
      <c r="GS32" s="42"/>
      <c r="GT32" s="42"/>
      <c r="GU32" s="42"/>
      <c r="GV32" s="42"/>
      <c r="GW32" s="42"/>
      <c r="GX32" s="44"/>
      <c r="GY32" s="42"/>
      <c r="GZ32" s="85">
        <v>29</v>
      </c>
      <c r="HA32" s="96"/>
      <c r="HB32" s="96"/>
      <c r="HC32" s="85"/>
      <c r="HD32" s="42"/>
      <c r="HE32" s="42"/>
      <c r="HF32" s="42"/>
      <c r="HG32" s="42"/>
    </row>
    <row r="33" spans="1:215" ht="14.25" customHeight="1" x14ac:dyDescent="0.35">
      <c r="A33" s="42"/>
      <c r="B33" s="85">
        <v>32</v>
      </c>
      <c r="C33" s="86">
        <v>46192</v>
      </c>
      <c r="D33" s="87" t="s">
        <v>176</v>
      </c>
      <c r="E33" s="88" t="s">
        <v>157</v>
      </c>
      <c r="F33" s="89" t="s">
        <v>178</v>
      </c>
      <c r="G33" s="90"/>
      <c r="H33" s="85" t="s">
        <v>157</v>
      </c>
      <c r="I33" s="90"/>
      <c r="J33" s="85" t="str">
        <f t="shared" si="286"/>
        <v/>
      </c>
      <c r="K33" s="91"/>
      <c r="L33" s="91"/>
      <c r="M33" s="92">
        <f t="shared" si="287"/>
        <v>1</v>
      </c>
      <c r="N33" s="46">
        <v>3</v>
      </c>
      <c r="O33" s="108" t="str">
        <f>VLOOKUP(N33,FI31:FJ34,2,FALSE)</f>
        <v>Australien</v>
      </c>
      <c r="P33" s="109">
        <f t="shared" si="288"/>
        <v>0</v>
      </c>
      <c r="Q33" s="109">
        <f t="shared" si="289"/>
        <v>0</v>
      </c>
      <c r="R33" s="109">
        <f t="shared" si="290"/>
        <v>0</v>
      </c>
      <c r="S33" s="109">
        <f t="shared" si="291"/>
        <v>0</v>
      </c>
      <c r="T33" s="109">
        <f t="shared" si="292"/>
        <v>0</v>
      </c>
      <c r="U33" s="109">
        <f t="shared" si="293"/>
        <v>0</v>
      </c>
      <c r="V33" s="110">
        <f t="shared" si="294"/>
        <v>0</v>
      </c>
      <c r="W33" s="42"/>
      <c r="X33" s="42"/>
      <c r="Y33" s="42"/>
      <c r="Z33" s="42"/>
      <c r="AA33" s="42"/>
      <c r="AB33" s="42"/>
      <c r="AC33" s="127"/>
      <c r="AD33" s="42"/>
      <c r="AE33" s="98">
        <f t="shared" ref="AE33:AH33" si="370">C33</f>
        <v>46192</v>
      </c>
      <c r="AF33" s="98" t="str">
        <f t="shared" si="370"/>
        <v>USA</v>
      </c>
      <c r="AG33" s="98" t="str">
        <f t="shared" si="370"/>
        <v>-</v>
      </c>
      <c r="AH33" s="98" t="str">
        <f t="shared" si="370"/>
        <v>Australien</v>
      </c>
      <c r="AI33" s="90" t="str">
        <f t="shared" si="296"/>
        <v/>
      </c>
      <c r="AJ33" s="85" t="str">
        <f t="shared" si="297"/>
        <v>-</v>
      </c>
      <c r="AK33" s="90" t="str">
        <f t="shared" si="298"/>
        <v/>
      </c>
      <c r="AL33" s="85" t="str">
        <f t="shared" si="299"/>
        <v/>
      </c>
      <c r="AM33" s="91"/>
      <c r="AN33" s="49">
        <f t="shared" si="300"/>
        <v>0</v>
      </c>
      <c r="AO33" s="49">
        <f t="shared" si="301"/>
        <v>0</v>
      </c>
      <c r="AP33" s="49">
        <f t="shared" si="302"/>
        <v>0</v>
      </c>
      <c r="AQ33" s="49">
        <f t="shared" si="303"/>
        <v>0</v>
      </c>
      <c r="AR33" s="49">
        <f t="shared" si="304"/>
        <v>0</v>
      </c>
      <c r="AS33" s="49">
        <f t="shared" si="305"/>
        <v>0</v>
      </c>
      <c r="AT33" s="49">
        <f t="shared" si="306"/>
        <v>0</v>
      </c>
      <c r="AU33" s="49">
        <f t="shared" si="307"/>
        <v>0</v>
      </c>
      <c r="AV33" s="49">
        <f t="shared" si="308"/>
        <v>0</v>
      </c>
      <c r="AW33" s="49">
        <f t="shared" si="309"/>
        <v>0</v>
      </c>
      <c r="AX33" s="49">
        <f t="shared" si="310"/>
        <v>0</v>
      </c>
      <c r="AY33" s="49">
        <f t="shared" si="311"/>
        <v>0</v>
      </c>
      <c r="AZ33" s="49">
        <f t="shared" si="312"/>
        <v>0</v>
      </c>
      <c r="BA33" s="49">
        <f t="shared" si="313"/>
        <v>0</v>
      </c>
      <c r="BB33" s="49">
        <f t="shared" si="314"/>
        <v>0</v>
      </c>
      <c r="BC33" s="49">
        <f t="shared" si="315"/>
        <v>0</v>
      </c>
      <c r="BD33" s="49">
        <f t="shared" si="316"/>
        <v>0</v>
      </c>
      <c r="BE33" s="49">
        <f t="shared" si="317"/>
        <v>0</v>
      </c>
      <c r="BF33" s="49">
        <f t="shared" si="318"/>
        <v>0</v>
      </c>
      <c r="BG33" s="49">
        <f t="shared" si="319"/>
        <v>0</v>
      </c>
      <c r="BH33" s="49">
        <f t="shared" si="320"/>
        <v>0</v>
      </c>
      <c r="BI33" s="49">
        <f t="shared" si="321"/>
        <v>0</v>
      </c>
      <c r="BJ33" s="49">
        <f t="shared" si="322"/>
        <v>0</v>
      </c>
      <c r="BK33" s="49">
        <f t="shared" si="323"/>
        <v>0</v>
      </c>
      <c r="BL33" s="49">
        <f t="shared" si="324"/>
        <v>0</v>
      </c>
      <c r="BM33" s="49">
        <f t="shared" si="325"/>
        <v>0</v>
      </c>
      <c r="BN33" s="49">
        <f t="shared" si="326"/>
        <v>0</v>
      </c>
      <c r="BO33" s="49">
        <f t="shared" si="327"/>
        <v>0</v>
      </c>
      <c r="BP33" s="49">
        <f t="shared" si="328"/>
        <v>0</v>
      </c>
      <c r="BQ33" s="49">
        <f t="shared" si="329"/>
        <v>0</v>
      </c>
      <c r="BR33" s="14"/>
      <c r="BS33" s="14"/>
      <c r="BT33" s="14" t="s">
        <v>178</v>
      </c>
      <c r="BU33" s="49">
        <f t="shared" si="330"/>
        <v>0</v>
      </c>
      <c r="BV33" s="49">
        <f t="shared" si="331"/>
        <v>0</v>
      </c>
      <c r="BW33" s="49">
        <f t="shared" si="332"/>
        <v>0</v>
      </c>
      <c r="BX33" s="49">
        <f t="shared" si="333"/>
        <v>0</v>
      </c>
      <c r="BY33" s="49">
        <f t="shared" si="334"/>
        <v>0</v>
      </c>
      <c r="BZ33" s="49">
        <f t="shared" si="335"/>
        <v>0</v>
      </c>
      <c r="CA33" s="49">
        <f t="shared" si="336"/>
        <v>0</v>
      </c>
      <c r="CB33" s="49" t="s">
        <v>147</v>
      </c>
      <c r="CC33" s="99">
        <f>RANK(CA33,CA31:CA34)</f>
        <v>1</v>
      </c>
      <c r="CD33" s="49">
        <f>SUMPRODUCT((CA31:CA34=CA33)*(BZ31:BZ34&gt;BZ33))</f>
        <v>0</v>
      </c>
      <c r="CE33" s="14"/>
      <c r="CF33" s="14" t="str">
        <f t="shared" si="337"/>
        <v>Australien</v>
      </c>
      <c r="CG33" s="49">
        <f t="shared" si="338"/>
        <v>0</v>
      </c>
      <c r="CH33" s="49">
        <f t="shared" si="339"/>
        <v>0</v>
      </c>
      <c r="CI33" s="49">
        <f t="shared" si="340"/>
        <v>0</v>
      </c>
      <c r="CJ33" s="49">
        <f t="shared" si="341"/>
        <v>0</v>
      </c>
      <c r="CK33" s="49" t="str">
        <f t="shared" si="342"/>
        <v>D</v>
      </c>
      <c r="CL33" s="49">
        <f>IF(CF33&gt;0,RANK(CJ33,CJ31:CJ34),)</f>
        <v>1</v>
      </c>
      <c r="CM33" s="49">
        <f>IF(AND(CF33&gt;0,COUNTIF(CL31:CL34,CL33)&gt;1),SUMIFS($AI$4:$AI$108,$AF$4:$AF$108,$BT33,$M$4:$M$108,1)+SUMIFS($AK$4:$AK$108,$AH$4:$AH$108,$BT33,$M$4:$M$108,1)-SUMIFS($AK$4:$AK$108,$AF$4:$AF$108,$BT33,$M$4:$M$108,1)-SUMIFS($AI$4:$AI$108,$AH$4:$AH$108,$BT33,$M$4:$M$108,1),)</f>
        <v>0</v>
      </c>
      <c r="CN33" s="49">
        <f>IF(AND(CF33&gt;0,COUNTIF(CL31:CL34,CL33)&gt;1),CL33+RANK(CM33,CM31:CM34)-1,CL33)</f>
        <v>1</v>
      </c>
      <c r="CO33" s="49">
        <f>IF(AND(CF33&gt;0,COUNTIF(CN31:CN34,CN33)&gt;1),SUMIFS($AI$4:$AI$108,$AF$4:$AF$108,$BT33,$M$4:$M$108,1)+SUMIFS($AK$4:$AK$108,$AH$4:$AH$108,$BT33,$M$4:$M$108,1),)</f>
        <v>0</v>
      </c>
      <c r="CP33" s="49">
        <f>IF(AND(CF33&gt;0,COUNTIF(CN31:CN34,CN33)&gt;1),CN33+RANK(CO33,CO31:CO34)-1,CN33)</f>
        <v>1</v>
      </c>
      <c r="CQ33" s="49">
        <f t="shared" si="343"/>
        <v>1</v>
      </c>
      <c r="CR33" s="49">
        <f>IF(OR(CQ33="",COUNTIF(CQ31:CQ34,CQ33)=1),"",$BZ33)</f>
        <v>0</v>
      </c>
      <c r="CS33" s="49">
        <f>IF(CQ33="","",IF(COUNTIF(CQ31:CQ34,CQ33)=1,CQ33,CQ33+RANK(CR33,CR31:CR34,0)-1))</f>
        <v>1</v>
      </c>
      <c r="CT33" s="49">
        <f>IF(OR(CS33="",COUNTIF(CS31:CS34,CS33)=1),"",$BX33)</f>
        <v>0</v>
      </c>
      <c r="CU33" s="49">
        <f>IF(CQ33="","",IF(COUNTIF(CS31:CS34,CS33)=1,CS33,CS33+RANK(CT33,CT31:CT34,0)-1))</f>
        <v>1</v>
      </c>
      <c r="CV33" s="49">
        <f>IF(OR(CU33="",COUNTIF(CU31:CU34,CU33)=1),"",$BU33)</f>
        <v>0</v>
      </c>
      <c r="CW33" s="49">
        <f>IF(CQ33="","",IF(COUNTIF(CU31:CU34,CU33)=1,CU33,CU33+RANK(CV33,CV31:CV34,0)-1))</f>
        <v>1</v>
      </c>
      <c r="CX33" s="49">
        <f>IF(CF33&gt;0,BM29+RANK(CW33,CW31:CW34,1),)</f>
        <v>1</v>
      </c>
      <c r="CY33" s="14"/>
      <c r="CZ33" s="14">
        <f t="shared" si="344"/>
        <v>0</v>
      </c>
      <c r="DA33" s="49">
        <f t="shared" si="345"/>
        <v>0</v>
      </c>
      <c r="DB33" s="49">
        <f t="shared" si="346"/>
        <v>0</v>
      </c>
      <c r="DC33" s="49">
        <f t="shared" si="347"/>
        <v>0</v>
      </c>
      <c r="DD33" s="49">
        <f t="shared" si="348"/>
        <v>0</v>
      </c>
      <c r="DE33" s="49" t="str">
        <f t="shared" si="349"/>
        <v>D</v>
      </c>
      <c r="DF33" s="49">
        <f>IF(CZ33&gt;0,RANK(DD33,DD31:DD34)+CG29,)</f>
        <v>0</v>
      </c>
      <c r="DG33" s="49">
        <f>IF(AND(CZ33&gt;0,COUNTIF(DF31:DF34,DF33)&gt;1),SUMIFS($AI$4:$AI$108,$AF$4:$AF$108,$BT33,$M$4:$M$108,2)+SUMIFS($AK$4:$AK$108,$AH$4:$AH108,$BT33,$M$4:$M$108,2)-SUMIFS($AK$4:$AK$108,$AF$4:$AF$108,$BT33,$M$4:$M$108,2)-SUMIFS($AI$4:$AI$108,$AH$4:$AH$108,$BT33,$M$4:$M$108,2),)</f>
        <v>0</v>
      </c>
      <c r="DH33" s="49">
        <f>IF(AND(CZ33&gt;0,COUNTIF(DF31:DF34,DF33)&gt;1),DF33+RANK(DG33,DG31:DG34)-1,DF33)</f>
        <v>0</v>
      </c>
      <c r="DI33" s="49">
        <f>IF(AND(CZ33&gt;0,COUNTIF(DH31:DH34,DH33)&gt;1),SUMIFS($AI$4:$AI$108,$AF$4:$AF$108,$BT33,$M$4:$M$108,2)+SUMIFS($AK$4:$AK$108,$AH$4:$AH$108,$BT33,$M$4:$M$108,2),)</f>
        <v>0</v>
      </c>
      <c r="DJ33" s="49">
        <f>IF(AND(CZ33&gt;0,COUNTIF(DH31:DH34,DH33)&gt;1),DH33+RANK(DI33,DI31:DI34)-1,DH33)</f>
        <v>0</v>
      </c>
      <c r="DK33" s="49" t="str">
        <f t="shared" si="350"/>
        <v/>
      </c>
      <c r="DL33" s="49" t="str">
        <f>IF(OR(DK33="",COUNTIF(DK31:DK34,DK33)=1),"",$BZ33)</f>
        <v/>
      </c>
      <c r="DM33" s="49" t="str">
        <f>IF(DK33="","",IF(COUNTIF(DK31:DK34,DK33)=1,DK33,DK33+RANK(DL33,DL31:DL34,0)-1))</f>
        <v/>
      </c>
      <c r="DN33" s="49" t="str">
        <f>IF(OR(DM33="",COUNTIF(DM31:DM34,DM33)=1),"",$BX33)</f>
        <v/>
      </c>
      <c r="DO33" s="49" t="str">
        <f>IF(DK33="","",IF(COUNTIF(DM31:DM34,DM33)=1,DM33,DM33+RANK(DN33,DN31:DN34,0)-1))</f>
        <v/>
      </c>
      <c r="DP33" s="49" t="str">
        <f>IF(OR(DO33="",COUNTIF(DO31:DO34,DO33)=1),"",$BU33)</f>
        <v/>
      </c>
      <c r="DQ33" s="49" t="str">
        <f>IF(DK33="","",IF(COUNTIF(DO31:DO34,DO33)=1,DO33,DO33+RANK(DP33,DP31:DP34,0)-1))</f>
        <v/>
      </c>
      <c r="DR33" s="49">
        <f>IF(CZ33&gt;0,CG29+RANK(DQ33,DQ31:DQ34,1),)</f>
        <v>0</v>
      </c>
      <c r="DS33" s="14"/>
      <c r="DT33" s="49">
        <f t="shared" si="351"/>
        <v>0</v>
      </c>
      <c r="DU33" s="49">
        <f t="shared" si="352"/>
        <v>0</v>
      </c>
      <c r="DV33" s="49">
        <f t="shared" si="353"/>
        <v>0</v>
      </c>
      <c r="DW33" s="49">
        <f t="shared" si="354"/>
        <v>0</v>
      </c>
      <c r="DX33" s="49">
        <f t="shared" si="355"/>
        <v>0</v>
      </c>
      <c r="DY33" s="49" t="str">
        <f t="shared" si="356"/>
        <v>D</v>
      </c>
      <c r="DZ33" s="49">
        <f>IF(DT33&gt;0,RANK(DX33,DX31:DX34)+CG29+DA29,)</f>
        <v>0</v>
      </c>
      <c r="EA33" s="49">
        <f>IF(AND(DT33&gt;0,COUNTIF(DZ31:DZ34,DZ33)&gt;1),SUMIFS($AI$4:$AI$108,$AF$4:$AF$108,$BT33,$M$4:$M$108,3)+SUMIFS($AK$4:$AK$108,$AH$4:$AH$108,$BT33,$M$4:$M$108,3)-SUMIFS($AK$4:$AK$108,$AF$4:$AF$108,$BT33,$M$4:$M$108,3)-SUMIFS($AI$4:$AI$108,$AH$4:$AH$108,$BT33,$M$4:$M$108,3),)</f>
        <v>0</v>
      </c>
      <c r="EB33" s="49">
        <f>IF(AND(DT33&gt;0,COUNTIF(DZ31:DZ34,DZ33)&gt;1),DZ33+RANK(EA33,EA31:EA34)-1,DZ33)</f>
        <v>0</v>
      </c>
      <c r="EC33" s="49">
        <f>IF(AND(DT33&gt;0,COUNTIF(EB31:EB34,EB33)&gt;1),SUMIFS($AI$4:$AI$108,$AF$4:$AF$108,$BT33,$M$4:$M$108,3)+SUMIFS($AK$4:$AK$108,$AH$4:$AH$108,$BT33,$M$4:$M$108,3),)</f>
        <v>0</v>
      </c>
      <c r="ED33" s="49">
        <f>IF(AND(DT33&gt;0,COUNTIF(EB31:EB34,EB33)&gt;1),EB33+RANK(EC33,EC31:EC34)-1,EB33)</f>
        <v>0</v>
      </c>
      <c r="EE33" s="49" t="str">
        <f t="shared" si="357"/>
        <v/>
      </c>
      <c r="EF33" s="49" t="str">
        <f>IF(OR(EE33="",COUNTIF(EE31:EE34,EE33)=1),"",$BZ33)</f>
        <v/>
      </c>
      <c r="EG33" s="49" t="str">
        <f>IF(EE33="","",IF(COUNTIF(EE31:EE34,EE33)=1,EE33,EE33+RANK(EF33,EF31:EF34,0)-1))</f>
        <v/>
      </c>
      <c r="EH33" s="49" t="str">
        <f>IF(OR(EG33="",COUNTIF(EG31:EG34,EG33)=1),"",$BX33)</f>
        <v/>
      </c>
      <c r="EI33" s="49" t="str">
        <f>IF(EE33="","",IF(COUNTIF(EG31:EG34,EG33)=1,EG33,EG33+RANK(EH33,EH31:EH34,0)-1))</f>
        <v/>
      </c>
      <c r="EJ33" s="49" t="str">
        <f>IF(OR(EI33="",COUNTIF(EI31:EI34,EI33)=1),"",$BU33)</f>
        <v/>
      </c>
      <c r="EK33" s="49" t="str">
        <f>IF(EE33="","",IF(COUNTIF(EI31:EI34,EI33)=1,EI33,EI33+RANK(EJ33,EJ31:EJ34,0)-1))</f>
        <v/>
      </c>
      <c r="EL33" s="49">
        <f>IF(DT33&gt;0,CG29+DA29+RANK(EK33,EK31:EK34,1),)</f>
        <v>0</v>
      </c>
      <c r="EM33" s="14"/>
      <c r="EN33" s="49">
        <f t="shared" si="358"/>
        <v>0</v>
      </c>
      <c r="EO33" s="49">
        <f t="shared" si="359"/>
        <v>0</v>
      </c>
      <c r="EP33" s="49">
        <f t="shared" si="360"/>
        <v>0</v>
      </c>
      <c r="EQ33" s="49">
        <f t="shared" si="361"/>
        <v>0</v>
      </c>
      <c r="ER33" s="49">
        <f t="shared" si="362"/>
        <v>0</v>
      </c>
      <c r="ES33" s="49" t="str">
        <f t="shared" si="363"/>
        <v>D</v>
      </c>
      <c r="ET33" s="49">
        <f>IF(EN33&gt;0,RANK(ER33,ER31:ER34)+CG29+DA29+DU29,)</f>
        <v>0</v>
      </c>
      <c r="EU33" s="49">
        <f>IF(AND(EN33&gt;0,COUNTIF(ET31:ET34,ET33)&gt;1),SUMIFS($AI$4:$AI$108,$AF$4:$AF$108,$BT33,$M$4:$M$108,4)+SUMIFS($AK$4:$AK$108,$AH$4:$AH$108,$BT33,$M$4:$M$108,4)-SUMIFS($AK$4:$AK$108,$AF$4:$AF$108,$BT33,$M$4:$M$108,4)-SUMIFS($AI$4:$AI$108,$AH$4:$AH$108,$BT33,$M$4:$M$108,4),)</f>
        <v>0</v>
      </c>
      <c r="EV33" s="49">
        <f>IF(AND(EN33&gt;0,COUNTIF(ET31:ET34,ET33)&gt;1),ET33+RANK(EU33,EU31:EU34)-1,ET33)</f>
        <v>0</v>
      </c>
      <c r="EW33" s="49">
        <f t="shared" si="364"/>
        <v>0</v>
      </c>
      <c r="EX33" s="49">
        <f>IF(AND(EN33&gt;0,COUNTIF(EV31:EV34,EV33)&gt;1),EV33+RANK(EW33,EW31:EW34)-1,EV33)</f>
        <v>0</v>
      </c>
      <c r="EY33" s="49" t="str">
        <f t="shared" si="365"/>
        <v/>
      </c>
      <c r="EZ33" s="49" t="str">
        <f>IF(OR(EY33="",COUNTIF(EY31:EY34,EY33)=1),"",$BZ33)</f>
        <v/>
      </c>
      <c r="FA33" s="49" t="str">
        <f>IF(EY33="","",IF(COUNTIF(EY31:EY34,EY33)=1,EY33,EY33+RANK(EZ33,EZ31:EZ34,0)-1))</f>
        <v/>
      </c>
      <c r="FB33" s="49" t="str">
        <f>IF(OR(FA33="",COUNTIF(FA31:FA34,FA33)=1),"",$BX33)</f>
        <v/>
      </c>
      <c r="FC33" s="49" t="str">
        <f>IF(EY33="","",IF(COUNTIF(FA31:FA34,FA33)=1,FA33,FA33+RANK(FB33,FB31:FB34,0)-1))</f>
        <v/>
      </c>
      <c r="FD33" s="49" t="str">
        <f>IF(OR(FC33="",COUNTIF(FC31:FC34,FC33)=1),"",$BU33)</f>
        <v/>
      </c>
      <c r="FE33" s="49" t="str">
        <f>IF(EY33="","",IF(COUNTIF(FC31:FC34,FC33)=1,FC33,FC33+RANK(FD33,FD31:FD34,0)-1))</f>
        <v/>
      </c>
      <c r="FF33" s="49">
        <f>IF(EN33&gt;0,CG29+DA29+DU29+RANK(FE33,FE31:FE34,1),)</f>
        <v>0</v>
      </c>
      <c r="FG33" s="14"/>
      <c r="FH33" s="49">
        <f>IFERROR(VLOOKUP(FJ33,CF30:CX34,19,FALSE),IFERROR(VLOOKUP(FJ33,CZ30:DR34,19,FALSE),IFERROR(VLOOKUP(FJ33,DT30:EL34,19,FALSE),VLOOKUP(FJ33,EN30:FF34,19,FALSE))))</f>
        <v>1</v>
      </c>
      <c r="FI33" s="49">
        <f>RANK(FH33,FH31:FH34,1)+COUNTIF(FH31:FH33,FH33)-1</f>
        <v>3</v>
      </c>
      <c r="FJ33" s="14" t="str">
        <f t="shared" si="366"/>
        <v>Australien</v>
      </c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4">
        <v>31</v>
      </c>
      <c r="GA33" s="44" t="str">
        <f t="shared" si="79"/>
        <v>EGJCHDIK</v>
      </c>
      <c r="GB33" s="44" t="s">
        <v>148</v>
      </c>
      <c r="GC33" s="44" t="s">
        <v>149</v>
      </c>
      <c r="GD33" s="44" t="s">
        <v>159</v>
      </c>
      <c r="GE33" s="44" t="s">
        <v>163</v>
      </c>
      <c r="GF33" s="44" t="s">
        <v>160</v>
      </c>
      <c r="GG33" s="44" t="s">
        <v>147</v>
      </c>
      <c r="GH33" s="44" t="s">
        <v>150</v>
      </c>
      <c r="GI33" s="44" t="s">
        <v>151</v>
      </c>
      <c r="GJ33" s="100" t="str">
        <f t="shared" ref="GJ33:GQ33" si="371">VLOOKUP(GB33,$FM$3:$FN$15,2,FALSE)</f>
        <v>Elfenbenskusten</v>
      </c>
      <c r="GK33" s="100" t="str">
        <f t="shared" si="371"/>
        <v>Iran</v>
      </c>
      <c r="GL33" s="100" t="str">
        <f t="shared" si="371"/>
        <v>Österrike</v>
      </c>
      <c r="GM33" s="100" t="str">
        <f t="shared" si="371"/>
        <v>Haiti</v>
      </c>
      <c r="GN33" s="100" t="str">
        <f t="shared" si="371"/>
        <v>Saudiarabien</v>
      </c>
      <c r="GO33" s="100" t="str">
        <f t="shared" si="371"/>
        <v>Australien</v>
      </c>
      <c r="GP33" s="100" t="str">
        <f t="shared" si="371"/>
        <v>Irak</v>
      </c>
      <c r="GQ33" s="100" t="str">
        <f t="shared" si="371"/>
        <v>Uzbekistan</v>
      </c>
      <c r="GR33" s="42" t="str">
        <f t="shared" si="81"/>
        <v/>
      </c>
      <c r="GS33" s="42"/>
      <c r="GT33" s="42"/>
      <c r="GU33" s="42"/>
      <c r="GV33" s="42"/>
      <c r="GW33" s="42"/>
      <c r="GX33" s="44"/>
      <c r="GY33" s="42"/>
      <c r="GZ33" s="85">
        <v>30</v>
      </c>
      <c r="HA33" s="96"/>
      <c r="HB33" s="96"/>
      <c r="HC33" s="85"/>
      <c r="HD33" s="42"/>
      <c r="HE33" s="42"/>
      <c r="HF33" s="42"/>
      <c r="HG33" s="42"/>
    </row>
    <row r="34" spans="1:215" ht="14.25" customHeight="1" x14ac:dyDescent="0.35">
      <c r="A34" s="42"/>
      <c r="B34" s="85">
        <v>31</v>
      </c>
      <c r="C34" s="86">
        <v>46193</v>
      </c>
      <c r="D34" s="87" t="s">
        <v>179</v>
      </c>
      <c r="E34" s="88" t="s">
        <v>157</v>
      </c>
      <c r="F34" s="89" t="s">
        <v>177</v>
      </c>
      <c r="G34" s="90"/>
      <c r="H34" s="85" t="s">
        <v>157</v>
      </c>
      <c r="I34" s="90"/>
      <c r="J34" s="85" t="str">
        <f t="shared" si="286"/>
        <v/>
      </c>
      <c r="K34" s="91"/>
      <c r="L34" s="91"/>
      <c r="M34" s="92">
        <f t="shared" si="287"/>
        <v>1</v>
      </c>
      <c r="N34" s="46">
        <v>4</v>
      </c>
      <c r="O34" s="113" t="str">
        <f>VLOOKUP(N34,FI31:FJ34,2,FALSE)</f>
        <v>Turkiet</v>
      </c>
      <c r="P34" s="114">
        <f t="shared" si="288"/>
        <v>0</v>
      </c>
      <c r="Q34" s="114">
        <f t="shared" si="289"/>
        <v>0</v>
      </c>
      <c r="R34" s="114">
        <f t="shared" si="290"/>
        <v>0</v>
      </c>
      <c r="S34" s="114">
        <f t="shared" si="291"/>
        <v>0</v>
      </c>
      <c r="T34" s="114">
        <f t="shared" si="292"/>
        <v>0</v>
      </c>
      <c r="U34" s="114">
        <f t="shared" si="293"/>
        <v>0</v>
      </c>
      <c r="V34" s="106">
        <f t="shared" si="294"/>
        <v>0</v>
      </c>
      <c r="W34" s="42"/>
      <c r="X34" s="42"/>
      <c r="Y34" s="42"/>
      <c r="Z34" s="42"/>
      <c r="AB34" s="42"/>
      <c r="AC34" s="127"/>
      <c r="AD34" s="42"/>
      <c r="AE34" s="98">
        <f t="shared" ref="AE34:AH34" si="372">C34</f>
        <v>46193</v>
      </c>
      <c r="AF34" s="98" t="str">
        <f t="shared" si="372"/>
        <v>Turkiet</v>
      </c>
      <c r="AG34" s="98" t="str">
        <f t="shared" si="372"/>
        <v>-</v>
      </c>
      <c r="AH34" s="98" t="str">
        <f t="shared" si="372"/>
        <v>Paraguay</v>
      </c>
      <c r="AI34" s="90" t="str">
        <f t="shared" si="296"/>
        <v/>
      </c>
      <c r="AJ34" s="85" t="str">
        <f t="shared" si="297"/>
        <v>-</v>
      </c>
      <c r="AK34" s="90" t="str">
        <f t="shared" si="298"/>
        <v/>
      </c>
      <c r="AL34" s="85" t="str">
        <f t="shared" si="299"/>
        <v/>
      </c>
      <c r="AM34" s="91"/>
      <c r="AN34" s="49">
        <f t="shared" si="300"/>
        <v>0</v>
      </c>
      <c r="AO34" s="49">
        <f t="shared" si="301"/>
        <v>0</v>
      </c>
      <c r="AP34" s="49">
        <f t="shared" si="302"/>
        <v>0</v>
      </c>
      <c r="AQ34" s="49">
        <f t="shared" si="303"/>
        <v>0</v>
      </c>
      <c r="AR34" s="49">
        <f t="shared" si="304"/>
        <v>0</v>
      </c>
      <c r="AS34" s="49">
        <f t="shared" si="305"/>
        <v>0</v>
      </c>
      <c r="AT34" s="49">
        <f t="shared" si="306"/>
        <v>0</v>
      </c>
      <c r="AU34" s="49">
        <f t="shared" si="307"/>
        <v>0</v>
      </c>
      <c r="AV34" s="49">
        <f t="shared" si="308"/>
        <v>0</v>
      </c>
      <c r="AW34" s="49">
        <f t="shared" si="309"/>
        <v>0</v>
      </c>
      <c r="AX34" s="49">
        <f t="shared" si="310"/>
        <v>0</v>
      </c>
      <c r="AY34" s="49">
        <f t="shared" si="311"/>
        <v>0</v>
      </c>
      <c r="AZ34" s="49">
        <f t="shared" si="312"/>
        <v>0</v>
      </c>
      <c r="BA34" s="49">
        <f t="shared" si="313"/>
        <v>0</v>
      </c>
      <c r="BB34" s="49">
        <f t="shared" si="314"/>
        <v>0</v>
      </c>
      <c r="BC34" s="49">
        <f t="shared" si="315"/>
        <v>0</v>
      </c>
      <c r="BD34" s="49">
        <f t="shared" si="316"/>
        <v>0</v>
      </c>
      <c r="BE34" s="49">
        <f t="shared" si="317"/>
        <v>0</v>
      </c>
      <c r="BF34" s="49">
        <f t="shared" si="318"/>
        <v>0</v>
      </c>
      <c r="BG34" s="49">
        <f t="shared" si="319"/>
        <v>0</v>
      </c>
      <c r="BH34" s="49">
        <f t="shared" si="320"/>
        <v>0</v>
      </c>
      <c r="BI34" s="49">
        <f t="shared" si="321"/>
        <v>0</v>
      </c>
      <c r="BJ34" s="49">
        <f t="shared" si="322"/>
        <v>0</v>
      </c>
      <c r="BK34" s="49">
        <f t="shared" si="323"/>
        <v>0</v>
      </c>
      <c r="BL34" s="49">
        <f t="shared" si="324"/>
        <v>0</v>
      </c>
      <c r="BM34" s="49">
        <f t="shared" si="325"/>
        <v>0</v>
      </c>
      <c r="BN34" s="49">
        <f t="shared" si="326"/>
        <v>0</v>
      </c>
      <c r="BO34" s="49">
        <f t="shared" si="327"/>
        <v>0</v>
      </c>
      <c r="BP34" s="49">
        <f t="shared" si="328"/>
        <v>0</v>
      </c>
      <c r="BQ34" s="49">
        <f t="shared" si="329"/>
        <v>0</v>
      </c>
      <c r="BR34" s="14"/>
      <c r="BS34" s="14"/>
      <c r="BT34" s="115" t="s">
        <v>179</v>
      </c>
      <c r="BU34" s="49">
        <f t="shared" si="330"/>
        <v>0</v>
      </c>
      <c r="BV34" s="49">
        <f t="shared" si="331"/>
        <v>0</v>
      </c>
      <c r="BW34" s="49">
        <f t="shared" si="332"/>
        <v>0</v>
      </c>
      <c r="BX34" s="49">
        <f t="shared" si="333"/>
        <v>0</v>
      </c>
      <c r="BY34" s="49">
        <f t="shared" si="334"/>
        <v>0</v>
      </c>
      <c r="BZ34" s="49">
        <f t="shared" si="335"/>
        <v>0</v>
      </c>
      <c r="CA34" s="49">
        <f t="shared" si="336"/>
        <v>0</v>
      </c>
      <c r="CB34" s="116" t="s">
        <v>147</v>
      </c>
      <c r="CC34" s="99">
        <f>RANK(CA34,CA31:CA34)</f>
        <v>1</v>
      </c>
      <c r="CD34" s="49">
        <f>SUMPRODUCT((CA31:CA34=CA34)*(BZ31:BZ34&gt;BZ34))</f>
        <v>0</v>
      </c>
      <c r="CE34" s="14"/>
      <c r="CF34" s="115" t="str">
        <f t="shared" si="337"/>
        <v>Turkiet</v>
      </c>
      <c r="CG34" s="49">
        <f t="shared" si="338"/>
        <v>0</v>
      </c>
      <c r="CH34" s="49">
        <f t="shared" si="339"/>
        <v>0</v>
      </c>
      <c r="CI34" s="49">
        <f t="shared" si="340"/>
        <v>0</v>
      </c>
      <c r="CJ34" s="49">
        <f t="shared" si="341"/>
        <v>0</v>
      </c>
      <c r="CK34" s="49" t="str">
        <f t="shared" si="342"/>
        <v>D</v>
      </c>
      <c r="CL34" s="49">
        <f>IF(CF34&gt;0,RANK(CJ34,CJ31:CJ34),)</f>
        <v>1</v>
      </c>
      <c r="CM34" s="49">
        <f>IF(AND(CF34&gt;0,COUNTIF(CL31:CL34,CL34)&gt;1),SUMIFS($AI$4:$AI$108,$AF$4:$AF$108,$BT34,$M$4:$M$108,1)+SUMIFS($AK$4:$AK$108,$AH$4:$AH$108,$BT34,$M$4:$M$108,1)-SUMIFS($AK$4:$AK$108,$AF$4:$AF$108,$BT34,$M$4:$M$108,1)-SUMIFS($AI$4:$AI$108,$AH$4:$AH$108,$BT34,$M$4:$M$108,1),)</f>
        <v>0</v>
      </c>
      <c r="CN34" s="49">
        <f>IF(AND(CF34&gt;0,COUNTIF(CL31:CL34,CL34)&gt;1),CL34+RANK(CM34,CM31:CM34)-1,CL34)</f>
        <v>1</v>
      </c>
      <c r="CO34" s="49">
        <f>IF(AND(CF34&gt;0,COUNTIF(CN31:CN34,CN34)&gt;1),SUMIFS($AI$4:$AI$108,$AF$4:$AF$108,$BT34,$M$4:$M$108,1)+SUMIFS($AK$4:$AK$108,$AH$4:$AH$108,$BT34,$M$4:$M$108,1),)</f>
        <v>0</v>
      </c>
      <c r="CP34" s="49">
        <f>IF(AND(CF34&gt;0,COUNTIF(CN31:CN34,CN34)&gt;1),CN34+RANK(CO34,CO31:CO34)-1,CN34)</f>
        <v>1</v>
      </c>
      <c r="CQ34" s="49">
        <f t="shared" si="343"/>
        <v>1</v>
      </c>
      <c r="CR34" s="49">
        <f>IF(OR(CQ34="",COUNTIF(CQ31:CQ34,CQ34)=1),"",$BZ34)</f>
        <v>0</v>
      </c>
      <c r="CS34" s="49">
        <f>IF(CQ34="","",IF(COUNTIF(CQ31:CQ34,CQ34)=1,CQ34,CQ34+RANK(CR34,CR31:CR34,0)-1))</f>
        <v>1</v>
      </c>
      <c r="CT34" s="49">
        <f>IF(OR(CS34="",COUNTIF(CS31:CS34,CS34)=1),"",$BX34)</f>
        <v>0</v>
      </c>
      <c r="CU34" s="49">
        <f>IF(CQ34="","",IF(COUNTIF(CS31:CS34,CS34)=1,CS34,CS34+RANK(CT34,CT31:CT34,0)-1))</f>
        <v>1</v>
      </c>
      <c r="CV34" s="49">
        <f>IF(OR(CU34="",COUNTIF(CU31:CU34,CU34)=1),"",$BU34)</f>
        <v>0</v>
      </c>
      <c r="CW34" s="49">
        <f>IF(CQ34="","",IF(COUNTIF(CU31:CU34,CU34)=1,CU34,CU34+RANK(CV34,CV31:CV34,0)-1))</f>
        <v>1</v>
      </c>
      <c r="CX34" s="49">
        <f>IF(CF34&gt;0,BM29+RANK(CW34,CW31:CW34,1),)</f>
        <v>1</v>
      </c>
      <c r="CY34" s="14"/>
      <c r="CZ34" s="115">
        <f t="shared" si="344"/>
        <v>0</v>
      </c>
      <c r="DA34" s="49">
        <f t="shared" si="345"/>
        <v>0</v>
      </c>
      <c r="DB34" s="49">
        <f t="shared" si="346"/>
        <v>0</v>
      </c>
      <c r="DC34" s="49">
        <f t="shared" si="347"/>
        <v>0</v>
      </c>
      <c r="DD34" s="49">
        <f t="shared" si="348"/>
        <v>0</v>
      </c>
      <c r="DE34" s="49" t="str">
        <f t="shared" si="349"/>
        <v>D</v>
      </c>
      <c r="DF34" s="49">
        <f>IF(CZ34&gt;0,RANK(DD34,DD31:DD34)+CG29,)</f>
        <v>0</v>
      </c>
      <c r="DG34" s="49">
        <f>IF(AND(CZ34&gt;0,COUNTIF(DF31:DF34,DF34)&gt;1),SUMIFS($AI$4:$AI$108,$AF$4:$AF$108,$BT34,$M$4:$M$108,2)+SUMIFS($AK$4:$AK$108,$AH$4:$AH108,$BT34,$M$4:$M$108,2)-SUMIFS($AK$4:$AK$108,$AF$4:$AF$108,$BT34,$M$4:$M$108,2)-SUMIFS($AI$4:$AI$108,$AH$4:$AH$108,$BT34,$M$4:$M$108,2),)</f>
        <v>0</v>
      </c>
      <c r="DH34" s="49">
        <f>IF(AND(CZ34&gt;0,COUNTIF(DF31:DF34,DF34)&gt;1),DF34+RANK(DG34,DG31:DG34)-1,DF34)</f>
        <v>0</v>
      </c>
      <c r="DI34" s="49">
        <f>IF(AND(CZ34&gt;0,COUNTIF(DH31:DH34,DH34)&gt;1),SUMIFS($AI$4:$AI$108,$AF$4:$AF$108,$BT34,$M$4:$M$108,2)+SUMIFS($AK$4:$AK$108,$AH$4:$AH$108,$BT34,$M$4:$M$108,2),)</f>
        <v>0</v>
      </c>
      <c r="DJ34" s="49">
        <f>IF(AND(CZ34&gt;0,COUNTIF(DH31:DH34,DH34)&gt;1),DH34+RANK(DI34,DI31:DI34)-1,DH34)</f>
        <v>0</v>
      </c>
      <c r="DK34" s="49" t="str">
        <f t="shared" si="350"/>
        <v/>
      </c>
      <c r="DL34" s="49" t="str">
        <f>IF(OR(DK34="",COUNTIF(DK31:DK34,DK34)=1),"",$BZ34)</f>
        <v/>
      </c>
      <c r="DM34" s="49" t="str">
        <f>IF(DK34="","",IF(COUNTIF(DK31:DK34,DK34)=1,DK34,DK34+RANK(DL34,DL31:DL34,0)-1))</f>
        <v/>
      </c>
      <c r="DN34" s="49" t="str">
        <f>IF(OR(DM34="",COUNTIF(DM31:DM34,DM34)=1),"",$BX34)</f>
        <v/>
      </c>
      <c r="DO34" s="49" t="str">
        <f>IF(DK34="","",IF(COUNTIF(DM31:DM34,DM34)=1,DM34,DM34+RANK(DN34,DN31:DN34,0)-1))</f>
        <v/>
      </c>
      <c r="DP34" s="49" t="str">
        <f>IF(OR(DO34="",COUNTIF(DO31:DO34,DO34)=1),"",$BU34)</f>
        <v/>
      </c>
      <c r="DQ34" s="49" t="str">
        <f>IF(DK34="","",IF(COUNTIF(DO31:DO34,DO34)=1,DO34,DO34+RANK(DP34,DP31:DP34,0)-1))</f>
        <v/>
      </c>
      <c r="DR34" s="49">
        <f>IF(CZ34&gt;0,CG29+RANK(DQ34,DQ31:DQ34,1),)</f>
        <v>0</v>
      </c>
      <c r="DS34" s="14"/>
      <c r="DT34" s="116">
        <f t="shared" si="351"/>
        <v>0</v>
      </c>
      <c r="DU34" s="49">
        <f t="shared" si="352"/>
        <v>0</v>
      </c>
      <c r="DV34" s="49">
        <f t="shared" si="353"/>
        <v>0</v>
      </c>
      <c r="DW34" s="49">
        <f t="shared" si="354"/>
        <v>0</v>
      </c>
      <c r="DX34" s="49">
        <f t="shared" si="355"/>
        <v>0</v>
      </c>
      <c r="DY34" s="49" t="str">
        <f t="shared" si="356"/>
        <v>D</v>
      </c>
      <c r="DZ34" s="49">
        <f>IF(DT34&gt;0,RANK(DX34,DX31:DX34)+CG29+DA29,)</f>
        <v>0</v>
      </c>
      <c r="EA34" s="49">
        <f>IF(AND(DT34&gt;0,COUNTIF(DZ31:DZ34,DZ34)&gt;1),SUMIFS($AI$4:$AI$108,$AF$4:$AF$108,$BT34,$M$4:$M$108,3)+SUMIFS($AK$4:$AK$108,$AH$4:$AH$108,$BT34,$M$4:$M$108,3)-SUMIFS($AK$4:$AK$108,$AF$4:$AF$108,$BT34,$M$4:$M$108,3)-SUMIFS($AI$4:$AI$108,$AH$4:$AH$108,$BT34,$M$4:$M$108,3),)</f>
        <v>0</v>
      </c>
      <c r="EB34" s="49">
        <f>IF(AND(DT34&gt;0,COUNTIF(DZ31:DZ34,DZ34)&gt;1),DZ34+RANK(EA34,EA31:EA34)-1,DZ34)</f>
        <v>0</v>
      </c>
      <c r="EC34" s="49">
        <f>IF(AND(DT34&gt;0,COUNTIF(EB31:EB34,EB34)&gt;1),SUMIFS($AI$4:$AI$108,$AF$4:$AF$108,$BT34,$M$4:$M$108,3)+SUMIFS($AK$4:$AK$108,$AH$4:$AH$108,$BT34,$M$4:$M$108,3),)</f>
        <v>0</v>
      </c>
      <c r="ED34" s="49">
        <f>IF(AND(DT34&gt;0,COUNTIF(EB31:EB34,EB34)&gt;1),EB34+RANK(EC34,EC31:EC34)-1,EB34)</f>
        <v>0</v>
      </c>
      <c r="EE34" s="49" t="str">
        <f t="shared" si="357"/>
        <v/>
      </c>
      <c r="EF34" s="49" t="str">
        <f>IF(OR(EE34="",COUNTIF(EE31:EE34,EE34)=1),"",$BZ34)</f>
        <v/>
      </c>
      <c r="EG34" s="49" t="str">
        <f>IF(EE34="","",IF(COUNTIF(EE31:EE34,EE34)=1,EE34,EE34+RANK(EF34,EF31:EF34,0)-1))</f>
        <v/>
      </c>
      <c r="EH34" s="49" t="str">
        <f>IF(OR(EG34="",COUNTIF(EG31:EG34,EG34)=1),"",$BX34)</f>
        <v/>
      </c>
      <c r="EI34" s="49" t="str">
        <f>IF(EE34="","",IF(COUNTIF(EG31:EG34,EG34)=1,EG34,EG34+RANK(EH34,EH31:EH34,0)-1))</f>
        <v/>
      </c>
      <c r="EJ34" s="49" t="str">
        <f>IF(OR(EI34="",COUNTIF(EI31:EI34,EI34)=1),"",$BU34)</f>
        <v/>
      </c>
      <c r="EK34" s="49" t="str">
        <f>IF(EE34="","",IF(COUNTIF(EI31:EI34,EI34)=1,EI34,EI34+RANK(EJ34,EJ31:EJ34,0)-1))</f>
        <v/>
      </c>
      <c r="EL34" s="49">
        <f>IF(DT34&gt;0,CG29+DA29+RANK(EK34,EK31:EK34,1),)</f>
        <v>0</v>
      </c>
      <c r="EM34" s="14"/>
      <c r="EN34" s="49">
        <f t="shared" si="358"/>
        <v>0</v>
      </c>
      <c r="EO34" s="49">
        <f t="shared" si="359"/>
        <v>0</v>
      </c>
      <c r="EP34" s="49">
        <f t="shared" si="360"/>
        <v>0</v>
      </c>
      <c r="EQ34" s="49">
        <f t="shared" si="361"/>
        <v>0</v>
      </c>
      <c r="ER34" s="49">
        <f t="shared" si="362"/>
        <v>0</v>
      </c>
      <c r="ES34" s="49" t="str">
        <f t="shared" si="363"/>
        <v>D</v>
      </c>
      <c r="ET34" s="49">
        <f>IF(EN34&gt;0,RANK(ER34,ER31:ER34)+CG29+DA29+DU29,)</f>
        <v>0</v>
      </c>
      <c r="EU34" s="49">
        <f>IF(AND(EN34&gt;0,COUNTIF(ET31:ET34,ET34)&gt;1),SUMIFS($AI$4:$AI$108,$AF$4:$AF$108,$BT34,$M$4:$M$108,4)+SUMIFS($AK$4:$AK$108,$AH$4:$AH$108,$BT34,$M$4:$M$108,4)-SUMIFS($AK$4:$AK$108,$AF$4:$AF$108,$BT34,$M$4:$M$108,4)-SUMIFS($AI$4:$AI$108,$AH$4:$AH$108,$BT34,$M$4:$M$108,4),)</f>
        <v>0</v>
      </c>
      <c r="EV34" s="49">
        <f>IF(AND(EN34&gt;0,COUNTIF(ET31:ET34,ET34)&gt;1),ET34+RANK(EU34,EU31:EU34)-1,ET34)</f>
        <v>0</v>
      </c>
      <c r="EW34" s="49">
        <f t="shared" si="364"/>
        <v>0</v>
      </c>
      <c r="EX34" s="49">
        <f>IF(AND(EN34&gt;0,COUNTIF(EV31:EV34,EV34)&gt;1),EV34+RANK(EW34,EW31:EW34)-1,EV34)</f>
        <v>0</v>
      </c>
      <c r="EY34" s="49" t="str">
        <f t="shared" si="365"/>
        <v/>
      </c>
      <c r="EZ34" s="49" t="str">
        <f>IF(OR(EY34="",COUNTIF(EY31:EY34,EY34)=1),"",$BZ34)</f>
        <v/>
      </c>
      <c r="FA34" s="49" t="str">
        <f>IF(EY34="","",IF(COUNTIF(EY31:EY34,EY34)=1,EY34,EY34+RANK(EZ34,EZ31:EZ34,0)-1))</f>
        <v/>
      </c>
      <c r="FB34" s="49" t="str">
        <f>IF(OR(FA34="",COUNTIF(FA31:FA34,FA34)=1),"",$BX34)</f>
        <v/>
      </c>
      <c r="FC34" s="49" t="str">
        <f>IF(EY34="","",IF(COUNTIF(FA31:FA34,FA34)=1,FA34,FA34+RANK(FB34,FB31:FB34,0)-1))</f>
        <v/>
      </c>
      <c r="FD34" s="49" t="str">
        <f>IF(OR(FC34="",COUNTIF(FC31:FC34,FC34)=1),"",$BU34)</f>
        <v/>
      </c>
      <c r="FE34" s="49" t="str">
        <f>IF(EY34="","",IF(COUNTIF(FC31:FC34,FC34)=1,FC34,FC34+RANK(FD34,FD31:FD34,0)-1))</f>
        <v/>
      </c>
      <c r="FF34" s="49">
        <f>IF(EN34&gt;0,CG29+DA29+DU29+RANK(FE34,FE31:FE34,1),)</f>
        <v>0</v>
      </c>
      <c r="FG34" s="14"/>
      <c r="FH34" s="49">
        <f>IFERROR(VLOOKUP(FJ34,CF30:CX34,19,FALSE),IFERROR(VLOOKUP(FJ34,CZ30:DR34,19,FALSE),IFERROR(VLOOKUP(FJ34,DT30:EL34,19,FALSE),VLOOKUP(FJ34,EN30:FF34,19,FALSE))))</f>
        <v>1</v>
      </c>
      <c r="FI34" s="49">
        <f>RANK(FH34,FH31:FH34,1)+COUNTIF(FH31:FH34,FH34)-1</f>
        <v>4</v>
      </c>
      <c r="FJ34" s="14" t="str">
        <f t="shared" si="366"/>
        <v>Turkiet</v>
      </c>
      <c r="FK34" s="42"/>
      <c r="FL34" s="42"/>
      <c r="FM34" s="42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2"/>
      <c r="FY34" s="42"/>
      <c r="FZ34" s="44">
        <v>32</v>
      </c>
      <c r="GA34" s="44" t="str">
        <f t="shared" si="79"/>
        <v>CJEDIFLK</v>
      </c>
      <c r="GB34" s="44" t="s">
        <v>163</v>
      </c>
      <c r="GC34" s="44" t="s">
        <v>159</v>
      </c>
      <c r="GD34" s="44" t="s">
        <v>148</v>
      </c>
      <c r="GE34" s="44" t="s">
        <v>147</v>
      </c>
      <c r="GF34" s="44" t="s">
        <v>150</v>
      </c>
      <c r="GG34" s="44" t="s">
        <v>109</v>
      </c>
      <c r="GH34" s="44" t="s">
        <v>152</v>
      </c>
      <c r="GI34" s="44" t="s">
        <v>151</v>
      </c>
      <c r="GJ34" s="100" t="str">
        <f t="shared" ref="GJ34:GQ34" si="373">VLOOKUP(GB34,$FM$3:$FN$15,2,FALSE)</f>
        <v>Haiti</v>
      </c>
      <c r="GK34" s="100" t="str">
        <f t="shared" si="373"/>
        <v>Österrike</v>
      </c>
      <c r="GL34" s="100" t="str">
        <f t="shared" si="373"/>
        <v>Elfenbenskusten</v>
      </c>
      <c r="GM34" s="100" t="str">
        <f t="shared" si="373"/>
        <v>Australien</v>
      </c>
      <c r="GN34" s="100" t="str">
        <f t="shared" si="373"/>
        <v>Irak</v>
      </c>
      <c r="GO34" s="100" t="str">
        <f t="shared" si="373"/>
        <v>Sverige</v>
      </c>
      <c r="GP34" s="100" t="str">
        <f t="shared" si="373"/>
        <v>Ghana</v>
      </c>
      <c r="GQ34" s="100" t="str">
        <f t="shared" si="373"/>
        <v>Uzbekistan</v>
      </c>
      <c r="GR34" s="42" t="str">
        <f t="shared" si="81"/>
        <v/>
      </c>
      <c r="GS34" s="42"/>
      <c r="GT34" s="42"/>
      <c r="GU34" s="42"/>
      <c r="GV34" s="42"/>
      <c r="GW34" s="42"/>
      <c r="GX34" s="44"/>
      <c r="GY34" s="42"/>
      <c r="GZ34" s="85">
        <v>31</v>
      </c>
      <c r="HA34" s="96"/>
      <c r="HB34" s="96"/>
      <c r="HC34" s="85"/>
      <c r="HD34" s="42"/>
      <c r="HE34" s="42"/>
      <c r="HF34" s="42"/>
      <c r="HG34" s="42"/>
    </row>
    <row r="35" spans="1:215" ht="14.25" customHeight="1" x14ac:dyDescent="0.35">
      <c r="A35" s="42"/>
      <c r="B35" s="85">
        <v>59</v>
      </c>
      <c r="C35" s="86">
        <v>46199</v>
      </c>
      <c r="D35" s="87" t="s">
        <v>179</v>
      </c>
      <c r="E35" s="88" t="s">
        <v>157</v>
      </c>
      <c r="F35" s="89" t="s">
        <v>176</v>
      </c>
      <c r="G35" s="90"/>
      <c r="H35" s="85" t="s">
        <v>157</v>
      </c>
      <c r="I35" s="90"/>
      <c r="J35" s="85" t="str">
        <f t="shared" si="286"/>
        <v/>
      </c>
      <c r="K35" s="91"/>
      <c r="L35" s="91"/>
      <c r="M35" s="92">
        <f t="shared" si="287"/>
        <v>1</v>
      </c>
      <c r="N35" s="46"/>
      <c r="O35" s="136" t="str">
        <f>IF(COUNTBLANK(G31:G36)+COUNTBLANK(I31:I36)=0,"Resultat OK","Fyll i resultat")</f>
        <v>Fyll i resultat</v>
      </c>
      <c r="P35" s="102"/>
      <c r="Q35" s="102"/>
      <c r="R35" s="102"/>
      <c r="S35" s="102"/>
      <c r="T35" s="102"/>
      <c r="U35" s="102"/>
      <c r="V35" s="44"/>
      <c r="W35" s="42"/>
      <c r="X35" s="42"/>
      <c r="Y35" s="42"/>
      <c r="Z35" s="42"/>
      <c r="AA35" s="42"/>
      <c r="AB35" s="42"/>
      <c r="AC35" s="127"/>
      <c r="AD35" s="42"/>
      <c r="AE35" s="98">
        <f t="shared" ref="AE35:AH35" si="374">C35</f>
        <v>46199</v>
      </c>
      <c r="AF35" s="98" t="str">
        <f t="shared" si="374"/>
        <v>Turkiet</v>
      </c>
      <c r="AG35" s="98" t="str">
        <f t="shared" si="374"/>
        <v>-</v>
      </c>
      <c r="AH35" s="98" t="str">
        <f t="shared" si="374"/>
        <v>USA</v>
      </c>
      <c r="AI35" s="90" t="str">
        <f t="shared" si="296"/>
        <v/>
      </c>
      <c r="AJ35" s="85" t="str">
        <f t="shared" si="297"/>
        <v>-</v>
      </c>
      <c r="AK35" s="90" t="str">
        <f t="shared" si="298"/>
        <v/>
      </c>
      <c r="AL35" s="85" t="str">
        <f t="shared" si="299"/>
        <v/>
      </c>
      <c r="AM35" s="91"/>
      <c r="AN35" s="49">
        <f t="shared" si="300"/>
        <v>0</v>
      </c>
      <c r="AO35" s="49">
        <f t="shared" si="301"/>
        <v>0</v>
      </c>
      <c r="AP35" s="49">
        <f t="shared" si="302"/>
        <v>0</v>
      </c>
      <c r="AQ35" s="49">
        <f t="shared" si="303"/>
        <v>0</v>
      </c>
      <c r="AR35" s="49">
        <f t="shared" si="304"/>
        <v>0</v>
      </c>
      <c r="AS35" s="49">
        <f t="shared" si="305"/>
        <v>0</v>
      </c>
      <c r="AT35" s="49">
        <f t="shared" si="306"/>
        <v>0</v>
      </c>
      <c r="AU35" s="49">
        <f t="shared" si="307"/>
        <v>0</v>
      </c>
      <c r="AV35" s="49">
        <f t="shared" si="308"/>
        <v>0</v>
      </c>
      <c r="AW35" s="49">
        <f t="shared" si="309"/>
        <v>0</v>
      </c>
      <c r="AX35" s="49">
        <f t="shared" si="310"/>
        <v>0</v>
      </c>
      <c r="AY35" s="49">
        <f t="shared" si="311"/>
        <v>0</v>
      </c>
      <c r="AZ35" s="49">
        <f t="shared" si="312"/>
        <v>0</v>
      </c>
      <c r="BA35" s="49">
        <f t="shared" si="313"/>
        <v>0</v>
      </c>
      <c r="BB35" s="49">
        <f t="shared" si="314"/>
        <v>0</v>
      </c>
      <c r="BC35" s="49">
        <f t="shared" si="315"/>
        <v>0</v>
      </c>
      <c r="BD35" s="49">
        <f t="shared" si="316"/>
        <v>0</v>
      </c>
      <c r="BE35" s="49">
        <f t="shared" si="317"/>
        <v>0</v>
      </c>
      <c r="BF35" s="49">
        <f t="shared" si="318"/>
        <v>0</v>
      </c>
      <c r="BG35" s="49">
        <f t="shared" si="319"/>
        <v>0</v>
      </c>
      <c r="BH35" s="49">
        <f t="shared" si="320"/>
        <v>0</v>
      </c>
      <c r="BI35" s="49">
        <f t="shared" si="321"/>
        <v>0</v>
      </c>
      <c r="BJ35" s="49">
        <f t="shared" si="322"/>
        <v>0</v>
      </c>
      <c r="BK35" s="49">
        <f t="shared" si="323"/>
        <v>0</v>
      </c>
      <c r="BL35" s="49">
        <f t="shared" si="324"/>
        <v>0</v>
      </c>
      <c r="BM35" s="49">
        <f t="shared" si="325"/>
        <v>0</v>
      </c>
      <c r="BN35" s="49">
        <f t="shared" si="326"/>
        <v>0</v>
      </c>
      <c r="BO35" s="49">
        <f t="shared" si="327"/>
        <v>0</v>
      </c>
      <c r="BP35" s="49">
        <f t="shared" si="328"/>
        <v>0</v>
      </c>
      <c r="BQ35" s="49">
        <f t="shared" si="329"/>
        <v>0</v>
      </c>
      <c r="BR35" s="14"/>
      <c r="BS35" s="14"/>
      <c r="BT35" s="14"/>
      <c r="BU35" s="49"/>
      <c r="BV35" s="49"/>
      <c r="BW35" s="49"/>
      <c r="BX35" s="49"/>
      <c r="BY35" s="49"/>
      <c r="BZ35" s="49"/>
      <c r="CA35" s="49"/>
      <c r="CB35" s="14"/>
      <c r="CC35" s="49"/>
      <c r="CD35" s="49"/>
      <c r="CE35" s="14"/>
      <c r="CF35" s="14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14"/>
      <c r="CZ35" s="14"/>
      <c r="DA35" s="49"/>
      <c r="DB35" s="49"/>
      <c r="DC35" s="49"/>
      <c r="DD35" s="49"/>
      <c r="DE35" s="49"/>
      <c r="DF35" s="49"/>
      <c r="DG35" s="49"/>
      <c r="DH35" s="49"/>
      <c r="DI35" s="49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14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14"/>
      <c r="FH35" s="49"/>
      <c r="FI35" s="49"/>
      <c r="FJ35" s="14"/>
      <c r="FK35" s="42"/>
      <c r="FL35" s="42"/>
      <c r="FM35" s="42"/>
      <c r="FN35" s="42"/>
      <c r="FO35" s="42"/>
      <c r="FP35" s="42"/>
      <c r="FQ35" s="42"/>
      <c r="FR35" s="42"/>
      <c r="FS35" s="42"/>
      <c r="FT35" s="42"/>
      <c r="FU35" s="42"/>
      <c r="FV35" s="42"/>
      <c r="FW35" s="42"/>
      <c r="FX35" s="42"/>
      <c r="FY35" s="42"/>
      <c r="FZ35" s="44">
        <v>33</v>
      </c>
      <c r="GA35" s="44" t="str">
        <f t="shared" si="79"/>
        <v>CJEDHFLK</v>
      </c>
      <c r="GB35" s="44" t="s">
        <v>163</v>
      </c>
      <c r="GC35" s="44" t="s">
        <v>159</v>
      </c>
      <c r="GD35" s="44" t="s">
        <v>148</v>
      </c>
      <c r="GE35" s="44" t="s">
        <v>147</v>
      </c>
      <c r="GF35" s="44" t="s">
        <v>160</v>
      </c>
      <c r="GG35" s="44" t="s">
        <v>109</v>
      </c>
      <c r="GH35" s="44" t="s">
        <v>152</v>
      </c>
      <c r="GI35" s="44" t="s">
        <v>151</v>
      </c>
      <c r="GJ35" s="100" t="str">
        <f t="shared" ref="GJ35:GQ35" si="375">VLOOKUP(GB35,$FM$3:$FN$15,2,FALSE)</f>
        <v>Haiti</v>
      </c>
      <c r="GK35" s="100" t="str">
        <f t="shared" si="375"/>
        <v>Österrike</v>
      </c>
      <c r="GL35" s="100" t="str">
        <f t="shared" si="375"/>
        <v>Elfenbenskusten</v>
      </c>
      <c r="GM35" s="100" t="str">
        <f t="shared" si="375"/>
        <v>Australien</v>
      </c>
      <c r="GN35" s="100" t="str">
        <f t="shared" si="375"/>
        <v>Saudiarabien</v>
      </c>
      <c r="GO35" s="100" t="str">
        <f t="shared" si="375"/>
        <v>Sverige</v>
      </c>
      <c r="GP35" s="100" t="str">
        <f t="shared" si="375"/>
        <v>Ghana</v>
      </c>
      <c r="GQ35" s="100" t="str">
        <f t="shared" si="375"/>
        <v>Uzbekistan</v>
      </c>
      <c r="GR35" s="42" t="str">
        <f t="shared" si="81"/>
        <v/>
      </c>
      <c r="GS35" s="42"/>
      <c r="GT35" s="42"/>
      <c r="GU35" s="42"/>
      <c r="GV35" s="42"/>
      <c r="GW35" s="42"/>
      <c r="GX35" s="44"/>
      <c r="GY35" s="42"/>
      <c r="GZ35" s="85">
        <v>32</v>
      </c>
      <c r="HA35" s="96"/>
      <c r="HB35" s="96"/>
      <c r="HC35" s="85"/>
      <c r="HD35" s="42"/>
      <c r="HE35" s="42"/>
      <c r="HF35" s="42"/>
      <c r="HG35" s="42"/>
    </row>
    <row r="36" spans="1:215" ht="14.25" customHeight="1" x14ac:dyDescent="0.35">
      <c r="A36" s="42"/>
      <c r="B36" s="85">
        <v>60</v>
      </c>
      <c r="C36" s="86">
        <v>46199</v>
      </c>
      <c r="D36" s="87" t="s">
        <v>177</v>
      </c>
      <c r="E36" s="88" t="s">
        <v>157</v>
      </c>
      <c r="F36" s="89" t="s">
        <v>178</v>
      </c>
      <c r="G36" s="90"/>
      <c r="H36" s="85" t="s">
        <v>157</v>
      </c>
      <c r="I36" s="90"/>
      <c r="J36" s="85" t="str">
        <f t="shared" si="286"/>
        <v/>
      </c>
      <c r="K36" s="91"/>
      <c r="L36" s="91"/>
      <c r="M36" s="92">
        <f t="shared" si="287"/>
        <v>1</v>
      </c>
      <c r="N36" s="46"/>
      <c r="O36" s="42"/>
      <c r="P36" s="42"/>
      <c r="Q36" s="42"/>
      <c r="R36" s="42"/>
      <c r="S36" s="42"/>
      <c r="T36" s="42"/>
      <c r="U36" s="42"/>
      <c r="V36" s="44"/>
      <c r="W36" s="42"/>
      <c r="X36" s="42"/>
      <c r="Y36" s="42"/>
      <c r="Z36" s="42"/>
      <c r="AA36" s="42"/>
      <c r="AD36" s="42"/>
      <c r="AE36" s="98">
        <f t="shared" ref="AE36:AH36" si="376">C36</f>
        <v>46199</v>
      </c>
      <c r="AF36" s="98" t="str">
        <f t="shared" si="376"/>
        <v>Paraguay</v>
      </c>
      <c r="AG36" s="98" t="str">
        <f t="shared" si="376"/>
        <v>-</v>
      </c>
      <c r="AH36" s="98" t="str">
        <f t="shared" si="376"/>
        <v>Australien</v>
      </c>
      <c r="AI36" s="90" t="str">
        <f t="shared" si="296"/>
        <v/>
      </c>
      <c r="AJ36" s="85" t="str">
        <f t="shared" si="297"/>
        <v>-</v>
      </c>
      <c r="AK36" s="90" t="str">
        <f t="shared" si="298"/>
        <v/>
      </c>
      <c r="AL36" s="85" t="str">
        <f t="shared" si="299"/>
        <v/>
      </c>
      <c r="AM36" s="91"/>
      <c r="AN36" s="49">
        <f t="shared" si="300"/>
        <v>0</v>
      </c>
      <c r="AO36" s="49">
        <f t="shared" si="301"/>
        <v>0</v>
      </c>
      <c r="AP36" s="49">
        <f t="shared" si="302"/>
        <v>0</v>
      </c>
      <c r="AQ36" s="49">
        <f t="shared" si="303"/>
        <v>0</v>
      </c>
      <c r="AR36" s="49">
        <f t="shared" si="304"/>
        <v>0</v>
      </c>
      <c r="AS36" s="49">
        <f t="shared" si="305"/>
        <v>0</v>
      </c>
      <c r="AT36" s="49">
        <f t="shared" si="306"/>
        <v>0</v>
      </c>
      <c r="AU36" s="49">
        <f t="shared" si="307"/>
        <v>0</v>
      </c>
      <c r="AV36" s="49">
        <f t="shared" si="308"/>
        <v>0</v>
      </c>
      <c r="AW36" s="49">
        <f t="shared" si="309"/>
        <v>0</v>
      </c>
      <c r="AX36" s="49">
        <f t="shared" si="310"/>
        <v>0</v>
      </c>
      <c r="AY36" s="49">
        <f t="shared" si="311"/>
        <v>0</v>
      </c>
      <c r="AZ36" s="49">
        <f t="shared" si="312"/>
        <v>0</v>
      </c>
      <c r="BA36" s="49">
        <f t="shared" si="313"/>
        <v>0</v>
      </c>
      <c r="BB36" s="49">
        <f t="shared" si="314"/>
        <v>0</v>
      </c>
      <c r="BC36" s="49">
        <f t="shared" si="315"/>
        <v>0</v>
      </c>
      <c r="BD36" s="49">
        <f t="shared" si="316"/>
        <v>0</v>
      </c>
      <c r="BE36" s="49">
        <f t="shared" si="317"/>
        <v>0</v>
      </c>
      <c r="BF36" s="49">
        <f t="shared" si="318"/>
        <v>0</v>
      </c>
      <c r="BG36" s="49">
        <f t="shared" si="319"/>
        <v>0</v>
      </c>
      <c r="BH36" s="49">
        <f t="shared" si="320"/>
        <v>0</v>
      </c>
      <c r="BI36" s="49">
        <f t="shared" si="321"/>
        <v>0</v>
      </c>
      <c r="BJ36" s="49">
        <f t="shared" si="322"/>
        <v>0</v>
      </c>
      <c r="BK36" s="49">
        <f t="shared" si="323"/>
        <v>0</v>
      </c>
      <c r="BL36" s="49">
        <f t="shared" si="324"/>
        <v>0</v>
      </c>
      <c r="BM36" s="49">
        <f t="shared" si="325"/>
        <v>0</v>
      </c>
      <c r="BN36" s="49">
        <f t="shared" si="326"/>
        <v>0</v>
      </c>
      <c r="BO36" s="49">
        <f t="shared" si="327"/>
        <v>0</v>
      </c>
      <c r="BP36" s="49">
        <f t="shared" si="328"/>
        <v>0</v>
      </c>
      <c r="BQ36" s="49">
        <f t="shared" si="329"/>
        <v>0</v>
      </c>
      <c r="BR36" s="14"/>
      <c r="BS36" s="14"/>
      <c r="BT36" s="14"/>
      <c r="BU36" s="49"/>
      <c r="BV36" s="49"/>
      <c r="BW36" s="49"/>
      <c r="BX36" s="49"/>
      <c r="BY36" s="49"/>
      <c r="BZ36" s="49"/>
      <c r="CA36" s="49"/>
      <c r="CB36" s="14"/>
      <c r="CC36" s="49"/>
      <c r="CD36" s="49"/>
      <c r="CE36" s="14"/>
      <c r="CF36" s="14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14"/>
      <c r="CZ36" s="14"/>
      <c r="DA36" s="49"/>
      <c r="DB36" s="49"/>
      <c r="DC36" s="49"/>
      <c r="DD36" s="49"/>
      <c r="DE36" s="49"/>
      <c r="DF36" s="49"/>
      <c r="DG36" s="49"/>
      <c r="DH36" s="49"/>
      <c r="DI36" s="49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49"/>
      <c r="DU36" s="49"/>
      <c r="DV36" s="49"/>
      <c r="DW36" s="49"/>
      <c r="DX36" s="49"/>
      <c r="DY36" s="49"/>
      <c r="DZ36" s="49"/>
      <c r="EA36" s="49"/>
      <c r="EB36" s="49"/>
      <c r="EC36" s="49"/>
      <c r="ED36" s="49"/>
      <c r="EE36" s="49"/>
      <c r="EF36" s="49"/>
      <c r="EG36" s="49"/>
      <c r="EH36" s="49"/>
      <c r="EI36" s="49"/>
      <c r="EJ36" s="49"/>
      <c r="EK36" s="49"/>
      <c r="EL36" s="49"/>
      <c r="EM36" s="14"/>
      <c r="EN36" s="49"/>
      <c r="EO36" s="49"/>
      <c r="EP36" s="49"/>
      <c r="EQ36" s="49"/>
      <c r="ER36" s="49"/>
      <c r="ES36" s="49"/>
      <c r="ET36" s="49"/>
      <c r="EU36" s="49"/>
      <c r="EV36" s="49"/>
      <c r="EW36" s="49"/>
      <c r="EX36" s="49"/>
      <c r="EY36" s="49"/>
      <c r="EZ36" s="49"/>
      <c r="FA36" s="49"/>
      <c r="FB36" s="49"/>
      <c r="FC36" s="49"/>
      <c r="FD36" s="49"/>
      <c r="FE36" s="49"/>
      <c r="FF36" s="49"/>
      <c r="FG36" s="14"/>
      <c r="FH36" s="49"/>
      <c r="FI36" s="49"/>
      <c r="FJ36" s="14"/>
      <c r="FK36" s="42"/>
      <c r="FL36" s="42"/>
      <c r="FM36" s="42"/>
      <c r="FN36" s="42"/>
      <c r="FO36" s="42"/>
      <c r="FP36" s="42"/>
      <c r="FQ36" s="42"/>
      <c r="FR36" s="42"/>
      <c r="FS36" s="42"/>
      <c r="FT36" s="42"/>
      <c r="FU36" s="42"/>
      <c r="FV36" s="42"/>
      <c r="FW36" s="42"/>
      <c r="FX36" s="42"/>
      <c r="FY36" s="42"/>
      <c r="FZ36" s="44">
        <v>34</v>
      </c>
      <c r="GA36" s="44" t="str">
        <f t="shared" si="79"/>
        <v>CEIDHFLK</v>
      </c>
      <c r="GB36" s="44" t="s">
        <v>163</v>
      </c>
      <c r="GC36" s="44" t="s">
        <v>148</v>
      </c>
      <c r="GD36" s="44" t="s">
        <v>150</v>
      </c>
      <c r="GE36" s="44" t="s">
        <v>147</v>
      </c>
      <c r="GF36" s="44" t="s">
        <v>160</v>
      </c>
      <c r="GG36" s="44" t="s">
        <v>109</v>
      </c>
      <c r="GH36" s="44" t="s">
        <v>152</v>
      </c>
      <c r="GI36" s="44" t="s">
        <v>151</v>
      </c>
      <c r="GJ36" s="100" t="str">
        <f t="shared" ref="GJ36:GQ36" si="377">VLOOKUP(GB36,$FM$3:$FN$15,2,FALSE)</f>
        <v>Haiti</v>
      </c>
      <c r="GK36" s="100" t="str">
        <f t="shared" si="377"/>
        <v>Elfenbenskusten</v>
      </c>
      <c r="GL36" s="100" t="str">
        <f t="shared" si="377"/>
        <v>Irak</v>
      </c>
      <c r="GM36" s="100" t="str">
        <f t="shared" si="377"/>
        <v>Australien</v>
      </c>
      <c r="GN36" s="100" t="str">
        <f t="shared" si="377"/>
        <v>Saudiarabien</v>
      </c>
      <c r="GO36" s="100" t="str">
        <f t="shared" si="377"/>
        <v>Sverige</v>
      </c>
      <c r="GP36" s="100" t="str">
        <f t="shared" si="377"/>
        <v>Ghana</v>
      </c>
      <c r="GQ36" s="100" t="str">
        <f t="shared" si="377"/>
        <v>Uzbekistan</v>
      </c>
      <c r="GR36" s="42" t="str">
        <f t="shared" si="81"/>
        <v/>
      </c>
      <c r="GS36" s="42"/>
      <c r="GT36" s="42"/>
      <c r="GU36" s="42"/>
      <c r="GV36" s="42"/>
      <c r="GW36" s="42"/>
      <c r="GX36" s="44"/>
      <c r="GY36" s="42"/>
      <c r="GZ36" s="85">
        <v>33</v>
      </c>
      <c r="HA36" s="96"/>
      <c r="HB36" s="96"/>
      <c r="HC36" s="85"/>
      <c r="HD36" s="42"/>
      <c r="HE36" s="42"/>
      <c r="HF36" s="42"/>
      <c r="HG36" s="42"/>
    </row>
    <row r="37" spans="1:215" ht="14.25" customHeight="1" x14ac:dyDescent="0.35">
      <c r="A37" s="42"/>
      <c r="B37" s="43"/>
      <c r="C37" s="71"/>
      <c r="D37" s="43"/>
      <c r="E37" s="44"/>
      <c r="F37" s="43"/>
      <c r="G37" s="44"/>
      <c r="H37" s="44"/>
      <c r="I37" s="44"/>
      <c r="J37" s="56"/>
      <c r="K37" s="52"/>
      <c r="L37" s="52"/>
      <c r="M37" s="46"/>
      <c r="N37" s="46"/>
      <c r="O37" s="42"/>
      <c r="P37" s="42"/>
      <c r="Q37" s="42"/>
      <c r="R37" s="42"/>
      <c r="S37" s="42"/>
      <c r="T37" s="42"/>
      <c r="U37" s="42"/>
      <c r="V37" s="44"/>
      <c r="W37" s="42"/>
      <c r="X37" s="42"/>
      <c r="Y37" s="42"/>
      <c r="Z37" s="42"/>
      <c r="AA37" s="42"/>
      <c r="AB37" s="42"/>
      <c r="AC37" s="127"/>
      <c r="AD37" s="42"/>
      <c r="AE37" s="137"/>
      <c r="AF37" s="138"/>
      <c r="AG37" s="135"/>
      <c r="AH37" s="14"/>
      <c r="AI37" s="44" t="str">
        <f>IF(B37="","",B37)</f>
        <v/>
      </c>
      <c r="AJ37" s="44"/>
      <c r="AK37" s="44"/>
      <c r="AL37" s="56"/>
      <c r="AM37" s="52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14"/>
      <c r="BS37" s="14"/>
      <c r="BT37" s="14"/>
      <c r="BU37" s="49"/>
      <c r="BV37" s="49"/>
      <c r="BW37" s="49"/>
      <c r="BX37" s="49"/>
      <c r="BY37" s="49"/>
      <c r="BZ37" s="49"/>
      <c r="CA37" s="49"/>
      <c r="CB37" s="14"/>
      <c r="CC37" s="49"/>
      <c r="CD37" s="49"/>
      <c r="CE37" s="14"/>
      <c r="CF37" s="14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  <c r="CV37" s="49"/>
      <c r="CW37" s="49"/>
      <c r="CX37" s="49"/>
      <c r="CY37" s="14"/>
      <c r="CZ37" s="14"/>
      <c r="DA37" s="49"/>
      <c r="DB37" s="49"/>
      <c r="DC37" s="49"/>
      <c r="DD37" s="49"/>
      <c r="DE37" s="49"/>
      <c r="DF37" s="49"/>
      <c r="DG37" s="49"/>
      <c r="DH37" s="49"/>
      <c r="DI37" s="49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49"/>
      <c r="DU37" s="49"/>
      <c r="DV37" s="49"/>
      <c r="DW37" s="49"/>
      <c r="DX37" s="49"/>
      <c r="DY37" s="49"/>
      <c r="DZ37" s="49"/>
      <c r="EA37" s="49"/>
      <c r="EB37" s="49"/>
      <c r="EC37" s="49"/>
      <c r="ED37" s="49"/>
      <c r="EE37" s="49"/>
      <c r="EF37" s="49"/>
      <c r="EG37" s="49"/>
      <c r="EH37" s="49"/>
      <c r="EI37" s="49"/>
      <c r="EJ37" s="49"/>
      <c r="EK37" s="49"/>
      <c r="EL37" s="49"/>
      <c r="EM37" s="14"/>
      <c r="EN37" s="49"/>
      <c r="EO37" s="49"/>
      <c r="EP37" s="49"/>
      <c r="EQ37" s="49"/>
      <c r="ER37" s="49"/>
      <c r="ES37" s="49"/>
      <c r="ET37" s="49"/>
      <c r="EU37" s="49"/>
      <c r="EV37" s="49"/>
      <c r="EW37" s="49"/>
      <c r="EX37" s="49"/>
      <c r="EY37" s="49"/>
      <c r="EZ37" s="49"/>
      <c r="FA37" s="49"/>
      <c r="FB37" s="49"/>
      <c r="FC37" s="49"/>
      <c r="FD37" s="49"/>
      <c r="FE37" s="49"/>
      <c r="FF37" s="49"/>
      <c r="FG37" s="14"/>
      <c r="FH37" s="49"/>
      <c r="FI37" s="49"/>
      <c r="FJ37" s="14"/>
      <c r="FK37" s="42"/>
      <c r="FL37" s="42"/>
      <c r="FM37" s="42"/>
      <c r="FN37" s="42"/>
      <c r="FO37" s="42"/>
      <c r="FP37" s="42"/>
      <c r="FQ37" s="42"/>
      <c r="FR37" s="42"/>
      <c r="FS37" s="42"/>
      <c r="FT37" s="42"/>
      <c r="FU37" s="42"/>
      <c r="FV37" s="42"/>
      <c r="FW37" s="42"/>
      <c r="FX37" s="42"/>
      <c r="FY37" s="42"/>
      <c r="FZ37" s="44">
        <v>35</v>
      </c>
      <c r="GA37" s="44" t="str">
        <f t="shared" si="79"/>
        <v>CJEDHFLI</v>
      </c>
      <c r="GB37" s="44" t="s">
        <v>163</v>
      </c>
      <c r="GC37" s="44" t="s">
        <v>159</v>
      </c>
      <c r="GD37" s="44" t="s">
        <v>148</v>
      </c>
      <c r="GE37" s="44" t="s">
        <v>147</v>
      </c>
      <c r="GF37" s="44" t="s">
        <v>160</v>
      </c>
      <c r="GG37" s="44" t="s">
        <v>109</v>
      </c>
      <c r="GH37" s="44" t="s">
        <v>152</v>
      </c>
      <c r="GI37" s="44" t="s">
        <v>150</v>
      </c>
      <c r="GJ37" s="100" t="str">
        <f t="shared" ref="GJ37:GQ37" si="378">VLOOKUP(GB37,$FM$3:$FN$15,2,FALSE)</f>
        <v>Haiti</v>
      </c>
      <c r="GK37" s="100" t="str">
        <f t="shared" si="378"/>
        <v>Österrike</v>
      </c>
      <c r="GL37" s="100" t="str">
        <f t="shared" si="378"/>
        <v>Elfenbenskusten</v>
      </c>
      <c r="GM37" s="100" t="str">
        <f t="shared" si="378"/>
        <v>Australien</v>
      </c>
      <c r="GN37" s="100" t="str">
        <f t="shared" si="378"/>
        <v>Saudiarabien</v>
      </c>
      <c r="GO37" s="100" t="str">
        <f t="shared" si="378"/>
        <v>Sverige</v>
      </c>
      <c r="GP37" s="100" t="str">
        <f t="shared" si="378"/>
        <v>Ghana</v>
      </c>
      <c r="GQ37" s="100" t="str">
        <f t="shared" si="378"/>
        <v>Irak</v>
      </c>
      <c r="GR37" s="42" t="str">
        <f t="shared" si="81"/>
        <v/>
      </c>
      <c r="GS37" s="42"/>
      <c r="GT37" s="42"/>
      <c r="GU37" s="42"/>
      <c r="GV37" s="42"/>
      <c r="GW37" s="42"/>
      <c r="GX37" s="44"/>
      <c r="GY37" s="42"/>
      <c r="GZ37" s="85">
        <v>34</v>
      </c>
      <c r="HA37" s="96"/>
      <c r="HB37" s="96"/>
      <c r="HC37" s="85"/>
      <c r="HD37" s="42"/>
      <c r="HE37" s="42"/>
      <c r="HF37" s="42"/>
      <c r="HG37" s="42"/>
    </row>
    <row r="38" spans="1:215" ht="14.25" customHeight="1" x14ac:dyDescent="0.35">
      <c r="A38" s="57"/>
      <c r="B38" s="54" t="s">
        <v>180</v>
      </c>
      <c r="C38" s="121"/>
      <c r="D38" s="45"/>
      <c r="E38" s="56"/>
      <c r="F38" s="45"/>
      <c r="G38" s="56"/>
      <c r="H38" s="56"/>
      <c r="I38" s="56"/>
      <c r="J38" s="56"/>
      <c r="K38" s="52"/>
      <c r="L38" s="52"/>
      <c r="M38" s="124"/>
      <c r="N38" s="124"/>
      <c r="O38" s="54" t="s">
        <v>180</v>
      </c>
      <c r="P38" s="57"/>
      <c r="Q38" s="57"/>
      <c r="R38" s="57"/>
      <c r="S38" s="57"/>
      <c r="T38" s="57"/>
      <c r="U38" s="57"/>
      <c r="V38" s="56"/>
      <c r="W38" s="57"/>
      <c r="X38" s="56"/>
      <c r="Y38" s="56"/>
      <c r="Z38" s="56"/>
      <c r="AA38" s="56"/>
      <c r="AB38" s="139"/>
      <c r="AC38" s="140"/>
      <c r="AD38" s="57"/>
      <c r="AE38" s="61" t="s">
        <v>180</v>
      </c>
      <c r="AF38" s="42"/>
      <c r="AG38" s="42"/>
      <c r="AH38" s="42"/>
      <c r="AI38" s="56"/>
      <c r="AJ38" s="56"/>
      <c r="AK38" s="56"/>
      <c r="AL38" s="56"/>
      <c r="AM38" s="52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14"/>
      <c r="BS38" s="14"/>
      <c r="BT38" s="67" t="s">
        <v>93</v>
      </c>
      <c r="BU38" s="62"/>
      <c r="BV38" s="62"/>
      <c r="BW38" s="62"/>
      <c r="BX38" s="62"/>
      <c r="BY38" s="62"/>
      <c r="BZ38" s="62"/>
      <c r="CA38" s="62"/>
      <c r="CB38" s="67"/>
      <c r="CC38" s="62"/>
      <c r="CD38" s="62"/>
      <c r="CE38" s="14"/>
      <c r="CF38" s="68" t="s">
        <v>94</v>
      </c>
      <c r="CG38" s="63">
        <f>COUNTIF(CC40:CC43,1)</f>
        <v>4</v>
      </c>
      <c r="CH38" s="63"/>
      <c r="CI38" s="63"/>
      <c r="CJ38" s="63"/>
      <c r="CK38" s="63"/>
      <c r="CL38" s="63"/>
      <c r="CM38" s="63"/>
      <c r="CN38" s="63"/>
      <c r="CO38" s="63"/>
      <c r="CP38" s="63"/>
      <c r="CQ38" s="49"/>
      <c r="CR38" s="49"/>
      <c r="CS38" s="49"/>
      <c r="CT38" s="49"/>
      <c r="CU38" s="49"/>
      <c r="CV38" s="49"/>
      <c r="CW38" s="49"/>
      <c r="CX38" s="49"/>
      <c r="CY38" s="14"/>
      <c r="CZ38" s="69" t="s">
        <v>97</v>
      </c>
      <c r="DA38" s="64">
        <f>COUNTIF(CC40:CC43,2)</f>
        <v>0</v>
      </c>
      <c r="DB38" s="64"/>
      <c r="DC38" s="64"/>
      <c r="DD38" s="64"/>
      <c r="DE38" s="64"/>
      <c r="DF38" s="64"/>
      <c r="DG38" s="64"/>
      <c r="DH38" s="64"/>
      <c r="DI38" s="64"/>
      <c r="DJ38" s="69"/>
      <c r="DK38" s="14"/>
      <c r="DL38" s="14"/>
      <c r="DM38" s="14"/>
      <c r="DN38" s="14"/>
      <c r="DO38" s="14"/>
      <c r="DP38" s="14"/>
      <c r="DQ38" s="14"/>
      <c r="DR38" s="14"/>
      <c r="DS38" s="14"/>
      <c r="DT38" s="65" t="s">
        <v>95</v>
      </c>
      <c r="DU38" s="65">
        <f>COUNTIF(CC40:CC43,3)</f>
        <v>0</v>
      </c>
      <c r="DV38" s="65"/>
      <c r="DW38" s="65"/>
      <c r="DX38" s="65"/>
      <c r="DY38" s="65"/>
      <c r="DZ38" s="65"/>
      <c r="EA38" s="65"/>
      <c r="EB38" s="65"/>
      <c r="EC38" s="65"/>
      <c r="ED38" s="65"/>
      <c r="EE38" s="49"/>
      <c r="EF38" s="49"/>
      <c r="EG38" s="49"/>
      <c r="EH38" s="49"/>
      <c r="EI38" s="49"/>
      <c r="EJ38" s="49"/>
      <c r="EK38" s="49"/>
      <c r="EL38" s="49"/>
      <c r="EM38" s="14"/>
      <c r="EN38" s="66" t="s">
        <v>96</v>
      </c>
      <c r="EO38" s="66">
        <f>COUNTIF(CC40:CC43,4)</f>
        <v>0</v>
      </c>
      <c r="EP38" s="66"/>
      <c r="EQ38" s="66"/>
      <c r="ER38" s="66"/>
      <c r="ES38" s="66"/>
      <c r="ET38" s="66"/>
      <c r="EU38" s="66"/>
      <c r="EV38" s="66"/>
      <c r="EW38" s="66"/>
      <c r="EX38" s="66"/>
      <c r="EY38" s="49"/>
      <c r="EZ38" s="49"/>
      <c r="FA38" s="49"/>
      <c r="FB38" s="49"/>
      <c r="FC38" s="49"/>
      <c r="FD38" s="49"/>
      <c r="FE38" s="49"/>
      <c r="FF38" s="49"/>
      <c r="FG38" s="14"/>
      <c r="FH38" s="49"/>
      <c r="FI38" s="49"/>
      <c r="FJ38" s="14"/>
      <c r="FK38" s="57"/>
      <c r="FL38" s="57"/>
      <c r="FM38" s="57"/>
      <c r="FN38" s="57"/>
      <c r="FO38" s="57"/>
      <c r="FP38" s="57"/>
      <c r="FQ38" s="57"/>
      <c r="FR38" s="57"/>
      <c r="FS38" s="57"/>
      <c r="FT38" s="57"/>
      <c r="FU38" s="57"/>
      <c r="FV38" s="57"/>
      <c r="FW38" s="57"/>
      <c r="FX38" s="57"/>
      <c r="FY38" s="57"/>
      <c r="FZ38" s="44">
        <v>36</v>
      </c>
      <c r="GA38" s="44" t="str">
        <f t="shared" si="79"/>
        <v>CJEDHFIK</v>
      </c>
      <c r="GB38" s="44" t="s">
        <v>163</v>
      </c>
      <c r="GC38" s="44" t="s">
        <v>159</v>
      </c>
      <c r="GD38" s="44" t="s">
        <v>148</v>
      </c>
      <c r="GE38" s="44" t="s">
        <v>147</v>
      </c>
      <c r="GF38" s="44" t="s">
        <v>160</v>
      </c>
      <c r="GG38" s="44" t="s">
        <v>109</v>
      </c>
      <c r="GH38" s="44" t="s">
        <v>150</v>
      </c>
      <c r="GI38" s="44" t="s">
        <v>151</v>
      </c>
      <c r="GJ38" s="100" t="str">
        <f t="shared" ref="GJ38:GQ38" si="379">VLOOKUP(GB38,$FM$3:$FN$15,2,FALSE)</f>
        <v>Haiti</v>
      </c>
      <c r="GK38" s="100" t="str">
        <f t="shared" si="379"/>
        <v>Österrike</v>
      </c>
      <c r="GL38" s="100" t="str">
        <f t="shared" si="379"/>
        <v>Elfenbenskusten</v>
      </c>
      <c r="GM38" s="100" t="str">
        <f t="shared" si="379"/>
        <v>Australien</v>
      </c>
      <c r="GN38" s="100" t="str">
        <f t="shared" si="379"/>
        <v>Saudiarabien</v>
      </c>
      <c r="GO38" s="100" t="str">
        <f t="shared" si="379"/>
        <v>Sverige</v>
      </c>
      <c r="GP38" s="100" t="str">
        <f t="shared" si="379"/>
        <v>Irak</v>
      </c>
      <c r="GQ38" s="100" t="str">
        <f t="shared" si="379"/>
        <v>Uzbekistan</v>
      </c>
      <c r="GR38" s="42" t="str">
        <f t="shared" si="81"/>
        <v/>
      </c>
      <c r="GS38" s="57"/>
      <c r="GT38" s="57"/>
      <c r="GU38" s="57"/>
      <c r="GV38" s="57"/>
      <c r="GW38" s="57"/>
      <c r="GX38" s="56"/>
      <c r="GY38" s="57"/>
      <c r="GZ38" s="85">
        <v>35</v>
      </c>
      <c r="HA38" s="96"/>
      <c r="HB38" s="96"/>
      <c r="HC38" s="85"/>
      <c r="HD38" s="57"/>
      <c r="HE38" s="57"/>
      <c r="HF38" s="57"/>
      <c r="HG38" s="57"/>
    </row>
    <row r="39" spans="1:215" ht="14.25" customHeight="1" x14ac:dyDescent="0.35">
      <c r="A39" s="57"/>
      <c r="B39" s="76" t="s">
        <v>101</v>
      </c>
      <c r="C39" s="126" t="s">
        <v>102</v>
      </c>
      <c r="D39" s="189" t="s">
        <v>101</v>
      </c>
      <c r="E39" s="187"/>
      <c r="F39" s="190"/>
      <c r="G39" s="186" t="s">
        <v>103</v>
      </c>
      <c r="H39" s="187"/>
      <c r="I39" s="188"/>
      <c r="J39" s="74" t="s">
        <v>104</v>
      </c>
      <c r="K39" s="52"/>
      <c r="L39" s="52"/>
      <c r="M39" s="124"/>
      <c r="N39" s="124"/>
      <c r="O39" s="76" t="s">
        <v>106</v>
      </c>
      <c r="P39" s="77" t="s">
        <v>107</v>
      </c>
      <c r="Q39" s="77" t="s">
        <v>108</v>
      </c>
      <c r="R39" s="77" t="s">
        <v>109</v>
      </c>
      <c r="S39" s="77" t="s">
        <v>110</v>
      </c>
      <c r="T39" s="77" t="s">
        <v>111</v>
      </c>
      <c r="U39" s="77" t="s">
        <v>112</v>
      </c>
      <c r="V39" s="78" t="s">
        <v>113</v>
      </c>
      <c r="W39" s="57"/>
      <c r="X39" s="54"/>
      <c r="Y39" s="56"/>
      <c r="Z39" s="56"/>
      <c r="AA39" s="56"/>
      <c r="AB39" s="139"/>
      <c r="AC39" s="140"/>
      <c r="AD39" s="57"/>
      <c r="AE39" s="76" t="s">
        <v>102</v>
      </c>
      <c r="AF39" s="193" t="s">
        <v>101</v>
      </c>
      <c r="AG39" s="187"/>
      <c r="AH39" s="188"/>
      <c r="AI39" s="186" t="s">
        <v>103</v>
      </c>
      <c r="AJ39" s="187"/>
      <c r="AK39" s="188"/>
      <c r="AL39" s="74" t="s">
        <v>116</v>
      </c>
      <c r="AM39" s="52"/>
      <c r="AN39" s="62" t="s">
        <v>117</v>
      </c>
      <c r="AO39" s="62" t="s">
        <v>118</v>
      </c>
      <c r="AP39" s="62" t="s">
        <v>119</v>
      </c>
      <c r="AQ39" s="62" t="s">
        <v>120</v>
      </c>
      <c r="AR39" s="62" t="s">
        <v>121</v>
      </c>
      <c r="AS39" s="62" t="s">
        <v>122</v>
      </c>
      <c r="AT39" s="63" t="s">
        <v>117</v>
      </c>
      <c r="AU39" s="63" t="s">
        <v>118</v>
      </c>
      <c r="AV39" s="63" t="s">
        <v>119</v>
      </c>
      <c r="AW39" s="63" t="s">
        <v>120</v>
      </c>
      <c r="AX39" s="63" t="s">
        <v>121</v>
      </c>
      <c r="AY39" s="63" t="s">
        <v>122</v>
      </c>
      <c r="AZ39" s="64" t="s">
        <v>117</v>
      </c>
      <c r="BA39" s="64" t="s">
        <v>118</v>
      </c>
      <c r="BB39" s="64" t="s">
        <v>119</v>
      </c>
      <c r="BC39" s="64" t="s">
        <v>120</v>
      </c>
      <c r="BD39" s="64" t="s">
        <v>121</v>
      </c>
      <c r="BE39" s="64" t="s">
        <v>122</v>
      </c>
      <c r="BF39" s="65" t="s">
        <v>117</v>
      </c>
      <c r="BG39" s="65" t="s">
        <v>118</v>
      </c>
      <c r="BH39" s="65" t="s">
        <v>119</v>
      </c>
      <c r="BI39" s="65" t="s">
        <v>120</v>
      </c>
      <c r="BJ39" s="65" t="s">
        <v>121</v>
      </c>
      <c r="BK39" s="65" t="s">
        <v>122</v>
      </c>
      <c r="BL39" s="66" t="s">
        <v>117</v>
      </c>
      <c r="BM39" s="66" t="s">
        <v>118</v>
      </c>
      <c r="BN39" s="66" t="s">
        <v>119</v>
      </c>
      <c r="BO39" s="66" t="s">
        <v>120</v>
      </c>
      <c r="BP39" s="66" t="s">
        <v>121</v>
      </c>
      <c r="BQ39" s="66" t="s">
        <v>122</v>
      </c>
      <c r="BR39" s="14"/>
      <c r="BS39" s="14"/>
      <c r="BT39" s="67" t="s">
        <v>106</v>
      </c>
      <c r="BU39" s="62" t="s">
        <v>107</v>
      </c>
      <c r="BV39" s="62" t="s">
        <v>108</v>
      </c>
      <c r="BW39" s="62" t="s">
        <v>109</v>
      </c>
      <c r="BX39" s="62" t="s">
        <v>110</v>
      </c>
      <c r="BY39" s="62" t="s">
        <v>111</v>
      </c>
      <c r="BZ39" s="62" t="s">
        <v>112</v>
      </c>
      <c r="CA39" s="62" t="s">
        <v>113</v>
      </c>
      <c r="CB39" s="67" t="s">
        <v>123</v>
      </c>
      <c r="CC39" s="62" t="s">
        <v>124</v>
      </c>
      <c r="CD39" s="62" t="s">
        <v>125</v>
      </c>
      <c r="CE39" s="14"/>
      <c r="CF39" s="68" t="s">
        <v>106</v>
      </c>
      <c r="CG39" s="63" t="s">
        <v>107</v>
      </c>
      <c r="CH39" s="63" t="s">
        <v>108</v>
      </c>
      <c r="CI39" s="63" t="s">
        <v>109</v>
      </c>
      <c r="CJ39" s="63" t="s">
        <v>113</v>
      </c>
      <c r="CK39" s="63" t="s">
        <v>123</v>
      </c>
      <c r="CL39" s="63" t="s">
        <v>124</v>
      </c>
      <c r="CM39" s="80" t="s">
        <v>112</v>
      </c>
      <c r="CN39" s="80" t="s">
        <v>126</v>
      </c>
      <c r="CO39" s="80" t="s">
        <v>110</v>
      </c>
      <c r="CP39" s="80" t="s">
        <v>127</v>
      </c>
      <c r="CQ39" s="63" t="s">
        <v>128</v>
      </c>
      <c r="CR39" s="80" t="s">
        <v>129</v>
      </c>
      <c r="CS39" s="80" t="s">
        <v>130</v>
      </c>
      <c r="CT39" s="80" t="s">
        <v>131</v>
      </c>
      <c r="CU39" s="80" t="s">
        <v>132</v>
      </c>
      <c r="CV39" s="80" t="s">
        <v>133</v>
      </c>
      <c r="CW39" s="80" t="s">
        <v>134</v>
      </c>
      <c r="CX39" s="63" t="s">
        <v>135</v>
      </c>
      <c r="CY39" s="14"/>
      <c r="CZ39" s="69" t="s">
        <v>106</v>
      </c>
      <c r="DA39" s="64" t="s">
        <v>107</v>
      </c>
      <c r="DB39" s="64" t="s">
        <v>108</v>
      </c>
      <c r="DC39" s="64" t="s">
        <v>109</v>
      </c>
      <c r="DD39" s="64" t="s">
        <v>113</v>
      </c>
      <c r="DE39" s="64" t="s">
        <v>123</v>
      </c>
      <c r="DF39" s="64" t="s">
        <v>124</v>
      </c>
      <c r="DG39" s="64" t="s">
        <v>112</v>
      </c>
      <c r="DH39" s="64" t="s">
        <v>126</v>
      </c>
      <c r="DI39" s="64" t="s">
        <v>110</v>
      </c>
      <c r="DJ39" s="69" t="s">
        <v>127</v>
      </c>
      <c r="DK39" s="69" t="s">
        <v>128</v>
      </c>
      <c r="DL39" s="69" t="s">
        <v>129</v>
      </c>
      <c r="DM39" s="69" t="s">
        <v>130</v>
      </c>
      <c r="DN39" s="69" t="s">
        <v>131</v>
      </c>
      <c r="DO39" s="69" t="s">
        <v>132</v>
      </c>
      <c r="DP39" s="69" t="s">
        <v>133</v>
      </c>
      <c r="DQ39" s="69" t="s">
        <v>134</v>
      </c>
      <c r="DR39" s="69" t="s">
        <v>135</v>
      </c>
      <c r="DS39" s="14"/>
      <c r="DT39" s="65" t="s">
        <v>106</v>
      </c>
      <c r="DU39" s="65" t="s">
        <v>107</v>
      </c>
      <c r="DV39" s="65" t="s">
        <v>108</v>
      </c>
      <c r="DW39" s="65" t="s">
        <v>109</v>
      </c>
      <c r="DX39" s="65" t="s">
        <v>113</v>
      </c>
      <c r="DY39" s="65" t="s">
        <v>123</v>
      </c>
      <c r="DZ39" s="65" t="s">
        <v>124</v>
      </c>
      <c r="EA39" s="65" t="s">
        <v>112</v>
      </c>
      <c r="EB39" s="65" t="s">
        <v>126</v>
      </c>
      <c r="EC39" s="65" t="s">
        <v>110</v>
      </c>
      <c r="ED39" s="65" t="s">
        <v>127</v>
      </c>
      <c r="EE39" s="65" t="s">
        <v>128</v>
      </c>
      <c r="EF39" s="65" t="s">
        <v>129</v>
      </c>
      <c r="EG39" s="65" t="s">
        <v>130</v>
      </c>
      <c r="EH39" s="65" t="s">
        <v>131</v>
      </c>
      <c r="EI39" s="65" t="s">
        <v>132</v>
      </c>
      <c r="EJ39" s="65" t="s">
        <v>133</v>
      </c>
      <c r="EK39" s="65" t="s">
        <v>134</v>
      </c>
      <c r="EL39" s="65" t="s">
        <v>135</v>
      </c>
      <c r="EM39" s="14"/>
      <c r="EN39" s="66" t="s">
        <v>106</v>
      </c>
      <c r="EO39" s="66" t="s">
        <v>107</v>
      </c>
      <c r="EP39" s="66" t="s">
        <v>108</v>
      </c>
      <c r="EQ39" s="66" t="s">
        <v>109</v>
      </c>
      <c r="ER39" s="66" t="s">
        <v>113</v>
      </c>
      <c r="ES39" s="66" t="s">
        <v>123</v>
      </c>
      <c r="ET39" s="66" t="s">
        <v>124</v>
      </c>
      <c r="EU39" s="66" t="s">
        <v>112</v>
      </c>
      <c r="EV39" s="66" t="s">
        <v>126</v>
      </c>
      <c r="EW39" s="66" t="s">
        <v>110</v>
      </c>
      <c r="EX39" s="66" t="s">
        <v>127</v>
      </c>
      <c r="EY39" s="66" t="s">
        <v>128</v>
      </c>
      <c r="EZ39" s="66" t="s">
        <v>129</v>
      </c>
      <c r="FA39" s="66" t="s">
        <v>130</v>
      </c>
      <c r="FB39" s="66" t="s">
        <v>131</v>
      </c>
      <c r="FC39" s="66" t="s">
        <v>132</v>
      </c>
      <c r="FD39" s="66" t="s">
        <v>133</v>
      </c>
      <c r="FE39" s="66" t="s">
        <v>134</v>
      </c>
      <c r="FF39" s="66" t="s">
        <v>135</v>
      </c>
      <c r="FG39" s="14"/>
      <c r="FH39" s="66" t="s">
        <v>136</v>
      </c>
      <c r="FI39" s="66" t="s">
        <v>137</v>
      </c>
      <c r="FJ39" s="14"/>
      <c r="FK39" s="57"/>
      <c r="FL39" s="57"/>
      <c r="FM39" s="57"/>
      <c r="FN39" s="57"/>
      <c r="FO39" s="57"/>
      <c r="FP39" s="57"/>
      <c r="FQ39" s="57"/>
      <c r="FR39" s="57"/>
      <c r="FS39" s="57"/>
      <c r="FT39" s="57"/>
      <c r="FU39" s="57"/>
      <c r="FV39" s="57"/>
      <c r="FW39" s="57"/>
      <c r="FX39" s="57"/>
      <c r="FY39" s="57"/>
      <c r="FZ39" s="44">
        <v>37</v>
      </c>
      <c r="GA39" s="44" t="str">
        <f t="shared" si="79"/>
        <v>CGEDJFLK</v>
      </c>
      <c r="GB39" s="44" t="s">
        <v>163</v>
      </c>
      <c r="GC39" s="44" t="s">
        <v>149</v>
      </c>
      <c r="GD39" s="44" t="s">
        <v>148</v>
      </c>
      <c r="GE39" s="44" t="s">
        <v>147</v>
      </c>
      <c r="GF39" s="44" t="s">
        <v>159</v>
      </c>
      <c r="GG39" s="44" t="s">
        <v>109</v>
      </c>
      <c r="GH39" s="44" t="s">
        <v>152</v>
      </c>
      <c r="GI39" s="44" t="s">
        <v>151</v>
      </c>
      <c r="GJ39" s="100" t="str">
        <f t="shared" ref="GJ39:GQ39" si="380">VLOOKUP(GB39,$FM$3:$FN$15,2,FALSE)</f>
        <v>Haiti</v>
      </c>
      <c r="GK39" s="100" t="str">
        <f t="shared" si="380"/>
        <v>Iran</v>
      </c>
      <c r="GL39" s="100" t="str">
        <f t="shared" si="380"/>
        <v>Elfenbenskusten</v>
      </c>
      <c r="GM39" s="100" t="str">
        <f t="shared" si="380"/>
        <v>Australien</v>
      </c>
      <c r="GN39" s="100" t="str">
        <f t="shared" si="380"/>
        <v>Österrike</v>
      </c>
      <c r="GO39" s="100" t="str">
        <f t="shared" si="380"/>
        <v>Sverige</v>
      </c>
      <c r="GP39" s="100" t="str">
        <f t="shared" si="380"/>
        <v>Ghana</v>
      </c>
      <c r="GQ39" s="100" t="str">
        <f t="shared" si="380"/>
        <v>Uzbekistan</v>
      </c>
      <c r="GR39" s="42" t="str">
        <f t="shared" si="81"/>
        <v/>
      </c>
      <c r="GS39" s="57"/>
      <c r="GT39" s="57"/>
      <c r="GU39" s="57"/>
      <c r="GV39" s="57"/>
      <c r="GW39" s="57"/>
      <c r="GX39" s="56"/>
      <c r="GY39" s="57"/>
      <c r="GZ39" s="85">
        <v>36</v>
      </c>
      <c r="HA39" s="96"/>
      <c r="HB39" s="96"/>
      <c r="HC39" s="85"/>
      <c r="HD39" s="57"/>
      <c r="HE39" s="57"/>
      <c r="HF39" s="57"/>
      <c r="HG39" s="57"/>
    </row>
    <row r="40" spans="1:215" ht="14.25" customHeight="1" x14ac:dyDescent="0.35">
      <c r="A40" s="42"/>
      <c r="B40" s="85">
        <v>10</v>
      </c>
      <c r="C40" s="86">
        <v>46187</v>
      </c>
      <c r="D40" s="87" t="s">
        <v>181</v>
      </c>
      <c r="E40" s="88" t="s">
        <v>157</v>
      </c>
      <c r="F40" s="89" t="s">
        <v>182</v>
      </c>
      <c r="G40" s="90"/>
      <c r="H40" s="85" t="s">
        <v>157</v>
      </c>
      <c r="I40" s="90"/>
      <c r="J40" s="85" t="str">
        <f t="shared" ref="J40:J45" si="381">IF(OR(ISBLANK(G40),ISBLANK(I40)),"",IF(G40&gt;I40,1,IF(G40&lt;I40,2,"X")))</f>
        <v/>
      </c>
      <c r="K40" s="91"/>
      <c r="L40" s="91"/>
      <c r="M40" s="92">
        <f t="shared" ref="M40:M45" si="382">IF(VLOOKUP(D40,$BT$39:$CC$43,10,FALSE)=VLOOKUP(F40,$BT$39:$CC$43,10,FALSE),VLOOKUP(D40,$BT$39:$CC$43,10,FALSE),"-")</f>
        <v>1</v>
      </c>
      <c r="N40" s="46">
        <v>1</v>
      </c>
      <c r="O40" s="93" t="str">
        <f>VLOOKUP(N40,FI40:FJ43,2,FALSE)</f>
        <v>Tyskland</v>
      </c>
      <c r="P40" s="94">
        <f t="shared" ref="P40:P43" si="383">VLOOKUP($O40,$BT$40:$CA$43,2,FALSE)</f>
        <v>0</v>
      </c>
      <c r="Q40" s="94">
        <f t="shared" ref="Q40:Q43" si="384">VLOOKUP($O40,$BT$40:$CA$43,3,FALSE)</f>
        <v>0</v>
      </c>
      <c r="R40" s="94">
        <f t="shared" ref="R40:R43" si="385">VLOOKUP($O40,$BT$40:$CA$43,4,FALSE)</f>
        <v>0</v>
      </c>
      <c r="S40" s="94">
        <f t="shared" ref="S40:S43" si="386">VLOOKUP($O40,$BT$40:$CA$43,5,FALSE)</f>
        <v>0</v>
      </c>
      <c r="T40" s="94">
        <f t="shared" ref="T40:T43" si="387">VLOOKUP($O40,$BT$40:$CA$43,6,FALSE)</f>
        <v>0</v>
      </c>
      <c r="U40" s="94">
        <f t="shared" ref="U40:U43" si="388">VLOOKUP($O40,$BT$40:$CA$43,7,FALSE)</f>
        <v>0</v>
      </c>
      <c r="V40" s="95">
        <f t="shared" ref="V40:V43" si="389">VLOOKUP($O40,$BT$40:$CA$43,8,FALSE)</f>
        <v>0</v>
      </c>
      <c r="W40" s="42"/>
      <c r="X40" s="43"/>
      <c r="Y40" s="44"/>
      <c r="AA40" s="44"/>
      <c r="AB40" s="47"/>
      <c r="AC40" s="48"/>
      <c r="AD40" s="42"/>
      <c r="AE40" s="98">
        <f t="shared" ref="AE40:AH40" si="390">C40</f>
        <v>46187</v>
      </c>
      <c r="AF40" s="98" t="str">
        <f t="shared" si="390"/>
        <v>Tyskland</v>
      </c>
      <c r="AG40" s="98" t="str">
        <f t="shared" si="390"/>
        <v>-</v>
      </c>
      <c r="AH40" s="98" t="str">
        <f t="shared" si="390"/>
        <v>Curaçao</v>
      </c>
      <c r="AI40" s="90" t="str">
        <f t="shared" ref="AI40:AI45" si="391">IF(G40="","",G40)</f>
        <v/>
      </c>
      <c r="AJ40" s="85" t="str">
        <f t="shared" ref="AJ40:AJ45" si="392">H40</f>
        <v>-</v>
      </c>
      <c r="AK40" s="90" t="str">
        <f t="shared" ref="AK40:AK45" si="393">IF(I40="","",I40)</f>
        <v/>
      </c>
      <c r="AL40" s="85" t="str">
        <f t="shared" ref="AL40:AL45" si="394">J40</f>
        <v/>
      </c>
      <c r="AM40" s="91"/>
      <c r="AN40" s="49">
        <f t="shared" ref="AN40:AN45" si="395">IF(AI40&gt;AK40,1,0)</f>
        <v>0</v>
      </c>
      <c r="AO40" s="49">
        <f t="shared" ref="AO40:AO45" si="396">IF(AK40&gt;AI40,1,0)</f>
        <v>0</v>
      </c>
      <c r="AP40" s="49">
        <f t="shared" ref="AP40:AP45" si="397">IF(AND(AI40=AK40,AI40&lt;&gt;""),1,0)</f>
        <v>0</v>
      </c>
      <c r="AQ40" s="49">
        <f t="shared" ref="AQ40:AQ45" si="398">IF(AND(AI40=AK40,AI40&lt;&gt;""),1,0)</f>
        <v>0</v>
      </c>
      <c r="AR40" s="49">
        <f t="shared" ref="AR40:AR45" si="399">IF(AI40&lt;AK40,1,0)</f>
        <v>0</v>
      </c>
      <c r="AS40" s="49">
        <f t="shared" ref="AS40:AS45" si="400">IF(AK40&lt;AI40,1,)</f>
        <v>0</v>
      </c>
      <c r="AT40" s="49">
        <f t="shared" ref="AT40:AT45" si="401">IF(ISERROR(VLOOKUP(AF40,CF:CF,1,FALSE)),0,1)*IF(ISERROR(VLOOKUP(AH40,CF:CF,1,FALSE)),0,1)*AN40</f>
        <v>0</v>
      </c>
      <c r="AU40" s="49">
        <f t="shared" ref="AU40:AU45" si="402">IF(ISERROR(VLOOKUP(AF40,CF:CF,1,FALSE)),0,1)*IF(ISERROR(VLOOKUP(AH40,CF:CF,1,FALSE)),0,1)*AO40</f>
        <v>0</v>
      </c>
      <c r="AV40" s="49">
        <f t="shared" ref="AV40:AV45" si="403">IF(ISERROR(VLOOKUP(AF40,CF:CF,1,FALSE)),0,1)*IF(ISERROR(VLOOKUP(AH40,CF:CF,1,FALSE)),0,1)*AP40</f>
        <v>0</v>
      </c>
      <c r="AW40" s="49">
        <f t="shared" ref="AW40:AW45" si="404">IF(ISERROR(VLOOKUP(AF40,CF:CF,1,FALSE)),0,1)*IF(ISERROR(VLOOKUP(AH40,CF:CF,1,FALSE)),0,1)*AQ40</f>
        <v>0</v>
      </c>
      <c r="AX40" s="49">
        <f t="shared" ref="AX40:AX45" si="405">IF(ISERROR(VLOOKUP(AF40,CF:CF,1,FALSE)),0,1)*IF(ISERROR(VLOOKUP(AH40,CF:CF,1,FALSE)),0,1)*AR40</f>
        <v>0</v>
      </c>
      <c r="AY40" s="49">
        <f t="shared" ref="AY40:AY45" si="406">IF(ISERROR(VLOOKUP(AF40,CF:CF,1,FALSE)),0,1)*IF(ISERROR(VLOOKUP(AH40,CF:CF,1,FALSE)),0,1)*AS40</f>
        <v>0</v>
      </c>
      <c r="AZ40" s="49">
        <f t="shared" ref="AZ40:AZ45" si="407">IF(ISERROR(VLOOKUP(AF40,CZ:CZ,1,FALSE)),0,1)*IF(ISERROR(VLOOKUP(AH40,CZ:CZ,1,FALSE)),0,1)*AN40</f>
        <v>0</v>
      </c>
      <c r="BA40" s="49">
        <f t="shared" ref="BA40:BA45" si="408">IF(ISERROR(VLOOKUP(AF40,CZ:CZ,1,FALSE)),0,1)*IF(ISERROR(VLOOKUP(AH40,CZ:CZ,1,FALSE)),0,1)*AO40</f>
        <v>0</v>
      </c>
      <c r="BB40" s="49">
        <f t="shared" ref="BB40:BB45" si="409">IF(ISERROR(VLOOKUP(AF40,CZ:CZ,1,FALSE)),0,1)*IF(ISERROR(VLOOKUP(AH40,CZ:CZ,1,FALSE)),0,1)*AP40</f>
        <v>0</v>
      </c>
      <c r="BC40" s="49">
        <f t="shared" ref="BC40:BC45" si="410">IF(ISERROR(VLOOKUP(AF40,CZ:CZ,1,FALSE)),0,1)*IF(ISERROR(VLOOKUP(AH40,CZ:CZ,1,FALSE)),0,1)*AQ40</f>
        <v>0</v>
      </c>
      <c r="BD40" s="49">
        <f t="shared" ref="BD40:BD45" si="411">IF(ISERROR(VLOOKUP(AF40,CZ:CZ,1,FALSE)),0,1)*IF(ISERROR(VLOOKUP(AH40,CZ:CZ,1,FALSE)),0,1)*AR40</f>
        <v>0</v>
      </c>
      <c r="BE40" s="49">
        <f t="shared" ref="BE40:BE45" si="412">IF(ISERROR(VLOOKUP(AF40,CZ:CZ,1,FALSE)),0,1)*IF(ISERROR(VLOOKUP(AH40,CZ:CZ,1,FALSE)),0,1)*AS40</f>
        <v>0</v>
      </c>
      <c r="BF40" s="49">
        <f t="shared" ref="BF40:BF45" si="413">IF(ISERROR(VLOOKUP(AF40,DT:DT,1,FALSE)),0,1)*IF(ISERROR(VLOOKUP(AH40,DT:DT,1,FALSE)),0,1)*AN40</f>
        <v>0</v>
      </c>
      <c r="BG40" s="49">
        <f t="shared" ref="BG40:BG45" si="414">IF(ISERROR(VLOOKUP(AF40,DT:DT,1,FALSE)),0,1)*IF(ISERROR(VLOOKUP(AH40,DT:DT,1,FALSE)),0,1)*AO40</f>
        <v>0</v>
      </c>
      <c r="BH40" s="49">
        <f t="shared" ref="BH40:BH45" si="415">IF(ISERROR(VLOOKUP(AF40,DT:DT,1,FALSE)),0,1)*IF(ISERROR(VLOOKUP(AH40,DT:DT,1,FALSE)),0,1)*AP40</f>
        <v>0</v>
      </c>
      <c r="BI40" s="49">
        <f t="shared" ref="BI40:BI45" si="416">IF(ISERROR(VLOOKUP(AF40,DT:DT,1,FALSE)),0,1)*IF(ISERROR(VLOOKUP(AH40,DT:DT,1,FALSE)),0,1)*AQ40</f>
        <v>0</v>
      </c>
      <c r="BJ40" s="49">
        <f t="shared" ref="BJ40:BJ45" si="417">IF(ISERROR(VLOOKUP(AF40,DT:DT,1,FALSE)),0,1)*IF(ISERROR(VLOOKUP(AH40,DT:DT,1,FALSE)),0,1)*AR40</f>
        <v>0</v>
      </c>
      <c r="BK40" s="49">
        <f t="shared" ref="BK40:BK45" si="418">IF(ISERROR(VLOOKUP(AF40,DT:DT,1,FALSE)),0,1)*IF(ISERROR(VLOOKUP(AH40,DT:DT,1,FALSE)),0,1)*AS40</f>
        <v>0</v>
      </c>
      <c r="BL40" s="49">
        <f t="shared" ref="BL40:BL45" si="419">IF(ISERROR(VLOOKUP(AF40,EN:EN,1,FALSE)),0,1)*IF(ISERROR(VLOOKUP(AH40,EN:EN,1,FALSE)),0,1)*AN40</f>
        <v>0</v>
      </c>
      <c r="BM40" s="49">
        <f t="shared" ref="BM40:BM45" si="420">IF(ISERROR(VLOOKUP(AF40,EN:EN,1,FALSE)),0,1)*IF(ISERROR(VLOOKUP(AH40,EN:EN,1,FALSE)),0,1)*AO40</f>
        <v>0</v>
      </c>
      <c r="BN40" s="49">
        <f t="shared" ref="BN40:BN45" si="421">IF(ISERROR(VLOOKUP(AF40,EN:EN,1,FALSE)),0,1)*IF(ISERROR(VLOOKUP(AH40,EN:EN,1,FALSE)),0,1)*AP40</f>
        <v>0</v>
      </c>
      <c r="BO40" s="49">
        <f t="shared" ref="BO40:BO45" si="422">IF(ISERROR(VLOOKUP(AF40,EN:EN,1,FALSE)),0,1)*IF(ISERROR(VLOOKUP(AH40,EN:EN,1,FALSE)),0,1)*AQ40</f>
        <v>0</v>
      </c>
      <c r="BP40" s="49">
        <f t="shared" ref="BP40:BP45" si="423">IF(ISERROR(VLOOKUP(AF40,EN:EN,1,FALSE)),0,1)*IF(ISERROR(VLOOKUP(AH40,EN:EN,1,FALSE)),0,1)*AR40</f>
        <v>0</v>
      </c>
      <c r="BQ40" s="49">
        <f t="shared" ref="BQ40:BQ45" si="424">IF(ISERROR(VLOOKUP(AF40,EN:EN,1,FALSE)),0,1)*IF(ISERROR(VLOOKUP(AH40,EN:EN,1,FALSE)),0,1)*AS40</f>
        <v>0</v>
      </c>
      <c r="BR40" s="14"/>
      <c r="BS40" s="14"/>
      <c r="BT40" s="14" t="s">
        <v>181</v>
      </c>
      <c r="BU40" s="49">
        <f t="shared" ref="BU40:BU43" si="425">(SUMIF(AF$4:AF$108,BT40,AN$4:AN$108)+SUMIF(AH$4:AH$108,BT40,AO$4:AO$108))</f>
        <v>0</v>
      </c>
      <c r="BV40" s="49">
        <f t="shared" ref="BV40:BV43" si="426">(SUMIF(AF$4:AF$108,BT40,AP$4:AP$108)+SUMIF(AH$4:AH$108,BT40,AQ$4:AQ$108))</f>
        <v>0</v>
      </c>
      <c r="BW40" s="49">
        <f t="shared" ref="BW40:BW43" si="427">(SUMIF(AF$4:AF$108,BT40,AR$4:AR$108)+SUMIF(AH$4:AH$108,BT40,AS$4:AS$108))</f>
        <v>0</v>
      </c>
      <c r="BX40" s="49">
        <f t="shared" ref="BX40:BX43" si="428">SUMIF($AF$4:$AF$108,BT40,$AI$4:$AI$108)+SUMIF($AH$4:$AH$108,BT40,$AK$4:$AK$108)</f>
        <v>0</v>
      </c>
      <c r="BY40" s="49">
        <f t="shared" ref="BY40:BY43" si="429">SUMIF($AF$4:$AF$108,BT40,$AK$4:$AK$108)+SUMIF($AH$4:$AH$108,BT40,$AI$4:$AI$108)</f>
        <v>0</v>
      </c>
      <c r="BZ40" s="49">
        <f t="shared" ref="BZ40:BZ43" si="430">BX40-BY40</f>
        <v>0</v>
      </c>
      <c r="CA40" s="49">
        <f t="shared" ref="CA40:CA43" si="431">IFERROR(BU40*3+BV40*1,0)</f>
        <v>0</v>
      </c>
      <c r="CB40" s="49" t="s">
        <v>148</v>
      </c>
      <c r="CC40" s="99">
        <f>RANK(CA40,CA40:CA43)</f>
        <v>1</v>
      </c>
      <c r="CD40" s="49">
        <f>SUMPRODUCT((CA40:CA43=CA40)*(BZ40:BZ43&gt;BZ40))</f>
        <v>0</v>
      </c>
      <c r="CE40" s="14"/>
      <c r="CF40" s="14" t="str">
        <f t="shared" ref="CF40:CF43" si="432">IF(CC40=1,BT40,)</f>
        <v>Tyskland</v>
      </c>
      <c r="CG40" s="49">
        <f t="shared" ref="CG40:CG43" si="433">(SUMIF($AF$4:$AF$108,$BT40,$AT$4:$AT$108)+SUMIF($AH$4:$AH$108,$BT40,$AU$4:$AU$108))</f>
        <v>0</v>
      </c>
      <c r="CH40" s="49">
        <f t="shared" ref="CH40:CH43" si="434">(SUMIF($AF$4:$AF$108,$BT40,$AV$4:$AV$108)+SUMIF($AH$4:$AH$108,$BT40,$AW$4:$AW$108))</f>
        <v>0</v>
      </c>
      <c r="CI40" s="49">
        <f t="shared" ref="CI40:CI43" si="435">(SUMIF($AF$4:$AF$108,$BT40,$AX$4:$AX$108)+SUMIF($AH$4:$AH$108,$BT40,$AY$4:$AY$108))</f>
        <v>0</v>
      </c>
      <c r="CJ40" s="49">
        <f t="shared" ref="CJ40:CJ43" si="436">IFERROR(CG40*3+CH40*1,0)</f>
        <v>0</v>
      </c>
      <c r="CK40" s="49" t="str">
        <f t="shared" ref="CK40:CK43" si="437">CB40</f>
        <v>E</v>
      </c>
      <c r="CL40" s="49">
        <f>IF(CF40&gt;0,RANK(CJ40,CJ40:CJ43),)</f>
        <v>1</v>
      </c>
      <c r="CM40" s="49">
        <f>IF(AND(CF40&gt;0,COUNTIF(CL40:CL43,CL40)&gt;1),SUMIFS($AI$4:$AI$108,$AF$4:$AF$108,$BT40,$M$4:$M$108,1)+SUMIFS($AK$4:$AK$108,$AH$4:$AH$108,$BT40,$M$4:$M$108,1)-SUMIFS($AK$4:$AK$108,$AF$4:$AF$108,$BT40,$M$4:$M$108,1)-SUMIFS($AI$4:$AI$108,$AH$4:$AH$108,$BT40,$M$4:$M$108,1),)</f>
        <v>0</v>
      </c>
      <c r="CN40" s="49">
        <f>IF(AND(CF40&gt;0,COUNTIF(CL40:CL43,CL40)&gt;1),CL40+RANK(CM40,CM40:CM43)-1,CL40)</f>
        <v>1</v>
      </c>
      <c r="CO40" s="49">
        <f>IF(AND(CF40&gt;0,COUNTIF(CN40:CN43,CN40)&gt;1),SUMIFS($AI$4:$AI$108,$AF$4:$AF$108,$BT40,$M$4:$M$108,1)+SUMIFS($AK$4:$AK$108,$AH$4:$AH$108,$BT40,$M$4:$M$108,1),)</f>
        <v>0</v>
      </c>
      <c r="CP40" s="49">
        <f>IF(AND(CF40&gt;0,COUNTIF(CN40:CN43,CN40)&gt;1),CN40+RANK(CO40,CO40:CO43)-1,CN40)</f>
        <v>1</v>
      </c>
      <c r="CQ40" s="49">
        <f t="shared" ref="CQ40:CQ43" si="438">IF(CP40=0,"",CP40)</f>
        <v>1</v>
      </c>
      <c r="CR40" s="49">
        <f>IF(OR(CQ40="",COUNTIF(CQ40:CQ43,CQ40)=1),"",$BZ40)</f>
        <v>0</v>
      </c>
      <c r="CS40" s="49">
        <f>IF(CQ40="","",IF(COUNTIF(CQ40:CQ43,CQ40)=1,CQ40,CQ40+RANK(CR40,CR40:CR43,0)-1))</f>
        <v>1</v>
      </c>
      <c r="CT40" s="49">
        <f>IF(OR(CS40="",COUNTIF(CS40:CS43,CS40)=1),"",$BX40)</f>
        <v>0</v>
      </c>
      <c r="CU40" s="49">
        <f>IF(CQ40="","",IF(COUNTIF(CS40:CS43,CS40)=1,CS40,CS40+RANK(CT40,CT40:CT43,0)-1))</f>
        <v>1</v>
      </c>
      <c r="CV40" s="49">
        <f>IF(OR(CU40="",COUNTIF(CU40:CU43,CU40)=1),"",$BU40)</f>
        <v>0</v>
      </c>
      <c r="CW40" s="49">
        <f>IF(CQ40="","",IF(COUNTIF(CU40:CU43,CU40)=1,CU40,CU40+RANK(CV40,CV40:CV43,0)-1))</f>
        <v>1</v>
      </c>
      <c r="CX40" s="49">
        <f>IF(CF40&gt;0,BM38+RANK(CW40,CW40:CW43,1),)</f>
        <v>1</v>
      </c>
      <c r="CY40" s="14"/>
      <c r="CZ40" s="14">
        <f t="shared" ref="CZ40:CZ43" si="439">IF(CC40=2,BT40,)</f>
        <v>0</v>
      </c>
      <c r="DA40" s="49">
        <f t="shared" ref="DA40:DA43" si="440">(SUMIF($AF$4:$AF$108,$BT40,$AZ$4:$AZ$108)+SUMIF($AH$4:$AH$108,$BT40,$BA$4:$BA$108))</f>
        <v>0</v>
      </c>
      <c r="DB40" s="49">
        <f t="shared" ref="DB40:DB43" si="441">(SUMIF($AF$4:$AF$108,$BT40,$BB$4:$BB$108)+SUMIF($AH$4:$AH$108,$BT40,$BC$4:$BC$108))</f>
        <v>0</v>
      </c>
      <c r="DC40" s="49">
        <f t="shared" ref="DC40:DC43" si="442">(SUMIF($AF$4:$AF$108,$BT40,$BD$4:$BD$108)+SUMIF($AH$4:$AH$108,$BT40,$BE$4:$BE$108))</f>
        <v>0</v>
      </c>
      <c r="DD40" s="49">
        <f t="shared" ref="DD40:DD43" si="443">IFERROR(DA40*3+DB40*1,0)</f>
        <v>0</v>
      </c>
      <c r="DE40" s="49" t="str">
        <f t="shared" ref="DE40:DE43" si="444">$CB40</f>
        <v>E</v>
      </c>
      <c r="DF40" s="49">
        <f>IF(CZ40&gt;0,RANK(DD40,DD40:DD43)+CG38,)</f>
        <v>0</v>
      </c>
      <c r="DG40" s="49">
        <f>IF(AND(CZ40&gt;0,COUNTIF(DF40:DF43,DF40)&gt;1),SUMIFS($AI$4:$AI$108,$AF$4:$AF$108,$BT40,$M$4:$M$108,2)+SUMIFS($AK$4:$AK$108,$AH$4:$AH108,$BT40,$M$4:$M$108,2)-SUMIFS($AK$4:$AK$108,$AF$4:$AF$108,$BT40,$M$4:$M$108,2)-SUMIFS($AI$4:$AI$108,$AH$4:$AH$108,$BT40,$M$4:$M$108,2),)</f>
        <v>0</v>
      </c>
      <c r="DH40" s="49">
        <f>IF(AND(CZ40&gt;0,COUNTIF(DF40:DF43,DF40)&gt;1),DF40+RANK(DG40,DG40:DG43)-1,DF40)</f>
        <v>0</v>
      </c>
      <c r="DI40" s="49">
        <f>IF(AND(CZ40&gt;0,COUNTIF(DH40:DH43,DH40)&gt;1),SUMIFS($AI$4:$AI$108,$AF$4:$AF$108,$BT40,$M$4:$M$108,2)+SUMIFS($AK$4:$AK$108,$AH$4:$AH$108,$BT40,$M$4:$M$108,2),)</f>
        <v>0</v>
      </c>
      <c r="DJ40" s="49">
        <f>IF(AND(CZ40&gt;0,COUNTIF(DH40:DH43,DH40)&gt;1),DH40+RANK(DI40,DI40:DI43)-1,DH40)</f>
        <v>0</v>
      </c>
      <c r="DK40" s="49" t="str">
        <f t="shared" ref="DK40:DK43" si="445">IF(DJ40=0,"",DJ40)</f>
        <v/>
      </c>
      <c r="DL40" s="49" t="str">
        <f>IF(OR(DK40="",COUNTIF(DK40:DK43,DK40)=1),"",$BZ40)</f>
        <v/>
      </c>
      <c r="DM40" s="49" t="str">
        <f>IF(DK40="","",IF(COUNTIF(DK40:DK43,DK40)=1,DK40,DK40+RANK(DL40,DL40:DL43,0)-1))</f>
        <v/>
      </c>
      <c r="DN40" s="49" t="str">
        <f>IF(OR(DM40="",COUNTIF(DM40:DM43,DM40)=1),"",$BX40)</f>
        <v/>
      </c>
      <c r="DO40" s="49" t="str">
        <f>IF(DK40="","",IF(COUNTIF(DM40:DM43,DM40)=1,DM40,DM40+RANK(DN40,DN40:DN43,0)-1))</f>
        <v/>
      </c>
      <c r="DP40" s="49" t="str">
        <f>IF(OR(DO40="",COUNTIF(DO40:DO43,DO40)=1),"",$BU40)</f>
        <v/>
      </c>
      <c r="DQ40" s="49" t="str">
        <f>IF(DK40="","",IF(COUNTIF(DO40:DO43,DO40)=1,DO40,DO40+RANK(DP40,DP40:DP43,0)-1))</f>
        <v/>
      </c>
      <c r="DR40" s="49">
        <f>IF(CZ40&gt;0,CG38+RANK(DQ40,DQ40:DQ43,1),)</f>
        <v>0</v>
      </c>
      <c r="DS40" s="14"/>
      <c r="DT40" s="49">
        <f t="shared" ref="DT40:DT43" si="446">IF(CC40=3,BT40,)</f>
        <v>0</v>
      </c>
      <c r="DU40" s="49">
        <f t="shared" ref="DU40:DU43" si="447">(SUMIF($AF$4:$AF$108,BT40,$BF$4:$BF$108)+SUMIF($AH$4:$AH$108,BT40,$BG$4:$BG$108))</f>
        <v>0</v>
      </c>
      <c r="DV40" s="49">
        <f t="shared" ref="DV40:DV43" si="448">(SUMIF($AF$4:$AF$108,BT40,$BH$4:$BH$108)+SUMIF($AH$4:$AH$108,BT40,$BI$4:$BI$108))</f>
        <v>0</v>
      </c>
      <c r="DW40" s="49">
        <f t="shared" ref="DW40:DW43" si="449">(SUMIF($AF$4:$AF$108,BT40,$BJ$4:$BJ$108)+SUMIF($AH$4:$AH$108,BT40,$BK$4:$BK$108))</f>
        <v>0</v>
      </c>
      <c r="DX40" s="49">
        <f t="shared" ref="DX40:DX43" si="450">IFERROR(DU40*3+DV40*1,0)</f>
        <v>0</v>
      </c>
      <c r="DY40" s="49" t="str">
        <f t="shared" ref="DY40:DY43" si="451">CB40</f>
        <v>E</v>
      </c>
      <c r="DZ40" s="49">
        <f>IF(DT40&gt;0,RANK(DX40,DX40:DX43)+CG38+DA38,)</f>
        <v>0</v>
      </c>
      <c r="EA40" s="49">
        <f>IF(AND(DT40&gt;0,COUNTIF(DZ40:DZ43,DZ40)&gt;1),SUMIFS($AI$4:$AI$108,$AF$4:$AF$108,$BT40,$M$4:$M$108,3)+SUMIFS($AK$4:$AK$108,$AH$4:$AH$108,$BT40,$M$4:$M$108,3)-SUMIFS($AK$4:$AK$108,$AF$4:$AF$108,$BT40,$M$4:$M$108,3)-SUMIFS($AI$4:$AI$108,$AH$4:$AH$108,$BT40,$M$4:$M$108,3),)</f>
        <v>0</v>
      </c>
      <c r="EB40" s="49">
        <f>IF(AND(DT40&gt;0,COUNTIF(DZ40:DZ43,DZ40)&gt;1),DZ40+RANK(EA40,EA40:EA43)-1,DZ40)</f>
        <v>0</v>
      </c>
      <c r="EC40" s="49">
        <f>IF(AND(DT40&gt;0,COUNTIF(EB40:EB43,EB40)&gt;1),SUMIFS($AI$4:$AI$108,$AF$4:$AF$108,$BT40,$M$4:$M$108,3)+SUMIFS($AK$4:$AK$108,$AH$4:$AH$108,$BT40,$M$4:$M$108,3),)</f>
        <v>0</v>
      </c>
      <c r="ED40" s="49">
        <f>IF(AND(DT40&gt;0,COUNTIF(EB40:EB43,EB40)&gt;1),EB40+RANK(EC40,EC40:EC43)-1,EB40)</f>
        <v>0</v>
      </c>
      <c r="EE40" s="49" t="str">
        <f t="shared" ref="EE40:EE43" si="452">IF(ED40=0,"",ED40)</f>
        <v/>
      </c>
      <c r="EF40" s="49" t="str">
        <f>IF(OR(EE40="",COUNTIF(EE40:EE43,EE40)=1),"",$BZ40)</f>
        <v/>
      </c>
      <c r="EG40" s="49" t="str">
        <f>IF(EE40="","",IF(COUNTIF(EE40:EE43,EE40)=1,EE40,EE40+RANK(EF40,EF40:EF43,0)-1))</f>
        <v/>
      </c>
      <c r="EH40" s="49" t="str">
        <f>IF(OR(EG40="",COUNTIF(EG40:EG43,EG40)=1),"",$BX40)</f>
        <v/>
      </c>
      <c r="EI40" s="49" t="str">
        <f>IF(EE40="","",IF(COUNTIF(EG40:EG43,EG40)=1,EG40,EG40+RANK(EH40,EH40:EH43,0)-1))</f>
        <v/>
      </c>
      <c r="EJ40" s="49" t="str">
        <f>IF(OR(EI40="",COUNTIF(EI40:EI43,EI40)=1),"",$BU40)</f>
        <v/>
      </c>
      <c r="EK40" s="49" t="str">
        <f>IF(EE40="","",IF(COUNTIF(EI40:EI43,EI40)=1,EI40,EI40+RANK(EJ40,EJ40:EJ43,0)-1))</f>
        <v/>
      </c>
      <c r="EL40" s="49">
        <f>IF(DT40&gt;0,CG38+DA38+RANK(EK40,EK40:EK43,1),)</f>
        <v>0</v>
      </c>
      <c r="EM40" s="14"/>
      <c r="EN40" s="49">
        <f t="shared" ref="EN40:EN43" si="453">IF(CC40=4,BT40,)</f>
        <v>0</v>
      </c>
      <c r="EO40" s="49">
        <f t="shared" ref="EO40:EO43" si="454">(SUMIF($AF$4:$AF$108,$BT40,$BL$4:$BL$108)+SUMIF($AH$4:$AH$108,$BT40,$BM$4:$BM$108))</f>
        <v>0</v>
      </c>
      <c r="EP40" s="49">
        <f t="shared" ref="EP40:EP43" si="455">(SUMIF($AF$4:$AF$108,$BT40,$BN$4:$BN$108)+SUMIF($AH$4:$AH$108,$BT40,$BO$4:$BO$108))</f>
        <v>0</v>
      </c>
      <c r="EQ40" s="49">
        <f t="shared" ref="EQ40:EQ43" si="456">(SUMIF($AF$4:$AF$108,$BT40,$BP$4:$BP$108)+SUMIF($AH$4:$AH$108,$BT40,$BQ$4:$BQ$108))</f>
        <v>0</v>
      </c>
      <c r="ER40" s="49">
        <f t="shared" ref="ER40:ER43" si="457">IFERROR(EO40*3+EP40*1,0)</f>
        <v>0</v>
      </c>
      <c r="ES40" s="49" t="str">
        <f t="shared" ref="ES40:ES43" si="458">$CB40</f>
        <v>E</v>
      </c>
      <c r="ET40" s="49">
        <f>IF(EN40&gt;0,RANK(ER40,ER40:ER43)+CG38+DA38+DU38,)</f>
        <v>0</v>
      </c>
      <c r="EU40" s="49">
        <f>IF(AND(EN40&gt;0,COUNTIF(ET40:ET43,ET40)&gt;1),SUMIFS($AI$4:$AI$108,$AF$4:$AF$108,$BT40,$M$4:$M$108,4)+SUMIFS($AK$4:$AK$108,$AH$4:$AH$108,$BT40,$M$4:$M$108,4)-SUMIFS($AK$4:$AK$108,$AF$4:$AF$108,$BT40,$M$4:$M$108,4)-SUMIFS($AI$4:$AI$108,$AH$4:$AH$108,$BT40,$M$4:$M$108,4),)</f>
        <v>0</v>
      </c>
      <c r="EV40" s="49">
        <f>IF(AND(EN40&gt;0,COUNTIF(ET40:ET43,ET40)&gt;1),ET40+RANK(EU40,EU40:EU43)-1,ET40)</f>
        <v>0</v>
      </c>
      <c r="EW40" s="49">
        <f t="shared" ref="EW40:EW43" si="459">IF(AND(EN40&gt;0,COUNTIF(EV40:EV43,EV40)&gt;1),SUMIFS($AI$4:$AI$108,$AF$4:$AF$108,$BT40,$M$4:$M$108,4)+SUMIFS($AK$4:$AK$108,$AH$4:$AH$108,$BT40,$M$4:$M$108,4),)</f>
        <v>0</v>
      </c>
      <c r="EX40" s="49">
        <f>IF(AND(EN40&gt;0,COUNTIF(EV40:EV43,EV40)&gt;1),EV40+RANK(EW40,EW40:EW43)-1,EV40)</f>
        <v>0</v>
      </c>
      <c r="EY40" s="49" t="str">
        <f t="shared" ref="EY40:EY43" si="460">IF(EX40=0,"",EX40)</f>
        <v/>
      </c>
      <c r="EZ40" s="49" t="str">
        <f>IF(OR(EY40="",COUNTIF(EY40:EY43,EY40)=1),"",$BZ40)</f>
        <v/>
      </c>
      <c r="FA40" s="49" t="str">
        <f>IF(EY40="","",IF(COUNTIF(EY40:EY43,EY40)=1,EY40,EY40+RANK(EZ40,EZ40:EZ43,0)-1))</f>
        <v/>
      </c>
      <c r="FB40" s="49" t="str">
        <f>IF(OR(FA40="",COUNTIF(FA40:FA43,FA40)=1),"",$BX40)</f>
        <v/>
      </c>
      <c r="FC40" s="49" t="str">
        <f>IF(EY40="","",IF(COUNTIF(FA40:FA43,FA40)=1,FA40,FA40+RANK(FB40,FB40:FB43,0)-1))</f>
        <v/>
      </c>
      <c r="FD40" s="49" t="str">
        <f>IF(OR(FC40="",COUNTIF(FC40:FC43,FC40)=1),"",$BU40)</f>
        <v/>
      </c>
      <c r="FE40" s="49" t="str">
        <f>IF(EY40="","",IF(COUNTIF(FC40:FC43,FC40)=1,FC40,FC40+RANK(FD40,FD40:FD43,0)-1))</f>
        <v/>
      </c>
      <c r="FF40" s="49">
        <f>IF(EN40&gt;0,CG38+DA38+DU38+RANK(FE40,FE40:FE43,1),)</f>
        <v>0</v>
      </c>
      <c r="FG40" s="14"/>
      <c r="FH40" s="49">
        <f>IFERROR(VLOOKUP(FJ40,CF39:CX43,19,FALSE),IFERROR(VLOOKUP(FJ40,CZ39:DR43,19,FALSE),IFERROR(VLOOKUP(FJ40,DT39:EL43,19,FALSE),VLOOKUP(FJ40,EN39:FF43,19,FALSE))))</f>
        <v>1</v>
      </c>
      <c r="FI40" s="49">
        <f>RANK(FH40,FH40:FH43,1)+COUNTIF(FH40,FH40)-1</f>
        <v>1</v>
      </c>
      <c r="FJ40" s="14" t="str">
        <f t="shared" ref="FJ40:FJ43" si="461">BT40</f>
        <v>Tyskland</v>
      </c>
      <c r="FK40" s="42"/>
      <c r="FL40" s="42"/>
      <c r="FM40" s="42"/>
      <c r="FN40" s="42"/>
      <c r="FO40" s="42"/>
      <c r="FP40" s="42"/>
      <c r="FQ40" s="42"/>
      <c r="FR40" s="42"/>
      <c r="FS40" s="42"/>
      <c r="FT40" s="42"/>
      <c r="FU40" s="42"/>
      <c r="FV40" s="42"/>
      <c r="FW40" s="42"/>
      <c r="FX40" s="42"/>
      <c r="FY40" s="42"/>
      <c r="FZ40" s="44">
        <v>38</v>
      </c>
      <c r="GA40" s="44" t="str">
        <f t="shared" si="79"/>
        <v>CGEDIFLK</v>
      </c>
      <c r="GB40" s="44" t="s">
        <v>163</v>
      </c>
      <c r="GC40" s="44" t="s">
        <v>149</v>
      </c>
      <c r="GD40" s="44" t="s">
        <v>148</v>
      </c>
      <c r="GE40" s="44" t="s">
        <v>147</v>
      </c>
      <c r="GF40" s="44" t="s">
        <v>150</v>
      </c>
      <c r="GG40" s="44" t="s">
        <v>109</v>
      </c>
      <c r="GH40" s="44" t="s">
        <v>152</v>
      </c>
      <c r="GI40" s="44" t="s">
        <v>151</v>
      </c>
      <c r="GJ40" s="100" t="str">
        <f t="shared" ref="GJ40:GQ40" si="462">VLOOKUP(GB40,$FM$3:$FN$15,2,FALSE)</f>
        <v>Haiti</v>
      </c>
      <c r="GK40" s="100" t="str">
        <f t="shared" si="462"/>
        <v>Iran</v>
      </c>
      <c r="GL40" s="100" t="str">
        <f t="shared" si="462"/>
        <v>Elfenbenskusten</v>
      </c>
      <c r="GM40" s="100" t="str">
        <f t="shared" si="462"/>
        <v>Australien</v>
      </c>
      <c r="GN40" s="100" t="str">
        <f t="shared" si="462"/>
        <v>Irak</v>
      </c>
      <c r="GO40" s="100" t="str">
        <f t="shared" si="462"/>
        <v>Sverige</v>
      </c>
      <c r="GP40" s="100" t="str">
        <f t="shared" si="462"/>
        <v>Ghana</v>
      </c>
      <c r="GQ40" s="100" t="str">
        <f t="shared" si="462"/>
        <v>Uzbekistan</v>
      </c>
      <c r="GR40" s="42" t="str">
        <f t="shared" si="81"/>
        <v/>
      </c>
      <c r="GS40" s="42"/>
      <c r="GT40" s="42"/>
      <c r="GU40" s="42"/>
      <c r="GV40" s="42"/>
      <c r="GW40" s="42"/>
      <c r="GX40" s="44"/>
      <c r="GY40" s="42"/>
      <c r="GZ40" s="85">
        <v>37</v>
      </c>
      <c r="HA40" s="96"/>
      <c r="HB40" s="96"/>
      <c r="HC40" s="85"/>
      <c r="HD40" s="42"/>
      <c r="HE40" s="42"/>
      <c r="HF40" s="42"/>
      <c r="HG40" s="42"/>
    </row>
    <row r="41" spans="1:215" ht="14.25" customHeight="1" x14ac:dyDescent="0.35">
      <c r="A41" s="42"/>
      <c r="B41" s="85">
        <v>9</v>
      </c>
      <c r="C41" s="86">
        <v>46188</v>
      </c>
      <c r="D41" s="87" t="s">
        <v>183</v>
      </c>
      <c r="E41" s="88" t="s">
        <v>157</v>
      </c>
      <c r="F41" s="89" t="s">
        <v>184</v>
      </c>
      <c r="G41" s="90"/>
      <c r="H41" s="85" t="s">
        <v>157</v>
      </c>
      <c r="I41" s="90"/>
      <c r="J41" s="85" t="str">
        <f t="shared" si="381"/>
        <v/>
      </c>
      <c r="K41" s="91"/>
      <c r="L41" s="91"/>
      <c r="M41" s="92">
        <f t="shared" si="382"/>
        <v>1</v>
      </c>
      <c r="N41" s="46">
        <v>2</v>
      </c>
      <c r="O41" s="104" t="str">
        <f>VLOOKUP(N41,FI40:FJ43,2,FALSE)</f>
        <v>Curaçao</v>
      </c>
      <c r="P41" s="105">
        <f t="shared" si="383"/>
        <v>0</v>
      </c>
      <c r="Q41" s="105">
        <f t="shared" si="384"/>
        <v>0</v>
      </c>
      <c r="R41" s="105">
        <f t="shared" si="385"/>
        <v>0</v>
      </c>
      <c r="S41" s="105">
        <f t="shared" si="386"/>
        <v>0</v>
      </c>
      <c r="T41" s="105">
        <f t="shared" si="387"/>
        <v>0</v>
      </c>
      <c r="U41" s="105">
        <f t="shared" si="388"/>
        <v>0</v>
      </c>
      <c r="V41" s="106">
        <f t="shared" si="389"/>
        <v>0</v>
      </c>
      <c r="W41" s="42"/>
      <c r="X41" s="43"/>
      <c r="Y41" s="44"/>
      <c r="Z41" s="44"/>
      <c r="AA41" s="44"/>
      <c r="AB41" s="47"/>
      <c r="AC41" s="48"/>
      <c r="AD41" s="42"/>
      <c r="AE41" s="98">
        <f t="shared" ref="AE41:AH41" si="463">C41</f>
        <v>46188</v>
      </c>
      <c r="AF41" s="98" t="str">
        <f t="shared" si="463"/>
        <v>Elfenbenskusten</v>
      </c>
      <c r="AG41" s="98" t="str">
        <f t="shared" si="463"/>
        <v>-</v>
      </c>
      <c r="AH41" s="98" t="str">
        <f t="shared" si="463"/>
        <v>Ecuador</v>
      </c>
      <c r="AI41" s="90" t="str">
        <f t="shared" si="391"/>
        <v/>
      </c>
      <c r="AJ41" s="85" t="str">
        <f t="shared" si="392"/>
        <v>-</v>
      </c>
      <c r="AK41" s="90" t="str">
        <f t="shared" si="393"/>
        <v/>
      </c>
      <c r="AL41" s="85" t="str">
        <f t="shared" si="394"/>
        <v/>
      </c>
      <c r="AM41" s="91"/>
      <c r="AN41" s="49">
        <f t="shared" si="395"/>
        <v>0</v>
      </c>
      <c r="AO41" s="49">
        <f t="shared" si="396"/>
        <v>0</v>
      </c>
      <c r="AP41" s="49">
        <f t="shared" si="397"/>
        <v>0</v>
      </c>
      <c r="AQ41" s="49">
        <f t="shared" si="398"/>
        <v>0</v>
      </c>
      <c r="AR41" s="49">
        <f t="shared" si="399"/>
        <v>0</v>
      </c>
      <c r="AS41" s="49">
        <f t="shared" si="400"/>
        <v>0</v>
      </c>
      <c r="AT41" s="49">
        <f t="shared" si="401"/>
        <v>0</v>
      </c>
      <c r="AU41" s="49">
        <f t="shared" si="402"/>
        <v>0</v>
      </c>
      <c r="AV41" s="49">
        <f t="shared" si="403"/>
        <v>0</v>
      </c>
      <c r="AW41" s="49">
        <f t="shared" si="404"/>
        <v>0</v>
      </c>
      <c r="AX41" s="49">
        <f t="shared" si="405"/>
        <v>0</v>
      </c>
      <c r="AY41" s="49">
        <f t="shared" si="406"/>
        <v>0</v>
      </c>
      <c r="AZ41" s="49">
        <f t="shared" si="407"/>
        <v>0</v>
      </c>
      <c r="BA41" s="49">
        <f t="shared" si="408"/>
        <v>0</v>
      </c>
      <c r="BB41" s="49">
        <f t="shared" si="409"/>
        <v>0</v>
      </c>
      <c r="BC41" s="49">
        <f t="shared" si="410"/>
        <v>0</v>
      </c>
      <c r="BD41" s="49">
        <f t="shared" si="411"/>
        <v>0</v>
      </c>
      <c r="BE41" s="49">
        <f t="shared" si="412"/>
        <v>0</v>
      </c>
      <c r="BF41" s="49">
        <f t="shared" si="413"/>
        <v>0</v>
      </c>
      <c r="BG41" s="49">
        <f t="shared" si="414"/>
        <v>0</v>
      </c>
      <c r="BH41" s="49">
        <f t="shared" si="415"/>
        <v>0</v>
      </c>
      <c r="BI41" s="49">
        <f t="shared" si="416"/>
        <v>0</v>
      </c>
      <c r="BJ41" s="49">
        <f t="shared" si="417"/>
        <v>0</v>
      </c>
      <c r="BK41" s="49">
        <f t="shared" si="418"/>
        <v>0</v>
      </c>
      <c r="BL41" s="49">
        <f t="shared" si="419"/>
        <v>0</v>
      </c>
      <c r="BM41" s="49">
        <f t="shared" si="420"/>
        <v>0</v>
      </c>
      <c r="BN41" s="49">
        <f t="shared" si="421"/>
        <v>0</v>
      </c>
      <c r="BO41" s="49">
        <f t="shared" si="422"/>
        <v>0</v>
      </c>
      <c r="BP41" s="49">
        <f t="shared" si="423"/>
        <v>0</v>
      </c>
      <c r="BQ41" s="49">
        <f t="shared" si="424"/>
        <v>0</v>
      </c>
      <c r="BR41" s="14"/>
      <c r="BS41" s="14"/>
      <c r="BT41" s="14" t="s">
        <v>182</v>
      </c>
      <c r="BU41" s="49">
        <f t="shared" si="425"/>
        <v>0</v>
      </c>
      <c r="BV41" s="49">
        <f t="shared" si="426"/>
        <v>0</v>
      </c>
      <c r="BW41" s="49">
        <f t="shared" si="427"/>
        <v>0</v>
      </c>
      <c r="BX41" s="49">
        <f t="shared" si="428"/>
        <v>0</v>
      </c>
      <c r="BY41" s="49">
        <f t="shared" si="429"/>
        <v>0</v>
      </c>
      <c r="BZ41" s="49">
        <f t="shared" si="430"/>
        <v>0</v>
      </c>
      <c r="CA41" s="49">
        <f t="shared" si="431"/>
        <v>0</v>
      </c>
      <c r="CB41" s="49" t="s">
        <v>148</v>
      </c>
      <c r="CC41" s="99">
        <f>RANK(CA41,CA40:CA43)</f>
        <v>1</v>
      </c>
      <c r="CD41" s="49">
        <f>SUMPRODUCT((CA40:CA43=CA41)*(BZ40:BZ43&gt;BZ41))</f>
        <v>0</v>
      </c>
      <c r="CE41" s="14"/>
      <c r="CF41" s="14" t="str">
        <f t="shared" si="432"/>
        <v>Curaçao</v>
      </c>
      <c r="CG41" s="49">
        <f t="shared" si="433"/>
        <v>0</v>
      </c>
      <c r="CH41" s="49">
        <f t="shared" si="434"/>
        <v>0</v>
      </c>
      <c r="CI41" s="49">
        <f t="shared" si="435"/>
        <v>0</v>
      </c>
      <c r="CJ41" s="49">
        <f t="shared" si="436"/>
        <v>0</v>
      </c>
      <c r="CK41" s="49" t="str">
        <f t="shared" si="437"/>
        <v>E</v>
      </c>
      <c r="CL41" s="49">
        <f>IF(CF41&gt;0,RANK(CJ41,CJ40:CJ43),)</f>
        <v>1</v>
      </c>
      <c r="CM41" s="49">
        <f>IF(AND(CF41&gt;0,COUNTIF(CL40:CL43,CL41)&gt;1),SUMIFS($AI$4:$AI$108,$AF$4:$AF$108,$BT41,$M$4:$M$108,1)+SUMIFS($AK$4:$AK$108,$AH$4:$AH$108,$BT41,$M$4:$M$108,1)-SUMIFS($AK$4:$AK$108,$AF$4:$AF$108,$BT41,$M$4:$M$108,1)-SUMIFS($AI$4:$AI$108,$AH$4:$AH$108,$BT41,$M$4:$M$108,1),)</f>
        <v>0</v>
      </c>
      <c r="CN41" s="49">
        <f>IF(AND(CF41&gt;0,COUNTIF(CL40:CL43,CL41)&gt;1),CL41+RANK(CM41,CM40:CM43)-1,CL41)</f>
        <v>1</v>
      </c>
      <c r="CO41" s="49">
        <f>IF(AND(CF41&gt;0,COUNTIF(CN40:CN43,CN41)&gt;1),SUMIFS($AI$4:$AI$108,$AF$4:$AF$108,$BT41,$M$4:$M$108,1)+SUMIFS($AK$4:$AK$108,$AH$4:$AH$108,$BT41,$M$4:$M$108,1),)</f>
        <v>0</v>
      </c>
      <c r="CP41" s="49">
        <f>IF(AND(CF41&gt;0,COUNTIF(CN40:CN43,CN41)&gt;1),CN41+RANK(CO41,CO40:CO43)-1,CN41)</f>
        <v>1</v>
      </c>
      <c r="CQ41" s="49">
        <f t="shared" si="438"/>
        <v>1</v>
      </c>
      <c r="CR41" s="49">
        <f>IF(OR(CQ41="",COUNTIF(CQ40:CQ43,CQ41)=1),"",$BZ41)</f>
        <v>0</v>
      </c>
      <c r="CS41" s="49">
        <f>IF(CQ41="","",IF(COUNTIF(CQ40:CQ43,CQ41)=1,CQ41,CQ41+RANK(CR41,CR40:CR43,0)-1))</f>
        <v>1</v>
      </c>
      <c r="CT41" s="49">
        <f>IF(OR(CS41="",COUNTIF(CS40:CS43,CS41)=1),"",$BX41)</f>
        <v>0</v>
      </c>
      <c r="CU41" s="49">
        <f>IF(CQ41="","",IF(COUNTIF(CS40:CS43,CS41)=1,CS41,CS41+RANK(CT41,CT40:CT43,0)-1))</f>
        <v>1</v>
      </c>
      <c r="CV41" s="49">
        <f>IF(OR(CU41="",COUNTIF(CU40:CU43,CU41)=1),"",$BU41)</f>
        <v>0</v>
      </c>
      <c r="CW41" s="49">
        <f>IF(CQ41="","",IF(COUNTIF(CU40:CU43,CU41)=1,CU41,CU41+RANK(CV41,CV40:CV43,0)-1))</f>
        <v>1</v>
      </c>
      <c r="CX41" s="49">
        <f>IF(CF41&gt;0,BM38+RANK(CW41,CW40:CW43,1),)</f>
        <v>1</v>
      </c>
      <c r="CY41" s="14"/>
      <c r="CZ41" s="14">
        <f t="shared" si="439"/>
        <v>0</v>
      </c>
      <c r="DA41" s="49">
        <f t="shared" si="440"/>
        <v>0</v>
      </c>
      <c r="DB41" s="49">
        <f t="shared" si="441"/>
        <v>0</v>
      </c>
      <c r="DC41" s="49">
        <f t="shared" si="442"/>
        <v>0</v>
      </c>
      <c r="DD41" s="49">
        <f t="shared" si="443"/>
        <v>0</v>
      </c>
      <c r="DE41" s="49" t="str">
        <f t="shared" si="444"/>
        <v>E</v>
      </c>
      <c r="DF41" s="49">
        <f>IF(CZ41&gt;0,RANK(DD41,DD40:DD43)+CG38,)</f>
        <v>0</v>
      </c>
      <c r="DG41" s="49">
        <f>IF(AND(CZ41&gt;0,COUNTIF(DF40:DF43,DF41)&gt;1),SUMIFS($AI$4:$AI$108,$AF$4:$AF$108,$BT41,$M$4:$M$108,2)+SUMIFS($AK$4:$AK$108,$AH$4:$AH108,$BT41,$M$4:$M$108,2)-SUMIFS($AK$4:$AK$108,$AF$4:$AF$108,$BT41,$M$4:$M$108,2)-SUMIFS($AI$4:$AI$108,$AH$4:$AH$108,$BT41,$M$4:$M$108,2),)</f>
        <v>0</v>
      </c>
      <c r="DH41" s="49">
        <f>IF(AND(CZ41&gt;0,COUNTIF(DF40:DF43,DF41)&gt;1),DF41+RANK(DG41,DG40:DG43)-1,DF41)</f>
        <v>0</v>
      </c>
      <c r="DI41" s="49">
        <f>IF(AND(CZ41&gt;0,COUNTIF(DH40:DH43,DH41)&gt;1),SUMIFS($AI$4:$AI$108,$AF$4:$AF$108,$BT41,$M$4:$M$108,2)+SUMIFS($AK$4:$AK$108,$AH$4:$AH$108,$BT41,$M$4:$M$108,2),)</f>
        <v>0</v>
      </c>
      <c r="DJ41" s="49">
        <f>IF(AND(CZ41&gt;0,COUNTIF(DH40:DH43,DH41)&gt;1),DH41+RANK(DI41,DI40:DI43)-1,DH41)</f>
        <v>0</v>
      </c>
      <c r="DK41" s="49" t="str">
        <f t="shared" si="445"/>
        <v/>
      </c>
      <c r="DL41" s="49" t="str">
        <f>IF(OR(DK41="",COUNTIF(DK40:DK43,DK41)=1),"",$BZ41)</f>
        <v/>
      </c>
      <c r="DM41" s="49" t="str">
        <f>IF(DK41="","",IF(COUNTIF(DK40:DK43,DK41)=1,DK41,DK41+RANK(DL41,DL40:DL43,0)-1))</f>
        <v/>
      </c>
      <c r="DN41" s="49" t="str">
        <f>IF(OR(DM41="",COUNTIF(DM40:DM43,DM41)=1),"",$BX41)</f>
        <v/>
      </c>
      <c r="DO41" s="49" t="str">
        <f>IF(DK41="","",IF(COUNTIF(DM40:DM43,DM41)=1,DM41,DM41+RANK(DN41,DN40:DN43,0)-1))</f>
        <v/>
      </c>
      <c r="DP41" s="49" t="str">
        <f>IF(OR(DO41="",COUNTIF(DO40:DO43,DO41)=1),"",$BU41)</f>
        <v/>
      </c>
      <c r="DQ41" s="49" t="str">
        <f>IF(DK41="","",IF(COUNTIF(DO40:DO43,DO41)=1,DO41,DO41+RANK(DP41,DP40:DP43,0)-1))</f>
        <v/>
      </c>
      <c r="DR41" s="49">
        <f>IF(CZ41&gt;0,CG38+RANK(DQ41,DQ40:DQ43,1),)</f>
        <v>0</v>
      </c>
      <c r="DS41" s="14"/>
      <c r="DT41" s="49">
        <f t="shared" si="446"/>
        <v>0</v>
      </c>
      <c r="DU41" s="49">
        <f t="shared" si="447"/>
        <v>0</v>
      </c>
      <c r="DV41" s="49">
        <f t="shared" si="448"/>
        <v>0</v>
      </c>
      <c r="DW41" s="49">
        <f t="shared" si="449"/>
        <v>0</v>
      </c>
      <c r="DX41" s="49">
        <f t="shared" si="450"/>
        <v>0</v>
      </c>
      <c r="DY41" s="49" t="str">
        <f t="shared" si="451"/>
        <v>E</v>
      </c>
      <c r="DZ41" s="49">
        <f>IF(DT41&gt;0,RANK(DX41,DX40:DX43)+CG38+DA38,)</f>
        <v>0</v>
      </c>
      <c r="EA41" s="49">
        <f>IF(AND(DT41&gt;0,COUNTIF(DZ40:DZ43,DZ41)&gt;1),SUMIFS($AI$4:$AI$108,$AF$4:$AF$108,$BT41,$M$4:$M$108,3)+SUMIFS($AK$4:$AK$108,$AH$4:$AH$108,$BT41,$M$4:$M$108,3)-SUMIFS($AK$4:$AK$108,$AF$4:$AF$108,$BT41,$M$4:$M$108,3)-SUMIFS($AI$4:$AI$108,$AH$4:$AH$108,$BT41,$M$4:$M$108,3),)</f>
        <v>0</v>
      </c>
      <c r="EB41" s="49">
        <f>IF(AND(DT41&gt;0,COUNTIF(DZ40:DZ43,DZ41)&gt;1),DZ41+RANK(EA41,EA40:EA43)-1,DZ41)</f>
        <v>0</v>
      </c>
      <c r="EC41" s="49">
        <f>IF(AND(DT41&gt;0,COUNTIF(EB40:EB43,EB41)&gt;1),SUMIFS($AI$4:$AI$108,$AF$4:$AF$108,$BT41,$M$4:$M$108,3)+SUMIFS($AK$4:$AK$108,$AH$4:$AH$108,$BT41,$M$4:$M$108,3),)</f>
        <v>0</v>
      </c>
      <c r="ED41" s="49">
        <f>IF(AND(DT41&gt;0,COUNTIF(EB40:EB43,EB41)&gt;1),EB41+RANK(EC41,EC40:EC43)-1,EB41)</f>
        <v>0</v>
      </c>
      <c r="EE41" s="49" t="str">
        <f t="shared" si="452"/>
        <v/>
      </c>
      <c r="EF41" s="49" t="str">
        <f>IF(OR(EE41="",COUNTIF(EE40:EE43,EE41)=1),"",$BZ41)</f>
        <v/>
      </c>
      <c r="EG41" s="49" t="str">
        <f>IF(EE41="","",IF(COUNTIF(EE40:EE43,EE41)=1,EE41,EE41+RANK(EF41,EF40:EF43,0)-1))</f>
        <v/>
      </c>
      <c r="EH41" s="49" t="str">
        <f>IF(OR(EG41="",COUNTIF(EG40:EG43,EG41)=1),"",$BX41)</f>
        <v/>
      </c>
      <c r="EI41" s="49" t="str">
        <f>IF(EE41="","",IF(COUNTIF(EG40:EG43,EG41)=1,EG41,EG41+RANK(EH41,EH40:EH43,0)-1))</f>
        <v/>
      </c>
      <c r="EJ41" s="49" t="str">
        <f>IF(OR(EI41="",COUNTIF(EI40:EI43,EI41)=1),"",$BU41)</f>
        <v/>
      </c>
      <c r="EK41" s="49" t="str">
        <f>IF(EE41="","",IF(COUNTIF(EI40:EI43,EI41)=1,EI41,EI41+RANK(EJ41,EJ40:EJ43,0)-1))</f>
        <v/>
      </c>
      <c r="EL41" s="49">
        <f>IF(DT41&gt;0,CG38+DA38+RANK(EK41,EK40:EK43,1),)</f>
        <v>0</v>
      </c>
      <c r="EM41" s="14"/>
      <c r="EN41" s="49">
        <f t="shared" si="453"/>
        <v>0</v>
      </c>
      <c r="EO41" s="49">
        <f t="shared" si="454"/>
        <v>0</v>
      </c>
      <c r="EP41" s="49">
        <f t="shared" si="455"/>
        <v>0</v>
      </c>
      <c r="EQ41" s="49">
        <f t="shared" si="456"/>
        <v>0</v>
      </c>
      <c r="ER41" s="49">
        <f t="shared" si="457"/>
        <v>0</v>
      </c>
      <c r="ES41" s="49" t="str">
        <f t="shared" si="458"/>
        <v>E</v>
      </c>
      <c r="ET41" s="49">
        <f>IF(EN41&gt;0,RANK(ER41,ER40:ER43)+CG38+DA38+DU38,)</f>
        <v>0</v>
      </c>
      <c r="EU41" s="49">
        <f>IF(AND(EN41&gt;0,COUNTIF(ET40:ET43,ET41)&gt;1),SUMIFS($AI$4:$AI$108,$AF$4:$AF$108,$BT41,$M$4:$M$108,4)+SUMIFS($AK$4:$AK$108,$AH$4:$AH$108,$BT41,$M$4:$M$108,4)-SUMIFS($AK$4:$AK$108,$AF$4:$AF$108,$BT41,$M$4:$M$108,4)-SUMIFS($AI$4:$AI$108,$AH$4:$AH$108,$BT41,$M$4:$M$108,4),)</f>
        <v>0</v>
      </c>
      <c r="EV41" s="49">
        <f>IF(AND(EN41&gt;0,COUNTIF(ET40:ET43,ET41)&gt;1),ET41+RANK(EU41,EU40:EU43)-1,ET41)</f>
        <v>0</v>
      </c>
      <c r="EW41" s="49">
        <f t="shared" si="459"/>
        <v>0</v>
      </c>
      <c r="EX41" s="49">
        <f>IF(AND(EN41&gt;0,COUNTIF(EV40:EV43,EV41)&gt;1),EV41+RANK(EW41,EW40:EW43)-1,EV41)</f>
        <v>0</v>
      </c>
      <c r="EY41" s="49" t="str">
        <f t="shared" si="460"/>
        <v/>
      </c>
      <c r="EZ41" s="49" t="str">
        <f>IF(OR(EY41="",COUNTIF(EY40:EY43,EY41)=1),"",$BZ41)</f>
        <v/>
      </c>
      <c r="FA41" s="49" t="str">
        <f>IF(EY41="","",IF(COUNTIF(EY40:EY43,EY41)=1,EY41,EY41+RANK(EZ41,EZ40:EZ43,0)-1))</f>
        <v/>
      </c>
      <c r="FB41" s="49" t="str">
        <f>IF(OR(FA41="",COUNTIF(FA40:FA43,FA41)=1),"",$BX41)</f>
        <v/>
      </c>
      <c r="FC41" s="49" t="str">
        <f>IF(EY41="","",IF(COUNTIF(FA40:FA43,FA41)=1,FA41,FA41+RANK(FB41,FB40:FB43,0)-1))</f>
        <v/>
      </c>
      <c r="FD41" s="49" t="str">
        <f>IF(OR(FC41="",COUNTIF(FC40:FC43,FC41)=1),"",$BU41)</f>
        <v/>
      </c>
      <c r="FE41" s="49" t="str">
        <f>IF(EY41="","",IF(COUNTIF(FC40:FC43,FC41)=1,FC41,FC41+RANK(FD41,FD40:FD43,0)-1))</f>
        <v/>
      </c>
      <c r="FF41" s="49">
        <f>IF(EN41&gt;0,CG38+DA38+DU38+RANK(FE41,FE40:FE43,1),)</f>
        <v>0</v>
      </c>
      <c r="FG41" s="14"/>
      <c r="FH41" s="49">
        <f>IFERROR(VLOOKUP(FJ41,CF39:CX43,19,FALSE),IFERROR(VLOOKUP(FJ41,CZ39:DR43,19,FALSE),IFERROR(VLOOKUP(FJ41,DT39:EL43,19,FALSE),VLOOKUP(FJ41,EN39:FF43,19,FALSE))))</f>
        <v>1</v>
      </c>
      <c r="FI41" s="49">
        <f>RANK(FH41,FH40:FH43,1)+COUNTIF(FH40:FH41,FH41)-1</f>
        <v>2</v>
      </c>
      <c r="FJ41" s="14" t="str">
        <f t="shared" si="461"/>
        <v>Curaçao</v>
      </c>
      <c r="FK41" s="42"/>
      <c r="FL41" s="42"/>
      <c r="FM41" s="42"/>
      <c r="FN41" s="42"/>
      <c r="FO41" s="42"/>
      <c r="FP41" s="42"/>
      <c r="FQ41" s="42"/>
      <c r="FR41" s="42"/>
      <c r="FS41" s="42"/>
      <c r="FT41" s="42"/>
      <c r="FU41" s="42"/>
      <c r="FV41" s="42"/>
      <c r="FW41" s="42"/>
      <c r="FX41" s="42"/>
      <c r="FY41" s="42"/>
      <c r="FZ41" s="44">
        <v>39</v>
      </c>
      <c r="GA41" s="44" t="str">
        <f t="shared" si="79"/>
        <v>CGEDJFLI</v>
      </c>
      <c r="GB41" s="44" t="s">
        <v>163</v>
      </c>
      <c r="GC41" s="44" t="s">
        <v>149</v>
      </c>
      <c r="GD41" s="44" t="s">
        <v>148</v>
      </c>
      <c r="GE41" s="44" t="s">
        <v>147</v>
      </c>
      <c r="GF41" s="44" t="s">
        <v>159</v>
      </c>
      <c r="GG41" s="44" t="s">
        <v>109</v>
      </c>
      <c r="GH41" s="44" t="s">
        <v>152</v>
      </c>
      <c r="GI41" s="44" t="s">
        <v>150</v>
      </c>
      <c r="GJ41" s="100" t="str">
        <f t="shared" ref="GJ41:GQ41" si="464">VLOOKUP(GB41,$FM$3:$FN$15,2,FALSE)</f>
        <v>Haiti</v>
      </c>
      <c r="GK41" s="100" t="str">
        <f t="shared" si="464"/>
        <v>Iran</v>
      </c>
      <c r="GL41" s="100" t="str">
        <f t="shared" si="464"/>
        <v>Elfenbenskusten</v>
      </c>
      <c r="GM41" s="100" t="str">
        <f t="shared" si="464"/>
        <v>Australien</v>
      </c>
      <c r="GN41" s="100" t="str">
        <f t="shared" si="464"/>
        <v>Österrike</v>
      </c>
      <c r="GO41" s="100" t="str">
        <f t="shared" si="464"/>
        <v>Sverige</v>
      </c>
      <c r="GP41" s="100" t="str">
        <f t="shared" si="464"/>
        <v>Ghana</v>
      </c>
      <c r="GQ41" s="100" t="str">
        <f t="shared" si="464"/>
        <v>Irak</v>
      </c>
      <c r="GR41" s="42" t="str">
        <f t="shared" si="81"/>
        <v/>
      </c>
      <c r="GS41" s="42"/>
      <c r="GT41" s="42"/>
      <c r="GU41" s="42"/>
      <c r="GV41" s="42"/>
      <c r="GW41" s="42"/>
      <c r="GX41" s="44"/>
      <c r="GY41" s="42"/>
      <c r="GZ41" s="85">
        <v>38</v>
      </c>
      <c r="HA41" s="96"/>
      <c r="HB41" s="96"/>
      <c r="HC41" s="85"/>
      <c r="HD41" s="42"/>
      <c r="HE41" s="42"/>
      <c r="HF41" s="42"/>
      <c r="HG41" s="42"/>
    </row>
    <row r="42" spans="1:215" ht="14.25" customHeight="1" x14ac:dyDescent="0.35">
      <c r="A42" s="42"/>
      <c r="B42" s="85">
        <v>33</v>
      </c>
      <c r="C42" s="86">
        <v>46193</v>
      </c>
      <c r="D42" s="87" t="s">
        <v>181</v>
      </c>
      <c r="E42" s="88" t="s">
        <v>157</v>
      </c>
      <c r="F42" s="89" t="s">
        <v>183</v>
      </c>
      <c r="G42" s="90"/>
      <c r="H42" s="85" t="s">
        <v>157</v>
      </c>
      <c r="I42" s="90"/>
      <c r="J42" s="85" t="str">
        <f t="shared" si="381"/>
        <v/>
      </c>
      <c r="K42" s="91"/>
      <c r="L42" s="91"/>
      <c r="M42" s="92">
        <f t="shared" si="382"/>
        <v>1</v>
      </c>
      <c r="N42" s="46">
        <v>3</v>
      </c>
      <c r="O42" s="108" t="str">
        <f>VLOOKUP(N42,FI40:FJ43,2,FALSE)</f>
        <v>Elfenbenskusten</v>
      </c>
      <c r="P42" s="109">
        <f t="shared" si="383"/>
        <v>0</v>
      </c>
      <c r="Q42" s="109">
        <f t="shared" si="384"/>
        <v>0</v>
      </c>
      <c r="R42" s="109">
        <f t="shared" si="385"/>
        <v>0</v>
      </c>
      <c r="S42" s="109">
        <f t="shared" si="386"/>
        <v>0</v>
      </c>
      <c r="T42" s="109">
        <f t="shared" si="387"/>
        <v>0</v>
      </c>
      <c r="U42" s="109">
        <f t="shared" si="388"/>
        <v>0</v>
      </c>
      <c r="V42" s="110">
        <f t="shared" si="389"/>
        <v>0</v>
      </c>
      <c r="W42" s="42"/>
      <c r="X42" s="43"/>
      <c r="Y42" s="44"/>
      <c r="Z42" s="44"/>
      <c r="AA42" s="44"/>
      <c r="AB42" s="47"/>
      <c r="AC42" s="48"/>
      <c r="AD42" s="42"/>
      <c r="AE42" s="98">
        <f t="shared" ref="AE42:AH42" si="465">C42</f>
        <v>46193</v>
      </c>
      <c r="AF42" s="98" t="str">
        <f t="shared" si="465"/>
        <v>Tyskland</v>
      </c>
      <c r="AG42" s="98" t="str">
        <f t="shared" si="465"/>
        <v>-</v>
      </c>
      <c r="AH42" s="98" t="str">
        <f t="shared" si="465"/>
        <v>Elfenbenskusten</v>
      </c>
      <c r="AI42" s="90" t="str">
        <f t="shared" si="391"/>
        <v/>
      </c>
      <c r="AJ42" s="85" t="str">
        <f t="shared" si="392"/>
        <v>-</v>
      </c>
      <c r="AK42" s="90" t="str">
        <f t="shared" si="393"/>
        <v/>
      </c>
      <c r="AL42" s="85" t="str">
        <f t="shared" si="394"/>
        <v/>
      </c>
      <c r="AM42" s="91"/>
      <c r="AN42" s="49">
        <f t="shared" si="395"/>
        <v>0</v>
      </c>
      <c r="AO42" s="49">
        <f t="shared" si="396"/>
        <v>0</v>
      </c>
      <c r="AP42" s="49">
        <f t="shared" si="397"/>
        <v>0</v>
      </c>
      <c r="AQ42" s="49">
        <f t="shared" si="398"/>
        <v>0</v>
      </c>
      <c r="AR42" s="49">
        <f t="shared" si="399"/>
        <v>0</v>
      </c>
      <c r="AS42" s="49">
        <f t="shared" si="400"/>
        <v>0</v>
      </c>
      <c r="AT42" s="49">
        <f t="shared" si="401"/>
        <v>0</v>
      </c>
      <c r="AU42" s="49">
        <f t="shared" si="402"/>
        <v>0</v>
      </c>
      <c r="AV42" s="49">
        <f t="shared" si="403"/>
        <v>0</v>
      </c>
      <c r="AW42" s="49">
        <f t="shared" si="404"/>
        <v>0</v>
      </c>
      <c r="AX42" s="49">
        <f t="shared" si="405"/>
        <v>0</v>
      </c>
      <c r="AY42" s="49">
        <f t="shared" si="406"/>
        <v>0</v>
      </c>
      <c r="AZ42" s="49">
        <f t="shared" si="407"/>
        <v>0</v>
      </c>
      <c r="BA42" s="49">
        <f t="shared" si="408"/>
        <v>0</v>
      </c>
      <c r="BB42" s="49">
        <f t="shared" si="409"/>
        <v>0</v>
      </c>
      <c r="BC42" s="49">
        <f t="shared" si="410"/>
        <v>0</v>
      </c>
      <c r="BD42" s="49">
        <f t="shared" si="411"/>
        <v>0</v>
      </c>
      <c r="BE42" s="49">
        <f t="shared" si="412"/>
        <v>0</v>
      </c>
      <c r="BF42" s="49">
        <f t="shared" si="413"/>
        <v>0</v>
      </c>
      <c r="BG42" s="49">
        <f t="shared" si="414"/>
        <v>0</v>
      </c>
      <c r="BH42" s="49">
        <f t="shared" si="415"/>
        <v>0</v>
      </c>
      <c r="BI42" s="49">
        <f t="shared" si="416"/>
        <v>0</v>
      </c>
      <c r="BJ42" s="49">
        <f t="shared" si="417"/>
        <v>0</v>
      </c>
      <c r="BK42" s="49">
        <f t="shared" si="418"/>
        <v>0</v>
      </c>
      <c r="BL42" s="49">
        <f t="shared" si="419"/>
        <v>0</v>
      </c>
      <c r="BM42" s="49">
        <f t="shared" si="420"/>
        <v>0</v>
      </c>
      <c r="BN42" s="49">
        <f t="shared" si="421"/>
        <v>0</v>
      </c>
      <c r="BO42" s="49">
        <f t="shared" si="422"/>
        <v>0</v>
      </c>
      <c r="BP42" s="49">
        <f t="shared" si="423"/>
        <v>0</v>
      </c>
      <c r="BQ42" s="49">
        <f t="shared" si="424"/>
        <v>0</v>
      </c>
      <c r="BR42" s="14"/>
      <c r="BS42" s="14"/>
      <c r="BT42" s="14" t="s">
        <v>183</v>
      </c>
      <c r="BU42" s="49">
        <f t="shared" si="425"/>
        <v>0</v>
      </c>
      <c r="BV42" s="49">
        <f t="shared" si="426"/>
        <v>0</v>
      </c>
      <c r="BW42" s="49">
        <f t="shared" si="427"/>
        <v>0</v>
      </c>
      <c r="BX42" s="49">
        <f t="shared" si="428"/>
        <v>0</v>
      </c>
      <c r="BY42" s="49">
        <f t="shared" si="429"/>
        <v>0</v>
      </c>
      <c r="BZ42" s="49">
        <f t="shared" si="430"/>
        <v>0</v>
      </c>
      <c r="CA42" s="49">
        <f t="shared" si="431"/>
        <v>0</v>
      </c>
      <c r="CB42" s="49" t="s">
        <v>148</v>
      </c>
      <c r="CC42" s="99">
        <f>RANK(CA42,CA40:CA43)</f>
        <v>1</v>
      </c>
      <c r="CD42" s="49">
        <f>SUMPRODUCT((CA40:CA43=CA42)*(BZ40:BZ43&gt;BZ42))</f>
        <v>0</v>
      </c>
      <c r="CE42" s="14"/>
      <c r="CF42" s="14" t="str">
        <f t="shared" si="432"/>
        <v>Elfenbenskusten</v>
      </c>
      <c r="CG42" s="49">
        <f t="shared" si="433"/>
        <v>0</v>
      </c>
      <c r="CH42" s="49">
        <f t="shared" si="434"/>
        <v>0</v>
      </c>
      <c r="CI42" s="49">
        <f t="shared" si="435"/>
        <v>0</v>
      </c>
      <c r="CJ42" s="49">
        <f t="shared" si="436"/>
        <v>0</v>
      </c>
      <c r="CK42" s="49" t="str">
        <f t="shared" si="437"/>
        <v>E</v>
      </c>
      <c r="CL42" s="49">
        <f>IF(CF42&gt;0,RANK(CJ42,CJ40:CJ43),)</f>
        <v>1</v>
      </c>
      <c r="CM42" s="49">
        <f>IF(AND(CF42&gt;0,COUNTIF(CL40:CL43,CL42)&gt;1),SUMIFS($AI$4:$AI$108,$AF$4:$AF$108,$BT42,$M$4:$M$108,1)+SUMIFS($AK$4:$AK$108,$AH$4:$AH$108,$BT42,$M$4:$M$108,1)-SUMIFS($AK$4:$AK$108,$AF$4:$AF$108,$BT42,$M$4:$M$108,1)-SUMIFS($AI$4:$AI$108,$AH$4:$AH$108,$BT42,$M$4:$M$108,1),)</f>
        <v>0</v>
      </c>
      <c r="CN42" s="49">
        <f>IF(AND(CF42&gt;0,COUNTIF(CL40:CL43,CL42)&gt;1),CL42+RANK(CM42,CM40:CM43)-1,CL42)</f>
        <v>1</v>
      </c>
      <c r="CO42" s="49">
        <f>IF(AND(CF42&gt;0,COUNTIF(CN40:CN43,CN42)&gt;1),SUMIFS($AI$4:$AI$108,$AF$4:$AF$108,$BT42,$M$4:$M$108,1)+SUMIFS($AK$4:$AK$108,$AH$4:$AH$108,$BT42,$M$4:$M$108,1),)</f>
        <v>0</v>
      </c>
      <c r="CP42" s="49">
        <f>IF(AND(CF42&gt;0,COUNTIF(CN40:CN43,CN42)&gt;1),CN42+RANK(CO42,CO40:CO43)-1,CN42)</f>
        <v>1</v>
      </c>
      <c r="CQ42" s="49">
        <f t="shared" si="438"/>
        <v>1</v>
      </c>
      <c r="CR42" s="49">
        <f>IF(OR(CQ42="",COUNTIF(CQ40:CQ43,CQ42)=1),"",$BZ42)</f>
        <v>0</v>
      </c>
      <c r="CS42" s="49">
        <f>IF(CQ42="","",IF(COUNTIF(CQ40:CQ43,CQ42)=1,CQ42,CQ42+RANK(CR42,CR40:CR43,0)-1))</f>
        <v>1</v>
      </c>
      <c r="CT42" s="49">
        <f>IF(OR(CS42="",COUNTIF(CS40:CS43,CS42)=1),"",$BX42)</f>
        <v>0</v>
      </c>
      <c r="CU42" s="49">
        <f>IF(CQ42="","",IF(COUNTIF(CS40:CS43,CS42)=1,CS42,CS42+RANK(CT42,CT40:CT43,0)-1))</f>
        <v>1</v>
      </c>
      <c r="CV42" s="49">
        <f>IF(OR(CU42="",COUNTIF(CU40:CU43,CU42)=1),"",$BU42)</f>
        <v>0</v>
      </c>
      <c r="CW42" s="49">
        <f>IF(CQ42="","",IF(COUNTIF(CU40:CU43,CU42)=1,CU42,CU42+RANK(CV42,CV40:CV43,0)-1))</f>
        <v>1</v>
      </c>
      <c r="CX42" s="49">
        <f>IF(CF42&gt;0,BM38+RANK(CW42,CW40:CW43,1),)</f>
        <v>1</v>
      </c>
      <c r="CY42" s="14"/>
      <c r="CZ42" s="14">
        <f t="shared" si="439"/>
        <v>0</v>
      </c>
      <c r="DA42" s="49">
        <f t="shared" si="440"/>
        <v>0</v>
      </c>
      <c r="DB42" s="49">
        <f t="shared" si="441"/>
        <v>0</v>
      </c>
      <c r="DC42" s="49">
        <f t="shared" si="442"/>
        <v>0</v>
      </c>
      <c r="DD42" s="49">
        <f t="shared" si="443"/>
        <v>0</v>
      </c>
      <c r="DE42" s="49" t="str">
        <f t="shared" si="444"/>
        <v>E</v>
      </c>
      <c r="DF42" s="49">
        <f>IF(CZ42&gt;0,RANK(DD42,DD40:DD43)+CG38,)</f>
        <v>0</v>
      </c>
      <c r="DG42" s="49">
        <f>IF(AND(CZ42&gt;0,COUNTIF(DF40:DF43,DF42)&gt;1),SUMIFS($AI$4:$AI$108,$AF$4:$AF$108,$BT42,$M$4:$M$108,2)+SUMIFS($AK$4:$AK$108,$AH$4:$AH108,$BT42,$M$4:$M$108,2)-SUMIFS($AK$4:$AK$108,$AF$4:$AF$108,$BT42,$M$4:$M$108,2)-SUMIFS($AI$4:$AI$108,$AH$4:$AH$108,$BT42,$M$4:$M$108,2),)</f>
        <v>0</v>
      </c>
      <c r="DH42" s="49">
        <f>IF(AND(CZ42&gt;0,COUNTIF(DF40:DF43,DF42)&gt;1),DF42+RANK(DG42,DG40:DG43)-1,DF42)</f>
        <v>0</v>
      </c>
      <c r="DI42" s="49">
        <f>IF(AND(CZ42&gt;0,COUNTIF(DH40:DH43,DH42)&gt;1),SUMIFS($AI$4:$AI$108,$AF$4:$AF$108,$BT42,$M$4:$M$108,2)+SUMIFS($AK$4:$AK$108,$AH$4:$AH$108,$BT42,$M$4:$M$108,2),)</f>
        <v>0</v>
      </c>
      <c r="DJ42" s="49">
        <f>IF(AND(CZ42&gt;0,COUNTIF(DH40:DH43,DH42)&gt;1),DH42+RANK(DI42,DI40:DI43)-1,DH42)</f>
        <v>0</v>
      </c>
      <c r="DK42" s="49" t="str">
        <f t="shared" si="445"/>
        <v/>
      </c>
      <c r="DL42" s="49" t="str">
        <f>IF(OR(DK42="",COUNTIF(DK40:DK43,DK42)=1),"",$BZ42)</f>
        <v/>
      </c>
      <c r="DM42" s="49" t="str">
        <f>IF(DK42="","",IF(COUNTIF(DK40:DK43,DK42)=1,DK42,DK42+RANK(DL42,DL40:DL43,0)-1))</f>
        <v/>
      </c>
      <c r="DN42" s="49" t="str">
        <f>IF(OR(DM42="",COUNTIF(DM40:DM43,DM42)=1),"",$BX42)</f>
        <v/>
      </c>
      <c r="DO42" s="49" t="str">
        <f>IF(DK42="","",IF(COUNTIF(DM40:DM43,DM42)=1,DM42,DM42+RANK(DN42,DN40:DN43,0)-1))</f>
        <v/>
      </c>
      <c r="DP42" s="49" t="str">
        <f>IF(OR(DO42="",COUNTIF(DO40:DO43,DO42)=1),"",$BU42)</f>
        <v/>
      </c>
      <c r="DQ42" s="49" t="str">
        <f>IF(DK42="","",IF(COUNTIF(DO40:DO43,DO42)=1,DO42,DO42+RANK(DP42,DP40:DP43,0)-1))</f>
        <v/>
      </c>
      <c r="DR42" s="49">
        <f>IF(CZ42&gt;0,CG38+RANK(DQ42,DQ40:DQ43,1),)</f>
        <v>0</v>
      </c>
      <c r="DS42" s="14"/>
      <c r="DT42" s="49">
        <f t="shared" si="446"/>
        <v>0</v>
      </c>
      <c r="DU42" s="49">
        <f t="shared" si="447"/>
        <v>0</v>
      </c>
      <c r="DV42" s="49">
        <f t="shared" si="448"/>
        <v>0</v>
      </c>
      <c r="DW42" s="49">
        <f t="shared" si="449"/>
        <v>0</v>
      </c>
      <c r="DX42" s="49">
        <f t="shared" si="450"/>
        <v>0</v>
      </c>
      <c r="DY42" s="49" t="str">
        <f t="shared" si="451"/>
        <v>E</v>
      </c>
      <c r="DZ42" s="49">
        <f>IF(DT42&gt;0,RANK(DX42,DX40:DX43)+CG38+DA38,)</f>
        <v>0</v>
      </c>
      <c r="EA42" s="49">
        <f>IF(AND(DT42&gt;0,COUNTIF(DZ40:DZ43,DZ42)&gt;1),SUMIFS($AI$4:$AI$108,$AF$4:$AF$108,$BT42,$M$4:$M$108,3)+SUMIFS($AK$4:$AK$108,$AH$4:$AH$108,$BT42,$M$4:$M$108,3)-SUMIFS($AK$4:$AK$108,$AF$4:$AF$108,$BT42,$M$4:$M$108,3)-SUMIFS($AI$4:$AI$108,$AH$4:$AH$108,$BT42,$M$4:$M$108,3),)</f>
        <v>0</v>
      </c>
      <c r="EB42" s="49">
        <f>IF(AND(DT42&gt;0,COUNTIF(DZ40:DZ43,DZ42)&gt;1),DZ42+RANK(EA42,EA40:EA43)-1,DZ42)</f>
        <v>0</v>
      </c>
      <c r="EC42" s="49">
        <f>IF(AND(DT42&gt;0,COUNTIF(EB40:EB43,EB42)&gt;1),SUMIFS($AI$4:$AI$108,$AF$4:$AF$108,$BT42,$M$4:$M$108,3)+SUMIFS($AK$4:$AK$108,$AH$4:$AH$108,$BT42,$M$4:$M$108,3),)</f>
        <v>0</v>
      </c>
      <c r="ED42" s="49">
        <f>IF(AND(DT42&gt;0,COUNTIF(EB40:EB43,EB42)&gt;1),EB42+RANK(EC42,EC40:EC43)-1,EB42)</f>
        <v>0</v>
      </c>
      <c r="EE42" s="49" t="str">
        <f t="shared" si="452"/>
        <v/>
      </c>
      <c r="EF42" s="49" t="str">
        <f>IF(OR(EE42="",COUNTIF(EE40:EE43,EE42)=1),"",$BZ42)</f>
        <v/>
      </c>
      <c r="EG42" s="49" t="str">
        <f>IF(EE42="","",IF(COUNTIF(EE40:EE43,EE42)=1,EE42,EE42+RANK(EF42,EF40:EF43,0)-1))</f>
        <v/>
      </c>
      <c r="EH42" s="49" t="str">
        <f>IF(OR(EG42="",COUNTIF(EG40:EG43,EG42)=1),"",$BX42)</f>
        <v/>
      </c>
      <c r="EI42" s="49" t="str">
        <f>IF(EE42="","",IF(COUNTIF(EG40:EG43,EG42)=1,EG42,EG42+RANK(EH42,EH40:EH43,0)-1))</f>
        <v/>
      </c>
      <c r="EJ42" s="49" t="str">
        <f>IF(OR(EI42="",COUNTIF(EI40:EI43,EI42)=1),"",$BU42)</f>
        <v/>
      </c>
      <c r="EK42" s="49" t="str">
        <f>IF(EE42="","",IF(COUNTIF(EI40:EI43,EI42)=1,EI42,EI42+RANK(EJ42,EJ40:EJ43,0)-1))</f>
        <v/>
      </c>
      <c r="EL42" s="49">
        <f>IF(DT42&gt;0,CG38+DA38+RANK(EK42,EK40:EK43,1),)</f>
        <v>0</v>
      </c>
      <c r="EM42" s="14"/>
      <c r="EN42" s="49">
        <f t="shared" si="453"/>
        <v>0</v>
      </c>
      <c r="EO42" s="49">
        <f t="shared" si="454"/>
        <v>0</v>
      </c>
      <c r="EP42" s="49">
        <f t="shared" si="455"/>
        <v>0</v>
      </c>
      <c r="EQ42" s="49">
        <f t="shared" si="456"/>
        <v>0</v>
      </c>
      <c r="ER42" s="49">
        <f t="shared" si="457"/>
        <v>0</v>
      </c>
      <c r="ES42" s="49" t="str">
        <f t="shared" si="458"/>
        <v>E</v>
      </c>
      <c r="ET42" s="49">
        <f>IF(EN42&gt;0,RANK(ER42,ER40:ER43)+CG38+DA38+DU38,)</f>
        <v>0</v>
      </c>
      <c r="EU42" s="49">
        <f>IF(AND(EN42&gt;0,COUNTIF(ET40:ET43,ET42)&gt;1),SUMIFS($AI$4:$AI$108,$AF$4:$AF$108,$BT42,$M$4:$M$108,4)+SUMIFS($AK$4:$AK$108,$AH$4:$AH$108,$BT42,$M$4:$M$108,4)-SUMIFS($AK$4:$AK$108,$AF$4:$AF$108,$BT42,$M$4:$M$108,4)-SUMIFS($AI$4:$AI$108,$AH$4:$AH$108,$BT42,$M$4:$M$108,4),)</f>
        <v>0</v>
      </c>
      <c r="EV42" s="49">
        <f>IF(AND(EN42&gt;0,COUNTIF(ET40:ET43,ET42)&gt;1),ET42+RANK(EU42,EU40:EU43)-1,ET42)</f>
        <v>0</v>
      </c>
      <c r="EW42" s="49">
        <f t="shared" si="459"/>
        <v>0</v>
      </c>
      <c r="EX42" s="49">
        <f>IF(AND(EN42&gt;0,COUNTIF(EV40:EV43,EV42)&gt;1),EV42+RANK(EW42,EW40:EW43)-1,EV42)</f>
        <v>0</v>
      </c>
      <c r="EY42" s="49" t="str">
        <f t="shared" si="460"/>
        <v/>
      </c>
      <c r="EZ42" s="49" t="str">
        <f>IF(OR(EY42="",COUNTIF(EY40:EY43,EY42)=1),"",$BZ42)</f>
        <v/>
      </c>
      <c r="FA42" s="49" t="str">
        <f>IF(EY42="","",IF(COUNTIF(EY40:EY43,EY42)=1,EY42,EY42+RANK(EZ42,EZ40:EZ43,0)-1))</f>
        <v/>
      </c>
      <c r="FB42" s="49" t="str">
        <f>IF(OR(FA42="",COUNTIF(FA40:FA43,FA42)=1),"",$BX42)</f>
        <v/>
      </c>
      <c r="FC42" s="49" t="str">
        <f>IF(EY42="","",IF(COUNTIF(FA40:FA43,FA42)=1,FA42,FA42+RANK(FB42,FB40:FB43,0)-1))</f>
        <v/>
      </c>
      <c r="FD42" s="49" t="str">
        <f>IF(OR(FC42="",COUNTIF(FC40:FC43,FC42)=1),"",$BU42)</f>
        <v/>
      </c>
      <c r="FE42" s="49" t="str">
        <f>IF(EY42="","",IF(COUNTIF(FC40:FC43,FC42)=1,FC42,FC42+RANK(FD42,FD40:FD43,0)-1))</f>
        <v/>
      </c>
      <c r="FF42" s="49">
        <f>IF(EN42&gt;0,CG38+DA38+DU38+RANK(FE42,FE40:FE43,1),)</f>
        <v>0</v>
      </c>
      <c r="FG42" s="14"/>
      <c r="FH42" s="49">
        <f>IFERROR(VLOOKUP(FJ42,CF39:CX43,19,FALSE),IFERROR(VLOOKUP(FJ42,CZ39:DR43,19,FALSE),IFERROR(VLOOKUP(FJ42,DT39:EL43,19,FALSE),VLOOKUP(FJ42,EN39:FF43,19,FALSE))))</f>
        <v>1</v>
      </c>
      <c r="FI42" s="49">
        <f>RANK(FH42,FH40:FH43,1)+COUNTIF(FH40:FH42,FH42)-1</f>
        <v>3</v>
      </c>
      <c r="FJ42" s="14" t="str">
        <f t="shared" si="461"/>
        <v>Elfenbenskusten</v>
      </c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2"/>
      <c r="FY42" s="42"/>
      <c r="FZ42" s="44">
        <v>40</v>
      </c>
      <c r="GA42" s="44" t="str">
        <f t="shared" si="79"/>
        <v>CGEDJFIK</v>
      </c>
      <c r="GB42" s="44" t="s">
        <v>163</v>
      </c>
      <c r="GC42" s="44" t="s">
        <v>149</v>
      </c>
      <c r="GD42" s="44" t="s">
        <v>148</v>
      </c>
      <c r="GE42" s="44" t="s">
        <v>147</v>
      </c>
      <c r="GF42" s="44" t="s">
        <v>159</v>
      </c>
      <c r="GG42" s="44" t="s">
        <v>109</v>
      </c>
      <c r="GH42" s="44" t="s">
        <v>150</v>
      </c>
      <c r="GI42" s="44" t="s">
        <v>151</v>
      </c>
      <c r="GJ42" s="100" t="str">
        <f t="shared" ref="GJ42:GQ42" si="466">VLOOKUP(GB42,$FM$3:$FN$15,2,FALSE)</f>
        <v>Haiti</v>
      </c>
      <c r="GK42" s="100" t="str">
        <f t="shared" si="466"/>
        <v>Iran</v>
      </c>
      <c r="GL42" s="100" t="str">
        <f t="shared" si="466"/>
        <v>Elfenbenskusten</v>
      </c>
      <c r="GM42" s="100" t="str">
        <f t="shared" si="466"/>
        <v>Australien</v>
      </c>
      <c r="GN42" s="100" t="str">
        <f t="shared" si="466"/>
        <v>Österrike</v>
      </c>
      <c r="GO42" s="100" t="str">
        <f t="shared" si="466"/>
        <v>Sverige</v>
      </c>
      <c r="GP42" s="100" t="str">
        <f t="shared" si="466"/>
        <v>Irak</v>
      </c>
      <c r="GQ42" s="100" t="str">
        <f t="shared" si="466"/>
        <v>Uzbekistan</v>
      </c>
      <c r="GR42" s="42" t="str">
        <f t="shared" si="81"/>
        <v/>
      </c>
      <c r="GS42" s="42"/>
      <c r="GT42" s="42"/>
      <c r="GU42" s="42"/>
      <c r="GV42" s="42"/>
      <c r="GW42" s="42"/>
      <c r="GX42" s="44"/>
      <c r="GY42" s="42"/>
      <c r="GZ42" s="85">
        <v>39</v>
      </c>
      <c r="HA42" s="96"/>
      <c r="HB42" s="96"/>
      <c r="HC42" s="85"/>
      <c r="HD42" s="42"/>
      <c r="HE42" s="42"/>
      <c r="HF42" s="42"/>
      <c r="HG42" s="42"/>
    </row>
    <row r="43" spans="1:215" ht="14.25" customHeight="1" x14ac:dyDescent="0.35">
      <c r="A43" s="42"/>
      <c r="B43" s="85">
        <v>34</v>
      </c>
      <c r="C43" s="86">
        <v>46194</v>
      </c>
      <c r="D43" s="87" t="s">
        <v>184</v>
      </c>
      <c r="E43" s="88" t="s">
        <v>157</v>
      </c>
      <c r="F43" s="89" t="s">
        <v>182</v>
      </c>
      <c r="G43" s="90"/>
      <c r="H43" s="85" t="s">
        <v>157</v>
      </c>
      <c r="I43" s="90"/>
      <c r="J43" s="85" t="str">
        <f t="shared" si="381"/>
        <v/>
      </c>
      <c r="K43" s="91"/>
      <c r="L43" s="91"/>
      <c r="M43" s="92">
        <f t="shared" si="382"/>
        <v>1</v>
      </c>
      <c r="N43" s="46">
        <v>4</v>
      </c>
      <c r="O43" s="113" t="str">
        <f>VLOOKUP(N43,FI40:FJ43,2,FALSE)</f>
        <v>Ecuador</v>
      </c>
      <c r="P43" s="114">
        <f t="shared" si="383"/>
        <v>0</v>
      </c>
      <c r="Q43" s="114">
        <f t="shared" si="384"/>
        <v>0</v>
      </c>
      <c r="R43" s="114">
        <f t="shared" si="385"/>
        <v>0</v>
      </c>
      <c r="S43" s="114">
        <f t="shared" si="386"/>
        <v>0</v>
      </c>
      <c r="T43" s="114">
        <f t="shared" si="387"/>
        <v>0</v>
      </c>
      <c r="U43" s="114">
        <f t="shared" si="388"/>
        <v>0</v>
      </c>
      <c r="V43" s="106">
        <f t="shared" si="389"/>
        <v>0</v>
      </c>
      <c r="W43" s="42"/>
      <c r="X43" s="43"/>
      <c r="Y43" s="14"/>
      <c r="Z43" s="44"/>
      <c r="AA43" s="44"/>
      <c r="AB43" s="47"/>
      <c r="AC43" s="48"/>
      <c r="AD43" s="42"/>
      <c r="AE43" s="98">
        <f t="shared" ref="AE43:AH43" si="467">C43</f>
        <v>46194</v>
      </c>
      <c r="AF43" s="98" t="str">
        <f t="shared" si="467"/>
        <v>Ecuador</v>
      </c>
      <c r="AG43" s="98" t="str">
        <f t="shared" si="467"/>
        <v>-</v>
      </c>
      <c r="AH43" s="98" t="str">
        <f t="shared" si="467"/>
        <v>Curaçao</v>
      </c>
      <c r="AI43" s="90" t="str">
        <f t="shared" si="391"/>
        <v/>
      </c>
      <c r="AJ43" s="85" t="str">
        <f t="shared" si="392"/>
        <v>-</v>
      </c>
      <c r="AK43" s="90" t="str">
        <f t="shared" si="393"/>
        <v/>
      </c>
      <c r="AL43" s="85" t="str">
        <f t="shared" si="394"/>
        <v/>
      </c>
      <c r="AM43" s="91"/>
      <c r="AN43" s="49">
        <f t="shared" si="395"/>
        <v>0</v>
      </c>
      <c r="AO43" s="49">
        <f t="shared" si="396"/>
        <v>0</v>
      </c>
      <c r="AP43" s="49">
        <f t="shared" si="397"/>
        <v>0</v>
      </c>
      <c r="AQ43" s="49">
        <f t="shared" si="398"/>
        <v>0</v>
      </c>
      <c r="AR43" s="49">
        <f t="shared" si="399"/>
        <v>0</v>
      </c>
      <c r="AS43" s="49">
        <f t="shared" si="400"/>
        <v>0</v>
      </c>
      <c r="AT43" s="49">
        <f t="shared" si="401"/>
        <v>0</v>
      </c>
      <c r="AU43" s="49">
        <f t="shared" si="402"/>
        <v>0</v>
      </c>
      <c r="AV43" s="49">
        <f t="shared" si="403"/>
        <v>0</v>
      </c>
      <c r="AW43" s="49">
        <f t="shared" si="404"/>
        <v>0</v>
      </c>
      <c r="AX43" s="49">
        <f t="shared" si="405"/>
        <v>0</v>
      </c>
      <c r="AY43" s="49">
        <f t="shared" si="406"/>
        <v>0</v>
      </c>
      <c r="AZ43" s="49">
        <f t="shared" si="407"/>
        <v>0</v>
      </c>
      <c r="BA43" s="49">
        <f t="shared" si="408"/>
        <v>0</v>
      </c>
      <c r="BB43" s="49">
        <f t="shared" si="409"/>
        <v>0</v>
      </c>
      <c r="BC43" s="49">
        <f t="shared" si="410"/>
        <v>0</v>
      </c>
      <c r="BD43" s="49">
        <f t="shared" si="411"/>
        <v>0</v>
      </c>
      <c r="BE43" s="49">
        <f t="shared" si="412"/>
        <v>0</v>
      </c>
      <c r="BF43" s="49">
        <f t="shared" si="413"/>
        <v>0</v>
      </c>
      <c r="BG43" s="49">
        <f t="shared" si="414"/>
        <v>0</v>
      </c>
      <c r="BH43" s="49">
        <f t="shared" si="415"/>
        <v>0</v>
      </c>
      <c r="BI43" s="49">
        <f t="shared" si="416"/>
        <v>0</v>
      </c>
      <c r="BJ43" s="49">
        <f t="shared" si="417"/>
        <v>0</v>
      </c>
      <c r="BK43" s="49">
        <f t="shared" si="418"/>
        <v>0</v>
      </c>
      <c r="BL43" s="49">
        <f t="shared" si="419"/>
        <v>0</v>
      </c>
      <c r="BM43" s="49">
        <f t="shared" si="420"/>
        <v>0</v>
      </c>
      <c r="BN43" s="49">
        <f t="shared" si="421"/>
        <v>0</v>
      </c>
      <c r="BO43" s="49">
        <f t="shared" si="422"/>
        <v>0</v>
      </c>
      <c r="BP43" s="49">
        <f t="shared" si="423"/>
        <v>0</v>
      </c>
      <c r="BQ43" s="49">
        <f t="shared" si="424"/>
        <v>0</v>
      </c>
      <c r="BR43" s="14"/>
      <c r="BS43" s="14"/>
      <c r="BT43" s="115" t="s">
        <v>184</v>
      </c>
      <c r="BU43" s="49">
        <f t="shared" si="425"/>
        <v>0</v>
      </c>
      <c r="BV43" s="49">
        <f t="shared" si="426"/>
        <v>0</v>
      </c>
      <c r="BW43" s="49">
        <f t="shared" si="427"/>
        <v>0</v>
      </c>
      <c r="BX43" s="49">
        <f t="shared" si="428"/>
        <v>0</v>
      </c>
      <c r="BY43" s="49">
        <f t="shared" si="429"/>
        <v>0</v>
      </c>
      <c r="BZ43" s="49">
        <f t="shared" si="430"/>
        <v>0</v>
      </c>
      <c r="CA43" s="49">
        <f t="shared" si="431"/>
        <v>0</v>
      </c>
      <c r="CB43" s="116" t="s">
        <v>148</v>
      </c>
      <c r="CC43" s="99">
        <f>RANK(CA43,CA40:CA43)</f>
        <v>1</v>
      </c>
      <c r="CD43" s="49">
        <f>SUMPRODUCT((CA40:CA43=CA43)*(BZ40:BZ43&gt;BZ43))</f>
        <v>0</v>
      </c>
      <c r="CE43" s="14"/>
      <c r="CF43" s="115" t="str">
        <f t="shared" si="432"/>
        <v>Ecuador</v>
      </c>
      <c r="CG43" s="49">
        <f t="shared" si="433"/>
        <v>0</v>
      </c>
      <c r="CH43" s="49">
        <f t="shared" si="434"/>
        <v>0</v>
      </c>
      <c r="CI43" s="49">
        <f t="shared" si="435"/>
        <v>0</v>
      </c>
      <c r="CJ43" s="49">
        <f t="shared" si="436"/>
        <v>0</v>
      </c>
      <c r="CK43" s="49" t="str">
        <f t="shared" si="437"/>
        <v>E</v>
      </c>
      <c r="CL43" s="49">
        <f>IF(CF43&gt;0,RANK(CJ43,CJ40:CJ43),)</f>
        <v>1</v>
      </c>
      <c r="CM43" s="49">
        <f>IF(AND(CF43&gt;0,COUNTIF(CL40:CL43,CL43)&gt;1),SUMIFS($AI$4:$AI$108,$AF$4:$AF$108,$BT43,$M$4:$M$108,1)+SUMIFS($AK$4:$AK$108,$AH$4:$AH$108,$BT43,$M$4:$M$108,1)-SUMIFS($AK$4:$AK$108,$AF$4:$AF$108,$BT43,$M$4:$M$108,1)-SUMIFS($AI$4:$AI$108,$AH$4:$AH$108,$BT43,$M$4:$M$108,1),)</f>
        <v>0</v>
      </c>
      <c r="CN43" s="49">
        <f>IF(AND(CF43&gt;0,COUNTIF(CL40:CL43,CL43)&gt;1),CL43+RANK(CM43,CM40:CM43)-1,CL43)</f>
        <v>1</v>
      </c>
      <c r="CO43" s="49">
        <f>IF(AND(CF43&gt;0,COUNTIF(CN40:CN43,CN43)&gt;1),SUMIFS($AI$4:$AI$108,$AF$4:$AF$108,$BT43,$M$4:$M$108,1)+SUMIFS($AK$4:$AK$108,$AH$4:$AH$108,$BT43,$M$4:$M$108,1),)</f>
        <v>0</v>
      </c>
      <c r="CP43" s="49">
        <f>IF(AND(CF43&gt;0,COUNTIF(CN40:CN43,CN43)&gt;1),CN43+RANK(CO43,CO40:CO43)-1,CN43)</f>
        <v>1</v>
      </c>
      <c r="CQ43" s="49">
        <f t="shared" si="438"/>
        <v>1</v>
      </c>
      <c r="CR43" s="49">
        <f>IF(OR(CQ43="",COUNTIF(CQ40:CQ43,CQ43)=1),"",$BZ43)</f>
        <v>0</v>
      </c>
      <c r="CS43" s="49">
        <f>IF(CQ43="","",IF(COUNTIF(CQ40:CQ43,CQ43)=1,CQ43,CQ43+RANK(CR43,CR40:CR43,0)-1))</f>
        <v>1</v>
      </c>
      <c r="CT43" s="49">
        <f>IF(OR(CS43="",COUNTIF(CS40:CS43,CS43)=1),"",$BX43)</f>
        <v>0</v>
      </c>
      <c r="CU43" s="49">
        <f>IF(CQ43="","",IF(COUNTIF(CS40:CS43,CS43)=1,CS43,CS43+RANK(CT43,CT40:CT43,0)-1))</f>
        <v>1</v>
      </c>
      <c r="CV43" s="49">
        <f>IF(OR(CU43="",COUNTIF(CU40:CU43,CU43)=1),"",$BU43)</f>
        <v>0</v>
      </c>
      <c r="CW43" s="49">
        <f>IF(CQ43="","",IF(COUNTIF(CU40:CU43,CU43)=1,CU43,CU43+RANK(CV43,CV40:CV43,0)-1))</f>
        <v>1</v>
      </c>
      <c r="CX43" s="49">
        <f>IF(CF43&gt;0,BM38+RANK(CW43,CW40:CW43,1),)</f>
        <v>1</v>
      </c>
      <c r="CY43" s="14"/>
      <c r="CZ43" s="115">
        <f t="shared" si="439"/>
        <v>0</v>
      </c>
      <c r="DA43" s="49">
        <f t="shared" si="440"/>
        <v>0</v>
      </c>
      <c r="DB43" s="49">
        <f t="shared" si="441"/>
        <v>0</v>
      </c>
      <c r="DC43" s="49">
        <f t="shared" si="442"/>
        <v>0</v>
      </c>
      <c r="DD43" s="49">
        <f t="shared" si="443"/>
        <v>0</v>
      </c>
      <c r="DE43" s="49" t="str">
        <f t="shared" si="444"/>
        <v>E</v>
      </c>
      <c r="DF43" s="49">
        <f>IF(CZ43&gt;0,RANK(DD43,DD40:DD43)+CG38,)</f>
        <v>0</v>
      </c>
      <c r="DG43" s="49">
        <f>IF(AND(CZ43&gt;0,COUNTIF(DF40:DF43,DF43)&gt;1),SUMIFS($AI$4:$AI$108,$AF$4:$AF$108,$BT43,$M$4:$M$108,2)+SUMIFS($AK$4:$AK$108,$AH$4:$AH108,$BT43,$M$4:$M$108,2)-SUMIFS($AK$4:$AK$108,$AF$4:$AF$108,$BT43,$M$4:$M$108,2)-SUMIFS($AI$4:$AI$108,$AH$4:$AH$108,$BT43,$M$4:$M$108,2),)</f>
        <v>0</v>
      </c>
      <c r="DH43" s="49">
        <f>IF(AND(CZ43&gt;0,COUNTIF(DF40:DF43,DF43)&gt;1),DF43+RANK(DG43,DG40:DG43)-1,DF43)</f>
        <v>0</v>
      </c>
      <c r="DI43" s="49">
        <f>IF(AND(CZ43&gt;0,COUNTIF(DH40:DH43,DH43)&gt;1),SUMIFS($AI$4:$AI$108,$AF$4:$AF$108,$BT43,$M$4:$M$108,2)+SUMIFS($AK$4:$AK$108,$AH$4:$AH$108,$BT43,$M$4:$M$108,2),)</f>
        <v>0</v>
      </c>
      <c r="DJ43" s="49">
        <f>IF(AND(CZ43&gt;0,COUNTIF(DH40:DH43,DH43)&gt;1),DH43+RANK(DI43,DI40:DI43)-1,DH43)</f>
        <v>0</v>
      </c>
      <c r="DK43" s="49" t="str">
        <f t="shared" si="445"/>
        <v/>
      </c>
      <c r="DL43" s="49" t="str">
        <f>IF(OR(DK43="",COUNTIF(DK40:DK43,DK43)=1),"",$BZ43)</f>
        <v/>
      </c>
      <c r="DM43" s="49" t="str">
        <f>IF(DK43="","",IF(COUNTIF(DK40:DK43,DK43)=1,DK43,DK43+RANK(DL43,DL40:DL43,0)-1))</f>
        <v/>
      </c>
      <c r="DN43" s="49" t="str">
        <f>IF(OR(DM43="",COUNTIF(DM40:DM43,DM43)=1),"",$BX43)</f>
        <v/>
      </c>
      <c r="DO43" s="49" t="str">
        <f>IF(DK43="","",IF(COUNTIF(DM40:DM43,DM43)=1,DM43,DM43+RANK(DN43,DN40:DN43,0)-1))</f>
        <v/>
      </c>
      <c r="DP43" s="49" t="str">
        <f>IF(OR(DO43="",COUNTIF(DO40:DO43,DO43)=1),"",$BU43)</f>
        <v/>
      </c>
      <c r="DQ43" s="49" t="str">
        <f>IF(DK43="","",IF(COUNTIF(DO40:DO43,DO43)=1,DO43,DO43+RANK(DP43,DP40:DP43,0)-1))</f>
        <v/>
      </c>
      <c r="DR43" s="49">
        <f>IF(CZ43&gt;0,CG38+RANK(DQ43,DQ40:DQ43,1),)</f>
        <v>0</v>
      </c>
      <c r="DS43" s="14"/>
      <c r="DT43" s="116">
        <f t="shared" si="446"/>
        <v>0</v>
      </c>
      <c r="DU43" s="49">
        <f t="shared" si="447"/>
        <v>0</v>
      </c>
      <c r="DV43" s="49">
        <f t="shared" si="448"/>
        <v>0</v>
      </c>
      <c r="DW43" s="49">
        <f t="shared" si="449"/>
        <v>0</v>
      </c>
      <c r="DX43" s="49">
        <f t="shared" si="450"/>
        <v>0</v>
      </c>
      <c r="DY43" s="49" t="str">
        <f t="shared" si="451"/>
        <v>E</v>
      </c>
      <c r="DZ43" s="49">
        <f>IF(DT43&gt;0,RANK(DX43,DX40:DX43)+CG38+DA38,)</f>
        <v>0</v>
      </c>
      <c r="EA43" s="49">
        <f>IF(AND(DT43&gt;0,COUNTIF(DZ40:DZ43,DZ43)&gt;1),SUMIFS($AI$4:$AI$108,$AF$4:$AF$108,$BT43,$M$4:$M$108,3)+SUMIFS($AK$4:$AK$108,$AH$4:$AH$108,$BT43,$M$4:$M$108,3)-SUMIFS($AK$4:$AK$108,$AF$4:$AF$108,$BT43,$M$4:$M$108,3)-SUMIFS($AI$4:$AI$108,$AH$4:$AH$108,$BT43,$M$4:$M$108,3),)</f>
        <v>0</v>
      </c>
      <c r="EB43" s="49">
        <f>IF(AND(DT43&gt;0,COUNTIF(DZ40:DZ43,DZ43)&gt;1),DZ43+RANK(EA43,EA40:EA43)-1,DZ43)</f>
        <v>0</v>
      </c>
      <c r="EC43" s="49">
        <f>IF(AND(DT43&gt;0,COUNTIF(EB40:EB43,EB43)&gt;1),SUMIFS($AI$4:$AI$108,$AF$4:$AF$108,$BT43,$M$4:$M$108,3)+SUMIFS($AK$4:$AK$108,$AH$4:$AH$108,$BT43,$M$4:$M$108,3),)</f>
        <v>0</v>
      </c>
      <c r="ED43" s="49">
        <f>IF(AND(DT43&gt;0,COUNTIF(EB40:EB43,EB43)&gt;1),EB43+RANK(EC43,EC40:EC43)-1,EB43)</f>
        <v>0</v>
      </c>
      <c r="EE43" s="49" t="str">
        <f t="shared" si="452"/>
        <v/>
      </c>
      <c r="EF43" s="49" t="str">
        <f>IF(OR(EE43="",COUNTIF(EE40:EE43,EE43)=1),"",$BZ43)</f>
        <v/>
      </c>
      <c r="EG43" s="49" t="str">
        <f>IF(EE43="","",IF(COUNTIF(EE40:EE43,EE43)=1,EE43,EE43+RANK(EF43,EF40:EF43,0)-1))</f>
        <v/>
      </c>
      <c r="EH43" s="49" t="str">
        <f>IF(OR(EG43="",COUNTIF(EG40:EG43,EG43)=1),"",$BX43)</f>
        <v/>
      </c>
      <c r="EI43" s="49" t="str">
        <f>IF(EE43="","",IF(COUNTIF(EG40:EG43,EG43)=1,EG43,EG43+RANK(EH43,EH40:EH43,0)-1))</f>
        <v/>
      </c>
      <c r="EJ43" s="49" t="str">
        <f>IF(OR(EI43="",COUNTIF(EI40:EI43,EI43)=1),"",$BU43)</f>
        <v/>
      </c>
      <c r="EK43" s="49" t="str">
        <f>IF(EE43="","",IF(COUNTIF(EI40:EI43,EI43)=1,EI43,EI43+RANK(EJ43,EJ40:EJ43,0)-1))</f>
        <v/>
      </c>
      <c r="EL43" s="49">
        <f>IF(DT43&gt;0,CG38+DA38+RANK(EK43,EK40:EK43,1),)</f>
        <v>0</v>
      </c>
      <c r="EM43" s="14"/>
      <c r="EN43" s="49">
        <f t="shared" si="453"/>
        <v>0</v>
      </c>
      <c r="EO43" s="49">
        <f t="shared" si="454"/>
        <v>0</v>
      </c>
      <c r="EP43" s="49">
        <f t="shared" si="455"/>
        <v>0</v>
      </c>
      <c r="EQ43" s="49">
        <f t="shared" si="456"/>
        <v>0</v>
      </c>
      <c r="ER43" s="49">
        <f t="shared" si="457"/>
        <v>0</v>
      </c>
      <c r="ES43" s="49" t="str">
        <f t="shared" si="458"/>
        <v>E</v>
      </c>
      <c r="ET43" s="49">
        <f>IF(EN43&gt;0,RANK(ER43,ER40:ER43)+CG38+DA38+DU38,)</f>
        <v>0</v>
      </c>
      <c r="EU43" s="49">
        <f>IF(AND(EN43&gt;0,COUNTIF(ET40:ET43,ET43)&gt;1),SUMIFS($AI$4:$AI$108,$AF$4:$AF$108,$BT43,$M$4:$M$108,4)+SUMIFS($AK$4:$AK$108,$AH$4:$AH$108,$BT43,$M$4:$M$108,4)-SUMIFS($AK$4:$AK$108,$AF$4:$AF$108,$BT43,$M$4:$M$108,4)-SUMIFS($AI$4:$AI$108,$AH$4:$AH$108,$BT43,$M$4:$M$108,4),)</f>
        <v>0</v>
      </c>
      <c r="EV43" s="49">
        <f>IF(AND(EN43&gt;0,COUNTIF(ET40:ET43,ET43)&gt;1),ET43+RANK(EU43,EU40:EU43)-1,ET43)</f>
        <v>0</v>
      </c>
      <c r="EW43" s="49">
        <f t="shared" si="459"/>
        <v>0</v>
      </c>
      <c r="EX43" s="49">
        <f>IF(AND(EN43&gt;0,COUNTIF(EV40:EV43,EV43)&gt;1),EV43+RANK(EW43,EW40:EW43)-1,EV43)</f>
        <v>0</v>
      </c>
      <c r="EY43" s="49" t="str">
        <f t="shared" si="460"/>
        <v/>
      </c>
      <c r="EZ43" s="49" t="str">
        <f>IF(OR(EY43="",COUNTIF(EY40:EY43,EY43)=1),"",$BZ43)</f>
        <v/>
      </c>
      <c r="FA43" s="49" t="str">
        <f>IF(EY43="","",IF(COUNTIF(EY40:EY43,EY43)=1,EY43,EY43+RANK(EZ43,EZ40:EZ43,0)-1))</f>
        <v/>
      </c>
      <c r="FB43" s="49" t="str">
        <f>IF(OR(FA43="",COUNTIF(FA40:FA43,FA43)=1),"",$BX43)</f>
        <v/>
      </c>
      <c r="FC43" s="49" t="str">
        <f>IF(EY43="","",IF(COUNTIF(FA40:FA43,FA43)=1,FA43,FA43+RANK(FB43,FB40:FB43,0)-1))</f>
        <v/>
      </c>
      <c r="FD43" s="49" t="str">
        <f>IF(OR(FC43="",COUNTIF(FC40:FC43,FC43)=1),"",$BU43)</f>
        <v/>
      </c>
      <c r="FE43" s="49" t="str">
        <f>IF(EY43="","",IF(COUNTIF(FC40:FC43,FC43)=1,FC43,FC43+RANK(FD43,FD40:FD43,0)-1))</f>
        <v/>
      </c>
      <c r="FF43" s="49">
        <f>IF(EN43&gt;0,CG38+DA38+DU38+RANK(FE43,FE40:FE43,1),)</f>
        <v>0</v>
      </c>
      <c r="FG43" s="14"/>
      <c r="FH43" s="49">
        <f>IFERROR(VLOOKUP(FJ43,CF39:CX43,19,FALSE),IFERROR(VLOOKUP(FJ43,CZ39:DR43,19,FALSE),IFERROR(VLOOKUP(FJ43,DT39:EL43,19,FALSE),VLOOKUP(FJ43,EN39:FF43,19,FALSE))))</f>
        <v>1</v>
      </c>
      <c r="FI43" s="49">
        <f>RANK(FH43,FH40:FH43,1)+COUNTIF(FH40:FH43,FH43)-1</f>
        <v>4</v>
      </c>
      <c r="FJ43" s="14" t="str">
        <f t="shared" si="461"/>
        <v>Ecuador</v>
      </c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2"/>
      <c r="FY43" s="42"/>
      <c r="FZ43" s="44">
        <v>41</v>
      </c>
      <c r="GA43" s="44" t="str">
        <f t="shared" si="79"/>
        <v>CGEDHFLK</v>
      </c>
      <c r="GB43" s="44" t="s">
        <v>163</v>
      </c>
      <c r="GC43" s="44" t="s">
        <v>149</v>
      </c>
      <c r="GD43" s="44" t="s">
        <v>148</v>
      </c>
      <c r="GE43" s="44" t="s">
        <v>147</v>
      </c>
      <c r="GF43" s="44" t="s">
        <v>160</v>
      </c>
      <c r="GG43" s="44" t="s">
        <v>109</v>
      </c>
      <c r="GH43" s="44" t="s">
        <v>152</v>
      </c>
      <c r="GI43" s="44" t="s">
        <v>151</v>
      </c>
      <c r="GJ43" s="100" t="str">
        <f t="shared" ref="GJ43:GQ43" si="468">VLOOKUP(GB43,$FM$3:$FN$15,2,FALSE)</f>
        <v>Haiti</v>
      </c>
      <c r="GK43" s="100" t="str">
        <f t="shared" si="468"/>
        <v>Iran</v>
      </c>
      <c r="GL43" s="100" t="str">
        <f t="shared" si="468"/>
        <v>Elfenbenskusten</v>
      </c>
      <c r="GM43" s="100" t="str">
        <f t="shared" si="468"/>
        <v>Australien</v>
      </c>
      <c r="GN43" s="100" t="str">
        <f t="shared" si="468"/>
        <v>Saudiarabien</v>
      </c>
      <c r="GO43" s="100" t="str">
        <f t="shared" si="468"/>
        <v>Sverige</v>
      </c>
      <c r="GP43" s="100" t="str">
        <f t="shared" si="468"/>
        <v>Ghana</v>
      </c>
      <c r="GQ43" s="100" t="str">
        <f t="shared" si="468"/>
        <v>Uzbekistan</v>
      </c>
      <c r="GR43" s="42" t="str">
        <f t="shared" si="81"/>
        <v/>
      </c>
      <c r="GS43" s="42"/>
      <c r="GT43" s="42"/>
      <c r="GU43" s="42"/>
      <c r="GV43" s="42"/>
      <c r="GW43" s="42"/>
      <c r="GX43" s="44"/>
      <c r="GY43" s="42"/>
      <c r="GZ43" s="85">
        <v>40</v>
      </c>
      <c r="HA43" s="96"/>
      <c r="HB43" s="96"/>
      <c r="HC43" s="85"/>
      <c r="HD43" s="42"/>
      <c r="HE43" s="42"/>
      <c r="HF43" s="42"/>
      <c r="HG43" s="42"/>
    </row>
    <row r="44" spans="1:215" ht="14.25" customHeight="1" x14ac:dyDescent="0.35">
      <c r="A44" s="42"/>
      <c r="B44" s="85">
        <v>55</v>
      </c>
      <c r="C44" s="86">
        <v>46198</v>
      </c>
      <c r="D44" s="87" t="s">
        <v>182</v>
      </c>
      <c r="E44" s="88" t="s">
        <v>157</v>
      </c>
      <c r="F44" s="89" t="s">
        <v>183</v>
      </c>
      <c r="G44" s="90"/>
      <c r="H44" s="85" t="s">
        <v>157</v>
      </c>
      <c r="I44" s="90"/>
      <c r="J44" s="85" t="str">
        <f t="shared" si="381"/>
        <v/>
      </c>
      <c r="K44" s="91"/>
      <c r="L44" s="91"/>
      <c r="M44" s="92">
        <f t="shared" si="382"/>
        <v>1</v>
      </c>
      <c r="N44" s="46"/>
      <c r="O44" s="118" t="str">
        <f>IF(COUNTBLANK(G40:G45)+COUNTBLANK(I40:I45)=0,"Resultat OK","Fyll i resultat")</f>
        <v>Fyll i resultat</v>
      </c>
      <c r="P44" s="102"/>
      <c r="Q44" s="102"/>
      <c r="R44" s="102"/>
      <c r="S44" s="102"/>
      <c r="T44" s="102"/>
      <c r="U44" s="102"/>
      <c r="V44" s="44"/>
      <c r="W44" s="42"/>
      <c r="X44" s="43"/>
      <c r="Y44" s="44"/>
      <c r="Z44" s="44"/>
      <c r="AA44" s="44"/>
      <c r="AB44" s="47"/>
      <c r="AC44" s="48"/>
      <c r="AD44" s="42"/>
      <c r="AE44" s="98">
        <f t="shared" ref="AE44:AH44" si="469">C44</f>
        <v>46198</v>
      </c>
      <c r="AF44" s="98" t="str">
        <f t="shared" si="469"/>
        <v>Curaçao</v>
      </c>
      <c r="AG44" s="98" t="str">
        <f t="shared" si="469"/>
        <v>-</v>
      </c>
      <c r="AH44" s="98" t="str">
        <f t="shared" si="469"/>
        <v>Elfenbenskusten</v>
      </c>
      <c r="AI44" s="90" t="str">
        <f t="shared" si="391"/>
        <v/>
      </c>
      <c r="AJ44" s="85" t="str">
        <f t="shared" si="392"/>
        <v>-</v>
      </c>
      <c r="AK44" s="90" t="str">
        <f t="shared" si="393"/>
        <v/>
      </c>
      <c r="AL44" s="85" t="str">
        <f t="shared" si="394"/>
        <v/>
      </c>
      <c r="AM44" s="91"/>
      <c r="AN44" s="49">
        <f t="shared" si="395"/>
        <v>0</v>
      </c>
      <c r="AO44" s="49">
        <f t="shared" si="396"/>
        <v>0</v>
      </c>
      <c r="AP44" s="49">
        <f t="shared" si="397"/>
        <v>0</v>
      </c>
      <c r="AQ44" s="49">
        <f t="shared" si="398"/>
        <v>0</v>
      </c>
      <c r="AR44" s="49">
        <f t="shared" si="399"/>
        <v>0</v>
      </c>
      <c r="AS44" s="49">
        <f t="shared" si="400"/>
        <v>0</v>
      </c>
      <c r="AT44" s="49">
        <f t="shared" si="401"/>
        <v>0</v>
      </c>
      <c r="AU44" s="49">
        <f t="shared" si="402"/>
        <v>0</v>
      </c>
      <c r="AV44" s="49">
        <f t="shared" si="403"/>
        <v>0</v>
      </c>
      <c r="AW44" s="49">
        <f t="shared" si="404"/>
        <v>0</v>
      </c>
      <c r="AX44" s="49">
        <f t="shared" si="405"/>
        <v>0</v>
      </c>
      <c r="AY44" s="49">
        <f t="shared" si="406"/>
        <v>0</v>
      </c>
      <c r="AZ44" s="49">
        <f t="shared" si="407"/>
        <v>0</v>
      </c>
      <c r="BA44" s="49">
        <f t="shared" si="408"/>
        <v>0</v>
      </c>
      <c r="BB44" s="49">
        <f t="shared" si="409"/>
        <v>0</v>
      </c>
      <c r="BC44" s="49">
        <f t="shared" si="410"/>
        <v>0</v>
      </c>
      <c r="BD44" s="49">
        <f t="shared" si="411"/>
        <v>0</v>
      </c>
      <c r="BE44" s="49">
        <f t="shared" si="412"/>
        <v>0</v>
      </c>
      <c r="BF44" s="49">
        <f t="shared" si="413"/>
        <v>0</v>
      </c>
      <c r="BG44" s="49">
        <f t="shared" si="414"/>
        <v>0</v>
      </c>
      <c r="BH44" s="49">
        <f t="shared" si="415"/>
        <v>0</v>
      </c>
      <c r="BI44" s="49">
        <f t="shared" si="416"/>
        <v>0</v>
      </c>
      <c r="BJ44" s="49">
        <f t="shared" si="417"/>
        <v>0</v>
      </c>
      <c r="BK44" s="49">
        <f t="shared" si="418"/>
        <v>0</v>
      </c>
      <c r="BL44" s="49">
        <f t="shared" si="419"/>
        <v>0</v>
      </c>
      <c r="BM44" s="49">
        <f t="shared" si="420"/>
        <v>0</v>
      </c>
      <c r="BN44" s="49">
        <f t="shared" si="421"/>
        <v>0</v>
      </c>
      <c r="BO44" s="49">
        <f t="shared" si="422"/>
        <v>0</v>
      </c>
      <c r="BP44" s="49">
        <f t="shared" si="423"/>
        <v>0</v>
      </c>
      <c r="BQ44" s="49">
        <f t="shared" si="424"/>
        <v>0</v>
      </c>
      <c r="BR44" s="14"/>
      <c r="BS44" s="14"/>
      <c r="BT44" s="14"/>
      <c r="BU44" s="49"/>
      <c r="BV44" s="49"/>
      <c r="BW44" s="49"/>
      <c r="BX44" s="49"/>
      <c r="BY44" s="49"/>
      <c r="BZ44" s="49"/>
      <c r="CA44" s="49"/>
      <c r="CB44" s="14"/>
      <c r="CC44" s="49"/>
      <c r="CD44" s="49"/>
      <c r="CE44" s="14"/>
      <c r="CF44" s="14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14"/>
      <c r="CZ44" s="14"/>
      <c r="DA44" s="49"/>
      <c r="DB44" s="49"/>
      <c r="DC44" s="49"/>
      <c r="DD44" s="49"/>
      <c r="DE44" s="49"/>
      <c r="DF44" s="49"/>
      <c r="DG44" s="49"/>
      <c r="DH44" s="49"/>
      <c r="DI44" s="49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14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9"/>
      <c r="FG44" s="14"/>
      <c r="FH44" s="49"/>
      <c r="FI44" s="49"/>
      <c r="FJ44" s="14"/>
      <c r="FK44" s="42"/>
      <c r="FL44" s="42"/>
      <c r="FM44" s="42"/>
      <c r="FN44" s="42"/>
      <c r="FO44" s="42"/>
      <c r="FP44" s="42"/>
      <c r="FQ44" s="42"/>
      <c r="FR44" s="42"/>
      <c r="FS44" s="42"/>
      <c r="FT44" s="42"/>
      <c r="FU44" s="42"/>
      <c r="FV44" s="42"/>
      <c r="FW44" s="42"/>
      <c r="FX44" s="42"/>
      <c r="FY44" s="42"/>
      <c r="FZ44" s="44">
        <v>42</v>
      </c>
      <c r="GA44" s="44" t="str">
        <f t="shared" si="79"/>
        <v>CGJDHFLE</v>
      </c>
      <c r="GB44" s="44" t="s">
        <v>163</v>
      </c>
      <c r="GC44" s="44" t="s">
        <v>149</v>
      </c>
      <c r="GD44" s="44" t="s">
        <v>159</v>
      </c>
      <c r="GE44" s="44" t="s">
        <v>147</v>
      </c>
      <c r="GF44" s="44" t="s">
        <v>160</v>
      </c>
      <c r="GG44" s="44" t="s">
        <v>109</v>
      </c>
      <c r="GH44" s="44" t="s">
        <v>152</v>
      </c>
      <c r="GI44" s="44" t="s">
        <v>148</v>
      </c>
      <c r="GJ44" s="100" t="str">
        <f t="shared" ref="GJ44:GQ44" si="470">VLOOKUP(GB44,$FM$3:$FN$15,2,FALSE)</f>
        <v>Haiti</v>
      </c>
      <c r="GK44" s="100" t="str">
        <f t="shared" si="470"/>
        <v>Iran</v>
      </c>
      <c r="GL44" s="100" t="str">
        <f t="shared" si="470"/>
        <v>Österrike</v>
      </c>
      <c r="GM44" s="100" t="str">
        <f t="shared" si="470"/>
        <v>Australien</v>
      </c>
      <c r="GN44" s="100" t="str">
        <f t="shared" si="470"/>
        <v>Saudiarabien</v>
      </c>
      <c r="GO44" s="100" t="str">
        <f t="shared" si="470"/>
        <v>Sverige</v>
      </c>
      <c r="GP44" s="100" t="str">
        <f t="shared" si="470"/>
        <v>Ghana</v>
      </c>
      <c r="GQ44" s="100" t="str">
        <f t="shared" si="470"/>
        <v>Elfenbenskusten</v>
      </c>
      <c r="GR44" s="42" t="str">
        <f t="shared" si="81"/>
        <v/>
      </c>
      <c r="GS44" s="42"/>
      <c r="GT44" s="42"/>
      <c r="GU44" s="42"/>
      <c r="GV44" s="42"/>
      <c r="GW44" s="42"/>
      <c r="GX44" s="44"/>
      <c r="GY44" s="42"/>
      <c r="GZ44" s="85">
        <v>41</v>
      </c>
      <c r="HA44" s="96"/>
      <c r="HB44" s="96"/>
      <c r="HC44" s="85"/>
      <c r="HD44" s="42"/>
      <c r="HE44" s="42"/>
      <c r="HF44" s="42"/>
      <c r="HG44" s="42"/>
    </row>
    <row r="45" spans="1:215" ht="14.25" customHeight="1" x14ac:dyDescent="0.35">
      <c r="A45" s="42"/>
      <c r="B45" s="85">
        <v>56</v>
      </c>
      <c r="C45" s="86">
        <v>46198</v>
      </c>
      <c r="D45" s="87" t="s">
        <v>184</v>
      </c>
      <c r="E45" s="88" t="s">
        <v>157</v>
      </c>
      <c r="F45" s="89" t="s">
        <v>181</v>
      </c>
      <c r="G45" s="90"/>
      <c r="H45" s="85" t="s">
        <v>157</v>
      </c>
      <c r="I45" s="90"/>
      <c r="J45" s="85" t="str">
        <f t="shared" si="381"/>
        <v/>
      </c>
      <c r="K45" s="91"/>
      <c r="L45" s="91"/>
      <c r="M45" s="92">
        <f t="shared" si="382"/>
        <v>1</v>
      </c>
      <c r="N45" s="46"/>
      <c r="O45" s="42"/>
      <c r="P45" s="42"/>
      <c r="Q45" s="42"/>
      <c r="R45" s="42"/>
      <c r="S45" s="42"/>
      <c r="T45" s="42"/>
      <c r="U45" s="42"/>
      <c r="V45" s="44"/>
      <c r="W45" s="42"/>
      <c r="X45" s="44"/>
      <c r="Y45" s="44"/>
      <c r="Z45" s="44"/>
      <c r="AA45" s="44"/>
      <c r="AB45" s="47"/>
      <c r="AC45" s="48"/>
      <c r="AD45" s="42"/>
      <c r="AE45" s="98">
        <f t="shared" ref="AE45:AH45" si="471">C45</f>
        <v>46198</v>
      </c>
      <c r="AF45" s="98" t="str">
        <f t="shared" si="471"/>
        <v>Ecuador</v>
      </c>
      <c r="AG45" s="98" t="str">
        <f t="shared" si="471"/>
        <v>-</v>
      </c>
      <c r="AH45" s="98" t="str">
        <f t="shared" si="471"/>
        <v>Tyskland</v>
      </c>
      <c r="AI45" s="90" t="str">
        <f t="shared" si="391"/>
        <v/>
      </c>
      <c r="AJ45" s="85" t="str">
        <f t="shared" si="392"/>
        <v>-</v>
      </c>
      <c r="AK45" s="90" t="str">
        <f t="shared" si="393"/>
        <v/>
      </c>
      <c r="AL45" s="85" t="str">
        <f t="shared" si="394"/>
        <v/>
      </c>
      <c r="AM45" s="91"/>
      <c r="AN45" s="49">
        <f t="shared" si="395"/>
        <v>0</v>
      </c>
      <c r="AO45" s="49">
        <f t="shared" si="396"/>
        <v>0</v>
      </c>
      <c r="AP45" s="49">
        <f t="shared" si="397"/>
        <v>0</v>
      </c>
      <c r="AQ45" s="49">
        <f t="shared" si="398"/>
        <v>0</v>
      </c>
      <c r="AR45" s="49">
        <f t="shared" si="399"/>
        <v>0</v>
      </c>
      <c r="AS45" s="49">
        <f t="shared" si="400"/>
        <v>0</v>
      </c>
      <c r="AT45" s="49">
        <f t="shared" si="401"/>
        <v>0</v>
      </c>
      <c r="AU45" s="49">
        <f t="shared" si="402"/>
        <v>0</v>
      </c>
      <c r="AV45" s="49">
        <f t="shared" si="403"/>
        <v>0</v>
      </c>
      <c r="AW45" s="49">
        <f t="shared" si="404"/>
        <v>0</v>
      </c>
      <c r="AX45" s="49">
        <f t="shared" si="405"/>
        <v>0</v>
      </c>
      <c r="AY45" s="49">
        <f t="shared" si="406"/>
        <v>0</v>
      </c>
      <c r="AZ45" s="49">
        <f t="shared" si="407"/>
        <v>0</v>
      </c>
      <c r="BA45" s="49">
        <f t="shared" si="408"/>
        <v>0</v>
      </c>
      <c r="BB45" s="49">
        <f t="shared" si="409"/>
        <v>0</v>
      </c>
      <c r="BC45" s="49">
        <f t="shared" si="410"/>
        <v>0</v>
      </c>
      <c r="BD45" s="49">
        <f t="shared" si="411"/>
        <v>0</v>
      </c>
      <c r="BE45" s="49">
        <f t="shared" si="412"/>
        <v>0</v>
      </c>
      <c r="BF45" s="49">
        <f t="shared" si="413"/>
        <v>0</v>
      </c>
      <c r="BG45" s="49">
        <f t="shared" si="414"/>
        <v>0</v>
      </c>
      <c r="BH45" s="49">
        <f t="shared" si="415"/>
        <v>0</v>
      </c>
      <c r="BI45" s="49">
        <f t="shared" si="416"/>
        <v>0</v>
      </c>
      <c r="BJ45" s="49">
        <f t="shared" si="417"/>
        <v>0</v>
      </c>
      <c r="BK45" s="49">
        <f t="shared" si="418"/>
        <v>0</v>
      </c>
      <c r="BL45" s="49">
        <f t="shared" si="419"/>
        <v>0</v>
      </c>
      <c r="BM45" s="49">
        <f t="shared" si="420"/>
        <v>0</v>
      </c>
      <c r="BN45" s="49">
        <f t="shared" si="421"/>
        <v>0</v>
      </c>
      <c r="BO45" s="49">
        <f t="shared" si="422"/>
        <v>0</v>
      </c>
      <c r="BP45" s="49">
        <f t="shared" si="423"/>
        <v>0</v>
      </c>
      <c r="BQ45" s="49">
        <f t="shared" si="424"/>
        <v>0</v>
      </c>
      <c r="BR45" s="14"/>
      <c r="BS45" s="14"/>
      <c r="BT45" s="14"/>
      <c r="BU45" s="49"/>
      <c r="BV45" s="49"/>
      <c r="BW45" s="49"/>
      <c r="BX45" s="49"/>
      <c r="BY45" s="49"/>
      <c r="BZ45" s="49"/>
      <c r="CA45" s="49"/>
      <c r="CB45" s="14"/>
      <c r="CC45" s="49"/>
      <c r="CD45" s="49"/>
      <c r="CE45" s="14"/>
      <c r="CF45" s="14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14"/>
      <c r="CZ45" s="14"/>
      <c r="DA45" s="49"/>
      <c r="DB45" s="49"/>
      <c r="DC45" s="49"/>
      <c r="DD45" s="49"/>
      <c r="DE45" s="49"/>
      <c r="DF45" s="49"/>
      <c r="DG45" s="49"/>
      <c r="DH45" s="49"/>
      <c r="DI45" s="49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49"/>
      <c r="DU45" s="49"/>
      <c r="DV45" s="49"/>
      <c r="DW45" s="49"/>
      <c r="DX45" s="49"/>
      <c r="DY45" s="49"/>
      <c r="DZ45" s="49"/>
      <c r="EA45" s="49"/>
      <c r="EB45" s="49"/>
      <c r="EC45" s="49"/>
      <c r="ED45" s="49"/>
      <c r="EE45" s="49"/>
      <c r="EF45" s="49"/>
      <c r="EG45" s="49"/>
      <c r="EH45" s="49"/>
      <c r="EI45" s="49"/>
      <c r="EJ45" s="49"/>
      <c r="EK45" s="49"/>
      <c r="EL45" s="49"/>
      <c r="EM45" s="14"/>
      <c r="EN45" s="49"/>
      <c r="EO45" s="49"/>
      <c r="EP45" s="49"/>
      <c r="EQ45" s="49"/>
      <c r="ER45" s="49"/>
      <c r="ES45" s="49"/>
      <c r="ET45" s="49"/>
      <c r="EU45" s="49"/>
      <c r="EV45" s="49"/>
      <c r="EW45" s="49"/>
      <c r="EX45" s="49"/>
      <c r="EY45" s="49"/>
      <c r="EZ45" s="49"/>
      <c r="FA45" s="49"/>
      <c r="FB45" s="49"/>
      <c r="FC45" s="49"/>
      <c r="FD45" s="49"/>
      <c r="FE45" s="49"/>
      <c r="FF45" s="49"/>
      <c r="FG45" s="14"/>
      <c r="FH45" s="49"/>
      <c r="FI45" s="49"/>
      <c r="FJ45" s="14"/>
      <c r="FK45" s="42"/>
      <c r="FL45" s="42"/>
      <c r="FM45" s="42"/>
      <c r="FN45" s="42"/>
      <c r="FO45" s="42"/>
      <c r="FP45" s="42"/>
      <c r="FQ45" s="42"/>
      <c r="FR45" s="42"/>
      <c r="FS45" s="42"/>
      <c r="FT45" s="42"/>
      <c r="FU45" s="42"/>
      <c r="FV45" s="42"/>
      <c r="FW45" s="42"/>
      <c r="FX45" s="42"/>
      <c r="FY45" s="42"/>
      <c r="FZ45" s="44">
        <v>43</v>
      </c>
      <c r="GA45" s="44" t="str">
        <f t="shared" si="79"/>
        <v>CGJDHFEK</v>
      </c>
      <c r="GB45" s="44" t="s">
        <v>163</v>
      </c>
      <c r="GC45" s="44" t="s">
        <v>149</v>
      </c>
      <c r="GD45" s="44" t="s">
        <v>159</v>
      </c>
      <c r="GE45" s="44" t="s">
        <v>147</v>
      </c>
      <c r="GF45" s="44" t="s">
        <v>160</v>
      </c>
      <c r="GG45" s="44" t="s">
        <v>109</v>
      </c>
      <c r="GH45" s="44" t="s">
        <v>148</v>
      </c>
      <c r="GI45" s="44" t="s">
        <v>151</v>
      </c>
      <c r="GJ45" s="100" t="str">
        <f t="shared" ref="GJ45:GQ45" si="472">VLOOKUP(GB45,$FM$3:$FN$15,2,FALSE)</f>
        <v>Haiti</v>
      </c>
      <c r="GK45" s="100" t="str">
        <f t="shared" si="472"/>
        <v>Iran</v>
      </c>
      <c r="GL45" s="100" t="str">
        <f t="shared" si="472"/>
        <v>Österrike</v>
      </c>
      <c r="GM45" s="100" t="str">
        <f t="shared" si="472"/>
        <v>Australien</v>
      </c>
      <c r="GN45" s="100" t="str">
        <f t="shared" si="472"/>
        <v>Saudiarabien</v>
      </c>
      <c r="GO45" s="100" t="str">
        <f t="shared" si="472"/>
        <v>Sverige</v>
      </c>
      <c r="GP45" s="100" t="str">
        <f t="shared" si="472"/>
        <v>Elfenbenskusten</v>
      </c>
      <c r="GQ45" s="100" t="str">
        <f t="shared" si="472"/>
        <v>Uzbekistan</v>
      </c>
      <c r="GR45" s="42" t="str">
        <f t="shared" si="81"/>
        <v/>
      </c>
      <c r="GS45" s="42"/>
      <c r="GT45" s="42"/>
      <c r="GU45" s="42"/>
      <c r="GV45" s="42"/>
      <c r="GW45" s="42"/>
      <c r="GX45" s="44"/>
      <c r="GY45" s="42"/>
      <c r="GZ45" s="85">
        <v>42</v>
      </c>
      <c r="HA45" s="96"/>
      <c r="HB45" s="96"/>
      <c r="HC45" s="85"/>
      <c r="HD45" s="42"/>
      <c r="HE45" s="42"/>
      <c r="HF45" s="42"/>
      <c r="HG45" s="42"/>
    </row>
    <row r="46" spans="1:215" ht="14.25" customHeight="1" x14ac:dyDescent="0.35">
      <c r="A46" s="42"/>
      <c r="B46" s="43"/>
      <c r="C46" s="71"/>
      <c r="D46" s="43"/>
      <c r="E46" s="44"/>
      <c r="F46" s="43"/>
      <c r="G46" s="44"/>
      <c r="H46" s="44"/>
      <c r="I46" s="44"/>
      <c r="J46" s="56"/>
      <c r="K46" s="52"/>
      <c r="L46" s="52"/>
      <c r="M46" s="46"/>
      <c r="N46" s="46"/>
      <c r="O46" s="42"/>
      <c r="P46" s="42"/>
      <c r="Q46" s="42"/>
      <c r="R46" s="42"/>
      <c r="S46" s="42"/>
      <c r="T46" s="42"/>
      <c r="U46" s="42"/>
      <c r="V46" s="44"/>
      <c r="W46" s="42"/>
      <c r="X46" s="44"/>
      <c r="Y46" s="44"/>
      <c r="Z46" s="44"/>
      <c r="AA46" s="44"/>
      <c r="AB46" s="47"/>
      <c r="AC46" s="48"/>
      <c r="AD46" s="42"/>
      <c r="AE46" s="129"/>
      <c r="AF46" s="130"/>
      <c r="AG46" s="131"/>
      <c r="AH46" s="131"/>
      <c r="AI46" s="44"/>
      <c r="AJ46" s="44"/>
      <c r="AK46" s="44"/>
      <c r="AL46" s="56"/>
      <c r="AM46" s="52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14"/>
      <c r="BS46" s="14"/>
      <c r="BT46" s="14"/>
      <c r="BU46" s="49"/>
      <c r="BV46" s="49"/>
      <c r="BW46" s="49"/>
      <c r="BX46" s="49"/>
      <c r="BY46" s="49"/>
      <c r="BZ46" s="49"/>
      <c r="CA46" s="49"/>
      <c r="CB46" s="14"/>
      <c r="CC46" s="49"/>
      <c r="CD46" s="49"/>
      <c r="CE46" s="14"/>
      <c r="CF46" s="14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14"/>
      <c r="CZ46" s="14"/>
      <c r="DA46" s="49"/>
      <c r="DB46" s="49"/>
      <c r="DC46" s="49"/>
      <c r="DD46" s="49"/>
      <c r="DE46" s="49"/>
      <c r="DF46" s="49"/>
      <c r="DG46" s="49"/>
      <c r="DH46" s="49"/>
      <c r="DI46" s="49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49"/>
      <c r="EM46" s="14"/>
      <c r="EN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9"/>
      <c r="FG46" s="14"/>
      <c r="FH46" s="49"/>
      <c r="FI46" s="49"/>
      <c r="FJ46" s="14"/>
      <c r="FK46" s="42"/>
      <c r="FL46" s="42"/>
      <c r="FM46" s="42"/>
      <c r="FN46" s="42"/>
      <c r="FO46" s="42"/>
      <c r="FP46" s="42"/>
      <c r="FQ46" s="42"/>
      <c r="FR46" s="42"/>
      <c r="FS46" s="42"/>
      <c r="FT46" s="42"/>
      <c r="FU46" s="42"/>
      <c r="FV46" s="42"/>
      <c r="FW46" s="42"/>
      <c r="FX46" s="42"/>
      <c r="FY46" s="42"/>
      <c r="FZ46" s="44">
        <v>44</v>
      </c>
      <c r="GA46" s="44" t="str">
        <f t="shared" si="79"/>
        <v>CGEDHFLI</v>
      </c>
      <c r="GB46" s="44" t="s">
        <v>163</v>
      </c>
      <c r="GC46" s="44" t="s">
        <v>149</v>
      </c>
      <c r="GD46" s="44" t="s">
        <v>148</v>
      </c>
      <c r="GE46" s="44" t="s">
        <v>147</v>
      </c>
      <c r="GF46" s="44" t="s">
        <v>160</v>
      </c>
      <c r="GG46" s="44" t="s">
        <v>109</v>
      </c>
      <c r="GH46" s="44" t="s">
        <v>152</v>
      </c>
      <c r="GI46" s="44" t="s">
        <v>150</v>
      </c>
      <c r="GJ46" s="100" t="str">
        <f t="shared" ref="GJ46:GQ46" si="473">VLOOKUP(GB46,$FM$3:$FN$15,2,FALSE)</f>
        <v>Haiti</v>
      </c>
      <c r="GK46" s="100" t="str">
        <f t="shared" si="473"/>
        <v>Iran</v>
      </c>
      <c r="GL46" s="100" t="str">
        <f t="shared" si="473"/>
        <v>Elfenbenskusten</v>
      </c>
      <c r="GM46" s="100" t="str">
        <f t="shared" si="473"/>
        <v>Australien</v>
      </c>
      <c r="GN46" s="100" t="str">
        <f t="shared" si="473"/>
        <v>Saudiarabien</v>
      </c>
      <c r="GO46" s="100" t="str">
        <f t="shared" si="473"/>
        <v>Sverige</v>
      </c>
      <c r="GP46" s="100" t="str">
        <f t="shared" si="473"/>
        <v>Ghana</v>
      </c>
      <c r="GQ46" s="100" t="str">
        <f t="shared" si="473"/>
        <v>Irak</v>
      </c>
      <c r="GR46" s="42" t="str">
        <f t="shared" si="81"/>
        <v/>
      </c>
      <c r="GS46" s="42"/>
      <c r="GT46" s="42"/>
      <c r="GU46" s="42"/>
      <c r="GV46" s="42"/>
      <c r="GW46" s="42"/>
      <c r="GX46" s="44"/>
      <c r="GY46" s="42"/>
      <c r="GZ46" s="85">
        <v>43</v>
      </c>
      <c r="HA46" s="96"/>
      <c r="HB46" s="96"/>
      <c r="HC46" s="85"/>
      <c r="HD46" s="42"/>
      <c r="HE46" s="42"/>
      <c r="HF46" s="42"/>
      <c r="HG46" s="42"/>
    </row>
    <row r="47" spans="1:215" ht="14.25" customHeight="1" x14ac:dyDescent="0.35">
      <c r="A47" s="57"/>
      <c r="B47" s="54" t="s">
        <v>185</v>
      </c>
      <c r="C47" s="121"/>
      <c r="D47" s="45"/>
      <c r="E47" s="56"/>
      <c r="F47" s="45"/>
      <c r="G47" s="56"/>
      <c r="H47" s="56"/>
      <c r="I47" s="56"/>
      <c r="J47" s="56"/>
      <c r="K47" s="52"/>
      <c r="L47" s="52"/>
      <c r="M47" s="124"/>
      <c r="N47" s="124"/>
      <c r="O47" s="54" t="s">
        <v>185</v>
      </c>
      <c r="P47" s="57"/>
      <c r="Q47" s="57"/>
      <c r="R47" s="57"/>
      <c r="S47" s="57"/>
      <c r="T47" s="57"/>
      <c r="U47" s="57"/>
      <c r="V47" s="56"/>
      <c r="W47" s="57"/>
      <c r="X47" s="56"/>
      <c r="Y47" s="56"/>
      <c r="Z47" s="56"/>
      <c r="AA47" s="56"/>
      <c r="AB47" s="139"/>
      <c r="AC47" s="140"/>
      <c r="AD47" s="57"/>
      <c r="AE47" s="61" t="s">
        <v>185</v>
      </c>
      <c r="AF47" s="42"/>
      <c r="AG47" s="42"/>
      <c r="AH47" s="42"/>
      <c r="AI47" s="56"/>
      <c r="AJ47" s="56"/>
      <c r="AK47" s="56"/>
      <c r="AL47" s="56"/>
      <c r="AM47" s="52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14"/>
      <c r="BS47" s="14"/>
      <c r="BT47" s="67" t="s">
        <v>93</v>
      </c>
      <c r="BU47" s="62"/>
      <c r="BV47" s="62"/>
      <c r="BW47" s="62"/>
      <c r="BX47" s="62"/>
      <c r="BY47" s="62"/>
      <c r="BZ47" s="62"/>
      <c r="CA47" s="62"/>
      <c r="CB47" s="67"/>
      <c r="CC47" s="62"/>
      <c r="CD47" s="62"/>
      <c r="CE47" s="14"/>
      <c r="CF47" s="68" t="s">
        <v>94</v>
      </c>
      <c r="CG47" s="63">
        <f>COUNTIF(CC49:CC52,1)</f>
        <v>4</v>
      </c>
      <c r="CH47" s="63"/>
      <c r="CI47" s="63"/>
      <c r="CJ47" s="63"/>
      <c r="CK47" s="63"/>
      <c r="CL47" s="63"/>
      <c r="CM47" s="63"/>
      <c r="CN47" s="63"/>
      <c r="CO47" s="63"/>
      <c r="CP47" s="63"/>
      <c r="CQ47" s="49"/>
      <c r="CR47" s="49"/>
      <c r="CS47" s="49"/>
      <c r="CT47" s="49"/>
      <c r="CU47" s="49"/>
      <c r="CV47" s="49"/>
      <c r="CW47" s="49"/>
      <c r="CX47" s="49"/>
      <c r="CY47" s="14"/>
      <c r="CZ47" s="69" t="s">
        <v>97</v>
      </c>
      <c r="DA47" s="64">
        <f>COUNTIF(CC49:CC52,2)</f>
        <v>0</v>
      </c>
      <c r="DB47" s="64"/>
      <c r="DC47" s="64"/>
      <c r="DD47" s="64"/>
      <c r="DE47" s="64"/>
      <c r="DF47" s="64"/>
      <c r="DG47" s="64"/>
      <c r="DH47" s="64"/>
      <c r="DI47" s="64"/>
      <c r="DJ47" s="69"/>
      <c r="DK47" s="14"/>
      <c r="DL47" s="14"/>
      <c r="DM47" s="14"/>
      <c r="DN47" s="14"/>
      <c r="DO47" s="14"/>
      <c r="DP47" s="14"/>
      <c r="DQ47" s="14"/>
      <c r="DR47" s="14"/>
      <c r="DS47" s="14"/>
      <c r="DT47" s="65" t="s">
        <v>95</v>
      </c>
      <c r="DU47" s="65">
        <f>COUNTIF(CC49:CC52,3)</f>
        <v>0</v>
      </c>
      <c r="DV47" s="65"/>
      <c r="DW47" s="65"/>
      <c r="DX47" s="65"/>
      <c r="DY47" s="65"/>
      <c r="DZ47" s="65"/>
      <c r="EA47" s="65"/>
      <c r="EB47" s="65"/>
      <c r="EC47" s="65"/>
      <c r="ED47" s="65"/>
      <c r="EE47" s="49"/>
      <c r="EF47" s="49"/>
      <c r="EG47" s="49"/>
      <c r="EH47" s="49"/>
      <c r="EI47" s="49"/>
      <c r="EJ47" s="49"/>
      <c r="EK47" s="49"/>
      <c r="EL47" s="49"/>
      <c r="EM47" s="14"/>
      <c r="EN47" s="66" t="s">
        <v>96</v>
      </c>
      <c r="EO47" s="66">
        <f>COUNTIF(CC49:CC52,4)</f>
        <v>0</v>
      </c>
      <c r="EP47" s="66"/>
      <c r="EQ47" s="66"/>
      <c r="ER47" s="66"/>
      <c r="ES47" s="66"/>
      <c r="ET47" s="66"/>
      <c r="EU47" s="66"/>
      <c r="EV47" s="66"/>
      <c r="EW47" s="66"/>
      <c r="EX47" s="66"/>
      <c r="EY47" s="49"/>
      <c r="EZ47" s="49"/>
      <c r="FA47" s="49"/>
      <c r="FB47" s="49"/>
      <c r="FC47" s="49"/>
      <c r="FD47" s="49"/>
      <c r="FE47" s="49"/>
      <c r="FF47" s="49"/>
      <c r="FG47" s="14"/>
      <c r="FH47" s="49"/>
      <c r="FI47" s="49"/>
      <c r="FJ47" s="14"/>
      <c r="FK47" s="57"/>
      <c r="FL47" s="57"/>
      <c r="FM47" s="57"/>
      <c r="FN47" s="57"/>
      <c r="FO47" s="57"/>
      <c r="FP47" s="57"/>
      <c r="FQ47" s="57"/>
      <c r="FR47" s="57"/>
      <c r="FS47" s="57"/>
      <c r="FT47" s="57"/>
      <c r="FU47" s="57"/>
      <c r="FV47" s="57"/>
      <c r="FW47" s="57"/>
      <c r="FX47" s="57"/>
      <c r="FY47" s="57"/>
      <c r="FZ47" s="44">
        <v>45</v>
      </c>
      <c r="GA47" s="44" t="str">
        <f t="shared" si="79"/>
        <v>CGEDHFIK</v>
      </c>
      <c r="GB47" s="44" t="s">
        <v>163</v>
      </c>
      <c r="GC47" s="44" t="s">
        <v>149</v>
      </c>
      <c r="GD47" s="44" t="s">
        <v>148</v>
      </c>
      <c r="GE47" s="44" t="s">
        <v>147</v>
      </c>
      <c r="GF47" s="44" t="s">
        <v>160</v>
      </c>
      <c r="GG47" s="44" t="s">
        <v>109</v>
      </c>
      <c r="GH47" s="44" t="s">
        <v>150</v>
      </c>
      <c r="GI47" s="44" t="s">
        <v>151</v>
      </c>
      <c r="GJ47" s="100" t="str">
        <f t="shared" ref="GJ47:GQ47" si="474">VLOOKUP(GB47,$FM$3:$FN$15,2,FALSE)</f>
        <v>Haiti</v>
      </c>
      <c r="GK47" s="100" t="str">
        <f t="shared" si="474"/>
        <v>Iran</v>
      </c>
      <c r="GL47" s="100" t="str">
        <f t="shared" si="474"/>
        <v>Elfenbenskusten</v>
      </c>
      <c r="GM47" s="100" t="str">
        <f t="shared" si="474"/>
        <v>Australien</v>
      </c>
      <c r="GN47" s="100" t="str">
        <f t="shared" si="474"/>
        <v>Saudiarabien</v>
      </c>
      <c r="GO47" s="100" t="str">
        <f t="shared" si="474"/>
        <v>Sverige</v>
      </c>
      <c r="GP47" s="100" t="str">
        <f t="shared" si="474"/>
        <v>Irak</v>
      </c>
      <c r="GQ47" s="100" t="str">
        <f t="shared" si="474"/>
        <v>Uzbekistan</v>
      </c>
      <c r="GR47" s="42" t="str">
        <f t="shared" si="81"/>
        <v/>
      </c>
      <c r="GS47" s="57"/>
      <c r="GT47" s="57"/>
      <c r="GU47" s="57"/>
      <c r="GV47" s="57"/>
      <c r="GW47" s="57"/>
      <c r="GX47" s="56"/>
      <c r="GY47" s="57"/>
      <c r="GZ47" s="85">
        <v>44</v>
      </c>
      <c r="HA47" s="96"/>
      <c r="HB47" s="96"/>
      <c r="HC47" s="85"/>
      <c r="HD47" s="57"/>
      <c r="HE47" s="57"/>
      <c r="HF47" s="57"/>
      <c r="HG47" s="57"/>
    </row>
    <row r="48" spans="1:215" ht="14.25" customHeight="1" x14ac:dyDescent="0.35">
      <c r="A48" s="57"/>
      <c r="B48" s="76" t="s">
        <v>101</v>
      </c>
      <c r="C48" s="126" t="s">
        <v>102</v>
      </c>
      <c r="D48" s="189" t="s">
        <v>101</v>
      </c>
      <c r="E48" s="187"/>
      <c r="F48" s="190"/>
      <c r="G48" s="186" t="s">
        <v>103</v>
      </c>
      <c r="H48" s="187"/>
      <c r="I48" s="188"/>
      <c r="J48" s="74" t="s">
        <v>104</v>
      </c>
      <c r="K48" s="52"/>
      <c r="L48" s="52"/>
      <c r="M48" s="124"/>
      <c r="N48" s="124"/>
      <c r="O48" s="76" t="s">
        <v>106</v>
      </c>
      <c r="P48" s="77" t="s">
        <v>107</v>
      </c>
      <c r="Q48" s="77" t="s">
        <v>108</v>
      </c>
      <c r="R48" s="77" t="s">
        <v>109</v>
      </c>
      <c r="S48" s="77" t="s">
        <v>110</v>
      </c>
      <c r="T48" s="77" t="s">
        <v>111</v>
      </c>
      <c r="U48" s="77" t="s">
        <v>112</v>
      </c>
      <c r="V48" s="78" t="s">
        <v>113</v>
      </c>
      <c r="W48" s="57"/>
      <c r="X48" s="54"/>
      <c r="Y48" s="56"/>
      <c r="AA48" s="56"/>
      <c r="AB48" s="139"/>
      <c r="AC48" s="140"/>
      <c r="AD48" s="57"/>
      <c r="AE48" s="76" t="s">
        <v>102</v>
      </c>
      <c r="AF48" s="193" t="s">
        <v>101</v>
      </c>
      <c r="AG48" s="187"/>
      <c r="AH48" s="188"/>
      <c r="AI48" s="186" t="s">
        <v>103</v>
      </c>
      <c r="AJ48" s="187"/>
      <c r="AK48" s="188"/>
      <c r="AL48" s="74" t="s">
        <v>116</v>
      </c>
      <c r="AM48" s="52"/>
      <c r="AN48" s="62" t="s">
        <v>117</v>
      </c>
      <c r="AO48" s="62" t="s">
        <v>118</v>
      </c>
      <c r="AP48" s="62" t="s">
        <v>119</v>
      </c>
      <c r="AQ48" s="62" t="s">
        <v>120</v>
      </c>
      <c r="AR48" s="62" t="s">
        <v>121</v>
      </c>
      <c r="AS48" s="62" t="s">
        <v>122</v>
      </c>
      <c r="AT48" s="63" t="s">
        <v>117</v>
      </c>
      <c r="AU48" s="63" t="s">
        <v>118</v>
      </c>
      <c r="AV48" s="63" t="s">
        <v>119</v>
      </c>
      <c r="AW48" s="63" t="s">
        <v>120</v>
      </c>
      <c r="AX48" s="63" t="s">
        <v>121</v>
      </c>
      <c r="AY48" s="63" t="s">
        <v>122</v>
      </c>
      <c r="AZ48" s="64" t="s">
        <v>117</v>
      </c>
      <c r="BA48" s="64" t="s">
        <v>118</v>
      </c>
      <c r="BB48" s="64" t="s">
        <v>119</v>
      </c>
      <c r="BC48" s="64" t="s">
        <v>120</v>
      </c>
      <c r="BD48" s="64" t="s">
        <v>121</v>
      </c>
      <c r="BE48" s="64" t="s">
        <v>122</v>
      </c>
      <c r="BF48" s="65" t="s">
        <v>117</v>
      </c>
      <c r="BG48" s="65" t="s">
        <v>118</v>
      </c>
      <c r="BH48" s="65" t="s">
        <v>119</v>
      </c>
      <c r="BI48" s="65" t="s">
        <v>120</v>
      </c>
      <c r="BJ48" s="65" t="s">
        <v>121</v>
      </c>
      <c r="BK48" s="65" t="s">
        <v>122</v>
      </c>
      <c r="BL48" s="66" t="s">
        <v>117</v>
      </c>
      <c r="BM48" s="66" t="s">
        <v>118</v>
      </c>
      <c r="BN48" s="66" t="s">
        <v>119</v>
      </c>
      <c r="BO48" s="66" t="s">
        <v>120</v>
      </c>
      <c r="BP48" s="66" t="s">
        <v>121</v>
      </c>
      <c r="BQ48" s="66" t="s">
        <v>122</v>
      </c>
      <c r="BR48" s="14"/>
      <c r="BS48" s="14"/>
      <c r="BT48" s="67" t="s">
        <v>106</v>
      </c>
      <c r="BU48" s="62" t="s">
        <v>107</v>
      </c>
      <c r="BV48" s="62" t="s">
        <v>108</v>
      </c>
      <c r="BW48" s="62" t="s">
        <v>109</v>
      </c>
      <c r="BX48" s="62" t="s">
        <v>110</v>
      </c>
      <c r="BY48" s="62" t="s">
        <v>111</v>
      </c>
      <c r="BZ48" s="62" t="s">
        <v>112</v>
      </c>
      <c r="CA48" s="62" t="s">
        <v>113</v>
      </c>
      <c r="CB48" s="67" t="s">
        <v>123</v>
      </c>
      <c r="CC48" s="62" t="s">
        <v>124</v>
      </c>
      <c r="CD48" s="62" t="s">
        <v>125</v>
      </c>
      <c r="CE48" s="14"/>
      <c r="CF48" s="68" t="s">
        <v>106</v>
      </c>
      <c r="CG48" s="63" t="s">
        <v>107</v>
      </c>
      <c r="CH48" s="63" t="s">
        <v>108</v>
      </c>
      <c r="CI48" s="63" t="s">
        <v>109</v>
      </c>
      <c r="CJ48" s="63" t="s">
        <v>113</v>
      </c>
      <c r="CK48" s="63" t="s">
        <v>123</v>
      </c>
      <c r="CL48" s="63" t="s">
        <v>124</v>
      </c>
      <c r="CM48" s="80" t="s">
        <v>112</v>
      </c>
      <c r="CN48" s="80" t="s">
        <v>126</v>
      </c>
      <c r="CO48" s="80" t="s">
        <v>110</v>
      </c>
      <c r="CP48" s="80" t="s">
        <v>127</v>
      </c>
      <c r="CQ48" s="63" t="s">
        <v>128</v>
      </c>
      <c r="CR48" s="80" t="s">
        <v>129</v>
      </c>
      <c r="CS48" s="80" t="s">
        <v>130</v>
      </c>
      <c r="CT48" s="80" t="s">
        <v>131</v>
      </c>
      <c r="CU48" s="80" t="s">
        <v>132</v>
      </c>
      <c r="CV48" s="80" t="s">
        <v>133</v>
      </c>
      <c r="CW48" s="80" t="s">
        <v>134</v>
      </c>
      <c r="CX48" s="63" t="s">
        <v>135</v>
      </c>
      <c r="CY48" s="14"/>
      <c r="CZ48" s="69" t="s">
        <v>106</v>
      </c>
      <c r="DA48" s="64" t="s">
        <v>107</v>
      </c>
      <c r="DB48" s="64" t="s">
        <v>108</v>
      </c>
      <c r="DC48" s="64" t="s">
        <v>109</v>
      </c>
      <c r="DD48" s="64" t="s">
        <v>113</v>
      </c>
      <c r="DE48" s="64" t="s">
        <v>123</v>
      </c>
      <c r="DF48" s="64" t="s">
        <v>124</v>
      </c>
      <c r="DG48" s="64" t="s">
        <v>112</v>
      </c>
      <c r="DH48" s="64" t="s">
        <v>126</v>
      </c>
      <c r="DI48" s="64" t="s">
        <v>110</v>
      </c>
      <c r="DJ48" s="69" t="s">
        <v>127</v>
      </c>
      <c r="DK48" s="69" t="s">
        <v>128</v>
      </c>
      <c r="DL48" s="69" t="s">
        <v>129</v>
      </c>
      <c r="DM48" s="69" t="s">
        <v>130</v>
      </c>
      <c r="DN48" s="69" t="s">
        <v>131</v>
      </c>
      <c r="DO48" s="69" t="s">
        <v>132</v>
      </c>
      <c r="DP48" s="69" t="s">
        <v>133</v>
      </c>
      <c r="DQ48" s="69" t="s">
        <v>134</v>
      </c>
      <c r="DR48" s="69" t="s">
        <v>135</v>
      </c>
      <c r="DS48" s="14"/>
      <c r="DT48" s="65" t="s">
        <v>106</v>
      </c>
      <c r="DU48" s="65" t="s">
        <v>107</v>
      </c>
      <c r="DV48" s="65" t="s">
        <v>108</v>
      </c>
      <c r="DW48" s="65" t="s">
        <v>109</v>
      </c>
      <c r="DX48" s="65" t="s">
        <v>113</v>
      </c>
      <c r="DY48" s="65" t="s">
        <v>123</v>
      </c>
      <c r="DZ48" s="65" t="s">
        <v>124</v>
      </c>
      <c r="EA48" s="65" t="s">
        <v>112</v>
      </c>
      <c r="EB48" s="65" t="s">
        <v>126</v>
      </c>
      <c r="EC48" s="65" t="s">
        <v>110</v>
      </c>
      <c r="ED48" s="65" t="s">
        <v>127</v>
      </c>
      <c r="EE48" s="65" t="s">
        <v>128</v>
      </c>
      <c r="EF48" s="65" t="s">
        <v>129</v>
      </c>
      <c r="EG48" s="65" t="s">
        <v>130</v>
      </c>
      <c r="EH48" s="65" t="s">
        <v>131</v>
      </c>
      <c r="EI48" s="65" t="s">
        <v>132</v>
      </c>
      <c r="EJ48" s="65" t="s">
        <v>133</v>
      </c>
      <c r="EK48" s="65" t="s">
        <v>134</v>
      </c>
      <c r="EL48" s="65" t="s">
        <v>135</v>
      </c>
      <c r="EM48" s="14"/>
      <c r="EN48" s="66" t="s">
        <v>106</v>
      </c>
      <c r="EO48" s="66" t="s">
        <v>107</v>
      </c>
      <c r="EP48" s="66" t="s">
        <v>108</v>
      </c>
      <c r="EQ48" s="66" t="s">
        <v>109</v>
      </c>
      <c r="ER48" s="66" t="s">
        <v>113</v>
      </c>
      <c r="ES48" s="66" t="s">
        <v>123</v>
      </c>
      <c r="ET48" s="66" t="s">
        <v>124</v>
      </c>
      <c r="EU48" s="66" t="s">
        <v>112</v>
      </c>
      <c r="EV48" s="66" t="s">
        <v>126</v>
      </c>
      <c r="EW48" s="66" t="s">
        <v>110</v>
      </c>
      <c r="EX48" s="66" t="s">
        <v>127</v>
      </c>
      <c r="EY48" s="66" t="s">
        <v>128</v>
      </c>
      <c r="EZ48" s="66" t="s">
        <v>129</v>
      </c>
      <c r="FA48" s="66" t="s">
        <v>130</v>
      </c>
      <c r="FB48" s="66" t="s">
        <v>131</v>
      </c>
      <c r="FC48" s="66" t="s">
        <v>132</v>
      </c>
      <c r="FD48" s="66" t="s">
        <v>133</v>
      </c>
      <c r="FE48" s="66" t="s">
        <v>134</v>
      </c>
      <c r="FF48" s="66" t="s">
        <v>135</v>
      </c>
      <c r="FG48" s="14"/>
      <c r="FH48" s="66" t="s">
        <v>136</v>
      </c>
      <c r="FI48" s="66" t="s">
        <v>137</v>
      </c>
      <c r="FJ48" s="14"/>
      <c r="FK48" s="57"/>
      <c r="FL48" s="57"/>
      <c r="FM48" s="57"/>
      <c r="FN48" s="57"/>
      <c r="FO48" s="57"/>
      <c r="FP48" s="57"/>
      <c r="FQ48" s="57"/>
      <c r="FR48" s="57"/>
      <c r="FS48" s="57"/>
      <c r="FT48" s="57"/>
      <c r="FU48" s="57"/>
      <c r="FV48" s="57"/>
      <c r="FW48" s="57"/>
      <c r="FX48" s="57"/>
      <c r="FY48" s="57"/>
      <c r="FZ48" s="44">
        <v>46</v>
      </c>
      <c r="GA48" s="44" t="str">
        <f t="shared" si="79"/>
        <v>CGJDHFEI</v>
      </c>
      <c r="GB48" s="44" t="s">
        <v>163</v>
      </c>
      <c r="GC48" s="44" t="s">
        <v>149</v>
      </c>
      <c r="GD48" s="44" t="s">
        <v>159</v>
      </c>
      <c r="GE48" s="44" t="s">
        <v>147</v>
      </c>
      <c r="GF48" s="44" t="s">
        <v>160</v>
      </c>
      <c r="GG48" s="44" t="s">
        <v>109</v>
      </c>
      <c r="GH48" s="44" t="s">
        <v>148</v>
      </c>
      <c r="GI48" s="44" t="s">
        <v>150</v>
      </c>
      <c r="GJ48" s="100" t="str">
        <f t="shared" ref="GJ48:GQ48" si="475">VLOOKUP(GB48,$FM$3:$FN$15,2,FALSE)</f>
        <v>Haiti</v>
      </c>
      <c r="GK48" s="100" t="str">
        <f t="shared" si="475"/>
        <v>Iran</v>
      </c>
      <c r="GL48" s="100" t="str">
        <f t="shared" si="475"/>
        <v>Österrike</v>
      </c>
      <c r="GM48" s="100" t="str">
        <f t="shared" si="475"/>
        <v>Australien</v>
      </c>
      <c r="GN48" s="100" t="str">
        <f t="shared" si="475"/>
        <v>Saudiarabien</v>
      </c>
      <c r="GO48" s="100" t="str">
        <f t="shared" si="475"/>
        <v>Sverige</v>
      </c>
      <c r="GP48" s="100" t="str">
        <f t="shared" si="475"/>
        <v>Elfenbenskusten</v>
      </c>
      <c r="GQ48" s="100" t="str">
        <f t="shared" si="475"/>
        <v>Irak</v>
      </c>
      <c r="GR48" s="42" t="str">
        <f t="shared" si="81"/>
        <v/>
      </c>
      <c r="GS48" s="57"/>
      <c r="GT48" s="57"/>
      <c r="GU48" s="57"/>
      <c r="GV48" s="57"/>
      <c r="GW48" s="57"/>
      <c r="GX48" s="56"/>
      <c r="GY48" s="57"/>
      <c r="GZ48" s="85">
        <v>45</v>
      </c>
      <c r="HA48" s="96"/>
      <c r="HB48" s="96"/>
      <c r="HC48" s="85"/>
      <c r="HD48" s="57"/>
      <c r="HE48" s="57"/>
      <c r="HF48" s="57"/>
      <c r="HG48" s="57"/>
    </row>
    <row r="49" spans="1:215" ht="14.25" customHeight="1" x14ac:dyDescent="0.35">
      <c r="A49" s="42"/>
      <c r="B49" s="85">
        <v>11</v>
      </c>
      <c r="C49" s="86">
        <v>46187</v>
      </c>
      <c r="D49" s="87" t="s">
        <v>186</v>
      </c>
      <c r="E49" s="88" t="s">
        <v>157</v>
      </c>
      <c r="F49" s="89" t="s">
        <v>187</v>
      </c>
      <c r="G49" s="90"/>
      <c r="H49" s="85" t="s">
        <v>157</v>
      </c>
      <c r="I49" s="90"/>
      <c r="J49" s="85" t="str">
        <f t="shared" ref="J49:J54" si="476">IF(OR(ISBLANK(G49),ISBLANK(I49)),"",IF(G49&gt;I49,1,IF(G49&lt;I49,2,"X")))</f>
        <v/>
      </c>
      <c r="K49" s="91"/>
      <c r="L49" s="91"/>
      <c r="M49" s="92">
        <f t="shared" ref="M49:M54" si="477">IF(VLOOKUP(D49,$BT$48:$CC$52,10,FALSE)=VLOOKUP(F49,$BT$48:$CC$52,10,FALSE),VLOOKUP(D49,$BT$48:$CC$52,10,FALSE),"-")</f>
        <v>1</v>
      </c>
      <c r="N49" s="46">
        <v>1</v>
      </c>
      <c r="O49" s="93" t="str">
        <f>VLOOKUP(N49,FI49:FJ52,2,FALSE)</f>
        <v>Nederländerna</v>
      </c>
      <c r="P49" s="94">
        <f t="shared" ref="P49:P52" si="478">VLOOKUP($O49,$BT$49:$CA$52,2,FALSE)</f>
        <v>0</v>
      </c>
      <c r="Q49" s="94">
        <f t="shared" ref="Q49:Q52" si="479">VLOOKUP($O49,$BT$49:$CA$52,3,FALSE)</f>
        <v>0</v>
      </c>
      <c r="R49" s="94">
        <f t="shared" ref="R49:R52" si="480">VLOOKUP($O49,$BT$49:$CA$52,4,FALSE)</f>
        <v>0</v>
      </c>
      <c r="S49" s="94">
        <f t="shared" ref="S49:S52" si="481">VLOOKUP($O49,$BT$49:$CA$52,5,FALSE)</f>
        <v>0</v>
      </c>
      <c r="T49" s="94">
        <f t="shared" ref="T49:T52" si="482">VLOOKUP($O49,$BT$49:$CA$52,6,FALSE)</f>
        <v>0</v>
      </c>
      <c r="U49" s="94">
        <f t="shared" ref="U49:U52" si="483">VLOOKUP($O49,$BT$49:$CA$52,7,FALSE)</f>
        <v>0</v>
      </c>
      <c r="V49" s="95">
        <f t="shared" ref="V49:V52" si="484">VLOOKUP($O49,$BT$49:$CA$52,8,FALSE)</f>
        <v>0</v>
      </c>
      <c r="W49" s="42"/>
      <c r="X49" s="43"/>
      <c r="Y49" s="44"/>
      <c r="Z49" s="44"/>
      <c r="AA49" s="44"/>
      <c r="AB49" s="47"/>
      <c r="AC49" s="48"/>
      <c r="AD49" s="42"/>
      <c r="AE49" s="98">
        <f t="shared" ref="AE49:AH49" si="485">C49</f>
        <v>46187</v>
      </c>
      <c r="AF49" s="98" t="str">
        <f t="shared" si="485"/>
        <v>Nederländerna</v>
      </c>
      <c r="AG49" s="98" t="str">
        <f t="shared" si="485"/>
        <v>-</v>
      </c>
      <c r="AH49" s="98" t="str">
        <f t="shared" si="485"/>
        <v>Japan</v>
      </c>
      <c r="AI49" s="90" t="str">
        <f t="shared" ref="AI49:AI54" si="486">IF(G49="","",G49)</f>
        <v/>
      </c>
      <c r="AJ49" s="85" t="str">
        <f t="shared" ref="AJ49:AJ54" si="487">H49</f>
        <v>-</v>
      </c>
      <c r="AK49" s="90" t="str">
        <f t="shared" ref="AK49:AK54" si="488">IF(I49="","",I49)</f>
        <v/>
      </c>
      <c r="AL49" s="85" t="str">
        <f t="shared" ref="AL49:AL54" si="489">J49</f>
        <v/>
      </c>
      <c r="AM49" s="91"/>
      <c r="AN49" s="49">
        <f t="shared" ref="AN49:AN54" si="490">IF(AI49&gt;AK49,1,0)</f>
        <v>0</v>
      </c>
      <c r="AO49" s="49">
        <f t="shared" ref="AO49:AO54" si="491">IF(AK49&gt;AI49,1,0)</f>
        <v>0</v>
      </c>
      <c r="AP49" s="49">
        <f t="shared" ref="AP49:AP54" si="492">IF(AND(AI49=AK49,AI49&lt;&gt;""),1,0)</f>
        <v>0</v>
      </c>
      <c r="AQ49" s="49">
        <f t="shared" ref="AQ49:AQ54" si="493">IF(AND(AI49=AK49,AI49&lt;&gt;""),1,0)</f>
        <v>0</v>
      </c>
      <c r="AR49" s="49">
        <f t="shared" ref="AR49:AR54" si="494">IF(AI49&lt;AK49,1,0)</f>
        <v>0</v>
      </c>
      <c r="AS49" s="49">
        <f t="shared" ref="AS49:AS54" si="495">IF(AK49&lt;AI49,1,)</f>
        <v>0</v>
      </c>
      <c r="AT49" s="49">
        <f t="shared" ref="AT49:AT54" si="496">IF(ISERROR(VLOOKUP(AF49,CF:CF,1,FALSE)),0,1)*IF(ISERROR(VLOOKUP(AH49,CF:CF,1,FALSE)),0,1)*AN49</f>
        <v>0</v>
      </c>
      <c r="AU49" s="49">
        <f t="shared" ref="AU49:AU54" si="497">IF(ISERROR(VLOOKUP(AF49,CF:CF,1,FALSE)),0,1)*IF(ISERROR(VLOOKUP(AH49,CF:CF,1,FALSE)),0,1)*AO49</f>
        <v>0</v>
      </c>
      <c r="AV49" s="49">
        <f t="shared" ref="AV49:AV54" si="498">IF(ISERROR(VLOOKUP(AF49,CF:CF,1,FALSE)),0,1)*IF(ISERROR(VLOOKUP(AH49,CF:CF,1,FALSE)),0,1)*AP49</f>
        <v>0</v>
      </c>
      <c r="AW49" s="49">
        <f t="shared" ref="AW49:AW54" si="499">IF(ISERROR(VLOOKUP(AF49,CF:CF,1,FALSE)),0,1)*IF(ISERROR(VLOOKUP(AH49,CF:CF,1,FALSE)),0,1)*AQ49</f>
        <v>0</v>
      </c>
      <c r="AX49" s="49">
        <f t="shared" ref="AX49:AX54" si="500">IF(ISERROR(VLOOKUP(AF49,CF:CF,1,FALSE)),0,1)*IF(ISERROR(VLOOKUP(AH49,CF:CF,1,FALSE)),0,1)*AR49</f>
        <v>0</v>
      </c>
      <c r="AY49" s="49">
        <f t="shared" ref="AY49:AY54" si="501">IF(ISERROR(VLOOKUP(AF49,CF:CF,1,FALSE)),0,1)*IF(ISERROR(VLOOKUP(AH49,CF:CF,1,FALSE)),0,1)*AS49</f>
        <v>0</v>
      </c>
      <c r="AZ49" s="49">
        <f t="shared" ref="AZ49:AZ54" si="502">IF(ISERROR(VLOOKUP(AF49,CZ:CZ,1,FALSE)),0,1)*IF(ISERROR(VLOOKUP(AH49,CZ:CZ,1,FALSE)),0,1)*AN49</f>
        <v>0</v>
      </c>
      <c r="BA49" s="49">
        <f t="shared" ref="BA49:BA54" si="503">IF(ISERROR(VLOOKUP(AF49,CZ:CZ,1,FALSE)),0,1)*IF(ISERROR(VLOOKUP(AH49,CZ:CZ,1,FALSE)),0,1)*AO49</f>
        <v>0</v>
      </c>
      <c r="BB49" s="49">
        <f t="shared" ref="BB49:BB54" si="504">IF(ISERROR(VLOOKUP(AF49,CZ:CZ,1,FALSE)),0,1)*IF(ISERROR(VLOOKUP(AH49,CZ:CZ,1,FALSE)),0,1)*AP49</f>
        <v>0</v>
      </c>
      <c r="BC49" s="49">
        <f t="shared" ref="BC49:BC54" si="505">IF(ISERROR(VLOOKUP(AF49,CZ:CZ,1,FALSE)),0,1)*IF(ISERROR(VLOOKUP(AH49,CZ:CZ,1,FALSE)),0,1)*AQ49</f>
        <v>0</v>
      </c>
      <c r="BD49" s="49">
        <f t="shared" ref="BD49:BD54" si="506">IF(ISERROR(VLOOKUP(AF49,CZ:CZ,1,FALSE)),0,1)*IF(ISERROR(VLOOKUP(AH49,CZ:CZ,1,FALSE)),0,1)*AR49</f>
        <v>0</v>
      </c>
      <c r="BE49" s="49">
        <f t="shared" ref="BE49:BE54" si="507">IF(ISERROR(VLOOKUP(AF49,CZ:CZ,1,FALSE)),0,1)*IF(ISERROR(VLOOKUP(AH49,CZ:CZ,1,FALSE)),0,1)*AS49</f>
        <v>0</v>
      </c>
      <c r="BF49" s="49">
        <f t="shared" ref="BF49:BF54" si="508">IF(ISERROR(VLOOKUP(AF49,DT:DT,1,FALSE)),0,1)*IF(ISERROR(VLOOKUP(AH49,DT:DT,1,FALSE)),0,1)*AN49</f>
        <v>0</v>
      </c>
      <c r="BG49" s="49">
        <f t="shared" ref="BG49:BG54" si="509">IF(ISERROR(VLOOKUP(AF49,DT:DT,1,FALSE)),0,1)*IF(ISERROR(VLOOKUP(AH49,DT:DT,1,FALSE)),0,1)*AO49</f>
        <v>0</v>
      </c>
      <c r="BH49" s="49">
        <f t="shared" ref="BH49:BH54" si="510">IF(ISERROR(VLOOKUP(AF49,DT:DT,1,FALSE)),0,1)*IF(ISERROR(VLOOKUP(AH49,DT:DT,1,FALSE)),0,1)*AP49</f>
        <v>0</v>
      </c>
      <c r="BI49" s="49">
        <f t="shared" ref="BI49:BI54" si="511">IF(ISERROR(VLOOKUP(AF49,DT:DT,1,FALSE)),0,1)*IF(ISERROR(VLOOKUP(AH49,DT:DT,1,FALSE)),0,1)*AQ49</f>
        <v>0</v>
      </c>
      <c r="BJ49" s="49">
        <f t="shared" ref="BJ49:BJ54" si="512">IF(ISERROR(VLOOKUP(AF49,DT:DT,1,FALSE)),0,1)*IF(ISERROR(VLOOKUP(AH49,DT:DT,1,FALSE)),0,1)*AR49</f>
        <v>0</v>
      </c>
      <c r="BK49" s="49">
        <f t="shared" ref="BK49:BK54" si="513">IF(ISERROR(VLOOKUP(AF49,DT:DT,1,FALSE)),0,1)*IF(ISERROR(VLOOKUP(AH49,DT:DT,1,FALSE)),0,1)*AS49</f>
        <v>0</v>
      </c>
      <c r="BL49" s="49">
        <f t="shared" ref="BL49:BL54" si="514">IF(ISERROR(VLOOKUP(AF49,EN:EN,1,FALSE)),0,1)*IF(ISERROR(VLOOKUP(AH49,EN:EN,1,FALSE)),0,1)*AN49</f>
        <v>0</v>
      </c>
      <c r="BM49" s="49">
        <f t="shared" ref="BM49:BM54" si="515">IF(ISERROR(VLOOKUP(AF49,EN:EN,1,FALSE)),0,1)*IF(ISERROR(VLOOKUP(AH49,EN:EN,1,FALSE)),0,1)*AO49</f>
        <v>0</v>
      </c>
      <c r="BN49" s="49">
        <f t="shared" ref="BN49:BN54" si="516">IF(ISERROR(VLOOKUP(AF49,EN:EN,1,FALSE)),0,1)*IF(ISERROR(VLOOKUP(AH49,EN:EN,1,FALSE)),0,1)*AP49</f>
        <v>0</v>
      </c>
      <c r="BO49" s="49">
        <f t="shared" ref="BO49:BO54" si="517">IF(ISERROR(VLOOKUP(AF49,EN:EN,1,FALSE)),0,1)*IF(ISERROR(VLOOKUP(AH49,EN:EN,1,FALSE)),0,1)*AQ49</f>
        <v>0</v>
      </c>
      <c r="BP49" s="49">
        <f t="shared" ref="BP49:BP54" si="518">IF(ISERROR(VLOOKUP(AF49,EN:EN,1,FALSE)),0,1)*IF(ISERROR(VLOOKUP(AH49,EN:EN,1,FALSE)),0,1)*AR49</f>
        <v>0</v>
      </c>
      <c r="BQ49" s="49">
        <f t="shared" ref="BQ49:BQ54" si="519">IF(ISERROR(VLOOKUP(AF49,EN:EN,1,FALSE)),0,1)*IF(ISERROR(VLOOKUP(AH49,EN:EN,1,FALSE)),0,1)*AS49</f>
        <v>0</v>
      </c>
      <c r="BR49" s="14"/>
      <c r="BS49" s="14"/>
      <c r="BT49" s="14" t="s">
        <v>186</v>
      </c>
      <c r="BU49" s="49">
        <f t="shared" ref="BU49:BU52" si="520">(SUMIF(AF$4:AF$108,BT49,AN$4:AN$108)+SUMIF(AH$4:AH$108,BT49,AO$4:AO$108))</f>
        <v>0</v>
      </c>
      <c r="BV49" s="49">
        <f t="shared" ref="BV49:BV52" si="521">(SUMIF(AF$4:AF$108,BT49,AP$4:AP$108)+SUMIF(AH$4:AH$108,BT49,AQ$4:AQ$108))</f>
        <v>0</v>
      </c>
      <c r="BW49" s="49">
        <f t="shared" ref="BW49:BW52" si="522">(SUMIF(AF$4:AF$108,BT49,AR$4:AR$108)+SUMIF(AH$4:AH$108,BT49,AS$4:AS$108))</f>
        <v>0</v>
      </c>
      <c r="BX49" s="49">
        <f t="shared" ref="BX49:BX52" si="523">SUMIF($AF$4:$AF$108,BT49,$AI$4:$AI$108)+SUMIF($AH$4:$AH$108,BT49,$AK$4:$AK$108)</f>
        <v>0</v>
      </c>
      <c r="BY49" s="49">
        <f t="shared" ref="BY49:BY52" si="524">SUMIF($AF$4:$AF$108,BT49,$AK$4:$AK$108)+SUMIF($AH$4:$AH$108,BT49,$AI$4:$AI$108)</f>
        <v>0</v>
      </c>
      <c r="BZ49" s="49">
        <f t="shared" ref="BZ49:BZ52" si="525">BX49-BY49</f>
        <v>0</v>
      </c>
      <c r="CA49" s="49">
        <f t="shared" ref="CA49:CA52" si="526">IFERROR(BU49*3+BV49*1,0)</f>
        <v>0</v>
      </c>
      <c r="CB49" s="49" t="s">
        <v>109</v>
      </c>
      <c r="CC49" s="99">
        <f>RANK(CA49,CA49:CA52)</f>
        <v>1</v>
      </c>
      <c r="CD49" s="49">
        <f>SUMPRODUCT((CA49:CA52=CA49)*(BZ49:BZ52&gt;BZ49))</f>
        <v>0</v>
      </c>
      <c r="CE49" s="14"/>
      <c r="CF49" s="14" t="str">
        <f t="shared" ref="CF49:CF52" si="527">IF(CC49=1,BT49,)</f>
        <v>Nederländerna</v>
      </c>
      <c r="CG49" s="49">
        <f t="shared" ref="CG49:CG52" si="528">(SUMIF($AF$4:$AF$108,$BT49,$AT$4:$AT$108)+SUMIF($AH$4:$AH$108,$BT49,$AU$4:$AU$108))</f>
        <v>0</v>
      </c>
      <c r="CH49" s="49">
        <f t="shared" ref="CH49:CH52" si="529">(SUMIF($AF$4:$AF$108,$BT49,$AV$4:$AV$108)+SUMIF($AH$4:$AH$108,$BT49,$AW$4:$AW$108))</f>
        <v>0</v>
      </c>
      <c r="CI49" s="49">
        <f t="shared" ref="CI49:CI52" si="530">(SUMIF($AF$4:$AF$108,$BT49,$AX$4:$AX$108)+SUMIF($AH$4:$AH$108,$BT49,$AY$4:$AY$108))</f>
        <v>0</v>
      </c>
      <c r="CJ49" s="49">
        <f t="shared" ref="CJ49:CJ52" si="531">IFERROR(CG49*3+CH49*1,0)</f>
        <v>0</v>
      </c>
      <c r="CK49" s="49" t="str">
        <f t="shared" ref="CK49:CK52" si="532">CB49</f>
        <v>F</v>
      </c>
      <c r="CL49" s="49">
        <f>IF(CF49&gt;0,RANK(CJ49,CJ49:CJ52),)</f>
        <v>1</v>
      </c>
      <c r="CM49" s="49">
        <f>IF(AND(CF49&gt;0,COUNTIF(CL49:CL52,CL49)&gt;1),SUMIFS($AI$4:$AI$108,$AF$4:$AF$108,$BT49,$M$4:$M$108,1)+SUMIFS($AK$4:$AK$108,$AH$4:$AH$108,$BT49,$M$4:$M$108,1)-SUMIFS($AK$4:$AK$108,$AF$4:$AF$108,$BT49,$M$4:$M$108,1)-SUMIFS($AI$4:$AI$108,$AH$4:$AH$108,$BT49,$M$4:$M$108,1),)</f>
        <v>0</v>
      </c>
      <c r="CN49" s="49">
        <f>IF(AND(CF49&gt;0,COUNTIF(CL49:CL52,CL49)&gt;1),CL49+RANK(CM49,CM49:CM52)-1,CL49)</f>
        <v>1</v>
      </c>
      <c r="CO49" s="49">
        <f>IF(AND(CF49&gt;0,COUNTIF(CN49:CN52,CN49)&gt;1),SUMIFS($AI$4:$AI$108,$AF$4:$AF$108,$BT49,$M$4:$M$108,1)+SUMIFS($AK$4:$AK$108,$AH$4:$AH$108,$BT49,$M$4:$M$108,1),)</f>
        <v>0</v>
      </c>
      <c r="CP49" s="49">
        <f>IF(AND(CF49&gt;0,COUNTIF(CN49:CN52,CN49)&gt;1),CN49+RANK(CO49,CO49:CO52)-1,CN49)</f>
        <v>1</v>
      </c>
      <c r="CQ49" s="49">
        <f t="shared" ref="CQ49:CQ52" si="533">IF(CP49=0,"",CP49)</f>
        <v>1</v>
      </c>
      <c r="CR49" s="49">
        <f>IF(OR(CQ49="",COUNTIF(CQ49:CQ52,CQ49)=1),"",$BZ49)</f>
        <v>0</v>
      </c>
      <c r="CS49" s="49">
        <f>IF(CQ49="","",IF(COUNTIF(CQ49:CQ52,CQ49)=1,CQ49,CQ49+RANK(CR49,CR49:CR52,0)-1))</f>
        <v>1</v>
      </c>
      <c r="CT49" s="49">
        <f>IF(OR(CS49="",COUNTIF(CS49:CS52,CS49)=1),"",$BX49)</f>
        <v>0</v>
      </c>
      <c r="CU49" s="49">
        <f>IF(CQ49="","",IF(COUNTIF(CS49:CS52,CS49)=1,CS49,CS49+RANK(CT49,CT49:CT52,0)-1))</f>
        <v>1</v>
      </c>
      <c r="CV49" s="49">
        <f>IF(OR(CU49="",COUNTIF(CU49:CU52,CU49)=1),"",$BU49)</f>
        <v>0</v>
      </c>
      <c r="CW49" s="49">
        <f>IF(CQ49="","",IF(COUNTIF(CU49:CU52,CU49)=1,CU49,CU49+RANK(CV49,CV49:CV52,0)-1))</f>
        <v>1</v>
      </c>
      <c r="CX49" s="49">
        <f>IF(CF49&gt;0,BM47+RANK(CW49,CW49:CW52,1),)</f>
        <v>1</v>
      </c>
      <c r="CY49" s="14"/>
      <c r="CZ49" s="14">
        <f t="shared" ref="CZ49:CZ52" si="534">IF(CC49=2,BT49,)</f>
        <v>0</v>
      </c>
      <c r="DA49" s="49">
        <f t="shared" ref="DA49:DA52" si="535">(SUMIF($AF$4:$AF$108,$BT49,$AZ$4:$AZ$108)+SUMIF($AH$4:$AH$108,$BT49,$BA$4:$BA$108))</f>
        <v>0</v>
      </c>
      <c r="DB49" s="49">
        <f t="shared" ref="DB49:DB52" si="536">(SUMIF($AF$4:$AF$108,$BT49,$BB$4:$BB$108)+SUMIF($AH$4:$AH$108,$BT49,$BC$4:$BC$108))</f>
        <v>0</v>
      </c>
      <c r="DC49" s="49">
        <f t="shared" ref="DC49:DC52" si="537">(SUMIF($AF$4:$AF$108,$BT49,$BD$4:$BD$108)+SUMIF($AH$4:$AH$108,$BT49,$BE$4:$BE$108))</f>
        <v>0</v>
      </c>
      <c r="DD49" s="49">
        <f t="shared" ref="DD49:DD52" si="538">IFERROR(DA49*3+DB49*1,0)</f>
        <v>0</v>
      </c>
      <c r="DE49" s="49" t="str">
        <f t="shared" ref="DE49:DE52" si="539">$CB49</f>
        <v>F</v>
      </c>
      <c r="DF49" s="49">
        <f>IF(CZ49&gt;0,RANK(DD49,DD49:DD52)+CG47,)</f>
        <v>0</v>
      </c>
      <c r="DG49" s="49">
        <f>IF(AND(CZ49&gt;0,COUNTIF(DF49:DF52,DF49)&gt;1),SUMIFS($AI$4:$AI$108,$AF$4:$AF$108,$BT49,$M$4:$M$108,2)+SUMIFS($AK$4:$AK$108,$AH$4:$AH108,$BT49,$M$4:$M$108,2)-SUMIFS($AK$4:$AK$108,$AF$4:$AF$108,$BT49,$M$4:$M$108,2)-SUMIFS($AI$4:$AI$108,$AH$4:$AH$108,$BT49,$M$4:$M$108,2),)</f>
        <v>0</v>
      </c>
      <c r="DH49" s="49">
        <f>IF(AND(CZ49&gt;0,COUNTIF(DF49:DF52,DF49)&gt;1),DF49+RANK(DG49,DG49:DG52)-1,DF49)</f>
        <v>0</v>
      </c>
      <c r="DI49" s="49">
        <f>IF(AND(CZ49&gt;0,COUNTIF(DH49:DH52,DH49)&gt;1),SUMIFS($AI$4:$AI$108,$AF$4:$AF$108,$BT49,$M$4:$M$108,2)+SUMIFS($AK$4:$AK$108,$AH$4:$AH$108,$BT49,$M$4:$M$108,2),)</f>
        <v>0</v>
      </c>
      <c r="DJ49" s="49">
        <f>IF(AND(CZ49&gt;0,COUNTIF(DH49:DH52,DH49)&gt;1),DH49+RANK(DI49,DI49:DI52)-1,DH49)</f>
        <v>0</v>
      </c>
      <c r="DK49" s="49" t="str">
        <f t="shared" ref="DK49:DK52" si="540">IF(DJ49=0,"",DJ49)</f>
        <v/>
      </c>
      <c r="DL49" s="49" t="str">
        <f>IF(OR(DK49="",COUNTIF(DK49:DK52,DK49)=1),"",$BZ49)</f>
        <v/>
      </c>
      <c r="DM49" s="49" t="str">
        <f>IF(DK49="","",IF(COUNTIF(DK49:DK52,DK49)=1,DK49,DK49+RANK(DL49,DL49:DL52,0)-1))</f>
        <v/>
      </c>
      <c r="DN49" s="49" t="str">
        <f>IF(OR(DM49="",COUNTIF(DM49:DM52,DM49)=1),"",$BX49)</f>
        <v/>
      </c>
      <c r="DO49" s="49" t="str">
        <f>IF(DK49="","",IF(COUNTIF(DM49:DM52,DM49)=1,DM49,DM49+RANK(DN49,DN49:DN52,0)-1))</f>
        <v/>
      </c>
      <c r="DP49" s="49" t="str">
        <f>IF(OR(DO49="",COUNTIF(DO49:DO52,DO49)=1),"",$BU49)</f>
        <v/>
      </c>
      <c r="DQ49" s="49" t="str">
        <f>IF(DK49="","",IF(COUNTIF(DO49:DO52,DO49)=1,DO49,DO49+RANK(DP49,DP49:DP52,0)-1))</f>
        <v/>
      </c>
      <c r="DR49" s="49">
        <f>IF(CZ49&gt;0,CG47+RANK(DQ49,DQ49:DQ52,1),)</f>
        <v>0</v>
      </c>
      <c r="DS49" s="14"/>
      <c r="DT49" s="49">
        <f t="shared" ref="DT49:DT52" si="541">IF(CC49=3,BT49,)</f>
        <v>0</v>
      </c>
      <c r="DU49" s="49">
        <f t="shared" ref="DU49:DU52" si="542">(SUMIF($AF$4:$AF$108,BT49,$BF$4:$BF$108)+SUMIF($AH$4:$AH$108,BT49,$BG$4:$BG$108))</f>
        <v>0</v>
      </c>
      <c r="DV49" s="49">
        <f t="shared" ref="DV49:DV52" si="543">(SUMIF($AF$4:$AF$108,BT49,$BH$4:$BH$108)+SUMIF($AH$4:$AH$108,BT49,$BI$4:$BI$108))</f>
        <v>0</v>
      </c>
      <c r="DW49" s="49">
        <f t="shared" ref="DW49:DW52" si="544">(SUMIF($AF$4:$AF$108,BT49,$BJ$4:$BJ$108)+SUMIF($AH$4:$AH$108,BT49,$BK$4:$BK$108))</f>
        <v>0</v>
      </c>
      <c r="DX49" s="49">
        <f t="shared" ref="DX49:DX52" si="545">IFERROR(DU49*3+DV49*1,0)</f>
        <v>0</v>
      </c>
      <c r="DY49" s="49" t="str">
        <f t="shared" ref="DY49:DY52" si="546">CB49</f>
        <v>F</v>
      </c>
      <c r="DZ49" s="49">
        <f>IF(DT49&gt;0,RANK(DX49,DX49:DX52)+CG47+DA47,)</f>
        <v>0</v>
      </c>
      <c r="EA49" s="49">
        <f>IF(AND(DT49&gt;0,COUNTIF(DZ49:DZ52,DZ49)&gt;1),SUMIFS($AI$4:$AI$108,$AF$4:$AF$108,$BT49,$M$4:$M$108,3)+SUMIFS($AK$4:$AK$108,$AH$4:$AH$108,$BT49,$M$4:$M$108,3)-SUMIFS($AK$4:$AK$108,$AF$4:$AF$108,$BT49,$M$4:$M$108,3)-SUMIFS($AI$4:$AI$108,$AH$4:$AH$108,$BT49,$M$4:$M$108,3),)</f>
        <v>0</v>
      </c>
      <c r="EB49" s="49">
        <f>IF(AND(DT49&gt;0,COUNTIF(DZ49:DZ52,DZ49)&gt;1),DZ49+RANK(EA49,EA49:EA52)-1,DZ49)</f>
        <v>0</v>
      </c>
      <c r="EC49" s="49">
        <f>IF(AND(DT49&gt;0,COUNTIF(EB49:EB52,EB49)&gt;1),SUMIFS($AI$4:$AI$108,$AF$4:$AF$108,$BT49,$M$4:$M$108,3)+SUMIFS($AK$4:$AK$108,$AH$4:$AH$108,$BT49,$M$4:$M$108,3),)</f>
        <v>0</v>
      </c>
      <c r="ED49" s="49">
        <f>IF(AND(DT49&gt;0,COUNTIF(EB49:EB52,EB49)&gt;1),EB49+RANK(EC49,EC49:EC52)-1,EB49)</f>
        <v>0</v>
      </c>
      <c r="EE49" s="49" t="str">
        <f t="shared" ref="EE49:EE52" si="547">IF(ED49=0,"",ED49)</f>
        <v/>
      </c>
      <c r="EF49" s="49" t="str">
        <f>IF(OR(EE49="",COUNTIF(EE49:EE52,EE49)=1),"",$BZ49)</f>
        <v/>
      </c>
      <c r="EG49" s="49" t="str">
        <f>IF(EE49="","",IF(COUNTIF(EE49:EE52,EE49)=1,EE49,EE49+RANK(EF49,EF49:EF52,0)-1))</f>
        <v/>
      </c>
      <c r="EH49" s="49" t="str">
        <f>IF(OR(EG49="",COUNTIF(EG49:EG52,EG49)=1),"",$BX49)</f>
        <v/>
      </c>
      <c r="EI49" s="49" t="str">
        <f>IF(EE49="","",IF(COUNTIF(EG49:EG52,EG49)=1,EG49,EG49+RANK(EH49,EH49:EH52,0)-1))</f>
        <v/>
      </c>
      <c r="EJ49" s="49" t="str">
        <f>IF(OR(EI49="",COUNTIF(EI49:EI52,EI49)=1),"",$BU49)</f>
        <v/>
      </c>
      <c r="EK49" s="49" t="str">
        <f>IF(EE49="","",IF(COUNTIF(EI49:EI52,EI49)=1,EI49,EI49+RANK(EJ49,EJ49:EJ52,0)-1))</f>
        <v/>
      </c>
      <c r="EL49" s="49">
        <f>IF(DT49&gt;0,CG47+DA47+RANK(EK49,EK49:EK52,1),)</f>
        <v>0</v>
      </c>
      <c r="EM49" s="14"/>
      <c r="EN49" s="49">
        <f t="shared" ref="EN49:EN52" si="548">IF(CC49=4,BT49,)</f>
        <v>0</v>
      </c>
      <c r="EO49" s="49">
        <f t="shared" ref="EO49:EO52" si="549">(SUMIF($AF$4:$AF$108,$BT49,$BL$4:$BL$108)+SUMIF($AH$4:$AH$108,$BT49,$BM$4:$BM$108))</f>
        <v>0</v>
      </c>
      <c r="EP49" s="49">
        <f t="shared" ref="EP49:EP52" si="550">(SUMIF($AF$4:$AF$108,$BT49,$BN$4:$BN$108)+SUMIF($AH$4:$AH$108,$BT49,$BO$4:$BO$108))</f>
        <v>0</v>
      </c>
      <c r="EQ49" s="49">
        <f t="shared" ref="EQ49:EQ52" si="551">(SUMIF($AF$4:$AF$108,$BT49,$BP$4:$BP$108)+SUMIF($AH$4:$AH$108,$BT49,$BQ$4:$BQ$108))</f>
        <v>0</v>
      </c>
      <c r="ER49" s="49">
        <f t="shared" ref="ER49:ER52" si="552">IFERROR(EO49*3+EP49*1,0)</f>
        <v>0</v>
      </c>
      <c r="ES49" s="49" t="str">
        <f t="shared" ref="ES49:ES52" si="553">$CB49</f>
        <v>F</v>
      </c>
      <c r="ET49" s="49">
        <f>IF(EN49&gt;0,RANK(ER49,ER49:ER52)+CG47+DA47+DU47,)</f>
        <v>0</v>
      </c>
      <c r="EU49" s="49">
        <f>IF(AND(EN49&gt;0,COUNTIF(ET49:ET52,ET49)&gt;1),SUMIFS($AI$4:$AI$108,$AF$4:$AF$108,$BT49,$M$4:$M$108,4)+SUMIFS($AK$4:$AK$108,$AH$4:$AH$108,$BT49,$M$4:$M$108,4)-SUMIFS($AK$4:$AK$108,$AF$4:$AF$108,$BT49,$M$4:$M$108,4)-SUMIFS($AI$4:$AI$108,$AH$4:$AH$108,$BT49,$M$4:$M$108,4),)</f>
        <v>0</v>
      </c>
      <c r="EV49" s="49">
        <f>IF(AND(EN49&gt;0,COUNTIF(ET49:ET52,ET49)&gt;1),ET49+RANK(EU49,EU49:EU52)-1,ET49)</f>
        <v>0</v>
      </c>
      <c r="EW49" s="49">
        <f t="shared" ref="EW49:EW52" si="554">IF(AND(EN49&gt;0,COUNTIF(EV49:EV52,EV49)&gt;1),SUMIFS($AI$4:$AI$108,$AF$4:$AF$108,$BT49,$M$4:$M$108,4)+SUMIFS($AK$4:$AK$108,$AH$4:$AH$108,$BT49,$M$4:$M$108,4),)</f>
        <v>0</v>
      </c>
      <c r="EX49" s="49">
        <f>IF(AND(EN49&gt;0,COUNTIF(EV49:EV52,EV49)&gt;1),EV49+RANK(EW49,EW49:EW52)-1,EV49)</f>
        <v>0</v>
      </c>
      <c r="EY49" s="49" t="str">
        <f t="shared" ref="EY49:EY52" si="555">IF(EX49=0,"",EX49)</f>
        <v/>
      </c>
      <c r="EZ49" s="49" t="str">
        <f>IF(OR(EY49="",COUNTIF(EY49:EY52,EY49)=1),"",$BZ49)</f>
        <v/>
      </c>
      <c r="FA49" s="49" t="str">
        <f>IF(EY49="","",IF(COUNTIF(EY49:EY52,EY49)=1,EY49,EY49+RANK(EZ49,EZ49:EZ52,0)-1))</f>
        <v/>
      </c>
      <c r="FB49" s="49" t="str">
        <f>IF(OR(FA49="",COUNTIF(FA49:FA52,FA49)=1),"",$BX49)</f>
        <v/>
      </c>
      <c r="FC49" s="49" t="str">
        <f>IF(EY49="","",IF(COUNTIF(FA49:FA52,FA49)=1,FA49,FA49+RANK(FB49,FB49:FB52,0)-1))</f>
        <v/>
      </c>
      <c r="FD49" s="49" t="str">
        <f>IF(OR(FC49="",COUNTIF(FC49:FC52,FC49)=1),"",$BU49)</f>
        <v/>
      </c>
      <c r="FE49" s="49" t="str">
        <f>IF(EY49="","",IF(COUNTIF(FC49:FC52,FC49)=1,FC49,FC49+RANK(FD49,FD49:FD52,0)-1))</f>
        <v/>
      </c>
      <c r="FF49" s="49">
        <f>IF(EN49&gt;0,CG47+DA47+DU47+RANK(FE49,FE49:FE52,1),)</f>
        <v>0</v>
      </c>
      <c r="FG49" s="14"/>
      <c r="FH49" s="49">
        <f>IFERROR(VLOOKUP(FJ49,CF48:CX52,19,FALSE),IFERROR(VLOOKUP(FJ49,CZ48:DR52,19,FALSE),IFERROR(VLOOKUP(FJ49,DT48:EL52,19,FALSE),VLOOKUP(FJ49,EN48:FF52,19,FALSE))))</f>
        <v>1</v>
      </c>
      <c r="FI49" s="49">
        <f>RANK(FH49,FH49:FH52,1)+COUNTIF(FH49,FH49)-1</f>
        <v>1</v>
      </c>
      <c r="FJ49" s="14" t="str">
        <f t="shared" ref="FJ49:FJ52" si="556">BT49</f>
        <v>Nederländerna</v>
      </c>
      <c r="FK49" s="42"/>
      <c r="FL49" s="42"/>
      <c r="FM49" s="42"/>
      <c r="FN49" s="42"/>
      <c r="FO49" s="42"/>
      <c r="FP49" s="42"/>
      <c r="FQ49" s="42"/>
      <c r="FR49" s="42"/>
      <c r="FS49" s="42"/>
      <c r="FT49" s="42"/>
      <c r="FU49" s="42"/>
      <c r="FV49" s="42"/>
      <c r="FW49" s="42"/>
      <c r="FX49" s="42"/>
      <c r="FY49" s="42"/>
      <c r="FZ49" s="44">
        <v>47</v>
      </c>
      <c r="GA49" s="44" t="str">
        <f t="shared" si="79"/>
        <v>HJBFIGLK</v>
      </c>
      <c r="GB49" s="44" t="s">
        <v>160</v>
      </c>
      <c r="GC49" s="44" t="s">
        <v>159</v>
      </c>
      <c r="GD49" s="44" t="s">
        <v>146</v>
      </c>
      <c r="GE49" s="44" t="s">
        <v>109</v>
      </c>
      <c r="GF49" s="44" t="s">
        <v>150</v>
      </c>
      <c r="GG49" s="44" t="s">
        <v>149</v>
      </c>
      <c r="GH49" s="44" t="s">
        <v>152</v>
      </c>
      <c r="GI49" s="44" t="s">
        <v>151</v>
      </c>
      <c r="GJ49" s="100" t="str">
        <f t="shared" ref="GJ49:GQ49" si="557">VLOOKUP(GB49,$FM$3:$FN$15,2,FALSE)</f>
        <v>Saudiarabien</v>
      </c>
      <c r="GK49" s="100" t="str">
        <f t="shared" si="557"/>
        <v>Österrike</v>
      </c>
      <c r="GL49" s="100" t="str">
        <f t="shared" si="557"/>
        <v>Qatar</v>
      </c>
      <c r="GM49" s="100" t="str">
        <f t="shared" si="557"/>
        <v>Sverige</v>
      </c>
      <c r="GN49" s="100" t="str">
        <f t="shared" si="557"/>
        <v>Irak</v>
      </c>
      <c r="GO49" s="100" t="str">
        <f t="shared" si="557"/>
        <v>Iran</v>
      </c>
      <c r="GP49" s="100" t="str">
        <f t="shared" si="557"/>
        <v>Ghana</v>
      </c>
      <c r="GQ49" s="100" t="str">
        <f t="shared" si="557"/>
        <v>Uzbekistan</v>
      </c>
      <c r="GR49" s="42" t="str">
        <f t="shared" si="81"/>
        <v/>
      </c>
      <c r="GS49" s="42"/>
      <c r="GT49" s="42"/>
      <c r="GU49" s="42"/>
      <c r="GV49" s="42"/>
      <c r="GW49" s="42"/>
      <c r="GX49" s="44"/>
      <c r="GY49" s="42"/>
      <c r="GZ49" s="85">
        <v>46</v>
      </c>
      <c r="HA49" s="96"/>
      <c r="HB49" s="96"/>
      <c r="HC49" s="85"/>
      <c r="HD49" s="42"/>
      <c r="HE49" s="42"/>
      <c r="HF49" s="42"/>
      <c r="HG49" s="42"/>
    </row>
    <row r="50" spans="1:215" ht="14.25" customHeight="1" x14ac:dyDescent="0.35">
      <c r="A50" s="42"/>
      <c r="B50" s="85">
        <v>12</v>
      </c>
      <c r="C50" s="86">
        <v>46188</v>
      </c>
      <c r="D50" s="87" t="s">
        <v>188</v>
      </c>
      <c r="E50" s="88" t="s">
        <v>157</v>
      </c>
      <c r="F50" s="89" t="s">
        <v>189</v>
      </c>
      <c r="G50" s="90"/>
      <c r="H50" s="85" t="s">
        <v>157</v>
      </c>
      <c r="I50" s="90"/>
      <c r="J50" s="85" t="str">
        <f t="shared" si="476"/>
        <v/>
      </c>
      <c r="K50" s="91"/>
      <c r="L50" s="91"/>
      <c r="M50" s="92">
        <f t="shared" si="477"/>
        <v>1</v>
      </c>
      <c r="N50" s="46">
        <v>2</v>
      </c>
      <c r="O50" s="104" t="str">
        <f>VLOOKUP(N50,FI49:FJ52,2,FALSE)</f>
        <v>Japan</v>
      </c>
      <c r="P50" s="105">
        <f t="shared" si="478"/>
        <v>0</v>
      </c>
      <c r="Q50" s="105">
        <f t="shared" si="479"/>
        <v>0</v>
      </c>
      <c r="R50" s="105">
        <f t="shared" si="480"/>
        <v>0</v>
      </c>
      <c r="S50" s="105">
        <f t="shared" si="481"/>
        <v>0</v>
      </c>
      <c r="T50" s="105">
        <f t="shared" si="482"/>
        <v>0</v>
      </c>
      <c r="U50" s="105">
        <f t="shared" si="483"/>
        <v>0</v>
      </c>
      <c r="V50" s="106">
        <f t="shared" si="484"/>
        <v>0</v>
      </c>
      <c r="W50" s="42"/>
      <c r="X50" s="43"/>
      <c r="Y50" s="44"/>
      <c r="Z50" s="44"/>
      <c r="AA50" s="44"/>
      <c r="AB50" s="47"/>
      <c r="AC50" s="48"/>
      <c r="AD50" s="42"/>
      <c r="AE50" s="98">
        <f t="shared" ref="AE50:AH50" si="558">C50</f>
        <v>46188</v>
      </c>
      <c r="AF50" s="98" t="str">
        <f t="shared" si="558"/>
        <v>Sverige</v>
      </c>
      <c r="AG50" s="98" t="str">
        <f t="shared" si="558"/>
        <v>-</v>
      </c>
      <c r="AH50" s="98" t="str">
        <f t="shared" si="558"/>
        <v>Tunisien</v>
      </c>
      <c r="AI50" s="90" t="str">
        <f t="shared" si="486"/>
        <v/>
      </c>
      <c r="AJ50" s="85" t="str">
        <f t="shared" si="487"/>
        <v>-</v>
      </c>
      <c r="AK50" s="90" t="str">
        <f t="shared" si="488"/>
        <v/>
      </c>
      <c r="AL50" s="85" t="str">
        <f t="shared" si="489"/>
        <v/>
      </c>
      <c r="AM50" s="91"/>
      <c r="AN50" s="49">
        <f t="shared" si="490"/>
        <v>0</v>
      </c>
      <c r="AO50" s="49">
        <f t="shared" si="491"/>
        <v>0</v>
      </c>
      <c r="AP50" s="49">
        <f t="shared" si="492"/>
        <v>0</v>
      </c>
      <c r="AQ50" s="49">
        <f t="shared" si="493"/>
        <v>0</v>
      </c>
      <c r="AR50" s="49">
        <f t="shared" si="494"/>
        <v>0</v>
      </c>
      <c r="AS50" s="49">
        <f t="shared" si="495"/>
        <v>0</v>
      </c>
      <c r="AT50" s="49">
        <f t="shared" si="496"/>
        <v>0</v>
      </c>
      <c r="AU50" s="49">
        <f t="shared" si="497"/>
        <v>0</v>
      </c>
      <c r="AV50" s="49">
        <f t="shared" si="498"/>
        <v>0</v>
      </c>
      <c r="AW50" s="49">
        <f t="shared" si="499"/>
        <v>0</v>
      </c>
      <c r="AX50" s="49">
        <f t="shared" si="500"/>
        <v>0</v>
      </c>
      <c r="AY50" s="49">
        <f t="shared" si="501"/>
        <v>0</v>
      </c>
      <c r="AZ50" s="49">
        <f t="shared" si="502"/>
        <v>0</v>
      </c>
      <c r="BA50" s="49">
        <f t="shared" si="503"/>
        <v>0</v>
      </c>
      <c r="BB50" s="49">
        <f t="shared" si="504"/>
        <v>0</v>
      </c>
      <c r="BC50" s="49">
        <f t="shared" si="505"/>
        <v>0</v>
      </c>
      <c r="BD50" s="49">
        <f t="shared" si="506"/>
        <v>0</v>
      </c>
      <c r="BE50" s="49">
        <f t="shared" si="507"/>
        <v>0</v>
      </c>
      <c r="BF50" s="49">
        <f t="shared" si="508"/>
        <v>0</v>
      </c>
      <c r="BG50" s="49">
        <f t="shared" si="509"/>
        <v>0</v>
      </c>
      <c r="BH50" s="49">
        <f t="shared" si="510"/>
        <v>0</v>
      </c>
      <c r="BI50" s="49">
        <f t="shared" si="511"/>
        <v>0</v>
      </c>
      <c r="BJ50" s="49">
        <f t="shared" si="512"/>
        <v>0</v>
      </c>
      <c r="BK50" s="49">
        <f t="shared" si="513"/>
        <v>0</v>
      </c>
      <c r="BL50" s="49">
        <f t="shared" si="514"/>
        <v>0</v>
      </c>
      <c r="BM50" s="49">
        <f t="shared" si="515"/>
        <v>0</v>
      </c>
      <c r="BN50" s="49">
        <f t="shared" si="516"/>
        <v>0</v>
      </c>
      <c r="BO50" s="49">
        <f t="shared" si="517"/>
        <v>0</v>
      </c>
      <c r="BP50" s="49">
        <f t="shared" si="518"/>
        <v>0</v>
      </c>
      <c r="BQ50" s="49">
        <f t="shared" si="519"/>
        <v>0</v>
      </c>
      <c r="BR50" s="14"/>
      <c r="BS50" s="14"/>
      <c r="BT50" s="14" t="s">
        <v>187</v>
      </c>
      <c r="BU50" s="49">
        <f t="shared" si="520"/>
        <v>0</v>
      </c>
      <c r="BV50" s="49">
        <f t="shared" si="521"/>
        <v>0</v>
      </c>
      <c r="BW50" s="49">
        <f t="shared" si="522"/>
        <v>0</v>
      </c>
      <c r="BX50" s="49">
        <f t="shared" si="523"/>
        <v>0</v>
      </c>
      <c r="BY50" s="49">
        <f t="shared" si="524"/>
        <v>0</v>
      </c>
      <c r="BZ50" s="49">
        <f t="shared" si="525"/>
        <v>0</v>
      </c>
      <c r="CA50" s="49">
        <f t="shared" si="526"/>
        <v>0</v>
      </c>
      <c r="CB50" s="49" t="s">
        <v>109</v>
      </c>
      <c r="CC50" s="99">
        <f>RANK(CA50,CA49:CA52)</f>
        <v>1</v>
      </c>
      <c r="CD50" s="49">
        <f>SUMPRODUCT((CA49:CA52=CA50)*(BZ49:BZ52&gt;BZ50))</f>
        <v>0</v>
      </c>
      <c r="CE50" s="14"/>
      <c r="CF50" s="14" t="str">
        <f t="shared" si="527"/>
        <v>Japan</v>
      </c>
      <c r="CG50" s="49">
        <f t="shared" si="528"/>
        <v>0</v>
      </c>
      <c r="CH50" s="49">
        <f t="shared" si="529"/>
        <v>0</v>
      </c>
      <c r="CI50" s="49">
        <f t="shared" si="530"/>
        <v>0</v>
      </c>
      <c r="CJ50" s="49">
        <f t="shared" si="531"/>
        <v>0</v>
      </c>
      <c r="CK50" s="49" t="str">
        <f t="shared" si="532"/>
        <v>F</v>
      </c>
      <c r="CL50" s="49">
        <f>IF(CF50&gt;0,RANK(CJ50,CJ49:CJ52),)</f>
        <v>1</v>
      </c>
      <c r="CM50" s="49">
        <f>IF(AND(CF50&gt;0,COUNTIF(CL49:CL52,CL50)&gt;1),SUMIFS($AI$4:$AI$108,$AF$4:$AF$108,$BT50,$M$4:$M$108,1)+SUMIFS($AK$4:$AK$108,$AH$4:$AH$108,$BT50,$M$4:$M$108,1)-SUMIFS($AK$4:$AK$108,$AF$4:$AF$108,$BT50,$M$4:$M$108,1)-SUMIFS($AI$4:$AI$108,$AH$4:$AH$108,$BT50,$M$4:$M$108,1),)</f>
        <v>0</v>
      </c>
      <c r="CN50" s="49">
        <f>IF(AND(CF50&gt;0,COUNTIF(CL49:CL52,CL50)&gt;1),CL50+RANK(CM50,CM49:CM52)-1,CL50)</f>
        <v>1</v>
      </c>
      <c r="CO50" s="49">
        <f>IF(AND(CF50&gt;0,COUNTIF(CN49:CN52,CN50)&gt;1),SUMIFS($AI$4:$AI$108,$AF$4:$AF$108,$BT50,$M$4:$M$108,1)+SUMIFS($AK$4:$AK$108,$AH$4:$AH$108,$BT50,$M$4:$M$108,1),)</f>
        <v>0</v>
      </c>
      <c r="CP50" s="49">
        <f>IF(AND(CF50&gt;0,COUNTIF(CN49:CN52,CN50)&gt;1),CN50+RANK(CO50,CO49:CO52)-1,CN50)</f>
        <v>1</v>
      </c>
      <c r="CQ50" s="49">
        <f t="shared" si="533"/>
        <v>1</v>
      </c>
      <c r="CR50" s="49">
        <f>IF(OR(CQ50="",COUNTIF(CQ49:CQ52,CQ50)=1),"",$BZ50)</f>
        <v>0</v>
      </c>
      <c r="CS50" s="49">
        <f>IF(CQ50="","",IF(COUNTIF(CQ49:CQ52,CQ50)=1,CQ50,CQ50+RANK(CR50,CR49:CR52,0)-1))</f>
        <v>1</v>
      </c>
      <c r="CT50" s="49">
        <f>IF(OR(CS50="",COUNTIF(CS49:CS52,CS50)=1),"",$BX50)</f>
        <v>0</v>
      </c>
      <c r="CU50" s="49">
        <f>IF(CQ50="","",IF(COUNTIF(CS49:CS52,CS50)=1,CS50,CS50+RANK(CT50,CT49:CT52,0)-1))</f>
        <v>1</v>
      </c>
      <c r="CV50" s="49">
        <f>IF(OR(CU50="",COUNTIF(CU49:CU52,CU50)=1),"",$BU50)</f>
        <v>0</v>
      </c>
      <c r="CW50" s="49">
        <f>IF(CQ50="","",IF(COUNTIF(CU49:CU52,CU50)=1,CU50,CU50+RANK(CV50,CV49:CV52,0)-1))</f>
        <v>1</v>
      </c>
      <c r="CX50" s="49">
        <f>IF(CF50&gt;0,BM47+RANK(CW50,CW49:CW52,1),)</f>
        <v>1</v>
      </c>
      <c r="CY50" s="14"/>
      <c r="CZ50" s="14">
        <f t="shared" si="534"/>
        <v>0</v>
      </c>
      <c r="DA50" s="49">
        <f t="shared" si="535"/>
        <v>0</v>
      </c>
      <c r="DB50" s="49">
        <f t="shared" si="536"/>
        <v>0</v>
      </c>
      <c r="DC50" s="49">
        <f t="shared" si="537"/>
        <v>0</v>
      </c>
      <c r="DD50" s="49">
        <f t="shared" si="538"/>
        <v>0</v>
      </c>
      <c r="DE50" s="49" t="str">
        <f t="shared" si="539"/>
        <v>F</v>
      </c>
      <c r="DF50" s="49">
        <f>IF(CZ50&gt;0,RANK(DD50,DD49:DD52)+CG47,)</f>
        <v>0</v>
      </c>
      <c r="DG50" s="49">
        <f>IF(AND(CZ50&gt;0,COUNTIF(DF49:DF52,DF50)&gt;1),SUMIFS($AI$4:$AI$108,$AF$4:$AF$108,$BT50,$M$4:$M$108,2)+SUMIFS($AK$4:$AK$108,$AH$4:$AH108,$BT50,$M$4:$M$108,2)-SUMIFS($AK$4:$AK$108,$AF$4:$AF$108,$BT50,$M$4:$M$108,2)-SUMIFS($AI$4:$AI$108,$AH$4:$AH$108,$BT50,$M$4:$M$108,2),)</f>
        <v>0</v>
      </c>
      <c r="DH50" s="49">
        <f>IF(AND(CZ50&gt;0,COUNTIF(DF49:DF52,DF50)&gt;1),DF50+RANK(DG50,DG49:DG52)-1,DF50)</f>
        <v>0</v>
      </c>
      <c r="DI50" s="49">
        <f>IF(AND(CZ50&gt;0,COUNTIF(DH49:DH52,DH50)&gt;1),SUMIFS($AI$4:$AI$108,$AF$4:$AF$108,$BT50,$M$4:$M$108,2)+SUMIFS($AK$4:$AK$108,$AH$4:$AH$108,$BT50,$M$4:$M$108,2),)</f>
        <v>0</v>
      </c>
      <c r="DJ50" s="49">
        <f>IF(AND(CZ50&gt;0,COUNTIF(DH49:DH52,DH50)&gt;1),DH50+RANK(DI50,DI49:DI52)-1,DH50)</f>
        <v>0</v>
      </c>
      <c r="DK50" s="49" t="str">
        <f t="shared" si="540"/>
        <v/>
      </c>
      <c r="DL50" s="49" t="str">
        <f>IF(OR(DK50="",COUNTIF(DK49:DK52,DK50)=1),"",$BZ50)</f>
        <v/>
      </c>
      <c r="DM50" s="49" t="str">
        <f>IF(DK50="","",IF(COUNTIF(DK49:DK52,DK50)=1,DK50,DK50+RANK(DL50,DL49:DL52,0)-1))</f>
        <v/>
      </c>
      <c r="DN50" s="49" t="str">
        <f>IF(OR(DM50="",COUNTIF(DM49:DM52,DM50)=1),"",$BX50)</f>
        <v/>
      </c>
      <c r="DO50" s="49" t="str">
        <f>IF(DK50="","",IF(COUNTIF(DM49:DM52,DM50)=1,DM50,DM50+RANK(DN50,DN49:DN52,0)-1))</f>
        <v/>
      </c>
      <c r="DP50" s="49" t="str">
        <f>IF(OR(DO50="",COUNTIF(DO49:DO52,DO50)=1),"",$BU50)</f>
        <v/>
      </c>
      <c r="DQ50" s="49" t="str">
        <f>IF(DK50="","",IF(COUNTIF(DO49:DO52,DO50)=1,DO50,DO50+RANK(DP50,DP49:DP52,0)-1))</f>
        <v/>
      </c>
      <c r="DR50" s="49">
        <f>IF(CZ50&gt;0,CG47+RANK(DQ50,DQ49:DQ52,1),)</f>
        <v>0</v>
      </c>
      <c r="DS50" s="14"/>
      <c r="DT50" s="49">
        <f t="shared" si="541"/>
        <v>0</v>
      </c>
      <c r="DU50" s="49">
        <f t="shared" si="542"/>
        <v>0</v>
      </c>
      <c r="DV50" s="49">
        <f t="shared" si="543"/>
        <v>0</v>
      </c>
      <c r="DW50" s="49">
        <f t="shared" si="544"/>
        <v>0</v>
      </c>
      <c r="DX50" s="49">
        <f t="shared" si="545"/>
        <v>0</v>
      </c>
      <c r="DY50" s="49" t="str">
        <f t="shared" si="546"/>
        <v>F</v>
      </c>
      <c r="DZ50" s="49">
        <f>IF(DT50&gt;0,RANK(DX50,DX49:DX52)+CG47+DA47,)</f>
        <v>0</v>
      </c>
      <c r="EA50" s="49">
        <f>IF(AND(DT50&gt;0,COUNTIF(DZ49:DZ52,DZ50)&gt;1),SUMIFS($AI$4:$AI$108,$AF$4:$AF$108,$BT50,$M$4:$M$108,3)+SUMIFS($AK$4:$AK$108,$AH$4:$AH$108,$BT50,$M$4:$M$108,3)-SUMIFS($AK$4:$AK$108,$AF$4:$AF$108,$BT50,$M$4:$M$108,3)-SUMIFS($AI$4:$AI$108,$AH$4:$AH$108,$BT50,$M$4:$M$108,3),)</f>
        <v>0</v>
      </c>
      <c r="EB50" s="49">
        <f>IF(AND(DT50&gt;0,COUNTIF(DZ49:DZ52,DZ50)&gt;1),DZ50+RANK(EA50,EA49:EA52)-1,DZ50)</f>
        <v>0</v>
      </c>
      <c r="EC50" s="49">
        <f>IF(AND(DT50&gt;0,COUNTIF(EB49:EB52,EB50)&gt;1),SUMIFS($AI$4:$AI$108,$AF$4:$AF$108,$BT50,$M$4:$M$108,3)+SUMIFS($AK$4:$AK$108,$AH$4:$AH$108,$BT50,$M$4:$M$108,3),)</f>
        <v>0</v>
      </c>
      <c r="ED50" s="49">
        <f>IF(AND(DT50&gt;0,COUNTIF(EB49:EB52,EB50)&gt;1),EB50+RANK(EC50,EC49:EC52)-1,EB50)</f>
        <v>0</v>
      </c>
      <c r="EE50" s="49" t="str">
        <f t="shared" si="547"/>
        <v/>
      </c>
      <c r="EF50" s="49" t="str">
        <f>IF(OR(EE50="",COUNTIF(EE49:EE52,EE50)=1),"",$BZ50)</f>
        <v/>
      </c>
      <c r="EG50" s="49" t="str">
        <f>IF(EE50="","",IF(COUNTIF(EE49:EE52,EE50)=1,EE50,EE50+RANK(EF50,EF49:EF52,0)-1))</f>
        <v/>
      </c>
      <c r="EH50" s="49" t="str">
        <f>IF(OR(EG50="",COUNTIF(EG49:EG52,EG50)=1),"",$BX50)</f>
        <v/>
      </c>
      <c r="EI50" s="49" t="str">
        <f>IF(EE50="","",IF(COUNTIF(EG49:EG52,EG50)=1,EG50,EG50+RANK(EH50,EH49:EH52,0)-1))</f>
        <v/>
      </c>
      <c r="EJ50" s="49" t="str">
        <f>IF(OR(EI50="",COUNTIF(EI49:EI52,EI50)=1),"",$BU50)</f>
        <v/>
      </c>
      <c r="EK50" s="49" t="str">
        <f>IF(EE50="","",IF(COUNTIF(EI49:EI52,EI50)=1,EI50,EI50+RANK(EJ50,EJ49:EJ52,0)-1))</f>
        <v/>
      </c>
      <c r="EL50" s="49">
        <f>IF(DT50&gt;0,CG47+DA47+RANK(EK50,EK49:EK52,1),)</f>
        <v>0</v>
      </c>
      <c r="EM50" s="14"/>
      <c r="EN50" s="49">
        <f t="shared" si="548"/>
        <v>0</v>
      </c>
      <c r="EO50" s="49">
        <f t="shared" si="549"/>
        <v>0</v>
      </c>
      <c r="EP50" s="49">
        <f t="shared" si="550"/>
        <v>0</v>
      </c>
      <c r="EQ50" s="49">
        <f t="shared" si="551"/>
        <v>0</v>
      </c>
      <c r="ER50" s="49">
        <f t="shared" si="552"/>
        <v>0</v>
      </c>
      <c r="ES50" s="49" t="str">
        <f t="shared" si="553"/>
        <v>F</v>
      </c>
      <c r="ET50" s="49">
        <f>IF(EN50&gt;0,RANK(ER50,ER49:ER52)+CG47+DA47+DU47,)</f>
        <v>0</v>
      </c>
      <c r="EU50" s="49">
        <f>IF(AND(EN50&gt;0,COUNTIF(ET49:ET52,ET50)&gt;1),SUMIFS($AI$4:$AI$108,$AF$4:$AF$108,$BT50,$M$4:$M$108,4)+SUMIFS($AK$4:$AK$108,$AH$4:$AH$108,$BT50,$M$4:$M$108,4)-SUMIFS($AK$4:$AK$108,$AF$4:$AF$108,$BT50,$M$4:$M$108,4)-SUMIFS($AI$4:$AI$108,$AH$4:$AH$108,$BT50,$M$4:$M$108,4),)</f>
        <v>0</v>
      </c>
      <c r="EV50" s="49">
        <f>IF(AND(EN50&gt;0,COUNTIF(ET49:ET52,ET50)&gt;1),ET50+RANK(EU50,EU49:EU52)-1,ET50)</f>
        <v>0</v>
      </c>
      <c r="EW50" s="49">
        <f t="shared" si="554"/>
        <v>0</v>
      </c>
      <c r="EX50" s="49">
        <f>IF(AND(EN50&gt;0,COUNTIF(EV49:EV52,EV50)&gt;1),EV50+RANK(EW50,EW49:EW52)-1,EV50)</f>
        <v>0</v>
      </c>
      <c r="EY50" s="49" t="str">
        <f t="shared" si="555"/>
        <v/>
      </c>
      <c r="EZ50" s="49" t="str">
        <f>IF(OR(EY50="",COUNTIF(EY49:EY52,EY50)=1),"",$BZ50)</f>
        <v/>
      </c>
      <c r="FA50" s="49" t="str">
        <f>IF(EY50="","",IF(COUNTIF(EY49:EY52,EY50)=1,EY50,EY50+RANK(EZ50,EZ49:EZ52,0)-1))</f>
        <v/>
      </c>
      <c r="FB50" s="49" t="str">
        <f>IF(OR(FA50="",COUNTIF(FA49:FA52,FA50)=1),"",$BX50)</f>
        <v/>
      </c>
      <c r="FC50" s="49" t="str">
        <f>IF(EY50="","",IF(COUNTIF(FA49:FA52,FA50)=1,FA50,FA50+RANK(FB50,FB49:FB52,0)-1))</f>
        <v/>
      </c>
      <c r="FD50" s="49" t="str">
        <f>IF(OR(FC50="",COUNTIF(FC49:FC52,FC50)=1),"",$BU50)</f>
        <v/>
      </c>
      <c r="FE50" s="49" t="str">
        <f>IF(EY50="","",IF(COUNTIF(FC49:FC52,FC50)=1,FC50,FC50+RANK(FD50,FD49:FD52,0)-1))</f>
        <v/>
      </c>
      <c r="FF50" s="49">
        <f>IF(EN50&gt;0,CG47+DA47+DU47+RANK(FE50,FE49:FE52,1),)</f>
        <v>0</v>
      </c>
      <c r="FG50" s="14"/>
      <c r="FH50" s="49">
        <f>IFERROR(VLOOKUP(FJ50,CF48:CX52,19,FALSE),IFERROR(VLOOKUP(FJ50,CZ48:DR52,19,FALSE),IFERROR(VLOOKUP(FJ50,DT48:EL52,19,FALSE),VLOOKUP(FJ50,EN48:FF52,19,FALSE))))</f>
        <v>1</v>
      </c>
      <c r="FI50" s="49">
        <f>RANK(FH50,FH49:FH52,1)+COUNTIF(FH49:FH50,FH50)-1</f>
        <v>2</v>
      </c>
      <c r="FJ50" s="14" t="str">
        <f t="shared" si="556"/>
        <v>Japan</v>
      </c>
      <c r="FK50" s="42"/>
      <c r="FL50" s="42"/>
      <c r="FM50" s="42"/>
      <c r="FN50" s="42"/>
      <c r="FO50" s="42"/>
      <c r="FP50" s="42"/>
      <c r="FQ50" s="42"/>
      <c r="FR50" s="42"/>
      <c r="FS50" s="42"/>
      <c r="FT50" s="42"/>
      <c r="FU50" s="42"/>
      <c r="FV50" s="42"/>
      <c r="FW50" s="42"/>
      <c r="FX50" s="42"/>
      <c r="FY50" s="42"/>
      <c r="FZ50" s="44">
        <v>48</v>
      </c>
      <c r="GA50" s="44" t="str">
        <f t="shared" si="79"/>
        <v>EJIBHGLK</v>
      </c>
      <c r="GB50" s="44" t="s">
        <v>148</v>
      </c>
      <c r="GC50" s="44" t="s">
        <v>159</v>
      </c>
      <c r="GD50" s="44" t="s">
        <v>150</v>
      </c>
      <c r="GE50" s="44" t="s">
        <v>146</v>
      </c>
      <c r="GF50" s="44" t="s">
        <v>160</v>
      </c>
      <c r="GG50" s="44" t="s">
        <v>149</v>
      </c>
      <c r="GH50" s="44" t="s">
        <v>152</v>
      </c>
      <c r="GI50" s="44" t="s">
        <v>151</v>
      </c>
      <c r="GJ50" s="100" t="str">
        <f t="shared" ref="GJ50:GQ50" si="559">VLOOKUP(GB50,$FM$3:$FN$15,2,FALSE)</f>
        <v>Elfenbenskusten</v>
      </c>
      <c r="GK50" s="100" t="str">
        <f t="shared" si="559"/>
        <v>Österrike</v>
      </c>
      <c r="GL50" s="100" t="str">
        <f t="shared" si="559"/>
        <v>Irak</v>
      </c>
      <c r="GM50" s="100" t="str">
        <f t="shared" si="559"/>
        <v>Qatar</v>
      </c>
      <c r="GN50" s="100" t="str">
        <f t="shared" si="559"/>
        <v>Saudiarabien</v>
      </c>
      <c r="GO50" s="100" t="str">
        <f t="shared" si="559"/>
        <v>Iran</v>
      </c>
      <c r="GP50" s="100" t="str">
        <f t="shared" si="559"/>
        <v>Ghana</v>
      </c>
      <c r="GQ50" s="100" t="str">
        <f t="shared" si="559"/>
        <v>Uzbekistan</v>
      </c>
      <c r="GR50" s="42" t="str">
        <f t="shared" si="81"/>
        <v/>
      </c>
      <c r="GS50" s="42"/>
      <c r="GT50" s="42"/>
      <c r="GU50" s="42"/>
      <c r="GV50" s="42"/>
      <c r="GW50" s="42"/>
      <c r="GX50" s="44"/>
      <c r="GY50" s="42"/>
      <c r="GZ50" s="85">
        <v>47</v>
      </c>
      <c r="HA50" s="96"/>
      <c r="HB50" s="96"/>
      <c r="HC50" s="85"/>
      <c r="HD50" s="42"/>
      <c r="HE50" s="42"/>
      <c r="HF50" s="42"/>
      <c r="HG50" s="42"/>
    </row>
    <row r="51" spans="1:215" ht="14.25" customHeight="1" x14ac:dyDescent="0.35">
      <c r="A51" s="42"/>
      <c r="B51" s="85">
        <v>35</v>
      </c>
      <c r="C51" s="86">
        <v>46193</v>
      </c>
      <c r="D51" s="87" t="s">
        <v>186</v>
      </c>
      <c r="E51" s="88" t="s">
        <v>157</v>
      </c>
      <c r="F51" s="89" t="s">
        <v>188</v>
      </c>
      <c r="G51" s="90"/>
      <c r="H51" s="85" t="s">
        <v>157</v>
      </c>
      <c r="I51" s="90"/>
      <c r="J51" s="85" t="str">
        <f t="shared" si="476"/>
        <v/>
      </c>
      <c r="K51" s="91"/>
      <c r="L51" s="91"/>
      <c r="M51" s="92">
        <f t="shared" si="477"/>
        <v>1</v>
      </c>
      <c r="N51" s="46">
        <v>3</v>
      </c>
      <c r="O51" s="108" t="str">
        <f>VLOOKUP(N51,FI49:FJ52,2,FALSE)</f>
        <v>Sverige</v>
      </c>
      <c r="P51" s="109">
        <f t="shared" si="478"/>
        <v>0</v>
      </c>
      <c r="Q51" s="109">
        <f t="shared" si="479"/>
        <v>0</v>
      </c>
      <c r="R51" s="109">
        <f t="shared" si="480"/>
        <v>0</v>
      </c>
      <c r="S51" s="109">
        <f t="shared" si="481"/>
        <v>0</v>
      </c>
      <c r="T51" s="109">
        <f t="shared" si="482"/>
        <v>0</v>
      </c>
      <c r="U51" s="109">
        <f t="shared" si="483"/>
        <v>0</v>
      </c>
      <c r="V51" s="110">
        <f t="shared" si="484"/>
        <v>0</v>
      </c>
      <c r="W51" s="42"/>
      <c r="X51" s="43"/>
      <c r="Y51" s="44"/>
      <c r="Z51" s="44"/>
      <c r="AA51" s="44"/>
      <c r="AB51" s="47"/>
      <c r="AC51" s="48"/>
      <c r="AD51" s="42"/>
      <c r="AE51" s="98">
        <f t="shared" ref="AE51:AH51" si="560">C51</f>
        <v>46193</v>
      </c>
      <c r="AF51" s="98" t="str">
        <f t="shared" si="560"/>
        <v>Nederländerna</v>
      </c>
      <c r="AG51" s="98" t="str">
        <f t="shared" si="560"/>
        <v>-</v>
      </c>
      <c r="AH51" s="98" t="str">
        <f t="shared" si="560"/>
        <v>Sverige</v>
      </c>
      <c r="AI51" s="90" t="str">
        <f t="shared" si="486"/>
        <v/>
      </c>
      <c r="AJ51" s="85" t="str">
        <f t="shared" si="487"/>
        <v>-</v>
      </c>
      <c r="AK51" s="90" t="str">
        <f t="shared" si="488"/>
        <v/>
      </c>
      <c r="AL51" s="85" t="str">
        <f t="shared" si="489"/>
        <v/>
      </c>
      <c r="AM51" s="91"/>
      <c r="AN51" s="49">
        <f t="shared" si="490"/>
        <v>0</v>
      </c>
      <c r="AO51" s="49">
        <f t="shared" si="491"/>
        <v>0</v>
      </c>
      <c r="AP51" s="49">
        <f t="shared" si="492"/>
        <v>0</v>
      </c>
      <c r="AQ51" s="49">
        <f t="shared" si="493"/>
        <v>0</v>
      </c>
      <c r="AR51" s="49">
        <f t="shared" si="494"/>
        <v>0</v>
      </c>
      <c r="AS51" s="49">
        <f t="shared" si="495"/>
        <v>0</v>
      </c>
      <c r="AT51" s="49">
        <f t="shared" si="496"/>
        <v>0</v>
      </c>
      <c r="AU51" s="49">
        <f t="shared" si="497"/>
        <v>0</v>
      </c>
      <c r="AV51" s="49">
        <f t="shared" si="498"/>
        <v>0</v>
      </c>
      <c r="AW51" s="49">
        <f t="shared" si="499"/>
        <v>0</v>
      </c>
      <c r="AX51" s="49">
        <f t="shared" si="500"/>
        <v>0</v>
      </c>
      <c r="AY51" s="49">
        <f t="shared" si="501"/>
        <v>0</v>
      </c>
      <c r="AZ51" s="49">
        <f t="shared" si="502"/>
        <v>0</v>
      </c>
      <c r="BA51" s="49">
        <f t="shared" si="503"/>
        <v>0</v>
      </c>
      <c r="BB51" s="49">
        <f t="shared" si="504"/>
        <v>0</v>
      </c>
      <c r="BC51" s="49">
        <f t="shared" si="505"/>
        <v>0</v>
      </c>
      <c r="BD51" s="49">
        <f t="shared" si="506"/>
        <v>0</v>
      </c>
      <c r="BE51" s="49">
        <f t="shared" si="507"/>
        <v>0</v>
      </c>
      <c r="BF51" s="49">
        <f t="shared" si="508"/>
        <v>0</v>
      </c>
      <c r="BG51" s="49">
        <f t="shared" si="509"/>
        <v>0</v>
      </c>
      <c r="BH51" s="49">
        <f t="shared" si="510"/>
        <v>0</v>
      </c>
      <c r="BI51" s="49">
        <f t="shared" si="511"/>
        <v>0</v>
      </c>
      <c r="BJ51" s="49">
        <f t="shared" si="512"/>
        <v>0</v>
      </c>
      <c r="BK51" s="49">
        <f t="shared" si="513"/>
        <v>0</v>
      </c>
      <c r="BL51" s="49">
        <f t="shared" si="514"/>
        <v>0</v>
      </c>
      <c r="BM51" s="49">
        <f t="shared" si="515"/>
        <v>0</v>
      </c>
      <c r="BN51" s="49">
        <f t="shared" si="516"/>
        <v>0</v>
      </c>
      <c r="BO51" s="49">
        <f t="shared" si="517"/>
        <v>0</v>
      </c>
      <c r="BP51" s="49">
        <f t="shared" si="518"/>
        <v>0</v>
      </c>
      <c r="BQ51" s="49">
        <f t="shared" si="519"/>
        <v>0</v>
      </c>
      <c r="BR51" s="14"/>
      <c r="BS51" s="14"/>
      <c r="BT51" s="14" t="s">
        <v>188</v>
      </c>
      <c r="BU51" s="49">
        <f t="shared" si="520"/>
        <v>0</v>
      </c>
      <c r="BV51" s="49">
        <f t="shared" si="521"/>
        <v>0</v>
      </c>
      <c r="BW51" s="49">
        <f t="shared" si="522"/>
        <v>0</v>
      </c>
      <c r="BX51" s="49">
        <f t="shared" si="523"/>
        <v>0</v>
      </c>
      <c r="BY51" s="49">
        <f t="shared" si="524"/>
        <v>0</v>
      </c>
      <c r="BZ51" s="49">
        <f t="shared" si="525"/>
        <v>0</v>
      </c>
      <c r="CA51" s="49">
        <f t="shared" si="526"/>
        <v>0</v>
      </c>
      <c r="CB51" s="49" t="s">
        <v>109</v>
      </c>
      <c r="CC51" s="99">
        <f>RANK(CA51,CA49:CA52)</f>
        <v>1</v>
      </c>
      <c r="CD51" s="49">
        <f>SUMPRODUCT((CA49:CA52=CA51)*(BZ49:BZ52&gt;BZ51))</f>
        <v>0</v>
      </c>
      <c r="CE51" s="14"/>
      <c r="CF51" s="14" t="str">
        <f t="shared" si="527"/>
        <v>Sverige</v>
      </c>
      <c r="CG51" s="49">
        <f t="shared" si="528"/>
        <v>0</v>
      </c>
      <c r="CH51" s="49">
        <f t="shared" si="529"/>
        <v>0</v>
      </c>
      <c r="CI51" s="49">
        <f t="shared" si="530"/>
        <v>0</v>
      </c>
      <c r="CJ51" s="49">
        <f t="shared" si="531"/>
        <v>0</v>
      </c>
      <c r="CK51" s="49" t="str">
        <f t="shared" si="532"/>
        <v>F</v>
      </c>
      <c r="CL51" s="49">
        <f>IF(CF51&gt;0,RANK(CJ51,CJ49:CJ52),)</f>
        <v>1</v>
      </c>
      <c r="CM51" s="49">
        <f>IF(AND(CF51&gt;0,COUNTIF(CL49:CL52,CL51)&gt;1),SUMIFS($AI$4:$AI$108,$AF$4:$AF$108,$BT51,$M$4:$M$108,1)+SUMIFS($AK$4:$AK$108,$AH$4:$AH$108,$BT51,$M$4:$M$108,1)-SUMIFS($AK$4:$AK$108,$AF$4:$AF$108,$BT51,$M$4:$M$108,1)-SUMIFS($AI$4:$AI$108,$AH$4:$AH$108,$BT51,$M$4:$M$108,1),)</f>
        <v>0</v>
      </c>
      <c r="CN51" s="49">
        <f>IF(AND(CF51&gt;0,COUNTIF(CL49:CL52,CL51)&gt;1),CL51+RANK(CM51,CM49:CM52)-1,CL51)</f>
        <v>1</v>
      </c>
      <c r="CO51" s="49">
        <f>IF(AND(CF51&gt;0,COUNTIF(CN49:CN52,CN51)&gt;1),SUMIFS($AI$4:$AI$108,$AF$4:$AF$108,$BT51,$M$4:$M$108,1)+SUMIFS($AK$4:$AK$108,$AH$4:$AH$108,$BT51,$M$4:$M$108,1),)</f>
        <v>0</v>
      </c>
      <c r="CP51" s="49">
        <f>IF(AND(CF51&gt;0,COUNTIF(CN49:CN52,CN51)&gt;1),CN51+RANK(CO51,CO49:CO52)-1,CN51)</f>
        <v>1</v>
      </c>
      <c r="CQ51" s="49">
        <f t="shared" si="533"/>
        <v>1</v>
      </c>
      <c r="CR51" s="49">
        <f>IF(OR(CQ51="",COUNTIF(CQ49:CQ52,CQ51)=1),"",$BZ51)</f>
        <v>0</v>
      </c>
      <c r="CS51" s="49">
        <f>IF(CQ51="","",IF(COUNTIF(CQ49:CQ52,CQ51)=1,CQ51,CQ51+RANK(CR51,CR49:CR52,0)-1))</f>
        <v>1</v>
      </c>
      <c r="CT51" s="49">
        <f>IF(OR(CS51="",COUNTIF(CS49:CS52,CS51)=1),"",$BX51)</f>
        <v>0</v>
      </c>
      <c r="CU51" s="49">
        <f>IF(CQ51="","",IF(COUNTIF(CS49:CS52,CS51)=1,CS51,CS51+RANK(CT51,CT49:CT52,0)-1))</f>
        <v>1</v>
      </c>
      <c r="CV51" s="49">
        <f>IF(OR(CU51="",COUNTIF(CU49:CU52,CU51)=1),"",$BU51)</f>
        <v>0</v>
      </c>
      <c r="CW51" s="49">
        <f>IF(CQ51="","",IF(COUNTIF(CU49:CU52,CU51)=1,CU51,CU51+RANK(CV51,CV49:CV52,0)-1))</f>
        <v>1</v>
      </c>
      <c r="CX51" s="49">
        <f>IF(CF51&gt;0,BM47+RANK(CW51,CW49:CW52,1),)</f>
        <v>1</v>
      </c>
      <c r="CY51" s="14"/>
      <c r="CZ51" s="14">
        <f t="shared" si="534"/>
        <v>0</v>
      </c>
      <c r="DA51" s="49">
        <f t="shared" si="535"/>
        <v>0</v>
      </c>
      <c r="DB51" s="49">
        <f t="shared" si="536"/>
        <v>0</v>
      </c>
      <c r="DC51" s="49">
        <f t="shared" si="537"/>
        <v>0</v>
      </c>
      <c r="DD51" s="49">
        <f t="shared" si="538"/>
        <v>0</v>
      </c>
      <c r="DE51" s="49" t="str">
        <f t="shared" si="539"/>
        <v>F</v>
      </c>
      <c r="DF51" s="49">
        <f>IF(CZ51&gt;0,RANK(DD51,DD49:DD52)+CG47,)</f>
        <v>0</v>
      </c>
      <c r="DG51" s="49">
        <f>IF(AND(CZ51&gt;0,COUNTIF(DF49:DF52,DF51)&gt;1),SUMIFS($AI$4:$AI$108,$AF$4:$AF$108,$BT51,$M$4:$M$108,2)+SUMIFS($AK$4:$AK$108,$AH$4:$AH108,$BT51,$M$4:$M$108,2)-SUMIFS($AK$4:$AK$108,$AF$4:$AF$108,$BT51,$M$4:$M$108,2)-SUMIFS($AI$4:$AI$108,$AH$4:$AH$108,$BT51,$M$4:$M$108,2),)</f>
        <v>0</v>
      </c>
      <c r="DH51" s="49">
        <f>IF(AND(CZ51&gt;0,COUNTIF(DF49:DF52,DF51)&gt;1),DF51+RANK(DG51,DG49:DG52)-1,DF51)</f>
        <v>0</v>
      </c>
      <c r="DI51" s="49">
        <f>IF(AND(CZ51&gt;0,COUNTIF(DH49:DH52,DH51)&gt;1),SUMIFS($AI$4:$AI$108,$AF$4:$AF$108,$BT51,$M$4:$M$108,2)+SUMIFS($AK$4:$AK$108,$AH$4:$AH$108,$BT51,$M$4:$M$108,2),)</f>
        <v>0</v>
      </c>
      <c r="DJ51" s="49">
        <f>IF(AND(CZ51&gt;0,COUNTIF(DH49:DH52,DH51)&gt;1),DH51+RANK(DI51,DI49:DI52)-1,DH51)</f>
        <v>0</v>
      </c>
      <c r="DK51" s="49" t="str">
        <f t="shared" si="540"/>
        <v/>
      </c>
      <c r="DL51" s="49" t="str">
        <f>IF(OR(DK51="",COUNTIF(DK49:DK52,DK51)=1),"",$BZ51)</f>
        <v/>
      </c>
      <c r="DM51" s="49" t="str">
        <f>IF(DK51="","",IF(COUNTIF(DK49:DK52,DK51)=1,DK51,DK51+RANK(DL51,DL49:DL52,0)-1))</f>
        <v/>
      </c>
      <c r="DN51" s="49" t="str">
        <f>IF(OR(DM51="",COUNTIF(DM49:DM52,DM51)=1),"",$BX51)</f>
        <v/>
      </c>
      <c r="DO51" s="49" t="str">
        <f>IF(DK51="","",IF(COUNTIF(DM49:DM52,DM51)=1,DM51,DM51+RANK(DN51,DN49:DN52,0)-1))</f>
        <v/>
      </c>
      <c r="DP51" s="49" t="str">
        <f>IF(OR(DO51="",COUNTIF(DO49:DO52,DO51)=1),"",$BU51)</f>
        <v/>
      </c>
      <c r="DQ51" s="49" t="str">
        <f>IF(DK51="","",IF(COUNTIF(DO49:DO52,DO51)=1,DO51,DO51+RANK(DP51,DP49:DP52,0)-1))</f>
        <v/>
      </c>
      <c r="DR51" s="49">
        <f>IF(CZ51&gt;0,CG47+RANK(DQ51,DQ49:DQ52,1),)</f>
        <v>0</v>
      </c>
      <c r="DS51" s="14"/>
      <c r="DT51" s="49">
        <f t="shared" si="541"/>
        <v>0</v>
      </c>
      <c r="DU51" s="49">
        <f t="shared" si="542"/>
        <v>0</v>
      </c>
      <c r="DV51" s="49">
        <f t="shared" si="543"/>
        <v>0</v>
      </c>
      <c r="DW51" s="49">
        <f t="shared" si="544"/>
        <v>0</v>
      </c>
      <c r="DX51" s="49">
        <f t="shared" si="545"/>
        <v>0</v>
      </c>
      <c r="DY51" s="49" t="str">
        <f t="shared" si="546"/>
        <v>F</v>
      </c>
      <c r="DZ51" s="49">
        <f>IF(DT51&gt;0,RANK(DX51,DX49:DX52)+CG47+DA47,)</f>
        <v>0</v>
      </c>
      <c r="EA51" s="49">
        <f>IF(AND(DT51&gt;0,COUNTIF(DZ49:DZ52,DZ51)&gt;1),SUMIFS($AI$4:$AI$108,$AF$4:$AF$108,$BT51,$M$4:$M$108,3)+SUMIFS($AK$4:$AK$108,$AH$4:$AH$108,$BT51,$M$4:$M$108,3)-SUMIFS($AK$4:$AK$108,$AF$4:$AF$108,$BT51,$M$4:$M$108,3)-SUMIFS($AI$4:$AI$108,$AH$4:$AH$108,$BT51,$M$4:$M$108,3),)</f>
        <v>0</v>
      </c>
      <c r="EB51" s="49">
        <f>IF(AND(DT51&gt;0,COUNTIF(DZ49:DZ52,DZ51)&gt;1),DZ51+RANK(EA51,EA49:EA52)-1,DZ51)</f>
        <v>0</v>
      </c>
      <c r="EC51" s="49">
        <f>IF(AND(DT51&gt;0,COUNTIF(EB49:EB52,EB51)&gt;1),SUMIFS($AI$4:$AI$108,$AF$4:$AF$108,$BT51,$M$4:$M$108,3)+SUMIFS($AK$4:$AK$108,$AH$4:$AH$108,$BT51,$M$4:$M$108,3),)</f>
        <v>0</v>
      </c>
      <c r="ED51" s="49">
        <f>IF(AND(DT51&gt;0,COUNTIF(EB49:EB52,EB51)&gt;1),EB51+RANK(EC51,EC49:EC52)-1,EB51)</f>
        <v>0</v>
      </c>
      <c r="EE51" s="49" t="str">
        <f t="shared" si="547"/>
        <v/>
      </c>
      <c r="EF51" s="49" t="str">
        <f>IF(OR(EE51="",COUNTIF(EE49:EE52,EE51)=1),"",$BZ51)</f>
        <v/>
      </c>
      <c r="EG51" s="49" t="str">
        <f>IF(EE51="","",IF(COUNTIF(EE49:EE52,EE51)=1,EE51,EE51+RANK(EF51,EF49:EF52,0)-1))</f>
        <v/>
      </c>
      <c r="EH51" s="49" t="str">
        <f>IF(OR(EG51="",COUNTIF(EG49:EG52,EG51)=1),"",$BX51)</f>
        <v/>
      </c>
      <c r="EI51" s="49" t="str">
        <f>IF(EE51="","",IF(COUNTIF(EG49:EG52,EG51)=1,EG51,EG51+RANK(EH51,EH49:EH52,0)-1))</f>
        <v/>
      </c>
      <c r="EJ51" s="49" t="str">
        <f>IF(OR(EI51="",COUNTIF(EI49:EI52,EI51)=1),"",$BU51)</f>
        <v/>
      </c>
      <c r="EK51" s="49" t="str">
        <f>IF(EE51="","",IF(COUNTIF(EI49:EI52,EI51)=1,EI51,EI51+RANK(EJ51,EJ49:EJ52,0)-1))</f>
        <v/>
      </c>
      <c r="EL51" s="49">
        <f>IF(DT51&gt;0,CG47+DA47+RANK(EK51,EK49:EK52,1),)</f>
        <v>0</v>
      </c>
      <c r="EM51" s="14"/>
      <c r="EN51" s="49">
        <f t="shared" si="548"/>
        <v>0</v>
      </c>
      <c r="EO51" s="49">
        <f t="shared" si="549"/>
        <v>0</v>
      </c>
      <c r="EP51" s="49">
        <f t="shared" si="550"/>
        <v>0</v>
      </c>
      <c r="EQ51" s="49">
        <f t="shared" si="551"/>
        <v>0</v>
      </c>
      <c r="ER51" s="49">
        <f t="shared" si="552"/>
        <v>0</v>
      </c>
      <c r="ES51" s="49" t="str">
        <f t="shared" si="553"/>
        <v>F</v>
      </c>
      <c r="ET51" s="49">
        <f>IF(EN51&gt;0,RANK(ER51,ER49:ER52)+CG47+DA47+DU47,)</f>
        <v>0</v>
      </c>
      <c r="EU51" s="49">
        <f>IF(AND(EN51&gt;0,COUNTIF(ET49:ET52,ET51)&gt;1),SUMIFS($AI$4:$AI$108,$AF$4:$AF$108,$BT51,$M$4:$M$108,4)+SUMIFS($AK$4:$AK$108,$AH$4:$AH$108,$BT51,$M$4:$M$108,4)-SUMIFS($AK$4:$AK$108,$AF$4:$AF$108,$BT51,$M$4:$M$108,4)-SUMIFS($AI$4:$AI$108,$AH$4:$AH$108,$BT51,$M$4:$M$108,4),)</f>
        <v>0</v>
      </c>
      <c r="EV51" s="49">
        <f>IF(AND(EN51&gt;0,COUNTIF(ET49:ET52,ET51)&gt;1),ET51+RANK(EU51,EU49:EU52)-1,ET51)</f>
        <v>0</v>
      </c>
      <c r="EW51" s="49">
        <f t="shared" si="554"/>
        <v>0</v>
      </c>
      <c r="EX51" s="49">
        <f>IF(AND(EN51&gt;0,COUNTIF(EV49:EV52,EV51)&gt;1),EV51+RANK(EW51,EW49:EW52)-1,EV51)</f>
        <v>0</v>
      </c>
      <c r="EY51" s="49" t="str">
        <f t="shared" si="555"/>
        <v/>
      </c>
      <c r="EZ51" s="49" t="str">
        <f>IF(OR(EY51="",COUNTIF(EY49:EY52,EY51)=1),"",$BZ51)</f>
        <v/>
      </c>
      <c r="FA51" s="49" t="str">
        <f>IF(EY51="","",IF(COUNTIF(EY49:EY52,EY51)=1,EY51,EY51+RANK(EZ51,EZ49:EZ52,0)-1))</f>
        <v/>
      </c>
      <c r="FB51" s="49" t="str">
        <f>IF(OR(FA51="",COUNTIF(FA49:FA52,FA51)=1),"",$BX51)</f>
        <v/>
      </c>
      <c r="FC51" s="49" t="str">
        <f>IF(EY51="","",IF(COUNTIF(FA49:FA52,FA51)=1,FA51,FA51+RANK(FB51,FB49:FB52,0)-1))</f>
        <v/>
      </c>
      <c r="FD51" s="49" t="str">
        <f>IF(OR(FC51="",COUNTIF(FC49:FC52,FC51)=1),"",$BU51)</f>
        <v/>
      </c>
      <c r="FE51" s="49" t="str">
        <f>IF(EY51="","",IF(COUNTIF(FC49:FC52,FC51)=1,FC51,FC51+RANK(FD51,FD49:FD52,0)-1))</f>
        <v/>
      </c>
      <c r="FF51" s="49">
        <f>IF(EN51&gt;0,CG47+DA47+DU47+RANK(FE51,FE49:FE52,1),)</f>
        <v>0</v>
      </c>
      <c r="FG51" s="14"/>
      <c r="FH51" s="49">
        <f>IFERROR(VLOOKUP(FJ51,CF48:CX52,19,FALSE),IFERROR(VLOOKUP(FJ51,CZ48:DR52,19,FALSE),IFERROR(VLOOKUP(FJ51,DT48:EL52,19,FALSE),VLOOKUP(FJ51,EN48:FF52,19,FALSE))))</f>
        <v>1</v>
      </c>
      <c r="FI51" s="49">
        <f>RANK(FH51,FH49:FH52,1)+COUNTIF(FH49:FH51,FH51)-1</f>
        <v>3</v>
      </c>
      <c r="FJ51" s="14" t="str">
        <f t="shared" si="556"/>
        <v>Sverige</v>
      </c>
      <c r="FK51" s="42"/>
      <c r="FL51" s="42"/>
      <c r="FM51" s="42"/>
      <c r="FN51" s="42"/>
      <c r="FO51" s="42"/>
      <c r="FP51" s="42"/>
      <c r="FQ51" s="42"/>
      <c r="FR51" s="42"/>
      <c r="FS51" s="42"/>
      <c r="FT51" s="42"/>
      <c r="FU51" s="42"/>
      <c r="FV51" s="42"/>
      <c r="FW51" s="42"/>
      <c r="FX51" s="42"/>
      <c r="FY51" s="42"/>
      <c r="FZ51" s="44">
        <v>49</v>
      </c>
      <c r="GA51" s="44" t="str">
        <f t="shared" si="79"/>
        <v>EJBFIHLK</v>
      </c>
      <c r="GB51" s="44" t="s">
        <v>148</v>
      </c>
      <c r="GC51" s="44" t="s">
        <v>159</v>
      </c>
      <c r="GD51" s="44" t="s">
        <v>146</v>
      </c>
      <c r="GE51" s="44" t="s">
        <v>109</v>
      </c>
      <c r="GF51" s="44" t="s">
        <v>150</v>
      </c>
      <c r="GG51" s="44" t="s">
        <v>160</v>
      </c>
      <c r="GH51" s="44" t="s">
        <v>152</v>
      </c>
      <c r="GI51" s="44" t="s">
        <v>151</v>
      </c>
      <c r="GJ51" s="100" t="str">
        <f t="shared" ref="GJ51:GQ51" si="561">VLOOKUP(GB51,$FM$3:$FN$15,2,FALSE)</f>
        <v>Elfenbenskusten</v>
      </c>
      <c r="GK51" s="100" t="str">
        <f t="shared" si="561"/>
        <v>Österrike</v>
      </c>
      <c r="GL51" s="100" t="str">
        <f t="shared" si="561"/>
        <v>Qatar</v>
      </c>
      <c r="GM51" s="100" t="str">
        <f t="shared" si="561"/>
        <v>Sverige</v>
      </c>
      <c r="GN51" s="100" t="str">
        <f t="shared" si="561"/>
        <v>Irak</v>
      </c>
      <c r="GO51" s="100" t="str">
        <f t="shared" si="561"/>
        <v>Saudiarabien</v>
      </c>
      <c r="GP51" s="100" t="str">
        <f t="shared" si="561"/>
        <v>Ghana</v>
      </c>
      <c r="GQ51" s="100" t="str">
        <f t="shared" si="561"/>
        <v>Uzbekistan</v>
      </c>
      <c r="GR51" s="42" t="str">
        <f t="shared" si="81"/>
        <v/>
      </c>
      <c r="GS51" s="42"/>
      <c r="GT51" s="42"/>
      <c r="GU51" s="42"/>
      <c r="GV51" s="42"/>
      <c r="GW51" s="42"/>
      <c r="GX51" s="44"/>
      <c r="GY51" s="42"/>
      <c r="GZ51" s="85">
        <v>48</v>
      </c>
      <c r="HA51" s="96"/>
      <c r="HB51" s="96"/>
      <c r="HC51" s="85"/>
      <c r="HD51" s="42"/>
      <c r="HE51" s="42"/>
      <c r="HF51" s="42"/>
      <c r="HG51" s="42"/>
    </row>
    <row r="52" spans="1:215" ht="14.25" customHeight="1" x14ac:dyDescent="0.35">
      <c r="A52" s="42"/>
      <c r="B52" s="85">
        <v>36</v>
      </c>
      <c r="C52" s="86">
        <v>46194</v>
      </c>
      <c r="D52" s="87" t="s">
        <v>189</v>
      </c>
      <c r="E52" s="88" t="s">
        <v>157</v>
      </c>
      <c r="F52" s="89" t="s">
        <v>187</v>
      </c>
      <c r="G52" s="90"/>
      <c r="H52" s="85" t="s">
        <v>157</v>
      </c>
      <c r="I52" s="90"/>
      <c r="J52" s="85" t="str">
        <f t="shared" si="476"/>
        <v/>
      </c>
      <c r="K52" s="91"/>
      <c r="L52" s="91"/>
      <c r="M52" s="92">
        <f t="shared" si="477"/>
        <v>1</v>
      </c>
      <c r="N52" s="46">
        <v>4</v>
      </c>
      <c r="O52" s="113" t="str">
        <f>VLOOKUP(N52,FI49:FJ52,2,FALSE)</f>
        <v>Tunisien</v>
      </c>
      <c r="P52" s="114">
        <f t="shared" si="478"/>
        <v>0</v>
      </c>
      <c r="Q52" s="114">
        <f t="shared" si="479"/>
        <v>0</v>
      </c>
      <c r="R52" s="114">
        <f t="shared" si="480"/>
        <v>0</v>
      </c>
      <c r="S52" s="114">
        <f t="shared" si="481"/>
        <v>0</v>
      </c>
      <c r="T52" s="114">
        <f t="shared" si="482"/>
        <v>0</v>
      </c>
      <c r="U52" s="114">
        <f t="shared" si="483"/>
        <v>0</v>
      </c>
      <c r="V52" s="106">
        <f t="shared" si="484"/>
        <v>0</v>
      </c>
      <c r="W52" s="42"/>
      <c r="X52" s="43"/>
      <c r="Y52" s="44"/>
      <c r="Z52" s="44"/>
      <c r="AA52" s="44"/>
      <c r="AB52" s="47"/>
      <c r="AC52" s="48"/>
      <c r="AD52" s="42"/>
      <c r="AE52" s="98">
        <f t="shared" ref="AE52:AH52" si="562">C52</f>
        <v>46194</v>
      </c>
      <c r="AF52" s="98" t="str">
        <f t="shared" si="562"/>
        <v>Tunisien</v>
      </c>
      <c r="AG52" s="98" t="str">
        <f t="shared" si="562"/>
        <v>-</v>
      </c>
      <c r="AH52" s="98" t="str">
        <f t="shared" si="562"/>
        <v>Japan</v>
      </c>
      <c r="AI52" s="90" t="str">
        <f t="shared" si="486"/>
        <v/>
      </c>
      <c r="AJ52" s="85" t="str">
        <f t="shared" si="487"/>
        <v>-</v>
      </c>
      <c r="AK52" s="90" t="str">
        <f t="shared" si="488"/>
        <v/>
      </c>
      <c r="AL52" s="85" t="str">
        <f t="shared" si="489"/>
        <v/>
      </c>
      <c r="AM52" s="91"/>
      <c r="AN52" s="49">
        <f t="shared" si="490"/>
        <v>0</v>
      </c>
      <c r="AO52" s="49">
        <f t="shared" si="491"/>
        <v>0</v>
      </c>
      <c r="AP52" s="49">
        <f t="shared" si="492"/>
        <v>0</v>
      </c>
      <c r="AQ52" s="49">
        <f t="shared" si="493"/>
        <v>0</v>
      </c>
      <c r="AR52" s="49">
        <f t="shared" si="494"/>
        <v>0</v>
      </c>
      <c r="AS52" s="49">
        <f t="shared" si="495"/>
        <v>0</v>
      </c>
      <c r="AT52" s="49">
        <f t="shared" si="496"/>
        <v>0</v>
      </c>
      <c r="AU52" s="49">
        <f t="shared" si="497"/>
        <v>0</v>
      </c>
      <c r="AV52" s="49">
        <f t="shared" si="498"/>
        <v>0</v>
      </c>
      <c r="AW52" s="49">
        <f t="shared" si="499"/>
        <v>0</v>
      </c>
      <c r="AX52" s="49">
        <f t="shared" si="500"/>
        <v>0</v>
      </c>
      <c r="AY52" s="49">
        <f t="shared" si="501"/>
        <v>0</v>
      </c>
      <c r="AZ52" s="49">
        <f t="shared" si="502"/>
        <v>0</v>
      </c>
      <c r="BA52" s="49">
        <f t="shared" si="503"/>
        <v>0</v>
      </c>
      <c r="BB52" s="49">
        <f t="shared" si="504"/>
        <v>0</v>
      </c>
      <c r="BC52" s="49">
        <f t="shared" si="505"/>
        <v>0</v>
      </c>
      <c r="BD52" s="49">
        <f t="shared" si="506"/>
        <v>0</v>
      </c>
      <c r="BE52" s="49">
        <f t="shared" si="507"/>
        <v>0</v>
      </c>
      <c r="BF52" s="49">
        <f t="shared" si="508"/>
        <v>0</v>
      </c>
      <c r="BG52" s="49">
        <f t="shared" si="509"/>
        <v>0</v>
      </c>
      <c r="BH52" s="49">
        <f t="shared" si="510"/>
        <v>0</v>
      </c>
      <c r="BI52" s="49">
        <f t="shared" si="511"/>
        <v>0</v>
      </c>
      <c r="BJ52" s="49">
        <f t="shared" si="512"/>
        <v>0</v>
      </c>
      <c r="BK52" s="49">
        <f t="shared" si="513"/>
        <v>0</v>
      </c>
      <c r="BL52" s="49">
        <f t="shared" si="514"/>
        <v>0</v>
      </c>
      <c r="BM52" s="49">
        <f t="shared" si="515"/>
        <v>0</v>
      </c>
      <c r="BN52" s="49">
        <f t="shared" si="516"/>
        <v>0</v>
      </c>
      <c r="BO52" s="49">
        <f t="shared" si="517"/>
        <v>0</v>
      </c>
      <c r="BP52" s="49">
        <f t="shared" si="518"/>
        <v>0</v>
      </c>
      <c r="BQ52" s="49">
        <f t="shared" si="519"/>
        <v>0</v>
      </c>
      <c r="BR52" s="14"/>
      <c r="BS52" s="14"/>
      <c r="BT52" s="115" t="s">
        <v>189</v>
      </c>
      <c r="BU52" s="49">
        <f t="shared" si="520"/>
        <v>0</v>
      </c>
      <c r="BV52" s="49">
        <f t="shared" si="521"/>
        <v>0</v>
      </c>
      <c r="BW52" s="49">
        <f t="shared" si="522"/>
        <v>0</v>
      </c>
      <c r="BX52" s="49">
        <f t="shared" si="523"/>
        <v>0</v>
      </c>
      <c r="BY52" s="49">
        <f t="shared" si="524"/>
        <v>0</v>
      </c>
      <c r="BZ52" s="49">
        <f t="shared" si="525"/>
        <v>0</v>
      </c>
      <c r="CA52" s="49">
        <f t="shared" si="526"/>
        <v>0</v>
      </c>
      <c r="CB52" s="116" t="s">
        <v>109</v>
      </c>
      <c r="CC52" s="99">
        <f>RANK(CA52,CA49:CA52)</f>
        <v>1</v>
      </c>
      <c r="CD52" s="49">
        <f>SUMPRODUCT((CA49:CA52=CA52)*(BZ49:BZ52&gt;BZ52))</f>
        <v>0</v>
      </c>
      <c r="CE52" s="14"/>
      <c r="CF52" s="115" t="str">
        <f t="shared" si="527"/>
        <v>Tunisien</v>
      </c>
      <c r="CG52" s="49">
        <f t="shared" si="528"/>
        <v>0</v>
      </c>
      <c r="CH52" s="49">
        <f t="shared" si="529"/>
        <v>0</v>
      </c>
      <c r="CI52" s="49">
        <f t="shared" si="530"/>
        <v>0</v>
      </c>
      <c r="CJ52" s="49">
        <f t="shared" si="531"/>
        <v>0</v>
      </c>
      <c r="CK52" s="49" t="str">
        <f t="shared" si="532"/>
        <v>F</v>
      </c>
      <c r="CL52" s="49">
        <f>IF(CF52&gt;0,RANK(CJ52,CJ49:CJ52),)</f>
        <v>1</v>
      </c>
      <c r="CM52" s="49">
        <f>IF(AND(CF52&gt;0,COUNTIF(CL49:CL52,CL52)&gt;1),SUMIFS($AI$4:$AI$108,$AF$4:$AF$108,$BT52,$M$4:$M$108,1)+SUMIFS($AK$4:$AK$108,$AH$4:$AH$108,$BT52,$M$4:$M$108,1)-SUMIFS($AK$4:$AK$108,$AF$4:$AF$108,$BT52,$M$4:$M$108,1)-SUMIFS($AI$4:$AI$108,$AH$4:$AH$108,$BT52,$M$4:$M$108,1),)</f>
        <v>0</v>
      </c>
      <c r="CN52" s="49">
        <f>IF(AND(CF52&gt;0,COUNTIF(CL49:CL52,CL52)&gt;1),CL52+RANK(CM52,CM49:CM52)-1,CL52)</f>
        <v>1</v>
      </c>
      <c r="CO52" s="49">
        <f>IF(AND(CF52&gt;0,COUNTIF(CN49:CN52,CN52)&gt;1),SUMIFS($AI$4:$AI$108,$AF$4:$AF$108,$BT52,$M$4:$M$108,1)+SUMIFS($AK$4:$AK$108,$AH$4:$AH$108,$BT52,$M$4:$M$108,1),)</f>
        <v>0</v>
      </c>
      <c r="CP52" s="49">
        <f>IF(AND(CF52&gt;0,COUNTIF(CN49:CN52,CN52)&gt;1),CN52+RANK(CO52,CO49:CO52)-1,CN52)</f>
        <v>1</v>
      </c>
      <c r="CQ52" s="49">
        <f t="shared" si="533"/>
        <v>1</v>
      </c>
      <c r="CR52" s="49">
        <f>IF(OR(CQ52="",COUNTIF(CQ49:CQ52,CQ52)=1),"",$BZ52)</f>
        <v>0</v>
      </c>
      <c r="CS52" s="49">
        <f>IF(CQ52="","",IF(COUNTIF(CQ49:CQ52,CQ52)=1,CQ52,CQ52+RANK(CR52,CR49:CR52,0)-1))</f>
        <v>1</v>
      </c>
      <c r="CT52" s="49">
        <f>IF(OR(CS52="",COUNTIF(CS49:CS52,CS52)=1),"",$BX52)</f>
        <v>0</v>
      </c>
      <c r="CU52" s="49">
        <f>IF(CQ52="","",IF(COUNTIF(CS49:CS52,CS52)=1,CS52,CS52+RANK(CT52,CT49:CT52,0)-1))</f>
        <v>1</v>
      </c>
      <c r="CV52" s="49">
        <f>IF(OR(CU52="",COUNTIF(CU49:CU52,CU52)=1),"",$BU52)</f>
        <v>0</v>
      </c>
      <c r="CW52" s="49">
        <f>IF(CQ52="","",IF(COUNTIF(CU49:CU52,CU52)=1,CU52,CU52+RANK(CV52,CV49:CV52,0)-1))</f>
        <v>1</v>
      </c>
      <c r="CX52" s="49">
        <f>IF(CF52&gt;0,BM47+RANK(CW52,CW49:CW52,1),)</f>
        <v>1</v>
      </c>
      <c r="CY52" s="14"/>
      <c r="CZ52" s="115">
        <f t="shared" si="534"/>
        <v>0</v>
      </c>
      <c r="DA52" s="49">
        <f t="shared" si="535"/>
        <v>0</v>
      </c>
      <c r="DB52" s="49">
        <f t="shared" si="536"/>
        <v>0</v>
      </c>
      <c r="DC52" s="49">
        <f t="shared" si="537"/>
        <v>0</v>
      </c>
      <c r="DD52" s="49">
        <f t="shared" si="538"/>
        <v>0</v>
      </c>
      <c r="DE52" s="49" t="str">
        <f t="shared" si="539"/>
        <v>F</v>
      </c>
      <c r="DF52" s="49">
        <f>IF(CZ52&gt;0,RANK(DD52,DD49:DD52)+CG47,)</f>
        <v>0</v>
      </c>
      <c r="DG52" s="49">
        <f>IF(AND(CZ52&gt;0,COUNTIF(DF49:DF52,DF52)&gt;1),SUMIFS($AI$4:$AI$108,$AF$4:$AF$108,$BT52,$M$4:$M$108,2)+SUMIFS($AK$4:$AK$108,$AH$4:$AH108,$BT52,$M$4:$M$108,2)-SUMIFS($AK$4:$AK$108,$AF$4:$AF$108,$BT52,$M$4:$M$108,2)-SUMIFS($AI$4:$AI$108,$AH$4:$AH$108,$BT52,$M$4:$M$108,2),)</f>
        <v>0</v>
      </c>
      <c r="DH52" s="49">
        <f>IF(AND(CZ52&gt;0,COUNTIF(DF49:DF52,DF52)&gt;1),DF52+RANK(DG52,DG49:DG52)-1,DF52)</f>
        <v>0</v>
      </c>
      <c r="DI52" s="49">
        <f>IF(AND(CZ52&gt;0,COUNTIF(DH49:DH52,DH52)&gt;1),SUMIFS($AI$4:$AI$108,$AF$4:$AF$108,$BT52,$M$4:$M$108,2)+SUMIFS($AK$4:$AK$108,$AH$4:$AH$108,$BT52,$M$4:$M$108,2),)</f>
        <v>0</v>
      </c>
      <c r="DJ52" s="49">
        <f>IF(AND(CZ52&gt;0,COUNTIF(DH49:DH52,DH52)&gt;1),DH52+RANK(DI52,DI49:DI52)-1,DH52)</f>
        <v>0</v>
      </c>
      <c r="DK52" s="49" t="str">
        <f t="shared" si="540"/>
        <v/>
      </c>
      <c r="DL52" s="49" t="str">
        <f>IF(OR(DK52="",COUNTIF(DK49:DK52,DK52)=1),"",$BZ52)</f>
        <v/>
      </c>
      <c r="DM52" s="49" t="str">
        <f>IF(DK52="","",IF(COUNTIF(DK49:DK52,DK52)=1,DK52,DK52+RANK(DL52,DL49:DL52,0)-1))</f>
        <v/>
      </c>
      <c r="DN52" s="49" t="str">
        <f>IF(OR(DM52="",COUNTIF(DM49:DM52,DM52)=1),"",$BX52)</f>
        <v/>
      </c>
      <c r="DO52" s="49" t="str">
        <f>IF(DK52="","",IF(COUNTIF(DM49:DM52,DM52)=1,DM52,DM52+RANK(DN52,DN49:DN52,0)-1))</f>
        <v/>
      </c>
      <c r="DP52" s="49" t="str">
        <f>IF(OR(DO52="",COUNTIF(DO49:DO52,DO52)=1),"",$BU52)</f>
        <v/>
      </c>
      <c r="DQ52" s="49" t="str">
        <f>IF(DK52="","",IF(COUNTIF(DO49:DO52,DO52)=1,DO52,DO52+RANK(DP52,DP49:DP52,0)-1))</f>
        <v/>
      </c>
      <c r="DR52" s="49">
        <f>IF(CZ52&gt;0,CG47+RANK(DQ52,DQ49:DQ52,1),)</f>
        <v>0</v>
      </c>
      <c r="DS52" s="14"/>
      <c r="DT52" s="116">
        <f t="shared" si="541"/>
        <v>0</v>
      </c>
      <c r="DU52" s="49">
        <f t="shared" si="542"/>
        <v>0</v>
      </c>
      <c r="DV52" s="49">
        <f t="shared" si="543"/>
        <v>0</v>
      </c>
      <c r="DW52" s="49">
        <f t="shared" si="544"/>
        <v>0</v>
      </c>
      <c r="DX52" s="49">
        <f t="shared" si="545"/>
        <v>0</v>
      </c>
      <c r="DY52" s="49" t="str">
        <f t="shared" si="546"/>
        <v>F</v>
      </c>
      <c r="DZ52" s="49">
        <f>IF(DT52&gt;0,RANK(DX52,DX49:DX52)+CG47+DA47,)</f>
        <v>0</v>
      </c>
      <c r="EA52" s="49">
        <f>IF(AND(DT52&gt;0,COUNTIF(DZ49:DZ52,DZ52)&gt;1),SUMIFS($AI$4:$AI$108,$AF$4:$AF$108,$BT52,$M$4:$M$108,3)+SUMIFS($AK$4:$AK$108,$AH$4:$AH$108,$BT52,$M$4:$M$108,3)-SUMIFS($AK$4:$AK$108,$AF$4:$AF$108,$BT52,$M$4:$M$108,3)-SUMIFS($AI$4:$AI$108,$AH$4:$AH$108,$BT52,$M$4:$M$108,3),)</f>
        <v>0</v>
      </c>
      <c r="EB52" s="49">
        <f>IF(AND(DT52&gt;0,COUNTIF(DZ49:DZ52,DZ52)&gt;1),DZ52+RANK(EA52,EA49:EA52)-1,DZ52)</f>
        <v>0</v>
      </c>
      <c r="EC52" s="49">
        <f>IF(AND(DT52&gt;0,COUNTIF(EB49:EB52,EB52)&gt;1),SUMIFS($AI$4:$AI$108,$AF$4:$AF$108,$BT52,$M$4:$M$108,3)+SUMIFS($AK$4:$AK$108,$AH$4:$AH$108,$BT52,$M$4:$M$108,3),)</f>
        <v>0</v>
      </c>
      <c r="ED52" s="49">
        <f>IF(AND(DT52&gt;0,COUNTIF(EB49:EB52,EB52)&gt;1),EB52+RANK(EC52,EC49:EC52)-1,EB52)</f>
        <v>0</v>
      </c>
      <c r="EE52" s="49" t="str">
        <f t="shared" si="547"/>
        <v/>
      </c>
      <c r="EF52" s="49" t="str">
        <f>IF(OR(EE52="",COUNTIF(EE49:EE52,EE52)=1),"",$BZ52)</f>
        <v/>
      </c>
      <c r="EG52" s="49" t="str">
        <f>IF(EE52="","",IF(COUNTIF(EE49:EE52,EE52)=1,EE52,EE52+RANK(EF52,EF49:EF52,0)-1))</f>
        <v/>
      </c>
      <c r="EH52" s="49" t="str">
        <f>IF(OR(EG52="",COUNTIF(EG49:EG52,EG52)=1),"",$BX52)</f>
        <v/>
      </c>
      <c r="EI52" s="49" t="str">
        <f>IF(EE52="","",IF(COUNTIF(EG49:EG52,EG52)=1,EG52,EG52+RANK(EH52,EH49:EH52,0)-1))</f>
        <v/>
      </c>
      <c r="EJ52" s="49" t="str">
        <f>IF(OR(EI52="",COUNTIF(EI49:EI52,EI52)=1),"",$BU52)</f>
        <v/>
      </c>
      <c r="EK52" s="49" t="str">
        <f>IF(EE52="","",IF(COUNTIF(EI49:EI52,EI52)=1,EI52,EI52+RANK(EJ52,EJ49:EJ52,0)-1))</f>
        <v/>
      </c>
      <c r="EL52" s="49">
        <f>IF(DT52&gt;0,CG47+DA47+RANK(EK52,EK49:EK52,1),)</f>
        <v>0</v>
      </c>
      <c r="EM52" s="14"/>
      <c r="EN52" s="49">
        <f t="shared" si="548"/>
        <v>0</v>
      </c>
      <c r="EO52" s="49">
        <f t="shared" si="549"/>
        <v>0</v>
      </c>
      <c r="EP52" s="49">
        <f t="shared" si="550"/>
        <v>0</v>
      </c>
      <c r="EQ52" s="49">
        <f t="shared" si="551"/>
        <v>0</v>
      </c>
      <c r="ER52" s="49">
        <f t="shared" si="552"/>
        <v>0</v>
      </c>
      <c r="ES52" s="49" t="str">
        <f t="shared" si="553"/>
        <v>F</v>
      </c>
      <c r="ET52" s="49">
        <f>IF(EN52&gt;0,RANK(ER52,ER49:ER52)+CG47+DA47+DU47,)</f>
        <v>0</v>
      </c>
      <c r="EU52" s="49">
        <f>IF(AND(EN52&gt;0,COUNTIF(ET49:ET52,ET52)&gt;1),SUMIFS($AI$4:$AI$108,$AF$4:$AF$108,$BT52,$M$4:$M$108,4)+SUMIFS($AK$4:$AK$108,$AH$4:$AH$108,$BT52,$M$4:$M$108,4)-SUMIFS($AK$4:$AK$108,$AF$4:$AF$108,$BT52,$M$4:$M$108,4)-SUMIFS($AI$4:$AI$108,$AH$4:$AH$108,$BT52,$M$4:$M$108,4),)</f>
        <v>0</v>
      </c>
      <c r="EV52" s="49">
        <f>IF(AND(EN52&gt;0,COUNTIF(ET49:ET52,ET52)&gt;1),ET52+RANK(EU52,EU49:EU52)-1,ET52)</f>
        <v>0</v>
      </c>
      <c r="EW52" s="49">
        <f t="shared" si="554"/>
        <v>0</v>
      </c>
      <c r="EX52" s="49">
        <f>IF(AND(EN52&gt;0,COUNTIF(EV49:EV52,EV52)&gt;1),EV52+RANK(EW52,EW49:EW52)-1,EV52)</f>
        <v>0</v>
      </c>
      <c r="EY52" s="49" t="str">
        <f t="shared" si="555"/>
        <v/>
      </c>
      <c r="EZ52" s="49" t="str">
        <f>IF(OR(EY52="",COUNTIF(EY49:EY52,EY52)=1),"",$BZ52)</f>
        <v/>
      </c>
      <c r="FA52" s="49" t="str">
        <f>IF(EY52="","",IF(COUNTIF(EY49:EY52,EY52)=1,EY52,EY52+RANK(EZ52,EZ49:EZ52,0)-1))</f>
        <v/>
      </c>
      <c r="FB52" s="49" t="str">
        <f>IF(OR(FA52="",COUNTIF(FA49:FA52,FA52)=1),"",$BX52)</f>
        <v/>
      </c>
      <c r="FC52" s="49" t="str">
        <f>IF(EY52="","",IF(COUNTIF(FA49:FA52,FA52)=1,FA52,FA52+RANK(FB52,FB49:FB52,0)-1))</f>
        <v/>
      </c>
      <c r="FD52" s="49" t="str">
        <f>IF(OR(FC52="",COUNTIF(FC49:FC52,FC52)=1),"",$BU52)</f>
        <v/>
      </c>
      <c r="FE52" s="49" t="str">
        <f>IF(EY52="","",IF(COUNTIF(FC49:FC52,FC52)=1,FC52,FC52+RANK(FD52,FD49:FD52,0)-1))</f>
        <v/>
      </c>
      <c r="FF52" s="49">
        <f>IF(EN52&gt;0,CG47+DA47+DU47+RANK(FE52,FE49:FE52,1),)</f>
        <v>0</v>
      </c>
      <c r="FG52" s="14"/>
      <c r="FH52" s="49">
        <f>IFERROR(VLOOKUP(FJ52,CF48:CX52,19,FALSE),IFERROR(VLOOKUP(FJ52,CZ48:DR52,19,FALSE),IFERROR(VLOOKUP(FJ52,DT48:EL52,19,FALSE),VLOOKUP(FJ52,EN48:FF52,19,FALSE))))</f>
        <v>1</v>
      </c>
      <c r="FI52" s="49">
        <f>RANK(FH52,FH49:FH52,1)+COUNTIF(FH49:FH52,FH52)-1</f>
        <v>4</v>
      </c>
      <c r="FJ52" s="14" t="str">
        <f t="shared" si="556"/>
        <v>Tunisien</v>
      </c>
      <c r="FK52" s="42"/>
      <c r="FL52" s="42"/>
      <c r="FM52" s="42"/>
      <c r="FN52" s="42"/>
      <c r="FO52" s="42"/>
      <c r="FP52" s="42"/>
      <c r="FQ52" s="42"/>
      <c r="FR52" s="42"/>
      <c r="FS52" s="42"/>
      <c r="FT52" s="42"/>
      <c r="FU52" s="42"/>
      <c r="FV52" s="42"/>
      <c r="FW52" s="42"/>
      <c r="FX52" s="42"/>
      <c r="FY52" s="42"/>
      <c r="FZ52" s="44">
        <v>50</v>
      </c>
      <c r="GA52" s="44" t="str">
        <f t="shared" si="79"/>
        <v>EJBFIGLK</v>
      </c>
      <c r="GB52" s="44" t="s">
        <v>148</v>
      </c>
      <c r="GC52" s="44" t="s">
        <v>159</v>
      </c>
      <c r="GD52" s="44" t="s">
        <v>146</v>
      </c>
      <c r="GE52" s="44" t="s">
        <v>109</v>
      </c>
      <c r="GF52" s="44" t="s">
        <v>150</v>
      </c>
      <c r="GG52" s="44" t="s">
        <v>149</v>
      </c>
      <c r="GH52" s="44" t="s">
        <v>152</v>
      </c>
      <c r="GI52" s="44" t="s">
        <v>151</v>
      </c>
      <c r="GJ52" s="100" t="str">
        <f t="shared" ref="GJ52:GQ52" si="563">VLOOKUP(GB52,$FM$3:$FN$15,2,FALSE)</f>
        <v>Elfenbenskusten</v>
      </c>
      <c r="GK52" s="100" t="str">
        <f t="shared" si="563"/>
        <v>Österrike</v>
      </c>
      <c r="GL52" s="100" t="str">
        <f t="shared" si="563"/>
        <v>Qatar</v>
      </c>
      <c r="GM52" s="100" t="str">
        <f t="shared" si="563"/>
        <v>Sverige</v>
      </c>
      <c r="GN52" s="100" t="str">
        <f t="shared" si="563"/>
        <v>Irak</v>
      </c>
      <c r="GO52" s="100" t="str">
        <f t="shared" si="563"/>
        <v>Iran</v>
      </c>
      <c r="GP52" s="100" t="str">
        <f t="shared" si="563"/>
        <v>Ghana</v>
      </c>
      <c r="GQ52" s="100" t="str">
        <f t="shared" si="563"/>
        <v>Uzbekistan</v>
      </c>
      <c r="GR52" s="42" t="str">
        <f t="shared" si="81"/>
        <v/>
      </c>
      <c r="GS52" s="42"/>
      <c r="GT52" s="42"/>
      <c r="GU52" s="42"/>
      <c r="GV52" s="42"/>
      <c r="GW52" s="42"/>
      <c r="GX52" s="44"/>
      <c r="GY52" s="42"/>
      <c r="GZ52" s="85">
        <v>49</v>
      </c>
      <c r="HA52" s="96"/>
      <c r="HB52" s="96"/>
      <c r="HC52" s="85"/>
      <c r="HD52" s="42"/>
      <c r="HE52" s="42"/>
      <c r="HF52" s="42"/>
      <c r="HG52" s="42"/>
    </row>
    <row r="53" spans="1:215" ht="14.25" customHeight="1" x14ac:dyDescent="0.35">
      <c r="A53" s="42"/>
      <c r="B53" s="85">
        <v>57</v>
      </c>
      <c r="C53" s="86">
        <v>46199</v>
      </c>
      <c r="D53" s="87" t="s">
        <v>187</v>
      </c>
      <c r="E53" s="88" t="s">
        <v>157</v>
      </c>
      <c r="F53" s="89" t="s">
        <v>188</v>
      </c>
      <c r="G53" s="90"/>
      <c r="H53" s="85" t="s">
        <v>157</v>
      </c>
      <c r="I53" s="90"/>
      <c r="J53" s="85" t="str">
        <f t="shared" si="476"/>
        <v/>
      </c>
      <c r="K53" s="91"/>
      <c r="L53" s="91"/>
      <c r="M53" s="92">
        <f t="shared" si="477"/>
        <v>1</v>
      </c>
      <c r="N53" s="46"/>
      <c r="O53" s="118" t="str">
        <f>IF(COUNTBLANK(G49:G54)+COUNTBLANK(I49:I54)=0,"Resultat OK","Fyll i resultat")</f>
        <v>Fyll i resultat</v>
      </c>
      <c r="P53" s="102"/>
      <c r="Q53" s="102"/>
      <c r="R53" s="102"/>
      <c r="S53" s="102"/>
      <c r="T53" s="102"/>
      <c r="U53" s="102"/>
      <c r="V53" s="44"/>
      <c r="W53" s="42"/>
      <c r="X53" s="43"/>
      <c r="Y53" s="44"/>
      <c r="Z53" s="44"/>
      <c r="AA53" s="44"/>
      <c r="AB53" s="47"/>
      <c r="AC53" s="48"/>
      <c r="AD53" s="42"/>
      <c r="AE53" s="98">
        <f t="shared" ref="AE53:AH53" si="564">C53</f>
        <v>46199</v>
      </c>
      <c r="AF53" s="98" t="str">
        <f t="shared" si="564"/>
        <v>Japan</v>
      </c>
      <c r="AG53" s="98" t="str">
        <f t="shared" si="564"/>
        <v>-</v>
      </c>
      <c r="AH53" s="98" t="str">
        <f t="shared" si="564"/>
        <v>Sverige</v>
      </c>
      <c r="AI53" s="90" t="str">
        <f t="shared" si="486"/>
        <v/>
      </c>
      <c r="AJ53" s="85" t="str">
        <f t="shared" si="487"/>
        <v>-</v>
      </c>
      <c r="AK53" s="90" t="str">
        <f t="shared" si="488"/>
        <v/>
      </c>
      <c r="AL53" s="85" t="str">
        <f t="shared" si="489"/>
        <v/>
      </c>
      <c r="AM53" s="91"/>
      <c r="AN53" s="49">
        <f t="shared" si="490"/>
        <v>0</v>
      </c>
      <c r="AO53" s="49">
        <f t="shared" si="491"/>
        <v>0</v>
      </c>
      <c r="AP53" s="49">
        <f t="shared" si="492"/>
        <v>0</v>
      </c>
      <c r="AQ53" s="49">
        <f t="shared" si="493"/>
        <v>0</v>
      </c>
      <c r="AR53" s="49">
        <f t="shared" si="494"/>
        <v>0</v>
      </c>
      <c r="AS53" s="49">
        <f t="shared" si="495"/>
        <v>0</v>
      </c>
      <c r="AT53" s="49">
        <f t="shared" si="496"/>
        <v>0</v>
      </c>
      <c r="AU53" s="49">
        <f t="shared" si="497"/>
        <v>0</v>
      </c>
      <c r="AV53" s="49">
        <f t="shared" si="498"/>
        <v>0</v>
      </c>
      <c r="AW53" s="49">
        <f t="shared" si="499"/>
        <v>0</v>
      </c>
      <c r="AX53" s="49">
        <f t="shared" si="500"/>
        <v>0</v>
      </c>
      <c r="AY53" s="49">
        <f t="shared" si="501"/>
        <v>0</v>
      </c>
      <c r="AZ53" s="49">
        <f t="shared" si="502"/>
        <v>0</v>
      </c>
      <c r="BA53" s="49">
        <f t="shared" si="503"/>
        <v>0</v>
      </c>
      <c r="BB53" s="49">
        <f t="shared" si="504"/>
        <v>0</v>
      </c>
      <c r="BC53" s="49">
        <f t="shared" si="505"/>
        <v>0</v>
      </c>
      <c r="BD53" s="49">
        <f t="shared" si="506"/>
        <v>0</v>
      </c>
      <c r="BE53" s="49">
        <f t="shared" si="507"/>
        <v>0</v>
      </c>
      <c r="BF53" s="49">
        <f t="shared" si="508"/>
        <v>0</v>
      </c>
      <c r="BG53" s="49">
        <f t="shared" si="509"/>
        <v>0</v>
      </c>
      <c r="BH53" s="49">
        <f t="shared" si="510"/>
        <v>0</v>
      </c>
      <c r="BI53" s="49">
        <f t="shared" si="511"/>
        <v>0</v>
      </c>
      <c r="BJ53" s="49">
        <f t="shared" si="512"/>
        <v>0</v>
      </c>
      <c r="BK53" s="49">
        <f t="shared" si="513"/>
        <v>0</v>
      </c>
      <c r="BL53" s="49">
        <f t="shared" si="514"/>
        <v>0</v>
      </c>
      <c r="BM53" s="49">
        <f t="shared" si="515"/>
        <v>0</v>
      </c>
      <c r="BN53" s="49">
        <f t="shared" si="516"/>
        <v>0</v>
      </c>
      <c r="BO53" s="49">
        <f t="shared" si="517"/>
        <v>0</v>
      </c>
      <c r="BP53" s="49">
        <f t="shared" si="518"/>
        <v>0</v>
      </c>
      <c r="BQ53" s="49">
        <f t="shared" si="519"/>
        <v>0</v>
      </c>
      <c r="BR53" s="14"/>
      <c r="BS53" s="14"/>
      <c r="BT53" s="14"/>
      <c r="BU53" s="49"/>
      <c r="BV53" s="49"/>
      <c r="BW53" s="49"/>
      <c r="BX53" s="49"/>
      <c r="BY53" s="49"/>
      <c r="BZ53" s="49"/>
      <c r="CA53" s="49"/>
      <c r="CB53" s="14"/>
      <c r="CC53" s="49"/>
      <c r="CD53" s="49"/>
      <c r="CE53" s="14"/>
      <c r="CF53" s="14"/>
      <c r="CG53" s="49"/>
      <c r="CH53" s="49"/>
      <c r="CI53" s="49"/>
      <c r="CJ53" s="49"/>
      <c r="CK53" s="49"/>
      <c r="CL53" s="49"/>
      <c r="CM53" s="49"/>
      <c r="CN53" s="49"/>
      <c r="CO53" s="49"/>
      <c r="CP53" s="49"/>
      <c r="CQ53" s="49"/>
      <c r="CR53" s="49"/>
      <c r="CS53" s="49"/>
      <c r="CT53" s="49"/>
      <c r="CU53" s="49"/>
      <c r="CV53" s="49"/>
      <c r="CW53" s="49"/>
      <c r="CX53" s="49"/>
      <c r="CY53" s="14"/>
      <c r="CZ53" s="14"/>
      <c r="DA53" s="49"/>
      <c r="DB53" s="49"/>
      <c r="DC53" s="49"/>
      <c r="DD53" s="49"/>
      <c r="DE53" s="49"/>
      <c r="DF53" s="49"/>
      <c r="DG53" s="49"/>
      <c r="DH53" s="49"/>
      <c r="DI53" s="49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49"/>
      <c r="DU53" s="49"/>
      <c r="DV53" s="49"/>
      <c r="DW53" s="49"/>
      <c r="DX53" s="49"/>
      <c r="DY53" s="49"/>
      <c r="DZ53" s="49"/>
      <c r="EA53" s="49"/>
      <c r="EB53" s="49"/>
      <c r="EC53" s="49"/>
      <c r="ED53" s="49"/>
      <c r="EE53" s="49"/>
      <c r="EF53" s="49"/>
      <c r="EG53" s="49"/>
      <c r="EH53" s="49"/>
      <c r="EI53" s="49"/>
      <c r="EJ53" s="49"/>
      <c r="EK53" s="49"/>
      <c r="EL53" s="49"/>
      <c r="EM53" s="14"/>
      <c r="EN53" s="49"/>
      <c r="EO53" s="49"/>
      <c r="EP53" s="49"/>
      <c r="EQ53" s="49"/>
      <c r="ER53" s="49"/>
      <c r="ES53" s="49"/>
      <c r="ET53" s="49"/>
      <c r="EU53" s="49"/>
      <c r="EV53" s="49"/>
      <c r="EW53" s="49"/>
      <c r="EX53" s="49"/>
      <c r="EY53" s="49"/>
      <c r="EZ53" s="49"/>
      <c r="FA53" s="49"/>
      <c r="FB53" s="49"/>
      <c r="FC53" s="49"/>
      <c r="FD53" s="49"/>
      <c r="FE53" s="49"/>
      <c r="FF53" s="49"/>
      <c r="FG53" s="14"/>
      <c r="FH53" s="49"/>
      <c r="FI53" s="49"/>
      <c r="FJ53" s="14"/>
      <c r="FK53" s="42"/>
      <c r="FL53" s="42"/>
      <c r="FM53" s="42"/>
      <c r="FN53" s="42"/>
      <c r="FO53" s="42"/>
      <c r="FP53" s="42"/>
      <c r="FQ53" s="42"/>
      <c r="FR53" s="42"/>
      <c r="FS53" s="42"/>
      <c r="FT53" s="42"/>
      <c r="FU53" s="42"/>
      <c r="FV53" s="42"/>
      <c r="FW53" s="42"/>
      <c r="FX53" s="42"/>
      <c r="FY53" s="42"/>
      <c r="FZ53" s="44">
        <v>51</v>
      </c>
      <c r="GA53" s="44" t="str">
        <f t="shared" si="79"/>
        <v>EJBFHGLK</v>
      </c>
      <c r="GB53" s="44" t="s">
        <v>148</v>
      </c>
      <c r="GC53" s="44" t="s">
        <v>159</v>
      </c>
      <c r="GD53" s="44" t="s">
        <v>146</v>
      </c>
      <c r="GE53" s="44" t="s">
        <v>109</v>
      </c>
      <c r="GF53" s="44" t="s">
        <v>160</v>
      </c>
      <c r="GG53" s="44" t="s">
        <v>149</v>
      </c>
      <c r="GH53" s="44" t="s">
        <v>152</v>
      </c>
      <c r="GI53" s="44" t="s">
        <v>151</v>
      </c>
      <c r="GJ53" s="100" t="str">
        <f t="shared" ref="GJ53:GQ53" si="565">VLOOKUP(GB53,$FM$3:$FN$15,2,FALSE)</f>
        <v>Elfenbenskusten</v>
      </c>
      <c r="GK53" s="100" t="str">
        <f t="shared" si="565"/>
        <v>Österrike</v>
      </c>
      <c r="GL53" s="100" t="str">
        <f t="shared" si="565"/>
        <v>Qatar</v>
      </c>
      <c r="GM53" s="100" t="str">
        <f t="shared" si="565"/>
        <v>Sverige</v>
      </c>
      <c r="GN53" s="100" t="str">
        <f t="shared" si="565"/>
        <v>Saudiarabien</v>
      </c>
      <c r="GO53" s="100" t="str">
        <f t="shared" si="565"/>
        <v>Iran</v>
      </c>
      <c r="GP53" s="100" t="str">
        <f t="shared" si="565"/>
        <v>Ghana</v>
      </c>
      <c r="GQ53" s="100" t="str">
        <f t="shared" si="565"/>
        <v>Uzbekistan</v>
      </c>
      <c r="GR53" s="42" t="str">
        <f t="shared" si="81"/>
        <v/>
      </c>
      <c r="GS53" s="42"/>
      <c r="GT53" s="42"/>
      <c r="GU53" s="42"/>
      <c r="GV53" s="42"/>
      <c r="GW53" s="42"/>
      <c r="GX53" s="44"/>
      <c r="GY53" s="42"/>
      <c r="GZ53" s="85">
        <v>50</v>
      </c>
      <c r="HA53" s="96"/>
      <c r="HB53" s="96"/>
      <c r="HC53" s="85"/>
      <c r="HD53" s="42"/>
      <c r="HE53" s="42"/>
      <c r="HF53" s="42"/>
      <c r="HG53" s="42"/>
    </row>
    <row r="54" spans="1:215" ht="14.25" customHeight="1" x14ac:dyDescent="0.35">
      <c r="A54" s="42"/>
      <c r="B54" s="85">
        <v>58</v>
      </c>
      <c r="C54" s="86">
        <v>46199</v>
      </c>
      <c r="D54" s="87" t="s">
        <v>189</v>
      </c>
      <c r="E54" s="88" t="s">
        <v>157</v>
      </c>
      <c r="F54" s="89" t="s">
        <v>186</v>
      </c>
      <c r="G54" s="90"/>
      <c r="H54" s="85" t="s">
        <v>157</v>
      </c>
      <c r="I54" s="90"/>
      <c r="J54" s="85" t="str">
        <f t="shared" si="476"/>
        <v/>
      </c>
      <c r="K54" s="91"/>
      <c r="L54" s="91"/>
      <c r="M54" s="92">
        <f t="shared" si="477"/>
        <v>1</v>
      </c>
      <c r="N54" s="46"/>
      <c r="O54" s="42"/>
      <c r="P54" s="42"/>
      <c r="Q54" s="42"/>
      <c r="R54" s="42"/>
      <c r="S54" s="42"/>
      <c r="T54" s="42"/>
      <c r="U54" s="42"/>
      <c r="V54" s="44"/>
      <c r="W54" s="42"/>
      <c r="X54" s="43"/>
      <c r="Y54" s="44"/>
      <c r="Z54" s="44"/>
      <c r="AA54" s="44"/>
      <c r="AB54" s="47"/>
      <c r="AC54" s="48"/>
      <c r="AD54" s="42"/>
      <c r="AE54" s="98">
        <f t="shared" ref="AE54:AH54" si="566">C54</f>
        <v>46199</v>
      </c>
      <c r="AF54" s="98" t="str">
        <f t="shared" si="566"/>
        <v>Tunisien</v>
      </c>
      <c r="AG54" s="98" t="str">
        <f t="shared" si="566"/>
        <v>-</v>
      </c>
      <c r="AH54" s="98" t="str">
        <f t="shared" si="566"/>
        <v>Nederländerna</v>
      </c>
      <c r="AI54" s="90" t="str">
        <f t="shared" si="486"/>
        <v/>
      </c>
      <c r="AJ54" s="85" t="str">
        <f t="shared" si="487"/>
        <v>-</v>
      </c>
      <c r="AK54" s="90" t="str">
        <f t="shared" si="488"/>
        <v/>
      </c>
      <c r="AL54" s="85" t="str">
        <f t="shared" si="489"/>
        <v/>
      </c>
      <c r="AM54" s="91"/>
      <c r="AN54" s="49">
        <f t="shared" si="490"/>
        <v>0</v>
      </c>
      <c r="AO54" s="49">
        <f t="shared" si="491"/>
        <v>0</v>
      </c>
      <c r="AP54" s="49">
        <f t="shared" si="492"/>
        <v>0</v>
      </c>
      <c r="AQ54" s="49">
        <f t="shared" si="493"/>
        <v>0</v>
      </c>
      <c r="AR54" s="49">
        <f t="shared" si="494"/>
        <v>0</v>
      </c>
      <c r="AS54" s="49">
        <f t="shared" si="495"/>
        <v>0</v>
      </c>
      <c r="AT54" s="49">
        <f t="shared" si="496"/>
        <v>0</v>
      </c>
      <c r="AU54" s="49">
        <f t="shared" si="497"/>
        <v>0</v>
      </c>
      <c r="AV54" s="49">
        <f t="shared" si="498"/>
        <v>0</v>
      </c>
      <c r="AW54" s="49">
        <f t="shared" si="499"/>
        <v>0</v>
      </c>
      <c r="AX54" s="49">
        <f t="shared" si="500"/>
        <v>0</v>
      </c>
      <c r="AY54" s="49">
        <f t="shared" si="501"/>
        <v>0</v>
      </c>
      <c r="AZ54" s="49">
        <f t="shared" si="502"/>
        <v>0</v>
      </c>
      <c r="BA54" s="49">
        <f t="shared" si="503"/>
        <v>0</v>
      </c>
      <c r="BB54" s="49">
        <f t="shared" si="504"/>
        <v>0</v>
      </c>
      <c r="BC54" s="49">
        <f t="shared" si="505"/>
        <v>0</v>
      </c>
      <c r="BD54" s="49">
        <f t="shared" si="506"/>
        <v>0</v>
      </c>
      <c r="BE54" s="49">
        <f t="shared" si="507"/>
        <v>0</v>
      </c>
      <c r="BF54" s="49">
        <f t="shared" si="508"/>
        <v>0</v>
      </c>
      <c r="BG54" s="49">
        <f t="shared" si="509"/>
        <v>0</v>
      </c>
      <c r="BH54" s="49">
        <f t="shared" si="510"/>
        <v>0</v>
      </c>
      <c r="BI54" s="49">
        <f t="shared" si="511"/>
        <v>0</v>
      </c>
      <c r="BJ54" s="49">
        <f t="shared" si="512"/>
        <v>0</v>
      </c>
      <c r="BK54" s="49">
        <f t="shared" si="513"/>
        <v>0</v>
      </c>
      <c r="BL54" s="49">
        <f t="shared" si="514"/>
        <v>0</v>
      </c>
      <c r="BM54" s="49">
        <f t="shared" si="515"/>
        <v>0</v>
      </c>
      <c r="BN54" s="49">
        <f t="shared" si="516"/>
        <v>0</v>
      </c>
      <c r="BO54" s="49">
        <f t="shared" si="517"/>
        <v>0</v>
      </c>
      <c r="BP54" s="49">
        <f t="shared" si="518"/>
        <v>0</v>
      </c>
      <c r="BQ54" s="49">
        <f t="shared" si="519"/>
        <v>0</v>
      </c>
      <c r="BR54" s="14"/>
      <c r="BS54" s="14"/>
      <c r="BT54" s="14"/>
      <c r="BU54" s="49"/>
      <c r="BV54" s="49"/>
      <c r="BW54" s="49"/>
      <c r="BX54" s="49"/>
      <c r="BY54" s="49"/>
      <c r="BZ54" s="49"/>
      <c r="CA54" s="49"/>
      <c r="CB54" s="14"/>
      <c r="CC54" s="49"/>
      <c r="CD54" s="49"/>
      <c r="CE54" s="14"/>
      <c r="CF54" s="14"/>
      <c r="CG54" s="49"/>
      <c r="CH54" s="49"/>
      <c r="CI54" s="49"/>
      <c r="CJ54" s="49"/>
      <c r="CK54" s="49"/>
      <c r="CL54" s="49"/>
      <c r="CM54" s="49"/>
      <c r="CN54" s="49"/>
      <c r="CO54" s="49"/>
      <c r="CP54" s="49"/>
      <c r="CQ54" s="49"/>
      <c r="CR54" s="49"/>
      <c r="CS54" s="49"/>
      <c r="CT54" s="49"/>
      <c r="CU54" s="49"/>
      <c r="CV54" s="49"/>
      <c r="CW54" s="49"/>
      <c r="CX54" s="49"/>
      <c r="CY54" s="14"/>
      <c r="CZ54" s="14"/>
      <c r="DA54" s="49"/>
      <c r="DB54" s="49"/>
      <c r="DC54" s="49"/>
      <c r="DD54" s="49"/>
      <c r="DE54" s="49"/>
      <c r="DF54" s="49"/>
      <c r="DG54" s="49"/>
      <c r="DH54" s="49"/>
      <c r="DI54" s="49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49"/>
      <c r="DU54" s="49"/>
      <c r="DV54" s="49"/>
      <c r="DW54" s="49"/>
      <c r="DX54" s="49"/>
      <c r="DY54" s="49"/>
      <c r="DZ54" s="49"/>
      <c r="EA54" s="49"/>
      <c r="EB54" s="49"/>
      <c r="EC54" s="49"/>
      <c r="ED54" s="49"/>
      <c r="EE54" s="49"/>
      <c r="EF54" s="49"/>
      <c r="EG54" s="49"/>
      <c r="EH54" s="49"/>
      <c r="EI54" s="49"/>
      <c r="EJ54" s="49"/>
      <c r="EK54" s="49"/>
      <c r="EL54" s="49"/>
      <c r="EM54" s="14"/>
      <c r="EN54" s="49"/>
      <c r="EO54" s="49"/>
      <c r="EP54" s="49"/>
      <c r="EQ54" s="49"/>
      <c r="ER54" s="49"/>
      <c r="ES54" s="49"/>
      <c r="ET54" s="49"/>
      <c r="EU54" s="49"/>
      <c r="EV54" s="49"/>
      <c r="EW54" s="49"/>
      <c r="EX54" s="49"/>
      <c r="EY54" s="49"/>
      <c r="EZ54" s="49"/>
      <c r="FA54" s="49"/>
      <c r="FB54" s="49"/>
      <c r="FC54" s="49"/>
      <c r="FD54" s="49"/>
      <c r="FE54" s="49"/>
      <c r="FF54" s="49"/>
      <c r="FG54" s="14"/>
      <c r="FH54" s="49"/>
      <c r="FI54" s="49"/>
      <c r="FJ54" s="14"/>
      <c r="FK54" s="42"/>
      <c r="FL54" s="42"/>
      <c r="FM54" s="42"/>
      <c r="FN54" s="42"/>
      <c r="FO54" s="42"/>
      <c r="FP54" s="42"/>
      <c r="FQ54" s="42"/>
      <c r="FR54" s="42"/>
      <c r="FS54" s="42"/>
      <c r="FT54" s="42"/>
      <c r="FU54" s="42"/>
      <c r="FV54" s="42"/>
      <c r="FW54" s="42"/>
      <c r="FX54" s="42"/>
      <c r="FY54" s="42"/>
      <c r="FZ54" s="44">
        <v>52</v>
      </c>
      <c r="GA54" s="44" t="str">
        <f t="shared" si="79"/>
        <v>EGBFIHLK</v>
      </c>
      <c r="GB54" s="44" t="s">
        <v>148</v>
      </c>
      <c r="GC54" s="44" t="s">
        <v>149</v>
      </c>
      <c r="GD54" s="44" t="s">
        <v>146</v>
      </c>
      <c r="GE54" s="44" t="s">
        <v>109</v>
      </c>
      <c r="GF54" s="44" t="s">
        <v>150</v>
      </c>
      <c r="GG54" s="44" t="s">
        <v>160</v>
      </c>
      <c r="GH54" s="44" t="s">
        <v>152</v>
      </c>
      <c r="GI54" s="44" t="s">
        <v>151</v>
      </c>
      <c r="GJ54" s="100" t="str">
        <f t="shared" ref="GJ54:GQ54" si="567">VLOOKUP(GB54,$FM$3:$FN$15,2,FALSE)</f>
        <v>Elfenbenskusten</v>
      </c>
      <c r="GK54" s="100" t="str">
        <f t="shared" si="567"/>
        <v>Iran</v>
      </c>
      <c r="GL54" s="100" t="str">
        <f t="shared" si="567"/>
        <v>Qatar</v>
      </c>
      <c r="GM54" s="100" t="str">
        <f t="shared" si="567"/>
        <v>Sverige</v>
      </c>
      <c r="GN54" s="100" t="str">
        <f t="shared" si="567"/>
        <v>Irak</v>
      </c>
      <c r="GO54" s="100" t="str">
        <f t="shared" si="567"/>
        <v>Saudiarabien</v>
      </c>
      <c r="GP54" s="100" t="str">
        <f t="shared" si="567"/>
        <v>Ghana</v>
      </c>
      <c r="GQ54" s="100" t="str">
        <f t="shared" si="567"/>
        <v>Uzbekistan</v>
      </c>
      <c r="GR54" s="42" t="str">
        <f t="shared" si="81"/>
        <v/>
      </c>
      <c r="GS54" s="42"/>
      <c r="GT54" s="42"/>
      <c r="GU54" s="42"/>
      <c r="GV54" s="42"/>
      <c r="GW54" s="42"/>
      <c r="GX54" s="44"/>
      <c r="GY54" s="42"/>
      <c r="GZ54" s="85">
        <v>51</v>
      </c>
      <c r="HA54" s="42"/>
      <c r="HB54" s="96"/>
      <c r="HC54" s="85"/>
      <c r="HD54" s="42"/>
      <c r="HE54" s="42"/>
      <c r="HF54" s="42"/>
      <c r="HG54" s="42"/>
    </row>
    <row r="55" spans="1:215" ht="14.25" customHeight="1" x14ac:dyDescent="0.35">
      <c r="A55" s="42"/>
      <c r="B55" s="43"/>
      <c r="C55" s="71"/>
      <c r="D55" s="43"/>
      <c r="E55" s="44"/>
      <c r="F55" s="43"/>
      <c r="G55" s="44"/>
      <c r="H55" s="44"/>
      <c r="I55" s="44"/>
      <c r="J55" s="56"/>
      <c r="K55" s="52"/>
      <c r="L55" s="52"/>
      <c r="M55" s="46"/>
      <c r="N55" s="46"/>
      <c r="O55" s="42"/>
      <c r="P55" s="42"/>
      <c r="Q55" s="42"/>
      <c r="R55" s="42"/>
      <c r="S55" s="42"/>
      <c r="T55" s="42"/>
      <c r="U55" s="42"/>
      <c r="V55" s="44"/>
      <c r="W55" s="42"/>
      <c r="X55" s="43"/>
      <c r="Y55" s="44"/>
      <c r="Z55" s="44"/>
      <c r="AA55" s="44"/>
      <c r="AB55" s="47"/>
      <c r="AC55" s="48"/>
      <c r="AD55" s="42"/>
      <c r="AE55" s="14"/>
      <c r="AF55" s="14"/>
      <c r="AG55" s="14"/>
      <c r="AH55" s="14"/>
      <c r="AI55" s="44"/>
      <c r="AJ55" s="44"/>
      <c r="AK55" s="44"/>
      <c r="AL55" s="56"/>
      <c r="AM55" s="52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14"/>
      <c r="BS55" s="14"/>
      <c r="BT55" s="14"/>
      <c r="BU55" s="49"/>
      <c r="BV55" s="49"/>
      <c r="BW55" s="49"/>
      <c r="BX55" s="49"/>
      <c r="BY55" s="49"/>
      <c r="BZ55" s="49"/>
      <c r="CA55" s="49"/>
      <c r="CB55" s="14"/>
      <c r="CC55" s="49"/>
      <c r="CD55" s="49"/>
      <c r="CE55" s="14"/>
      <c r="CF55" s="14"/>
      <c r="CG55" s="49"/>
      <c r="CH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14"/>
      <c r="CZ55" s="14"/>
      <c r="DA55" s="49"/>
      <c r="DB55" s="49"/>
      <c r="DC55" s="49"/>
      <c r="DD55" s="49"/>
      <c r="DE55" s="49"/>
      <c r="DF55" s="49"/>
      <c r="DG55" s="49"/>
      <c r="DH55" s="49"/>
      <c r="DI55" s="49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49"/>
      <c r="DU55" s="49"/>
      <c r="DV55" s="49"/>
      <c r="DW55" s="49"/>
      <c r="DX55" s="49"/>
      <c r="DY55" s="49"/>
      <c r="DZ55" s="49"/>
      <c r="EA55" s="49"/>
      <c r="EB55" s="49"/>
      <c r="EC55" s="49"/>
      <c r="ED55" s="49"/>
      <c r="EE55" s="49"/>
      <c r="EF55" s="49"/>
      <c r="EG55" s="49"/>
      <c r="EH55" s="49"/>
      <c r="EI55" s="49"/>
      <c r="EJ55" s="49"/>
      <c r="EK55" s="49"/>
      <c r="EL55" s="49"/>
      <c r="EM55" s="14"/>
      <c r="EN55" s="49"/>
      <c r="EO55" s="49"/>
      <c r="EP55" s="49"/>
      <c r="EQ55" s="49"/>
      <c r="ER55" s="49"/>
      <c r="ES55" s="49"/>
      <c r="ET55" s="49"/>
      <c r="EU55" s="49"/>
      <c r="EV55" s="49"/>
      <c r="EW55" s="49"/>
      <c r="EX55" s="49"/>
      <c r="EY55" s="49"/>
      <c r="EZ55" s="49"/>
      <c r="FA55" s="49"/>
      <c r="FB55" s="49"/>
      <c r="FC55" s="49"/>
      <c r="FD55" s="49"/>
      <c r="FE55" s="49"/>
      <c r="FF55" s="49"/>
      <c r="FG55" s="14"/>
      <c r="FH55" s="49"/>
      <c r="FI55" s="49"/>
      <c r="FJ55" s="14"/>
      <c r="FK55" s="42"/>
      <c r="FL55" s="42"/>
      <c r="FM55" s="42"/>
      <c r="FN55" s="42"/>
      <c r="FO55" s="42"/>
      <c r="FP55" s="42"/>
      <c r="FQ55" s="42"/>
      <c r="FR55" s="42"/>
      <c r="FS55" s="42"/>
      <c r="FT55" s="42"/>
      <c r="FU55" s="42"/>
      <c r="FV55" s="42"/>
      <c r="FW55" s="42"/>
      <c r="FX55" s="42"/>
      <c r="FY55" s="42"/>
      <c r="FZ55" s="44">
        <v>53</v>
      </c>
      <c r="GA55" s="44" t="str">
        <f t="shared" si="79"/>
        <v>EJBFHGLI</v>
      </c>
      <c r="GB55" s="44" t="s">
        <v>148</v>
      </c>
      <c r="GC55" s="44" t="s">
        <v>159</v>
      </c>
      <c r="GD55" s="44" t="s">
        <v>146</v>
      </c>
      <c r="GE55" s="44" t="s">
        <v>109</v>
      </c>
      <c r="GF55" s="44" t="s">
        <v>160</v>
      </c>
      <c r="GG55" s="44" t="s">
        <v>149</v>
      </c>
      <c r="GH55" s="44" t="s">
        <v>152</v>
      </c>
      <c r="GI55" s="44" t="s">
        <v>150</v>
      </c>
      <c r="GJ55" s="100" t="str">
        <f t="shared" ref="GJ55:GQ55" si="568">VLOOKUP(GB55,$FM$3:$FN$15,2,FALSE)</f>
        <v>Elfenbenskusten</v>
      </c>
      <c r="GK55" s="100" t="str">
        <f t="shared" si="568"/>
        <v>Österrike</v>
      </c>
      <c r="GL55" s="100" t="str">
        <f t="shared" si="568"/>
        <v>Qatar</v>
      </c>
      <c r="GM55" s="100" t="str">
        <f t="shared" si="568"/>
        <v>Sverige</v>
      </c>
      <c r="GN55" s="100" t="str">
        <f t="shared" si="568"/>
        <v>Saudiarabien</v>
      </c>
      <c r="GO55" s="100" t="str">
        <f t="shared" si="568"/>
        <v>Iran</v>
      </c>
      <c r="GP55" s="100" t="str">
        <f t="shared" si="568"/>
        <v>Ghana</v>
      </c>
      <c r="GQ55" s="100" t="str">
        <f t="shared" si="568"/>
        <v>Irak</v>
      </c>
      <c r="GR55" s="42" t="str">
        <f t="shared" si="81"/>
        <v/>
      </c>
      <c r="GS55" s="42"/>
      <c r="GT55" s="42"/>
      <c r="GU55" s="42"/>
      <c r="GV55" s="42"/>
      <c r="GW55" s="42"/>
      <c r="GX55" s="44"/>
      <c r="GY55" s="42"/>
      <c r="GZ55" s="85">
        <v>52</v>
      </c>
      <c r="HA55" s="42"/>
      <c r="HB55" s="96"/>
      <c r="HC55" s="85"/>
      <c r="HD55" s="42"/>
      <c r="HE55" s="42"/>
      <c r="HF55" s="42"/>
      <c r="HG55" s="42"/>
    </row>
    <row r="56" spans="1:215" ht="14.25" customHeight="1" x14ac:dyDescent="0.35">
      <c r="A56" s="57"/>
      <c r="B56" s="54" t="s">
        <v>190</v>
      </c>
      <c r="C56" s="121"/>
      <c r="D56" s="45"/>
      <c r="E56" s="56"/>
      <c r="F56" s="45"/>
      <c r="G56" s="56"/>
      <c r="H56" s="56"/>
      <c r="I56" s="56"/>
      <c r="J56" s="56"/>
      <c r="K56" s="52"/>
      <c r="L56" s="52"/>
      <c r="M56" s="124"/>
      <c r="N56" s="124"/>
      <c r="O56" s="54" t="s">
        <v>190</v>
      </c>
      <c r="P56" s="57"/>
      <c r="Q56" s="57"/>
      <c r="R56" s="57"/>
      <c r="S56" s="57"/>
      <c r="T56" s="57"/>
      <c r="U56" s="57"/>
      <c r="V56" s="56"/>
      <c r="W56" s="57"/>
      <c r="X56" s="54"/>
      <c r="Y56" s="56"/>
      <c r="Z56" s="56"/>
      <c r="AA56" s="56"/>
      <c r="AB56" s="139"/>
      <c r="AC56" s="140"/>
      <c r="AD56" s="57"/>
      <c r="AE56" s="54" t="s">
        <v>190</v>
      </c>
      <c r="AF56" s="121"/>
      <c r="AG56" s="45"/>
      <c r="AH56" s="56"/>
      <c r="AI56" s="45"/>
      <c r="AJ56" s="56"/>
      <c r="AK56" s="56"/>
      <c r="AL56" s="56"/>
      <c r="AM56" s="52"/>
      <c r="AN56" s="56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14"/>
      <c r="BS56" s="14"/>
      <c r="BT56" s="67" t="s">
        <v>93</v>
      </c>
      <c r="BU56" s="62"/>
      <c r="BV56" s="62"/>
      <c r="BW56" s="62"/>
      <c r="BX56" s="62"/>
      <c r="BY56" s="62"/>
      <c r="BZ56" s="62"/>
      <c r="CA56" s="62"/>
      <c r="CB56" s="67"/>
      <c r="CC56" s="62"/>
      <c r="CD56" s="62"/>
      <c r="CE56" s="14"/>
      <c r="CF56" s="68" t="s">
        <v>94</v>
      </c>
      <c r="CG56" s="63">
        <f>COUNTIF(CC58:CC61,1)</f>
        <v>4</v>
      </c>
      <c r="CH56" s="63"/>
      <c r="CI56" s="63"/>
      <c r="CJ56" s="63"/>
      <c r="CK56" s="63"/>
      <c r="CL56" s="63"/>
      <c r="CM56" s="63"/>
      <c r="CN56" s="63"/>
      <c r="CO56" s="63"/>
      <c r="CP56" s="63"/>
      <c r="CQ56" s="49"/>
      <c r="CR56" s="49"/>
      <c r="CS56" s="49"/>
      <c r="CT56" s="49"/>
      <c r="CU56" s="49"/>
      <c r="CV56" s="49"/>
      <c r="CW56" s="49"/>
      <c r="CX56" s="49"/>
      <c r="CY56" s="14"/>
      <c r="CZ56" s="69" t="s">
        <v>97</v>
      </c>
      <c r="DA56" s="64">
        <f>COUNTIF(CC58:CC61,2)</f>
        <v>0</v>
      </c>
      <c r="DB56" s="64"/>
      <c r="DC56" s="64"/>
      <c r="DD56" s="64"/>
      <c r="DE56" s="64"/>
      <c r="DF56" s="64"/>
      <c r="DG56" s="64"/>
      <c r="DH56" s="64"/>
      <c r="DI56" s="64"/>
      <c r="DJ56" s="69"/>
      <c r="DK56" s="14"/>
      <c r="DL56" s="14"/>
      <c r="DM56" s="14"/>
      <c r="DN56" s="14"/>
      <c r="DO56" s="14"/>
      <c r="DP56" s="14"/>
      <c r="DQ56" s="14"/>
      <c r="DR56" s="14"/>
      <c r="DS56" s="14"/>
      <c r="DT56" s="65" t="s">
        <v>95</v>
      </c>
      <c r="DU56" s="65">
        <f>COUNTIF(CC58:CC61,3)</f>
        <v>0</v>
      </c>
      <c r="DV56" s="65"/>
      <c r="DW56" s="65"/>
      <c r="DX56" s="65"/>
      <c r="DY56" s="65"/>
      <c r="DZ56" s="65"/>
      <c r="EA56" s="65"/>
      <c r="EB56" s="65"/>
      <c r="EC56" s="65"/>
      <c r="ED56" s="65"/>
      <c r="EE56" s="49"/>
      <c r="EF56" s="49"/>
      <c r="EG56" s="49"/>
      <c r="EH56" s="49"/>
      <c r="EI56" s="49"/>
      <c r="EJ56" s="49"/>
      <c r="EK56" s="49"/>
      <c r="EL56" s="49"/>
      <c r="EM56" s="14"/>
      <c r="EN56" s="66" t="s">
        <v>96</v>
      </c>
      <c r="EO56" s="66">
        <f>COUNTIF(CC58:CC61,4)</f>
        <v>0</v>
      </c>
      <c r="EP56" s="66"/>
      <c r="EQ56" s="66"/>
      <c r="ER56" s="66"/>
      <c r="ES56" s="66"/>
      <c r="ET56" s="66"/>
      <c r="EU56" s="66"/>
      <c r="EV56" s="66"/>
      <c r="EW56" s="66"/>
      <c r="EX56" s="66"/>
      <c r="EY56" s="49"/>
      <c r="EZ56" s="49"/>
      <c r="FA56" s="49"/>
      <c r="FB56" s="49"/>
      <c r="FC56" s="49"/>
      <c r="FD56" s="49"/>
      <c r="FE56" s="49"/>
      <c r="FF56" s="49"/>
      <c r="FG56" s="14"/>
      <c r="FH56" s="49"/>
      <c r="FI56" s="49"/>
      <c r="FJ56" s="14"/>
      <c r="FK56" s="57"/>
      <c r="FL56" s="57"/>
      <c r="FM56" s="57"/>
      <c r="FN56" s="57"/>
      <c r="FO56" s="57"/>
      <c r="FP56" s="57"/>
      <c r="FQ56" s="57"/>
      <c r="FR56" s="57"/>
      <c r="FS56" s="57"/>
      <c r="FT56" s="57"/>
      <c r="FU56" s="57"/>
      <c r="FV56" s="57"/>
      <c r="FW56" s="57"/>
      <c r="FX56" s="57"/>
      <c r="FY56" s="57"/>
      <c r="FZ56" s="44">
        <v>54</v>
      </c>
      <c r="GA56" s="44" t="str">
        <f t="shared" si="79"/>
        <v>EJBFHGIK</v>
      </c>
      <c r="GB56" s="44" t="s">
        <v>148</v>
      </c>
      <c r="GC56" s="44" t="s">
        <v>159</v>
      </c>
      <c r="GD56" s="44" t="s">
        <v>146</v>
      </c>
      <c r="GE56" s="44" t="s">
        <v>109</v>
      </c>
      <c r="GF56" s="44" t="s">
        <v>160</v>
      </c>
      <c r="GG56" s="44" t="s">
        <v>149</v>
      </c>
      <c r="GH56" s="44" t="s">
        <v>150</v>
      </c>
      <c r="GI56" s="44" t="s">
        <v>151</v>
      </c>
      <c r="GJ56" s="100" t="str">
        <f t="shared" ref="GJ56:GQ56" si="569">VLOOKUP(GB56,$FM$3:$FN$15,2,FALSE)</f>
        <v>Elfenbenskusten</v>
      </c>
      <c r="GK56" s="100" t="str">
        <f t="shared" si="569"/>
        <v>Österrike</v>
      </c>
      <c r="GL56" s="100" t="str">
        <f t="shared" si="569"/>
        <v>Qatar</v>
      </c>
      <c r="GM56" s="100" t="str">
        <f t="shared" si="569"/>
        <v>Sverige</v>
      </c>
      <c r="GN56" s="100" t="str">
        <f t="shared" si="569"/>
        <v>Saudiarabien</v>
      </c>
      <c r="GO56" s="100" t="str">
        <f t="shared" si="569"/>
        <v>Iran</v>
      </c>
      <c r="GP56" s="100" t="str">
        <f t="shared" si="569"/>
        <v>Irak</v>
      </c>
      <c r="GQ56" s="100" t="str">
        <f t="shared" si="569"/>
        <v>Uzbekistan</v>
      </c>
      <c r="GR56" s="42" t="str">
        <f t="shared" si="81"/>
        <v/>
      </c>
      <c r="GS56" s="57"/>
      <c r="GT56" s="57"/>
      <c r="GU56" s="57"/>
      <c r="GV56" s="57"/>
      <c r="GW56" s="57"/>
      <c r="GX56" s="56"/>
      <c r="GY56" s="57"/>
      <c r="GZ56" s="85">
        <v>53</v>
      </c>
      <c r="HA56" s="57"/>
      <c r="HB56" s="96"/>
      <c r="HC56" s="85"/>
      <c r="HD56" s="57"/>
      <c r="HE56" s="57"/>
      <c r="HF56" s="57"/>
      <c r="HG56" s="57"/>
    </row>
    <row r="57" spans="1:215" ht="14.25" customHeight="1" x14ac:dyDescent="0.35">
      <c r="A57" s="57"/>
      <c r="B57" s="76" t="s">
        <v>101</v>
      </c>
      <c r="C57" s="126" t="s">
        <v>102</v>
      </c>
      <c r="D57" s="189" t="s">
        <v>101</v>
      </c>
      <c r="E57" s="187"/>
      <c r="F57" s="190"/>
      <c r="G57" s="186" t="s">
        <v>103</v>
      </c>
      <c r="H57" s="187"/>
      <c r="I57" s="188"/>
      <c r="J57" s="74" t="s">
        <v>104</v>
      </c>
      <c r="K57" s="52"/>
      <c r="L57" s="52"/>
      <c r="M57" s="124"/>
      <c r="N57" s="124"/>
      <c r="O57" s="76" t="s">
        <v>106</v>
      </c>
      <c r="P57" s="77" t="s">
        <v>107</v>
      </c>
      <c r="Q57" s="77" t="s">
        <v>108</v>
      </c>
      <c r="R57" s="77" t="s">
        <v>109</v>
      </c>
      <c r="S57" s="77" t="s">
        <v>110</v>
      </c>
      <c r="T57" s="77" t="s">
        <v>111</v>
      </c>
      <c r="U57" s="77" t="s">
        <v>112</v>
      </c>
      <c r="V57" s="78" t="s">
        <v>113</v>
      </c>
      <c r="W57" s="57"/>
      <c r="X57" s="54"/>
      <c r="Y57" s="56"/>
      <c r="Z57" s="56"/>
      <c r="AA57" s="56"/>
      <c r="AB57" s="139"/>
      <c r="AC57" s="140"/>
      <c r="AD57" s="57"/>
      <c r="AE57" s="126" t="s">
        <v>102</v>
      </c>
      <c r="AF57" s="189" t="s">
        <v>101</v>
      </c>
      <c r="AG57" s="187"/>
      <c r="AH57" s="190"/>
      <c r="AI57" s="186" t="s">
        <v>103</v>
      </c>
      <c r="AJ57" s="187"/>
      <c r="AK57" s="188"/>
      <c r="AL57" s="74" t="s">
        <v>116</v>
      </c>
      <c r="AM57" s="52"/>
      <c r="AN57" s="62" t="s">
        <v>117</v>
      </c>
      <c r="AO57" s="62" t="s">
        <v>118</v>
      </c>
      <c r="AP57" s="62" t="s">
        <v>119</v>
      </c>
      <c r="AQ57" s="62" t="s">
        <v>120</v>
      </c>
      <c r="AR57" s="62" t="s">
        <v>121</v>
      </c>
      <c r="AS57" s="62" t="s">
        <v>122</v>
      </c>
      <c r="AT57" s="63" t="s">
        <v>117</v>
      </c>
      <c r="AU57" s="63" t="s">
        <v>118</v>
      </c>
      <c r="AV57" s="63" t="s">
        <v>119</v>
      </c>
      <c r="AW57" s="63" t="s">
        <v>120</v>
      </c>
      <c r="AX57" s="63" t="s">
        <v>121</v>
      </c>
      <c r="AY57" s="63" t="s">
        <v>122</v>
      </c>
      <c r="AZ57" s="64" t="s">
        <v>117</v>
      </c>
      <c r="BA57" s="64" t="s">
        <v>118</v>
      </c>
      <c r="BB57" s="64" t="s">
        <v>119</v>
      </c>
      <c r="BC57" s="64" t="s">
        <v>120</v>
      </c>
      <c r="BD57" s="64" t="s">
        <v>121</v>
      </c>
      <c r="BE57" s="64" t="s">
        <v>122</v>
      </c>
      <c r="BF57" s="65" t="s">
        <v>117</v>
      </c>
      <c r="BG57" s="65" t="s">
        <v>118</v>
      </c>
      <c r="BH57" s="65" t="s">
        <v>119</v>
      </c>
      <c r="BI57" s="65" t="s">
        <v>120</v>
      </c>
      <c r="BJ57" s="65" t="s">
        <v>121</v>
      </c>
      <c r="BK57" s="65" t="s">
        <v>122</v>
      </c>
      <c r="BL57" s="66" t="s">
        <v>117</v>
      </c>
      <c r="BM57" s="66" t="s">
        <v>118</v>
      </c>
      <c r="BN57" s="66" t="s">
        <v>119</v>
      </c>
      <c r="BO57" s="66" t="s">
        <v>120</v>
      </c>
      <c r="BP57" s="66" t="s">
        <v>121</v>
      </c>
      <c r="BQ57" s="66" t="s">
        <v>122</v>
      </c>
      <c r="BR57" s="14"/>
      <c r="BS57" s="14"/>
      <c r="BT57" s="67" t="s">
        <v>106</v>
      </c>
      <c r="BU57" s="62" t="s">
        <v>107</v>
      </c>
      <c r="BV57" s="62" t="s">
        <v>108</v>
      </c>
      <c r="BW57" s="62" t="s">
        <v>109</v>
      </c>
      <c r="BX57" s="62" t="s">
        <v>110</v>
      </c>
      <c r="BY57" s="62" t="s">
        <v>111</v>
      </c>
      <c r="BZ57" s="62" t="s">
        <v>112</v>
      </c>
      <c r="CA57" s="62" t="s">
        <v>113</v>
      </c>
      <c r="CB57" s="67" t="s">
        <v>123</v>
      </c>
      <c r="CC57" s="62" t="s">
        <v>124</v>
      </c>
      <c r="CD57" s="62" t="s">
        <v>125</v>
      </c>
      <c r="CE57" s="14"/>
      <c r="CF57" s="68" t="s">
        <v>106</v>
      </c>
      <c r="CG57" s="63" t="s">
        <v>107</v>
      </c>
      <c r="CH57" s="63" t="s">
        <v>108</v>
      </c>
      <c r="CI57" s="63" t="s">
        <v>109</v>
      </c>
      <c r="CJ57" s="63" t="s">
        <v>113</v>
      </c>
      <c r="CK57" s="63" t="s">
        <v>123</v>
      </c>
      <c r="CL57" s="63" t="s">
        <v>124</v>
      </c>
      <c r="CM57" s="80" t="s">
        <v>112</v>
      </c>
      <c r="CN57" s="80" t="s">
        <v>126</v>
      </c>
      <c r="CO57" s="80" t="s">
        <v>110</v>
      </c>
      <c r="CP57" s="80" t="s">
        <v>127</v>
      </c>
      <c r="CQ57" s="63" t="s">
        <v>128</v>
      </c>
      <c r="CR57" s="80" t="s">
        <v>129</v>
      </c>
      <c r="CS57" s="80" t="s">
        <v>130</v>
      </c>
      <c r="CT57" s="80" t="s">
        <v>131</v>
      </c>
      <c r="CU57" s="80" t="s">
        <v>132</v>
      </c>
      <c r="CV57" s="80" t="s">
        <v>133</v>
      </c>
      <c r="CW57" s="80" t="s">
        <v>134</v>
      </c>
      <c r="CX57" s="63" t="s">
        <v>135</v>
      </c>
      <c r="CY57" s="14"/>
      <c r="CZ57" s="69" t="s">
        <v>106</v>
      </c>
      <c r="DA57" s="64" t="s">
        <v>107</v>
      </c>
      <c r="DB57" s="64" t="s">
        <v>108</v>
      </c>
      <c r="DC57" s="64" t="s">
        <v>109</v>
      </c>
      <c r="DD57" s="64" t="s">
        <v>113</v>
      </c>
      <c r="DE57" s="64" t="s">
        <v>123</v>
      </c>
      <c r="DF57" s="64" t="s">
        <v>124</v>
      </c>
      <c r="DG57" s="64" t="s">
        <v>112</v>
      </c>
      <c r="DH57" s="64" t="s">
        <v>126</v>
      </c>
      <c r="DI57" s="64" t="s">
        <v>110</v>
      </c>
      <c r="DJ57" s="69" t="s">
        <v>127</v>
      </c>
      <c r="DK57" s="69" t="s">
        <v>128</v>
      </c>
      <c r="DL57" s="69" t="s">
        <v>129</v>
      </c>
      <c r="DM57" s="69" t="s">
        <v>130</v>
      </c>
      <c r="DN57" s="69" t="s">
        <v>131</v>
      </c>
      <c r="DO57" s="69" t="s">
        <v>132</v>
      </c>
      <c r="DP57" s="69" t="s">
        <v>133</v>
      </c>
      <c r="DQ57" s="69" t="s">
        <v>134</v>
      </c>
      <c r="DR57" s="69" t="s">
        <v>135</v>
      </c>
      <c r="DS57" s="14"/>
      <c r="DT57" s="65" t="s">
        <v>106</v>
      </c>
      <c r="DU57" s="65" t="s">
        <v>107</v>
      </c>
      <c r="DV57" s="65" t="s">
        <v>108</v>
      </c>
      <c r="DW57" s="65" t="s">
        <v>109</v>
      </c>
      <c r="DX57" s="65" t="s">
        <v>113</v>
      </c>
      <c r="DY57" s="65" t="s">
        <v>123</v>
      </c>
      <c r="DZ57" s="65" t="s">
        <v>124</v>
      </c>
      <c r="EA57" s="65" t="s">
        <v>112</v>
      </c>
      <c r="EB57" s="65" t="s">
        <v>126</v>
      </c>
      <c r="EC57" s="65" t="s">
        <v>110</v>
      </c>
      <c r="ED57" s="65" t="s">
        <v>127</v>
      </c>
      <c r="EE57" s="65" t="s">
        <v>128</v>
      </c>
      <c r="EF57" s="65" t="s">
        <v>129</v>
      </c>
      <c r="EG57" s="65" t="s">
        <v>130</v>
      </c>
      <c r="EH57" s="65" t="s">
        <v>131</v>
      </c>
      <c r="EI57" s="65" t="s">
        <v>132</v>
      </c>
      <c r="EJ57" s="65" t="s">
        <v>133</v>
      </c>
      <c r="EK57" s="65" t="s">
        <v>134</v>
      </c>
      <c r="EL57" s="65" t="s">
        <v>135</v>
      </c>
      <c r="EM57" s="14"/>
      <c r="EN57" s="66" t="s">
        <v>106</v>
      </c>
      <c r="EO57" s="66" t="s">
        <v>107</v>
      </c>
      <c r="EP57" s="66" t="s">
        <v>108</v>
      </c>
      <c r="EQ57" s="66" t="s">
        <v>109</v>
      </c>
      <c r="ER57" s="66" t="s">
        <v>113</v>
      </c>
      <c r="ES57" s="66" t="s">
        <v>123</v>
      </c>
      <c r="ET57" s="66" t="s">
        <v>124</v>
      </c>
      <c r="EU57" s="66" t="s">
        <v>112</v>
      </c>
      <c r="EV57" s="66" t="s">
        <v>126</v>
      </c>
      <c r="EW57" s="66" t="s">
        <v>110</v>
      </c>
      <c r="EX57" s="66" t="s">
        <v>127</v>
      </c>
      <c r="EY57" s="66" t="s">
        <v>128</v>
      </c>
      <c r="EZ57" s="66" t="s">
        <v>129</v>
      </c>
      <c r="FA57" s="66" t="s">
        <v>130</v>
      </c>
      <c r="FB57" s="66" t="s">
        <v>131</v>
      </c>
      <c r="FC57" s="66" t="s">
        <v>132</v>
      </c>
      <c r="FD57" s="66" t="s">
        <v>133</v>
      </c>
      <c r="FE57" s="66" t="s">
        <v>134</v>
      </c>
      <c r="FF57" s="66" t="s">
        <v>135</v>
      </c>
      <c r="FG57" s="14"/>
      <c r="FH57" s="66" t="s">
        <v>136</v>
      </c>
      <c r="FI57" s="66" t="s">
        <v>137</v>
      </c>
      <c r="FJ57" s="14"/>
      <c r="FK57" s="57"/>
      <c r="FL57" s="57"/>
      <c r="FM57" s="57"/>
      <c r="FN57" s="57"/>
      <c r="FO57" s="57"/>
      <c r="FP57" s="57"/>
      <c r="FQ57" s="57"/>
      <c r="FR57" s="57"/>
      <c r="FS57" s="57"/>
      <c r="FT57" s="57"/>
      <c r="FU57" s="57"/>
      <c r="FV57" s="57"/>
      <c r="FW57" s="57"/>
      <c r="FX57" s="57"/>
      <c r="FY57" s="57"/>
      <c r="FZ57" s="44">
        <v>55</v>
      </c>
      <c r="GA57" s="44" t="str">
        <f t="shared" si="79"/>
        <v>HJBDIGLK</v>
      </c>
      <c r="GB57" s="44" t="s">
        <v>160</v>
      </c>
      <c r="GC57" s="44" t="s">
        <v>159</v>
      </c>
      <c r="GD57" s="44" t="s">
        <v>146</v>
      </c>
      <c r="GE57" s="44" t="s">
        <v>147</v>
      </c>
      <c r="GF57" s="44" t="s">
        <v>150</v>
      </c>
      <c r="GG57" s="44" t="s">
        <v>149</v>
      </c>
      <c r="GH57" s="44" t="s">
        <v>152</v>
      </c>
      <c r="GI57" s="44" t="s">
        <v>151</v>
      </c>
      <c r="GJ57" s="100" t="str">
        <f t="shared" ref="GJ57:GQ57" si="570">VLOOKUP(GB57,$FM$3:$FN$15,2,FALSE)</f>
        <v>Saudiarabien</v>
      </c>
      <c r="GK57" s="100" t="str">
        <f t="shared" si="570"/>
        <v>Österrike</v>
      </c>
      <c r="GL57" s="100" t="str">
        <f t="shared" si="570"/>
        <v>Qatar</v>
      </c>
      <c r="GM57" s="100" t="str">
        <f t="shared" si="570"/>
        <v>Australien</v>
      </c>
      <c r="GN57" s="100" t="str">
        <f t="shared" si="570"/>
        <v>Irak</v>
      </c>
      <c r="GO57" s="100" t="str">
        <f t="shared" si="570"/>
        <v>Iran</v>
      </c>
      <c r="GP57" s="100" t="str">
        <f t="shared" si="570"/>
        <v>Ghana</v>
      </c>
      <c r="GQ57" s="100" t="str">
        <f t="shared" si="570"/>
        <v>Uzbekistan</v>
      </c>
      <c r="GR57" s="42" t="str">
        <f t="shared" si="81"/>
        <v/>
      </c>
      <c r="GS57" s="57"/>
      <c r="GT57" s="57"/>
      <c r="GU57" s="57"/>
      <c r="GV57" s="57"/>
      <c r="GW57" s="57"/>
      <c r="GX57" s="56"/>
      <c r="GY57" s="57"/>
      <c r="GZ57" s="85">
        <v>54</v>
      </c>
      <c r="HA57" s="57"/>
      <c r="HB57" s="96"/>
      <c r="HC57" s="85"/>
      <c r="HD57" s="57"/>
      <c r="HE57" s="57"/>
      <c r="HF57" s="57"/>
      <c r="HG57" s="57"/>
    </row>
    <row r="58" spans="1:215" ht="14.25" customHeight="1" x14ac:dyDescent="0.35">
      <c r="A58" s="42"/>
      <c r="B58" s="85">
        <v>16</v>
      </c>
      <c r="C58" s="86">
        <v>46188</v>
      </c>
      <c r="D58" s="87" t="s">
        <v>191</v>
      </c>
      <c r="E58" s="88" t="s">
        <v>157</v>
      </c>
      <c r="F58" s="89" t="s">
        <v>192</v>
      </c>
      <c r="G58" s="90"/>
      <c r="H58" s="85" t="s">
        <v>157</v>
      </c>
      <c r="I58" s="90"/>
      <c r="J58" s="85" t="str">
        <f t="shared" ref="J58:J63" si="571">IF(OR(ISBLANK(G58),ISBLANK(I58)),"",IF(G58&gt;I58,1,IF(G58&lt;I58,2,"X")))</f>
        <v/>
      </c>
      <c r="K58" s="91"/>
      <c r="L58" s="91"/>
      <c r="M58" s="92">
        <f t="shared" ref="M58:M63" si="572">IF(VLOOKUP(D58,$BT$57:$CC$61,10,FALSE)=VLOOKUP(F58,$BT$57:$CC$61,10,FALSE),VLOOKUP(D58,$BT$57:$CC$61,10,FALSE),"-")</f>
        <v>1</v>
      </c>
      <c r="N58" s="46">
        <v>1</v>
      </c>
      <c r="O58" s="93" t="str">
        <f>VLOOKUP(N58,FI58:FJ61,2,FALSE)</f>
        <v>Belgien</v>
      </c>
      <c r="P58" s="94">
        <f t="shared" ref="P58:P61" si="573">VLOOKUP($O58,$BT$58:$CA$61,2,FALSE)</f>
        <v>0</v>
      </c>
      <c r="Q58" s="94">
        <f t="shared" ref="Q58:Q61" si="574">VLOOKUP($O58,$BT$58:$CA$61,3,FALSE)</f>
        <v>0</v>
      </c>
      <c r="R58" s="94">
        <f t="shared" ref="R58:R61" si="575">VLOOKUP($O58,$BT$58:$CA$61,4,FALSE)</f>
        <v>0</v>
      </c>
      <c r="S58" s="94">
        <f t="shared" ref="S58:S61" si="576">VLOOKUP($O58,$BT$58:$CA$61,5,FALSE)</f>
        <v>0</v>
      </c>
      <c r="T58" s="94">
        <f t="shared" ref="T58:T61" si="577">VLOOKUP($O58,$BT$58:$CA$61,6,FALSE)</f>
        <v>0</v>
      </c>
      <c r="U58" s="94">
        <f t="shared" ref="U58:U61" si="578">VLOOKUP($O58,$BT$58:$CA$61,7,FALSE)</f>
        <v>0</v>
      </c>
      <c r="V58" s="95">
        <f t="shared" ref="V58:V61" si="579">VLOOKUP($O58,$BT$58:$CA$61,8,FALSE)</f>
        <v>0</v>
      </c>
      <c r="W58" s="42"/>
      <c r="X58" s="43"/>
      <c r="Y58" s="44"/>
      <c r="Z58" s="44"/>
      <c r="AA58" s="44"/>
      <c r="AB58" s="47"/>
      <c r="AC58" s="48"/>
      <c r="AD58" s="42"/>
      <c r="AE58" s="98">
        <f t="shared" ref="AE58:AH58" si="580">C58</f>
        <v>46188</v>
      </c>
      <c r="AF58" s="98" t="str">
        <f t="shared" si="580"/>
        <v>Belgien</v>
      </c>
      <c r="AG58" s="98" t="str">
        <f t="shared" si="580"/>
        <v>-</v>
      </c>
      <c r="AH58" s="98" t="str">
        <f t="shared" si="580"/>
        <v>Egypten</v>
      </c>
      <c r="AI58" s="90" t="str">
        <f t="shared" ref="AI58:AI63" si="581">IF(G58="","",G58)</f>
        <v/>
      </c>
      <c r="AJ58" s="85" t="str">
        <f t="shared" ref="AJ58:AJ63" si="582">H58</f>
        <v>-</v>
      </c>
      <c r="AK58" s="90" t="str">
        <f t="shared" ref="AK58:AK63" si="583">IF(I58="","",I58)</f>
        <v/>
      </c>
      <c r="AL58" s="85" t="str">
        <f t="shared" ref="AL58:AL63" si="584">J58</f>
        <v/>
      </c>
      <c r="AM58" s="91"/>
      <c r="AN58" s="49">
        <f t="shared" ref="AN58:AN63" si="585">IF(AI58&gt;AK58,1,0)</f>
        <v>0</v>
      </c>
      <c r="AO58" s="49">
        <f t="shared" ref="AO58:AO63" si="586">IF(AK58&gt;AI58,1,0)</f>
        <v>0</v>
      </c>
      <c r="AP58" s="49">
        <f t="shared" ref="AP58:AP63" si="587">IF(AND(AI58=AK58,AI58&lt;&gt;""),1,0)</f>
        <v>0</v>
      </c>
      <c r="AQ58" s="49">
        <f t="shared" ref="AQ58:AQ63" si="588">IF(AND(AI58=AK58,AI58&lt;&gt;""),1,0)</f>
        <v>0</v>
      </c>
      <c r="AR58" s="49">
        <f t="shared" ref="AR58:AR63" si="589">IF(AI58&lt;AK58,1,0)</f>
        <v>0</v>
      </c>
      <c r="AS58" s="49">
        <f t="shared" ref="AS58:AS63" si="590">IF(AK58&lt;AI58,1,)</f>
        <v>0</v>
      </c>
      <c r="AT58" s="49">
        <f t="shared" ref="AT58:AT63" si="591">IF(ISERROR(VLOOKUP(AF58,CF:CF,1,FALSE)),0,1)*IF(ISERROR(VLOOKUP(AH58,CF:CF,1,FALSE)),0,1)*AN58</f>
        <v>0</v>
      </c>
      <c r="AU58" s="49">
        <f t="shared" ref="AU58:AU63" si="592">IF(ISERROR(VLOOKUP(AF58,CF:CF,1,FALSE)),0,1)*IF(ISERROR(VLOOKUP(AH58,CF:CF,1,FALSE)),0,1)*AO58</f>
        <v>0</v>
      </c>
      <c r="AV58" s="49">
        <f t="shared" ref="AV58:AV63" si="593">IF(ISERROR(VLOOKUP(AF58,CF:CF,1,FALSE)),0,1)*IF(ISERROR(VLOOKUP(AH58,CF:CF,1,FALSE)),0,1)*AP58</f>
        <v>0</v>
      </c>
      <c r="AW58" s="49">
        <f t="shared" ref="AW58:AW63" si="594">IF(ISERROR(VLOOKUP(AF58,CF:CF,1,FALSE)),0,1)*IF(ISERROR(VLOOKUP(AH58,CF:CF,1,FALSE)),0,1)*AQ58</f>
        <v>0</v>
      </c>
      <c r="AX58" s="49">
        <f t="shared" ref="AX58:AX63" si="595">IF(ISERROR(VLOOKUP(AF58,CF:CF,1,FALSE)),0,1)*IF(ISERROR(VLOOKUP(AH58,CF:CF,1,FALSE)),0,1)*AR58</f>
        <v>0</v>
      </c>
      <c r="AY58" s="49">
        <f t="shared" ref="AY58:AY63" si="596">IF(ISERROR(VLOOKUP(AF58,CF:CF,1,FALSE)),0,1)*IF(ISERROR(VLOOKUP(AH58,CF:CF,1,FALSE)),0,1)*AS58</f>
        <v>0</v>
      </c>
      <c r="AZ58" s="49">
        <f t="shared" ref="AZ58:AZ63" si="597">IF(ISERROR(VLOOKUP(AF58,CZ:CZ,1,FALSE)),0,1)*IF(ISERROR(VLOOKUP(AH58,CZ:CZ,1,FALSE)),0,1)*AN58</f>
        <v>0</v>
      </c>
      <c r="BA58" s="49">
        <f t="shared" ref="BA58:BA63" si="598">IF(ISERROR(VLOOKUP(AF58,CZ:CZ,1,FALSE)),0,1)*IF(ISERROR(VLOOKUP(AH58,CZ:CZ,1,FALSE)),0,1)*AO58</f>
        <v>0</v>
      </c>
      <c r="BB58" s="49">
        <f t="shared" ref="BB58:BB63" si="599">IF(ISERROR(VLOOKUP(AF58,CZ:CZ,1,FALSE)),0,1)*IF(ISERROR(VLOOKUP(AH58,CZ:CZ,1,FALSE)),0,1)*AP58</f>
        <v>0</v>
      </c>
      <c r="BC58" s="49">
        <f t="shared" ref="BC58:BC63" si="600">IF(ISERROR(VLOOKUP(AF58,CZ:CZ,1,FALSE)),0,1)*IF(ISERROR(VLOOKUP(AH58,CZ:CZ,1,FALSE)),0,1)*AQ58</f>
        <v>0</v>
      </c>
      <c r="BD58" s="49">
        <f t="shared" ref="BD58:BD63" si="601">IF(ISERROR(VLOOKUP(AF58,CZ:CZ,1,FALSE)),0,1)*IF(ISERROR(VLOOKUP(AH58,CZ:CZ,1,FALSE)),0,1)*AR58</f>
        <v>0</v>
      </c>
      <c r="BE58" s="49">
        <f t="shared" ref="BE58:BE63" si="602">IF(ISERROR(VLOOKUP(AF58,CZ:CZ,1,FALSE)),0,1)*IF(ISERROR(VLOOKUP(AH58,CZ:CZ,1,FALSE)),0,1)*AS58</f>
        <v>0</v>
      </c>
      <c r="BF58" s="49">
        <f t="shared" ref="BF58:BF63" si="603">IF(ISERROR(VLOOKUP(AF58,DT:DT,1,FALSE)),0,1)*IF(ISERROR(VLOOKUP(AH58,DT:DT,1,FALSE)),0,1)*AN58</f>
        <v>0</v>
      </c>
      <c r="BG58" s="49">
        <f t="shared" ref="BG58:BG63" si="604">IF(ISERROR(VLOOKUP(AF58,DT:DT,1,FALSE)),0,1)*IF(ISERROR(VLOOKUP(AH58,DT:DT,1,FALSE)),0,1)*AO58</f>
        <v>0</v>
      </c>
      <c r="BH58" s="49">
        <f t="shared" ref="BH58:BH63" si="605">IF(ISERROR(VLOOKUP(AF58,DT:DT,1,FALSE)),0,1)*IF(ISERROR(VLOOKUP(AH58,DT:DT,1,FALSE)),0,1)*AP58</f>
        <v>0</v>
      </c>
      <c r="BI58" s="49">
        <f t="shared" ref="BI58:BI63" si="606">IF(ISERROR(VLOOKUP(AF58,DT:DT,1,FALSE)),0,1)*IF(ISERROR(VLOOKUP(AH58,DT:DT,1,FALSE)),0,1)*AQ58</f>
        <v>0</v>
      </c>
      <c r="BJ58" s="49">
        <f t="shared" ref="BJ58:BJ63" si="607">IF(ISERROR(VLOOKUP(AF58,DT:DT,1,FALSE)),0,1)*IF(ISERROR(VLOOKUP(AH58,DT:DT,1,FALSE)),0,1)*AR58</f>
        <v>0</v>
      </c>
      <c r="BK58" s="49">
        <f t="shared" ref="BK58:BK63" si="608">IF(ISERROR(VLOOKUP(AF58,DT:DT,1,FALSE)),0,1)*IF(ISERROR(VLOOKUP(AH58,DT:DT,1,FALSE)),0,1)*AS58</f>
        <v>0</v>
      </c>
      <c r="BL58" s="49">
        <f t="shared" ref="BL58:BL63" si="609">IF(ISERROR(VLOOKUP(AF58,EN:EN,1,FALSE)),0,1)*IF(ISERROR(VLOOKUP(AH58,EN:EN,1,FALSE)),0,1)*AN58</f>
        <v>0</v>
      </c>
      <c r="BM58" s="49">
        <f t="shared" ref="BM58:BM63" si="610">IF(ISERROR(VLOOKUP(AF58,EN:EN,1,FALSE)),0,1)*IF(ISERROR(VLOOKUP(AH58,EN:EN,1,FALSE)),0,1)*AO58</f>
        <v>0</v>
      </c>
      <c r="BN58" s="49">
        <f t="shared" ref="BN58:BN63" si="611">IF(ISERROR(VLOOKUP(AF58,EN:EN,1,FALSE)),0,1)*IF(ISERROR(VLOOKUP(AH58,EN:EN,1,FALSE)),0,1)*AP58</f>
        <v>0</v>
      </c>
      <c r="BO58" s="49">
        <f t="shared" ref="BO58:BO63" si="612">IF(ISERROR(VLOOKUP(AF58,EN:EN,1,FALSE)),0,1)*IF(ISERROR(VLOOKUP(AH58,EN:EN,1,FALSE)),0,1)*AQ58</f>
        <v>0</v>
      </c>
      <c r="BP58" s="49">
        <f t="shared" ref="BP58:BP63" si="613">IF(ISERROR(VLOOKUP(AF58,EN:EN,1,FALSE)),0,1)*IF(ISERROR(VLOOKUP(AH58,EN:EN,1,FALSE)),0,1)*AR58</f>
        <v>0</v>
      </c>
      <c r="BQ58" s="49">
        <f t="shared" ref="BQ58:BQ63" si="614">IF(ISERROR(VLOOKUP(AF58,EN:EN,1,FALSE)),0,1)*IF(ISERROR(VLOOKUP(AH58,EN:EN,1,FALSE)),0,1)*AS58</f>
        <v>0</v>
      </c>
      <c r="BR58" s="14"/>
      <c r="BS58" s="14"/>
      <c r="BT58" s="14" t="s">
        <v>191</v>
      </c>
      <c r="BU58" s="49">
        <f t="shared" ref="BU58:BU61" si="615">(SUMIF(AF$4:AF$108,BT58,AN$4:AN$108)+SUMIF(AH$4:AH$108,BT58,AO$4:AO$108))</f>
        <v>0</v>
      </c>
      <c r="BV58" s="49">
        <f t="shared" ref="BV58:BV61" si="616">(SUMIF(AF$4:AF$108,BT58,AP$4:AP$108)+SUMIF(AH$4:AH$108,BT58,AQ$4:AQ$108))</f>
        <v>0</v>
      </c>
      <c r="BW58" s="49">
        <f t="shared" ref="BW58:BW61" si="617">(SUMIF(AF$4:AF$108,BT58,AR$4:AR$108)+SUMIF(AH$4:AH$108,BT58,AS$4:AS$108))</f>
        <v>0</v>
      </c>
      <c r="BX58" s="49">
        <f t="shared" ref="BX58:BX61" si="618">SUMIF($AF$4:$AF$108,BT58,$AI$4:$AI$108)+SUMIF($AH$4:$AH$108,BT58,$AK$4:$AK$108)</f>
        <v>0</v>
      </c>
      <c r="BY58" s="49">
        <f t="shared" ref="BY58:BY61" si="619">SUMIF($AF$4:$AF$108,BT58,$AK$4:$AK$108)+SUMIF($AH$4:$AH$108,BT58,$AI$4:$AI$108)</f>
        <v>0</v>
      </c>
      <c r="BZ58" s="49">
        <f t="shared" ref="BZ58:BZ61" si="620">BX58-BY58</f>
        <v>0</v>
      </c>
      <c r="CA58" s="49">
        <f t="shared" ref="CA58:CA61" si="621">IFERROR(BU58*3+BV58*1,0)</f>
        <v>0</v>
      </c>
      <c r="CB58" s="49" t="s">
        <v>149</v>
      </c>
      <c r="CC58" s="99">
        <f>RANK(CA58,CA58:CA61)</f>
        <v>1</v>
      </c>
      <c r="CD58" s="49">
        <f>SUMPRODUCT((CA58:CA61=CA58)*(BZ58:BZ61&gt;BZ58))</f>
        <v>0</v>
      </c>
      <c r="CE58" s="14"/>
      <c r="CF58" s="14" t="str">
        <f t="shared" ref="CF58:CF61" si="622">IF(CC58=1,BT58,)</f>
        <v>Belgien</v>
      </c>
      <c r="CG58" s="49">
        <f t="shared" ref="CG58:CG61" si="623">(SUMIF($AF$4:$AF$108,$BT58,$AT$4:$AT$108)+SUMIF($AH$4:$AH$108,$BT58,$AU$4:$AU$108))</f>
        <v>0</v>
      </c>
      <c r="CH58" s="49">
        <f t="shared" ref="CH58:CH61" si="624">(SUMIF($AF$4:$AF$108,$BT58,$AV$4:$AV$108)+SUMIF($AH$4:$AH$108,$BT58,$AW$4:$AW$108))</f>
        <v>0</v>
      </c>
      <c r="CI58" s="49">
        <f t="shared" ref="CI58:CI61" si="625">(SUMIF($AF$4:$AF$108,$BT58,$AX$4:$AX$108)+SUMIF($AH$4:$AH$108,$BT58,$AY$4:$AY$108))</f>
        <v>0</v>
      </c>
      <c r="CJ58" s="49">
        <f t="shared" ref="CJ58:CJ61" si="626">IFERROR(CG58*3+CH58*1,0)</f>
        <v>0</v>
      </c>
      <c r="CK58" s="49" t="str">
        <f t="shared" ref="CK58:CK61" si="627">CB58</f>
        <v>G</v>
      </c>
      <c r="CL58" s="49">
        <f>IF(CF58&gt;0,RANK(CJ58,CJ58:CJ61),)</f>
        <v>1</v>
      </c>
      <c r="CM58" s="49">
        <f>IF(AND(CF58&gt;0,COUNTIF(CL58:CL61,CL58)&gt;1),SUMIFS($AI$4:$AI$108,$AF$4:$AF$108,$BT58,$M$4:$M$108,1)+SUMIFS($AK$4:$AK$108,$AH$4:$AH$108,$BT58,$M$4:$M$108,1)-SUMIFS($AK$4:$AK$108,$AF$4:$AF$108,$BT58,$M$4:$M$108,1)-SUMIFS($AI$4:$AI$108,$AH$4:$AH$108,$BT58,$M$4:$M$108,1),)</f>
        <v>0</v>
      </c>
      <c r="CN58" s="49">
        <f>IF(AND(CF58&gt;0,COUNTIF(CL58:CL61,CL58)&gt;1),CL58+RANK(CM58,CM58:CM61)-1,CL58)</f>
        <v>1</v>
      </c>
      <c r="CO58" s="49">
        <f>IF(AND(CF58&gt;0,COUNTIF(CN58:CN61,CN58)&gt;1),SUMIFS($AI$4:$AI$108,$AF$4:$AF$108,$BT58,$M$4:$M$108,1)+SUMIFS($AK$4:$AK$108,$AH$4:$AH$108,$BT58,$M$4:$M$108,1),)</f>
        <v>0</v>
      </c>
      <c r="CP58" s="49">
        <f>IF(AND(CF58&gt;0,COUNTIF(CN58:CN61,CN58)&gt;1),CN58+RANK(CO58,CO58:CO61)-1,CN58)</f>
        <v>1</v>
      </c>
      <c r="CQ58" s="49">
        <f t="shared" ref="CQ58:CQ61" si="628">IF(CP58=0,"",CP58)</f>
        <v>1</v>
      </c>
      <c r="CR58" s="49">
        <f>IF(OR(CQ58="",COUNTIF(CQ58:CQ61,CQ58)=1),"",$BZ58)</f>
        <v>0</v>
      </c>
      <c r="CS58" s="49">
        <f>IF(CQ58="","",IF(COUNTIF(CQ58:CQ61,CQ58)=1,CQ58,CQ58+RANK(CR58,CR58:CR61,0)-1))</f>
        <v>1</v>
      </c>
      <c r="CT58" s="49">
        <f>IF(OR(CS58="",COUNTIF(CS58:CS61,CS58)=1),"",$BX58)</f>
        <v>0</v>
      </c>
      <c r="CU58" s="49">
        <f>IF(CQ58="","",IF(COUNTIF(CS58:CS61,CS58)=1,CS58,CS58+RANK(CT58,CT58:CT61,0)-1))</f>
        <v>1</v>
      </c>
      <c r="CV58" s="49">
        <f>IF(OR(CU58="",COUNTIF(CU58:CU61,CU58)=1),"",$BU58)</f>
        <v>0</v>
      </c>
      <c r="CW58" s="49">
        <f>IF(CQ58="","",IF(COUNTIF(CU58:CU61,CU58)=1,CU58,CU58+RANK(CV58,CV58:CV61,0)-1))</f>
        <v>1</v>
      </c>
      <c r="CX58" s="49">
        <f>IF(CF58&gt;0,BM56+RANK(CW58,CW58:CW61,1),)</f>
        <v>1</v>
      </c>
      <c r="CY58" s="14"/>
      <c r="CZ58" s="14">
        <f t="shared" ref="CZ58:CZ61" si="629">IF(CC58=2,BT58,)</f>
        <v>0</v>
      </c>
      <c r="DA58" s="49">
        <f t="shared" ref="DA58:DA61" si="630">(SUMIF($AF$4:$AF$108,$BT58,$AZ$4:$AZ$108)+SUMIF($AH$4:$AH$108,$BT58,$BA$4:$BA$108))</f>
        <v>0</v>
      </c>
      <c r="DB58" s="49">
        <f t="shared" ref="DB58:DB61" si="631">(SUMIF($AF$4:$AF$108,$BT58,$BB$4:$BB$108)+SUMIF($AH$4:$AH$108,$BT58,$BC$4:$BC$108))</f>
        <v>0</v>
      </c>
      <c r="DC58" s="49">
        <f t="shared" ref="DC58:DC61" si="632">(SUMIF($AF$4:$AF$108,$BT58,$BD$4:$BD$108)+SUMIF($AH$4:$AH$108,$BT58,$BE$4:$BE$108))</f>
        <v>0</v>
      </c>
      <c r="DD58" s="49">
        <f t="shared" ref="DD58:DD61" si="633">IFERROR(DA58*3+DB58*1,0)</f>
        <v>0</v>
      </c>
      <c r="DE58" s="49" t="str">
        <f t="shared" ref="DE58:DE61" si="634">$CB58</f>
        <v>G</v>
      </c>
      <c r="DF58" s="49">
        <f>IF(CZ58&gt;0,RANK(DD58,DD58:DD61)+CG56,)</f>
        <v>0</v>
      </c>
      <c r="DG58" s="49">
        <f>IF(AND(CZ58&gt;0,COUNTIF(DF58:DF61,DF58)&gt;1),SUMIFS($AI$4:$AI$108,$AF$4:$AF$108,$BT58,$M$4:$M$108,2)+SUMIFS($AK$4:$AK$108,$AH$4:$AH108,$BT58,$M$4:$M$108,2)-SUMIFS($AK$4:$AK$108,$AF$4:$AF$108,$BT58,$M$4:$M$108,2)-SUMIFS($AI$4:$AI$108,$AH$4:$AH$108,$BT58,$M$4:$M$108,2),)</f>
        <v>0</v>
      </c>
      <c r="DH58" s="49">
        <f>IF(AND(CZ58&gt;0,COUNTIF(DF58:DF61,DF58)&gt;1),DF58+RANK(DG58,DG58:DG61)-1,DF58)</f>
        <v>0</v>
      </c>
      <c r="DI58" s="49">
        <f>IF(AND(CZ58&gt;0,COUNTIF(DH58:DH61,DH58)&gt;1),SUMIFS($AI$4:$AI$108,$AF$4:$AF$108,$BT58,$M$4:$M$108,2)+SUMIFS($AK$4:$AK$108,$AH$4:$AH$108,$BT58,$M$4:$M$108,2),)</f>
        <v>0</v>
      </c>
      <c r="DJ58" s="49">
        <f>IF(AND(CZ58&gt;0,COUNTIF(DH58:DH61,DH58)&gt;1),DH58+RANK(DI58,DI58:DI61)-1,DH58)</f>
        <v>0</v>
      </c>
      <c r="DK58" s="49" t="str">
        <f t="shared" ref="DK58:DK61" si="635">IF(DJ58=0,"",DJ58)</f>
        <v/>
      </c>
      <c r="DL58" s="49" t="str">
        <f>IF(OR(DK58="",COUNTIF(DK58:DK61,DK58)=1),"",$BZ58)</f>
        <v/>
      </c>
      <c r="DM58" s="49" t="str">
        <f>IF(DK58="","",IF(COUNTIF(DK58:DK61,DK58)=1,DK58,DK58+RANK(DL58,DL58:DL61,0)-1))</f>
        <v/>
      </c>
      <c r="DN58" s="49" t="str">
        <f>IF(OR(DM58="",COUNTIF(DM58:DM61,DM58)=1),"",$BX58)</f>
        <v/>
      </c>
      <c r="DO58" s="49" t="str">
        <f>IF(DK58="","",IF(COUNTIF(DM58:DM61,DM58)=1,DM58,DM58+RANK(DN58,DN58:DN61,0)-1))</f>
        <v/>
      </c>
      <c r="DP58" s="49" t="str">
        <f>IF(OR(DO58="",COUNTIF(DO58:DO61,DO58)=1),"",$BU58)</f>
        <v/>
      </c>
      <c r="DQ58" s="49" t="str">
        <f>IF(DK58="","",IF(COUNTIF(DO58:DO61,DO58)=1,DO58,DO58+RANK(DP58,DP58:DP61,0)-1))</f>
        <v/>
      </c>
      <c r="DR58" s="49">
        <f>IF(CZ58&gt;0,CG56+RANK(DQ58,DQ58:DQ61,1),)</f>
        <v>0</v>
      </c>
      <c r="DS58" s="14"/>
      <c r="DT58" s="49">
        <f t="shared" ref="DT58:DT61" si="636">IF(CC58=3,BT58,)</f>
        <v>0</v>
      </c>
      <c r="DU58" s="49">
        <f t="shared" ref="DU58:DU61" si="637">(SUMIF($AF$4:$AF$108,BT58,$BF$4:$BF$108)+SUMIF($AH$4:$AH$108,BT58,$BG$4:$BG$108))</f>
        <v>0</v>
      </c>
      <c r="DV58" s="49">
        <f t="shared" ref="DV58:DV61" si="638">(SUMIF($AF$4:$AF$108,BT58,$BH$4:$BH$108)+SUMIF($AH$4:$AH$108,BT58,$BI$4:$BI$108))</f>
        <v>0</v>
      </c>
      <c r="DW58" s="49">
        <f t="shared" ref="DW58:DW61" si="639">(SUMIF($AF$4:$AF$108,BT58,$BJ$4:$BJ$108)+SUMIF($AH$4:$AH$108,BT58,$BK$4:$BK$108))</f>
        <v>0</v>
      </c>
      <c r="DX58" s="49">
        <f t="shared" ref="DX58:DX61" si="640">IFERROR(DU58*3+DV58*1,0)</f>
        <v>0</v>
      </c>
      <c r="DY58" s="49" t="str">
        <f t="shared" ref="DY58:DY61" si="641">CB58</f>
        <v>G</v>
      </c>
      <c r="DZ58" s="49">
        <f>IF(DT58&gt;0,RANK(DX58,DX58:DX61)+CG56+DA56,)</f>
        <v>0</v>
      </c>
      <c r="EA58" s="49">
        <f>IF(AND(DT58&gt;0,COUNTIF(DZ58:DZ61,DZ58)&gt;1),SUMIFS($AI$4:$AI$108,$AF$4:$AF$108,$BT58,$M$4:$M$108,3)+SUMIFS($AK$4:$AK$108,$AH$4:$AH$108,$BT58,$M$4:$M$108,3)-SUMIFS($AK$4:$AK$108,$AF$4:$AF$108,$BT58,$M$4:$M$108,3)-SUMIFS($AI$4:$AI$108,$AH$4:$AH$108,$BT58,$M$4:$M$108,3),)</f>
        <v>0</v>
      </c>
      <c r="EB58" s="49">
        <f>IF(AND(DT58&gt;0,COUNTIF(DZ58:DZ61,DZ58)&gt;1),DZ58+RANK(EA58,EA58:EA61)-1,DZ58)</f>
        <v>0</v>
      </c>
      <c r="EC58" s="49">
        <f>IF(AND(DT58&gt;0,COUNTIF(EB58:EB61,EB58)&gt;1),SUMIFS($AI$4:$AI$108,$AF$4:$AF$108,$BT58,$M$4:$M$108,3)+SUMIFS($AK$4:$AK$108,$AH$4:$AH$108,$BT58,$M$4:$M$108,3),)</f>
        <v>0</v>
      </c>
      <c r="ED58" s="49">
        <f>IF(AND(DT58&gt;0,COUNTIF(EB58:EB61,EB58)&gt;1),EB58+RANK(EC58,EC58:EC61)-1,EB58)</f>
        <v>0</v>
      </c>
      <c r="EE58" s="49" t="str">
        <f t="shared" ref="EE58:EE61" si="642">IF(ED58=0,"",ED58)</f>
        <v/>
      </c>
      <c r="EF58" s="49" t="str">
        <f>IF(OR(EE58="",COUNTIF(EE58:EE61,EE58)=1),"",$BZ58)</f>
        <v/>
      </c>
      <c r="EG58" s="49" t="str">
        <f>IF(EE58="","",IF(COUNTIF(EE58:EE61,EE58)=1,EE58,EE58+RANK(EF58,EF58:EF61,0)-1))</f>
        <v/>
      </c>
      <c r="EH58" s="49" t="str">
        <f>IF(OR(EG58="",COUNTIF(EG58:EG61,EG58)=1),"",$BX58)</f>
        <v/>
      </c>
      <c r="EI58" s="49" t="str">
        <f>IF(EE58="","",IF(COUNTIF(EG58:EG61,EG58)=1,EG58,EG58+RANK(EH58,EH58:EH61,0)-1))</f>
        <v/>
      </c>
      <c r="EJ58" s="49" t="str">
        <f>IF(OR(EI58="",COUNTIF(EI58:EI61,EI58)=1),"",$BU58)</f>
        <v/>
      </c>
      <c r="EK58" s="49" t="str">
        <f>IF(EE58="","",IF(COUNTIF(EI58:EI61,EI58)=1,EI58,EI58+RANK(EJ58,EJ58:EJ61,0)-1))</f>
        <v/>
      </c>
      <c r="EL58" s="49">
        <f>IF(DT58&gt;0,CG56+DA56+RANK(EK58,EK58:EK61,1),)</f>
        <v>0</v>
      </c>
      <c r="EM58" s="14"/>
      <c r="EN58" s="49">
        <f t="shared" ref="EN58:EN61" si="643">IF(CC58=4,BT58,)</f>
        <v>0</v>
      </c>
      <c r="EO58" s="49">
        <f t="shared" ref="EO58:EO61" si="644">(SUMIF($AF$4:$AF$108,$BT58,$BL$4:$BL$108)+SUMIF($AH$4:$AH$108,$BT58,$BM$4:$BM$108))</f>
        <v>0</v>
      </c>
      <c r="EP58" s="49">
        <f t="shared" ref="EP58:EP61" si="645">(SUMIF($AF$4:$AF$108,$BT58,$BN$4:$BN$108)+SUMIF($AH$4:$AH$108,$BT58,$BO$4:$BO$108))</f>
        <v>0</v>
      </c>
      <c r="EQ58" s="49">
        <f t="shared" ref="EQ58:EQ61" si="646">(SUMIF($AF$4:$AF$108,$BT58,$BP$4:$BP$108)+SUMIF($AH$4:$AH$108,$BT58,$BQ$4:$BQ$108))</f>
        <v>0</v>
      </c>
      <c r="ER58" s="49">
        <f t="shared" ref="ER58:ER61" si="647">IFERROR(EO58*3+EP58*1,0)</f>
        <v>0</v>
      </c>
      <c r="ES58" s="49" t="str">
        <f t="shared" ref="ES58:ES61" si="648">$CB58</f>
        <v>G</v>
      </c>
      <c r="ET58" s="49">
        <f>IF(EN58&gt;0,RANK(ER58,ER58:ER61)+CG56+DA56+DU56,)</f>
        <v>0</v>
      </c>
      <c r="EU58" s="49">
        <f>IF(AND(EN58&gt;0,COUNTIF(ET58:ET61,ET58)&gt;1),SUMIFS($AI$4:$AI$108,$AF$4:$AF$108,$BT58,$M$4:$M$108,4)+SUMIFS($AK$4:$AK$108,$AH$4:$AH$108,$BT58,$M$4:$M$108,4)-SUMIFS($AK$4:$AK$108,$AF$4:$AF$108,$BT58,$M$4:$M$108,4)-SUMIFS($AI$4:$AI$108,$AH$4:$AH$108,$BT58,$M$4:$M$108,4),)</f>
        <v>0</v>
      </c>
      <c r="EV58" s="49">
        <f>IF(AND(EN58&gt;0,COUNTIF(ET58:ET61,ET58)&gt;1),ET58+RANK(EU58,EU58:EU61)-1,ET58)</f>
        <v>0</v>
      </c>
      <c r="EW58" s="49">
        <f t="shared" ref="EW58:EW61" si="649">IF(AND(EN58&gt;0,COUNTIF(EV58:EV61,EV58)&gt;1),SUMIFS($AI$4:$AI$108,$AF$4:$AF$108,$BT58,$M$4:$M$108,4)+SUMIFS($AK$4:$AK$108,$AH$4:$AH$108,$BT58,$M$4:$M$108,4),)</f>
        <v>0</v>
      </c>
      <c r="EX58" s="49">
        <f>IF(AND(EN58&gt;0,COUNTIF(EV58:EV61,EV58)&gt;1),EV58+RANK(EW58,EW58:EW61)-1,EV58)</f>
        <v>0</v>
      </c>
      <c r="EY58" s="49" t="str">
        <f t="shared" ref="EY58:EY61" si="650">IF(EX58=0,"",EX58)</f>
        <v/>
      </c>
      <c r="EZ58" s="49" t="str">
        <f>IF(OR(EY58="",COUNTIF(EY58:EY61,EY58)=1),"",$BZ58)</f>
        <v/>
      </c>
      <c r="FA58" s="49" t="str">
        <f>IF(EY58="","",IF(COUNTIF(EY58:EY61,EY58)=1,EY58,EY58+RANK(EZ58,EZ58:EZ61,0)-1))</f>
        <v/>
      </c>
      <c r="FB58" s="49" t="str">
        <f>IF(OR(FA58="",COUNTIF(FA58:FA61,FA58)=1),"",$BX58)</f>
        <v/>
      </c>
      <c r="FC58" s="49" t="str">
        <f>IF(EY58="","",IF(COUNTIF(FA58:FA61,FA58)=1,FA58,FA58+RANK(FB58,FB58:FB61,0)-1))</f>
        <v/>
      </c>
      <c r="FD58" s="49" t="str">
        <f>IF(OR(FC58="",COUNTIF(FC58:FC61,FC58)=1),"",$BU58)</f>
        <v/>
      </c>
      <c r="FE58" s="49" t="str">
        <f>IF(EY58="","",IF(COUNTIF(FC58:FC61,FC58)=1,FC58,FC58+RANK(FD58,FD58:FD61,0)-1))</f>
        <v/>
      </c>
      <c r="FF58" s="49">
        <f>IF(EN58&gt;0,CG56+DA56+DU56+RANK(FE58,FE58:FE61,1),)</f>
        <v>0</v>
      </c>
      <c r="FG58" s="14"/>
      <c r="FH58" s="49">
        <f>IFERROR(VLOOKUP(FJ58,CF57:CX61,19,FALSE),IFERROR(VLOOKUP(FJ58,CZ57:DR61,19,FALSE),IFERROR(VLOOKUP(FJ58,DT57:EL61,19,FALSE),VLOOKUP(FJ58,EN57:FF61,19,FALSE))))</f>
        <v>1</v>
      </c>
      <c r="FI58" s="49">
        <f>RANK(FH58,FH58:FH61,1)+COUNTIF(FH58,FH58)-1</f>
        <v>1</v>
      </c>
      <c r="FJ58" s="14" t="str">
        <f t="shared" ref="FJ58:FJ61" si="651">BT58</f>
        <v>Belgien</v>
      </c>
      <c r="FK58" s="42"/>
      <c r="FL58" s="42"/>
      <c r="FM58" s="42"/>
      <c r="FN58" s="42"/>
      <c r="FO58" s="42"/>
      <c r="FP58" s="42"/>
      <c r="FQ58" s="42"/>
      <c r="FR58" s="42"/>
      <c r="FS58" s="42"/>
      <c r="FT58" s="42"/>
      <c r="FU58" s="42"/>
      <c r="FV58" s="42"/>
      <c r="FW58" s="42"/>
      <c r="FX58" s="42"/>
      <c r="FY58" s="42"/>
      <c r="FZ58" s="44">
        <v>56</v>
      </c>
      <c r="GA58" s="44" t="str">
        <f t="shared" si="79"/>
        <v>HJBDIFLK</v>
      </c>
      <c r="GB58" s="44" t="s">
        <v>160</v>
      </c>
      <c r="GC58" s="44" t="s">
        <v>159</v>
      </c>
      <c r="GD58" s="44" t="s">
        <v>146</v>
      </c>
      <c r="GE58" s="44" t="s">
        <v>147</v>
      </c>
      <c r="GF58" s="44" t="s">
        <v>150</v>
      </c>
      <c r="GG58" s="44" t="s">
        <v>109</v>
      </c>
      <c r="GH58" s="44" t="s">
        <v>152</v>
      </c>
      <c r="GI58" s="44" t="s">
        <v>151</v>
      </c>
      <c r="GJ58" s="100" t="str">
        <f t="shared" ref="GJ58:GQ58" si="652">VLOOKUP(GB58,$FM$3:$FN$15,2,FALSE)</f>
        <v>Saudiarabien</v>
      </c>
      <c r="GK58" s="100" t="str">
        <f t="shared" si="652"/>
        <v>Österrike</v>
      </c>
      <c r="GL58" s="100" t="str">
        <f t="shared" si="652"/>
        <v>Qatar</v>
      </c>
      <c r="GM58" s="100" t="str">
        <f t="shared" si="652"/>
        <v>Australien</v>
      </c>
      <c r="GN58" s="100" t="str">
        <f t="shared" si="652"/>
        <v>Irak</v>
      </c>
      <c r="GO58" s="100" t="str">
        <f t="shared" si="652"/>
        <v>Sverige</v>
      </c>
      <c r="GP58" s="100" t="str">
        <f t="shared" si="652"/>
        <v>Ghana</v>
      </c>
      <c r="GQ58" s="100" t="str">
        <f t="shared" si="652"/>
        <v>Uzbekistan</v>
      </c>
      <c r="GR58" s="42" t="str">
        <f t="shared" si="81"/>
        <v/>
      </c>
      <c r="GS58" s="42"/>
      <c r="GT58" s="42"/>
      <c r="GU58" s="42"/>
      <c r="GV58" s="42"/>
      <c r="GW58" s="42"/>
      <c r="GX58" s="44"/>
      <c r="GY58" s="42"/>
      <c r="GZ58" s="85">
        <v>55</v>
      </c>
      <c r="HA58" s="42"/>
      <c r="HB58" s="96"/>
      <c r="HC58" s="85"/>
      <c r="HD58" s="42"/>
      <c r="HE58" s="42"/>
      <c r="HF58" s="42"/>
      <c r="HG58" s="42"/>
    </row>
    <row r="59" spans="1:215" ht="14.25" customHeight="1" x14ac:dyDescent="0.35">
      <c r="A59" s="42"/>
      <c r="B59" s="85">
        <v>15</v>
      </c>
      <c r="C59" s="86">
        <v>46189</v>
      </c>
      <c r="D59" s="87" t="s">
        <v>193</v>
      </c>
      <c r="E59" s="88" t="s">
        <v>157</v>
      </c>
      <c r="F59" s="89" t="s">
        <v>194</v>
      </c>
      <c r="G59" s="90"/>
      <c r="H59" s="85" t="s">
        <v>157</v>
      </c>
      <c r="I59" s="90"/>
      <c r="J59" s="85" t="str">
        <f t="shared" si="571"/>
        <v/>
      </c>
      <c r="K59" s="91"/>
      <c r="L59" s="91"/>
      <c r="M59" s="92">
        <f t="shared" si="572"/>
        <v>1</v>
      </c>
      <c r="N59" s="46">
        <v>2</v>
      </c>
      <c r="O59" s="104" t="str">
        <f>VLOOKUP(N59,FI58:FJ61,2,FALSE)</f>
        <v>Egypten</v>
      </c>
      <c r="P59" s="105">
        <f t="shared" si="573"/>
        <v>0</v>
      </c>
      <c r="Q59" s="105">
        <f t="shared" si="574"/>
        <v>0</v>
      </c>
      <c r="R59" s="105">
        <f t="shared" si="575"/>
        <v>0</v>
      </c>
      <c r="S59" s="105">
        <f t="shared" si="576"/>
        <v>0</v>
      </c>
      <c r="T59" s="105">
        <f t="shared" si="577"/>
        <v>0</v>
      </c>
      <c r="U59" s="105">
        <f t="shared" si="578"/>
        <v>0</v>
      </c>
      <c r="V59" s="106">
        <f t="shared" si="579"/>
        <v>0</v>
      </c>
      <c r="W59" s="42"/>
      <c r="X59" s="45"/>
      <c r="Y59" s="44"/>
      <c r="AA59" s="44"/>
      <c r="AB59" s="47"/>
      <c r="AC59" s="48"/>
      <c r="AD59" s="42"/>
      <c r="AE59" s="98">
        <f t="shared" ref="AE59:AH59" si="653">C59</f>
        <v>46189</v>
      </c>
      <c r="AF59" s="98" t="str">
        <f t="shared" si="653"/>
        <v>Iran</v>
      </c>
      <c r="AG59" s="98" t="str">
        <f t="shared" si="653"/>
        <v>-</v>
      </c>
      <c r="AH59" s="98" t="str">
        <f t="shared" si="653"/>
        <v>Nya Zeeland</v>
      </c>
      <c r="AI59" s="90" t="str">
        <f t="shared" si="581"/>
        <v/>
      </c>
      <c r="AJ59" s="85" t="str">
        <f t="shared" si="582"/>
        <v>-</v>
      </c>
      <c r="AK59" s="90" t="str">
        <f t="shared" si="583"/>
        <v/>
      </c>
      <c r="AL59" s="85" t="str">
        <f t="shared" si="584"/>
        <v/>
      </c>
      <c r="AM59" s="91"/>
      <c r="AN59" s="49">
        <f t="shared" si="585"/>
        <v>0</v>
      </c>
      <c r="AO59" s="49">
        <f t="shared" si="586"/>
        <v>0</v>
      </c>
      <c r="AP59" s="49">
        <f t="shared" si="587"/>
        <v>0</v>
      </c>
      <c r="AQ59" s="49">
        <f t="shared" si="588"/>
        <v>0</v>
      </c>
      <c r="AR59" s="49">
        <f t="shared" si="589"/>
        <v>0</v>
      </c>
      <c r="AS59" s="49">
        <f t="shared" si="590"/>
        <v>0</v>
      </c>
      <c r="AT59" s="49">
        <f t="shared" si="591"/>
        <v>0</v>
      </c>
      <c r="AU59" s="49">
        <f t="shared" si="592"/>
        <v>0</v>
      </c>
      <c r="AV59" s="49">
        <f t="shared" si="593"/>
        <v>0</v>
      </c>
      <c r="AW59" s="49">
        <f t="shared" si="594"/>
        <v>0</v>
      </c>
      <c r="AX59" s="49">
        <f t="shared" si="595"/>
        <v>0</v>
      </c>
      <c r="AY59" s="49">
        <f t="shared" si="596"/>
        <v>0</v>
      </c>
      <c r="AZ59" s="49">
        <f t="shared" si="597"/>
        <v>0</v>
      </c>
      <c r="BA59" s="49">
        <f t="shared" si="598"/>
        <v>0</v>
      </c>
      <c r="BB59" s="49">
        <f t="shared" si="599"/>
        <v>0</v>
      </c>
      <c r="BC59" s="49">
        <f t="shared" si="600"/>
        <v>0</v>
      </c>
      <c r="BD59" s="49">
        <f t="shared" si="601"/>
        <v>0</v>
      </c>
      <c r="BE59" s="49">
        <f t="shared" si="602"/>
        <v>0</v>
      </c>
      <c r="BF59" s="49">
        <f t="shared" si="603"/>
        <v>0</v>
      </c>
      <c r="BG59" s="49">
        <f t="shared" si="604"/>
        <v>0</v>
      </c>
      <c r="BH59" s="49">
        <f t="shared" si="605"/>
        <v>0</v>
      </c>
      <c r="BI59" s="49">
        <f t="shared" si="606"/>
        <v>0</v>
      </c>
      <c r="BJ59" s="49">
        <f t="shared" si="607"/>
        <v>0</v>
      </c>
      <c r="BK59" s="49">
        <f t="shared" si="608"/>
        <v>0</v>
      </c>
      <c r="BL59" s="49">
        <f t="shared" si="609"/>
        <v>0</v>
      </c>
      <c r="BM59" s="49">
        <f t="shared" si="610"/>
        <v>0</v>
      </c>
      <c r="BN59" s="49">
        <f t="shared" si="611"/>
        <v>0</v>
      </c>
      <c r="BO59" s="49">
        <f t="shared" si="612"/>
        <v>0</v>
      </c>
      <c r="BP59" s="49">
        <f t="shared" si="613"/>
        <v>0</v>
      </c>
      <c r="BQ59" s="49">
        <f t="shared" si="614"/>
        <v>0</v>
      </c>
      <c r="BR59" s="58"/>
      <c r="BS59" s="58"/>
      <c r="BT59" s="14" t="s">
        <v>192</v>
      </c>
      <c r="BU59" s="49">
        <f t="shared" si="615"/>
        <v>0</v>
      </c>
      <c r="BV59" s="49">
        <f t="shared" si="616"/>
        <v>0</v>
      </c>
      <c r="BW59" s="49">
        <f t="shared" si="617"/>
        <v>0</v>
      </c>
      <c r="BX59" s="49">
        <f t="shared" si="618"/>
        <v>0</v>
      </c>
      <c r="BY59" s="49">
        <f t="shared" si="619"/>
        <v>0</v>
      </c>
      <c r="BZ59" s="49">
        <f t="shared" si="620"/>
        <v>0</v>
      </c>
      <c r="CA59" s="49">
        <f t="shared" si="621"/>
        <v>0</v>
      </c>
      <c r="CB59" s="49" t="s">
        <v>149</v>
      </c>
      <c r="CC59" s="99">
        <f>RANK(CA59,CA58:CA61)</f>
        <v>1</v>
      </c>
      <c r="CD59" s="49">
        <f>SUMPRODUCT((CA58:CA61=CA59)*(BZ58:BZ61&gt;BZ59))</f>
        <v>0</v>
      </c>
      <c r="CE59" s="14"/>
      <c r="CF59" s="14" t="str">
        <f t="shared" si="622"/>
        <v>Egypten</v>
      </c>
      <c r="CG59" s="49">
        <f t="shared" si="623"/>
        <v>0</v>
      </c>
      <c r="CH59" s="49">
        <f t="shared" si="624"/>
        <v>0</v>
      </c>
      <c r="CI59" s="49">
        <f t="shared" si="625"/>
        <v>0</v>
      </c>
      <c r="CJ59" s="49">
        <f t="shared" si="626"/>
        <v>0</v>
      </c>
      <c r="CK59" s="49" t="str">
        <f t="shared" si="627"/>
        <v>G</v>
      </c>
      <c r="CL59" s="49">
        <f>IF(CF59&gt;0,RANK(CJ59,CJ58:CJ61),)</f>
        <v>1</v>
      </c>
      <c r="CM59" s="49">
        <f>IF(AND(CF59&gt;0,COUNTIF(CL58:CL61,CL59)&gt;1),SUMIFS($AI$4:$AI$108,$AF$4:$AF$108,$BT59,$M$4:$M$108,1)+SUMIFS($AK$4:$AK$108,$AH$4:$AH$108,$BT59,$M$4:$M$108,1)-SUMIFS($AK$4:$AK$108,$AF$4:$AF$108,$BT59,$M$4:$M$108,1)-SUMIFS($AI$4:$AI$108,$AH$4:$AH$108,$BT59,$M$4:$M$108,1),)</f>
        <v>0</v>
      </c>
      <c r="CN59" s="49">
        <f>IF(AND(CF59&gt;0,COUNTIF(CL58:CL61,CL59)&gt;1),CL59+RANK(CM59,CM58:CM61)-1,CL59)</f>
        <v>1</v>
      </c>
      <c r="CO59" s="49">
        <f>IF(AND(CF59&gt;0,COUNTIF(CN58:CN61,CN59)&gt;1),SUMIFS($AI$4:$AI$108,$AF$4:$AF$108,$BT59,$M$4:$M$108,1)+SUMIFS($AK$4:$AK$108,$AH$4:$AH$108,$BT59,$M$4:$M$108,1),)</f>
        <v>0</v>
      </c>
      <c r="CP59" s="49">
        <f>IF(AND(CF59&gt;0,COUNTIF(CN58:CN61,CN59)&gt;1),CN59+RANK(CO59,CO58:CO61)-1,CN59)</f>
        <v>1</v>
      </c>
      <c r="CQ59" s="49">
        <f t="shared" si="628"/>
        <v>1</v>
      </c>
      <c r="CR59" s="49">
        <f>IF(OR(CQ59="",COUNTIF(CQ58:CQ61,CQ59)=1),"",$BZ59)</f>
        <v>0</v>
      </c>
      <c r="CS59" s="49">
        <f>IF(CQ59="","",IF(COUNTIF(CQ58:CQ61,CQ59)=1,CQ59,CQ59+RANK(CR59,CR58:CR61,0)-1))</f>
        <v>1</v>
      </c>
      <c r="CT59" s="49">
        <f>IF(OR(CS59="",COUNTIF(CS58:CS61,CS59)=1),"",$BX59)</f>
        <v>0</v>
      </c>
      <c r="CU59" s="49">
        <f>IF(CQ59="","",IF(COUNTIF(CS58:CS61,CS59)=1,CS59,CS59+RANK(CT59,CT58:CT61,0)-1))</f>
        <v>1</v>
      </c>
      <c r="CV59" s="49">
        <f>IF(OR(CU59="",COUNTIF(CU58:CU61,CU59)=1),"",$BU59)</f>
        <v>0</v>
      </c>
      <c r="CW59" s="49">
        <f>IF(CQ59="","",IF(COUNTIF(CU58:CU61,CU59)=1,CU59,CU59+RANK(CV59,CV58:CV61,0)-1))</f>
        <v>1</v>
      </c>
      <c r="CX59" s="49">
        <f>IF(CF59&gt;0,BM56+RANK(CW59,CW58:CW61,1),)</f>
        <v>1</v>
      </c>
      <c r="CY59" s="14"/>
      <c r="CZ59" s="14">
        <f t="shared" si="629"/>
        <v>0</v>
      </c>
      <c r="DA59" s="49">
        <f t="shared" si="630"/>
        <v>0</v>
      </c>
      <c r="DB59" s="49">
        <f t="shared" si="631"/>
        <v>0</v>
      </c>
      <c r="DC59" s="49">
        <f t="shared" si="632"/>
        <v>0</v>
      </c>
      <c r="DD59" s="49">
        <f t="shared" si="633"/>
        <v>0</v>
      </c>
      <c r="DE59" s="49" t="str">
        <f t="shared" si="634"/>
        <v>G</v>
      </c>
      <c r="DF59" s="49">
        <f>IF(CZ59&gt;0,RANK(DD59,DD58:DD61)+CG56,)</f>
        <v>0</v>
      </c>
      <c r="DG59" s="49">
        <f>IF(AND(CZ59&gt;0,COUNTIF(DF58:DF61,DF59)&gt;1),SUMIFS($AI$4:$AI$108,$AF$4:$AF$108,$BT59,$M$4:$M$108,2)+SUMIFS($AK$4:$AK$108,$AH$4:$AH108,$BT59,$M$4:$M$108,2)-SUMIFS($AK$4:$AK$108,$AF$4:$AF$108,$BT59,$M$4:$M$108,2)-SUMIFS($AI$4:$AI$108,$AH$4:$AH$108,$BT59,$M$4:$M$108,2),)</f>
        <v>0</v>
      </c>
      <c r="DH59" s="49">
        <f>IF(AND(CZ59&gt;0,COUNTIF(DF58:DF61,DF59)&gt;1),DF59+RANK(DG59,DG58:DG61)-1,DF59)</f>
        <v>0</v>
      </c>
      <c r="DI59" s="49">
        <f>IF(AND(CZ59&gt;0,COUNTIF(DH58:DH61,DH59)&gt;1),SUMIFS($AI$4:$AI$108,$AF$4:$AF$108,$BT59,$M$4:$M$108,2)+SUMIFS($AK$4:$AK$108,$AH$4:$AH$108,$BT59,$M$4:$M$108,2),)</f>
        <v>0</v>
      </c>
      <c r="DJ59" s="49">
        <f>IF(AND(CZ59&gt;0,COUNTIF(DH58:DH61,DH59)&gt;1),DH59+RANK(DI59,DI58:DI61)-1,DH59)</f>
        <v>0</v>
      </c>
      <c r="DK59" s="49" t="str">
        <f t="shared" si="635"/>
        <v/>
      </c>
      <c r="DL59" s="49" t="str">
        <f>IF(OR(DK59="",COUNTIF(DK58:DK61,DK59)=1),"",$BZ59)</f>
        <v/>
      </c>
      <c r="DM59" s="49" t="str">
        <f>IF(DK59="","",IF(COUNTIF(DK58:DK61,DK59)=1,DK59,DK59+RANK(DL59,DL58:DL61,0)-1))</f>
        <v/>
      </c>
      <c r="DN59" s="49" t="str">
        <f>IF(OR(DM59="",COUNTIF(DM58:DM61,DM59)=1),"",$BX59)</f>
        <v/>
      </c>
      <c r="DO59" s="49" t="str">
        <f>IF(DK59="","",IF(COUNTIF(DM58:DM61,DM59)=1,DM59,DM59+RANK(DN59,DN58:DN61,0)-1))</f>
        <v/>
      </c>
      <c r="DP59" s="49" t="str">
        <f>IF(OR(DO59="",COUNTIF(DO58:DO61,DO59)=1),"",$BU59)</f>
        <v/>
      </c>
      <c r="DQ59" s="49" t="str">
        <f>IF(DK59="","",IF(COUNTIF(DO58:DO61,DO59)=1,DO59,DO59+RANK(DP59,DP58:DP61,0)-1))</f>
        <v/>
      </c>
      <c r="DR59" s="49">
        <f>IF(CZ59&gt;0,CG56+RANK(DQ59,DQ58:DQ61,1),)</f>
        <v>0</v>
      </c>
      <c r="DS59" s="14"/>
      <c r="DT59" s="49">
        <f t="shared" si="636"/>
        <v>0</v>
      </c>
      <c r="DU59" s="49">
        <f t="shared" si="637"/>
        <v>0</v>
      </c>
      <c r="DV59" s="49">
        <f t="shared" si="638"/>
        <v>0</v>
      </c>
      <c r="DW59" s="49">
        <f t="shared" si="639"/>
        <v>0</v>
      </c>
      <c r="DX59" s="49">
        <f t="shared" si="640"/>
        <v>0</v>
      </c>
      <c r="DY59" s="49" t="str">
        <f t="shared" si="641"/>
        <v>G</v>
      </c>
      <c r="DZ59" s="49">
        <f>IF(DT59&gt;0,RANK(DX59,DX58:DX61)+CG56+DA56,)</f>
        <v>0</v>
      </c>
      <c r="EA59" s="49">
        <f>IF(AND(DT59&gt;0,COUNTIF(DZ58:DZ61,DZ59)&gt;1),SUMIFS($AI$4:$AI$108,$AF$4:$AF$108,$BT59,$M$4:$M$108,3)+SUMIFS($AK$4:$AK$108,$AH$4:$AH$108,$BT59,$M$4:$M$108,3)-SUMIFS($AK$4:$AK$108,$AF$4:$AF$108,$BT59,$M$4:$M$108,3)-SUMIFS($AI$4:$AI$108,$AH$4:$AH$108,$BT59,$M$4:$M$108,3),)</f>
        <v>0</v>
      </c>
      <c r="EB59" s="49">
        <f>IF(AND(DT59&gt;0,COUNTIF(DZ58:DZ61,DZ59)&gt;1),DZ59+RANK(EA59,EA58:EA61)-1,DZ59)</f>
        <v>0</v>
      </c>
      <c r="EC59" s="49">
        <f>IF(AND(DT59&gt;0,COUNTIF(EB58:EB61,EB59)&gt;1),SUMIFS($AI$4:$AI$108,$AF$4:$AF$108,$BT59,$M$4:$M$108,3)+SUMIFS($AK$4:$AK$108,$AH$4:$AH$108,$BT59,$M$4:$M$108,3),)</f>
        <v>0</v>
      </c>
      <c r="ED59" s="49">
        <f>IF(AND(DT59&gt;0,COUNTIF(EB58:EB61,EB59)&gt;1),EB59+RANK(EC59,EC58:EC61)-1,EB59)</f>
        <v>0</v>
      </c>
      <c r="EE59" s="49" t="str">
        <f t="shared" si="642"/>
        <v/>
      </c>
      <c r="EF59" s="49" t="str">
        <f>IF(OR(EE59="",COUNTIF(EE58:EE61,EE59)=1),"",$BZ59)</f>
        <v/>
      </c>
      <c r="EG59" s="49" t="str">
        <f>IF(EE59="","",IF(COUNTIF(EE58:EE61,EE59)=1,EE59,EE59+RANK(EF59,EF58:EF61,0)-1))</f>
        <v/>
      </c>
      <c r="EH59" s="49" t="str">
        <f>IF(OR(EG59="",COUNTIF(EG58:EG61,EG59)=1),"",$BX59)</f>
        <v/>
      </c>
      <c r="EI59" s="49" t="str">
        <f>IF(EE59="","",IF(COUNTIF(EG58:EG61,EG59)=1,EG59,EG59+RANK(EH59,EH58:EH61,0)-1))</f>
        <v/>
      </c>
      <c r="EJ59" s="49" t="str">
        <f>IF(OR(EI59="",COUNTIF(EI58:EI61,EI59)=1),"",$BU59)</f>
        <v/>
      </c>
      <c r="EK59" s="49" t="str">
        <f>IF(EE59="","",IF(COUNTIF(EI58:EI61,EI59)=1,EI59,EI59+RANK(EJ59,EJ58:EJ61,0)-1))</f>
        <v/>
      </c>
      <c r="EL59" s="49">
        <f>IF(DT59&gt;0,CG56+DA56+RANK(EK59,EK58:EK61,1),)</f>
        <v>0</v>
      </c>
      <c r="EM59" s="14"/>
      <c r="EN59" s="49">
        <f t="shared" si="643"/>
        <v>0</v>
      </c>
      <c r="EO59" s="49">
        <f t="shared" si="644"/>
        <v>0</v>
      </c>
      <c r="EP59" s="49">
        <f t="shared" si="645"/>
        <v>0</v>
      </c>
      <c r="EQ59" s="49">
        <f t="shared" si="646"/>
        <v>0</v>
      </c>
      <c r="ER59" s="49">
        <f t="shared" si="647"/>
        <v>0</v>
      </c>
      <c r="ES59" s="49" t="str">
        <f t="shared" si="648"/>
        <v>G</v>
      </c>
      <c r="ET59" s="49">
        <f>IF(EN59&gt;0,RANK(ER59,ER58:ER61)+CG56+DA56+DU56,)</f>
        <v>0</v>
      </c>
      <c r="EU59" s="49">
        <f>IF(AND(EN59&gt;0,COUNTIF(ET58:ET61,ET59)&gt;1),SUMIFS($AI$4:$AI$108,$AF$4:$AF$108,$BT59,$M$4:$M$108,4)+SUMIFS($AK$4:$AK$108,$AH$4:$AH$108,$BT59,$M$4:$M$108,4)-SUMIFS($AK$4:$AK$108,$AF$4:$AF$108,$BT59,$M$4:$M$108,4)-SUMIFS($AI$4:$AI$108,$AH$4:$AH$108,$BT59,$M$4:$M$108,4),)</f>
        <v>0</v>
      </c>
      <c r="EV59" s="49">
        <f>IF(AND(EN59&gt;0,COUNTIF(ET58:ET61,ET59)&gt;1),ET59+RANK(EU59,EU58:EU61)-1,ET59)</f>
        <v>0</v>
      </c>
      <c r="EW59" s="49">
        <f t="shared" si="649"/>
        <v>0</v>
      </c>
      <c r="EX59" s="49">
        <f>IF(AND(EN59&gt;0,COUNTIF(EV58:EV61,EV59)&gt;1),EV59+RANK(EW59,EW58:EW61)-1,EV59)</f>
        <v>0</v>
      </c>
      <c r="EY59" s="49" t="str">
        <f t="shared" si="650"/>
        <v/>
      </c>
      <c r="EZ59" s="49" t="str">
        <f>IF(OR(EY59="",COUNTIF(EY58:EY61,EY59)=1),"",$BZ59)</f>
        <v/>
      </c>
      <c r="FA59" s="49" t="str">
        <f>IF(EY59="","",IF(COUNTIF(EY58:EY61,EY59)=1,EY59,EY59+RANK(EZ59,EZ58:EZ61,0)-1))</f>
        <v/>
      </c>
      <c r="FB59" s="49" t="str">
        <f>IF(OR(FA59="",COUNTIF(FA58:FA61,FA59)=1),"",$BX59)</f>
        <v/>
      </c>
      <c r="FC59" s="49" t="str">
        <f>IF(EY59="","",IF(COUNTIF(FA58:FA61,FA59)=1,FA59,FA59+RANK(FB59,FB58:FB61,0)-1))</f>
        <v/>
      </c>
      <c r="FD59" s="49" t="str">
        <f>IF(OR(FC59="",COUNTIF(FC58:FC61,FC59)=1),"",$BU59)</f>
        <v/>
      </c>
      <c r="FE59" s="49" t="str">
        <f>IF(EY59="","",IF(COUNTIF(FC58:FC61,FC59)=1,FC59,FC59+RANK(FD59,FD58:FD61,0)-1))</f>
        <v/>
      </c>
      <c r="FF59" s="49">
        <f>IF(EN59&gt;0,CG56+DA56+DU56+RANK(FE59,FE58:FE61,1),)</f>
        <v>0</v>
      </c>
      <c r="FG59" s="14"/>
      <c r="FH59" s="49">
        <f>IFERROR(VLOOKUP(FJ59,CF57:CX61,19,FALSE),IFERROR(VLOOKUP(FJ59,CZ57:DR61,19,FALSE),IFERROR(VLOOKUP(FJ59,DT57:EL61,19,FALSE),VLOOKUP(FJ59,EN57:FF61,19,FALSE))))</f>
        <v>1</v>
      </c>
      <c r="FI59" s="49">
        <f>RANK(FH59,FH58:FH61,1)+COUNTIF(FH58:FH59,FH59)-1</f>
        <v>2</v>
      </c>
      <c r="FJ59" s="14" t="str">
        <f t="shared" si="651"/>
        <v>Egypten</v>
      </c>
      <c r="FK59" s="42"/>
      <c r="FL59" s="42"/>
      <c r="FM59" s="42"/>
      <c r="FN59" s="42"/>
      <c r="FO59" s="42"/>
      <c r="FP59" s="42"/>
      <c r="FQ59" s="42"/>
      <c r="FR59" s="42"/>
      <c r="FS59" s="42"/>
      <c r="FT59" s="42"/>
      <c r="FU59" s="42"/>
      <c r="FV59" s="42"/>
      <c r="FW59" s="42"/>
      <c r="FX59" s="42"/>
      <c r="FY59" s="42"/>
      <c r="FZ59" s="44">
        <v>57</v>
      </c>
      <c r="GA59" s="44" t="str">
        <f t="shared" si="79"/>
        <v>IGBDJFLK</v>
      </c>
      <c r="GB59" s="44" t="s">
        <v>150</v>
      </c>
      <c r="GC59" s="44" t="s">
        <v>149</v>
      </c>
      <c r="GD59" s="44" t="s">
        <v>146</v>
      </c>
      <c r="GE59" s="44" t="s">
        <v>147</v>
      </c>
      <c r="GF59" s="44" t="s">
        <v>159</v>
      </c>
      <c r="GG59" s="44" t="s">
        <v>109</v>
      </c>
      <c r="GH59" s="44" t="s">
        <v>152</v>
      </c>
      <c r="GI59" s="44" t="s">
        <v>151</v>
      </c>
      <c r="GJ59" s="100" t="str">
        <f t="shared" ref="GJ59:GQ59" si="654">VLOOKUP(GB59,$FM$3:$FN$15,2,FALSE)</f>
        <v>Irak</v>
      </c>
      <c r="GK59" s="100" t="str">
        <f t="shared" si="654"/>
        <v>Iran</v>
      </c>
      <c r="GL59" s="100" t="str">
        <f t="shared" si="654"/>
        <v>Qatar</v>
      </c>
      <c r="GM59" s="100" t="str">
        <f t="shared" si="654"/>
        <v>Australien</v>
      </c>
      <c r="GN59" s="100" t="str">
        <f t="shared" si="654"/>
        <v>Österrike</v>
      </c>
      <c r="GO59" s="100" t="str">
        <f t="shared" si="654"/>
        <v>Sverige</v>
      </c>
      <c r="GP59" s="100" t="str">
        <f t="shared" si="654"/>
        <v>Ghana</v>
      </c>
      <c r="GQ59" s="100" t="str">
        <f t="shared" si="654"/>
        <v>Uzbekistan</v>
      </c>
      <c r="GR59" s="42" t="str">
        <f t="shared" si="81"/>
        <v/>
      </c>
      <c r="GS59" s="42"/>
      <c r="GT59" s="42"/>
      <c r="GU59" s="42"/>
      <c r="GV59" s="42"/>
      <c r="GW59" s="42"/>
      <c r="GX59" s="44"/>
      <c r="GY59" s="42"/>
      <c r="GZ59" s="85">
        <v>56</v>
      </c>
      <c r="HA59" s="42"/>
      <c r="HB59" s="96"/>
      <c r="HC59" s="85"/>
      <c r="HD59" s="42"/>
      <c r="HE59" s="42"/>
      <c r="HF59" s="42"/>
      <c r="HG59" s="42"/>
    </row>
    <row r="60" spans="1:215" ht="14.25" customHeight="1" x14ac:dyDescent="0.35">
      <c r="A60" s="42"/>
      <c r="B60" s="85">
        <v>39</v>
      </c>
      <c r="C60" s="86">
        <v>46194</v>
      </c>
      <c r="D60" s="87" t="s">
        <v>191</v>
      </c>
      <c r="E60" s="88" t="s">
        <v>157</v>
      </c>
      <c r="F60" s="89" t="s">
        <v>193</v>
      </c>
      <c r="G60" s="90"/>
      <c r="H60" s="85" t="s">
        <v>157</v>
      </c>
      <c r="I60" s="90"/>
      <c r="J60" s="85" t="str">
        <f t="shared" si="571"/>
        <v/>
      </c>
      <c r="K60" s="91"/>
      <c r="L60" s="91"/>
      <c r="M60" s="92">
        <f t="shared" si="572"/>
        <v>1</v>
      </c>
      <c r="N60" s="46">
        <v>3</v>
      </c>
      <c r="O60" s="108" t="str">
        <f>VLOOKUP(N60,FI58:FJ61,2,FALSE)</f>
        <v>Iran</v>
      </c>
      <c r="P60" s="109">
        <f t="shared" si="573"/>
        <v>0</v>
      </c>
      <c r="Q60" s="109">
        <f t="shared" si="574"/>
        <v>0</v>
      </c>
      <c r="R60" s="109">
        <f t="shared" si="575"/>
        <v>0</v>
      </c>
      <c r="S60" s="109">
        <f t="shared" si="576"/>
        <v>0</v>
      </c>
      <c r="T60" s="109">
        <f t="shared" si="577"/>
        <v>0</v>
      </c>
      <c r="U60" s="109">
        <f t="shared" si="578"/>
        <v>0</v>
      </c>
      <c r="V60" s="110">
        <f t="shared" si="579"/>
        <v>0</v>
      </c>
      <c r="W60" s="42"/>
      <c r="X60" s="43"/>
      <c r="Y60" s="44"/>
      <c r="Z60" s="44"/>
      <c r="AA60" s="44"/>
      <c r="AB60" s="47"/>
      <c r="AC60" s="48"/>
      <c r="AD60" s="42"/>
      <c r="AE60" s="98">
        <f t="shared" ref="AE60:AH60" si="655">C60</f>
        <v>46194</v>
      </c>
      <c r="AF60" s="98" t="str">
        <f t="shared" si="655"/>
        <v>Belgien</v>
      </c>
      <c r="AG60" s="98" t="str">
        <f t="shared" si="655"/>
        <v>-</v>
      </c>
      <c r="AH60" s="98" t="str">
        <f t="shared" si="655"/>
        <v>Iran</v>
      </c>
      <c r="AI60" s="90" t="str">
        <f t="shared" si="581"/>
        <v/>
      </c>
      <c r="AJ60" s="85" t="str">
        <f t="shared" si="582"/>
        <v>-</v>
      </c>
      <c r="AK60" s="90" t="str">
        <f t="shared" si="583"/>
        <v/>
      </c>
      <c r="AL60" s="85" t="str">
        <f t="shared" si="584"/>
        <v/>
      </c>
      <c r="AM60" s="91"/>
      <c r="AN60" s="49">
        <f t="shared" si="585"/>
        <v>0</v>
      </c>
      <c r="AO60" s="49">
        <f t="shared" si="586"/>
        <v>0</v>
      </c>
      <c r="AP60" s="49">
        <f t="shared" si="587"/>
        <v>0</v>
      </c>
      <c r="AQ60" s="49">
        <f t="shared" si="588"/>
        <v>0</v>
      </c>
      <c r="AR60" s="49">
        <f t="shared" si="589"/>
        <v>0</v>
      </c>
      <c r="AS60" s="49">
        <f t="shared" si="590"/>
        <v>0</v>
      </c>
      <c r="AT60" s="49">
        <f t="shared" si="591"/>
        <v>0</v>
      </c>
      <c r="AU60" s="49">
        <f t="shared" si="592"/>
        <v>0</v>
      </c>
      <c r="AV60" s="49">
        <f t="shared" si="593"/>
        <v>0</v>
      </c>
      <c r="AW60" s="49">
        <f t="shared" si="594"/>
        <v>0</v>
      </c>
      <c r="AX60" s="49">
        <f t="shared" si="595"/>
        <v>0</v>
      </c>
      <c r="AY60" s="49">
        <f t="shared" si="596"/>
        <v>0</v>
      </c>
      <c r="AZ60" s="49">
        <f t="shared" si="597"/>
        <v>0</v>
      </c>
      <c r="BA60" s="49">
        <f t="shared" si="598"/>
        <v>0</v>
      </c>
      <c r="BB60" s="49">
        <f t="shared" si="599"/>
        <v>0</v>
      </c>
      <c r="BC60" s="49">
        <f t="shared" si="600"/>
        <v>0</v>
      </c>
      <c r="BD60" s="49">
        <f t="shared" si="601"/>
        <v>0</v>
      </c>
      <c r="BE60" s="49">
        <f t="shared" si="602"/>
        <v>0</v>
      </c>
      <c r="BF60" s="49">
        <f t="shared" si="603"/>
        <v>0</v>
      </c>
      <c r="BG60" s="49">
        <f t="shared" si="604"/>
        <v>0</v>
      </c>
      <c r="BH60" s="49">
        <f t="shared" si="605"/>
        <v>0</v>
      </c>
      <c r="BI60" s="49">
        <f t="shared" si="606"/>
        <v>0</v>
      </c>
      <c r="BJ60" s="49">
        <f t="shared" si="607"/>
        <v>0</v>
      </c>
      <c r="BK60" s="49">
        <f t="shared" si="608"/>
        <v>0</v>
      </c>
      <c r="BL60" s="49">
        <f t="shared" si="609"/>
        <v>0</v>
      </c>
      <c r="BM60" s="49">
        <f t="shared" si="610"/>
        <v>0</v>
      </c>
      <c r="BN60" s="49">
        <f t="shared" si="611"/>
        <v>0</v>
      </c>
      <c r="BO60" s="49">
        <f t="shared" si="612"/>
        <v>0</v>
      </c>
      <c r="BP60" s="49">
        <f t="shared" si="613"/>
        <v>0</v>
      </c>
      <c r="BQ60" s="49">
        <f t="shared" si="614"/>
        <v>0</v>
      </c>
      <c r="BR60" s="23"/>
      <c r="BS60" s="127"/>
      <c r="BT60" s="14" t="s">
        <v>193</v>
      </c>
      <c r="BU60" s="49">
        <f t="shared" si="615"/>
        <v>0</v>
      </c>
      <c r="BV60" s="49">
        <f t="shared" si="616"/>
        <v>0</v>
      </c>
      <c r="BW60" s="49">
        <f t="shared" si="617"/>
        <v>0</v>
      </c>
      <c r="BX60" s="49">
        <f t="shared" si="618"/>
        <v>0</v>
      </c>
      <c r="BY60" s="49">
        <f t="shared" si="619"/>
        <v>0</v>
      </c>
      <c r="BZ60" s="49">
        <f t="shared" si="620"/>
        <v>0</v>
      </c>
      <c r="CA60" s="49">
        <f t="shared" si="621"/>
        <v>0</v>
      </c>
      <c r="CB60" s="49" t="s">
        <v>149</v>
      </c>
      <c r="CC60" s="99">
        <f>RANK(CA60,CA58:CA61)</f>
        <v>1</v>
      </c>
      <c r="CD60" s="49">
        <f>SUMPRODUCT((CA58:CA61=CA60)*(BZ58:BZ61&gt;BZ60))</f>
        <v>0</v>
      </c>
      <c r="CE60" s="14"/>
      <c r="CF60" s="14" t="str">
        <f t="shared" si="622"/>
        <v>Iran</v>
      </c>
      <c r="CG60" s="49">
        <f t="shared" si="623"/>
        <v>0</v>
      </c>
      <c r="CH60" s="49">
        <f t="shared" si="624"/>
        <v>0</v>
      </c>
      <c r="CI60" s="49">
        <f t="shared" si="625"/>
        <v>0</v>
      </c>
      <c r="CJ60" s="49">
        <f t="shared" si="626"/>
        <v>0</v>
      </c>
      <c r="CK60" s="49" t="str">
        <f t="shared" si="627"/>
        <v>G</v>
      </c>
      <c r="CL60" s="49">
        <f>IF(CF60&gt;0,RANK(CJ60,CJ58:CJ61),)</f>
        <v>1</v>
      </c>
      <c r="CM60" s="49">
        <f>IF(AND(CF60&gt;0,COUNTIF(CL58:CL61,CL60)&gt;1),SUMIFS($AI$4:$AI$108,$AF$4:$AF$108,$BT60,$M$4:$M$108,1)+SUMIFS($AK$4:$AK$108,$AH$4:$AH$108,$BT60,$M$4:$M$108,1)-SUMIFS($AK$4:$AK$108,$AF$4:$AF$108,$BT60,$M$4:$M$108,1)-SUMIFS($AI$4:$AI$108,$AH$4:$AH$108,$BT60,$M$4:$M$108,1),)</f>
        <v>0</v>
      </c>
      <c r="CN60" s="49">
        <f>IF(AND(CF60&gt;0,COUNTIF(CL58:CL61,CL60)&gt;1),CL60+RANK(CM60,CM58:CM61)-1,CL60)</f>
        <v>1</v>
      </c>
      <c r="CO60" s="49">
        <f>IF(AND(CF60&gt;0,COUNTIF(CN58:CN61,CN60)&gt;1),SUMIFS($AI$4:$AI$108,$AF$4:$AF$108,$BT60,$M$4:$M$108,1)+SUMIFS($AK$4:$AK$108,$AH$4:$AH$108,$BT60,$M$4:$M$108,1),)</f>
        <v>0</v>
      </c>
      <c r="CP60" s="49">
        <f>IF(AND(CF60&gt;0,COUNTIF(CN58:CN61,CN60)&gt;1),CN60+RANK(CO60,CO58:CO61)-1,CN60)</f>
        <v>1</v>
      </c>
      <c r="CQ60" s="49">
        <f t="shared" si="628"/>
        <v>1</v>
      </c>
      <c r="CR60" s="49">
        <f>IF(OR(CQ60="",COUNTIF(CQ58:CQ61,CQ60)=1),"",$BZ60)</f>
        <v>0</v>
      </c>
      <c r="CS60" s="49">
        <f>IF(CQ60="","",IF(COUNTIF(CQ58:CQ61,CQ60)=1,CQ60,CQ60+RANK(CR60,CR58:CR61,0)-1))</f>
        <v>1</v>
      </c>
      <c r="CT60" s="49">
        <f>IF(OR(CS60="",COUNTIF(CS58:CS61,CS60)=1),"",$BX60)</f>
        <v>0</v>
      </c>
      <c r="CU60" s="49">
        <f>IF(CQ60="","",IF(COUNTIF(CS58:CS61,CS60)=1,CS60,CS60+RANK(CT60,CT58:CT61,0)-1))</f>
        <v>1</v>
      </c>
      <c r="CV60" s="49">
        <f>IF(OR(CU60="",COUNTIF(CU58:CU61,CU60)=1),"",$BU60)</f>
        <v>0</v>
      </c>
      <c r="CW60" s="49">
        <f>IF(CQ60="","",IF(COUNTIF(CU58:CU61,CU60)=1,CU60,CU60+RANK(CV60,CV58:CV61,0)-1))</f>
        <v>1</v>
      </c>
      <c r="CX60" s="49">
        <f>IF(CF60&gt;0,BM56+RANK(CW60,CW58:CW61,1),)</f>
        <v>1</v>
      </c>
      <c r="CY60" s="14"/>
      <c r="CZ60" s="14">
        <f t="shared" si="629"/>
        <v>0</v>
      </c>
      <c r="DA60" s="49">
        <f t="shared" si="630"/>
        <v>0</v>
      </c>
      <c r="DB60" s="49">
        <f t="shared" si="631"/>
        <v>0</v>
      </c>
      <c r="DC60" s="49">
        <f t="shared" si="632"/>
        <v>0</v>
      </c>
      <c r="DD60" s="49">
        <f t="shared" si="633"/>
        <v>0</v>
      </c>
      <c r="DE60" s="49" t="str">
        <f t="shared" si="634"/>
        <v>G</v>
      </c>
      <c r="DF60" s="49">
        <f>IF(CZ60&gt;0,RANK(DD60,DD58:DD61)+CG56,)</f>
        <v>0</v>
      </c>
      <c r="DG60" s="49">
        <f>IF(AND(CZ60&gt;0,COUNTIF(DF58:DF61,DF60)&gt;1),SUMIFS($AI$4:$AI$108,$AF$4:$AF$108,$BT60,$M$4:$M$108,2)+SUMIFS($AK$4:$AK$108,$AH$4:$AH108,$BT60,$M$4:$M$108,2)-SUMIFS($AK$4:$AK$108,$AF$4:$AF$108,$BT60,$M$4:$M$108,2)-SUMIFS($AI$4:$AI$108,$AH$4:$AH$108,$BT60,$M$4:$M$108,2),)</f>
        <v>0</v>
      </c>
      <c r="DH60" s="49">
        <f>IF(AND(CZ60&gt;0,COUNTIF(DF58:DF61,DF60)&gt;1),DF60+RANK(DG60,DG58:DG61)-1,DF60)</f>
        <v>0</v>
      </c>
      <c r="DI60" s="49">
        <f>IF(AND(CZ60&gt;0,COUNTIF(DH58:DH61,DH60)&gt;1),SUMIFS($AI$4:$AI$108,$AF$4:$AF$108,$BT60,$M$4:$M$108,2)+SUMIFS($AK$4:$AK$108,$AH$4:$AH$108,$BT60,$M$4:$M$108,2),)</f>
        <v>0</v>
      </c>
      <c r="DJ60" s="49">
        <f>IF(AND(CZ60&gt;0,COUNTIF(DH58:DH61,DH60)&gt;1),DH60+RANK(DI60,DI58:DI61)-1,DH60)</f>
        <v>0</v>
      </c>
      <c r="DK60" s="49" t="str">
        <f t="shared" si="635"/>
        <v/>
      </c>
      <c r="DL60" s="49" t="str">
        <f>IF(OR(DK60="",COUNTIF(DK58:DK61,DK60)=1),"",$BZ60)</f>
        <v/>
      </c>
      <c r="DM60" s="49" t="str">
        <f>IF(DK60="","",IF(COUNTIF(DK58:DK61,DK60)=1,DK60,DK60+RANK(DL60,DL58:DL61,0)-1))</f>
        <v/>
      </c>
      <c r="DN60" s="49" t="str">
        <f>IF(OR(DM60="",COUNTIF(DM58:DM61,DM60)=1),"",$BX60)</f>
        <v/>
      </c>
      <c r="DO60" s="49" t="str">
        <f>IF(DK60="","",IF(COUNTIF(DM58:DM61,DM60)=1,DM60,DM60+RANK(DN60,DN58:DN61,0)-1))</f>
        <v/>
      </c>
      <c r="DP60" s="49" t="str">
        <f>IF(OR(DO60="",COUNTIF(DO58:DO61,DO60)=1),"",$BU60)</f>
        <v/>
      </c>
      <c r="DQ60" s="49" t="str">
        <f>IF(DK60="","",IF(COUNTIF(DO58:DO61,DO60)=1,DO60,DO60+RANK(DP60,DP58:DP61,0)-1))</f>
        <v/>
      </c>
      <c r="DR60" s="49">
        <f>IF(CZ60&gt;0,CG56+RANK(DQ60,DQ58:DQ61,1),)</f>
        <v>0</v>
      </c>
      <c r="DS60" s="14"/>
      <c r="DT60" s="49">
        <f t="shared" si="636"/>
        <v>0</v>
      </c>
      <c r="DU60" s="49">
        <f t="shared" si="637"/>
        <v>0</v>
      </c>
      <c r="DV60" s="49">
        <f t="shared" si="638"/>
        <v>0</v>
      </c>
      <c r="DW60" s="49">
        <f t="shared" si="639"/>
        <v>0</v>
      </c>
      <c r="DX60" s="49">
        <f t="shared" si="640"/>
        <v>0</v>
      </c>
      <c r="DY60" s="49" t="str">
        <f t="shared" si="641"/>
        <v>G</v>
      </c>
      <c r="DZ60" s="49">
        <f>IF(DT60&gt;0,RANK(DX60,DX58:DX61)+CG56+DA56,)</f>
        <v>0</v>
      </c>
      <c r="EA60" s="49">
        <f>IF(AND(DT60&gt;0,COUNTIF(DZ58:DZ61,DZ60)&gt;1),SUMIFS($AI$4:$AI$108,$AF$4:$AF$108,$BT60,$M$4:$M$108,3)+SUMIFS($AK$4:$AK$108,$AH$4:$AH$108,$BT60,$M$4:$M$108,3)-SUMIFS($AK$4:$AK$108,$AF$4:$AF$108,$BT60,$M$4:$M$108,3)-SUMIFS($AI$4:$AI$108,$AH$4:$AH$108,$BT60,$M$4:$M$108,3),)</f>
        <v>0</v>
      </c>
      <c r="EB60" s="49">
        <f>IF(AND(DT60&gt;0,COUNTIF(DZ58:DZ61,DZ60)&gt;1),DZ60+RANK(EA60,EA58:EA61)-1,DZ60)</f>
        <v>0</v>
      </c>
      <c r="EC60" s="49">
        <f>IF(AND(DT60&gt;0,COUNTIF(EB58:EB61,EB60)&gt;1),SUMIFS($AI$4:$AI$108,$AF$4:$AF$108,$BT60,$M$4:$M$108,3)+SUMIFS($AK$4:$AK$108,$AH$4:$AH$108,$BT60,$M$4:$M$108,3),)</f>
        <v>0</v>
      </c>
      <c r="ED60" s="49">
        <f>IF(AND(DT60&gt;0,COUNTIF(EB58:EB61,EB60)&gt;1),EB60+RANK(EC60,EC58:EC61)-1,EB60)</f>
        <v>0</v>
      </c>
      <c r="EE60" s="49" t="str">
        <f t="shared" si="642"/>
        <v/>
      </c>
      <c r="EF60" s="49" t="str">
        <f>IF(OR(EE60="",COUNTIF(EE58:EE61,EE60)=1),"",$BZ60)</f>
        <v/>
      </c>
      <c r="EG60" s="49" t="str">
        <f>IF(EE60="","",IF(COUNTIF(EE58:EE61,EE60)=1,EE60,EE60+RANK(EF60,EF58:EF61,0)-1))</f>
        <v/>
      </c>
      <c r="EH60" s="49" t="str">
        <f>IF(OR(EG60="",COUNTIF(EG58:EG61,EG60)=1),"",$BX60)</f>
        <v/>
      </c>
      <c r="EI60" s="49" t="str">
        <f>IF(EE60="","",IF(COUNTIF(EG58:EG61,EG60)=1,EG60,EG60+RANK(EH60,EH58:EH61,0)-1))</f>
        <v/>
      </c>
      <c r="EJ60" s="49" t="str">
        <f>IF(OR(EI60="",COUNTIF(EI58:EI61,EI60)=1),"",$BU60)</f>
        <v/>
      </c>
      <c r="EK60" s="49" t="str">
        <f>IF(EE60="","",IF(COUNTIF(EI58:EI61,EI60)=1,EI60,EI60+RANK(EJ60,EJ58:EJ61,0)-1))</f>
        <v/>
      </c>
      <c r="EL60" s="49">
        <f>IF(DT60&gt;0,CG56+DA56+RANK(EK60,EK58:EK61,1),)</f>
        <v>0</v>
      </c>
      <c r="EM60" s="14"/>
      <c r="EN60" s="49">
        <f t="shared" si="643"/>
        <v>0</v>
      </c>
      <c r="EO60" s="49">
        <f t="shared" si="644"/>
        <v>0</v>
      </c>
      <c r="EP60" s="49">
        <f t="shared" si="645"/>
        <v>0</v>
      </c>
      <c r="EQ60" s="49">
        <f t="shared" si="646"/>
        <v>0</v>
      </c>
      <c r="ER60" s="49">
        <f t="shared" si="647"/>
        <v>0</v>
      </c>
      <c r="ES60" s="49" t="str">
        <f t="shared" si="648"/>
        <v>G</v>
      </c>
      <c r="ET60" s="49">
        <f>IF(EN60&gt;0,RANK(ER60,ER58:ER61)+CG56+DA56+DU56,)</f>
        <v>0</v>
      </c>
      <c r="EU60" s="49">
        <f>IF(AND(EN60&gt;0,COUNTIF(ET58:ET61,ET60)&gt;1),SUMIFS($AI$4:$AI$108,$AF$4:$AF$108,$BT60,$M$4:$M$108,4)+SUMIFS($AK$4:$AK$108,$AH$4:$AH$108,$BT60,$M$4:$M$108,4)-SUMIFS($AK$4:$AK$108,$AF$4:$AF$108,$BT60,$M$4:$M$108,4)-SUMIFS($AI$4:$AI$108,$AH$4:$AH$108,$BT60,$M$4:$M$108,4),)</f>
        <v>0</v>
      </c>
      <c r="EV60" s="49">
        <f>IF(AND(EN60&gt;0,COUNTIF(ET58:ET61,ET60)&gt;1),ET60+RANK(EU60,EU58:EU61)-1,ET60)</f>
        <v>0</v>
      </c>
      <c r="EW60" s="49">
        <f t="shared" si="649"/>
        <v>0</v>
      </c>
      <c r="EX60" s="49">
        <f>IF(AND(EN60&gt;0,COUNTIF(EV58:EV61,EV60)&gt;1),EV60+RANK(EW60,EW58:EW61)-1,EV60)</f>
        <v>0</v>
      </c>
      <c r="EY60" s="49" t="str">
        <f t="shared" si="650"/>
        <v/>
      </c>
      <c r="EZ60" s="49" t="str">
        <f>IF(OR(EY60="",COUNTIF(EY58:EY61,EY60)=1),"",$BZ60)</f>
        <v/>
      </c>
      <c r="FA60" s="49" t="str">
        <f>IF(EY60="","",IF(COUNTIF(EY58:EY61,EY60)=1,EY60,EY60+RANK(EZ60,EZ58:EZ61,0)-1))</f>
        <v/>
      </c>
      <c r="FB60" s="49" t="str">
        <f>IF(OR(FA60="",COUNTIF(FA58:FA61,FA60)=1),"",$BX60)</f>
        <v/>
      </c>
      <c r="FC60" s="49" t="str">
        <f>IF(EY60="","",IF(COUNTIF(FA58:FA61,FA60)=1,FA60,FA60+RANK(FB60,FB58:FB61,0)-1))</f>
        <v/>
      </c>
      <c r="FD60" s="49" t="str">
        <f>IF(OR(FC60="",COUNTIF(FC58:FC61,FC60)=1),"",$BU60)</f>
        <v/>
      </c>
      <c r="FE60" s="49" t="str">
        <f>IF(EY60="","",IF(COUNTIF(FC58:FC61,FC60)=1,FC60,FC60+RANK(FD60,FD58:FD61,0)-1))</f>
        <v/>
      </c>
      <c r="FF60" s="49">
        <f>IF(EN60&gt;0,CG56+DA56+DU56+RANK(FE60,FE58:FE61,1),)</f>
        <v>0</v>
      </c>
      <c r="FG60" s="14"/>
      <c r="FH60" s="49">
        <f>IFERROR(VLOOKUP(FJ60,CF57:CX61,19,FALSE),IFERROR(VLOOKUP(FJ60,CZ57:DR61,19,FALSE),IFERROR(VLOOKUP(FJ60,DT57:EL61,19,FALSE),VLOOKUP(FJ60,EN57:FF61,19,FALSE))))</f>
        <v>1</v>
      </c>
      <c r="FI60" s="49">
        <f>RANK(FH60,FH58:FH61,1)+COUNTIF(FH58:FH60,FH60)-1</f>
        <v>3</v>
      </c>
      <c r="FJ60" s="14" t="str">
        <f t="shared" si="651"/>
        <v>Iran</v>
      </c>
      <c r="FK60" s="42"/>
      <c r="FL60" s="42"/>
      <c r="FM60" s="42"/>
      <c r="FN60" s="42"/>
      <c r="FO60" s="42"/>
      <c r="FP60" s="42"/>
      <c r="FQ60" s="42"/>
      <c r="FR60" s="42"/>
      <c r="FS60" s="42"/>
      <c r="FT60" s="42"/>
      <c r="FU60" s="42"/>
      <c r="FV60" s="42"/>
      <c r="FW60" s="42"/>
      <c r="FX60" s="42"/>
      <c r="FY60" s="42"/>
      <c r="FZ60" s="44">
        <v>58</v>
      </c>
      <c r="GA60" s="44" t="str">
        <f t="shared" si="79"/>
        <v>HGBDJFLK</v>
      </c>
      <c r="GB60" s="44" t="s">
        <v>160</v>
      </c>
      <c r="GC60" s="44" t="s">
        <v>149</v>
      </c>
      <c r="GD60" s="44" t="s">
        <v>146</v>
      </c>
      <c r="GE60" s="44" t="s">
        <v>147</v>
      </c>
      <c r="GF60" s="44" t="s">
        <v>159</v>
      </c>
      <c r="GG60" s="44" t="s">
        <v>109</v>
      </c>
      <c r="GH60" s="44" t="s">
        <v>152</v>
      </c>
      <c r="GI60" s="44" t="s">
        <v>151</v>
      </c>
      <c r="GJ60" s="100" t="str">
        <f t="shared" ref="GJ60:GQ60" si="656">VLOOKUP(GB60,$FM$3:$FN$15,2,FALSE)</f>
        <v>Saudiarabien</v>
      </c>
      <c r="GK60" s="100" t="str">
        <f t="shared" si="656"/>
        <v>Iran</v>
      </c>
      <c r="GL60" s="100" t="str">
        <f t="shared" si="656"/>
        <v>Qatar</v>
      </c>
      <c r="GM60" s="100" t="str">
        <f t="shared" si="656"/>
        <v>Australien</v>
      </c>
      <c r="GN60" s="100" t="str">
        <f t="shared" si="656"/>
        <v>Österrike</v>
      </c>
      <c r="GO60" s="100" t="str">
        <f t="shared" si="656"/>
        <v>Sverige</v>
      </c>
      <c r="GP60" s="100" t="str">
        <f t="shared" si="656"/>
        <v>Ghana</v>
      </c>
      <c r="GQ60" s="100" t="str">
        <f t="shared" si="656"/>
        <v>Uzbekistan</v>
      </c>
      <c r="GR60" s="42" t="str">
        <f t="shared" si="81"/>
        <v/>
      </c>
      <c r="GS60" s="42"/>
      <c r="GT60" s="42"/>
      <c r="GU60" s="42"/>
      <c r="GV60" s="42"/>
      <c r="GW60" s="42"/>
      <c r="GX60" s="44"/>
      <c r="GY60" s="42"/>
      <c r="GZ60" s="85">
        <v>57</v>
      </c>
      <c r="HA60" s="42"/>
      <c r="HB60" s="96"/>
      <c r="HC60" s="85"/>
      <c r="HD60" s="42"/>
      <c r="HE60" s="42"/>
      <c r="HF60" s="42"/>
      <c r="HG60" s="42"/>
    </row>
    <row r="61" spans="1:215" ht="14.25" customHeight="1" x14ac:dyDescent="0.35">
      <c r="A61" s="42"/>
      <c r="B61" s="85">
        <v>40</v>
      </c>
      <c r="C61" s="86">
        <v>46195</v>
      </c>
      <c r="D61" s="87" t="s">
        <v>194</v>
      </c>
      <c r="E61" s="88" t="s">
        <v>157</v>
      </c>
      <c r="F61" s="89" t="s">
        <v>192</v>
      </c>
      <c r="G61" s="90"/>
      <c r="H61" s="85" t="s">
        <v>157</v>
      </c>
      <c r="I61" s="90"/>
      <c r="J61" s="85" t="str">
        <f t="shared" si="571"/>
        <v/>
      </c>
      <c r="K61" s="91"/>
      <c r="L61" s="91"/>
      <c r="M61" s="92">
        <f t="shared" si="572"/>
        <v>1</v>
      </c>
      <c r="N61" s="46">
        <v>4</v>
      </c>
      <c r="O61" s="113" t="str">
        <f>VLOOKUP(N61,FI58:FJ61,2,FALSE)</f>
        <v>Nya Zeeland</v>
      </c>
      <c r="P61" s="114">
        <f t="shared" si="573"/>
        <v>0</v>
      </c>
      <c r="Q61" s="114">
        <f t="shared" si="574"/>
        <v>0</v>
      </c>
      <c r="R61" s="114">
        <f t="shared" si="575"/>
        <v>0</v>
      </c>
      <c r="S61" s="114">
        <f t="shared" si="576"/>
        <v>0</v>
      </c>
      <c r="T61" s="114">
        <f t="shared" si="577"/>
        <v>0</v>
      </c>
      <c r="U61" s="114">
        <f t="shared" si="578"/>
        <v>0</v>
      </c>
      <c r="V61" s="106">
        <f t="shared" si="579"/>
        <v>0</v>
      </c>
      <c r="W61" s="42"/>
      <c r="X61" s="43"/>
      <c r="Y61" s="44"/>
      <c r="Z61" s="44"/>
      <c r="AA61" s="44"/>
      <c r="AB61" s="47"/>
      <c r="AC61" s="48"/>
      <c r="AD61" s="42"/>
      <c r="AE61" s="98">
        <f t="shared" ref="AE61:AH61" si="657">C61</f>
        <v>46195</v>
      </c>
      <c r="AF61" s="98" t="str">
        <f t="shared" si="657"/>
        <v>Nya Zeeland</v>
      </c>
      <c r="AG61" s="98" t="str">
        <f t="shared" si="657"/>
        <v>-</v>
      </c>
      <c r="AH61" s="98" t="str">
        <f t="shared" si="657"/>
        <v>Egypten</v>
      </c>
      <c r="AI61" s="90" t="str">
        <f t="shared" si="581"/>
        <v/>
      </c>
      <c r="AJ61" s="85" t="str">
        <f t="shared" si="582"/>
        <v>-</v>
      </c>
      <c r="AK61" s="90" t="str">
        <f t="shared" si="583"/>
        <v/>
      </c>
      <c r="AL61" s="85" t="str">
        <f t="shared" si="584"/>
        <v/>
      </c>
      <c r="AM61" s="91"/>
      <c r="AN61" s="49">
        <f t="shared" si="585"/>
        <v>0</v>
      </c>
      <c r="AO61" s="49">
        <f t="shared" si="586"/>
        <v>0</v>
      </c>
      <c r="AP61" s="49">
        <f t="shared" si="587"/>
        <v>0</v>
      </c>
      <c r="AQ61" s="49">
        <f t="shared" si="588"/>
        <v>0</v>
      </c>
      <c r="AR61" s="49">
        <f t="shared" si="589"/>
        <v>0</v>
      </c>
      <c r="AS61" s="49">
        <f t="shared" si="590"/>
        <v>0</v>
      </c>
      <c r="AT61" s="49">
        <f t="shared" si="591"/>
        <v>0</v>
      </c>
      <c r="AU61" s="49">
        <f t="shared" si="592"/>
        <v>0</v>
      </c>
      <c r="AV61" s="49">
        <f t="shared" si="593"/>
        <v>0</v>
      </c>
      <c r="AW61" s="49">
        <f t="shared" si="594"/>
        <v>0</v>
      </c>
      <c r="AX61" s="49">
        <f t="shared" si="595"/>
        <v>0</v>
      </c>
      <c r="AY61" s="49">
        <f t="shared" si="596"/>
        <v>0</v>
      </c>
      <c r="AZ61" s="49">
        <f t="shared" si="597"/>
        <v>0</v>
      </c>
      <c r="BA61" s="49">
        <f t="shared" si="598"/>
        <v>0</v>
      </c>
      <c r="BB61" s="49">
        <f t="shared" si="599"/>
        <v>0</v>
      </c>
      <c r="BC61" s="49">
        <f t="shared" si="600"/>
        <v>0</v>
      </c>
      <c r="BD61" s="49">
        <f t="shared" si="601"/>
        <v>0</v>
      </c>
      <c r="BE61" s="49">
        <f t="shared" si="602"/>
        <v>0</v>
      </c>
      <c r="BF61" s="49">
        <f t="shared" si="603"/>
        <v>0</v>
      </c>
      <c r="BG61" s="49">
        <f t="shared" si="604"/>
        <v>0</v>
      </c>
      <c r="BH61" s="49">
        <f t="shared" si="605"/>
        <v>0</v>
      </c>
      <c r="BI61" s="49">
        <f t="shared" si="606"/>
        <v>0</v>
      </c>
      <c r="BJ61" s="49">
        <f t="shared" si="607"/>
        <v>0</v>
      </c>
      <c r="BK61" s="49">
        <f t="shared" si="608"/>
        <v>0</v>
      </c>
      <c r="BL61" s="49">
        <f t="shared" si="609"/>
        <v>0</v>
      </c>
      <c r="BM61" s="49">
        <f t="shared" si="610"/>
        <v>0</v>
      </c>
      <c r="BN61" s="49">
        <f t="shared" si="611"/>
        <v>0</v>
      </c>
      <c r="BO61" s="49">
        <f t="shared" si="612"/>
        <v>0</v>
      </c>
      <c r="BP61" s="49">
        <f t="shared" si="613"/>
        <v>0</v>
      </c>
      <c r="BQ61" s="49">
        <f t="shared" si="614"/>
        <v>0</v>
      </c>
      <c r="BR61" s="23"/>
      <c r="BS61" s="127"/>
      <c r="BT61" s="115" t="s">
        <v>194</v>
      </c>
      <c r="BU61" s="49">
        <f t="shared" si="615"/>
        <v>0</v>
      </c>
      <c r="BV61" s="49">
        <f t="shared" si="616"/>
        <v>0</v>
      </c>
      <c r="BW61" s="49">
        <f t="shared" si="617"/>
        <v>0</v>
      </c>
      <c r="BX61" s="49">
        <f t="shared" si="618"/>
        <v>0</v>
      </c>
      <c r="BY61" s="49">
        <f t="shared" si="619"/>
        <v>0</v>
      </c>
      <c r="BZ61" s="49">
        <f t="shared" si="620"/>
        <v>0</v>
      </c>
      <c r="CA61" s="49">
        <f t="shared" si="621"/>
        <v>0</v>
      </c>
      <c r="CB61" s="116" t="s">
        <v>149</v>
      </c>
      <c r="CC61" s="99">
        <f>RANK(CA61,CA58:CA61)</f>
        <v>1</v>
      </c>
      <c r="CD61" s="49">
        <f>SUMPRODUCT((CA58:CA61=CA61)*(BZ58:BZ61&gt;BZ61))</f>
        <v>0</v>
      </c>
      <c r="CE61" s="14"/>
      <c r="CF61" s="115" t="str">
        <f t="shared" si="622"/>
        <v>Nya Zeeland</v>
      </c>
      <c r="CG61" s="49">
        <f t="shared" si="623"/>
        <v>0</v>
      </c>
      <c r="CH61" s="49">
        <f t="shared" si="624"/>
        <v>0</v>
      </c>
      <c r="CI61" s="49">
        <f t="shared" si="625"/>
        <v>0</v>
      </c>
      <c r="CJ61" s="49">
        <f t="shared" si="626"/>
        <v>0</v>
      </c>
      <c r="CK61" s="49" t="str">
        <f t="shared" si="627"/>
        <v>G</v>
      </c>
      <c r="CL61" s="49">
        <f>IF(CF61&gt;0,RANK(CJ61,CJ58:CJ61),)</f>
        <v>1</v>
      </c>
      <c r="CM61" s="49">
        <f>IF(AND(CF61&gt;0,COUNTIF(CL58:CL61,CL61)&gt;1),SUMIFS($AI$4:$AI$108,$AF$4:$AF$108,$BT61,$M$4:$M$108,1)+SUMIFS($AK$4:$AK$108,$AH$4:$AH$108,$BT61,$M$4:$M$108,1)-SUMIFS($AK$4:$AK$108,$AF$4:$AF$108,$BT61,$M$4:$M$108,1)-SUMIFS($AI$4:$AI$108,$AH$4:$AH$108,$BT61,$M$4:$M$108,1),)</f>
        <v>0</v>
      </c>
      <c r="CN61" s="49">
        <f>IF(AND(CF61&gt;0,COUNTIF(CL58:CL61,CL61)&gt;1),CL61+RANK(CM61,CM58:CM61)-1,CL61)</f>
        <v>1</v>
      </c>
      <c r="CO61" s="49">
        <f>IF(AND(CF61&gt;0,COUNTIF(CN58:CN61,CN61)&gt;1),SUMIFS($AI$4:$AI$108,$AF$4:$AF$108,$BT61,$M$4:$M$108,1)+SUMIFS($AK$4:$AK$108,$AH$4:$AH$108,$BT61,$M$4:$M$108,1),)</f>
        <v>0</v>
      </c>
      <c r="CP61" s="49">
        <f>IF(AND(CF61&gt;0,COUNTIF(CN58:CN61,CN61)&gt;1),CN61+RANK(CO61,CO58:CO61)-1,CN61)</f>
        <v>1</v>
      </c>
      <c r="CQ61" s="49">
        <f t="shared" si="628"/>
        <v>1</v>
      </c>
      <c r="CR61" s="49">
        <f>IF(OR(CQ61="",COUNTIF(CQ58:CQ61,CQ61)=1),"",$BZ61)</f>
        <v>0</v>
      </c>
      <c r="CS61" s="49">
        <f>IF(CQ61="","",IF(COUNTIF(CQ58:CQ61,CQ61)=1,CQ61,CQ61+RANK(CR61,CR58:CR61,0)-1))</f>
        <v>1</v>
      </c>
      <c r="CT61" s="49">
        <f>IF(OR(CS61="",COUNTIF(CS58:CS61,CS61)=1),"",$BX61)</f>
        <v>0</v>
      </c>
      <c r="CU61" s="49">
        <f>IF(CQ61="","",IF(COUNTIF(CS58:CS61,CS61)=1,CS61,CS61+RANK(CT61,CT58:CT61,0)-1))</f>
        <v>1</v>
      </c>
      <c r="CV61" s="49">
        <f>IF(OR(CU61="",COUNTIF(CU58:CU61,CU61)=1),"",$BU61)</f>
        <v>0</v>
      </c>
      <c r="CW61" s="49">
        <f>IF(CQ61="","",IF(COUNTIF(CU58:CU61,CU61)=1,CU61,CU61+RANK(CV61,CV58:CV61,0)-1))</f>
        <v>1</v>
      </c>
      <c r="CX61" s="49">
        <f>IF(CF61&gt;0,BM56+RANK(CW61,CW58:CW61,1),)</f>
        <v>1</v>
      </c>
      <c r="CY61" s="14"/>
      <c r="CZ61" s="115">
        <f t="shared" si="629"/>
        <v>0</v>
      </c>
      <c r="DA61" s="49">
        <f t="shared" si="630"/>
        <v>0</v>
      </c>
      <c r="DB61" s="49">
        <f t="shared" si="631"/>
        <v>0</v>
      </c>
      <c r="DC61" s="49">
        <f t="shared" si="632"/>
        <v>0</v>
      </c>
      <c r="DD61" s="49">
        <f t="shared" si="633"/>
        <v>0</v>
      </c>
      <c r="DE61" s="49" t="str">
        <f t="shared" si="634"/>
        <v>G</v>
      </c>
      <c r="DF61" s="49">
        <f>IF(CZ61&gt;0,RANK(DD61,DD58:DD61)+CG56,)</f>
        <v>0</v>
      </c>
      <c r="DG61" s="49">
        <f>IF(AND(CZ61&gt;0,COUNTIF(DF58:DF61,DF61)&gt;1),SUMIFS($AI$4:$AI$108,$AF$4:$AF$108,$BT61,$M$4:$M$108,2)+SUMIFS($AK$4:$AK$108,$AH$4:$AH108,$BT61,$M$4:$M$108,2)-SUMIFS($AK$4:$AK$108,$AF$4:$AF$108,$BT61,$M$4:$M$108,2)-SUMIFS($AI$4:$AI$108,$AH$4:$AH$108,$BT61,$M$4:$M$108,2),)</f>
        <v>0</v>
      </c>
      <c r="DH61" s="49">
        <f>IF(AND(CZ61&gt;0,COUNTIF(DF58:DF61,DF61)&gt;1),DF61+RANK(DG61,DG58:DG61)-1,DF61)</f>
        <v>0</v>
      </c>
      <c r="DI61" s="49">
        <f>IF(AND(CZ61&gt;0,COUNTIF(DH58:DH61,DH61)&gt;1),SUMIFS($AI$4:$AI$108,$AF$4:$AF$108,$BT61,$M$4:$M$108,2)+SUMIFS($AK$4:$AK$108,$AH$4:$AH$108,$BT61,$M$4:$M$108,2),)</f>
        <v>0</v>
      </c>
      <c r="DJ61" s="49">
        <f>IF(AND(CZ61&gt;0,COUNTIF(DH58:DH61,DH61)&gt;1),DH61+RANK(DI61,DI58:DI61)-1,DH61)</f>
        <v>0</v>
      </c>
      <c r="DK61" s="49" t="str">
        <f t="shared" si="635"/>
        <v/>
      </c>
      <c r="DL61" s="49" t="str">
        <f>IF(OR(DK61="",COUNTIF(DK58:DK61,DK61)=1),"",$BZ61)</f>
        <v/>
      </c>
      <c r="DM61" s="49" t="str">
        <f>IF(DK61="","",IF(COUNTIF(DK58:DK61,DK61)=1,DK61,DK61+RANK(DL61,DL58:DL61,0)-1))</f>
        <v/>
      </c>
      <c r="DN61" s="49" t="str">
        <f>IF(OR(DM61="",COUNTIF(DM58:DM61,DM61)=1),"",$BX61)</f>
        <v/>
      </c>
      <c r="DO61" s="49" t="str">
        <f>IF(DK61="","",IF(COUNTIF(DM58:DM61,DM61)=1,DM61,DM61+RANK(DN61,DN58:DN61,0)-1))</f>
        <v/>
      </c>
      <c r="DP61" s="49" t="str">
        <f>IF(OR(DO61="",COUNTIF(DO58:DO61,DO61)=1),"",$BU61)</f>
        <v/>
      </c>
      <c r="DQ61" s="49" t="str">
        <f>IF(DK61="","",IF(COUNTIF(DO58:DO61,DO61)=1,DO61,DO61+RANK(DP61,DP58:DP61,0)-1))</f>
        <v/>
      </c>
      <c r="DR61" s="49">
        <f>IF(CZ61&gt;0,CG56+RANK(DQ61,DQ58:DQ61,1),)</f>
        <v>0</v>
      </c>
      <c r="DS61" s="14"/>
      <c r="DT61" s="116">
        <f t="shared" si="636"/>
        <v>0</v>
      </c>
      <c r="DU61" s="49">
        <f t="shared" si="637"/>
        <v>0</v>
      </c>
      <c r="DV61" s="49">
        <f t="shared" si="638"/>
        <v>0</v>
      </c>
      <c r="DW61" s="49">
        <f t="shared" si="639"/>
        <v>0</v>
      </c>
      <c r="DX61" s="49">
        <f t="shared" si="640"/>
        <v>0</v>
      </c>
      <c r="DY61" s="49" t="str">
        <f t="shared" si="641"/>
        <v>G</v>
      </c>
      <c r="DZ61" s="49">
        <f>IF(DT61&gt;0,RANK(DX61,DX58:DX61)+CG56+DA56,)</f>
        <v>0</v>
      </c>
      <c r="EA61" s="49">
        <f>IF(AND(DT61&gt;0,COUNTIF(DZ58:DZ61,DZ61)&gt;1),SUMIFS($AI$4:$AI$108,$AF$4:$AF$108,$BT61,$M$4:$M$108,3)+SUMIFS($AK$4:$AK$108,$AH$4:$AH$108,$BT61,$M$4:$M$108,3)-SUMIFS($AK$4:$AK$108,$AF$4:$AF$108,$BT61,$M$4:$M$108,3)-SUMIFS($AI$4:$AI$108,$AH$4:$AH$108,$BT61,$M$4:$M$108,3),)</f>
        <v>0</v>
      </c>
      <c r="EB61" s="49">
        <f>IF(AND(DT61&gt;0,COUNTIF(DZ58:DZ61,DZ61)&gt;1),DZ61+RANK(EA61,EA58:EA61)-1,DZ61)</f>
        <v>0</v>
      </c>
      <c r="EC61" s="49">
        <f>IF(AND(DT61&gt;0,COUNTIF(EB58:EB61,EB61)&gt;1),SUMIFS($AI$4:$AI$108,$AF$4:$AF$108,$BT61,$M$4:$M$108,3)+SUMIFS($AK$4:$AK$108,$AH$4:$AH$108,$BT61,$M$4:$M$108,3),)</f>
        <v>0</v>
      </c>
      <c r="ED61" s="49">
        <f>IF(AND(DT61&gt;0,COUNTIF(EB58:EB61,EB61)&gt;1),EB61+RANK(EC61,EC58:EC61)-1,EB61)</f>
        <v>0</v>
      </c>
      <c r="EE61" s="49" t="str">
        <f t="shared" si="642"/>
        <v/>
      </c>
      <c r="EF61" s="49" t="str">
        <f>IF(OR(EE61="",COUNTIF(EE58:EE61,EE61)=1),"",$BZ61)</f>
        <v/>
      </c>
      <c r="EG61" s="49" t="str">
        <f>IF(EE61="","",IF(COUNTIF(EE58:EE61,EE61)=1,EE61,EE61+RANK(EF61,EF58:EF61,0)-1))</f>
        <v/>
      </c>
      <c r="EH61" s="49" t="str">
        <f>IF(OR(EG61="",COUNTIF(EG58:EG61,EG61)=1),"",$BX61)</f>
        <v/>
      </c>
      <c r="EI61" s="49" t="str">
        <f>IF(EE61="","",IF(COUNTIF(EG58:EG61,EG61)=1,EG61,EG61+RANK(EH61,EH58:EH61,0)-1))</f>
        <v/>
      </c>
      <c r="EJ61" s="49" t="str">
        <f>IF(OR(EI61="",COUNTIF(EI58:EI61,EI61)=1),"",$BU61)</f>
        <v/>
      </c>
      <c r="EK61" s="49" t="str">
        <f>IF(EE61="","",IF(COUNTIF(EI58:EI61,EI61)=1,EI61,EI61+RANK(EJ61,EJ58:EJ61,0)-1))</f>
        <v/>
      </c>
      <c r="EL61" s="49">
        <f>IF(DT61&gt;0,CG56+DA56+RANK(EK61,EK58:EK61,1),)</f>
        <v>0</v>
      </c>
      <c r="EM61" s="14"/>
      <c r="EN61" s="49">
        <f t="shared" si="643"/>
        <v>0</v>
      </c>
      <c r="EO61" s="49">
        <f t="shared" si="644"/>
        <v>0</v>
      </c>
      <c r="EP61" s="49">
        <f t="shared" si="645"/>
        <v>0</v>
      </c>
      <c r="EQ61" s="49">
        <f t="shared" si="646"/>
        <v>0</v>
      </c>
      <c r="ER61" s="49">
        <f t="shared" si="647"/>
        <v>0</v>
      </c>
      <c r="ES61" s="49" t="str">
        <f t="shared" si="648"/>
        <v>G</v>
      </c>
      <c r="ET61" s="49">
        <f>IF(EN61&gt;0,RANK(ER61,ER58:ER61)+CG56+DA56+DU56,)</f>
        <v>0</v>
      </c>
      <c r="EU61" s="49">
        <f>IF(AND(EN61&gt;0,COUNTIF(ET58:ET61,ET61)&gt;1),SUMIFS($AI$4:$AI$108,$AF$4:$AF$108,$BT61,$M$4:$M$108,4)+SUMIFS($AK$4:$AK$108,$AH$4:$AH$108,$BT61,$M$4:$M$108,4)-SUMIFS($AK$4:$AK$108,$AF$4:$AF$108,$BT61,$M$4:$M$108,4)-SUMIFS($AI$4:$AI$108,$AH$4:$AH$108,$BT61,$M$4:$M$108,4),)</f>
        <v>0</v>
      </c>
      <c r="EV61" s="49">
        <f>IF(AND(EN61&gt;0,COUNTIF(ET58:ET61,ET61)&gt;1),ET61+RANK(EU61,EU58:EU61)-1,ET61)</f>
        <v>0</v>
      </c>
      <c r="EW61" s="49">
        <f t="shared" si="649"/>
        <v>0</v>
      </c>
      <c r="EX61" s="49">
        <f>IF(AND(EN61&gt;0,COUNTIF(EV58:EV61,EV61)&gt;1),EV61+RANK(EW61,EW58:EW61)-1,EV61)</f>
        <v>0</v>
      </c>
      <c r="EY61" s="49" t="str">
        <f t="shared" si="650"/>
        <v/>
      </c>
      <c r="EZ61" s="49" t="str">
        <f>IF(OR(EY61="",COUNTIF(EY58:EY61,EY61)=1),"",$BZ61)</f>
        <v/>
      </c>
      <c r="FA61" s="49" t="str">
        <f>IF(EY61="","",IF(COUNTIF(EY58:EY61,EY61)=1,EY61,EY61+RANK(EZ61,EZ58:EZ61,0)-1))</f>
        <v/>
      </c>
      <c r="FB61" s="49" t="str">
        <f>IF(OR(FA61="",COUNTIF(FA58:FA61,FA61)=1),"",$BX61)</f>
        <v/>
      </c>
      <c r="FC61" s="49" t="str">
        <f>IF(EY61="","",IF(COUNTIF(FA58:FA61,FA61)=1,FA61,FA61+RANK(FB61,FB58:FB61,0)-1))</f>
        <v/>
      </c>
      <c r="FD61" s="49" t="str">
        <f>IF(OR(FC61="",COUNTIF(FC58:FC61,FC61)=1),"",$BU61)</f>
        <v/>
      </c>
      <c r="FE61" s="49" t="str">
        <f>IF(EY61="","",IF(COUNTIF(FC58:FC61,FC61)=1,FC61,FC61+RANK(FD61,FD58:FD61,0)-1))</f>
        <v/>
      </c>
      <c r="FF61" s="49">
        <f>IF(EN61&gt;0,CG56+DA56+DU56+RANK(FE61,FE58:FE61,1),)</f>
        <v>0</v>
      </c>
      <c r="FG61" s="14"/>
      <c r="FH61" s="49">
        <f>IFERROR(VLOOKUP(FJ61,CF57:CX61,19,FALSE),IFERROR(VLOOKUP(FJ61,CZ57:DR61,19,FALSE),IFERROR(VLOOKUP(FJ61,DT57:EL61,19,FALSE),VLOOKUP(FJ61,EN57:FF61,19,FALSE))))</f>
        <v>1</v>
      </c>
      <c r="FI61" s="49">
        <f>RANK(FH61,FH58:FH61,1)+COUNTIF(FH58:FH61,FH61)-1</f>
        <v>4</v>
      </c>
      <c r="FJ61" s="14" t="str">
        <f t="shared" si="651"/>
        <v>Nya Zeeland</v>
      </c>
      <c r="FK61" s="42"/>
      <c r="FL61" s="42"/>
      <c r="FM61" s="42"/>
      <c r="FN61" s="42"/>
      <c r="FO61" s="42"/>
      <c r="FP61" s="42"/>
      <c r="FQ61" s="42"/>
      <c r="FR61" s="42"/>
      <c r="FS61" s="42"/>
      <c r="FT61" s="42"/>
      <c r="FU61" s="42"/>
      <c r="FV61" s="42"/>
      <c r="FW61" s="42"/>
      <c r="FX61" s="42"/>
      <c r="FY61" s="42"/>
      <c r="FZ61" s="44">
        <v>59</v>
      </c>
      <c r="GA61" s="44" t="str">
        <f t="shared" si="79"/>
        <v>HGBDIFLK</v>
      </c>
      <c r="GB61" s="44" t="s">
        <v>160</v>
      </c>
      <c r="GC61" s="44" t="s">
        <v>149</v>
      </c>
      <c r="GD61" s="44" t="s">
        <v>146</v>
      </c>
      <c r="GE61" s="44" t="s">
        <v>147</v>
      </c>
      <c r="GF61" s="44" t="s">
        <v>150</v>
      </c>
      <c r="GG61" s="44" t="s">
        <v>109</v>
      </c>
      <c r="GH61" s="44" t="s">
        <v>152</v>
      </c>
      <c r="GI61" s="44" t="s">
        <v>151</v>
      </c>
      <c r="GJ61" s="100" t="str">
        <f t="shared" ref="GJ61:GQ61" si="658">VLOOKUP(GB61,$FM$3:$FN$15,2,FALSE)</f>
        <v>Saudiarabien</v>
      </c>
      <c r="GK61" s="100" t="str">
        <f t="shared" si="658"/>
        <v>Iran</v>
      </c>
      <c r="GL61" s="100" t="str">
        <f t="shared" si="658"/>
        <v>Qatar</v>
      </c>
      <c r="GM61" s="100" t="str">
        <f t="shared" si="658"/>
        <v>Australien</v>
      </c>
      <c r="GN61" s="100" t="str">
        <f t="shared" si="658"/>
        <v>Irak</v>
      </c>
      <c r="GO61" s="100" t="str">
        <f t="shared" si="658"/>
        <v>Sverige</v>
      </c>
      <c r="GP61" s="100" t="str">
        <f t="shared" si="658"/>
        <v>Ghana</v>
      </c>
      <c r="GQ61" s="100" t="str">
        <f t="shared" si="658"/>
        <v>Uzbekistan</v>
      </c>
      <c r="GR61" s="42" t="str">
        <f t="shared" si="81"/>
        <v/>
      </c>
      <c r="GS61" s="42"/>
      <c r="GT61" s="42"/>
      <c r="GU61" s="42"/>
      <c r="GV61" s="42"/>
      <c r="GW61" s="42"/>
      <c r="GX61" s="44"/>
      <c r="GY61" s="42"/>
      <c r="GZ61" s="85">
        <v>58</v>
      </c>
      <c r="HA61" s="42"/>
      <c r="HB61" s="96"/>
      <c r="HC61" s="85"/>
      <c r="HD61" s="42"/>
      <c r="HE61" s="42"/>
      <c r="HF61" s="42"/>
      <c r="HG61" s="42"/>
    </row>
    <row r="62" spans="1:215" ht="14.25" customHeight="1" x14ac:dyDescent="0.35">
      <c r="A62" s="42"/>
      <c r="B62" s="85">
        <v>63</v>
      </c>
      <c r="C62" s="86">
        <v>46200</v>
      </c>
      <c r="D62" s="87" t="s">
        <v>192</v>
      </c>
      <c r="E62" s="88" t="s">
        <v>157</v>
      </c>
      <c r="F62" s="89" t="s">
        <v>193</v>
      </c>
      <c r="G62" s="90"/>
      <c r="H62" s="85" t="s">
        <v>157</v>
      </c>
      <c r="I62" s="90"/>
      <c r="J62" s="85" t="str">
        <f t="shared" si="571"/>
        <v/>
      </c>
      <c r="K62" s="91"/>
      <c r="L62" s="91"/>
      <c r="M62" s="92">
        <f t="shared" si="572"/>
        <v>1</v>
      </c>
      <c r="N62" s="46"/>
      <c r="O62" s="118" t="str">
        <f>IF(COUNTBLANK(G58:G63)+COUNTBLANK(I58:I63)=0,"Resultat OK","Fyll i resultat")</f>
        <v>Fyll i resultat</v>
      </c>
      <c r="P62" s="102"/>
      <c r="Q62" s="102"/>
      <c r="R62" s="102"/>
      <c r="S62" s="102"/>
      <c r="T62" s="102"/>
      <c r="U62" s="102"/>
      <c r="V62" s="44"/>
      <c r="W62" s="42"/>
      <c r="X62" s="43"/>
      <c r="Y62" s="44"/>
      <c r="Z62" s="44"/>
      <c r="AA62" s="44"/>
      <c r="AB62" s="47"/>
      <c r="AC62" s="48"/>
      <c r="AD62" s="42"/>
      <c r="AE62" s="98">
        <f t="shared" ref="AE62:AH62" si="659">C62</f>
        <v>46200</v>
      </c>
      <c r="AF62" s="98" t="str">
        <f t="shared" si="659"/>
        <v>Egypten</v>
      </c>
      <c r="AG62" s="98" t="str">
        <f t="shared" si="659"/>
        <v>-</v>
      </c>
      <c r="AH62" s="98" t="str">
        <f t="shared" si="659"/>
        <v>Iran</v>
      </c>
      <c r="AI62" s="90" t="str">
        <f t="shared" si="581"/>
        <v/>
      </c>
      <c r="AJ62" s="85" t="str">
        <f t="shared" si="582"/>
        <v>-</v>
      </c>
      <c r="AK62" s="90" t="str">
        <f t="shared" si="583"/>
        <v/>
      </c>
      <c r="AL62" s="85" t="str">
        <f t="shared" si="584"/>
        <v/>
      </c>
      <c r="AM62" s="91"/>
      <c r="AN62" s="49">
        <f t="shared" si="585"/>
        <v>0</v>
      </c>
      <c r="AO62" s="49">
        <f t="shared" si="586"/>
        <v>0</v>
      </c>
      <c r="AP62" s="49">
        <f t="shared" si="587"/>
        <v>0</v>
      </c>
      <c r="AQ62" s="49">
        <f t="shared" si="588"/>
        <v>0</v>
      </c>
      <c r="AR62" s="49">
        <f t="shared" si="589"/>
        <v>0</v>
      </c>
      <c r="AS62" s="49">
        <f t="shared" si="590"/>
        <v>0</v>
      </c>
      <c r="AT62" s="49">
        <f t="shared" si="591"/>
        <v>0</v>
      </c>
      <c r="AU62" s="49">
        <f t="shared" si="592"/>
        <v>0</v>
      </c>
      <c r="AV62" s="49">
        <f t="shared" si="593"/>
        <v>0</v>
      </c>
      <c r="AW62" s="49">
        <f t="shared" si="594"/>
        <v>0</v>
      </c>
      <c r="AX62" s="49">
        <f t="shared" si="595"/>
        <v>0</v>
      </c>
      <c r="AY62" s="49">
        <f t="shared" si="596"/>
        <v>0</v>
      </c>
      <c r="AZ62" s="49">
        <f t="shared" si="597"/>
        <v>0</v>
      </c>
      <c r="BA62" s="49">
        <f t="shared" si="598"/>
        <v>0</v>
      </c>
      <c r="BB62" s="49">
        <f t="shared" si="599"/>
        <v>0</v>
      </c>
      <c r="BC62" s="49">
        <f t="shared" si="600"/>
        <v>0</v>
      </c>
      <c r="BD62" s="49">
        <f t="shared" si="601"/>
        <v>0</v>
      </c>
      <c r="BE62" s="49">
        <f t="shared" si="602"/>
        <v>0</v>
      </c>
      <c r="BF62" s="49">
        <f t="shared" si="603"/>
        <v>0</v>
      </c>
      <c r="BG62" s="49">
        <f t="shared" si="604"/>
        <v>0</v>
      </c>
      <c r="BH62" s="49">
        <f t="shared" si="605"/>
        <v>0</v>
      </c>
      <c r="BI62" s="49">
        <f t="shared" si="606"/>
        <v>0</v>
      </c>
      <c r="BJ62" s="49">
        <f t="shared" si="607"/>
        <v>0</v>
      </c>
      <c r="BK62" s="49">
        <f t="shared" si="608"/>
        <v>0</v>
      </c>
      <c r="BL62" s="49">
        <f t="shared" si="609"/>
        <v>0</v>
      </c>
      <c r="BM62" s="49">
        <f t="shared" si="610"/>
        <v>0</v>
      </c>
      <c r="BN62" s="49">
        <f t="shared" si="611"/>
        <v>0</v>
      </c>
      <c r="BO62" s="49">
        <f t="shared" si="612"/>
        <v>0</v>
      </c>
      <c r="BP62" s="49">
        <f t="shared" si="613"/>
        <v>0</v>
      </c>
      <c r="BQ62" s="49">
        <f t="shared" si="614"/>
        <v>0</v>
      </c>
      <c r="BR62" s="23"/>
      <c r="BS62" s="127"/>
      <c r="BT62" s="23"/>
      <c r="BU62" s="141"/>
      <c r="BV62" s="91"/>
      <c r="BW62" s="141"/>
      <c r="BX62" s="91"/>
      <c r="BY62" s="49"/>
      <c r="BZ62" s="49"/>
      <c r="CA62" s="49"/>
      <c r="CB62" s="14"/>
      <c r="CC62" s="49"/>
      <c r="CD62" s="49"/>
      <c r="CE62" s="14"/>
      <c r="CF62" s="14"/>
      <c r="CG62" s="49"/>
      <c r="CH62" s="49"/>
      <c r="CI62" s="49"/>
      <c r="CJ62" s="49"/>
      <c r="CK62" s="49"/>
      <c r="CL62" s="49"/>
      <c r="CM62" s="49"/>
      <c r="CN62" s="49"/>
      <c r="CO62" s="49"/>
      <c r="CP62" s="49"/>
      <c r="CQ62" s="49"/>
      <c r="CR62" s="49"/>
      <c r="CS62" s="49"/>
      <c r="CT62" s="49"/>
      <c r="CU62" s="49"/>
      <c r="CV62" s="49"/>
      <c r="CW62" s="49"/>
      <c r="CX62" s="49"/>
      <c r="CY62" s="14"/>
      <c r="CZ62" s="14"/>
      <c r="DA62" s="49"/>
      <c r="DB62" s="49"/>
      <c r="DC62" s="49"/>
      <c r="DD62" s="49"/>
      <c r="DE62" s="49"/>
      <c r="DF62" s="49"/>
      <c r="DG62" s="49"/>
      <c r="DH62" s="49"/>
      <c r="DI62" s="49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49"/>
      <c r="DU62" s="49"/>
      <c r="DV62" s="49"/>
      <c r="DW62" s="49"/>
      <c r="DX62" s="49"/>
      <c r="DY62" s="49"/>
      <c r="DZ62" s="49"/>
      <c r="EA62" s="49"/>
      <c r="EB62" s="49"/>
      <c r="EC62" s="49"/>
      <c r="ED62" s="49"/>
      <c r="EE62" s="49"/>
      <c r="EF62" s="49"/>
      <c r="EG62" s="49"/>
      <c r="EH62" s="49"/>
      <c r="EI62" s="49"/>
      <c r="EJ62" s="49"/>
      <c r="EK62" s="49"/>
      <c r="EL62" s="49"/>
      <c r="EM62" s="14"/>
      <c r="EN62" s="49"/>
      <c r="EO62" s="49"/>
      <c r="EP62" s="49"/>
      <c r="EQ62" s="49"/>
      <c r="ER62" s="49"/>
      <c r="ES62" s="49"/>
      <c r="ET62" s="49"/>
      <c r="EU62" s="49"/>
      <c r="EV62" s="49"/>
      <c r="EW62" s="49"/>
      <c r="EX62" s="49"/>
      <c r="EY62" s="49"/>
      <c r="EZ62" s="49"/>
      <c r="FA62" s="49"/>
      <c r="FB62" s="49"/>
      <c r="FC62" s="49"/>
      <c r="FD62" s="49"/>
      <c r="FE62" s="49"/>
      <c r="FF62" s="49"/>
      <c r="FG62" s="14"/>
      <c r="FH62" s="49"/>
      <c r="FI62" s="49"/>
      <c r="FJ62" s="14"/>
      <c r="FK62" s="42"/>
      <c r="FL62" s="42"/>
      <c r="FM62" s="42"/>
      <c r="FN62" s="42"/>
      <c r="FO62" s="42"/>
      <c r="FP62" s="42"/>
      <c r="FQ62" s="42"/>
      <c r="FR62" s="42"/>
      <c r="FS62" s="42"/>
      <c r="FT62" s="42"/>
      <c r="FU62" s="42"/>
      <c r="FV62" s="42"/>
      <c r="FW62" s="42"/>
      <c r="FX62" s="42"/>
      <c r="FY62" s="42"/>
      <c r="FZ62" s="44">
        <v>60</v>
      </c>
      <c r="GA62" s="44" t="str">
        <f t="shared" si="79"/>
        <v>HGBDJFLI</v>
      </c>
      <c r="GB62" s="44" t="s">
        <v>160</v>
      </c>
      <c r="GC62" s="44" t="s">
        <v>149</v>
      </c>
      <c r="GD62" s="44" t="s">
        <v>146</v>
      </c>
      <c r="GE62" s="44" t="s">
        <v>147</v>
      </c>
      <c r="GF62" s="44" t="s">
        <v>159</v>
      </c>
      <c r="GG62" s="44" t="s">
        <v>109</v>
      </c>
      <c r="GH62" s="44" t="s">
        <v>152</v>
      </c>
      <c r="GI62" s="44" t="s">
        <v>150</v>
      </c>
      <c r="GJ62" s="100" t="str">
        <f t="shared" ref="GJ62:GQ62" si="660">VLOOKUP(GB62,$FM$3:$FN$15,2,FALSE)</f>
        <v>Saudiarabien</v>
      </c>
      <c r="GK62" s="100" t="str">
        <f t="shared" si="660"/>
        <v>Iran</v>
      </c>
      <c r="GL62" s="100" t="str">
        <f t="shared" si="660"/>
        <v>Qatar</v>
      </c>
      <c r="GM62" s="100" t="str">
        <f t="shared" si="660"/>
        <v>Australien</v>
      </c>
      <c r="GN62" s="100" t="str">
        <f t="shared" si="660"/>
        <v>Österrike</v>
      </c>
      <c r="GO62" s="100" t="str">
        <f t="shared" si="660"/>
        <v>Sverige</v>
      </c>
      <c r="GP62" s="100" t="str">
        <f t="shared" si="660"/>
        <v>Ghana</v>
      </c>
      <c r="GQ62" s="100" t="str">
        <f t="shared" si="660"/>
        <v>Irak</v>
      </c>
      <c r="GR62" s="42" t="str">
        <f t="shared" si="81"/>
        <v/>
      </c>
      <c r="GS62" s="42"/>
      <c r="GT62" s="42"/>
      <c r="GU62" s="42"/>
      <c r="GV62" s="42"/>
      <c r="GW62" s="42"/>
      <c r="GX62" s="44"/>
      <c r="GY62" s="42"/>
      <c r="GZ62" s="85">
        <v>59</v>
      </c>
      <c r="HA62" s="42"/>
      <c r="HB62" s="96"/>
      <c r="HC62" s="85"/>
      <c r="HD62" s="42"/>
      <c r="HE62" s="42"/>
      <c r="HF62" s="42"/>
      <c r="HG62" s="42"/>
    </row>
    <row r="63" spans="1:215" ht="14.25" customHeight="1" x14ac:dyDescent="0.35">
      <c r="A63" s="42"/>
      <c r="B63" s="85">
        <v>64</v>
      </c>
      <c r="C63" s="86">
        <v>46200</v>
      </c>
      <c r="D63" s="87" t="s">
        <v>194</v>
      </c>
      <c r="E63" s="88" t="s">
        <v>157</v>
      </c>
      <c r="F63" s="89" t="s">
        <v>191</v>
      </c>
      <c r="G63" s="90"/>
      <c r="H63" s="85" t="s">
        <v>157</v>
      </c>
      <c r="I63" s="90"/>
      <c r="J63" s="85" t="str">
        <f t="shared" si="571"/>
        <v/>
      </c>
      <c r="K63" s="91"/>
      <c r="L63" s="91"/>
      <c r="M63" s="92">
        <f t="shared" si="572"/>
        <v>1</v>
      </c>
      <c r="N63" s="46"/>
      <c r="O63" s="42"/>
      <c r="P63" s="42"/>
      <c r="Q63" s="42"/>
      <c r="R63" s="42"/>
      <c r="S63" s="42"/>
      <c r="T63" s="42"/>
      <c r="U63" s="42"/>
      <c r="V63" s="44"/>
      <c r="W63" s="42"/>
      <c r="X63" s="43"/>
      <c r="Y63" s="44"/>
      <c r="Z63" s="44"/>
      <c r="AA63" s="44"/>
      <c r="AB63" s="47"/>
      <c r="AC63" s="48"/>
      <c r="AD63" s="42"/>
      <c r="AE63" s="98">
        <f t="shared" ref="AE63:AH63" si="661">C63</f>
        <v>46200</v>
      </c>
      <c r="AF63" s="98" t="str">
        <f t="shared" si="661"/>
        <v>Nya Zeeland</v>
      </c>
      <c r="AG63" s="98" t="str">
        <f t="shared" si="661"/>
        <v>-</v>
      </c>
      <c r="AH63" s="98" t="str">
        <f t="shared" si="661"/>
        <v>Belgien</v>
      </c>
      <c r="AI63" s="90" t="str">
        <f t="shared" si="581"/>
        <v/>
      </c>
      <c r="AJ63" s="85" t="str">
        <f t="shared" si="582"/>
        <v>-</v>
      </c>
      <c r="AK63" s="90" t="str">
        <f t="shared" si="583"/>
        <v/>
      </c>
      <c r="AL63" s="85" t="str">
        <f t="shared" si="584"/>
        <v/>
      </c>
      <c r="AM63" s="91"/>
      <c r="AN63" s="49">
        <f t="shared" si="585"/>
        <v>0</v>
      </c>
      <c r="AO63" s="49">
        <f t="shared" si="586"/>
        <v>0</v>
      </c>
      <c r="AP63" s="49">
        <f t="shared" si="587"/>
        <v>0</v>
      </c>
      <c r="AQ63" s="49">
        <f t="shared" si="588"/>
        <v>0</v>
      </c>
      <c r="AR63" s="49">
        <f t="shared" si="589"/>
        <v>0</v>
      </c>
      <c r="AS63" s="49">
        <f t="shared" si="590"/>
        <v>0</v>
      </c>
      <c r="AT63" s="49">
        <f t="shared" si="591"/>
        <v>0</v>
      </c>
      <c r="AU63" s="49">
        <f t="shared" si="592"/>
        <v>0</v>
      </c>
      <c r="AV63" s="49">
        <f t="shared" si="593"/>
        <v>0</v>
      </c>
      <c r="AW63" s="49">
        <f t="shared" si="594"/>
        <v>0</v>
      </c>
      <c r="AX63" s="49">
        <f t="shared" si="595"/>
        <v>0</v>
      </c>
      <c r="AY63" s="49">
        <f t="shared" si="596"/>
        <v>0</v>
      </c>
      <c r="AZ63" s="49">
        <f t="shared" si="597"/>
        <v>0</v>
      </c>
      <c r="BA63" s="49">
        <f t="shared" si="598"/>
        <v>0</v>
      </c>
      <c r="BB63" s="49">
        <f t="shared" si="599"/>
        <v>0</v>
      </c>
      <c r="BC63" s="49">
        <f t="shared" si="600"/>
        <v>0</v>
      </c>
      <c r="BD63" s="49">
        <f t="shared" si="601"/>
        <v>0</v>
      </c>
      <c r="BE63" s="49">
        <f t="shared" si="602"/>
        <v>0</v>
      </c>
      <c r="BF63" s="49">
        <f t="shared" si="603"/>
        <v>0</v>
      </c>
      <c r="BG63" s="49">
        <f t="shared" si="604"/>
        <v>0</v>
      </c>
      <c r="BH63" s="49">
        <f t="shared" si="605"/>
        <v>0</v>
      </c>
      <c r="BI63" s="49">
        <f t="shared" si="606"/>
        <v>0</v>
      </c>
      <c r="BJ63" s="49">
        <f t="shared" si="607"/>
        <v>0</v>
      </c>
      <c r="BK63" s="49">
        <f t="shared" si="608"/>
        <v>0</v>
      </c>
      <c r="BL63" s="49">
        <f t="shared" si="609"/>
        <v>0</v>
      </c>
      <c r="BM63" s="49">
        <f t="shared" si="610"/>
        <v>0</v>
      </c>
      <c r="BN63" s="49">
        <f t="shared" si="611"/>
        <v>0</v>
      </c>
      <c r="BO63" s="49">
        <f t="shared" si="612"/>
        <v>0</v>
      </c>
      <c r="BP63" s="49">
        <f t="shared" si="613"/>
        <v>0</v>
      </c>
      <c r="BQ63" s="49">
        <f t="shared" si="614"/>
        <v>0</v>
      </c>
      <c r="BR63" s="23"/>
      <c r="BS63" s="127"/>
      <c r="BT63" s="23"/>
      <c r="BU63" s="141"/>
      <c r="BV63" s="91"/>
      <c r="BW63" s="141"/>
      <c r="BX63" s="91"/>
      <c r="BY63" s="49"/>
      <c r="BZ63" s="49"/>
      <c r="CA63" s="49"/>
      <c r="CB63" s="14"/>
      <c r="CC63" s="49"/>
      <c r="CD63" s="49"/>
      <c r="CE63" s="14"/>
      <c r="CF63" s="14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14"/>
      <c r="CZ63" s="14"/>
      <c r="DA63" s="49"/>
      <c r="DB63" s="49"/>
      <c r="DC63" s="49"/>
      <c r="DD63" s="49"/>
      <c r="DE63" s="49"/>
      <c r="DF63" s="49"/>
      <c r="DG63" s="49"/>
      <c r="DH63" s="49"/>
      <c r="DI63" s="49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49"/>
      <c r="DU63" s="49"/>
      <c r="DV63" s="49"/>
      <c r="DW63" s="49"/>
      <c r="DX63" s="49"/>
      <c r="DY63" s="49"/>
      <c r="DZ63" s="49"/>
      <c r="EA63" s="49"/>
      <c r="EB63" s="49"/>
      <c r="EC63" s="49"/>
      <c r="ED63" s="49"/>
      <c r="EE63" s="49"/>
      <c r="EF63" s="49"/>
      <c r="EG63" s="49"/>
      <c r="EH63" s="49"/>
      <c r="EI63" s="49"/>
      <c r="EJ63" s="49"/>
      <c r="EK63" s="49"/>
      <c r="EL63" s="49"/>
      <c r="EM63" s="14"/>
      <c r="EN63" s="49"/>
      <c r="EO63" s="49"/>
      <c r="EP63" s="49"/>
      <c r="EQ63" s="49"/>
      <c r="ER63" s="49"/>
      <c r="ES63" s="49"/>
      <c r="ET63" s="49"/>
      <c r="EU63" s="49"/>
      <c r="EV63" s="49"/>
      <c r="EW63" s="49"/>
      <c r="EX63" s="49"/>
      <c r="EY63" s="49"/>
      <c r="EZ63" s="49"/>
      <c r="FA63" s="49"/>
      <c r="FB63" s="49"/>
      <c r="FC63" s="49"/>
      <c r="FD63" s="49"/>
      <c r="FE63" s="49"/>
      <c r="FF63" s="49"/>
      <c r="FG63" s="14"/>
      <c r="FH63" s="49"/>
      <c r="FI63" s="49"/>
      <c r="FJ63" s="14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2"/>
      <c r="FY63" s="42"/>
      <c r="FZ63" s="44">
        <v>61</v>
      </c>
      <c r="GA63" s="44" t="str">
        <f t="shared" si="79"/>
        <v>HGBDJFIK</v>
      </c>
      <c r="GB63" s="44" t="s">
        <v>160</v>
      </c>
      <c r="GC63" s="44" t="s">
        <v>149</v>
      </c>
      <c r="GD63" s="44" t="s">
        <v>146</v>
      </c>
      <c r="GE63" s="44" t="s">
        <v>147</v>
      </c>
      <c r="GF63" s="44" t="s">
        <v>159</v>
      </c>
      <c r="GG63" s="44" t="s">
        <v>109</v>
      </c>
      <c r="GH63" s="44" t="s">
        <v>150</v>
      </c>
      <c r="GI63" s="44" t="s">
        <v>151</v>
      </c>
      <c r="GJ63" s="100" t="str">
        <f t="shared" ref="GJ63:GQ63" si="662">VLOOKUP(GB63,$FM$3:$FN$15,2,FALSE)</f>
        <v>Saudiarabien</v>
      </c>
      <c r="GK63" s="100" t="str">
        <f t="shared" si="662"/>
        <v>Iran</v>
      </c>
      <c r="GL63" s="100" t="str">
        <f t="shared" si="662"/>
        <v>Qatar</v>
      </c>
      <c r="GM63" s="100" t="str">
        <f t="shared" si="662"/>
        <v>Australien</v>
      </c>
      <c r="GN63" s="100" t="str">
        <f t="shared" si="662"/>
        <v>Österrike</v>
      </c>
      <c r="GO63" s="100" t="str">
        <f t="shared" si="662"/>
        <v>Sverige</v>
      </c>
      <c r="GP63" s="100" t="str">
        <f t="shared" si="662"/>
        <v>Irak</v>
      </c>
      <c r="GQ63" s="100" t="str">
        <f t="shared" si="662"/>
        <v>Uzbekistan</v>
      </c>
      <c r="GR63" s="42" t="str">
        <f t="shared" si="81"/>
        <v/>
      </c>
      <c r="GS63" s="42"/>
      <c r="GT63" s="42"/>
      <c r="GU63" s="42"/>
      <c r="GV63" s="42"/>
      <c r="GW63" s="42"/>
      <c r="GX63" s="44"/>
      <c r="GY63" s="42"/>
      <c r="GZ63" s="85">
        <v>60</v>
      </c>
      <c r="HA63" s="42"/>
      <c r="HB63" s="96"/>
      <c r="HC63" s="85"/>
      <c r="HD63" s="42"/>
      <c r="HE63" s="42"/>
      <c r="HF63" s="42"/>
      <c r="HG63" s="42"/>
    </row>
    <row r="64" spans="1:215" ht="14.25" customHeight="1" x14ac:dyDescent="0.35">
      <c r="A64" s="42"/>
      <c r="B64" s="43"/>
      <c r="C64" s="71"/>
      <c r="D64" s="43"/>
      <c r="E64" s="44"/>
      <c r="F64" s="45"/>
      <c r="G64" s="44"/>
      <c r="H64" s="44"/>
      <c r="I64" s="44"/>
      <c r="J64" s="56"/>
      <c r="K64" s="52"/>
      <c r="L64" s="52"/>
      <c r="M64" s="46"/>
      <c r="N64" s="46"/>
      <c r="O64" s="42"/>
      <c r="P64" s="42"/>
      <c r="Q64" s="42"/>
      <c r="R64" s="42"/>
      <c r="S64" s="42"/>
      <c r="T64" s="42"/>
      <c r="U64" s="42"/>
      <c r="V64" s="44"/>
      <c r="W64" s="42"/>
      <c r="X64" s="43"/>
      <c r="Y64" s="44"/>
      <c r="Z64" s="44"/>
      <c r="AA64" s="44"/>
      <c r="AB64" s="47"/>
      <c r="AC64" s="48"/>
      <c r="AD64" s="42"/>
      <c r="AE64" s="71"/>
      <c r="AF64" s="43"/>
      <c r="AG64" s="44"/>
      <c r="AH64" s="45"/>
      <c r="AI64" s="44"/>
      <c r="AJ64" s="44"/>
      <c r="AK64" s="44"/>
      <c r="AL64" s="56"/>
      <c r="AM64" s="52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141"/>
      <c r="BQ64" s="142"/>
      <c r="BR64" s="23"/>
      <c r="BS64" s="127"/>
      <c r="BT64" s="23"/>
      <c r="BU64" s="141"/>
      <c r="BV64" s="91"/>
      <c r="BW64" s="141"/>
      <c r="BX64" s="91"/>
      <c r="BY64" s="49"/>
      <c r="BZ64" s="49"/>
      <c r="CA64" s="49"/>
      <c r="CB64" s="14"/>
      <c r="CC64" s="49"/>
      <c r="CD64" s="49"/>
      <c r="CE64" s="14"/>
      <c r="CF64" s="14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14"/>
      <c r="CZ64" s="14"/>
      <c r="DA64" s="49"/>
      <c r="DB64" s="49"/>
      <c r="DC64" s="49"/>
      <c r="DD64" s="49"/>
      <c r="DE64" s="49"/>
      <c r="DF64" s="49"/>
      <c r="DG64" s="49"/>
      <c r="DH64" s="49"/>
      <c r="DI64" s="49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49"/>
      <c r="DU64" s="49"/>
      <c r="DV64" s="49"/>
      <c r="DW64" s="49"/>
      <c r="DX64" s="49"/>
      <c r="DY64" s="49"/>
      <c r="DZ64" s="49"/>
      <c r="EA64" s="49"/>
      <c r="EB64" s="49"/>
      <c r="EC64" s="49"/>
      <c r="ED64" s="49"/>
      <c r="EE64" s="49"/>
      <c r="EF64" s="49"/>
      <c r="EG64" s="49"/>
      <c r="EH64" s="49"/>
      <c r="EI64" s="49"/>
      <c r="EJ64" s="49"/>
      <c r="EK64" s="49"/>
      <c r="EL64" s="49"/>
      <c r="EM64" s="14"/>
      <c r="EN64" s="49"/>
      <c r="EO64" s="49"/>
      <c r="EP64" s="49"/>
      <c r="EQ64" s="49"/>
      <c r="ER64" s="49"/>
      <c r="ES64" s="49"/>
      <c r="ET64" s="49"/>
      <c r="EU64" s="49"/>
      <c r="EV64" s="49"/>
      <c r="EW64" s="49"/>
      <c r="EX64" s="49"/>
      <c r="EY64" s="49"/>
      <c r="EZ64" s="49"/>
      <c r="FA64" s="49"/>
      <c r="FB64" s="49"/>
      <c r="FC64" s="49"/>
      <c r="FD64" s="49"/>
      <c r="FE64" s="49"/>
      <c r="FF64" s="49"/>
      <c r="FG64" s="14"/>
      <c r="FH64" s="49"/>
      <c r="FI64" s="49"/>
      <c r="FJ64" s="14"/>
      <c r="FK64" s="42"/>
      <c r="FL64" s="42"/>
      <c r="FM64" s="42"/>
      <c r="FN64" s="42"/>
      <c r="FO64" s="42"/>
      <c r="FP64" s="42"/>
      <c r="FQ64" s="42"/>
      <c r="FR64" s="42"/>
      <c r="FS64" s="42"/>
      <c r="FT64" s="42"/>
      <c r="FU64" s="42"/>
      <c r="FV64" s="42"/>
      <c r="FW64" s="42"/>
      <c r="FX64" s="42"/>
      <c r="FY64" s="42"/>
      <c r="FZ64" s="44">
        <v>62</v>
      </c>
      <c r="GA64" s="44" t="str">
        <f t="shared" si="79"/>
        <v>EJBDIHLK</v>
      </c>
      <c r="GB64" s="44" t="s">
        <v>148</v>
      </c>
      <c r="GC64" s="44" t="s">
        <v>159</v>
      </c>
      <c r="GD64" s="44" t="s">
        <v>146</v>
      </c>
      <c r="GE64" s="44" t="s">
        <v>147</v>
      </c>
      <c r="GF64" s="44" t="s">
        <v>150</v>
      </c>
      <c r="GG64" s="44" t="s">
        <v>160</v>
      </c>
      <c r="GH64" s="44" t="s">
        <v>152</v>
      </c>
      <c r="GI64" s="44" t="s">
        <v>151</v>
      </c>
      <c r="GJ64" s="100" t="str">
        <f t="shared" ref="GJ64:GQ64" si="663">VLOOKUP(GB64,$FM$3:$FN$15,2,FALSE)</f>
        <v>Elfenbenskusten</v>
      </c>
      <c r="GK64" s="100" t="str">
        <f t="shared" si="663"/>
        <v>Österrike</v>
      </c>
      <c r="GL64" s="100" t="str">
        <f t="shared" si="663"/>
        <v>Qatar</v>
      </c>
      <c r="GM64" s="100" t="str">
        <f t="shared" si="663"/>
        <v>Australien</v>
      </c>
      <c r="GN64" s="100" t="str">
        <f t="shared" si="663"/>
        <v>Irak</v>
      </c>
      <c r="GO64" s="100" t="str">
        <f t="shared" si="663"/>
        <v>Saudiarabien</v>
      </c>
      <c r="GP64" s="100" t="str">
        <f t="shared" si="663"/>
        <v>Ghana</v>
      </c>
      <c r="GQ64" s="100" t="str">
        <f t="shared" si="663"/>
        <v>Uzbekistan</v>
      </c>
      <c r="GR64" s="42" t="str">
        <f t="shared" si="81"/>
        <v/>
      </c>
      <c r="GS64" s="42"/>
      <c r="GT64" s="42"/>
      <c r="GU64" s="42"/>
      <c r="GV64" s="42"/>
      <c r="GW64" s="42"/>
      <c r="GX64" s="44"/>
      <c r="GY64" s="42"/>
      <c r="GZ64" s="85">
        <v>61</v>
      </c>
      <c r="HA64" s="42"/>
      <c r="HB64" s="96"/>
      <c r="HC64" s="85"/>
      <c r="HD64" s="42"/>
      <c r="HE64" s="42"/>
      <c r="HF64" s="42"/>
      <c r="HG64" s="42"/>
    </row>
    <row r="65" spans="1:215" ht="14.25" customHeight="1" x14ac:dyDescent="0.35">
      <c r="A65" s="57"/>
      <c r="B65" s="54" t="s">
        <v>195</v>
      </c>
      <c r="C65" s="121"/>
      <c r="D65" s="54"/>
      <c r="E65" s="56"/>
      <c r="F65" s="54"/>
      <c r="G65" s="56"/>
      <c r="H65" s="56"/>
      <c r="I65" s="56"/>
      <c r="J65" s="56"/>
      <c r="K65" s="52"/>
      <c r="L65" s="52"/>
      <c r="M65" s="124"/>
      <c r="N65" s="124"/>
      <c r="O65" s="54" t="s">
        <v>195</v>
      </c>
      <c r="P65" s="57"/>
      <c r="Q65" s="57"/>
      <c r="R65" s="57"/>
      <c r="S65" s="57"/>
      <c r="T65" s="57"/>
      <c r="U65" s="57"/>
      <c r="V65" s="56"/>
      <c r="W65" s="57"/>
      <c r="X65" s="54"/>
      <c r="Y65" s="56"/>
      <c r="Z65" s="56"/>
      <c r="AA65" s="56"/>
      <c r="AB65" s="139"/>
      <c r="AC65" s="140"/>
      <c r="AD65" s="57"/>
      <c r="AE65" s="54" t="s">
        <v>195</v>
      </c>
      <c r="AF65" s="54"/>
      <c r="AG65" s="56"/>
      <c r="AH65" s="54"/>
      <c r="AI65" s="56"/>
      <c r="AJ65" s="56"/>
      <c r="AK65" s="56"/>
      <c r="AL65" s="56"/>
      <c r="AM65" s="52"/>
      <c r="AN65" s="56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141"/>
      <c r="BQ65" s="142"/>
      <c r="BR65" s="23"/>
      <c r="BS65" s="127"/>
      <c r="BT65" s="67" t="s">
        <v>93</v>
      </c>
      <c r="BU65" s="62"/>
      <c r="BV65" s="62"/>
      <c r="BW65" s="62"/>
      <c r="BX65" s="62"/>
      <c r="BY65" s="62"/>
      <c r="BZ65" s="62"/>
      <c r="CA65" s="62"/>
      <c r="CB65" s="67"/>
      <c r="CC65" s="62"/>
      <c r="CD65" s="62"/>
      <c r="CE65" s="14"/>
      <c r="CF65" s="68" t="s">
        <v>94</v>
      </c>
      <c r="CG65" s="63">
        <f>COUNTIF(CC67:CC70,1)</f>
        <v>4</v>
      </c>
      <c r="CH65" s="63"/>
      <c r="CI65" s="63"/>
      <c r="CJ65" s="63"/>
      <c r="CK65" s="63"/>
      <c r="CL65" s="63"/>
      <c r="CM65" s="63"/>
      <c r="CN65" s="63"/>
      <c r="CO65" s="63"/>
      <c r="CP65" s="63"/>
      <c r="CQ65" s="49"/>
      <c r="CR65" s="49"/>
      <c r="CS65" s="49"/>
      <c r="CT65" s="49"/>
      <c r="CU65" s="49"/>
      <c r="CV65" s="49"/>
      <c r="CW65" s="49"/>
      <c r="CX65" s="49"/>
      <c r="CY65" s="14"/>
      <c r="CZ65" s="69" t="s">
        <v>97</v>
      </c>
      <c r="DA65" s="64">
        <f>COUNTIF(CC67:CC70,2)</f>
        <v>0</v>
      </c>
      <c r="DB65" s="64"/>
      <c r="DC65" s="64"/>
      <c r="DD65" s="64"/>
      <c r="DE65" s="64"/>
      <c r="DF65" s="64"/>
      <c r="DG65" s="64"/>
      <c r="DH65" s="64"/>
      <c r="DI65" s="64"/>
      <c r="DJ65" s="69"/>
      <c r="DK65" s="14"/>
      <c r="DL65" s="14"/>
      <c r="DM65" s="14"/>
      <c r="DN65" s="14"/>
      <c r="DO65" s="14"/>
      <c r="DP65" s="14"/>
      <c r="DQ65" s="14"/>
      <c r="DR65" s="14"/>
      <c r="DS65" s="14"/>
      <c r="DT65" s="65" t="s">
        <v>95</v>
      </c>
      <c r="DU65" s="65">
        <f>COUNTIF(CC67:CC70,3)</f>
        <v>0</v>
      </c>
      <c r="DV65" s="65"/>
      <c r="DW65" s="65"/>
      <c r="DX65" s="65"/>
      <c r="DY65" s="65"/>
      <c r="DZ65" s="65"/>
      <c r="EA65" s="65"/>
      <c r="EB65" s="65"/>
      <c r="EC65" s="65"/>
      <c r="ED65" s="65"/>
      <c r="EE65" s="49"/>
      <c r="EF65" s="49"/>
      <c r="EG65" s="49"/>
      <c r="EH65" s="49"/>
      <c r="EI65" s="49"/>
      <c r="EJ65" s="49"/>
      <c r="EK65" s="49"/>
      <c r="EL65" s="49"/>
      <c r="EM65" s="14"/>
      <c r="EN65" s="66" t="s">
        <v>96</v>
      </c>
      <c r="EO65" s="66">
        <f>COUNTIF(CC67:CC70,4)</f>
        <v>0</v>
      </c>
      <c r="EP65" s="66"/>
      <c r="EQ65" s="66"/>
      <c r="ER65" s="66"/>
      <c r="ES65" s="66"/>
      <c r="ET65" s="66"/>
      <c r="EU65" s="66"/>
      <c r="EV65" s="66"/>
      <c r="EW65" s="66"/>
      <c r="EX65" s="66"/>
      <c r="EY65" s="49"/>
      <c r="EZ65" s="49"/>
      <c r="FA65" s="49"/>
      <c r="FB65" s="49"/>
      <c r="FC65" s="49"/>
      <c r="FD65" s="49"/>
      <c r="FE65" s="49"/>
      <c r="FF65" s="49"/>
      <c r="FG65" s="14"/>
      <c r="FH65" s="49"/>
      <c r="FI65" s="49"/>
      <c r="FJ65" s="14"/>
      <c r="FK65" s="57"/>
      <c r="FL65" s="57"/>
      <c r="FM65" s="57"/>
      <c r="FN65" s="57"/>
      <c r="FO65" s="57"/>
      <c r="FP65" s="57"/>
      <c r="FQ65" s="57"/>
      <c r="FR65" s="57"/>
      <c r="FS65" s="57"/>
      <c r="FT65" s="57"/>
      <c r="FU65" s="57"/>
      <c r="FV65" s="57"/>
      <c r="FW65" s="57"/>
      <c r="FX65" s="57"/>
      <c r="FY65" s="57"/>
      <c r="FZ65" s="44">
        <v>63</v>
      </c>
      <c r="GA65" s="44" t="str">
        <f t="shared" si="79"/>
        <v>EJBDIGLK</v>
      </c>
      <c r="GB65" s="44" t="s">
        <v>148</v>
      </c>
      <c r="GC65" s="44" t="s">
        <v>159</v>
      </c>
      <c r="GD65" s="44" t="s">
        <v>146</v>
      </c>
      <c r="GE65" s="44" t="s">
        <v>147</v>
      </c>
      <c r="GF65" s="44" t="s">
        <v>150</v>
      </c>
      <c r="GG65" s="44" t="s">
        <v>149</v>
      </c>
      <c r="GH65" s="44" t="s">
        <v>152</v>
      </c>
      <c r="GI65" s="44" t="s">
        <v>151</v>
      </c>
      <c r="GJ65" s="100" t="str">
        <f t="shared" ref="GJ65:GQ65" si="664">VLOOKUP(GB65,$FM$3:$FN$15,2,FALSE)</f>
        <v>Elfenbenskusten</v>
      </c>
      <c r="GK65" s="100" t="str">
        <f t="shared" si="664"/>
        <v>Österrike</v>
      </c>
      <c r="GL65" s="100" t="str">
        <f t="shared" si="664"/>
        <v>Qatar</v>
      </c>
      <c r="GM65" s="100" t="str">
        <f t="shared" si="664"/>
        <v>Australien</v>
      </c>
      <c r="GN65" s="100" t="str">
        <f t="shared" si="664"/>
        <v>Irak</v>
      </c>
      <c r="GO65" s="100" t="str">
        <f t="shared" si="664"/>
        <v>Iran</v>
      </c>
      <c r="GP65" s="100" t="str">
        <f t="shared" si="664"/>
        <v>Ghana</v>
      </c>
      <c r="GQ65" s="100" t="str">
        <f t="shared" si="664"/>
        <v>Uzbekistan</v>
      </c>
      <c r="GR65" s="42" t="str">
        <f t="shared" si="81"/>
        <v/>
      </c>
      <c r="GS65" s="57"/>
      <c r="GT65" s="57"/>
      <c r="GU65" s="57"/>
      <c r="GV65" s="57"/>
      <c r="GW65" s="57"/>
      <c r="GX65" s="56"/>
      <c r="GY65" s="57"/>
      <c r="GZ65" s="85">
        <v>62</v>
      </c>
      <c r="HA65" s="57"/>
      <c r="HB65" s="96"/>
      <c r="HC65" s="85"/>
      <c r="HD65" s="57"/>
      <c r="HE65" s="57"/>
      <c r="HF65" s="57"/>
      <c r="HG65" s="57"/>
    </row>
    <row r="66" spans="1:215" ht="14.25" customHeight="1" x14ac:dyDescent="0.35">
      <c r="A66" s="57"/>
      <c r="B66" s="76" t="s">
        <v>101</v>
      </c>
      <c r="C66" s="126" t="s">
        <v>102</v>
      </c>
      <c r="D66" s="189" t="s">
        <v>101</v>
      </c>
      <c r="E66" s="187"/>
      <c r="F66" s="190"/>
      <c r="G66" s="186" t="s">
        <v>103</v>
      </c>
      <c r="H66" s="187"/>
      <c r="I66" s="188"/>
      <c r="J66" s="74" t="s">
        <v>104</v>
      </c>
      <c r="K66" s="52"/>
      <c r="L66" s="52"/>
      <c r="M66" s="124"/>
      <c r="N66" s="124"/>
      <c r="O66" s="76" t="s">
        <v>106</v>
      </c>
      <c r="P66" s="77" t="s">
        <v>107</v>
      </c>
      <c r="Q66" s="77" t="s">
        <v>108</v>
      </c>
      <c r="R66" s="77" t="s">
        <v>109</v>
      </c>
      <c r="S66" s="77" t="s">
        <v>110</v>
      </c>
      <c r="T66" s="77" t="s">
        <v>111</v>
      </c>
      <c r="U66" s="77" t="s">
        <v>112</v>
      </c>
      <c r="V66" s="78" t="s">
        <v>113</v>
      </c>
      <c r="W66" s="57"/>
      <c r="X66" s="43"/>
      <c r="Y66" s="56"/>
      <c r="Z66" s="56"/>
      <c r="AA66" s="56"/>
      <c r="AB66" s="139"/>
      <c r="AC66" s="140"/>
      <c r="AD66" s="57"/>
      <c r="AE66" s="126" t="s">
        <v>102</v>
      </c>
      <c r="AF66" s="189" t="s">
        <v>101</v>
      </c>
      <c r="AG66" s="187"/>
      <c r="AH66" s="190"/>
      <c r="AI66" s="186" t="s">
        <v>103</v>
      </c>
      <c r="AJ66" s="187"/>
      <c r="AK66" s="188"/>
      <c r="AL66" s="74" t="s">
        <v>116</v>
      </c>
      <c r="AM66" s="52"/>
      <c r="AN66" s="62" t="s">
        <v>117</v>
      </c>
      <c r="AO66" s="62" t="s">
        <v>118</v>
      </c>
      <c r="AP66" s="62" t="s">
        <v>119</v>
      </c>
      <c r="AQ66" s="62" t="s">
        <v>120</v>
      </c>
      <c r="AR66" s="62" t="s">
        <v>121</v>
      </c>
      <c r="AS66" s="62" t="s">
        <v>122</v>
      </c>
      <c r="AT66" s="63" t="s">
        <v>117</v>
      </c>
      <c r="AU66" s="63" t="s">
        <v>118</v>
      </c>
      <c r="AV66" s="63" t="s">
        <v>119</v>
      </c>
      <c r="AW66" s="63" t="s">
        <v>120</v>
      </c>
      <c r="AX66" s="63" t="s">
        <v>121</v>
      </c>
      <c r="AY66" s="63" t="s">
        <v>122</v>
      </c>
      <c r="AZ66" s="64" t="s">
        <v>117</v>
      </c>
      <c r="BA66" s="64" t="s">
        <v>118</v>
      </c>
      <c r="BB66" s="64" t="s">
        <v>119</v>
      </c>
      <c r="BC66" s="64" t="s">
        <v>120</v>
      </c>
      <c r="BD66" s="64" t="s">
        <v>121</v>
      </c>
      <c r="BE66" s="64" t="s">
        <v>122</v>
      </c>
      <c r="BF66" s="65" t="s">
        <v>117</v>
      </c>
      <c r="BG66" s="65" t="s">
        <v>118</v>
      </c>
      <c r="BH66" s="65" t="s">
        <v>119</v>
      </c>
      <c r="BI66" s="65" t="s">
        <v>120</v>
      </c>
      <c r="BJ66" s="65" t="s">
        <v>121</v>
      </c>
      <c r="BK66" s="65" t="s">
        <v>122</v>
      </c>
      <c r="BL66" s="66" t="s">
        <v>117</v>
      </c>
      <c r="BM66" s="66" t="s">
        <v>118</v>
      </c>
      <c r="BN66" s="66" t="s">
        <v>119</v>
      </c>
      <c r="BO66" s="66" t="s">
        <v>120</v>
      </c>
      <c r="BP66" s="66" t="s">
        <v>121</v>
      </c>
      <c r="BQ66" s="66" t="s">
        <v>122</v>
      </c>
      <c r="BR66" s="23"/>
      <c r="BS66" s="127"/>
      <c r="BT66" s="67" t="s">
        <v>106</v>
      </c>
      <c r="BU66" s="62" t="s">
        <v>107</v>
      </c>
      <c r="BV66" s="62" t="s">
        <v>108</v>
      </c>
      <c r="BW66" s="62" t="s">
        <v>109</v>
      </c>
      <c r="BX66" s="62" t="s">
        <v>110</v>
      </c>
      <c r="BY66" s="62" t="s">
        <v>111</v>
      </c>
      <c r="BZ66" s="62" t="s">
        <v>112</v>
      </c>
      <c r="CA66" s="62" t="s">
        <v>113</v>
      </c>
      <c r="CB66" s="67" t="s">
        <v>123</v>
      </c>
      <c r="CC66" s="62" t="s">
        <v>124</v>
      </c>
      <c r="CD66" s="62" t="s">
        <v>125</v>
      </c>
      <c r="CE66" s="14"/>
      <c r="CF66" s="68" t="s">
        <v>106</v>
      </c>
      <c r="CG66" s="63" t="s">
        <v>107</v>
      </c>
      <c r="CH66" s="63" t="s">
        <v>108</v>
      </c>
      <c r="CI66" s="63" t="s">
        <v>109</v>
      </c>
      <c r="CJ66" s="63" t="s">
        <v>113</v>
      </c>
      <c r="CK66" s="63" t="s">
        <v>123</v>
      </c>
      <c r="CL66" s="63" t="s">
        <v>124</v>
      </c>
      <c r="CM66" s="80" t="s">
        <v>112</v>
      </c>
      <c r="CN66" s="80" t="s">
        <v>126</v>
      </c>
      <c r="CO66" s="80" t="s">
        <v>110</v>
      </c>
      <c r="CP66" s="80" t="s">
        <v>127</v>
      </c>
      <c r="CQ66" s="63" t="s">
        <v>128</v>
      </c>
      <c r="CR66" s="80" t="s">
        <v>129</v>
      </c>
      <c r="CS66" s="80" t="s">
        <v>130</v>
      </c>
      <c r="CT66" s="80" t="s">
        <v>131</v>
      </c>
      <c r="CU66" s="80" t="s">
        <v>132</v>
      </c>
      <c r="CV66" s="80" t="s">
        <v>133</v>
      </c>
      <c r="CW66" s="80" t="s">
        <v>134</v>
      </c>
      <c r="CX66" s="63" t="s">
        <v>135</v>
      </c>
      <c r="CY66" s="14"/>
      <c r="CZ66" s="69" t="s">
        <v>106</v>
      </c>
      <c r="DA66" s="64" t="s">
        <v>107</v>
      </c>
      <c r="DB66" s="64" t="s">
        <v>108</v>
      </c>
      <c r="DC66" s="64" t="s">
        <v>109</v>
      </c>
      <c r="DD66" s="64" t="s">
        <v>113</v>
      </c>
      <c r="DE66" s="64" t="s">
        <v>123</v>
      </c>
      <c r="DF66" s="64" t="s">
        <v>124</v>
      </c>
      <c r="DG66" s="64" t="s">
        <v>112</v>
      </c>
      <c r="DH66" s="64" t="s">
        <v>126</v>
      </c>
      <c r="DI66" s="64" t="s">
        <v>110</v>
      </c>
      <c r="DJ66" s="69" t="s">
        <v>127</v>
      </c>
      <c r="DK66" s="69" t="s">
        <v>128</v>
      </c>
      <c r="DL66" s="69" t="s">
        <v>129</v>
      </c>
      <c r="DM66" s="69" t="s">
        <v>130</v>
      </c>
      <c r="DN66" s="69" t="s">
        <v>131</v>
      </c>
      <c r="DO66" s="69" t="s">
        <v>132</v>
      </c>
      <c r="DP66" s="69" t="s">
        <v>133</v>
      </c>
      <c r="DQ66" s="69" t="s">
        <v>134</v>
      </c>
      <c r="DR66" s="69" t="s">
        <v>135</v>
      </c>
      <c r="DS66" s="14"/>
      <c r="DT66" s="65" t="s">
        <v>106</v>
      </c>
      <c r="DU66" s="65" t="s">
        <v>107</v>
      </c>
      <c r="DV66" s="65" t="s">
        <v>108</v>
      </c>
      <c r="DW66" s="65" t="s">
        <v>109</v>
      </c>
      <c r="DX66" s="65" t="s">
        <v>113</v>
      </c>
      <c r="DY66" s="65" t="s">
        <v>123</v>
      </c>
      <c r="DZ66" s="65" t="s">
        <v>124</v>
      </c>
      <c r="EA66" s="65" t="s">
        <v>112</v>
      </c>
      <c r="EB66" s="65" t="s">
        <v>126</v>
      </c>
      <c r="EC66" s="65" t="s">
        <v>110</v>
      </c>
      <c r="ED66" s="65" t="s">
        <v>127</v>
      </c>
      <c r="EE66" s="65" t="s">
        <v>128</v>
      </c>
      <c r="EF66" s="65" t="s">
        <v>129</v>
      </c>
      <c r="EG66" s="65" t="s">
        <v>130</v>
      </c>
      <c r="EH66" s="65" t="s">
        <v>131</v>
      </c>
      <c r="EI66" s="65" t="s">
        <v>132</v>
      </c>
      <c r="EJ66" s="65" t="s">
        <v>133</v>
      </c>
      <c r="EK66" s="65" t="s">
        <v>134</v>
      </c>
      <c r="EL66" s="65" t="s">
        <v>135</v>
      </c>
      <c r="EM66" s="14"/>
      <c r="EN66" s="66" t="s">
        <v>106</v>
      </c>
      <c r="EO66" s="66" t="s">
        <v>107</v>
      </c>
      <c r="EP66" s="66" t="s">
        <v>108</v>
      </c>
      <c r="EQ66" s="66" t="s">
        <v>109</v>
      </c>
      <c r="ER66" s="66" t="s">
        <v>113</v>
      </c>
      <c r="ES66" s="66" t="s">
        <v>123</v>
      </c>
      <c r="ET66" s="66" t="s">
        <v>124</v>
      </c>
      <c r="EU66" s="66" t="s">
        <v>112</v>
      </c>
      <c r="EV66" s="66" t="s">
        <v>126</v>
      </c>
      <c r="EW66" s="66" t="s">
        <v>110</v>
      </c>
      <c r="EX66" s="66" t="s">
        <v>127</v>
      </c>
      <c r="EY66" s="66" t="s">
        <v>128</v>
      </c>
      <c r="EZ66" s="66" t="s">
        <v>129</v>
      </c>
      <c r="FA66" s="66" t="s">
        <v>130</v>
      </c>
      <c r="FB66" s="66" t="s">
        <v>131</v>
      </c>
      <c r="FC66" s="66" t="s">
        <v>132</v>
      </c>
      <c r="FD66" s="66" t="s">
        <v>133</v>
      </c>
      <c r="FE66" s="66" t="s">
        <v>134</v>
      </c>
      <c r="FF66" s="66" t="s">
        <v>135</v>
      </c>
      <c r="FG66" s="14"/>
      <c r="FH66" s="66" t="s">
        <v>136</v>
      </c>
      <c r="FI66" s="66" t="s">
        <v>137</v>
      </c>
      <c r="FJ66" s="14"/>
      <c r="FK66" s="57"/>
      <c r="FL66" s="57"/>
      <c r="FM66" s="57"/>
      <c r="FN66" s="57"/>
      <c r="FO66" s="57"/>
      <c r="FP66" s="57"/>
      <c r="FQ66" s="57"/>
      <c r="FR66" s="57"/>
      <c r="FS66" s="57"/>
      <c r="FT66" s="57"/>
      <c r="FU66" s="57"/>
      <c r="FV66" s="57"/>
      <c r="FW66" s="57"/>
      <c r="FX66" s="57"/>
      <c r="FY66" s="57"/>
      <c r="FZ66" s="44">
        <v>64</v>
      </c>
      <c r="GA66" s="44" t="str">
        <f t="shared" si="79"/>
        <v>EJBDHGLK</v>
      </c>
      <c r="GB66" s="44" t="s">
        <v>148</v>
      </c>
      <c r="GC66" s="44" t="s">
        <v>159</v>
      </c>
      <c r="GD66" s="44" t="s">
        <v>146</v>
      </c>
      <c r="GE66" s="44" t="s">
        <v>147</v>
      </c>
      <c r="GF66" s="44" t="s">
        <v>160</v>
      </c>
      <c r="GG66" s="44" t="s">
        <v>149</v>
      </c>
      <c r="GH66" s="44" t="s">
        <v>152</v>
      </c>
      <c r="GI66" s="44" t="s">
        <v>151</v>
      </c>
      <c r="GJ66" s="100" t="str">
        <f t="shared" ref="GJ66:GQ66" si="665">VLOOKUP(GB66,$FM$3:$FN$15,2,FALSE)</f>
        <v>Elfenbenskusten</v>
      </c>
      <c r="GK66" s="100" t="str">
        <f t="shared" si="665"/>
        <v>Österrike</v>
      </c>
      <c r="GL66" s="100" t="str">
        <f t="shared" si="665"/>
        <v>Qatar</v>
      </c>
      <c r="GM66" s="100" t="str">
        <f t="shared" si="665"/>
        <v>Australien</v>
      </c>
      <c r="GN66" s="100" t="str">
        <f t="shared" si="665"/>
        <v>Saudiarabien</v>
      </c>
      <c r="GO66" s="100" t="str">
        <f t="shared" si="665"/>
        <v>Iran</v>
      </c>
      <c r="GP66" s="100" t="str">
        <f t="shared" si="665"/>
        <v>Ghana</v>
      </c>
      <c r="GQ66" s="100" t="str">
        <f t="shared" si="665"/>
        <v>Uzbekistan</v>
      </c>
      <c r="GR66" s="42" t="str">
        <f t="shared" si="81"/>
        <v/>
      </c>
      <c r="GS66" s="57"/>
      <c r="GT66" s="57"/>
      <c r="GU66" s="57"/>
      <c r="GV66" s="57"/>
      <c r="GW66" s="57"/>
      <c r="GX66" s="56"/>
      <c r="GY66" s="57"/>
      <c r="GZ66" s="85">
        <v>63</v>
      </c>
      <c r="HA66" s="57"/>
      <c r="HB66" s="96"/>
      <c r="HC66" s="85"/>
      <c r="HD66" s="57"/>
      <c r="HE66" s="57"/>
      <c r="HF66" s="57"/>
      <c r="HG66" s="57"/>
    </row>
    <row r="67" spans="1:215" ht="14.25" customHeight="1" x14ac:dyDescent="0.35">
      <c r="A67" s="42"/>
      <c r="B67" s="85">
        <v>14</v>
      </c>
      <c r="C67" s="86">
        <v>46188</v>
      </c>
      <c r="D67" s="87" t="s">
        <v>196</v>
      </c>
      <c r="E67" s="88" t="s">
        <v>157</v>
      </c>
      <c r="F67" s="89" t="s">
        <v>197</v>
      </c>
      <c r="G67" s="90"/>
      <c r="H67" s="85" t="s">
        <v>157</v>
      </c>
      <c r="I67" s="90"/>
      <c r="J67" s="85" t="str">
        <f t="shared" ref="J67:J72" si="666">IF(OR(ISBLANK(G67),ISBLANK(I67)),"",IF(G67&gt;I67,1,IF(G67&lt;I67,2,"X")))</f>
        <v/>
      </c>
      <c r="K67" s="91"/>
      <c r="L67" s="91"/>
      <c r="M67" s="92">
        <f t="shared" ref="M67:M72" si="667">IF(VLOOKUP(D67,$BT$66:$CC$70,10,FALSE)=VLOOKUP(F67,$BT$66:$CC$70,10,FALSE),VLOOKUP(D67,$BT$66:$CC$70,10,FALSE),"-")</f>
        <v>1</v>
      </c>
      <c r="N67" s="46">
        <v>1</v>
      </c>
      <c r="O67" s="93" t="str">
        <f>VLOOKUP(N67,FI67:FJ70,2,FALSE)</f>
        <v>Spanien</v>
      </c>
      <c r="P67" s="94">
        <f t="shared" ref="P67:P70" si="668">VLOOKUP($O67,$BT$67:$CA$70,2,FALSE)</f>
        <v>0</v>
      </c>
      <c r="Q67" s="94">
        <f t="shared" ref="Q67:Q70" si="669">VLOOKUP($O67,$BT$67:$CA$70,3,FALSE)</f>
        <v>0</v>
      </c>
      <c r="R67" s="94">
        <f t="shared" ref="R67:R70" si="670">VLOOKUP($O67,$BT$67:$CA$70,4,FALSE)</f>
        <v>0</v>
      </c>
      <c r="S67" s="94">
        <f t="shared" ref="S67:S70" si="671">VLOOKUP($O67,$BT$67:$CA$70,5,FALSE)</f>
        <v>0</v>
      </c>
      <c r="T67" s="94">
        <f t="shared" ref="T67:T70" si="672">VLOOKUP($O67,$BT$67:$CA$70,6,FALSE)</f>
        <v>0</v>
      </c>
      <c r="U67" s="94">
        <f t="shared" ref="U67:U70" si="673">VLOOKUP($O67,$BT$67:$CA$70,7,FALSE)</f>
        <v>0</v>
      </c>
      <c r="V67" s="95">
        <f t="shared" ref="V67:V70" si="674">VLOOKUP($O67,$BT$67:$CA$70,8,FALSE)</f>
        <v>0</v>
      </c>
      <c r="W67" s="42"/>
      <c r="X67" s="43"/>
      <c r="Y67" s="44"/>
      <c r="Z67" s="44"/>
      <c r="AA67" s="44"/>
      <c r="AB67" s="47"/>
      <c r="AC67" s="48"/>
      <c r="AD67" s="42"/>
      <c r="AE67" s="98">
        <f t="shared" ref="AE67:AH67" si="675">C67</f>
        <v>46188</v>
      </c>
      <c r="AF67" s="98" t="str">
        <f t="shared" si="675"/>
        <v>Spanien</v>
      </c>
      <c r="AG67" s="98" t="str">
        <f t="shared" si="675"/>
        <v>-</v>
      </c>
      <c r="AH67" s="98" t="str">
        <f t="shared" si="675"/>
        <v>Kap Verde</v>
      </c>
      <c r="AI67" s="90" t="str">
        <f t="shared" ref="AI67:AI72" si="676">IF(G67="","",G67)</f>
        <v/>
      </c>
      <c r="AJ67" s="85" t="str">
        <f t="shared" ref="AJ67:AJ72" si="677">H67</f>
        <v>-</v>
      </c>
      <c r="AK67" s="90" t="str">
        <f t="shared" ref="AK67:AK72" si="678">IF(I67="","",I67)</f>
        <v/>
      </c>
      <c r="AL67" s="85" t="str">
        <f t="shared" ref="AL67:AL72" si="679">J67</f>
        <v/>
      </c>
      <c r="AM67" s="91"/>
      <c r="AN67" s="49">
        <f t="shared" ref="AN67:AN72" si="680">IF(AI67&gt;AK67,1,0)</f>
        <v>0</v>
      </c>
      <c r="AO67" s="49">
        <f t="shared" ref="AO67:AO72" si="681">IF(AK67&gt;AI67,1,0)</f>
        <v>0</v>
      </c>
      <c r="AP67" s="49">
        <f t="shared" ref="AP67:AP72" si="682">IF(AND(AI67=AK67,AI67&lt;&gt;""),1,0)</f>
        <v>0</v>
      </c>
      <c r="AQ67" s="49">
        <f t="shared" ref="AQ67:AQ72" si="683">IF(AND(AI67=AK67,AI67&lt;&gt;""),1,0)</f>
        <v>0</v>
      </c>
      <c r="AR67" s="49">
        <f t="shared" ref="AR67:AR72" si="684">IF(AI67&lt;AK67,1,0)</f>
        <v>0</v>
      </c>
      <c r="AS67" s="49">
        <f t="shared" ref="AS67:AS72" si="685">IF(AK67&lt;AI67,1,)</f>
        <v>0</v>
      </c>
      <c r="AT67" s="49">
        <f t="shared" ref="AT67:AT72" si="686">IF(ISERROR(VLOOKUP(AF67,CF:CF,1,FALSE)),0,1)*IF(ISERROR(VLOOKUP(AH67,CF:CF,1,FALSE)),0,1)*AN67</f>
        <v>0</v>
      </c>
      <c r="AU67" s="49">
        <f t="shared" ref="AU67:AU72" si="687">IF(ISERROR(VLOOKUP(AF67,CF:CF,1,FALSE)),0,1)*IF(ISERROR(VLOOKUP(AH67,CF:CF,1,FALSE)),0,1)*AO67</f>
        <v>0</v>
      </c>
      <c r="AV67" s="49">
        <f t="shared" ref="AV67:AV72" si="688">IF(ISERROR(VLOOKUP(AF67,CF:CF,1,FALSE)),0,1)*IF(ISERROR(VLOOKUP(AH67,CF:CF,1,FALSE)),0,1)*AP67</f>
        <v>0</v>
      </c>
      <c r="AW67" s="49">
        <f t="shared" ref="AW67:AW72" si="689">IF(ISERROR(VLOOKUP(AF67,CF:CF,1,FALSE)),0,1)*IF(ISERROR(VLOOKUP(AH67,CF:CF,1,FALSE)),0,1)*AQ67</f>
        <v>0</v>
      </c>
      <c r="AX67" s="49">
        <f t="shared" ref="AX67:AX72" si="690">IF(ISERROR(VLOOKUP(AF67,CF:CF,1,FALSE)),0,1)*IF(ISERROR(VLOOKUP(AH67,CF:CF,1,FALSE)),0,1)*AR67</f>
        <v>0</v>
      </c>
      <c r="AY67" s="49">
        <f t="shared" ref="AY67:AY72" si="691">IF(ISERROR(VLOOKUP(AF67,CF:CF,1,FALSE)),0,1)*IF(ISERROR(VLOOKUP(AH67,CF:CF,1,FALSE)),0,1)*AS67</f>
        <v>0</v>
      </c>
      <c r="AZ67" s="49">
        <f t="shared" ref="AZ67:AZ72" si="692">IF(ISERROR(VLOOKUP(AF67,CZ:CZ,1,FALSE)),0,1)*IF(ISERROR(VLOOKUP(AH67,CZ:CZ,1,FALSE)),0,1)*AN67</f>
        <v>0</v>
      </c>
      <c r="BA67" s="49">
        <f t="shared" ref="BA67:BA72" si="693">IF(ISERROR(VLOOKUP(AF67,CZ:CZ,1,FALSE)),0,1)*IF(ISERROR(VLOOKUP(AH67,CZ:CZ,1,FALSE)),0,1)*AO67</f>
        <v>0</v>
      </c>
      <c r="BB67" s="49">
        <f t="shared" ref="BB67:BB72" si="694">IF(ISERROR(VLOOKUP(AF67,CZ:CZ,1,FALSE)),0,1)*IF(ISERROR(VLOOKUP(AH67,CZ:CZ,1,FALSE)),0,1)*AP67</f>
        <v>0</v>
      </c>
      <c r="BC67" s="49">
        <f t="shared" ref="BC67:BC72" si="695">IF(ISERROR(VLOOKUP(AF67,CZ:CZ,1,FALSE)),0,1)*IF(ISERROR(VLOOKUP(AH67,CZ:CZ,1,FALSE)),0,1)*AQ67</f>
        <v>0</v>
      </c>
      <c r="BD67" s="49">
        <f t="shared" ref="BD67:BD72" si="696">IF(ISERROR(VLOOKUP(AF67,CZ:CZ,1,FALSE)),0,1)*IF(ISERROR(VLOOKUP(AH67,CZ:CZ,1,FALSE)),0,1)*AR67</f>
        <v>0</v>
      </c>
      <c r="BE67" s="49">
        <f t="shared" ref="BE67:BE72" si="697">IF(ISERROR(VLOOKUP(AF67,CZ:CZ,1,FALSE)),0,1)*IF(ISERROR(VLOOKUP(AH67,CZ:CZ,1,FALSE)),0,1)*AS67</f>
        <v>0</v>
      </c>
      <c r="BF67" s="49">
        <f t="shared" ref="BF67:BF72" si="698">IF(ISERROR(VLOOKUP(AF67,DT:DT,1,FALSE)),0,1)*IF(ISERROR(VLOOKUP(AH67,DT:DT,1,FALSE)),0,1)*AN67</f>
        <v>0</v>
      </c>
      <c r="BG67" s="49">
        <f t="shared" ref="BG67:BG72" si="699">IF(ISERROR(VLOOKUP(AF67,DT:DT,1,FALSE)),0,1)*IF(ISERROR(VLOOKUP(AH67,DT:DT,1,FALSE)),0,1)*AO67</f>
        <v>0</v>
      </c>
      <c r="BH67" s="49">
        <f t="shared" ref="BH67:BH72" si="700">IF(ISERROR(VLOOKUP(AF67,DT:DT,1,FALSE)),0,1)*IF(ISERROR(VLOOKUP(AH67,DT:DT,1,FALSE)),0,1)*AP67</f>
        <v>0</v>
      </c>
      <c r="BI67" s="49">
        <f t="shared" ref="BI67:BI72" si="701">IF(ISERROR(VLOOKUP(AF67,DT:DT,1,FALSE)),0,1)*IF(ISERROR(VLOOKUP(AH67,DT:DT,1,FALSE)),0,1)*AQ67</f>
        <v>0</v>
      </c>
      <c r="BJ67" s="49">
        <f t="shared" ref="BJ67:BJ72" si="702">IF(ISERROR(VLOOKUP(AF67,DT:DT,1,FALSE)),0,1)*IF(ISERROR(VLOOKUP(AH67,DT:DT,1,FALSE)),0,1)*AR67</f>
        <v>0</v>
      </c>
      <c r="BK67" s="49">
        <f t="shared" ref="BK67:BK72" si="703">IF(ISERROR(VLOOKUP(AF67,DT:DT,1,FALSE)),0,1)*IF(ISERROR(VLOOKUP(AH67,DT:DT,1,FALSE)),0,1)*AS67</f>
        <v>0</v>
      </c>
      <c r="BL67" s="49">
        <f t="shared" ref="BL67:BL72" si="704">IF(ISERROR(VLOOKUP(AF67,EN:EN,1,FALSE)),0,1)*IF(ISERROR(VLOOKUP(AH67,EN:EN,1,FALSE)),0,1)*AN67</f>
        <v>0</v>
      </c>
      <c r="BM67" s="49">
        <f t="shared" ref="BM67:BM72" si="705">IF(ISERROR(VLOOKUP(AF67,EN:EN,1,FALSE)),0,1)*IF(ISERROR(VLOOKUP(AH67,EN:EN,1,FALSE)),0,1)*AO67</f>
        <v>0</v>
      </c>
      <c r="BN67" s="49">
        <f t="shared" ref="BN67:BN72" si="706">IF(ISERROR(VLOOKUP(AF67,EN:EN,1,FALSE)),0,1)*IF(ISERROR(VLOOKUP(AH67,EN:EN,1,FALSE)),0,1)*AP67</f>
        <v>0</v>
      </c>
      <c r="BO67" s="49">
        <f t="shared" ref="BO67:BO72" si="707">IF(ISERROR(VLOOKUP(AF67,EN:EN,1,FALSE)),0,1)*IF(ISERROR(VLOOKUP(AH67,EN:EN,1,FALSE)),0,1)*AQ67</f>
        <v>0</v>
      </c>
      <c r="BP67" s="49">
        <f t="shared" ref="BP67:BP72" si="708">IF(ISERROR(VLOOKUP(AF67,EN:EN,1,FALSE)),0,1)*IF(ISERROR(VLOOKUP(AH67,EN:EN,1,FALSE)),0,1)*AR67</f>
        <v>0</v>
      </c>
      <c r="BQ67" s="49">
        <f t="shared" ref="BQ67:BQ72" si="709">IF(ISERROR(VLOOKUP(AF67,EN:EN,1,FALSE)),0,1)*IF(ISERROR(VLOOKUP(AH67,EN:EN,1,FALSE)),0,1)*AS67</f>
        <v>0</v>
      </c>
      <c r="BR67" s="23"/>
      <c r="BS67" s="127"/>
      <c r="BT67" s="14" t="s">
        <v>196</v>
      </c>
      <c r="BU67" s="49">
        <f t="shared" ref="BU67:BU70" si="710">(SUMIF(AF$4:AF$108,BT67,AN$4:AN$108)+SUMIF(AH$4:AH$108,BT67,AO$4:AO$108))</f>
        <v>0</v>
      </c>
      <c r="BV67" s="49">
        <f t="shared" ref="BV67:BV70" si="711">(SUMIF(AF$4:AF$108,BT67,AP$4:AP$108)+SUMIF(AH$4:AH$108,BT67,AQ$4:AQ$108))</f>
        <v>0</v>
      </c>
      <c r="BW67" s="49">
        <f t="shared" ref="BW67:BW70" si="712">(SUMIF(AF$4:AF$108,BT67,AR$4:AR$108)+SUMIF(AH$4:AH$108,BT67,AS$4:AS$108))</f>
        <v>0</v>
      </c>
      <c r="BX67" s="49">
        <f t="shared" ref="BX67:BX70" si="713">SUMIF($AF$4:$AF$108,BT67,$AI$4:$AI$108)+SUMIF($AH$4:$AH$108,BT67,$AK$4:$AK$108)</f>
        <v>0</v>
      </c>
      <c r="BY67" s="49">
        <f t="shared" ref="BY67:BY70" si="714">SUMIF($AF$4:$AF$108,BT67,$AK$4:$AK$108)+SUMIF($AH$4:$AH$108,BT67,$AI$4:$AI$108)</f>
        <v>0</v>
      </c>
      <c r="BZ67" s="49">
        <f t="shared" ref="BZ67:BZ70" si="715">BX67-BY67</f>
        <v>0</v>
      </c>
      <c r="CA67" s="49">
        <f t="shared" ref="CA67:CA70" si="716">IFERROR(BU67*3+BV67*1,0)</f>
        <v>0</v>
      </c>
      <c r="CB67" s="49" t="s">
        <v>160</v>
      </c>
      <c r="CC67" s="99">
        <f>RANK(CA67,CA67:CA70)</f>
        <v>1</v>
      </c>
      <c r="CD67" s="49">
        <f>SUMPRODUCT((CA67:CA70=CA67)*(BZ67:BZ70&gt;BZ67))</f>
        <v>0</v>
      </c>
      <c r="CE67" s="14"/>
      <c r="CF67" s="14" t="str">
        <f t="shared" ref="CF67:CF70" si="717">IF(CC67=1,BT67,)</f>
        <v>Spanien</v>
      </c>
      <c r="CG67" s="49">
        <f t="shared" ref="CG67:CG70" si="718">(SUMIF($AF$4:$AF$108,$BT67,$AT$4:$AT$108)+SUMIF($AH$4:$AH$108,$BT67,$AU$4:$AU$108))</f>
        <v>0</v>
      </c>
      <c r="CH67" s="49">
        <f t="shared" ref="CH67:CH70" si="719">(SUMIF($AF$4:$AF$108,$BT67,$AV$4:$AV$108)+SUMIF($AH$4:$AH$108,$BT67,$AW$4:$AW$108))</f>
        <v>0</v>
      </c>
      <c r="CI67" s="49">
        <f t="shared" ref="CI67:CI70" si="720">(SUMIF($AF$4:$AF$108,$BT67,$AX$4:$AX$108)+SUMIF($AH$4:$AH$108,$BT67,$AY$4:$AY$108))</f>
        <v>0</v>
      </c>
      <c r="CJ67" s="49">
        <f t="shared" ref="CJ67:CJ70" si="721">IFERROR(CG67*3+CH67*1,0)</f>
        <v>0</v>
      </c>
      <c r="CK67" s="49" t="str">
        <f t="shared" ref="CK67:CK70" si="722">CB67</f>
        <v>H</v>
      </c>
      <c r="CL67" s="49">
        <f>IF(CF67&gt;0,RANK(CJ67,CJ67:CJ70),)</f>
        <v>1</v>
      </c>
      <c r="CM67" s="49">
        <f>IF(AND(CF67&gt;0,COUNTIF(CL67:CL70,CL67)&gt;1),SUMIFS($AI$4:$AI$108,$AF$4:$AF$108,$BT67,$M$4:$M$108,1)+SUMIFS($AK$4:$AK$108,$AH$4:$AH$108,$BT67,$M$4:$M$108,1)-SUMIFS($AK$4:$AK$108,$AF$4:$AF$108,$BT67,$M$4:$M$108,1)-SUMIFS($AI$4:$AI$108,$AH$4:$AH$108,$BT67,$M$4:$M$108,1),)</f>
        <v>0</v>
      </c>
      <c r="CN67" s="49">
        <f>IF(AND(CF67&gt;0,COUNTIF(CL67:CL70,CL67)&gt;1),CL67+RANK(CM67,CM67:CM70)-1,CL67)</f>
        <v>1</v>
      </c>
      <c r="CO67" s="49">
        <f>IF(AND(CF67&gt;0,COUNTIF(CN67:CN70,CN67)&gt;1),SUMIFS($AI$4:$AI$108,$AF$4:$AF$108,$BT67,$M$4:$M$108,1)+SUMIFS($AK$4:$AK$108,$AH$4:$AH$108,$BT67,$M$4:$M$108,1),)</f>
        <v>0</v>
      </c>
      <c r="CP67" s="49">
        <f>IF(AND(CF67&gt;0,COUNTIF(CN67:CN70,CN67)&gt;1),CN67+RANK(CO67,CO67:CO70)-1,CN67)</f>
        <v>1</v>
      </c>
      <c r="CQ67" s="49">
        <f t="shared" ref="CQ67:CQ70" si="723">IF(CP67=0,"",CP67)</f>
        <v>1</v>
      </c>
      <c r="CR67" s="49">
        <f>IF(OR(CQ67="",COUNTIF(CQ67:CQ70,CQ67)=1),"",$BZ67)</f>
        <v>0</v>
      </c>
      <c r="CS67" s="49">
        <f>IF(CQ67="","",IF(COUNTIF(CQ67:CQ70,CQ67)=1,CQ67,CQ67+RANK(CR67,CR67:CR70,0)-1))</f>
        <v>1</v>
      </c>
      <c r="CT67" s="49">
        <f>IF(OR(CS67="",COUNTIF(CS67:CS70,CS67)=1),"",$BX67)</f>
        <v>0</v>
      </c>
      <c r="CU67" s="49">
        <f>IF(CQ67="","",IF(COUNTIF(CS67:CS70,CS67)=1,CS67,CS67+RANK(CT67,CT67:CT70,0)-1))</f>
        <v>1</v>
      </c>
      <c r="CV67" s="49">
        <f>IF(OR(CU67="",COUNTIF(CU67:CU70,CU67)=1),"",$BU67)</f>
        <v>0</v>
      </c>
      <c r="CW67" s="49">
        <f>IF(CQ67="","",IF(COUNTIF(CU67:CU70,CU67)=1,CU67,CU67+RANK(CV67,CV67:CV70,0)-1))</f>
        <v>1</v>
      </c>
      <c r="CX67" s="49">
        <f>IF(CF67&gt;0,BM65+RANK(CW67,CW67:CW70,1),)</f>
        <v>1</v>
      </c>
      <c r="CY67" s="14"/>
      <c r="CZ67" s="14">
        <f t="shared" ref="CZ67:CZ70" si="724">IF(CC67=2,BT67,)</f>
        <v>0</v>
      </c>
      <c r="DA67" s="49">
        <f t="shared" ref="DA67:DA70" si="725">(SUMIF($AF$4:$AF$108,$BT67,$AZ$4:$AZ$108)+SUMIF($AH$4:$AH$108,$BT67,$BA$4:$BA$108))</f>
        <v>0</v>
      </c>
      <c r="DB67" s="49">
        <f t="shared" ref="DB67:DB70" si="726">(SUMIF($AF$4:$AF$108,$BT67,$BB$4:$BB$108)+SUMIF($AH$4:$AH$108,$BT67,$BC$4:$BC$108))</f>
        <v>0</v>
      </c>
      <c r="DC67" s="49">
        <f t="shared" ref="DC67:DC70" si="727">(SUMIF($AF$4:$AF$108,$BT67,$BD$4:$BD$108)+SUMIF($AH$4:$AH$108,$BT67,$BE$4:$BE$108))</f>
        <v>0</v>
      </c>
      <c r="DD67" s="49">
        <f t="shared" ref="DD67:DD70" si="728">IFERROR(DA67*3+DB67*1,0)</f>
        <v>0</v>
      </c>
      <c r="DE67" s="49" t="str">
        <f t="shared" ref="DE67:DE70" si="729">$CB67</f>
        <v>H</v>
      </c>
      <c r="DF67" s="49">
        <f>IF(CZ67&gt;0,RANK(DD67,DD67:DD70)+CG65,)</f>
        <v>0</v>
      </c>
      <c r="DG67" s="49">
        <f>IF(AND(CZ67&gt;0,COUNTIF(DF67:DF70,DF67)&gt;1),SUMIFS($AI$4:$AI$108,$AF$4:$AF$108,$BT67,$M$4:$M$108,2)+SUMIFS($AK$4:$AK$108,$AH$4:$AH108,$BT67,$M$4:$M$108,2)-SUMIFS($AK$4:$AK$108,$AF$4:$AF$108,$BT67,$M$4:$M$108,2)-SUMIFS($AI$4:$AI$108,$AH$4:$AH$108,$BT67,$M$4:$M$108,2),)</f>
        <v>0</v>
      </c>
      <c r="DH67" s="49">
        <f>IF(AND(CZ67&gt;0,COUNTIF(DF67:DF70,DF67)&gt;1),DF67+RANK(DG67,DG67:DG70)-1,DF67)</f>
        <v>0</v>
      </c>
      <c r="DI67" s="49">
        <f>IF(AND(CZ67&gt;0,COUNTIF(DH67:DH70,DH67)&gt;1),SUMIFS($AI$4:$AI$108,$AF$4:$AF$108,$BT67,$M$4:$M$108,2)+SUMIFS($AK$4:$AK$108,$AH$4:$AH$108,$BT67,$M$4:$M$108,2),)</f>
        <v>0</v>
      </c>
      <c r="DJ67" s="49">
        <f>IF(AND(CZ67&gt;0,COUNTIF(DH67:DH70,DH67)&gt;1),DH67+RANK(DI67,DI67:DI70)-1,DH67)</f>
        <v>0</v>
      </c>
      <c r="DK67" s="49" t="str">
        <f t="shared" ref="DK67:DK70" si="730">IF(DJ67=0,"",DJ67)</f>
        <v/>
      </c>
      <c r="DL67" s="49" t="str">
        <f>IF(OR(DK67="",COUNTIF(DK67:DK70,DK67)=1),"",$BZ67)</f>
        <v/>
      </c>
      <c r="DM67" s="49" t="str">
        <f>IF(DK67="","",IF(COUNTIF(DK67:DK70,DK67)=1,DK67,DK67+RANK(DL67,DL67:DL70,0)-1))</f>
        <v/>
      </c>
      <c r="DN67" s="49" t="str">
        <f>IF(OR(DM67="",COUNTIF(DM67:DM70,DM67)=1),"",$BX67)</f>
        <v/>
      </c>
      <c r="DO67" s="49" t="str">
        <f>IF(DK67="","",IF(COUNTIF(DM67:DM70,DM67)=1,DM67,DM67+RANK(DN67,DN67:DN70,0)-1))</f>
        <v/>
      </c>
      <c r="DP67" s="49" t="str">
        <f>IF(OR(DO67="",COUNTIF(DO67:DO70,DO67)=1),"",$BU67)</f>
        <v/>
      </c>
      <c r="DQ67" s="49" t="str">
        <f>IF(DK67="","",IF(COUNTIF(DO67:DO70,DO67)=1,DO67,DO67+RANK(DP67,DP67:DP70,0)-1))</f>
        <v/>
      </c>
      <c r="DR67" s="49">
        <f>IF(CZ67&gt;0,CG65+RANK(DQ67,DQ67:DQ70,1),)</f>
        <v>0</v>
      </c>
      <c r="DS67" s="14"/>
      <c r="DT67" s="49">
        <f t="shared" ref="DT67:DT70" si="731">IF(CC67=3,BT67,)</f>
        <v>0</v>
      </c>
      <c r="DU67" s="49">
        <f t="shared" ref="DU67:DU70" si="732">(SUMIF($AF$4:$AF$108,BT67,$BF$4:$BF$108)+SUMIF($AH$4:$AH$108,BT67,$BG$4:$BG$108))</f>
        <v>0</v>
      </c>
      <c r="DV67" s="49">
        <f t="shared" ref="DV67:DV70" si="733">(SUMIF($AF$4:$AF$108,BT67,$BH$4:$BH$108)+SUMIF($AH$4:$AH$108,BT67,$BI$4:$BI$108))</f>
        <v>0</v>
      </c>
      <c r="DW67" s="49">
        <f t="shared" ref="DW67:DW70" si="734">(SUMIF($AF$4:$AF$108,BT67,$BJ$4:$BJ$108)+SUMIF($AH$4:$AH$108,BT67,$BK$4:$BK$108))</f>
        <v>0</v>
      </c>
      <c r="DX67" s="49">
        <f t="shared" ref="DX67:DX70" si="735">IFERROR(DU67*3+DV67*1,0)</f>
        <v>0</v>
      </c>
      <c r="DY67" s="49" t="str">
        <f t="shared" ref="DY67:DY70" si="736">CB67</f>
        <v>H</v>
      </c>
      <c r="DZ67" s="49">
        <f>IF(DT67&gt;0,RANK(DX67,DX67:DX70)+CG65+DA65,)</f>
        <v>0</v>
      </c>
      <c r="EA67" s="49">
        <f>IF(AND(DT67&gt;0,COUNTIF(DZ67:DZ70,DZ67)&gt;1),SUMIFS($AI$4:$AI$108,$AF$4:$AF$108,$BT67,$M$4:$M$108,3)+SUMIFS($AK$4:$AK$108,$AH$4:$AH$108,$BT67,$M$4:$M$108,3)-SUMIFS($AK$4:$AK$108,$AF$4:$AF$108,$BT67,$M$4:$M$108,3)-SUMIFS($AI$4:$AI$108,$AH$4:$AH$108,$BT67,$M$4:$M$108,3),)</f>
        <v>0</v>
      </c>
      <c r="EB67" s="49">
        <f>IF(AND(DT67&gt;0,COUNTIF(DZ67:DZ70,DZ67)&gt;1),DZ67+RANK(EA67,EA67:EA70)-1,DZ67)</f>
        <v>0</v>
      </c>
      <c r="EC67" s="49">
        <f>IF(AND(DT67&gt;0,COUNTIF(EB67:EB70,EB67)&gt;1),SUMIFS($AI$4:$AI$108,$AF$4:$AF$108,$BT67,$M$4:$M$108,3)+SUMIFS($AK$4:$AK$108,$AH$4:$AH$108,$BT67,$M$4:$M$108,3),)</f>
        <v>0</v>
      </c>
      <c r="ED67" s="49">
        <f>IF(AND(DT67&gt;0,COUNTIF(EB67:EB70,EB67)&gt;1),EB67+RANK(EC67,EC67:EC70)-1,EB67)</f>
        <v>0</v>
      </c>
      <c r="EE67" s="49" t="str">
        <f t="shared" ref="EE67:EE70" si="737">IF(ED67=0,"",ED67)</f>
        <v/>
      </c>
      <c r="EF67" s="49" t="str">
        <f>IF(OR(EE67="",COUNTIF(EE67:EE70,EE67)=1),"",$BZ67)</f>
        <v/>
      </c>
      <c r="EG67" s="49" t="str">
        <f>IF(EE67="","",IF(COUNTIF(EE67:EE70,EE67)=1,EE67,EE67+RANK(EF67,EF67:EF70,0)-1))</f>
        <v/>
      </c>
      <c r="EH67" s="49" t="str">
        <f>IF(OR(EG67="",COUNTIF(EG67:EG70,EG67)=1),"",$BX67)</f>
        <v/>
      </c>
      <c r="EI67" s="49" t="str">
        <f>IF(EE67="","",IF(COUNTIF(EG67:EG70,EG67)=1,EG67,EG67+RANK(EH67,EH67:EH70,0)-1))</f>
        <v/>
      </c>
      <c r="EJ67" s="49" t="str">
        <f>IF(OR(EI67="",COUNTIF(EI67:EI70,EI67)=1),"",$BU67)</f>
        <v/>
      </c>
      <c r="EK67" s="49" t="str">
        <f>IF(EE67="","",IF(COUNTIF(EI67:EI70,EI67)=1,EI67,EI67+RANK(EJ67,EJ67:EJ70,0)-1))</f>
        <v/>
      </c>
      <c r="EL67" s="49">
        <f>IF(DT67&gt;0,CG65+DA65+RANK(EK67,EK67:EK70,1),)</f>
        <v>0</v>
      </c>
      <c r="EM67" s="14"/>
      <c r="EN67" s="49">
        <f t="shared" ref="EN67:EN70" si="738">IF(CC67=4,BT67,)</f>
        <v>0</v>
      </c>
      <c r="EO67" s="49">
        <f t="shared" ref="EO67:EO70" si="739">(SUMIF($AF$4:$AF$108,$BT67,$BL$4:$BL$108)+SUMIF($AH$4:$AH$108,$BT67,$BM$4:$BM$108))</f>
        <v>0</v>
      </c>
      <c r="EP67" s="49">
        <f t="shared" ref="EP67:EP70" si="740">(SUMIF($AF$4:$AF$108,$BT67,$BN$4:$BN$108)+SUMIF($AH$4:$AH$108,$BT67,$BO$4:$BO$108))</f>
        <v>0</v>
      </c>
      <c r="EQ67" s="49">
        <f t="shared" ref="EQ67:EQ70" si="741">(SUMIF($AF$4:$AF$108,$BT67,$BP$4:$BP$108)+SUMIF($AH$4:$AH$108,$BT67,$BQ$4:$BQ$108))</f>
        <v>0</v>
      </c>
      <c r="ER67" s="49">
        <f t="shared" ref="ER67:ER70" si="742">IFERROR(EO67*3+EP67*1,0)</f>
        <v>0</v>
      </c>
      <c r="ES67" s="49" t="str">
        <f t="shared" ref="ES67:ES70" si="743">$CB67</f>
        <v>H</v>
      </c>
      <c r="ET67" s="49">
        <f>IF(EN67&gt;0,RANK(ER67,ER67:ER70)+CG65+DA65+DU65,)</f>
        <v>0</v>
      </c>
      <c r="EU67" s="49">
        <f>IF(AND(EN67&gt;0,COUNTIF(ET67:ET70,ET67)&gt;1),SUMIFS($AI$4:$AI$108,$AF$4:$AF$108,$BT67,$M$4:$M$108,4)+SUMIFS($AK$4:$AK$108,$AH$4:$AH$108,$BT67,$M$4:$M$108,4)-SUMIFS($AK$4:$AK$108,$AF$4:$AF$108,$BT67,$M$4:$M$108,4)-SUMIFS($AI$4:$AI$108,$AH$4:$AH$108,$BT67,$M$4:$M$108,4),)</f>
        <v>0</v>
      </c>
      <c r="EV67" s="49">
        <f>IF(AND(EN67&gt;0,COUNTIF(ET67:ET70,ET67)&gt;1),ET67+RANK(EU67,EU67:EU70)-1,ET67)</f>
        <v>0</v>
      </c>
      <c r="EW67" s="49">
        <f t="shared" ref="EW67:EW70" si="744">IF(AND(EN67&gt;0,COUNTIF(EV67:EV70,EV67)&gt;1),SUMIFS($AI$4:$AI$108,$AF$4:$AF$108,$BT67,$M$4:$M$108,4)+SUMIFS($AK$4:$AK$108,$AH$4:$AH$108,$BT67,$M$4:$M$108,4),)</f>
        <v>0</v>
      </c>
      <c r="EX67" s="49">
        <f>IF(AND(EN67&gt;0,COUNTIF(EV67:EV70,EV67)&gt;1),EV67+RANK(EW67,EW67:EW70)-1,EV67)</f>
        <v>0</v>
      </c>
      <c r="EY67" s="49" t="str">
        <f t="shared" ref="EY67:EY70" si="745">IF(EX67=0,"",EX67)</f>
        <v/>
      </c>
      <c r="EZ67" s="49" t="str">
        <f>IF(OR(EY67="",COUNTIF(EY67:EY70,EY67)=1),"",$BZ67)</f>
        <v/>
      </c>
      <c r="FA67" s="49" t="str">
        <f>IF(EY67="","",IF(COUNTIF(EY67:EY70,EY67)=1,EY67,EY67+RANK(EZ67,EZ67:EZ70,0)-1))</f>
        <v/>
      </c>
      <c r="FB67" s="49" t="str">
        <f>IF(OR(FA67="",COUNTIF(FA67:FA70,FA67)=1),"",$BX67)</f>
        <v/>
      </c>
      <c r="FC67" s="49" t="str">
        <f>IF(EY67="","",IF(COUNTIF(FA67:FA70,FA67)=1,FA67,FA67+RANK(FB67,FB67:FB70,0)-1))</f>
        <v/>
      </c>
      <c r="FD67" s="49" t="str">
        <f>IF(OR(FC67="",COUNTIF(FC67:FC70,FC67)=1),"",$BU67)</f>
        <v/>
      </c>
      <c r="FE67" s="49" t="str">
        <f>IF(EY67="","",IF(COUNTIF(FC67:FC70,FC67)=1,FC67,FC67+RANK(FD67,FD67:FD70,0)-1))</f>
        <v/>
      </c>
      <c r="FF67" s="49">
        <f>IF(EN67&gt;0,CG65+DA65+DU65+RANK(FE67,FE67:FE70,1),)</f>
        <v>0</v>
      </c>
      <c r="FG67" s="14"/>
      <c r="FH67" s="49">
        <f>IFERROR(VLOOKUP(FJ67,CF66:CX70,19,FALSE),IFERROR(VLOOKUP(FJ67,CZ66:DR70,19,FALSE),IFERROR(VLOOKUP(FJ67,DT66:EL70,19,FALSE),VLOOKUP(FJ67,EN66:FF70,19,FALSE))))</f>
        <v>1</v>
      </c>
      <c r="FI67" s="49">
        <f>RANK(FH67,FH67:FH70,1)+COUNTIF(FH67,FH67)-1</f>
        <v>1</v>
      </c>
      <c r="FJ67" s="14" t="str">
        <f t="shared" ref="FJ67:FJ70" si="746">BT67</f>
        <v>Spanien</v>
      </c>
      <c r="FK67" s="42"/>
      <c r="FL67" s="42"/>
      <c r="FM67" s="42"/>
      <c r="FN67" s="42"/>
      <c r="FO67" s="42"/>
      <c r="FP67" s="42"/>
      <c r="FQ67" s="42"/>
      <c r="FR67" s="42"/>
      <c r="FS67" s="42"/>
      <c r="FT67" s="42"/>
      <c r="FU67" s="42"/>
      <c r="FV67" s="42"/>
      <c r="FW67" s="42"/>
      <c r="FX67" s="42"/>
      <c r="FY67" s="42"/>
      <c r="FZ67" s="44">
        <v>65</v>
      </c>
      <c r="GA67" s="44" t="str">
        <f t="shared" si="79"/>
        <v>EGBDIHLK</v>
      </c>
      <c r="GB67" s="44" t="s">
        <v>148</v>
      </c>
      <c r="GC67" s="44" t="s">
        <v>149</v>
      </c>
      <c r="GD67" s="44" t="s">
        <v>146</v>
      </c>
      <c r="GE67" s="44" t="s">
        <v>147</v>
      </c>
      <c r="GF67" s="44" t="s">
        <v>150</v>
      </c>
      <c r="GG67" s="44" t="s">
        <v>160</v>
      </c>
      <c r="GH67" s="44" t="s">
        <v>152</v>
      </c>
      <c r="GI67" s="44" t="s">
        <v>151</v>
      </c>
      <c r="GJ67" s="100" t="str">
        <f t="shared" ref="GJ67:GQ67" si="747">VLOOKUP(GB67,$FM$3:$FN$15,2,FALSE)</f>
        <v>Elfenbenskusten</v>
      </c>
      <c r="GK67" s="100" t="str">
        <f t="shared" si="747"/>
        <v>Iran</v>
      </c>
      <c r="GL67" s="100" t="str">
        <f t="shared" si="747"/>
        <v>Qatar</v>
      </c>
      <c r="GM67" s="100" t="str">
        <f t="shared" si="747"/>
        <v>Australien</v>
      </c>
      <c r="GN67" s="100" t="str">
        <f t="shared" si="747"/>
        <v>Irak</v>
      </c>
      <c r="GO67" s="100" t="str">
        <f t="shared" si="747"/>
        <v>Saudiarabien</v>
      </c>
      <c r="GP67" s="100" t="str">
        <f t="shared" si="747"/>
        <v>Ghana</v>
      </c>
      <c r="GQ67" s="100" t="str">
        <f t="shared" si="747"/>
        <v>Uzbekistan</v>
      </c>
      <c r="GR67" s="42" t="str">
        <f t="shared" si="81"/>
        <v/>
      </c>
      <c r="GS67" s="42"/>
      <c r="GT67" s="42"/>
      <c r="GU67" s="42"/>
      <c r="GV67" s="42"/>
      <c r="GW67" s="42"/>
      <c r="GX67" s="44"/>
      <c r="GY67" s="42"/>
      <c r="GZ67" s="85">
        <v>64</v>
      </c>
      <c r="HA67" s="42"/>
      <c r="HB67" s="96"/>
      <c r="HC67" s="85"/>
      <c r="HD67" s="42"/>
      <c r="HE67" s="42"/>
      <c r="HF67" s="42"/>
      <c r="HG67" s="42"/>
    </row>
    <row r="68" spans="1:215" ht="14.25" customHeight="1" x14ac:dyDescent="0.35">
      <c r="A68" s="42"/>
      <c r="B68" s="85">
        <v>13</v>
      </c>
      <c r="C68" s="86">
        <v>46189</v>
      </c>
      <c r="D68" s="87" t="s">
        <v>198</v>
      </c>
      <c r="E68" s="88" t="s">
        <v>157</v>
      </c>
      <c r="F68" s="89" t="s">
        <v>199</v>
      </c>
      <c r="G68" s="90"/>
      <c r="H68" s="85" t="s">
        <v>157</v>
      </c>
      <c r="I68" s="90"/>
      <c r="J68" s="85" t="str">
        <f t="shared" si="666"/>
        <v/>
      </c>
      <c r="K68" s="91"/>
      <c r="L68" s="91"/>
      <c r="M68" s="92">
        <f t="shared" si="667"/>
        <v>1</v>
      </c>
      <c r="N68" s="46">
        <v>2</v>
      </c>
      <c r="O68" s="104" t="str">
        <f>VLOOKUP(N68,FI67:FJ70,2,FALSE)</f>
        <v>Kap Verde</v>
      </c>
      <c r="P68" s="105">
        <f t="shared" si="668"/>
        <v>0</v>
      </c>
      <c r="Q68" s="105">
        <f t="shared" si="669"/>
        <v>0</v>
      </c>
      <c r="R68" s="105">
        <f t="shared" si="670"/>
        <v>0</v>
      </c>
      <c r="S68" s="105">
        <f t="shared" si="671"/>
        <v>0</v>
      </c>
      <c r="T68" s="105">
        <f t="shared" si="672"/>
        <v>0</v>
      </c>
      <c r="U68" s="105">
        <f t="shared" si="673"/>
        <v>0</v>
      </c>
      <c r="V68" s="106">
        <f t="shared" si="674"/>
        <v>0</v>
      </c>
      <c r="W68" s="42"/>
      <c r="X68" s="43"/>
      <c r="Y68" s="44"/>
      <c r="Z68" s="44"/>
      <c r="AA68" s="44"/>
      <c r="AB68" s="47"/>
      <c r="AC68" s="48"/>
      <c r="AD68" s="42"/>
      <c r="AE68" s="98">
        <f t="shared" ref="AE68:AH68" si="748">C68</f>
        <v>46189</v>
      </c>
      <c r="AF68" s="98" t="str">
        <f t="shared" si="748"/>
        <v>Saudiarabien</v>
      </c>
      <c r="AG68" s="98" t="str">
        <f t="shared" si="748"/>
        <v>-</v>
      </c>
      <c r="AH68" s="98" t="str">
        <f t="shared" si="748"/>
        <v>Uruguay</v>
      </c>
      <c r="AI68" s="90" t="str">
        <f t="shared" si="676"/>
        <v/>
      </c>
      <c r="AJ68" s="85" t="str">
        <f t="shared" si="677"/>
        <v>-</v>
      </c>
      <c r="AK68" s="90" t="str">
        <f t="shared" si="678"/>
        <v/>
      </c>
      <c r="AL68" s="85" t="str">
        <f t="shared" si="679"/>
        <v/>
      </c>
      <c r="AM68" s="91"/>
      <c r="AN68" s="49">
        <f t="shared" si="680"/>
        <v>0</v>
      </c>
      <c r="AO68" s="49">
        <f t="shared" si="681"/>
        <v>0</v>
      </c>
      <c r="AP68" s="49">
        <f t="shared" si="682"/>
        <v>0</v>
      </c>
      <c r="AQ68" s="49">
        <f t="shared" si="683"/>
        <v>0</v>
      </c>
      <c r="AR68" s="49">
        <f t="shared" si="684"/>
        <v>0</v>
      </c>
      <c r="AS68" s="49">
        <f t="shared" si="685"/>
        <v>0</v>
      </c>
      <c r="AT68" s="49">
        <f t="shared" si="686"/>
        <v>0</v>
      </c>
      <c r="AU68" s="49">
        <f t="shared" si="687"/>
        <v>0</v>
      </c>
      <c r="AV68" s="49">
        <f t="shared" si="688"/>
        <v>0</v>
      </c>
      <c r="AW68" s="49">
        <f t="shared" si="689"/>
        <v>0</v>
      </c>
      <c r="AX68" s="49">
        <f t="shared" si="690"/>
        <v>0</v>
      </c>
      <c r="AY68" s="49">
        <f t="shared" si="691"/>
        <v>0</v>
      </c>
      <c r="AZ68" s="49">
        <f t="shared" si="692"/>
        <v>0</v>
      </c>
      <c r="BA68" s="49">
        <f t="shared" si="693"/>
        <v>0</v>
      </c>
      <c r="BB68" s="49">
        <f t="shared" si="694"/>
        <v>0</v>
      </c>
      <c r="BC68" s="49">
        <f t="shared" si="695"/>
        <v>0</v>
      </c>
      <c r="BD68" s="49">
        <f t="shared" si="696"/>
        <v>0</v>
      </c>
      <c r="BE68" s="49">
        <f t="shared" si="697"/>
        <v>0</v>
      </c>
      <c r="BF68" s="49">
        <f t="shared" si="698"/>
        <v>0</v>
      </c>
      <c r="BG68" s="49">
        <f t="shared" si="699"/>
        <v>0</v>
      </c>
      <c r="BH68" s="49">
        <f t="shared" si="700"/>
        <v>0</v>
      </c>
      <c r="BI68" s="49">
        <f t="shared" si="701"/>
        <v>0</v>
      </c>
      <c r="BJ68" s="49">
        <f t="shared" si="702"/>
        <v>0</v>
      </c>
      <c r="BK68" s="49">
        <f t="shared" si="703"/>
        <v>0</v>
      </c>
      <c r="BL68" s="49">
        <f t="shared" si="704"/>
        <v>0</v>
      </c>
      <c r="BM68" s="49">
        <f t="shared" si="705"/>
        <v>0</v>
      </c>
      <c r="BN68" s="49">
        <f t="shared" si="706"/>
        <v>0</v>
      </c>
      <c r="BO68" s="49">
        <f t="shared" si="707"/>
        <v>0</v>
      </c>
      <c r="BP68" s="49">
        <f t="shared" si="708"/>
        <v>0</v>
      </c>
      <c r="BQ68" s="49">
        <f t="shared" si="709"/>
        <v>0</v>
      </c>
      <c r="BR68" s="14"/>
      <c r="BS68" s="14"/>
      <c r="BT68" s="14" t="s">
        <v>197</v>
      </c>
      <c r="BU68" s="49">
        <f t="shared" si="710"/>
        <v>0</v>
      </c>
      <c r="BV68" s="49">
        <f t="shared" si="711"/>
        <v>0</v>
      </c>
      <c r="BW68" s="49">
        <f t="shared" si="712"/>
        <v>0</v>
      </c>
      <c r="BX68" s="49">
        <f t="shared" si="713"/>
        <v>0</v>
      </c>
      <c r="BY68" s="49">
        <f t="shared" si="714"/>
        <v>0</v>
      </c>
      <c r="BZ68" s="49">
        <f t="shared" si="715"/>
        <v>0</v>
      </c>
      <c r="CA68" s="49">
        <f t="shared" si="716"/>
        <v>0</v>
      </c>
      <c r="CB68" s="49" t="s">
        <v>160</v>
      </c>
      <c r="CC68" s="99">
        <f>RANK(CA68,CA67:CA70)</f>
        <v>1</v>
      </c>
      <c r="CD68" s="49">
        <f>SUMPRODUCT((CA67:CA70=CA68)*(BZ67:BZ70&gt;BZ68))</f>
        <v>0</v>
      </c>
      <c r="CE68" s="14"/>
      <c r="CF68" s="14" t="str">
        <f t="shared" si="717"/>
        <v>Kap Verde</v>
      </c>
      <c r="CG68" s="49">
        <f t="shared" si="718"/>
        <v>0</v>
      </c>
      <c r="CH68" s="49">
        <f t="shared" si="719"/>
        <v>0</v>
      </c>
      <c r="CI68" s="49">
        <f t="shared" si="720"/>
        <v>0</v>
      </c>
      <c r="CJ68" s="49">
        <f t="shared" si="721"/>
        <v>0</v>
      </c>
      <c r="CK68" s="49" t="str">
        <f t="shared" si="722"/>
        <v>H</v>
      </c>
      <c r="CL68" s="49">
        <f>IF(CF68&gt;0,RANK(CJ68,CJ67:CJ70),)</f>
        <v>1</v>
      </c>
      <c r="CM68" s="49">
        <f>IF(AND(CF68&gt;0,COUNTIF(CL67:CL70,CL68)&gt;1),SUMIFS($AI$4:$AI$108,$AF$4:$AF$108,$BT68,$M$4:$M$108,1)+SUMIFS($AK$4:$AK$108,$AH$4:$AH$108,$BT68,$M$4:$M$108,1)-SUMIFS($AK$4:$AK$108,$AF$4:$AF$108,$BT68,$M$4:$M$108,1)-SUMIFS($AI$4:$AI$108,$AH$4:$AH$108,$BT68,$M$4:$M$108,1),)</f>
        <v>0</v>
      </c>
      <c r="CN68" s="49">
        <f>IF(AND(CF68&gt;0,COUNTIF(CL67:CL70,CL68)&gt;1),CL68+RANK(CM68,CM67:CM70)-1,CL68)</f>
        <v>1</v>
      </c>
      <c r="CO68" s="49">
        <f>IF(AND(CF68&gt;0,COUNTIF(CN67:CN70,CN68)&gt;1),SUMIFS($AI$4:$AI$108,$AF$4:$AF$108,$BT68,$M$4:$M$108,1)+SUMIFS($AK$4:$AK$108,$AH$4:$AH$108,$BT68,$M$4:$M$108,1),)</f>
        <v>0</v>
      </c>
      <c r="CP68" s="49">
        <f>IF(AND(CF68&gt;0,COUNTIF(CN67:CN70,CN68)&gt;1),CN68+RANK(CO68,CO67:CO70)-1,CN68)</f>
        <v>1</v>
      </c>
      <c r="CQ68" s="49">
        <f t="shared" si="723"/>
        <v>1</v>
      </c>
      <c r="CR68" s="49">
        <f>IF(OR(CQ68="",COUNTIF(CQ67:CQ70,CQ68)=1),"",$BZ68)</f>
        <v>0</v>
      </c>
      <c r="CS68" s="49">
        <f>IF(CQ68="","",IF(COUNTIF(CQ67:CQ70,CQ68)=1,CQ68,CQ68+RANK(CR68,CR67:CR70,0)-1))</f>
        <v>1</v>
      </c>
      <c r="CT68" s="49">
        <f>IF(OR(CS68="",COUNTIF(CS67:CS70,CS68)=1),"",$BX68)</f>
        <v>0</v>
      </c>
      <c r="CU68" s="49">
        <f>IF(CQ68="","",IF(COUNTIF(CS67:CS70,CS68)=1,CS68,CS68+RANK(CT68,CT67:CT70,0)-1))</f>
        <v>1</v>
      </c>
      <c r="CV68" s="49">
        <f>IF(OR(CU68="",COUNTIF(CU67:CU70,CU68)=1),"",$BU68)</f>
        <v>0</v>
      </c>
      <c r="CW68" s="49">
        <f>IF(CQ68="","",IF(COUNTIF(CU67:CU70,CU68)=1,CU68,CU68+RANK(CV68,CV67:CV70,0)-1))</f>
        <v>1</v>
      </c>
      <c r="CX68" s="49">
        <f>IF(CF68&gt;0,BM65+RANK(CW68,CW67:CW70,1),)</f>
        <v>1</v>
      </c>
      <c r="CY68" s="14"/>
      <c r="CZ68" s="14">
        <f t="shared" si="724"/>
        <v>0</v>
      </c>
      <c r="DA68" s="49">
        <f t="shared" si="725"/>
        <v>0</v>
      </c>
      <c r="DB68" s="49">
        <f t="shared" si="726"/>
        <v>0</v>
      </c>
      <c r="DC68" s="49">
        <f t="shared" si="727"/>
        <v>0</v>
      </c>
      <c r="DD68" s="49">
        <f t="shared" si="728"/>
        <v>0</v>
      </c>
      <c r="DE68" s="49" t="str">
        <f t="shared" si="729"/>
        <v>H</v>
      </c>
      <c r="DF68" s="49">
        <f>IF(CZ68&gt;0,RANK(DD68,DD67:DD70)+CG65,)</f>
        <v>0</v>
      </c>
      <c r="DG68" s="49">
        <f>IF(AND(CZ68&gt;0,COUNTIF(DF67:DF70,DF68)&gt;1),SUMIFS($AI$4:$AI$108,$AF$4:$AF$108,$BT68,$M$4:$M$108,2)+SUMIFS($AK$4:$AK$108,$AH$4:$AH108,$BT68,$M$4:$M$108,2)-SUMIFS($AK$4:$AK$108,$AF$4:$AF$108,$BT68,$M$4:$M$108,2)-SUMIFS($AI$4:$AI$108,$AH$4:$AH$108,$BT68,$M$4:$M$108,2),)</f>
        <v>0</v>
      </c>
      <c r="DH68" s="49">
        <f>IF(AND(CZ68&gt;0,COUNTIF(DF67:DF70,DF68)&gt;1),DF68+RANK(DG68,DG67:DG70)-1,DF68)</f>
        <v>0</v>
      </c>
      <c r="DI68" s="49">
        <f>IF(AND(CZ68&gt;0,COUNTIF(DH67:DH70,DH68)&gt;1),SUMIFS($AI$4:$AI$108,$AF$4:$AF$108,$BT68,$M$4:$M$108,2)+SUMIFS($AK$4:$AK$108,$AH$4:$AH$108,$BT68,$M$4:$M$108,2),)</f>
        <v>0</v>
      </c>
      <c r="DJ68" s="49">
        <f>IF(AND(CZ68&gt;0,COUNTIF(DH67:DH70,DH68)&gt;1),DH68+RANK(DI68,DI67:DI70)-1,DH68)</f>
        <v>0</v>
      </c>
      <c r="DK68" s="49" t="str">
        <f t="shared" si="730"/>
        <v/>
      </c>
      <c r="DL68" s="49" t="str">
        <f>IF(OR(DK68="",COUNTIF(DK67:DK70,DK68)=1),"",$BZ68)</f>
        <v/>
      </c>
      <c r="DM68" s="49" t="str">
        <f>IF(DK68="","",IF(COUNTIF(DK67:DK70,DK68)=1,DK68,DK68+RANK(DL68,DL67:DL70,0)-1))</f>
        <v/>
      </c>
      <c r="DN68" s="49" t="str">
        <f>IF(OR(DM68="",COUNTIF(DM67:DM70,DM68)=1),"",$BX68)</f>
        <v/>
      </c>
      <c r="DO68" s="49" t="str">
        <f>IF(DK68="","",IF(COUNTIF(DM67:DM70,DM68)=1,DM68,DM68+RANK(DN68,DN67:DN70,0)-1))</f>
        <v/>
      </c>
      <c r="DP68" s="49" t="str">
        <f>IF(OR(DO68="",COUNTIF(DO67:DO70,DO68)=1),"",$BU68)</f>
        <v/>
      </c>
      <c r="DQ68" s="49" t="str">
        <f>IF(DK68="","",IF(COUNTIF(DO67:DO70,DO68)=1,DO68,DO68+RANK(DP68,DP67:DP70,0)-1))</f>
        <v/>
      </c>
      <c r="DR68" s="49">
        <f>IF(CZ68&gt;0,CG65+RANK(DQ68,DQ67:DQ70,1),)</f>
        <v>0</v>
      </c>
      <c r="DS68" s="14"/>
      <c r="DT68" s="49">
        <f t="shared" si="731"/>
        <v>0</v>
      </c>
      <c r="DU68" s="49">
        <f t="shared" si="732"/>
        <v>0</v>
      </c>
      <c r="DV68" s="49">
        <f t="shared" si="733"/>
        <v>0</v>
      </c>
      <c r="DW68" s="49">
        <f t="shared" si="734"/>
        <v>0</v>
      </c>
      <c r="DX68" s="49">
        <f t="shared" si="735"/>
        <v>0</v>
      </c>
      <c r="DY68" s="49" t="str">
        <f t="shared" si="736"/>
        <v>H</v>
      </c>
      <c r="DZ68" s="49">
        <f>IF(DT68&gt;0,RANK(DX68,DX67:DX70)+CG65+DA65,)</f>
        <v>0</v>
      </c>
      <c r="EA68" s="49">
        <f>IF(AND(DT68&gt;0,COUNTIF(DZ67:DZ70,DZ68)&gt;1),SUMIFS($AI$4:$AI$108,$AF$4:$AF$108,$BT68,$M$4:$M$108,3)+SUMIFS($AK$4:$AK$108,$AH$4:$AH$108,$BT68,$M$4:$M$108,3)-SUMIFS($AK$4:$AK$108,$AF$4:$AF$108,$BT68,$M$4:$M$108,3)-SUMIFS($AI$4:$AI$108,$AH$4:$AH$108,$BT68,$M$4:$M$108,3),)</f>
        <v>0</v>
      </c>
      <c r="EB68" s="49">
        <f>IF(AND(DT68&gt;0,COUNTIF(DZ67:DZ70,DZ68)&gt;1),DZ68+RANK(EA68,EA67:EA70)-1,DZ68)</f>
        <v>0</v>
      </c>
      <c r="EC68" s="49">
        <f>IF(AND(DT68&gt;0,COUNTIF(EB67:EB70,EB68)&gt;1),SUMIFS($AI$4:$AI$108,$AF$4:$AF$108,$BT68,$M$4:$M$108,3)+SUMIFS($AK$4:$AK$108,$AH$4:$AH$108,$BT68,$M$4:$M$108,3),)</f>
        <v>0</v>
      </c>
      <c r="ED68" s="49">
        <f>IF(AND(DT68&gt;0,COUNTIF(EB67:EB70,EB68)&gt;1),EB68+RANK(EC68,EC67:EC70)-1,EB68)</f>
        <v>0</v>
      </c>
      <c r="EE68" s="49" t="str">
        <f t="shared" si="737"/>
        <v/>
      </c>
      <c r="EF68" s="49" t="str">
        <f>IF(OR(EE68="",COUNTIF(EE67:EE70,EE68)=1),"",$BZ68)</f>
        <v/>
      </c>
      <c r="EG68" s="49" t="str">
        <f>IF(EE68="","",IF(COUNTIF(EE67:EE70,EE68)=1,EE68,EE68+RANK(EF68,EF67:EF70,0)-1))</f>
        <v/>
      </c>
      <c r="EH68" s="49" t="str">
        <f>IF(OR(EG68="",COUNTIF(EG67:EG70,EG68)=1),"",$BX68)</f>
        <v/>
      </c>
      <c r="EI68" s="49" t="str">
        <f>IF(EE68="","",IF(COUNTIF(EG67:EG70,EG68)=1,EG68,EG68+RANK(EH68,EH67:EH70,0)-1))</f>
        <v/>
      </c>
      <c r="EJ68" s="49" t="str">
        <f>IF(OR(EI68="",COUNTIF(EI67:EI70,EI68)=1),"",$BU68)</f>
        <v/>
      </c>
      <c r="EK68" s="49" t="str">
        <f>IF(EE68="","",IF(COUNTIF(EI67:EI70,EI68)=1,EI68,EI68+RANK(EJ68,EJ67:EJ70,0)-1))</f>
        <v/>
      </c>
      <c r="EL68" s="49">
        <f>IF(DT68&gt;0,CG65+DA65+RANK(EK68,EK67:EK70,1),)</f>
        <v>0</v>
      </c>
      <c r="EM68" s="14"/>
      <c r="EN68" s="49">
        <f t="shared" si="738"/>
        <v>0</v>
      </c>
      <c r="EO68" s="49">
        <f t="shared" si="739"/>
        <v>0</v>
      </c>
      <c r="EP68" s="49">
        <f t="shared" si="740"/>
        <v>0</v>
      </c>
      <c r="EQ68" s="49">
        <f t="shared" si="741"/>
        <v>0</v>
      </c>
      <c r="ER68" s="49">
        <f t="shared" si="742"/>
        <v>0</v>
      </c>
      <c r="ES68" s="49" t="str">
        <f t="shared" si="743"/>
        <v>H</v>
      </c>
      <c r="ET68" s="49">
        <f>IF(EN68&gt;0,RANK(ER68,ER67:ER70)+CG65+DA65+DU65,)</f>
        <v>0</v>
      </c>
      <c r="EU68" s="49">
        <f>IF(AND(EN68&gt;0,COUNTIF(ET67:ET70,ET68)&gt;1),SUMIFS($AI$4:$AI$108,$AF$4:$AF$108,$BT68,$M$4:$M$108,4)+SUMIFS($AK$4:$AK$108,$AH$4:$AH$108,$BT68,$M$4:$M$108,4)-SUMIFS($AK$4:$AK$108,$AF$4:$AF$108,$BT68,$M$4:$M$108,4)-SUMIFS($AI$4:$AI$108,$AH$4:$AH$108,$BT68,$M$4:$M$108,4),)</f>
        <v>0</v>
      </c>
      <c r="EV68" s="49">
        <f>IF(AND(EN68&gt;0,COUNTIF(ET67:ET70,ET68)&gt;1),ET68+RANK(EU68,EU67:EU70)-1,ET68)</f>
        <v>0</v>
      </c>
      <c r="EW68" s="49">
        <f t="shared" si="744"/>
        <v>0</v>
      </c>
      <c r="EX68" s="49">
        <f>IF(AND(EN68&gt;0,COUNTIF(EV67:EV70,EV68)&gt;1),EV68+RANK(EW68,EW67:EW70)-1,EV68)</f>
        <v>0</v>
      </c>
      <c r="EY68" s="49" t="str">
        <f t="shared" si="745"/>
        <v/>
      </c>
      <c r="EZ68" s="49" t="str">
        <f>IF(OR(EY68="",COUNTIF(EY67:EY70,EY68)=1),"",$BZ68)</f>
        <v/>
      </c>
      <c r="FA68" s="49" t="str">
        <f>IF(EY68="","",IF(COUNTIF(EY67:EY70,EY68)=1,EY68,EY68+RANK(EZ68,EZ67:EZ70,0)-1))</f>
        <v/>
      </c>
      <c r="FB68" s="49" t="str">
        <f>IF(OR(FA68="",COUNTIF(FA67:FA70,FA68)=1),"",$BX68)</f>
        <v/>
      </c>
      <c r="FC68" s="49" t="str">
        <f>IF(EY68="","",IF(COUNTIF(FA67:FA70,FA68)=1,FA68,FA68+RANK(FB68,FB67:FB70,0)-1))</f>
        <v/>
      </c>
      <c r="FD68" s="49" t="str">
        <f>IF(OR(FC68="",COUNTIF(FC67:FC70,FC68)=1),"",$BU68)</f>
        <v/>
      </c>
      <c r="FE68" s="49" t="str">
        <f>IF(EY68="","",IF(COUNTIF(FC67:FC70,FC68)=1,FC68,FC68+RANK(FD68,FD67:FD70,0)-1))</f>
        <v/>
      </c>
      <c r="FF68" s="49">
        <f>IF(EN68&gt;0,CG65+DA65+DU65+RANK(FE68,FE67:FE70,1),)</f>
        <v>0</v>
      </c>
      <c r="FG68" s="14"/>
      <c r="FH68" s="49">
        <f>IFERROR(VLOOKUP(FJ68,CF66:CX70,19,FALSE),IFERROR(VLOOKUP(FJ68,CZ66:DR70,19,FALSE),IFERROR(VLOOKUP(FJ68,DT66:EL70,19,FALSE),VLOOKUP(FJ68,EN66:FF70,19,FALSE))))</f>
        <v>1</v>
      </c>
      <c r="FI68" s="49">
        <f>RANK(FH68,FH67:FH70,1)+COUNTIF(FH67:FH68,FH68)-1</f>
        <v>2</v>
      </c>
      <c r="FJ68" s="14" t="str">
        <f t="shared" si="746"/>
        <v>Kap Verde</v>
      </c>
      <c r="FK68" s="42"/>
      <c r="FL68" s="42"/>
      <c r="FM68" s="42"/>
      <c r="FN68" s="42"/>
      <c r="FO68" s="42"/>
      <c r="FP68" s="42"/>
      <c r="FQ68" s="42"/>
      <c r="FR68" s="42"/>
      <c r="FS68" s="42"/>
      <c r="FT68" s="42"/>
      <c r="FU68" s="42"/>
      <c r="FV68" s="42"/>
      <c r="FW68" s="42"/>
      <c r="FX68" s="42"/>
      <c r="FY68" s="42"/>
      <c r="FZ68" s="44">
        <v>66</v>
      </c>
      <c r="GA68" s="44" t="str">
        <f t="shared" si="79"/>
        <v>EJBDHGLI</v>
      </c>
      <c r="GB68" s="44" t="s">
        <v>148</v>
      </c>
      <c r="GC68" s="44" t="s">
        <v>159</v>
      </c>
      <c r="GD68" s="44" t="s">
        <v>146</v>
      </c>
      <c r="GE68" s="44" t="s">
        <v>147</v>
      </c>
      <c r="GF68" s="44" t="s">
        <v>160</v>
      </c>
      <c r="GG68" s="44" t="s">
        <v>149</v>
      </c>
      <c r="GH68" s="44" t="s">
        <v>152</v>
      </c>
      <c r="GI68" s="44" t="s">
        <v>150</v>
      </c>
      <c r="GJ68" s="100" t="str">
        <f t="shared" ref="GJ68:GQ68" si="749">VLOOKUP(GB68,$FM$3:$FN$15,2,FALSE)</f>
        <v>Elfenbenskusten</v>
      </c>
      <c r="GK68" s="100" t="str">
        <f t="shared" si="749"/>
        <v>Österrike</v>
      </c>
      <c r="GL68" s="100" t="str">
        <f t="shared" si="749"/>
        <v>Qatar</v>
      </c>
      <c r="GM68" s="100" t="str">
        <f t="shared" si="749"/>
        <v>Australien</v>
      </c>
      <c r="GN68" s="100" t="str">
        <f t="shared" si="749"/>
        <v>Saudiarabien</v>
      </c>
      <c r="GO68" s="100" t="str">
        <f t="shared" si="749"/>
        <v>Iran</v>
      </c>
      <c r="GP68" s="100" t="str">
        <f t="shared" si="749"/>
        <v>Ghana</v>
      </c>
      <c r="GQ68" s="100" t="str">
        <f t="shared" si="749"/>
        <v>Irak</v>
      </c>
      <c r="GR68" s="42" t="str">
        <f t="shared" si="81"/>
        <v/>
      </c>
      <c r="GS68" s="42"/>
      <c r="GT68" s="42"/>
      <c r="GU68" s="42"/>
      <c r="GV68" s="42"/>
      <c r="GW68" s="42"/>
      <c r="GX68" s="44"/>
      <c r="GY68" s="42"/>
      <c r="GZ68" s="85">
        <v>65</v>
      </c>
      <c r="HA68" s="42"/>
      <c r="HB68" s="96"/>
      <c r="HC68" s="85"/>
      <c r="HD68" s="42"/>
      <c r="HE68" s="42"/>
      <c r="HF68" s="42"/>
      <c r="HG68" s="42"/>
    </row>
    <row r="69" spans="1:215" ht="14.25" customHeight="1" x14ac:dyDescent="0.35">
      <c r="A69" s="42"/>
      <c r="B69" s="85">
        <v>38</v>
      </c>
      <c r="C69" s="86">
        <v>46194</v>
      </c>
      <c r="D69" s="87" t="s">
        <v>196</v>
      </c>
      <c r="E69" s="88" t="s">
        <v>157</v>
      </c>
      <c r="F69" s="89" t="s">
        <v>198</v>
      </c>
      <c r="G69" s="90"/>
      <c r="H69" s="85" t="s">
        <v>157</v>
      </c>
      <c r="I69" s="90"/>
      <c r="J69" s="85" t="str">
        <f t="shared" si="666"/>
        <v/>
      </c>
      <c r="K69" s="91"/>
      <c r="L69" s="91"/>
      <c r="M69" s="92">
        <f t="shared" si="667"/>
        <v>1</v>
      </c>
      <c r="N69" s="46">
        <v>3</v>
      </c>
      <c r="O69" s="108" t="str">
        <f>VLOOKUP(N69,FI67:FJ70,2,FALSE)</f>
        <v>Saudiarabien</v>
      </c>
      <c r="P69" s="109">
        <f t="shared" si="668"/>
        <v>0</v>
      </c>
      <c r="Q69" s="109">
        <f t="shared" si="669"/>
        <v>0</v>
      </c>
      <c r="R69" s="109">
        <f t="shared" si="670"/>
        <v>0</v>
      </c>
      <c r="S69" s="109">
        <f t="shared" si="671"/>
        <v>0</v>
      </c>
      <c r="T69" s="109">
        <f t="shared" si="672"/>
        <v>0</v>
      </c>
      <c r="U69" s="109">
        <f t="shared" si="673"/>
        <v>0</v>
      </c>
      <c r="V69" s="110">
        <f t="shared" si="674"/>
        <v>0</v>
      </c>
      <c r="W69" s="42"/>
      <c r="X69" s="43"/>
      <c r="Y69" s="44"/>
      <c r="Z69" s="44"/>
      <c r="AA69" s="44"/>
      <c r="AB69" s="47"/>
      <c r="AC69" s="48"/>
      <c r="AD69" s="42"/>
      <c r="AE69" s="98">
        <f t="shared" ref="AE69:AH69" si="750">C69</f>
        <v>46194</v>
      </c>
      <c r="AF69" s="98" t="str">
        <f t="shared" si="750"/>
        <v>Spanien</v>
      </c>
      <c r="AG69" s="98" t="str">
        <f t="shared" si="750"/>
        <v>-</v>
      </c>
      <c r="AH69" s="98" t="str">
        <f t="shared" si="750"/>
        <v>Saudiarabien</v>
      </c>
      <c r="AI69" s="90" t="str">
        <f t="shared" si="676"/>
        <v/>
      </c>
      <c r="AJ69" s="85" t="str">
        <f t="shared" si="677"/>
        <v>-</v>
      </c>
      <c r="AK69" s="90" t="str">
        <f t="shared" si="678"/>
        <v/>
      </c>
      <c r="AL69" s="85" t="str">
        <f t="shared" si="679"/>
        <v/>
      </c>
      <c r="AM69" s="91"/>
      <c r="AN69" s="49">
        <f t="shared" si="680"/>
        <v>0</v>
      </c>
      <c r="AO69" s="49">
        <f t="shared" si="681"/>
        <v>0</v>
      </c>
      <c r="AP69" s="49">
        <f t="shared" si="682"/>
        <v>0</v>
      </c>
      <c r="AQ69" s="49">
        <f t="shared" si="683"/>
        <v>0</v>
      </c>
      <c r="AR69" s="49">
        <f t="shared" si="684"/>
        <v>0</v>
      </c>
      <c r="AS69" s="49">
        <f t="shared" si="685"/>
        <v>0</v>
      </c>
      <c r="AT69" s="49">
        <f t="shared" si="686"/>
        <v>0</v>
      </c>
      <c r="AU69" s="49">
        <f t="shared" si="687"/>
        <v>0</v>
      </c>
      <c r="AV69" s="49">
        <f t="shared" si="688"/>
        <v>0</v>
      </c>
      <c r="AW69" s="49">
        <f t="shared" si="689"/>
        <v>0</v>
      </c>
      <c r="AX69" s="49">
        <f t="shared" si="690"/>
        <v>0</v>
      </c>
      <c r="AY69" s="49">
        <f t="shared" si="691"/>
        <v>0</v>
      </c>
      <c r="AZ69" s="49">
        <f t="shared" si="692"/>
        <v>0</v>
      </c>
      <c r="BA69" s="49">
        <f t="shared" si="693"/>
        <v>0</v>
      </c>
      <c r="BB69" s="49">
        <f t="shared" si="694"/>
        <v>0</v>
      </c>
      <c r="BC69" s="49">
        <f t="shared" si="695"/>
        <v>0</v>
      </c>
      <c r="BD69" s="49">
        <f t="shared" si="696"/>
        <v>0</v>
      </c>
      <c r="BE69" s="49">
        <f t="shared" si="697"/>
        <v>0</v>
      </c>
      <c r="BF69" s="49">
        <f t="shared" si="698"/>
        <v>0</v>
      </c>
      <c r="BG69" s="49">
        <f t="shared" si="699"/>
        <v>0</v>
      </c>
      <c r="BH69" s="49">
        <f t="shared" si="700"/>
        <v>0</v>
      </c>
      <c r="BI69" s="49">
        <f t="shared" si="701"/>
        <v>0</v>
      </c>
      <c r="BJ69" s="49">
        <f t="shared" si="702"/>
        <v>0</v>
      </c>
      <c r="BK69" s="49">
        <f t="shared" si="703"/>
        <v>0</v>
      </c>
      <c r="BL69" s="49">
        <f t="shared" si="704"/>
        <v>0</v>
      </c>
      <c r="BM69" s="49">
        <f t="shared" si="705"/>
        <v>0</v>
      </c>
      <c r="BN69" s="49">
        <f t="shared" si="706"/>
        <v>0</v>
      </c>
      <c r="BO69" s="49">
        <f t="shared" si="707"/>
        <v>0</v>
      </c>
      <c r="BP69" s="49">
        <f t="shared" si="708"/>
        <v>0</v>
      </c>
      <c r="BQ69" s="49">
        <f t="shared" si="709"/>
        <v>0</v>
      </c>
      <c r="BR69" s="14"/>
      <c r="BS69" s="14"/>
      <c r="BT69" s="14" t="s">
        <v>198</v>
      </c>
      <c r="BU69" s="49">
        <f t="shared" si="710"/>
        <v>0</v>
      </c>
      <c r="BV69" s="49">
        <f t="shared" si="711"/>
        <v>0</v>
      </c>
      <c r="BW69" s="49">
        <f t="shared" si="712"/>
        <v>0</v>
      </c>
      <c r="BX69" s="49">
        <f t="shared" si="713"/>
        <v>0</v>
      </c>
      <c r="BY69" s="49">
        <f t="shared" si="714"/>
        <v>0</v>
      </c>
      <c r="BZ69" s="49">
        <f t="shared" si="715"/>
        <v>0</v>
      </c>
      <c r="CA69" s="49">
        <f t="shared" si="716"/>
        <v>0</v>
      </c>
      <c r="CB69" s="49" t="s">
        <v>160</v>
      </c>
      <c r="CC69" s="99">
        <f>RANK(CA69,CA67:CA70)</f>
        <v>1</v>
      </c>
      <c r="CD69" s="49">
        <f>SUMPRODUCT((CA67:CA70=CA69)*(BZ67:BZ70&gt;BZ69))</f>
        <v>0</v>
      </c>
      <c r="CE69" s="14"/>
      <c r="CF69" s="14" t="str">
        <f t="shared" si="717"/>
        <v>Saudiarabien</v>
      </c>
      <c r="CG69" s="49">
        <f t="shared" si="718"/>
        <v>0</v>
      </c>
      <c r="CH69" s="49">
        <f t="shared" si="719"/>
        <v>0</v>
      </c>
      <c r="CI69" s="49">
        <f t="shared" si="720"/>
        <v>0</v>
      </c>
      <c r="CJ69" s="49">
        <f t="shared" si="721"/>
        <v>0</v>
      </c>
      <c r="CK69" s="49" t="str">
        <f t="shared" si="722"/>
        <v>H</v>
      </c>
      <c r="CL69" s="49">
        <f>IF(CF69&gt;0,RANK(CJ69,CJ67:CJ70),)</f>
        <v>1</v>
      </c>
      <c r="CM69" s="49">
        <f>IF(AND(CF69&gt;0,COUNTIF(CL67:CL70,CL69)&gt;1),SUMIFS($AI$4:$AI$108,$AF$4:$AF$108,$BT69,$M$4:$M$108,1)+SUMIFS($AK$4:$AK$108,$AH$4:$AH$108,$BT69,$M$4:$M$108,1)-SUMIFS($AK$4:$AK$108,$AF$4:$AF$108,$BT69,$M$4:$M$108,1)-SUMIFS($AI$4:$AI$108,$AH$4:$AH$108,$BT69,$M$4:$M$108,1),)</f>
        <v>0</v>
      </c>
      <c r="CN69" s="49">
        <f>IF(AND(CF69&gt;0,COUNTIF(CL67:CL70,CL69)&gt;1),CL69+RANK(CM69,CM67:CM70)-1,CL69)</f>
        <v>1</v>
      </c>
      <c r="CO69" s="49">
        <f>IF(AND(CF69&gt;0,COUNTIF(CN67:CN70,CN69)&gt;1),SUMIFS($AI$4:$AI$108,$AF$4:$AF$108,$BT69,$M$4:$M$108,1)+SUMIFS($AK$4:$AK$108,$AH$4:$AH$108,$BT69,$M$4:$M$108,1),)</f>
        <v>0</v>
      </c>
      <c r="CP69" s="49">
        <f>IF(AND(CF69&gt;0,COUNTIF(CN67:CN70,CN69)&gt;1),CN69+RANK(CO69,CO67:CO70)-1,CN69)</f>
        <v>1</v>
      </c>
      <c r="CQ69" s="49">
        <f t="shared" si="723"/>
        <v>1</v>
      </c>
      <c r="CR69" s="49">
        <f>IF(OR(CQ69="",COUNTIF(CQ67:CQ70,CQ69)=1),"",$BZ69)</f>
        <v>0</v>
      </c>
      <c r="CS69" s="49">
        <f>IF(CQ69="","",IF(COUNTIF(CQ67:CQ70,CQ69)=1,CQ69,CQ69+RANK(CR69,CR67:CR70,0)-1))</f>
        <v>1</v>
      </c>
      <c r="CT69" s="49">
        <f>IF(OR(CS69="",COUNTIF(CS67:CS70,CS69)=1),"",$BX69)</f>
        <v>0</v>
      </c>
      <c r="CU69" s="49">
        <f>IF(CQ69="","",IF(COUNTIF(CS67:CS70,CS69)=1,CS69,CS69+RANK(CT69,CT67:CT70,0)-1))</f>
        <v>1</v>
      </c>
      <c r="CV69" s="49">
        <f>IF(OR(CU69="",COUNTIF(CU67:CU70,CU69)=1),"",$BU69)</f>
        <v>0</v>
      </c>
      <c r="CW69" s="49">
        <f>IF(CQ69="","",IF(COUNTIF(CU67:CU70,CU69)=1,CU69,CU69+RANK(CV69,CV67:CV70,0)-1))</f>
        <v>1</v>
      </c>
      <c r="CX69" s="49">
        <f>IF(CF69&gt;0,BM65+RANK(CW69,CW67:CW70,1),)</f>
        <v>1</v>
      </c>
      <c r="CY69" s="14"/>
      <c r="CZ69" s="14">
        <f t="shared" si="724"/>
        <v>0</v>
      </c>
      <c r="DA69" s="49">
        <f t="shared" si="725"/>
        <v>0</v>
      </c>
      <c r="DB69" s="49">
        <f t="shared" si="726"/>
        <v>0</v>
      </c>
      <c r="DC69" s="49">
        <f t="shared" si="727"/>
        <v>0</v>
      </c>
      <c r="DD69" s="49">
        <f t="shared" si="728"/>
        <v>0</v>
      </c>
      <c r="DE69" s="49" t="str">
        <f t="shared" si="729"/>
        <v>H</v>
      </c>
      <c r="DF69" s="49">
        <f>IF(CZ69&gt;0,RANK(DD69,DD67:DD70)+CG65,)</f>
        <v>0</v>
      </c>
      <c r="DG69" s="49">
        <f>IF(AND(CZ69&gt;0,COUNTIF(DF67:DF70,DF69)&gt;1),SUMIFS($AI$4:$AI$108,$AF$4:$AF$108,$BT69,$M$4:$M$108,2)+SUMIFS($AK$4:$AK$108,$AH$4:$AH108,$BT69,$M$4:$M$108,2)-SUMIFS($AK$4:$AK$108,$AF$4:$AF$108,$BT69,$M$4:$M$108,2)-SUMIFS($AI$4:$AI$108,$AH$4:$AH$108,$BT69,$M$4:$M$108,2),)</f>
        <v>0</v>
      </c>
      <c r="DH69" s="49">
        <f>IF(AND(CZ69&gt;0,COUNTIF(DF67:DF70,DF69)&gt;1),DF69+RANK(DG69,DG67:DG70)-1,DF69)</f>
        <v>0</v>
      </c>
      <c r="DI69" s="49">
        <f>IF(AND(CZ69&gt;0,COUNTIF(DH67:DH70,DH69)&gt;1),SUMIFS($AI$4:$AI$108,$AF$4:$AF$108,$BT69,$M$4:$M$108,2)+SUMIFS($AK$4:$AK$108,$AH$4:$AH$108,$BT69,$M$4:$M$108,2),)</f>
        <v>0</v>
      </c>
      <c r="DJ69" s="49">
        <f>IF(AND(CZ69&gt;0,COUNTIF(DH67:DH70,DH69)&gt;1),DH69+RANK(DI69,DI67:DI70)-1,DH69)</f>
        <v>0</v>
      </c>
      <c r="DK69" s="49" t="str">
        <f t="shared" si="730"/>
        <v/>
      </c>
      <c r="DL69" s="49" t="str">
        <f>IF(OR(DK69="",COUNTIF(DK67:DK70,DK69)=1),"",$BZ69)</f>
        <v/>
      </c>
      <c r="DM69" s="49" t="str">
        <f>IF(DK69="","",IF(COUNTIF(DK67:DK70,DK69)=1,DK69,DK69+RANK(DL69,DL67:DL70,0)-1))</f>
        <v/>
      </c>
      <c r="DN69" s="49" t="str">
        <f>IF(OR(DM69="",COUNTIF(DM67:DM70,DM69)=1),"",$BX69)</f>
        <v/>
      </c>
      <c r="DO69" s="49" t="str">
        <f>IF(DK69="","",IF(COUNTIF(DM67:DM70,DM69)=1,DM69,DM69+RANK(DN69,DN67:DN70,0)-1))</f>
        <v/>
      </c>
      <c r="DP69" s="49" t="str">
        <f>IF(OR(DO69="",COUNTIF(DO67:DO70,DO69)=1),"",$BU69)</f>
        <v/>
      </c>
      <c r="DQ69" s="49" t="str">
        <f>IF(DK69="","",IF(COUNTIF(DO67:DO70,DO69)=1,DO69,DO69+RANK(DP69,DP67:DP70,0)-1))</f>
        <v/>
      </c>
      <c r="DR69" s="49">
        <f>IF(CZ69&gt;0,CG65+RANK(DQ69,DQ67:DQ70,1),)</f>
        <v>0</v>
      </c>
      <c r="DS69" s="14"/>
      <c r="DT69" s="49">
        <f t="shared" si="731"/>
        <v>0</v>
      </c>
      <c r="DU69" s="49">
        <f t="shared" si="732"/>
        <v>0</v>
      </c>
      <c r="DV69" s="49">
        <f t="shared" si="733"/>
        <v>0</v>
      </c>
      <c r="DW69" s="49">
        <f t="shared" si="734"/>
        <v>0</v>
      </c>
      <c r="DX69" s="49">
        <f t="shared" si="735"/>
        <v>0</v>
      </c>
      <c r="DY69" s="49" t="str">
        <f t="shared" si="736"/>
        <v>H</v>
      </c>
      <c r="DZ69" s="49">
        <f>IF(DT69&gt;0,RANK(DX69,DX67:DX70)+CG65+DA65,)</f>
        <v>0</v>
      </c>
      <c r="EA69" s="49">
        <f>IF(AND(DT69&gt;0,COUNTIF(DZ67:DZ70,DZ69)&gt;1),SUMIFS($AI$4:$AI$108,$AF$4:$AF$108,$BT69,$M$4:$M$108,3)+SUMIFS($AK$4:$AK$108,$AH$4:$AH$108,$BT69,$M$4:$M$108,3)-SUMIFS($AK$4:$AK$108,$AF$4:$AF$108,$BT69,$M$4:$M$108,3)-SUMIFS($AI$4:$AI$108,$AH$4:$AH$108,$BT69,$M$4:$M$108,3),)</f>
        <v>0</v>
      </c>
      <c r="EB69" s="49">
        <f>IF(AND(DT69&gt;0,COUNTIF(DZ67:DZ70,DZ69)&gt;1),DZ69+RANK(EA69,EA67:EA70)-1,DZ69)</f>
        <v>0</v>
      </c>
      <c r="EC69" s="49">
        <f>IF(AND(DT69&gt;0,COUNTIF(EB67:EB70,EB69)&gt;1),SUMIFS($AI$4:$AI$108,$AF$4:$AF$108,$BT69,$M$4:$M$108,3)+SUMIFS($AK$4:$AK$108,$AH$4:$AH$108,$BT69,$M$4:$M$108,3),)</f>
        <v>0</v>
      </c>
      <c r="ED69" s="49">
        <f>IF(AND(DT69&gt;0,COUNTIF(EB67:EB70,EB69)&gt;1),EB69+RANK(EC69,EC67:EC70)-1,EB69)</f>
        <v>0</v>
      </c>
      <c r="EE69" s="49" t="str">
        <f t="shared" si="737"/>
        <v/>
      </c>
      <c r="EF69" s="49" t="str">
        <f>IF(OR(EE69="",COUNTIF(EE67:EE70,EE69)=1),"",$BZ69)</f>
        <v/>
      </c>
      <c r="EG69" s="49" t="str">
        <f>IF(EE69="","",IF(COUNTIF(EE67:EE70,EE69)=1,EE69,EE69+RANK(EF69,EF67:EF70,0)-1))</f>
        <v/>
      </c>
      <c r="EH69" s="49" t="str">
        <f>IF(OR(EG69="",COUNTIF(EG67:EG70,EG69)=1),"",$BX69)</f>
        <v/>
      </c>
      <c r="EI69" s="49" t="str">
        <f>IF(EE69="","",IF(COUNTIF(EG67:EG70,EG69)=1,EG69,EG69+RANK(EH69,EH67:EH70,0)-1))</f>
        <v/>
      </c>
      <c r="EJ69" s="49" t="str">
        <f>IF(OR(EI69="",COUNTIF(EI67:EI70,EI69)=1),"",$BU69)</f>
        <v/>
      </c>
      <c r="EK69" s="49" t="str">
        <f>IF(EE69="","",IF(COUNTIF(EI67:EI70,EI69)=1,EI69,EI69+RANK(EJ69,EJ67:EJ70,0)-1))</f>
        <v/>
      </c>
      <c r="EL69" s="49">
        <f>IF(DT69&gt;0,CG65+DA65+RANK(EK69,EK67:EK70,1),)</f>
        <v>0</v>
      </c>
      <c r="EM69" s="14"/>
      <c r="EN69" s="49">
        <f t="shared" si="738"/>
        <v>0</v>
      </c>
      <c r="EO69" s="49">
        <f t="shared" si="739"/>
        <v>0</v>
      </c>
      <c r="EP69" s="49">
        <f t="shared" si="740"/>
        <v>0</v>
      </c>
      <c r="EQ69" s="49">
        <f t="shared" si="741"/>
        <v>0</v>
      </c>
      <c r="ER69" s="49">
        <f t="shared" si="742"/>
        <v>0</v>
      </c>
      <c r="ES69" s="49" t="str">
        <f t="shared" si="743"/>
        <v>H</v>
      </c>
      <c r="ET69" s="49">
        <f>IF(EN69&gt;0,RANK(ER69,ER67:ER70)+CG65+DA65+DU65,)</f>
        <v>0</v>
      </c>
      <c r="EU69" s="49">
        <f>IF(AND(EN69&gt;0,COUNTIF(ET67:ET70,ET69)&gt;1),SUMIFS($AI$4:$AI$108,$AF$4:$AF$108,$BT69,$M$4:$M$108,4)+SUMIFS($AK$4:$AK$108,$AH$4:$AH$108,$BT69,$M$4:$M$108,4)-SUMIFS($AK$4:$AK$108,$AF$4:$AF$108,$BT69,$M$4:$M$108,4)-SUMIFS($AI$4:$AI$108,$AH$4:$AH$108,$BT69,$M$4:$M$108,4),)</f>
        <v>0</v>
      </c>
      <c r="EV69" s="49">
        <f>IF(AND(EN69&gt;0,COUNTIF(ET67:ET70,ET69)&gt;1),ET69+RANK(EU69,EU67:EU70)-1,ET69)</f>
        <v>0</v>
      </c>
      <c r="EW69" s="49">
        <f t="shared" si="744"/>
        <v>0</v>
      </c>
      <c r="EX69" s="49">
        <f>IF(AND(EN69&gt;0,COUNTIF(EV67:EV70,EV69)&gt;1),EV69+RANK(EW69,EW67:EW70)-1,EV69)</f>
        <v>0</v>
      </c>
      <c r="EY69" s="49" t="str">
        <f t="shared" si="745"/>
        <v/>
      </c>
      <c r="EZ69" s="49" t="str">
        <f>IF(OR(EY69="",COUNTIF(EY67:EY70,EY69)=1),"",$BZ69)</f>
        <v/>
      </c>
      <c r="FA69" s="49" t="str">
        <f>IF(EY69="","",IF(COUNTIF(EY67:EY70,EY69)=1,EY69,EY69+RANK(EZ69,EZ67:EZ70,0)-1))</f>
        <v/>
      </c>
      <c r="FB69" s="49" t="str">
        <f>IF(OR(FA69="",COUNTIF(FA67:FA70,FA69)=1),"",$BX69)</f>
        <v/>
      </c>
      <c r="FC69" s="49" t="str">
        <f>IF(EY69="","",IF(COUNTIF(FA67:FA70,FA69)=1,FA69,FA69+RANK(FB69,FB67:FB70,0)-1))</f>
        <v/>
      </c>
      <c r="FD69" s="49" t="str">
        <f>IF(OR(FC69="",COUNTIF(FC67:FC70,FC69)=1),"",$BU69)</f>
        <v/>
      </c>
      <c r="FE69" s="49" t="str">
        <f>IF(EY69="","",IF(COUNTIF(FC67:FC70,FC69)=1,FC69,FC69+RANK(FD69,FD67:FD70,0)-1))</f>
        <v/>
      </c>
      <c r="FF69" s="49">
        <f>IF(EN69&gt;0,CG65+DA65+DU65+RANK(FE69,FE67:FE70,1),)</f>
        <v>0</v>
      </c>
      <c r="FG69" s="14"/>
      <c r="FH69" s="49">
        <f>IFERROR(VLOOKUP(FJ69,CF66:CX70,19,FALSE),IFERROR(VLOOKUP(FJ69,CZ66:DR70,19,FALSE),IFERROR(VLOOKUP(FJ69,DT66:EL70,19,FALSE),VLOOKUP(FJ69,EN66:FF70,19,FALSE))))</f>
        <v>1</v>
      </c>
      <c r="FI69" s="49">
        <f>RANK(FH69,FH67:FH70,1)+COUNTIF(FH67:FH69,FH69)-1</f>
        <v>3</v>
      </c>
      <c r="FJ69" s="14" t="str">
        <f t="shared" si="746"/>
        <v>Saudiarabien</v>
      </c>
      <c r="FK69" s="42"/>
      <c r="FL69" s="42"/>
      <c r="FM69" s="42"/>
      <c r="FN69" s="42"/>
      <c r="FO69" s="42"/>
      <c r="FP69" s="42"/>
      <c r="FQ69" s="42"/>
      <c r="FR69" s="42"/>
      <c r="FS69" s="42"/>
      <c r="FT69" s="42"/>
      <c r="FU69" s="42"/>
      <c r="FV69" s="42"/>
      <c r="FW69" s="42"/>
      <c r="FX69" s="42"/>
      <c r="FY69" s="42"/>
      <c r="FZ69" s="44">
        <v>67</v>
      </c>
      <c r="GA69" s="44" t="str">
        <f t="shared" si="79"/>
        <v>EJBDHGIK</v>
      </c>
      <c r="GB69" s="44" t="s">
        <v>148</v>
      </c>
      <c r="GC69" s="44" t="s">
        <v>159</v>
      </c>
      <c r="GD69" s="44" t="s">
        <v>146</v>
      </c>
      <c r="GE69" s="44" t="s">
        <v>147</v>
      </c>
      <c r="GF69" s="44" t="s">
        <v>160</v>
      </c>
      <c r="GG69" s="44" t="s">
        <v>149</v>
      </c>
      <c r="GH69" s="44" t="s">
        <v>150</v>
      </c>
      <c r="GI69" s="44" t="s">
        <v>151</v>
      </c>
      <c r="GJ69" s="100" t="str">
        <f t="shared" ref="GJ69:GQ69" si="751">VLOOKUP(GB69,$FM$3:$FN$15,2,FALSE)</f>
        <v>Elfenbenskusten</v>
      </c>
      <c r="GK69" s="100" t="str">
        <f t="shared" si="751"/>
        <v>Österrike</v>
      </c>
      <c r="GL69" s="100" t="str">
        <f t="shared" si="751"/>
        <v>Qatar</v>
      </c>
      <c r="GM69" s="100" t="str">
        <f t="shared" si="751"/>
        <v>Australien</v>
      </c>
      <c r="GN69" s="100" t="str">
        <f t="shared" si="751"/>
        <v>Saudiarabien</v>
      </c>
      <c r="GO69" s="100" t="str">
        <f t="shared" si="751"/>
        <v>Iran</v>
      </c>
      <c r="GP69" s="100" t="str">
        <f t="shared" si="751"/>
        <v>Irak</v>
      </c>
      <c r="GQ69" s="100" t="str">
        <f t="shared" si="751"/>
        <v>Uzbekistan</v>
      </c>
      <c r="GR69" s="42" t="str">
        <f t="shared" si="81"/>
        <v/>
      </c>
      <c r="GS69" s="42"/>
      <c r="GT69" s="42"/>
      <c r="GU69" s="42"/>
      <c r="GV69" s="42"/>
      <c r="GW69" s="42"/>
      <c r="GX69" s="44"/>
      <c r="GY69" s="42"/>
      <c r="GZ69" s="85">
        <v>66</v>
      </c>
      <c r="HA69" s="42"/>
      <c r="HB69" s="96"/>
      <c r="HC69" s="85"/>
      <c r="HD69" s="42"/>
      <c r="HE69" s="42"/>
      <c r="HF69" s="42"/>
      <c r="HG69" s="42"/>
    </row>
    <row r="70" spans="1:215" ht="14.25" customHeight="1" x14ac:dyDescent="0.35">
      <c r="A70" s="42"/>
      <c r="B70" s="85">
        <v>37</v>
      </c>
      <c r="C70" s="86">
        <v>46195</v>
      </c>
      <c r="D70" s="87" t="s">
        <v>199</v>
      </c>
      <c r="E70" s="88" t="s">
        <v>157</v>
      </c>
      <c r="F70" s="89" t="s">
        <v>197</v>
      </c>
      <c r="G70" s="90"/>
      <c r="H70" s="85" t="s">
        <v>157</v>
      </c>
      <c r="I70" s="90"/>
      <c r="J70" s="85" t="str">
        <f t="shared" si="666"/>
        <v/>
      </c>
      <c r="K70" s="91"/>
      <c r="L70" s="91"/>
      <c r="M70" s="92">
        <f t="shared" si="667"/>
        <v>1</v>
      </c>
      <c r="N70" s="46">
        <v>4</v>
      </c>
      <c r="O70" s="113" t="str">
        <f>VLOOKUP(N70,FI67:FJ70,2,FALSE)</f>
        <v>Uruguay</v>
      </c>
      <c r="P70" s="114">
        <f t="shared" si="668"/>
        <v>0</v>
      </c>
      <c r="Q70" s="114">
        <f t="shared" si="669"/>
        <v>0</v>
      </c>
      <c r="R70" s="114">
        <f t="shared" si="670"/>
        <v>0</v>
      </c>
      <c r="S70" s="114">
        <f t="shared" si="671"/>
        <v>0</v>
      </c>
      <c r="T70" s="114">
        <f t="shared" si="672"/>
        <v>0</v>
      </c>
      <c r="U70" s="114">
        <f t="shared" si="673"/>
        <v>0</v>
      </c>
      <c r="V70" s="106">
        <f t="shared" si="674"/>
        <v>0</v>
      </c>
      <c r="W70" s="42"/>
      <c r="X70" s="43"/>
      <c r="Y70" s="44"/>
      <c r="Z70" s="44"/>
      <c r="AA70" s="44"/>
      <c r="AB70" s="47"/>
      <c r="AC70" s="48"/>
      <c r="AD70" s="42"/>
      <c r="AE70" s="98">
        <f t="shared" ref="AE70:AH70" si="752">C70</f>
        <v>46195</v>
      </c>
      <c r="AF70" s="98" t="str">
        <f t="shared" si="752"/>
        <v>Uruguay</v>
      </c>
      <c r="AG70" s="98" t="str">
        <f t="shared" si="752"/>
        <v>-</v>
      </c>
      <c r="AH70" s="98" t="str">
        <f t="shared" si="752"/>
        <v>Kap Verde</v>
      </c>
      <c r="AI70" s="90" t="str">
        <f t="shared" si="676"/>
        <v/>
      </c>
      <c r="AJ70" s="85" t="str">
        <f t="shared" si="677"/>
        <v>-</v>
      </c>
      <c r="AK70" s="90" t="str">
        <f t="shared" si="678"/>
        <v/>
      </c>
      <c r="AL70" s="85" t="str">
        <f t="shared" si="679"/>
        <v/>
      </c>
      <c r="AM70" s="91"/>
      <c r="AN70" s="49">
        <f t="shared" si="680"/>
        <v>0</v>
      </c>
      <c r="AO70" s="49">
        <f t="shared" si="681"/>
        <v>0</v>
      </c>
      <c r="AP70" s="49">
        <f t="shared" si="682"/>
        <v>0</v>
      </c>
      <c r="AQ70" s="49">
        <f t="shared" si="683"/>
        <v>0</v>
      </c>
      <c r="AR70" s="49">
        <f t="shared" si="684"/>
        <v>0</v>
      </c>
      <c r="AS70" s="49">
        <f t="shared" si="685"/>
        <v>0</v>
      </c>
      <c r="AT70" s="49">
        <f t="shared" si="686"/>
        <v>0</v>
      </c>
      <c r="AU70" s="49">
        <f t="shared" si="687"/>
        <v>0</v>
      </c>
      <c r="AV70" s="49">
        <f t="shared" si="688"/>
        <v>0</v>
      </c>
      <c r="AW70" s="49">
        <f t="shared" si="689"/>
        <v>0</v>
      </c>
      <c r="AX70" s="49">
        <f t="shared" si="690"/>
        <v>0</v>
      </c>
      <c r="AY70" s="49">
        <f t="shared" si="691"/>
        <v>0</v>
      </c>
      <c r="AZ70" s="49">
        <f t="shared" si="692"/>
        <v>0</v>
      </c>
      <c r="BA70" s="49">
        <f t="shared" si="693"/>
        <v>0</v>
      </c>
      <c r="BB70" s="49">
        <f t="shared" si="694"/>
        <v>0</v>
      </c>
      <c r="BC70" s="49">
        <f t="shared" si="695"/>
        <v>0</v>
      </c>
      <c r="BD70" s="49">
        <f t="shared" si="696"/>
        <v>0</v>
      </c>
      <c r="BE70" s="49">
        <f t="shared" si="697"/>
        <v>0</v>
      </c>
      <c r="BF70" s="49">
        <f t="shared" si="698"/>
        <v>0</v>
      </c>
      <c r="BG70" s="49">
        <f t="shared" si="699"/>
        <v>0</v>
      </c>
      <c r="BH70" s="49">
        <f t="shared" si="700"/>
        <v>0</v>
      </c>
      <c r="BI70" s="49">
        <f t="shared" si="701"/>
        <v>0</v>
      </c>
      <c r="BJ70" s="49">
        <f t="shared" si="702"/>
        <v>0</v>
      </c>
      <c r="BK70" s="49">
        <f t="shared" si="703"/>
        <v>0</v>
      </c>
      <c r="BL70" s="49">
        <f t="shared" si="704"/>
        <v>0</v>
      </c>
      <c r="BM70" s="49">
        <f t="shared" si="705"/>
        <v>0</v>
      </c>
      <c r="BN70" s="49">
        <f t="shared" si="706"/>
        <v>0</v>
      </c>
      <c r="BO70" s="49">
        <f t="shared" si="707"/>
        <v>0</v>
      </c>
      <c r="BP70" s="49">
        <f t="shared" si="708"/>
        <v>0</v>
      </c>
      <c r="BQ70" s="49">
        <f t="shared" si="709"/>
        <v>0</v>
      </c>
      <c r="BR70" s="14"/>
      <c r="BS70" s="14"/>
      <c r="BT70" s="115" t="s">
        <v>199</v>
      </c>
      <c r="BU70" s="49">
        <f t="shared" si="710"/>
        <v>0</v>
      </c>
      <c r="BV70" s="49">
        <f t="shared" si="711"/>
        <v>0</v>
      </c>
      <c r="BW70" s="49">
        <f t="shared" si="712"/>
        <v>0</v>
      </c>
      <c r="BX70" s="49">
        <f t="shared" si="713"/>
        <v>0</v>
      </c>
      <c r="BY70" s="49">
        <f t="shared" si="714"/>
        <v>0</v>
      </c>
      <c r="BZ70" s="49">
        <f t="shared" si="715"/>
        <v>0</v>
      </c>
      <c r="CA70" s="49">
        <f t="shared" si="716"/>
        <v>0</v>
      </c>
      <c r="CB70" s="116" t="s">
        <v>160</v>
      </c>
      <c r="CC70" s="99">
        <f>RANK(CA70,CA67:CA70)</f>
        <v>1</v>
      </c>
      <c r="CD70" s="49">
        <f>SUMPRODUCT((CA67:CA70=CA70)*(BZ67:BZ70&gt;BZ70))</f>
        <v>0</v>
      </c>
      <c r="CE70" s="14"/>
      <c r="CF70" s="115" t="str">
        <f t="shared" si="717"/>
        <v>Uruguay</v>
      </c>
      <c r="CG70" s="49">
        <f t="shared" si="718"/>
        <v>0</v>
      </c>
      <c r="CH70" s="49">
        <f t="shared" si="719"/>
        <v>0</v>
      </c>
      <c r="CI70" s="49">
        <f t="shared" si="720"/>
        <v>0</v>
      </c>
      <c r="CJ70" s="49">
        <f t="shared" si="721"/>
        <v>0</v>
      </c>
      <c r="CK70" s="49" t="str">
        <f t="shared" si="722"/>
        <v>H</v>
      </c>
      <c r="CL70" s="49">
        <f>IF(CF70&gt;0,RANK(CJ70,CJ67:CJ70),)</f>
        <v>1</v>
      </c>
      <c r="CM70" s="49">
        <f>IF(AND(CF70&gt;0,COUNTIF(CL67:CL70,CL70)&gt;1),SUMIFS($AI$4:$AI$108,$AF$4:$AF$108,$BT70,$M$4:$M$108,1)+SUMIFS($AK$4:$AK$108,$AH$4:$AH$108,$BT70,$M$4:$M$108,1)-SUMIFS($AK$4:$AK$108,$AF$4:$AF$108,$BT70,$M$4:$M$108,1)-SUMIFS($AI$4:$AI$108,$AH$4:$AH$108,$BT70,$M$4:$M$108,1),)</f>
        <v>0</v>
      </c>
      <c r="CN70" s="49">
        <f>IF(AND(CF70&gt;0,COUNTIF(CL67:CL70,CL70)&gt;1),CL70+RANK(CM70,CM67:CM70)-1,CL70)</f>
        <v>1</v>
      </c>
      <c r="CO70" s="49">
        <f>IF(AND(CF70&gt;0,COUNTIF(CN67:CN70,CN70)&gt;1),SUMIFS($AI$4:$AI$108,$AF$4:$AF$108,$BT70,$M$4:$M$108,1)+SUMIFS($AK$4:$AK$108,$AH$4:$AH$108,$BT70,$M$4:$M$108,1),)</f>
        <v>0</v>
      </c>
      <c r="CP70" s="49">
        <f>IF(AND(CF70&gt;0,COUNTIF(CN67:CN70,CN70)&gt;1),CN70+RANK(CO70,CO67:CO70)-1,CN70)</f>
        <v>1</v>
      </c>
      <c r="CQ70" s="49">
        <f t="shared" si="723"/>
        <v>1</v>
      </c>
      <c r="CR70" s="49">
        <f>IF(OR(CQ70="",COUNTIF(CQ67:CQ70,CQ70)=1),"",$BZ70)</f>
        <v>0</v>
      </c>
      <c r="CS70" s="49">
        <f>IF(CQ70="","",IF(COUNTIF(CQ67:CQ70,CQ70)=1,CQ70,CQ70+RANK(CR70,CR67:CR70,0)-1))</f>
        <v>1</v>
      </c>
      <c r="CT70" s="49">
        <f>IF(OR(CS70="",COUNTIF(CS67:CS70,CS70)=1),"",$BX70)</f>
        <v>0</v>
      </c>
      <c r="CU70" s="49">
        <f>IF(CQ70="","",IF(COUNTIF(CS67:CS70,CS70)=1,CS70,CS70+RANK(CT70,CT67:CT70,0)-1))</f>
        <v>1</v>
      </c>
      <c r="CV70" s="49">
        <f>IF(OR(CU70="",COUNTIF(CU67:CU70,CU70)=1),"",$BU70)</f>
        <v>0</v>
      </c>
      <c r="CW70" s="49">
        <f>IF(CQ70="","",IF(COUNTIF(CU67:CU70,CU70)=1,CU70,CU70+RANK(CV70,CV67:CV70,0)-1))</f>
        <v>1</v>
      </c>
      <c r="CX70" s="49">
        <f>IF(CF70&gt;0,BM65+RANK(CW70,CW67:CW70,1),)</f>
        <v>1</v>
      </c>
      <c r="CY70" s="14"/>
      <c r="CZ70" s="115">
        <f t="shared" si="724"/>
        <v>0</v>
      </c>
      <c r="DA70" s="49">
        <f t="shared" si="725"/>
        <v>0</v>
      </c>
      <c r="DB70" s="49">
        <f t="shared" si="726"/>
        <v>0</v>
      </c>
      <c r="DC70" s="49">
        <f t="shared" si="727"/>
        <v>0</v>
      </c>
      <c r="DD70" s="49">
        <f t="shared" si="728"/>
        <v>0</v>
      </c>
      <c r="DE70" s="49" t="str">
        <f t="shared" si="729"/>
        <v>H</v>
      </c>
      <c r="DF70" s="49">
        <f>IF(CZ70&gt;0,RANK(DD70,DD67:DD70)+CG65,)</f>
        <v>0</v>
      </c>
      <c r="DG70" s="49">
        <f>IF(AND(CZ70&gt;0,COUNTIF(DF67:DF70,DF70)&gt;1),SUMIFS($AI$4:$AI$108,$AF$4:$AF$108,$BT70,$M$4:$M$108,2)+SUMIFS($AK$4:$AK$108,$AH$4:$AH108,$BT70,$M$4:$M$108,2)-SUMIFS($AK$4:$AK$108,$AF$4:$AF$108,$BT70,$M$4:$M$108,2)-SUMIFS($AI$4:$AI$108,$AH$4:$AH$108,$BT70,$M$4:$M$108,2),)</f>
        <v>0</v>
      </c>
      <c r="DH70" s="49">
        <f>IF(AND(CZ70&gt;0,COUNTIF(DF67:DF70,DF70)&gt;1),DF70+RANK(DG70,DG67:DG70)-1,DF70)</f>
        <v>0</v>
      </c>
      <c r="DI70" s="49">
        <f>IF(AND(CZ70&gt;0,COUNTIF(DH67:DH70,DH70)&gt;1),SUMIFS($AI$4:$AI$108,$AF$4:$AF$108,$BT70,$M$4:$M$108,2)+SUMIFS($AK$4:$AK$108,$AH$4:$AH$108,$BT70,$M$4:$M$108,2),)</f>
        <v>0</v>
      </c>
      <c r="DJ70" s="49">
        <f>IF(AND(CZ70&gt;0,COUNTIF(DH67:DH70,DH70)&gt;1),DH70+RANK(DI70,DI67:DI70)-1,DH70)</f>
        <v>0</v>
      </c>
      <c r="DK70" s="49" t="str">
        <f t="shared" si="730"/>
        <v/>
      </c>
      <c r="DL70" s="49" t="str">
        <f>IF(OR(DK70="",COUNTIF(DK67:DK70,DK70)=1),"",$BZ70)</f>
        <v/>
      </c>
      <c r="DM70" s="49" t="str">
        <f>IF(DK70="","",IF(COUNTIF(DK67:DK70,DK70)=1,DK70,DK70+RANK(DL70,DL67:DL70,0)-1))</f>
        <v/>
      </c>
      <c r="DN70" s="49" t="str">
        <f>IF(OR(DM70="",COUNTIF(DM67:DM70,DM70)=1),"",$BX70)</f>
        <v/>
      </c>
      <c r="DO70" s="49" t="str">
        <f>IF(DK70="","",IF(COUNTIF(DM67:DM70,DM70)=1,DM70,DM70+RANK(DN70,DN67:DN70,0)-1))</f>
        <v/>
      </c>
      <c r="DP70" s="49" t="str">
        <f>IF(OR(DO70="",COUNTIF(DO67:DO70,DO70)=1),"",$BU70)</f>
        <v/>
      </c>
      <c r="DQ70" s="49" t="str">
        <f>IF(DK70="","",IF(COUNTIF(DO67:DO70,DO70)=1,DO70,DO70+RANK(DP70,DP67:DP70,0)-1))</f>
        <v/>
      </c>
      <c r="DR70" s="49">
        <f>IF(CZ70&gt;0,CG65+RANK(DQ70,DQ67:DQ70,1),)</f>
        <v>0</v>
      </c>
      <c r="DS70" s="14"/>
      <c r="DT70" s="116">
        <f t="shared" si="731"/>
        <v>0</v>
      </c>
      <c r="DU70" s="49">
        <f t="shared" si="732"/>
        <v>0</v>
      </c>
      <c r="DV70" s="49">
        <f t="shared" si="733"/>
        <v>0</v>
      </c>
      <c r="DW70" s="49">
        <f t="shared" si="734"/>
        <v>0</v>
      </c>
      <c r="DX70" s="49">
        <f t="shared" si="735"/>
        <v>0</v>
      </c>
      <c r="DY70" s="49" t="str">
        <f t="shared" si="736"/>
        <v>H</v>
      </c>
      <c r="DZ70" s="49">
        <f>IF(DT70&gt;0,RANK(DX70,DX67:DX70)+CG65+DA65,)</f>
        <v>0</v>
      </c>
      <c r="EA70" s="49">
        <f>IF(AND(DT70&gt;0,COUNTIF(DZ67:DZ70,DZ70)&gt;1),SUMIFS($AI$4:$AI$108,$AF$4:$AF$108,$BT70,$M$4:$M$108,3)+SUMIFS($AK$4:$AK$108,$AH$4:$AH$108,$BT70,$M$4:$M$108,3)-SUMIFS($AK$4:$AK$108,$AF$4:$AF$108,$BT70,$M$4:$M$108,3)-SUMIFS($AI$4:$AI$108,$AH$4:$AH$108,$BT70,$M$4:$M$108,3),)</f>
        <v>0</v>
      </c>
      <c r="EB70" s="49">
        <f>IF(AND(DT70&gt;0,COUNTIF(DZ67:DZ70,DZ70)&gt;1),DZ70+RANK(EA70,EA67:EA70)-1,DZ70)</f>
        <v>0</v>
      </c>
      <c r="EC70" s="49">
        <f>IF(AND(DT70&gt;0,COUNTIF(EB67:EB70,EB70)&gt;1),SUMIFS($AI$4:$AI$108,$AF$4:$AF$108,$BT70,$M$4:$M$108,3)+SUMIFS($AK$4:$AK$108,$AH$4:$AH$108,$BT70,$M$4:$M$108,3),)</f>
        <v>0</v>
      </c>
      <c r="ED70" s="49">
        <f>IF(AND(DT70&gt;0,COUNTIF(EB67:EB70,EB70)&gt;1),EB70+RANK(EC70,EC67:EC70)-1,EB70)</f>
        <v>0</v>
      </c>
      <c r="EE70" s="49" t="str">
        <f t="shared" si="737"/>
        <v/>
      </c>
      <c r="EF70" s="49" t="str">
        <f>IF(OR(EE70="",COUNTIF(EE67:EE70,EE70)=1),"",$BZ70)</f>
        <v/>
      </c>
      <c r="EG70" s="49" t="str">
        <f>IF(EE70="","",IF(COUNTIF(EE67:EE70,EE70)=1,EE70,EE70+RANK(EF70,EF67:EF70,0)-1))</f>
        <v/>
      </c>
      <c r="EH70" s="49" t="str">
        <f>IF(OR(EG70="",COUNTIF(EG67:EG70,EG70)=1),"",$BX70)</f>
        <v/>
      </c>
      <c r="EI70" s="49" t="str">
        <f>IF(EE70="","",IF(COUNTIF(EG67:EG70,EG70)=1,EG70,EG70+RANK(EH70,EH67:EH70,0)-1))</f>
        <v/>
      </c>
      <c r="EJ70" s="49" t="str">
        <f>IF(OR(EI70="",COUNTIF(EI67:EI70,EI70)=1),"",$BU70)</f>
        <v/>
      </c>
      <c r="EK70" s="49" t="str">
        <f>IF(EE70="","",IF(COUNTIF(EI67:EI70,EI70)=1,EI70,EI70+RANK(EJ70,EJ67:EJ70,0)-1))</f>
        <v/>
      </c>
      <c r="EL70" s="49">
        <f>IF(DT70&gt;0,CG65+DA65+RANK(EK70,EK67:EK70,1),)</f>
        <v>0</v>
      </c>
      <c r="EM70" s="14"/>
      <c r="EN70" s="49">
        <f t="shared" si="738"/>
        <v>0</v>
      </c>
      <c r="EO70" s="49">
        <f t="shared" si="739"/>
        <v>0</v>
      </c>
      <c r="EP70" s="49">
        <f t="shared" si="740"/>
        <v>0</v>
      </c>
      <c r="EQ70" s="49">
        <f t="shared" si="741"/>
        <v>0</v>
      </c>
      <c r="ER70" s="49">
        <f t="shared" si="742"/>
        <v>0</v>
      </c>
      <c r="ES70" s="49" t="str">
        <f t="shared" si="743"/>
        <v>H</v>
      </c>
      <c r="ET70" s="49">
        <f>IF(EN70&gt;0,RANK(ER70,ER67:ER70)+CG65+DA65+DU65,)</f>
        <v>0</v>
      </c>
      <c r="EU70" s="49">
        <f>IF(AND(EN70&gt;0,COUNTIF(ET67:ET70,ET70)&gt;1),SUMIFS($AI$4:$AI$108,$AF$4:$AF$108,$BT70,$M$4:$M$108,4)+SUMIFS($AK$4:$AK$108,$AH$4:$AH$108,$BT70,$M$4:$M$108,4)-SUMIFS($AK$4:$AK$108,$AF$4:$AF$108,$BT70,$M$4:$M$108,4)-SUMIFS($AI$4:$AI$108,$AH$4:$AH$108,$BT70,$M$4:$M$108,4),)</f>
        <v>0</v>
      </c>
      <c r="EV70" s="49">
        <f>IF(AND(EN70&gt;0,COUNTIF(ET67:ET70,ET70)&gt;1),ET70+RANK(EU70,EU67:EU70)-1,ET70)</f>
        <v>0</v>
      </c>
      <c r="EW70" s="49">
        <f t="shared" si="744"/>
        <v>0</v>
      </c>
      <c r="EX70" s="49">
        <f>IF(AND(EN70&gt;0,COUNTIF(EV67:EV70,EV70)&gt;1),EV70+RANK(EW70,EW67:EW70)-1,EV70)</f>
        <v>0</v>
      </c>
      <c r="EY70" s="49" t="str">
        <f t="shared" si="745"/>
        <v/>
      </c>
      <c r="EZ70" s="49" t="str">
        <f>IF(OR(EY70="",COUNTIF(EY67:EY70,EY70)=1),"",$BZ70)</f>
        <v/>
      </c>
      <c r="FA70" s="49" t="str">
        <f>IF(EY70="","",IF(COUNTIF(EY67:EY70,EY70)=1,EY70,EY70+RANK(EZ70,EZ67:EZ70,0)-1))</f>
        <v/>
      </c>
      <c r="FB70" s="49" t="str">
        <f>IF(OR(FA70="",COUNTIF(FA67:FA70,FA70)=1),"",$BX70)</f>
        <v/>
      </c>
      <c r="FC70" s="49" t="str">
        <f>IF(EY70="","",IF(COUNTIF(FA67:FA70,FA70)=1,FA70,FA70+RANK(FB70,FB67:FB70,0)-1))</f>
        <v/>
      </c>
      <c r="FD70" s="49" t="str">
        <f>IF(OR(FC70="",COUNTIF(FC67:FC70,FC70)=1),"",$BU70)</f>
        <v/>
      </c>
      <c r="FE70" s="49" t="str">
        <f>IF(EY70="","",IF(COUNTIF(FC67:FC70,FC70)=1,FC70,FC70+RANK(FD70,FD67:FD70,0)-1))</f>
        <v/>
      </c>
      <c r="FF70" s="49">
        <f>IF(EN70&gt;0,CG65+DA65+DU65+RANK(FE70,FE67:FE70,1),)</f>
        <v>0</v>
      </c>
      <c r="FG70" s="14"/>
      <c r="FH70" s="49">
        <f>IFERROR(VLOOKUP(FJ70,CF66:CX70,19,FALSE),IFERROR(VLOOKUP(FJ70,CZ66:DR70,19,FALSE),IFERROR(VLOOKUP(FJ70,DT66:EL70,19,FALSE),VLOOKUP(FJ70,EN66:FF70,19,FALSE))))</f>
        <v>1</v>
      </c>
      <c r="FI70" s="49">
        <f>RANK(FH70,FH67:FH70,1)+COUNTIF(FH67:FH70,FH70)-1</f>
        <v>4</v>
      </c>
      <c r="FJ70" s="14" t="str">
        <f t="shared" si="746"/>
        <v>Uruguay</v>
      </c>
      <c r="FK70" s="42"/>
      <c r="FL70" s="42"/>
      <c r="FM70" s="42"/>
      <c r="FN70" s="42"/>
      <c r="FO70" s="42"/>
      <c r="FP70" s="42"/>
      <c r="FQ70" s="42"/>
      <c r="FR70" s="42"/>
      <c r="FS70" s="42"/>
      <c r="FT70" s="42"/>
      <c r="FU70" s="42"/>
      <c r="FV70" s="42"/>
      <c r="FW70" s="42"/>
      <c r="FX70" s="42"/>
      <c r="FY70" s="42"/>
      <c r="FZ70" s="44">
        <v>68</v>
      </c>
      <c r="GA70" s="44" t="str">
        <f t="shared" si="79"/>
        <v>EJBDIFLK</v>
      </c>
      <c r="GB70" s="44" t="s">
        <v>148</v>
      </c>
      <c r="GC70" s="44" t="s">
        <v>159</v>
      </c>
      <c r="GD70" s="44" t="s">
        <v>146</v>
      </c>
      <c r="GE70" s="44" t="s">
        <v>147</v>
      </c>
      <c r="GF70" s="44" t="s">
        <v>150</v>
      </c>
      <c r="GG70" s="44" t="s">
        <v>109</v>
      </c>
      <c r="GH70" s="44" t="s">
        <v>152</v>
      </c>
      <c r="GI70" s="44" t="s">
        <v>151</v>
      </c>
      <c r="GJ70" s="100" t="str">
        <f t="shared" ref="GJ70:GQ70" si="753">VLOOKUP(GB70,$FM$3:$FN$15,2,FALSE)</f>
        <v>Elfenbenskusten</v>
      </c>
      <c r="GK70" s="100" t="str">
        <f t="shared" si="753"/>
        <v>Österrike</v>
      </c>
      <c r="GL70" s="100" t="str">
        <f t="shared" si="753"/>
        <v>Qatar</v>
      </c>
      <c r="GM70" s="100" t="str">
        <f t="shared" si="753"/>
        <v>Australien</v>
      </c>
      <c r="GN70" s="100" t="str">
        <f t="shared" si="753"/>
        <v>Irak</v>
      </c>
      <c r="GO70" s="100" t="str">
        <f t="shared" si="753"/>
        <v>Sverige</v>
      </c>
      <c r="GP70" s="100" t="str">
        <f t="shared" si="753"/>
        <v>Ghana</v>
      </c>
      <c r="GQ70" s="100" t="str">
        <f t="shared" si="753"/>
        <v>Uzbekistan</v>
      </c>
      <c r="GR70" s="42" t="str">
        <f t="shared" si="81"/>
        <v/>
      </c>
      <c r="GS70" s="42"/>
      <c r="GT70" s="42"/>
      <c r="GU70" s="42"/>
      <c r="GV70" s="42"/>
      <c r="GW70" s="42"/>
      <c r="GX70" s="44"/>
      <c r="GY70" s="42"/>
      <c r="GZ70" s="85">
        <v>67</v>
      </c>
      <c r="HA70" s="42"/>
      <c r="HB70" s="96"/>
      <c r="HC70" s="85"/>
      <c r="HD70" s="42"/>
      <c r="HE70" s="42"/>
      <c r="HF70" s="42"/>
      <c r="HG70" s="42"/>
    </row>
    <row r="71" spans="1:215" ht="14.25" customHeight="1" x14ac:dyDescent="0.35">
      <c r="A71" s="42"/>
      <c r="B71" s="85">
        <v>65</v>
      </c>
      <c r="C71" s="86">
        <v>46200</v>
      </c>
      <c r="D71" s="87" t="s">
        <v>197</v>
      </c>
      <c r="E71" s="88" t="s">
        <v>157</v>
      </c>
      <c r="F71" s="89" t="s">
        <v>198</v>
      </c>
      <c r="G71" s="90"/>
      <c r="H71" s="85" t="s">
        <v>157</v>
      </c>
      <c r="I71" s="90"/>
      <c r="J71" s="85" t="str">
        <f t="shared" si="666"/>
        <v/>
      </c>
      <c r="K71" s="91"/>
      <c r="L71" s="91"/>
      <c r="M71" s="92">
        <f t="shared" si="667"/>
        <v>1</v>
      </c>
      <c r="N71" s="46"/>
      <c r="O71" s="118" t="str">
        <f>IF(COUNTBLANK(G67:G72)+COUNTBLANK(I67:I72)=0,"Resultat OK","Fyll i resultat")</f>
        <v>Fyll i resultat</v>
      </c>
      <c r="P71" s="102"/>
      <c r="Q71" s="102"/>
      <c r="R71" s="102"/>
      <c r="S71" s="102"/>
      <c r="T71" s="102"/>
      <c r="U71" s="102"/>
      <c r="V71" s="43"/>
      <c r="W71" s="42"/>
      <c r="X71" s="43"/>
      <c r="Y71" s="44"/>
      <c r="Z71" s="44"/>
      <c r="AA71" s="44"/>
      <c r="AB71" s="47"/>
      <c r="AC71" s="48"/>
      <c r="AD71" s="42"/>
      <c r="AE71" s="98">
        <f t="shared" ref="AE71:AH71" si="754">C71</f>
        <v>46200</v>
      </c>
      <c r="AF71" s="98" t="str">
        <f t="shared" si="754"/>
        <v>Kap Verde</v>
      </c>
      <c r="AG71" s="98" t="str">
        <f t="shared" si="754"/>
        <v>-</v>
      </c>
      <c r="AH71" s="98" t="str">
        <f t="shared" si="754"/>
        <v>Saudiarabien</v>
      </c>
      <c r="AI71" s="90" t="str">
        <f t="shared" si="676"/>
        <v/>
      </c>
      <c r="AJ71" s="85" t="str">
        <f t="shared" si="677"/>
        <v>-</v>
      </c>
      <c r="AK71" s="90" t="str">
        <f t="shared" si="678"/>
        <v/>
      </c>
      <c r="AL71" s="85" t="str">
        <f t="shared" si="679"/>
        <v/>
      </c>
      <c r="AM71" s="91"/>
      <c r="AN71" s="49">
        <f t="shared" si="680"/>
        <v>0</v>
      </c>
      <c r="AO71" s="49">
        <f t="shared" si="681"/>
        <v>0</v>
      </c>
      <c r="AP71" s="49">
        <f t="shared" si="682"/>
        <v>0</v>
      </c>
      <c r="AQ71" s="49">
        <f t="shared" si="683"/>
        <v>0</v>
      </c>
      <c r="AR71" s="49">
        <f t="shared" si="684"/>
        <v>0</v>
      </c>
      <c r="AS71" s="49">
        <f t="shared" si="685"/>
        <v>0</v>
      </c>
      <c r="AT71" s="49">
        <f t="shared" si="686"/>
        <v>0</v>
      </c>
      <c r="AU71" s="49">
        <f t="shared" si="687"/>
        <v>0</v>
      </c>
      <c r="AV71" s="49">
        <f t="shared" si="688"/>
        <v>0</v>
      </c>
      <c r="AW71" s="49">
        <f t="shared" si="689"/>
        <v>0</v>
      </c>
      <c r="AX71" s="49">
        <f t="shared" si="690"/>
        <v>0</v>
      </c>
      <c r="AY71" s="49">
        <f t="shared" si="691"/>
        <v>0</v>
      </c>
      <c r="AZ71" s="49">
        <f t="shared" si="692"/>
        <v>0</v>
      </c>
      <c r="BA71" s="49">
        <f t="shared" si="693"/>
        <v>0</v>
      </c>
      <c r="BB71" s="49">
        <f t="shared" si="694"/>
        <v>0</v>
      </c>
      <c r="BC71" s="49">
        <f t="shared" si="695"/>
        <v>0</v>
      </c>
      <c r="BD71" s="49">
        <f t="shared" si="696"/>
        <v>0</v>
      </c>
      <c r="BE71" s="49">
        <f t="shared" si="697"/>
        <v>0</v>
      </c>
      <c r="BF71" s="49">
        <f t="shared" si="698"/>
        <v>0</v>
      </c>
      <c r="BG71" s="49">
        <f t="shared" si="699"/>
        <v>0</v>
      </c>
      <c r="BH71" s="49">
        <f t="shared" si="700"/>
        <v>0</v>
      </c>
      <c r="BI71" s="49">
        <f t="shared" si="701"/>
        <v>0</v>
      </c>
      <c r="BJ71" s="49">
        <f t="shared" si="702"/>
        <v>0</v>
      </c>
      <c r="BK71" s="49">
        <f t="shared" si="703"/>
        <v>0</v>
      </c>
      <c r="BL71" s="49">
        <f t="shared" si="704"/>
        <v>0</v>
      </c>
      <c r="BM71" s="49">
        <f t="shared" si="705"/>
        <v>0</v>
      </c>
      <c r="BN71" s="49">
        <f t="shared" si="706"/>
        <v>0</v>
      </c>
      <c r="BO71" s="49">
        <f t="shared" si="707"/>
        <v>0</v>
      </c>
      <c r="BP71" s="49">
        <f t="shared" si="708"/>
        <v>0</v>
      </c>
      <c r="BQ71" s="49">
        <f t="shared" si="709"/>
        <v>0</v>
      </c>
      <c r="BR71" s="14"/>
      <c r="BS71" s="14"/>
      <c r="BT71" s="14"/>
      <c r="BU71" s="49"/>
      <c r="BV71" s="49"/>
      <c r="BW71" s="49"/>
      <c r="BX71" s="49"/>
      <c r="BY71" s="49"/>
      <c r="BZ71" s="49"/>
      <c r="CA71" s="49"/>
      <c r="CB71" s="14"/>
      <c r="CC71" s="49"/>
      <c r="CD71" s="49"/>
      <c r="CE71" s="14"/>
      <c r="CF71" s="14"/>
      <c r="CG71" s="49"/>
      <c r="CH71" s="49"/>
      <c r="CI71" s="49"/>
      <c r="CJ71" s="49"/>
      <c r="CK71" s="49"/>
      <c r="CL71" s="49"/>
      <c r="CM71" s="49"/>
      <c r="CN71" s="49"/>
      <c r="CO71" s="49"/>
      <c r="CP71" s="49"/>
      <c r="CQ71" s="49"/>
      <c r="CR71" s="49"/>
      <c r="CS71" s="49"/>
      <c r="CT71" s="49"/>
      <c r="CU71" s="49"/>
      <c r="CV71" s="49"/>
      <c r="CW71" s="49"/>
      <c r="CX71" s="49"/>
      <c r="CY71" s="14"/>
      <c r="CZ71" s="14"/>
      <c r="DA71" s="49"/>
      <c r="DB71" s="49"/>
      <c r="DC71" s="49"/>
      <c r="DD71" s="49"/>
      <c r="DE71" s="49"/>
      <c r="DF71" s="49"/>
      <c r="DG71" s="49"/>
      <c r="DH71" s="49"/>
      <c r="DI71" s="49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49"/>
      <c r="DU71" s="49"/>
      <c r="DV71" s="49"/>
      <c r="DW71" s="49"/>
      <c r="DX71" s="49"/>
      <c r="DY71" s="49"/>
      <c r="DZ71" s="49"/>
      <c r="EA71" s="49"/>
      <c r="EB71" s="49"/>
      <c r="EC71" s="49"/>
      <c r="ED71" s="49"/>
      <c r="EE71" s="49"/>
      <c r="EF71" s="49"/>
      <c r="EG71" s="49"/>
      <c r="EH71" s="49"/>
      <c r="EI71" s="49"/>
      <c r="EJ71" s="49"/>
      <c r="EK71" s="49"/>
      <c r="EL71" s="49"/>
      <c r="EM71" s="14"/>
      <c r="EN71" s="49"/>
      <c r="EO71" s="49"/>
      <c r="EP71" s="49"/>
      <c r="EQ71" s="49"/>
      <c r="ER71" s="49"/>
      <c r="ES71" s="49"/>
      <c r="ET71" s="49"/>
      <c r="EU71" s="49"/>
      <c r="EV71" s="49"/>
      <c r="EW71" s="49"/>
      <c r="EX71" s="49"/>
      <c r="EY71" s="49"/>
      <c r="EZ71" s="49"/>
      <c r="FA71" s="49"/>
      <c r="FB71" s="49"/>
      <c r="FC71" s="49"/>
      <c r="FD71" s="49"/>
      <c r="FE71" s="49"/>
      <c r="FF71" s="49"/>
      <c r="FG71" s="14"/>
      <c r="FH71" s="49"/>
      <c r="FI71" s="49"/>
      <c r="FJ71" s="14"/>
      <c r="FK71" s="42"/>
      <c r="FL71" s="42"/>
      <c r="FM71" s="42"/>
      <c r="FN71" s="42"/>
      <c r="FO71" s="42"/>
      <c r="FP71" s="42"/>
      <c r="FQ71" s="42"/>
      <c r="FR71" s="42"/>
      <c r="FS71" s="42"/>
      <c r="FT71" s="42"/>
      <c r="FU71" s="42"/>
      <c r="FV71" s="42"/>
      <c r="FW71" s="42"/>
      <c r="FX71" s="42"/>
      <c r="FY71" s="42"/>
      <c r="FZ71" s="44">
        <v>69</v>
      </c>
      <c r="GA71" s="44" t="str">
        <f t="shared" si="79"/>
        <v>EJBDHFLK</v>
      </c>
      <c r="GB71" s="44" t="s">
        <v>148</v>
      </c>
      <c r="GC71" s="44" t="s">
        <v>159</v>
      </c>
      <c r="GD71" s="44" t="s">
        <v>146</v>
      </c>
      <c r="GE71" s="44" t="s">
        <v>147</v>
      </c>
      <c r="GF71" s="44" t="s">
        <v>160</v>
      </c>
      <c r="GG71" s="44" t="s">
        <v>109</v>
      </c>
      <c r="GH71" s="44" t="s">
        <v>152</v>
      </c>
      <c r="GI71" s="44" t="s">
        <v>151</v>
      </c>
      <c r="GJ71" s="100" t="str">
        <f t="shared" ref="GJ71:GQ71" si="755">VLOOKUP(GB71,$FM$3:$FN$15,2,FALSE)</f>
        <v>Elfenbenskusten</v>
      </c>
      <c r="GK71" s="100" t="str">
        <f t="shared" si="755"/>
        <v>Österrike</v>
      </c>
      <c r="GL71" s="100" t="str">
        <f t="shared" si="755"/>
        <v>Qatar</v>
      </c>
      <c r="GM71" s="100" t="str">
        <f t="shared" si="755"/>
        <v>Australien</v>
      </c>
      <c r="GN71" s="100" t="str">
        <f t="shared" si="755"/>
        <v>Saudiarabien</v>
      </c>
      <c r="GO71" s="100" t="str">
        <f t="shared" si="755"/>
        <v>Sverige</v>
      </c>
      <c r="GP71" s="100" t="str">
        <f t="shared" si="755"/>
        <v>Ghana</v>
      </c>
      <c r="GQ71" s="100" t="str">
        <f t="shared" si="755"/>
        <v>Uzbekistan</v>
      </c>
      <c r="GR71" s="42" t="str">
        <f t="shared" si="81"/>
        <v/>
      </c>
      <c r="GS71" s="42"/>
      <c r="GT71" s="42"/>
      <c r="GU71" s="42"/>
      <c r="GV71" s="42"/>
      <c r="GW71" s="42"/>
      <c r="GX71" s="42"/>
      <c r="GY71" s="42"/>
      <c r="GZ71" s="85">
        <v>68</v>
      </c>
      <c r="HA71" s="42"/>
      <c r="HB71" s="96"/>
      <c r="HC71" s="85"/>
      <c r="HD71" s="42"/>
      <c r="HE71" s="42"/>
      <c r="HF71" s="42"/>
      <c r="HG71" s="42"/>
    </row>
    <row r="72" spans="1:215" ht="14.25" customHeight="1" x14ac:dyDescent="0.35">
      <c r="A72" s="42"/>
      <c r="B72" s="85">
        <v>66</v>
      </c>
      <c r="C72" s="86">
        <v>46200</v>
      </c>
      <c r="D72" s="87" t="s">
        <v>199</v>
      </c>
      <c r="E72" s="88" t="s">
        <v>157</v>
      </c>
      <c r="F72" s="89" t="s">
        <v>196</v>
      </c>
      <c r="G72" s="90"/>
      <c r="H72" s="85" t="s">
        <v>157</v>
      </c>
      <c r="I72" s="90"/>
      <c r="J72" s="85" t="str">
        <f t="shared" si="666"/>
        <v/>
      </c>
      <c r="K72" s="91"/>
      <c r="L72" s="91"/>
      <c r="M72" s="92">
        <f t="shared" si="667"/>
        <v>1</v>
      </c>
      <c r="N72" s="46"/>
      <c r="O72" s="42"/>
      <c r="P72" s="42"/>
      <c r="Q72" s="42"/>
      <c r="R72" s="42"/>
      <c r="S72" s="42"/>
      <c r="T72" s="42"/>
      <c r="U72" s="42"/>
      <c r="V72" s="43"/>
      <c r="W72" s="42"/>
      <c r="X72" s="43"/>
      <c r="Y72" s="44"/>
      <c r="Z72" s="44"/>
      <c r="AA72" s="44"/>
      <c r="AB72" s="47"/>
      <c r="AC72" s="48"/>
      <c r="AD72" s="42"/>
      <c r="AE72" s="98">
        <f t="shared" ref="AE72:AH72" si="756">C72</f>
        <v>46200</v>
      </c>
      <c r="AF72" s="98" t="str">
        <f t="shared" si="756"/>
        <v>Uruguay</v>
      </c>
      <c r="AG72" s="98" t="str">
        <f t="shared" si="756"/>
        <v>-</v>
      </c>
      <c r="AH72" s="98" t="str">
        <f t="shared" si="756"/>
        <v>Spanien</v>
      </c>
      <c r="AI72" s="90" t="str">
        <f t="shared" si="676"/>
        <v/>
      </c>
      <c r="AJ72" s="85" t="str">
        <f t="shared" si="677"/>
        <v>-</v>
      </c>
      <c r="AK72" s="90" t="str">
        <f t="shared" si="678"/>
        <v/>
      </c>
      <c r="AL72" s="85" t="str">
        <f t="shared" si="679"/>
        <v/>
      </c>
      <c r="AM72" s="91"/>
      <c r="AN72" s="49">
        <f t="shared" si="680"/>
        <v>0</v>
      </c>
      <c r="AO72" s="49">
        <f t="shared" si="681"/>
        <v>0</v>
      </c>
      <c r="AP72" s="49">
        <f t="shared" si="682"/>
        <v>0</v>
      </c>
      <c r="AQ72" s="49">
        <f t="shared" si="683"/>
        <v>0</v>
      </c>
      <c r="AR72" s="49">
        <f t="shared" si="684"/>
        <v>0</v>
      </c>
      <c r="AS72" s="49">
        <f t="shared" si="685"/>
        <v>0</v>
      </c>
      <c r="AT72" s="49">
        <f t="shared" si="686"/>
        <v>0</v>
      </c>
      <c r="AU72" s="49">
        <f t="shared" si="687"/>
        <v>0</v>
      </c>
      <c r="AV72" s="49">
        <f t="shared" si="688"/>
        <v>0</v>
      </c>
      <c r="AW72" s="49">
        <f t="shared" si="689"/>
        <v>0</v>
      </c>
      <c r="AX72" s="49">
        <f t="shared" si="690"/>
        <v>0</v>
      </c>
      <c r="AY72" s="49">
        <f t="shared" si="691"/>
        <v>0</v>
      </c>
      <c r="AZ72" s="49">
        <f t="shared" si="692"/>
        <v>0</v>
      </c>
      <c r="BA72" s="49">
        <f t="shared" si="693"/>
        <v>0</v>
      </c>
      <c r="BB72" s="49">
        <f t="shared" si="694"/>
        <v>0</v>
      </c>
      <c r="BC72" s="49">
        <f t="shared" si="695"/>
        <v>0</v>
      </c>
      <c r="BD72" s="49">
        <f t="shared" si="696"/>
        <v>0</v>
      </c>
      <c r="BE72" s="49">
        <f t="shared" si="697"/>
        <v>0</v>
      </c>
      <c r="BF72" s="49">
        <f t="shared" si="698"/>
        <v>0</v>
      </c>
      <c r="BG72" s="49">
        <f t="shared" si="699"/>
        <v>0</v>
      </c>
      <c r="BH72" s="49">
        <f t="shared" si="700"/>
        <v>0</v>
      </c>
      <c r="BI72" s="49">
        <f t="shared" si="701"/>
        <v>0</v>
      </c>
      <c r="BJ72" s="49">
        <f t="shared" si="702"/>
        <v>0</v>
      </c>
      <c r="BK72" s="49">
        <f t="shared" si="703"/>
        <v>0</v>
      </c>
      <c r="BL72" s="49">
        <f t="shared" si="704"/>
        <v>0</v>
      </c>
      <c r="BM72" s="49">
        <f t="shared" si="705"/>
        <v>0</v>
      </c>
      <c r="BN72" s="49">
        <f t="shared" si="706"/>
        <v>0</v>
      </c>
      <c r="BO72" s="49">
        <f t="shared" si="707"/>
        <v>0</v>
      </c>
      <c r="BP72" s="49">
        <f t="shared" si="708"/>
        <v>0</v>
      </c>
      <c r="BQ72" s="49">
        <f t="shared" si="709"/>
        <v>0</v>
      </c>
      <c r="BR72" s="14"/>
      <c r="BS72" s="14"/>
      <c r="BT72" s="14"/>
      <c r="BU72" s="49"/>
      <c r="BV72" s="49"/>
      <c r="BW72" s="49"/>
      <c r="BX72" s="49"/>
      <c r="BY72" s="49"/>
      <c r="BZ72" s="49"/>
      <c r="CA72" s="49"/>
      <c r="CB72" s="14"/>
      <c r="CC72" s="49"/>
      <c r="CD72" s="49"/>
      <c r="CE72" s="14"/>
      <c r="CF72" s="14"/>
      <c r="CG72" s="49"/>
      <c r="CH72" s="49"/>
      <c r="CI72" s="49"/>
      <c r="CJ72" s="49"/>
      <c r="CK72" s="49"/>
      <c r="CL72" s="49"/>
      <c r="CM72" s="49"/>
      <c r="CN72" s="49"/>
      <c r="CO72" s="49"/>
      <c r="CP72" s="49"/>
      <c r="CQ72" s="49"/>
      <c r="CR72" s="49"/>
      <c r="CS72" s="49"/>
      <c r="CT72" s="49"/>
      <c r="CU72" s="49"/>
      <c r="CV72" s="49"/>
      <c r="CW72" s="49"/>
      <c r="CX72" s="49"/>
      <c r="CY72" s="14"/>
      <c r="CZ72" s="14"/>
      <c r="DA72" s="49"/>
      <c r="DB72" s="49"/>
      <c r="DC72" s="49"/>
      <c r="DD72" s="49"/>
      <c r="DE72" s="49"/>
      <c r="DF72" s="49"/>
      <c r="DG72" s="49"/>
      <c r="DH72" s="49"/>
      <c r="DI72" s="49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49"/>
      <c r="DU72" s="49"/>
      <c r="DV72" s="49"/>
      <c r="DW72" s="49"/>
      <c r="DX72" s="49"/>
      <c r="DY72" s="49"/>
      <c r="DZ72" s="49"/>
      <c r="EA72" s="49"/>
      <c r="EB72" s="49"/>
      <c r="EC72" s="49"/>
      <c r="ED72" s="49"/>
      <c r="EE72" s="49"/>
      <c r="EF72" s="49"/>
      <c r="EG72" s="49"/>
      <c r="EH72" s="49"/>
      <c r="EI72" s="49"/>
      <c r="EJ72" s="49"/>
      <c r="EK72" s="49"/>
      <c r="EL72" s="49"/>
      <c r="EM72" s="14"/>
      <c r="EN72" s="49"/>
      <c r="EO72" s="49"/>
      <c r="EP72" s="49"/>
      <c r="EQ72" s="49"/>
      <c r="ER72" s="49"/>
      <c r="ES72" s="49"/>
      <c r="ET72" s="49"/>
      <c r="EU72" s="49"/>
      <c r="EV72" s="49"/>
      <c r="EW72" s="49"/>
      <c r="EX72" s="49"/>
      <c r="EY72" s="49"/>
      <c r="EZ72" s="49"/>
      <c r="FA72" s="49"/>
      <c r="FB72" s="49"/>
      <c r="FC72" s="49"/>
      <c r="FD72" s="49"/>
      <c r="FE72" s="49"/>
      <c r="FF72" s="49"/>
      <c r="FG72" s="14"/>
      <c r="FH72" s="49"/>
      <c r="FI72" s="49"/>
      <c r="FJ72" s="14"/>
      <c r="FK72" s="42"/>
      <c r="FL72" s="42"/>
      <c r="FM72" s="42"/>
      <c r="FN72" s="42"/>
      <c r="FO72" s="42"/>
      <c r="FP72" s="42"/>
      <c r="FQ72" s="42"/>
      <c r="FR72" s="42"/>
      <c r="FS72" s="42"/>
      <c r="FT72" s="42"/>
      <c r="FU72" s="42"/>
      <c r="FV72" s="42"/>
      <c r="FW72" s="42"/>
      <c r="FX72" s="42"/>
      <c r="FY72" s="42"/>
      <c r="FZ72" s="44">
        <v>70</v>
      </c>
      <c r="GA72" s="44" t="str">
        <f t="shared" si="79"/>
        <v>EIBDHFLK</v>
      </c>
      <c r="GB72" s="44" t="s">
        <v>148</v>
      </c>
      <c r="GC72" s="44" t="s">
        <v>150</v>
      </c>
      <c r="GD72" s="44" t="s">
        <v>146</v>
      </c>
      <c r="GE72" s="44" t="s">
        <v>147</v>
      </c>
      <c r="GF72" s="44" t="s">
        <v>160</v>
      </c>
      <c r="GG72" s="44" t="s">
        <v>109</v>
      </c>
      <c r="GH72" s="44" t="s">
        <v>152</v>
      </c>
      <c r="GI72" s="44" t="s">
        <v>151</v>
      </c>
      <c r="GJ72" s="100" t="str">
        <f t="shared" ref="GJ72:GQ72" si="757">VLOOKUP(GB72,$FM$3:$FN$15,2,FALSE)</f>
        <v>Elfenbenskusten</v>
      </c>
      <c r="GK72" s="100" t="str">
        <f t="shared" si="757"/>
        <v>Irak</v>
      </c>
      <c r="GL72" s="100" t="str">
        <f t="shared" si="757"/>
        <v>Qatar</v>
      </c>
      <c r="GM72" s="100" t="str">
        <f t="shared" si="757"/>
        <v>Australien</v>
      </c>
      <c r="GN72" s="100" t="str">
        <f t="shared" si="757"/>
        <v>Saudiarabien</v>
      </c>
      <c r="GO72" s="100" t="str">
        <f t="shared" si="757"/>
        <v>Sverige</v>
      </c>
      <c r="GP72" s="100" t="str">
        <f t="shared" si="757"/>
        <v>Ghana</v>
      </c>
      <c r="GQ72" s="100" t="str">
        <f t="shared" si="757"/>
        <v>Uzbekistan</v>
      </c>
      <c r="GR72" s="42" t="str">
        <f t="shared" si="81"/>
        <v/>
      </c>
      <c r="GS72" s="42"/>
      <c r="GT72" s="42"/>
      <c r="GU72" s="42"/>
      <c r="GV72" s="42"/>
      <c r="GW72" s="42"/>
      <c r="GX72" s="127"/>
      <c r="GY72" s="42"/>
      <c r="GZ72" s="85">
        <v>69</v>
      </c>
      <c r="HA72" s="42"/>
      <c r="HB72" s="96"/>
      <c r="HC72" s="85"/>
      <c r="HD72" s="42"/>
      <c r="HE72" s="42"/>
      <c r="HF72" s="42"/>
      <c r="HG72" s="42"/>
    </row>
    <row r="73" spans="1:215" ht="14.25" customHeight="1" x14ac:dyDescent="0.35">
      <c r="A73" s="42"/>
      <c r="B73" s="44"/>
      <c r="C73" s="71"/>
      <c r="D73" s="43"/>
      <c r="E73" s="44"/>
      <c r="F73" s="43"/>
      <c r="G73" s="141"/>
      <c r="H73" s="91"/>
      <c r="I73" s="141"/>
      <c r="J73" s="44"/>
      <c r="K73" s="91"/>
      <c r="L73" s="91"/>
      <c r="M73" s="46"/>
      <c r="N73" s="46"/>
      <c r="O73" s="42"/>
      <c r="P73" s="42"/>
      <c r="Q73" s="42"/>
      <c r="R73" s="42"/>
      <c r="S73" s="42"/>
      <c r="T73" s="42"/>
      <c r="U73" s="42"/>
      <c r="V73" s="43"/>
      <c r="W73" s="42"/>
      <c r="X73" s="43"/>
      <c r="Y73" s="44"/>
      <c r="Z73" s="44"/>
      <c r="AA73" s="44"/>
      <c r="AB73" s="47"/>
      <c r="AC73" s="48"/>
      <c r="AD73" s="42"/>
      <c r="AE73" s="71"/>
      <c r="AF73" s="43"/>
      <c r="AG73" s="44"/>
      <c r="AH73" s="43"/>
      <c r="AI73" s="141"/>
      <c r="AJ73" s="91"/>
      <c r="AK73" s="141"/>
      <c r="AL73" s="44"/>
      <c r="AM73" s="91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14"/>
      <c r="BS73" s="14"/>
      <c r="BT73" s="14"/>
      <c r="BU73" s="49"/>
      <c r="BV73" s="49"/>
      <c r="BW73" s="49"/>
      <c r="BX73" s="49"/>
      <c r="BY73" s="49"/>
      <c r="BZ73" s="49"/>
      <c r="CA73" s="49"/>
      <c r="CB73" s="14"/>
      <c r="CC73" s="49"/>
      <c r="CD73" s="49"/>
      <c r="CE73" s="14"/>
      <c r="CF73" s="14"/>
      <c r="CG73" s="49"/>
      <c r="CH73" s="49"/>
      <c r="CI73" s="49"/>
      <c r="CJ73" s="49"/>
      <c r="CK73" s="49"/>
      <c r="CL73" s="49"/>
      <c r="CM73" s="49"/>
      <c r="CN73" s="49"/>
      <c r="CO73" s="49"/>
      <c r="CP73" s="49"/>
      <c r="CQ73" s="49"/>
      <c r="CR73" s="49"/>
      <c r="CS73" s="49"/>
      <c r="CT73" s="49"/>
      <c r="CU73" s="49"/>
      <c r="CV73" s="49"/>
      <c r="CW73" s="49"/>
      <c r="CX73" s="49"/>
      <c r="CY73" s="14"/>
      <c r="CZ73" s="14"/>
      <c r="DA73" s="49"/>
      <c r="DB73" s="49"/>
      <c r="DC73" s="49"/>
      <c r="DD73" s="49"/>
      <c r="DE73" s="49"/>
      <c r="DF73" s="49"/>
      <c r="DG73" s="49"/>
      <c r="DH73" s="49"/>
      <c r="DI73" s="49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49"/>
      <c r="DU73" s="49"/>
      <c r="DV73" s="49"/>
      <c r="DW73" s="49"/>
      <c r="DX73" s="49"/>
      <c r="DY73" s="49"/>
      <c r="DZ73" s="49"/>
      <c r="EA73" s="49"/>
      <c r="EB73" s="49"/>
      <c r="EC73" s="49"/>
      <c r="ED73" s="49"/>
      <c r="EE73" s="49"/>
      <c r="EF73" s="49"/>
      <c r="EG73" s="49"/>
      <c r="EH73" s="49"/>
      <c r="EI73" s="49"/>
      <c r="EJ73" s="49"/>
      <c r="EK73" s="49"/>
      <c r="EL73" s="49"/>
      <c r="EM73" s="14"/>
      <c r="EN73" s="49"/>
      <c r="EO73" s="49"/>
      <c r="EP73" s="49"/>
      <c r="EQ73" s="49"/>
      <c r="ER73" s="49"/>
      <c r="ES73" s="49"/>
      <c r="ET73" s="49"/>
      <c r="EU73" s="49"/>
      <c r="EV73" s="49"/>
      <c r="EW73" s="49"/>
      <c r="EX73" s="49"/>
      <c r="EY73" s="49"/>
      <c r="EZ73" s="49"/>
      <c r="FA73" s="49"/>
      <c r="FB73" s="49"/>
      <c r="FC73" s="49"/>
      <c r="FD73" s="49"/>
      <c r="FE73" s="49"/>
      <c r="FF73" s="49"/>
      <c r="FG73" s="14"/>
      <c r="FH73" s="49"/>
      <c r="FI73" s="49"/>
      <c r="FJ73" s="14"/>
      <c r="FK73" s="42"/>
      <c r="FL73" s="42"/>
      <c r="FM73" s="42"/>
      <c r="FN73" s="42"/>
      <c r="FO73" s="42"/>
      <c r="FP73" s="42"/>
      <c r="FQ73" s="42"/>
      <c r="FR73" s="42"/>
      <c r="FS73" s="42"/>
      <c r="FT73" s="42"/>
      <c r="FU73" s="42"/>
      <c r="FV73" s="42"/>
      <c r="FW73" s="42"/>
      <c r="FX73" s="42"/>
      <c r="FY73" s="42"/>
      <c r="FZ73" s="44">
        <v>71</v>
      </c>
      <c r="GA73" s="44" t="str">
        <f t="shared" si="79"/>
        <v>EJBDHFLI</v>
      </c>
      <c r="GB73" s="44" t="s">
        <v>148</v>
      </c>
      <c r="GC73" s="44" t="s">
        <v>159</v>
      </c>
      <c r="GD73" s="44" t="s">
        <v>146</v>
      </c>
      <c r="GE73" s="44" t="s">
        <v>147</v>
      </c>
      <c r="GF73" s="44" t="s">
        <v>160</v>
      </c>
      <c r="GG73" s="44" t="s">
        <v>109</v>
      </c>
      <c r="GH73" s="44" t="s">
        <v>152</v>
      </c>
      <c r="GI73" s="44" t="s">
        <v>150</v>
      </c>
      <c r="GJ73" s="100" t="str">
        <f t="shared" ref="GJ73:GQ73" si="758">VLOOKUP(GB73,$FM$3:$FN$15,2,FALSE)</f>
        <v>Elfenbenskusten</v>
      </c>
      <c r="GK73" s="100" t="str">
        <f t="shared" si="758"/>
        <v>Österrike</v>
      </c>
      <c r="GL73" s="100" t="str">
        <f t="shared" si="758"/>
        <v>Qatar</v>
      </c>
      <c r="GM73" s="100" t="str">
        <f t="shared" si="758"/>
        <v>Australien</v>
      </c>
      <c r="GN73" s="100" t="str">
        <f t="shared" si="758"/>
        <v>Saudiarabien</v>
      </c>
      <c r="GO73" s="100" t="str">
        <f t="shared" si="758"/>
        <v>Sverige</v>
      </c>
      <c r="GP73" s="100" t="str">
        <f t="shared" si="758"/>
        <v>Ghana</v>
      </c>
      <c r="GQ73" s="100" t="str">
        <f t="shared" si="758"/>
        <v>Irak</v>
      </c>
      <c r="GR73" s="42" t="str">
        <f t="shared" si="81"/>
        <v/>
      </c>
      <c r="GS73" s="42"/>
      <c r="GT73" s="42"/>
      <c r="GU73" s="42"/>
      <c r="GV73" s="42"/>
      <c r="GW73" s="42"/>
      <c r="GX73" s="127"/>
      <c r="GY73" s="42"/>
      <c r="GZ73" s="85">
        <v>70</v>
      </c>
      <c r="HA73" s="42"/>
      <c r="HB73" s="96"/>
      <c r="HC73" s="85"/>
      <c r="HD73" s="42"/>
      <c r="HE73" s="42"/>
      <c r="HF73" s="42"/>
      <c r="HG73" s="42"/>
    </row>
    <row r="74" spans="1:215" ht="14.25" customHeight="1" x14ac:dyDescent="0.35">
      <c r="A74" s="42"/>
      <c r="B74" s="54" t="s">
        <v>200</v>
      </c>
      <c r="C74" s="121"/>
      <c r="D74" s="54"/>
      <c r="E74" s="56"/>
      <c r="F74" s="54"/>
      <c r="G74" s="56"/>
      <c r="H74" s="56"/>
      <c r="I74" s="56"/>
      <c r="J74" s="56"/>
      <c r="K74" s="52"/>
      <c r="L74" s="52"/>
      <c r="M74" s="46"/>
      <c r="N74" s="46"/>
      <c r="O74" s="42"/>
      <c r="P74" s="42"/>
      <c r="Q74" s="42"/>
      <c r="R74" s="42"/>
      <c r="S74" s="42"/>
      <c r="T74" s="42"/>
      <c r="U74" s="42"/>
      <c r="V74" s="43"/>
      <c r="W74" s="42"/>
      <c r="X74" s="43"/>
      <c r="Y74" s="44"/>
      <c r="Z74" s="44"/>
      <c r="AA74" s="44"/>
      <c r="AB74" s="47"/>
      <c r="AC74" s="48"/>
      <c r="AD74" s="42"/>
      <c r="AE74" s="54" t="s">
        <v>200</v>
      </c>
      <c r="AF74" s="54"/>
      <c r="AG74" s="56"/>
      <c r="AH74" s="54"/>
      <c r="AI74" s="56"/>
      <c r="AJ74" s="56"/>
      <c r="AK74" s="56"/>
      <c r="AL74" s="56"/>
      <c r="AM74" s="52"/>
      <c r="AN74" s="56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14"/>
      <c r="BS74" s="14"/>
      <c r="BT74" s="67" t="s">
        <v>93</v>
      </c>
      <c r="BU74" s="62"/>
      <c r="BV74" s="62"/>
      <c r="BW74" s="62"/>
      <c r="BX74" s="62"/>
      <c r="BY74" s="62"/>
      <c r="BZ74" s="62"/>
      <c r="CA74" s="62"/>
      <c r="CB74" s="67"/>
      <c r="CC74" s="62"/>
      <c r="CD74" s="62"/>
      <c r="CE74" s="14"/>
      <c r="CF74" s="68" t="s">
        <v>94</v>
      </c>
      <c r="CG74" s="63">
        <f>COUNTIF(CC76:CC79,1)</f>
        <v>4</v>
      </c>
      <c r="CH74" s="63"/>
      <c r="CI74" s="63"/>
      <c r="CJ74" s="63"/>
      <c r="CK74" s="63"/>
      <c r="CL74" s="63"/>
      <c r="CM74" s="63"/>
      <c r="CN74" s="63"/>
      <c r="CO74" s="63"/>
      <c r="CP74" s="63"/>
      <c r="CQ74" s="49"/>
      <c r="CR74" s="49"/>
      <c r="CS74" s="49"/>
      <c r="CT74" s="49"/>
      <c r="CU74" s="49"/>
      <c r="CV74" s="49"/>
      <c r="CW74" s="49"/>
      <c r="CX74" s="49"/>
      <c r="CY74" s="14"/>
      <c r="CZ74" s="69" t="s">
        <v>97</v>
      </c>
      <c r="DA74" s="64">
        <f>COUNTIF(CC76:CC79,2)</f>
        <v>0</v>
      </c>
      <c r="DB74" s="64"/>
      <c r="DC74" s="64"/>
      <c r="DD74" s="64"/>
      <c r="DE74" s="64"/>
      <c r="DF74" s="64"/>
      <c r="DG74" s="64"/>
      <c r="DH74" s="64"/>
      <c r="DI74" s="64"/>
      <c r="DJ74" s="69"/>
      <c r="DK74" s="14"/>
      <c r="DL74" s="14"/>
      <c r="DM74" s="14"/>
      <c r="DN74" s="14"/>
      <c r="DO74" s="14"/>
      <c r="DP74" s="14"/>
      <c r="DQ74" s="14"/>
      <c r="DR74" s="14"/>
      <c r="DS74" s="14"/>
      <c r="DT74" s="65" t="s">
        <v>95</v>
      </c>
      <c r="DU74" s="65">
        <f>COUNTIF(CC76:CC79,3)</f>
        <v>0</v>
      </c>
      <c r="DV74" s="65"/>
      <c r="DW74" s="65"/>
      <c r="DX74" s="65"/>
      <c r="DY74" s="65"/>
      <c r="DZ74" s="65"/>
      <c r="EA74" s="65"/>
      <c r="EB74" s="65"/>
      <c r="EC74" s="65"/>
      <c r="ED74" s="65"/>
      <c r="EE74" s="49"/>
      <c r="EF74" s="49"/>
      <c r="EG74" s="49"/>
      <c r="EH74" s="49"/>
      <c r="EI74" s="49"/>
      <c r="EJ74" s="49"/>
      <c r="EK74" s="49"/>
      <c r="EL74" s="49"/>
      <c r="EM74" s="14"/>
      <c r="EN74" s="66" t="s">
        <v>96</v>
      </c>
      <c r="EO74" s="66">
        <f>COUNTIF(CC76:CC79,4)</f>
        <v>0</v>
      </c>
      <c r="EP74" s="66"/>
      <c r="EQ74" s="66"/>
      <c r="ER74" s="66"/>
      <c r="ES74" s="66"/>
      <c r="ET74" s="66"/>
      <c r="EU74" s="66"/>
      <c r="EV74" s="66"/>
      <c r="EW74" s="66"/>
      <c r="EX74" s="66"/>
      <c r="EY74" s="49"/>
      <c r="EZ74" s="49"/>
      <c r="FA74" s="49"/>
      <c r="FB74" s="49"/>
      <c r="FC74" s="49"/>
      <c r="FD74" s="49"/>
      <c r="FE74" s="49"/>
      <c r="FF74" s="49"/>
      <c r="FG74" s="14"/>
      <c r="FH74" s="49"/>
      <c r="FI74" s="49"/>
      <c r="FJ74" s="14"/>
      <c r="FK74" s="42"/>
      <c r="FL74" s="42"/>
      <c r="FM74" s="42"/>
      <c r="FN74" s="42"/>
      <c r="FO74" s="42"/>
      <c r="FP74" s="42"/>
      <c r="FQ74" s="42"/>
      <c r="FR74" s="42"/>
      <c r="FS74" s="42"/>
      <c r="FT74" s="42"/>
      <c r="FU74" s="42"/>
      <c r="FV74" s="42"/>
      <c r="FW74" s="42"/>
      <c r="FX74" s="42"/>
      <c r="FY74" s="42"/>
      <c r="FZ74" s="44">
        <v>72</v>
      </c>
      <c r="GA74" s="44" t="str">
        <f t="shared" si="79"/>
        <v>EJBDHFIK</v>
      </c>
      <c r="GB74" s="44" t="s">
        <v>148</v>
      </c>
      <c r="GC74" s="44" t="s">
        <v>159</v>
      </c>
      <c r="GD74" s="44" t="s">
        <v>146</v>
      </c>
      <c r="GE74" s="44" t="s">
        <v>147</v>
      </c>
      <c r="GF74" s="44" t="s">
        <v>160</v>
      </c>
      <c r="GG74" s="44" t="s">
        <v>109</v>
      </c>
      <c r="GH74" s="44" t="s">
        <v>150</v>
      </c>
      <c r="GI74" s="44" t="s">
        <v>151</v>
      </c>
      <c r="GJ74" s="100" t="str">
        <f t="shared" ref="GJ74:GQ74" si="759">VLOOKUP(GB74,$FM$3:$FN$15,2,FALSE)</f>
        <v>Elfenbenskusten</v>
      </c>
      <c r="GK74" s="100" t="str">
        <f t="shared" si="759"/>
        <v>Österrike</v>
      </c>
      <c r="GL74" s="100" t="str">
        <f t="shared" si="759"/>
        <v>Qatar</v>
      </c>
      <c r="GM74" s="100" t="str">
        <f t="shared" si="759"/>
        <v>Australien</v>
      </c>
      <c r="GN74" s="100" t="str">
        <f t="shared" si="759"/>
        <v>Saudiarabien</v>
      </c>
      <c r="GO74" s="100" t="str">
        <f t="shared" si="759"/>
        <v>Sverige</v>
      </c>
      <c r="GP74" s="100" t="str">
        <f t="shared" si="759"/>
        <v>Irak</v>
      </c>
      <c r="GQ74" s="100" t="str">
        <f t="shared" si="759"/>
        <v>Uzbekistan</v>
      </c>
      <c r="GR74" s="42" t="str">
        <f t="shared" si="81"/>
        <v/>
      </c>
      <c r="GS74" s="42"/>
      <c r="GT74" s="42"/>
      <c r="GU74" s="42"/>
      <c r="GV74" s="42"/>
      <c r="GW74" s="42"/>
      <c r="GX74" s="127"/>
      <c r="GY74" s="42"/>
      <c r="GZ74" s="85">
        <v>71</v>
      </c>
      <c r="HA74" s="42"/>
      <c r="HB74" s="96"/>
      <c r="HC74" s="85"/>
      <c r="HD74" s="42"/>
      <c r="HE74" s="42"/>
      <c r="HF74" s="42"/>
      <c r="HG74" s="42"/>
    </row>
    <row r="75" spans="1:215" ht="14.25" customHeight="1" x14ac:dyDescent="0.35">
      <c r="A75" s="42"/>
      <c r="B75" s="76" t="s">
        <v>101</v>
      </c>
      <c r="C75" s="126" t="s">
        <v>102</v>
      </c>
      <c r="D75" s="189" t="s">
        <v>101</v>
      </c>
      <c r="E75" s="187"/>
      <c r="F75" s="190"/>
      <c r="G75" s="186" t="s">
        <v>103</v>
      </c>
      <c r="H75" s="187"/>
      <c r="I75" s="188"/>
      <c r="J75" s="74" t="s">
        <v>104</v>
      </c>
      <c r="K75" s="52"/>
      <c r="L75" s="52"/>
      <c r="M75" s="46"/>
      <c r="N75" s="46"/>
      <c r="O75" s="76" t="s">
        <v>106</v>
      </c>
      <c r="P75" s="77" t="s">
        <v>107</v>
      </c>
      <c r="Q75" s="77" t="s">
        <v>108</v>
      </c>
      <c r="R75" s="77" t="s">
        <v>109</v>
      </c>
      <c r="S75" s="77" t="s">
        <v>110</v>
      </c>
      <c r="T75" s="77" t="s">
        <v>111</v>
      </c>
      <c r="U75" s="77" t="s">
        <v>112</v>
      </c>
      <c r="V75" s="78" t="s">
        <v>113</v>
      </c>
      <c r="W75" s="42"/>
      <c r="X75" s="43"/>
      <c r="Y75" s="44"/>
      <c r="Z75" s="44"/>
      <c r="AA75" s="44"/>
      <c r="AB75" s="47"/>
      <c r="AC75" s="48"/>
      <c r="AD75" s="42"/>
      <c r="AE75" s="126" t="s">
        <v>102</v>
      </c>
      <c r="AF75" s="189" t="s">
        <v>101</v>
      </c>
      <c r="AG75" s="187"/>
      <c r="AH75" s="190"/>
      <c r="AI75" s="186" t="s">
        <v>103</v>
      </c>
      <c r="AJ75" s="187"/>
      <c r="AK75" s="188"/>
      <c r="AL75" s="74" t="s">
        <v>116</v>
      </c>
      <c r="AM75" s="52"/>
      <c r="AN75" s="62" t="s">
        <v>117</v>
      </c>
      <c r="AO75" s="62" t="s">
        <v>118</v>
      </c>
      <c r="AP75" s="62" t="s">
        <v>119</v>
      </c>
      <c r="AQ75" s="62" t="s">
        <v>120</v>
      </c>
      <c r="AR75" s="62" t="s">
        <v>121</v>
      </c>
      <c r="AS75" s="62" t="s">
        <v>122</v>
      </c>
      <c r="AT75" s="63" t="s">
        <v>117</v>
      </c>
      <c r="AU75" s="63" t="s">
        <v>118</v>
      </c>
      <c r="AV75" s="63" t="s">
        <v>119</v>
      </c>
      <c r="AW75" s="63" t="s">
        <v>120</v>
      </c>
      <c r="AX75" s="63" t="s">
        <v>121</v>
      </c>
      <c r="AY75" s="63" t="s">
        <v>122</v>
      </c>
      <c r="AZ75" s="64" t="s">
        <v>117</v>
      </c>
      <c r="BA75" s="64" t="s">
        <v>118</v>
      </c>
      <c r="BB75" s="64" t="s">
        <v>119</v>
      </c>
      <c r="BC75" s="64" t="s">
        <v>120</v>
      </c>
      <c r="BD75" s="64" t="s">
        <v>121</v>
      </c>
      <c r="BE75" s="64" t="s">
        <v>122</v>
      </c>
      <c r="BF75" s="65" t="s">
        <v>117</v>
      </c>
      <c r="BG75" s="65" t="s">
        <v>118</v>
      </c>
      <c r="BH75" s="65" t="s">
        <v>119</v>
      </c>
      <c r="BI75" s="65" t="s">
        <v>120</v>
      </c>
      <c r="BJ75" s="65" t="s">
        <v>121</v>
      </c>
      <c r="BK75" s="65" t="s">
        <v>122</v>
      </c>
      <c r="BL75" s="66" t="s">
        <v>117</v>
      </c>
      <c r="BM75" s="66" t="s">
        <v>118</v>
      </c>
      <c r="BN75" s="66" t="s">
        <v>119</v>
      </c>
      <c r="BO75" s="66" t="s">
        <v>120</v>
      </c>
      <c r="BP75" s="66" t="s">
        <v>121</v>
      </c>
      <c r="BQ75" s="66" t="s">
        <v>122</v>
      </c>
      <c r="BR75" s="14"/>
      <c r="BS75" s="14"/>
      <c r="BT75" s="67" t="s">
        <v>106</v>
      </c>
      <c r="BU75" s="62" t="s">
        <v>107</v>
      </c>
      <c r="BV75" s="62" t="s">
        <v>108</v>
      </c>
      <c r="BW75" s="62" t="s">
        <v>109</v>
      </c>
      <c r="BX75" s="62" t="s">
        <v>110</v>
      </c>
      <c r="BY75" s="62" t="s">
        <v>111</v>
      </c>
      <c r="BZ75" s="62" t="s">
        <v>112</v>
      </c>
      <c r="CA75" s="62" t="s">
        <v>113</v>
      </c>
      <c r="CB75" s="67" t="s">
        <v>123</v>
      </c>
      <c r="CC75" s="62" t="s">
        <v>124</v>
      </c>
      <c r="CD75" s="62" t="s">
        <v>125</v>
      </c>
      <c r="CE75" s="14"/>
      <c r="CF75" s="68" t="s">
        <v>106</v>
      </c>
      <c r="CG75" s="63" t="s">
        <v>107</v>
      </c>
      <c r="CH75" s="63" t="s">
        <v>108</v>
      </c>
      <c r="CI75" s="63" t="s">
        <v>109</v>
      </c>
      <c r="CJ75" s="63" t="s">
        <v>113</v>
      </c>
      <c r="CK75" s="63" t="s">
        <v>123</v>
      </c>
      <c r="CL75" s="63" t="s">
        <v>124</v>
      </c>
      <c r="CM75" s="80" t="s">
        <v>112</v>
      </c>
      <c r="CN75" s="80" t="s">
        <v>126</v>
      </c>
      <c r="CO75" s="80" t="s">
        <v>110</v>
      </c>
      <c r="CP75" s="80" t="s">
        <v>127</v>
      </c>
      <c r="CQ75" s="63" t="s">
        <v>128</v>
      </c>
      <c r="CR75" s="80" t="s">
        <v>129</v>
      </c>
      <c r="CS75" s="80" t="s">
        <v>130</v>
      </c>
      <c r="CT75" s="80" t="s">
        <v>131</v>
      </c>
      <c r="CU75" s="80" t="s">
        <v>132</v>
      </c>
      <c r="CV75" s="80" t="s">
        <v>133</v>
      </c>
      <c r="CW75" s="80" t="s">
        <v>134</v>
      </c>
      <c r="CX75" s="63" t="s">
        <v>135</v>
      </c>
      <c r="CY75" s="14"/>
      <c r="CZ75" s="69" t="s">
        <v>106</v>
      </c>
      <c r="DA75" s="64" t="s">
        <v>107</v>
      </c>
      <c r="DB75" s="64" t="s">
        <v>108</v>
      </c>
      <c r="DC75" s="64" t="s">
        <v>109</v>
      </c>
      <c r="DD75" s="64" t="s">
        <v>113</v>
      </c>
      <c r="DE75" s="64" t="s">
        <v>123</v>
      </c>
      <c r="DF75" s="64" t="s">
        <v>124</v>
      </c>
      <c r="DG75" s="64" t="s">
        <v>112</v>
      </c>
      <c r="DH75" s="64" t="s">
        <v>126</v>
      </c>
      <c r="DI75" s="64" t="s">
        <v>110</v>
      </c>
      <c r="DJ75" s="69" t="s">
        <v>127</v>
      </c>
      <c r="DK75" s="69" t="s">
        <v>128</v>
      </c>
      <c r="DL75" s="69" t="s">
        <v>129</v>
      </c>
      <c r="DM75" s="69" t="s">
        <v>130</v>
      </c>
      <c r="DN75" s="69" t="s">
        <v>131</v>
      </c>
      <c r="DO75" s="69" t="s">
        <v>132</v>
      </c>
      <c r="DP75" s="69" t="s">
        <v>133</v>
      </c>
      <c r="DQ75" s="69" t="s">
        <v>134</v>
      </c>
      <c r="DR75" s="69" t="s">
        <v>135</v>
      </c>
      <c r="DS75" s="14"/>
      <c r="DT75" s="65" t="s">
        <v>106</v>
      </c>
      <c r="DU75" s="65" t="s">
        <v>107</v>
      </c>
      <c r="DV75" s="65" t="s">
        <v>108</v>
      </c>
      <c r="DW75" s="65" t="s">
        <v>109</v>
      </c>
      <c r="DX75" s="65" t="s">
        <v>113</v>
      </c>
      <c r="DY75" s="65" t="s">
        <v>123</v>
      </c>
      <c r="DZ75" s="65" t="s">
        <v>124</v>
      </c>
      <c r="EA75" s="65" t="s">
        <v>112</v>
      </c>
      <c r="EB75" s="65" t="s">
        <v>126</v>
      </c>
      <c r="EC75" s="65" t="s">
        <v>110</v>
      </c>
      <c r="ED75" s="65" t="s">
        <v>127</v>
      </c>
      <c r="EE75" s="65" t="s">
        <v>128</v>
      </c>
      <c r="EF75" s="65" t="s">
        <v>129</v>
      </c>
      <c r="EG75" s="65" t="s">
        <v>130</v>
      </c>
      <c r="EH75" s="65" t="s">
        <v>131</v>
      </c>
      <c r="EI75" s="65" t="s">
        <v>132</v>
      </c>
      <c r="EJ75" s="65" t="s">
        <v>133</v>
      </c>
      <c r="EK75" s="65" t="s">
        <v>134</v>
      </c>
      <c r="EL75" s="65" t="s">
        <v>135</v>
      </c>
      <c r="EM75" s="14"/>
      <c r="EN75" s="66" t="s">
        <v>106</v>
      </c>
      <c r="EO75" s="66" t="s">
        <v>107</v>
      </c>
      <c r="EP75" s="66" t="s">
        <v>108</v>
      </c>
      <c r="EQ75" s="66" t="s">
        <v>109</v>
      </c>
      <c r="ER75" s="66" t="s">
        <v>113</v>
      </c>
      <c r="ES75" s="66" t="s">
        <v>123</v>
      </c>
      <c r="ET75" s="66" t="s">
        <v>124</v>
      </c>
      <c r="EU75" s="66" t="s">
        <v>112</v>
      </c>
      <c r="EV75" s="66" t="s">
        <v>126</v>
      </c>
      <c r="EW75" s="66" t="s">
        <v>110</v>
      </c>
      <c r="EX75" s="66" t="s">
        <v>127</v>
      </c>
      <c r="EY75" s="66" t="s">
        <v>128</v>
      </c>
      <c r="EZ75" s="66" t="s">
        <v>129</v>
      </c>
      <c r="FA75" s="66" t="s">
        <v>130</v>
      </c>
      <c r="FB75" s="66" t="s">
        <v>131</v>
      </c>
      <c r="FC75" s="66" t="s">
        <v>132</v>
      </c>
      <c r="FD75" s="66" t="s">
        <v>133</v>
      </c>
      <c r="FE75" s="66" t="s">
        <v>134</v>
      </c>
      <c r="FF75" s="66" t="s">
        <v>135</v>
      </c>
      <c r="FG75" s="14"/>
      <c r="FH75" s="66" t="s">
        <v>136</v>
      </c>
      <c r="FI75" s="66" t="s">
        <v>137</v>
      </c>
      <c r="FJ75" s="14"/>
      <c r="FK75" s="42"/>
      <c r="FL75" s="42"/>
      <c r="FM75" s="42"/>
      <c r="FN75" s="42"/>
      <c r="FO75" s="42"/>
      <c r="FP75" s="42"/>
      <c r="FQ75" s="42"/>
      <c r="FR75" s="42"/>
      <c r="FS75" s="42"/>
      <c r="FT75" s="42"/>
      <c r="FU75" s="42"/>
      <c r="FV75" s="42"/>
      <c r="FW75" s="42"/>
      <c r="FX75" s="42"/>
      <c r="FY75" s="42"/>
      <c r="FZ75" s="44">
        <v>73</v>
      </c>
      <c r="GA75" s="44" t="str">
        <f t="shared" si="79"/>
        <v>EGBDJFLK</v>
      </c>
      <c r="GB75" s="44" t="s">
        <v>148</v>
      </c>
      <c r="GC75" s="44" t="s">
        <v>149</v>
      </c>
      <c r="GD75" s="44" t="s">
        <v>146</v>
      </c>
      <c r="GE75" s="44" t="s">
        <v>147</v>
      </c>
      <c r="GF75" s="44" t="s">
        <v>159</v>
      </c>
      <c r="GG75" s="44" t="s">
        <v>109</v>
      </c>
      <c r="GH75" s="44" t="s">
        <v>152</v>
      </c>
      <c r="GI75" s="44" t="s">
        <v>151</v>
      </c>
      <c r="GJ75" s="100" t="str">
        <f t="shared" ref="GJ75:GQ75" si="760">VLOOKUP(GB75,$FM$3:$FN$15,2,FALSE)</f>
        <v>Elfenbenskusten</v>
      </c>
      <c r="GK75" s="100" t="str">
        <f t="shared" si="760"/>
        <v>Iran</v>
      </c>
      <c r="GL75" s="100" t="str">
        <f t="shared" si="760"/>
        <v>Qatar</v>
      </c>
      <c r="GM75" s="100" t="str">
        <f t="shared" si="760"/>
        <v>Australien</v>
      </c>
      <c r="GN75" s="100" t="str">
        <f t="shared" si="760"/>
        <v>Österrike</v>
      </c>
      <c r="GO75" s="100" t="str">
        <f t="shared" si="760"/>
        <v>Sverige</v>
      </c>
      <c r="GP75" s="100" t="str">
        <f t="shared" si="760"/>
        <v>Ghana</v>
      </c>
      <c r="GQ75" s="100" t="str">
        <f t="shared" si="760"/>
        <v>Uzbekistan</v>
      </c>
      <c r="GR75" s="42" t="str">
        <f t="shared" si="81"/>
        <v/>
      </c>
      <c r="GS75" s="42"/>
      <c r="GT75" s="42"/>
      <c r="GU75" s="42"/>
      <c r="GV75" s="42"/>
      <c r="GW75" s="42"/>
      <c r="GX75" s="127"/>
      <c r="GY75" s="42"/>
      <c r="GZ75" s="85">
        <v>72</v>
      </c>
      <c r="HA75" s="42"/>
      <c r="HB75" s="96"/>
      <c r="HC75" s="85"/>
      <c r="HD75" s="42"/>
      <c r="HE75" s="42"/>
      <c r="HF75" s="42"/>
      <c r="HG75" s="42"/>
    </row>
    <row r="76" spans="1:215" ht="14.25" customHeight="1" x14ac:dyDescent="0.35">
      <c r="A76" s="42"/>
      <c r="B76" s="85">
        <v>17</v>
      </c>
      <c r="C76" s="86">
        <v>46189</v>
      </c>
      <c r="D76" s="87" t="s">
        <v>201</v>
      </c>
      <c r="E76" s="88" t="s">
        <v>157</v>
      </c>
      <c r="F76" s="89" t="s">
        <v>202</v>
      </c>
      <c r="G76" s="90"/>
      <c r="H76" s="85" t="s">
        <v>157</v>
      </c>
      <c r="I76" s="90"/>
      <c r="J76" s="85" t="str">
        <f t="shared" ref="J76:J81" si="761">IF(OR(ISBLANK(G76),ISBLANK(I76)),"",IF(G76&gt;I76,1,IF(G76&lt;I76,2,"X")))</f>
        <v/>
      </c>
      <c r="K76" s="91"/>
      <c r="L76" s="91"/>
      <c r="M76" s="92">
        <f t="shared" ref="M76:M81" si="762">IF(VLOOKUP(D76,$BT$75:$CC$79,10,FALSE)=VLOOKUP(F76,$BT$75:$CC$79,10,FALSE),VLOOKUP(D76,$BT$75:$CC$79,10,FALSE),"-")</f>
        <v>1</v>
      </c>
      <c r="N76" s="46">
        <v>1</v>
      </c>
      <c r="O76" s="93" t="str">
        <f>VLOOKUP(N76,FI76:FJ79,2,FALSE)</f>
        <v>Frankrike</v>
      </c>
      <c r="P76" s="94">
        <f t="shared" ref="P76:P79" si="763">VLOOKUP($O76,$BT$76:$CA$79,2,FALSE)</f>
        <v>0</v>
      </c>
      <c r="Q76" s="94">
        <f t="shared" ref="Q76:Q79" si="764">VLOOKUP($O76,$BT$76:$CA$79,3,FALSE)</f>
        <v>0</v>
      </c>
      <c r="R76" s="94">
        <f t="shared" ref="R76:R79" si="765">VLOOKUP($O76,$BT$76:$CA$79,4,FALSE)</f>
        <v>0</v>
      </c>
      <c r="S76" s="94">
        <f t="shared" ref="S76:S79" si="766">VLOOKUP($O76,$BT$76:$CA$79,5,FALSE)</f>
        <v>0</v>
      </c>
      <c r="T76" s="94">
        <f t="shared" ref="T76:T79" si="767">VLOOKUP($O76,$BT$76:$CA$79,6,FALSE)</f>
        <v>0</v>
      </c>
      <c r="U76" s="94">
        <f t="shared" ref="U76:U79" si="768">VLOOKUP($O76,$BT$76:$CA$79,7,FALSE)</f>
        <v>0</v>
      </c>
      <c r="V76" s="95">
        <f t="shared" ref="V76:V79" si="769">VLOOKUP($O76,$BT$76:$CA$79,8,FALSE)</f>
        <v>0</v>
      </c>
      <c r="W76" s="42"/>
      <c r="X76" s="43"/>
      <c r="Y76" s="44"/>
      <c r="Z76" s="44"/>
      <c r="AA76" s="44"/>
      <c r="AB76" s="47"/>
      <c r="AC76" s="48"/>
      <c r="AD76" s="42"/>
      <c r="AE76" s="98">
        <f t="shared" ref="AE76:AH76" si="770">C76</f>
        <v>46189</v>
      </c>
      <c r="AF76" s="98" t="str">
        <f t="shared" si="770"/>
        <v>Frankrike</v>
      </c>
      <c r="AG76" s="98" t="str">
        <f t="shared" si="770"/>
        <v>-</v>
      </c>
      <c r="AH76" s="98" t="str">
        <f t="shared" si="770"/>
        <v>Senegal</v>
      </c>
      <c r="AI76" s="90" t="str">
        <f t="shared" ref="AI76:AI81" si="771">IF(G76="","",G76)</f>
        <v/>
      </c>
      <c r="AJ76" s="85" t="str">
        <f t="shared" ref="AJ76:AJ81" si="772">H76</f>
        <v>-</v>
      </c>
      <c r="AK76" s="90" t="str">
        <f t="shared" ref="AK76:AK81" si="773">IF(I76="","",I76)</f>
        <v/>
      </c>
      <c r="AL76" s="85" t="str">
        <f t="shared" ref="AL76:AL81" si="774">J76</f>
        <v/>
      </c>
      <c r="AM76" s="91"/>
      <c r="AN76" s="49">
        <f t="shared" ref="AN76:AN81" si="775">IF(AI76&gt;AK76,1,0)</f>
        <v>0</v>
      </c>
      <c r="AO76" s="49">
        <f t="shared" ref="AO76:AO81" si="776">IF(AK76&gt;AI76,1,0)</f>
        <v>0</v>
      </c>
      <c r="AP76" s="49">
        <f t="shared" ref="AP76:AP81" si="777">IF(AND(AI76=AK76,AI76&lt;&gt;""),1,0)</f>
        <v>0</v>
      </c>
      <c r="AQ76" s="49">
        <f t="shared" ref="AQ76:AQ81" si="778">IF(AND(AI76=AK76,AI76&lt;&gt;""),1,0)</f>
        <v>0</v>
      </c>
      <c r="AR76" s="49">
        <f t="shared" ref="AR76:AR81" si="779">IF(AI76&lt;AK76,1,0)</f>
        <v>0</v>
      </c>
      <c r="AS76" s="49">
        <f t="shared" ref="AS76:AS81" si="780">IF(AK76&lt;AI76,1,)</f>
        <v>0</v>
      </c>
      <c r="AT76" s="49">
        <f t="shared" ref="AT76:AT81" si="781">IF(ISERROR(VLOOKUP(AF76,CF:CF,1,FALSE)),0,1)*IF(ISERROR(VLOOKUP(AH76,CF:CF,1,FALSE)),0,1)*AN76</f>
        <v>0</v>
      </c>
      <c r="AU76" s="49">
        <f t="shared" ref="AU76:AU81" si="782">IF(ISERROR(VLOOKUP(AF76,CF:CF,1,FALSE)),0,1)*IF(ISERROR(VLOOKUP(AH76,CF:CF,1,FALSE)),0,1)*AO76</f>
        <v>0</v>
      </c>
      <c r="AV76" s="49">
        <f t="shared" ref="AV76:AV81" si="783">IF(ISERROR(VLOOKUP(AF76,CF:CF,1,FALSE)),0,1)*IF(ISERROR(VLOOKUP(AH76,CF:CF,1,FALSE)),0,1)*AP76</f>
        <v>0</v>
      </c>
      <c r="AW76" s="49">
        <f t="shared" ref="AW76:AW81" si="784">IF(ISERROR(VLOOKUP(AF76,CF:CF,1,FALSE)),0,1)*IF(ISERROR(VLOOKUP(AH76,CF:CF,1,FALSE)),0,1)*AQ76</f>
        <v>0</v>
      </c>
      <c r="AX76" s="49">
        <f t="shared" ref="AX76:AX81" si="785">IF(ISERROR(VLOOKUP(AF76,CF:CF,1,FALSE)),0,1)*IF(ISERROR(VLOOKUP(AH76,CF:CF,1,FALSE)),0,1)*AR76</f>
        <v>0</v>
      </c>
      <c r="AY76" s="49">
        <f t="shared" ref="AY76:AY81" si="786">IF(ISERROR(VLOOKUP(AF76,CF:CF,1,FALSE)),0,1)*IF(ISERROR(VLOOKUP(AH76,CF:CF,1,FALSE)),0,1)*AS76</f>
        <v>0</v>
      </c>
      <c r="AZ76" s="49">
        <f t="shared" ref="AZ76:AZ81" si="787">IF(ISERROR(VLOOKUP(AF76,CZ:CZ,1,FALSE)),0,1)*IF(ISERROR(VLOOKUP(AH76,CZ:CZ,1,FALSE)),0,1)*AN76</f>
        <v>0</v>
      </c>
      <c r="BA76" s="49">
        <f t="shared" ref="BA76:BA81" si="788">IF(ISERROR(VLOOKUP(AF76,CZ:CZ,1,FALSE)),0,1)*IF(ISERROR(VLOOKUP(AH76,CZ:CZ,1,FALSE)),0,1)*AO76</f>
        <v>0</v>
      </c>
      <c r="BB76" s="49">
        <f t="shared" ref="BB76:BB81" si="789">IF(ISERROR(VLOOKUP(AF76,CZ:CZ,1,FALSE)),0,1)*IF(ISERROR(VLOOKUP(AH76,CZ:CZ,1,FALSE)),0,1)*AP76</f>
        <v>0</v>
      </c>
      <c r="BC76" s="49">
        <f t="shared" ref="BC76:BC81" si="790">IF(ISERROR(VLOOKUP(AF76,CZ:CZ,1,FALSE)),0,1)*IF(ISERROR(VLOOKUP(AH76,CZ:CZ,1,FALSE)),0,1)*AQ76</f>
        <v>0</v>
      </c>
      <c r="BD76" s="49">
        <f t="shared" ref="BD76:BD81" si="791">IF(ISERROR(VLOOKUP(AF76,CZ:CZ,1,FALSE)),0,1)*IF(ISERROR(VLOOKUP(AH76,CZ:CZ,1,FALSE)),0,1)*AR76</f>
        <v>0</v>
      </c>
      <c r="BE76" s="49">
        <f t="shared" ref="BE76:BE81" si="792">IF(ISERROR(VLOOKUP(AF76,CZ:CZ,1,FALSE)),0,1)*IF(ISERROR(VLOOKUP(AH76,CZ:CZ,1,FALSE)),0,1)*AS76</f>
        <v>0</v>
      </c>
      <c r="BF76" s="49">
        <f t="shared" ref="BF76:BF81" si="793">IF(ISERROR(VLOOKUP(AF76,DT:DT,1,FALSE)),0,1)*IF(ISERROR(VLOOKUP(AH76,DT:DT,1,FALSE)),0,1)*AN76</f>
        <v>0</v>
      </c>
      <c r="BG76" s="49">
        <f t="shared" ref="BG76:BG81" si="794">IF(ISERROR(VLOOKUP(AF76,DT:DT,1,FALSE)),0,1)*IF(ISERROR(VLOOKUP(AH76,DT:DT,1,FALSE)),0,1)*AO76</f>
        <v>0</v>
      </c>
      <c r="BH76" s="49">
        <f t="shared" ref="BH76:BH81" si="795">IF(ISERROR(VLOOKUP(AF76,DT:DT,1,FALSE)),0,1)*IF(ISERROR(VLOOKUP(AH76,DT:DT,1,FALSE)),0,1)*AP76</f>
        <v>0</v>
      </c>
      <c r="BI76" s="49">
        <f t="shared" ref="BI76:BI81" si="796">IF(ISERROR(VLOOKUP(AF76,DT:DT,1,FALSE)),0,1)*IF(ISERROR(VLOOKUP(AH76,DT:DT,1,FALSE)),0,1)*AQ76</f>
        <v>0</v>
      </c>
      <c r="BJ76" s="49">
        <f t="shared" ref="BJ76:BJ81" si="797">IF(ISERROR(VLOOKUP(AF76,DT:DT,1,FALSE)),0,1)*IF(ISERROR(VLOOKUP(AH76,DT:DT,1,FALSE)),0,1)*AR76</f>
        <v>0</v>
      </c>
      <c r="BK76" s="49">
        <f t="shared" ref="BK76:BK81" si="798">IF(ISERROR(VLOOKUP(AF76,DT:DT,1,FALSE)),0,1)*IF(ISERROR(VLOOKUP(AH76,DT:DT,1,FALSE)),0,1)*AS76</f>
        <v>0</v>
      </c>
      <c r="BL76" s="49">
        <f t="shared" ref="BL76:BL81" si="799">IF(ISERROR(VLOOKUP(AF76,EN:EN,1,FALSE)),0,1)*IF(ISERROR(VLOOKUP(AH76,EN:EN,1,FALSE)),0,1)*AN76</f>
        <v>0</v>
      </c>
      <c r="BM76" s="49">
        <f t="shared" ref="BM76:BM81" si="800">IF(ISERROR(VLOOKUP(AF76,EN:EN,1,FALSE)),0,1)*IF(ISERROR(VLOOKUP(AH76,EN:EN,1,FALSE)),0,1)*AO76</f>
        <v>0</v>
      </c>
      <c r="BN76" s="49">
        <f t="shared" ref="BN76:BN81" si="801">IF(ISERROR(VLOOKUP(AF76,EN:EN,1,FALSE)),0,1)*IF(ISERROR(VLOOKUP(AH76,EN:EN,1,FALSE)),0,1)*AP76</f>
        <v>0</v>
      </c>
      <c r="BO76" s="49">
        <f t="shared" ref="BO76:BO81" si="802">IF(ISERROR(VLOOKUP(AF76,EN:EN,1,FALSE)),0,1)*IF(ISERROR(VLOOKUP(AH76,EN:EN,1,FALSE)),0,1)*AQ76</f>
        <v>0</v>
      </c>
      <c r="BP76" s="49">
        <f t="shared" ref="BP76:BP81" si="803">IF(ISERROR(VLOOKUP(AF76,EN:EN,1,FALSE)),0,1)*IF(ISERROR(VLOOKUP(AH76,EN:EN,1,FALSE)),0,1)*AR76</f>
        <v>0</v>
      </c>
      <c r="BQ76" s="49">
        <f t="shared" ref="BQ76:BQ81" si="804">IF(ISERROR(VLOOKUP(AF76,EN:EN,1,FALSE)),0,1)*IF(ISERROR(VLOOKUP(AH76,EN:EN,1,FALSE)),0,1)*AS76</f>
        <v>0</v>
      </c>
      <c r="BR76" s="14"/>
      <c r="BS76" s="14"/>
      <c r="BT76" s="14" t="s">
        <v>201</v>
      </c>
      <c r="BU76" s="49">
        <f t="shared" ref="BU76:BU79" si="805">(SUMIF(AF$4:AF$108,BT76,AN$4:AN$108)+SUMIF(AH$4:AH$108,BT76,AO$4:AO$108))</f>
        <v>0</v>
      </c>
      <c r="BV76" s="49">
        <f t="shared" ref="BV76:BV79" si="806">(SUMIF(AF$4:AF$108,BT76,AP$4:AP$108)+SUMIF(AH$4:AH$108,BT76,AQ$4:AQ$108))</f>
        <v>0</v>
      </c>
      <c r="BW76" s="49">
        <f t="shared" ref="BW76:BW79" si="807">(SUMIF(AF$4:AF$108,BT76,AR$4:AR$108)+SUMIF(AH$4:AH$108,BT76,AS$4:AS$108))</f>
        <v>0</v>
      </c>
      <c r="BX76" s="49">
        <f t="shared" ref="BX76:BX79" si="808">SUMIF($AF$4:$AF$108,BT76,$AI$4:$AI$108)+SUMIF($AH$4:$AH$108,BT76,$AK$4:$AK$108)</f>
        <v>0</v>
      </c>
      <c r="BY76" s="49">
        <f t="shared" ref="BY76:BY79" si="809">SUMIF($AF$4:$AF$108,BT76,$AK$4:$AK$108)+SUMIF($AH$4:$AH$108,BT76,$AI$4:$AI$108)</f>
        <v>0</v>
      </c>
      <c r="BZ76" s="49">
        <f t="shared" ref="BZ76:BZ79" si="810">BX76-BY76</f>
        <v>0</v>
      </c>
      <c r="CA76" s="49">
        <f t="shared" ref="CA76:CA79" si="811">IFERROR(BU76*3+BV76*1,0)</f>
        <v>0</v>
      </c>
      <c r="CB76" s="49" t="s">
        <v>150</v>
      </c>
      <c r="CC76" s="99">
        <f>RANK(CA76,CA76:CA79)</f>
        <v>1</v>
      </c>
      <c r="CD76" s="49">
        <f>SUMPRODUCT((CA76:CA79=CA76)*(BZ76:BZ79&gt;BZ76))</f>
        <v>0</v>
      </c>
      <c r="CE76" s="14"/>
      <c r="CF76" s="14" t="str">
        <f t="shared" ref="CF76:CF79" si="812">IF(CC76=1,BT76,)</f>
        <v>Frankrike</v>
      </c>
      <c r="CG76" s="49">
        <f t="shared" ref="CG76:CG79" si="813">(SUMIF($AF$4:$AF$108,$BT76,$AT$4:$AT$108)+SUMIF($AH$4:$AH$108,$BT76,$AU$4:$AU$108))</f>
        <v>0</v>
      </c>
      <c r="CH76" s="49">
        <f t="shared" ref="CH76:CH79" si="814">(SUMIF($AF$4:$AF$108,$BT76,$AV$4:$AV$108)+SUMIF($AH$4:$AH$108,$BT76,$AW$4:$AW$108))</f>
        <v>0</v>
      </c>
      <c r="CI76" s="49">
        <f t="shared" ref="CI76:CI79" si="815">(SUMIF($AF$4:$AF$108,$BT76,$AX$4:$AX$108)+SUMIF($AH$4:$AH$108,$BT76,$AY$4:$AY$108))</f>
        <v>0</v>
      </c>
      <c r="CJ76" s="49">
        <f t="shared" ref="CJ76:CJ79" si="816">IFERROR(CG76*3+CH76*1,0)</f>
        <v>0</v>
      </c>
      <c r="CK76" s="49" t="str">
        <f t="shared" ref="CK76:CK79" si="817">CB76</f>
        <v>I</v>
      </c>
      <c r="CL76" s="49">
        <f>IF(CF76&gt;0,RANK(CJ76,CJ76:CJ79),)</f>
        <v>1</v>
      </c>
      <c r="CM76" s="49">
        <f>IF(AND(CF76&gt;0,COUNTIF(CL76:CL79,CL76)&gt;1),SUMIFS($AI$4:$AI$108,$AF$4:$AF$108,$BT76,$M$4:$M$108,1)+SUMIFS($AK$4:$AK$108,$AH$4:$AH$108,$BT76,$M$4:$M$108,1)-SUMIFS($AK$4:$AK$108,$AF$4:$AF$108,$BT76,$M$4:$M$108,1)-SUMIFS($AI$4:$AI$108,$AH$4:$AH$108,$BT76,$M$4:$M$108,1),)</f>
        <v>0</v>
      </c>
      <c r="CN76" s="49">
        <f>IF(AND(CF76&gt;0,COUNTIF(CL76:CL79,CL76)&gt;1),CL76+RANK(CM76,CM76:CM79)-1,CL76)</f>
        <v>1</v>
      </c>
      <c r="CO76" s="49">
        <f>IF(AND(CF76&gt;0,COUNTIF(CN76:CN79,CN76)&gt;1),SUMIFS($AI$4:$AI$108,$AF$4:$AF$108,$BT76,$M$4:$M$108,1)+SUMIFS($AK$4:$AK$108,$AH$4:$AH$108,$BT76,$M$4:$M$108,1),)</f>
        <v>0</v>
      </c>
      <c r="CP76" s="49">
        <f>IF(AND(CF76&gt;0,COUNTIF(CN76:CN79,CN76)&gt;1),CN76+RANK(CO76,CO76:CO79)-1,CN76)</f>
        <v>1</v>
      </c>
      <c r="CQ76" s="49">
        <f t="shared" ref="CQ76:CQ79" si="818">IF(CP76=0,"",CP76)</f>
        <v>1</v>
      </c>
      <c r="CR76" s="49">
        <f>IF(OR(CQ76="",COUNTIF(CQ76:CQ79,CQ76)=1),"",$BZ76)</f>
        <v>0</v>
      </c>
      <c r="CS76" s="49">
        <f>IF(CQ76="","",IF(COUNTIF(CQ76:CQ79,CQ76)=1,CQ76,CQ76+RANK(CR76,CR76:CR79,0)-1))</f>
        <v>1</v>
      </c>
      <c r="CT76" s="49">
        <f>IF(OR(CS76="",COUNTIF(CS76:CS79,CS76)=1),"",$BX76)</f>
        <v>0</v>
      </c>
      <c r="CU76" s="49">
        <f>IF(CQ76="","",IF(COUNTIF(CS76:CS79,CS76)=1,CS76,CS76+RANK(CT76,CT76:CT79,0)-1))</f>
        <v>1</v>
      </c>
      <c r="CV76" s="49">
        <f>IF(OR(CU76="",COUNTIF(CU76:CU79,CU76)=1),"",$BU76)</f>
        <v>0</v>
      </c>
      <c r="CW76" s="49">
        <f>IF(CQ76="","",IF(COUNTIF(CU76:CU79,CU76)=1,CU76,CU76+RANK(CV76,CV76:CV79,0)-1))</f>
        <v>1</v>
      </c>
      <c r="CX76" s="49">
        <f>IF(CF76&gt;0,BM74+RANK(CW76,CW76:CW79,1),)</f>
        <v>1</v>
      </c>
      <c r="CY76" s="14"/>
      <c r="CZ76" s="14">
        <f t="shared" ref="CZ76:CZ79" si="819">IF(CC76=2,BT76,)</f>
        <v>0</v>
      </c>
      <c r="DA76" s="49">
        <f t="shared" ref="DA76:DA79" si="820">(SUMIF($AF$4:$AF$108,$BT76,$AZ$4:$AZ$108)+SUMIF($AH$4:$AH$108,$BT76,$BA$4:$BA$108))</f>
        <v>0</v>
      </c>
      <c r="DB76" s="49">
        <f t="shared" ref="DB76:DB79" si="821">(SUMIF($AF$4:$AF$108,$BT76,$BB$4:$BB$108)+SUMIF($AH$4:$AH$108,$BT76,$BC$4:$BC$108))</f>
        <v>0</v>
      </c>
      <c r="DC76" s="49">
        <f t="shared" ref="DC76:DC79" si="822">(SUMIF($AF$4:$AF$108,$BT76,$BD$4:$BD$108)+SUMIF($AH$4:$AH$108,$BT76,$BE$4:$BE$108))</f>
        <v>0</v>
      </c>
      <c r="DD76" s="49">
        <f t="shared" ref="DD76:DD79" si="823">IFERROR(DA76*3+DB76*1,0)</f>
        <v>0</v>
      </c>
      <c r="DE76" s="49" t="str">
        <f t="shared" ref="DE76:DE79" si="824">$CB76</f>
        <v>I</v>
      </c>
      <c r="DF76" s="49">
        <f>IF(CZ76&gt;0,RANK(DD76,DD76:DD79)+CG74,)</f>
        <v>0</v>
      </c>
      <c r="DG76" s="49">
        <f>IF(AND(CZ76&gt;0,COUNTIF(DF76:DF79,DF76)&gt;1),SUMIFS($AI$4:$AI$108,$AF$4:$AF$108,$BT76,$M$4:$M$108,2)+SUMIFS($AK$4:$AK$108,$AH$4:$AH108,$BT76,$M$4:$M$108,2)-SUMIFS($AK$4:$AK$108,$AF$4:$AF$108,$BT76,$M$4:$M$108,2)-SUMIFS($AI$4:$AI$108,$AH$4:$AH$108,$BT76,$M$4:$M$108,2),)</f>
        <v>0</v>
      </c>
      <c r="DH76" s="49">
        <f>IF(AND(CZ76&gt;0,COUNTIF(DF76:DF79,DF76)&gt;1),DF76+RANK(DG76,DG76:DG79)-1,DF76)</f>
        <v>0</v>
      </c>
      <c r="DI76" s="49">
        <f>IF(AND(CZ76&gt;0,COUNTIF(DH76:DH79,DH76)&gt;1),SUMIFS($AI$4:$AI$108,$AF$4:$AF$108,$BT76,$M$4:$M$108,2)+SUMIFS($AK$4:$AK$108,$AH$4:$AH$108,$BT76,$M$4:$M$108,2),)</f>
        <v>0</v>
      </c>
      <c r="DJ76" s="49">
        <f>IF(AND(CZ76&gt;0,COUNTIF(DH76:DH79,DH76)&gt;1),DH76+RANK(DI76,DI76:DI79)-1,DH76)</f>
        <v>0</v>
      </c>
      <c r="DK76" s="49" t="str">
        <f t="shared" ref="DK76:DK79" si="825">IF(DJ76=0,"",DJ76)</f>
        <v/>
      </c>
      <c r="DL76" s="49" t="str">
        <f>IF(OR(DK76="",COUNTIF(DK76:DK79,DK76)=1),"",$BZ76)</f>
        <v/>
      </c>
      <c r="DM76" s="49" t="str">
        <f>IF(DK76="","",IF(COUNTIF(DK76:DK79,DK76)=1,DK76,DK76+RANK(DL76,DL76:DL79,0)-1))</f>
        <v/>
      </c>
      <c r="DN76" s="49" t="str">
        <f>IF(OR(DM76="",COUNTIF(DM76:DM79,DM76)=1),"",$BX76)</f>
        <v/>
      </c>
      <c r="DO76" s="49" t="str">
        <f>IF(DK76="","",IF(COUNTIF(DM76:DM79,DM76)=1,DM76,DM76+RANK(DN76,DN76:DN79,0)-1))</f>
        <v/>
      </c>
      <c r="DP76" s="49" t="str">
        <f>IF(OR(DO76="",COUNTIF(DO76:DO79,DO76)=1),"",$BU76)</f>
        <v/>
      </c>
      <c r="DQ76" s="49" t="str">
        <f>IF(DK76="","",IF(COUNTIF(DO76:DO79,DO76)=1,DO76,DO76+RANK(DP76,DP76:DP79,0)-1))</f>
        <v/>
      </c>
      <c r="DR76" s="49">
        <f>IF(CZ76&gt;0,CG74+RANK(DQ76,DQ76:DQ79,1),)</f>
        <v>0</v>
      </c>
      <c r="DS76" s="14"/>
      <c r="DT76" s="49">
        <f t="shared" ref="DT76:DT79" si="826">IF(CC76=3,BT76,)</f>
        <v>0</v>
      </c>
      <c r="DU76" s="49">
        <f t="shared" ref="DU76:DU79" si="827">(SUMIF($AF$4:$AF$108,BT76,$BF$4:$BF$108)+SUMIF($AH$4:$AH$108,BT76,$BG$4:$BG$108))</f>
        <v>0</v>
      </c>
      <c r="DV76" s="49">
        <f t="shared" ref="DV76:DV79" si="828">(SUMIF($AF$4:$AF$108,BT76,$BH$4:$BH$108)+SUMIF($AH$4:$AH$108,BT76,$BI$4:$BI$108))</f>
        <v>0</v>
      </c>
      <c r="DW76" s="49">
        <f t="shared" ref="DW76:DW79" si="829">(SUMIF($AF$4:$AF$108,BT76,$BJ$4:$BJ$108)+SUMIF($AH$4:$AH$108,BT76,$BK$4:$BK$108))</f>
        <v>0</v>
      </c>
      <c r="DX76" s="49">
        <f t="shared" ref="DX76:DX79" si="830">IFERROR(DU76*3+DV76*1,0)</f>
        <v>0</v>
      </c>
      <c r="DY76" s="49" t="str">
        <f t="shared" ref="DY76:DY79" si="831">CB76</f>
        <v>I</v>
      </c>
      <c r="DZ76" s="49">
        <f>IF(DT76&gt;0,RANK(DX76,DX76:DX79)+CG74+DA74,)</f>
        <v>0</v>
      </c>
      <c r="EA76" s="49">
        <f>IF(AND(DT76&gt;0,COUNTIF(DZ76:DZ79,DZ76)&gt;1),SUMIFS($AI$4:$AI$108,$AF$4:$AF$108,$BT76,$M$4:$M$108,3)+SUMIFS($AK$4:$AK$108,$AH$4:$AH$108,$BT76,$M$4:$M$108,3)-SUMIFS($AK$4:$AK$108,$AF$4:$AF$108,$BT76,$M$4:$M$108,3)-SUMIFS($AI$4:$AI$108,$AH$4:$AH$108,$BT76,$M$4:$M$108,3),)</f>
        <v>0</v>
      </c>
      <c r="EB76" s="49">
        <f>IF(AND(DT76&gt;0,COUNTIF(DZ76:DZ79,DZ76)&gt;1),DZ76+RANK(EA76,EA76:EA79)-1,DZ76)</f>
        <v>0</v>
      </c>
      <c r="EC76" s="49">
        <f>IF(AND(DT76&gt;0,COUNTIF(EB76:EB79,EB76)&gt;1),SUMIFS($AI$4:$AI$108,$AF$4:$AF$108,$BT76,$M$4:$M$108,3)+SUMIFS($AK$4:$AK$108,$AH$4:$AH$108,$BT76,$M$4:$M$108,3),)</f>
        <v>0</v>
      </c>
      <c r="ED76" s="49">
        <f>IF(AND(DT76&gt;0,COUNTIF(EB76:EB79,EB76)&gt;1),EB76+RANK(EC76,EC76:EC79)-1,EB76)</f>
        <v>0</v>
      </c>
      <c r="EE76" s="49" t="str">
        <f t="shared" ref="EE76:EE79" si="832">IF(ED76=0,"",ED76)</f>
        <v/>
      </c>
      <c r="EF76" s="49" t="str">
        <f>IF(OR(EE76="",COUNTIF(EE76:EE79,EE76)=1),"",$BZ76)</f>
        <v/>
      </c>
      <c r="EG76" s="49" t="str">
        <f>IF(EE76="","",IF(COUNTIF(EE76:EE79,EE76)=1,EE76,EE76+RANK(EF76,EF76:EF79,0)-1))</f>
        <v/>
      </c>
      <c r="EH76" s="49" t="str">
        <f>IF(OR(EG76="",COUNTIF(EG76:EG79,EG76)=1),"",$BX76)</f>
        <v/>
      </c>
      <c r="EI76" s="49" t="str">
        <f>IF(EE76="","",IF(COUNTIF(EG76:EG79,EG76)=1,EG76,EG76+RANK(EH76,EH76:EH79,0)-1))</f>
        <v/>
      </c>
      <c r="EJ76" s="49" t="str">
        <f>IF(OR(EI76="",COUNTIF(EI76:EI79,EI76)=1),"",$BU76)</f>
        <v/>
      </c>
      <c r="EK76" s="49" t="str">
        <f>IF(EE76="","",IF(COUNTIF(EI76:EI79,EI76)=1,EI76,EI76+RANK(EJ76,EJ76:EJ79,0)-1))</f>
        <v/>
      </c>
      <c r="EL76" s="49">
        <f>IF(DT76&gt;0,CG74+DA74+RANK(EK76,EK76:EK79,1),)</f>
        <v>0</v>
      </c>
      <c r="EM76" s="14"/>
      <c r="EN76" s="49">
        <f t="shared" ref="EN76:EN79" si="833">IF(CC76=4,BT76,)</f>
        <v>0</v>
      </c>
      <c r="EO76" s="49">
        <f t="shared" ref="EO76:EO79" si="834">(SUMIF($AF$4:$AF$108,$BT76,$BL$4:$BL$108)+SUMIF($AH$4:$AH$108,$BT76,$BM$4:$BM$108))</f>
        <v>0</v>
      </c>
      <c r="EP76" s="49">
        <f t="shared" ref="EP76:EP79" si="835">(SUMIF($AF$4:$AF$108,$BT76,$BN$4:$BN$108)+SUMIF($AH$4:$AH$108,$BT76,$BO$4:$BO$108))</f>
        <v>0</v>
      </c>
      <c r="EQ76" s="49">
        <f t="shared" ref="EQ76:EQ79" si="836">(SUMIF($AF$4:$AF$108,$BT76,$BP$4:$BP$108)+SUMIF($AH$4:$AH$108,$BT76,$BQ$4:$BQ$108))</f>
        <v>0</v>
      </c>
      <c r="ER76" s="49">
        <f t="shared" ref="ER76:ER79" si="837">IFERROR(EO76*3+EP76*1,0)</f>
        <v>0</v>
      </c>
      <c r="ES76" s="49" t="str">
        <f t="shared" ref="ES76:ES79" si="838">$CB76</f>
        <v>I</v>
      </c>
      <c r="ET76" s="49">
        <f>IF(EN76&gt;0,RANK(ER76,ER76:ER79)+CG74+DA74+DU74,)</f>
        <v>0</v>
      </c>
      <c r="EU76" s="49">
        <f>IF(AND(EN76&gt;0,COUNTIF(ET76:ET79,ET76)&gt;1),SUMIFS($AI$4:$AI$108,$AF$4:$AF$108,$BT76,$M$4:$M$108,4)+SUMIFS($AK$4:$AK$108,$AH$4:$AH$108,$BT76,$M$4:$M$108,4)-SUMIFS($AK$4:$AK$108,$AF$4:$AF$108,$BT76,$M$4:$M$108,4)-SUMIFS($AI$4:$AI$108,$AH$4:$AH$108,$BT76,$M$4:$M$108,4),)</f>
        <v>0</v>
      </c>
      <c r="EV76" s="49">
        <f>IF(AND(EN76&gt;0,COUNTIF(ET76:ET79,ET76)&gt;1),ET76+RANK(EU76,EU76:EU79)-1,ET76)</f>
        <v>0</v>
      </c>
      <c r="EW76" s="49">
        <f t="shared" ref="EW76:EW79" si="839">IF(AND(EN76&gt;0,COUNTIF(EV76:EV79,EV76)&gt;1),SUMIFS($AI$4:$AI$108,$AF$4:$AF$108,$BT76,$M$4:$M$108,4)+SUMIFS($AK$4:$AK$108,$AH$4:$AH$108,$BT76,$M$4:$M$108,4),)</f>
        <v>0</v>
      </c>
      <c r="EX76" s="49">
        <f>IF(AND(EN76&gt;0,COUNTIF(EV76:EV79,EV76)&gt;1),EV76+RANK(EW76,EW76:EW79)-1,EV76)</f>
        <v>0</v>
      </c>
      <c r="EY76" s="49" t="str">
        <f t="shared" ref="EY76:EY79" si="840">IF(EX76=0,"",EX76)</f>
        <v/>
      </c>
      <c r="EZ76" s="49" t="str">
        <f>IF(OR(EY76="",COUNTIF(EY76:EY79,EY76)=1),"",$BZ76)</f>
        <v/>
      </c>
      <c r="FA76" s="49" t="str">
        <f>IF(EY76="","",IF(COUNTIF(EY76:EY79,EY76)=1,EY76,EY76+RANK(EZ76,EZ76:EZ79,0)-1))</f>
        <v/>
      </c>
      <c r="FB76" s="49" t="str">
        <f>IF(OR(FA76="",COUNTIF(FA76:FA79,FA76)=1),"",$BX76)</f>
        <v/>
      </c>
      <c r="FC76" s="49" t="str">
        <f>IF(EY76="","",IF(COUNTIF(FA76:FA79,FA76)=1,FA76,FA76+RANK(FB76,FB76:FB79,0)-1))</f>
        <v/>
      </c>
      <c r="FD76" s="49" t="str">
        <f>IF(OR(FC76="",COUNTIF(FC76:FC79,FC76)=1),"",$BU76)</f>
        <v/>
      </c>
      <c r="FE76" s="49" t="str">
        <f>IF(EY76="","",IF(COUNTIF(FC76:FC79,FC76)=1,FC76,FC76+RANK(FD76,FD76:FD79,0)-1))</f>
        <v/>
      </c>
      <c r="FF76" s="49">
        <f>IF(EN76&gt;0,CG74+DA74+DU74+RANK(FE76,FE76:FE79,1),)</f>
        <v>0</v>
      </c>
      <c r="FG76" s="14"/>
      <c r="FH76" s="49">
        <f>IFERROR(VLOOKUP(FJ76,CF75:CX79,19,FALSE),IFERROR(VLOOKUP(FJ76,CZ75:DR79,19,FALSE),IFERROR(VLOOKUP(FJ76,DT75:EL79,19,FALSE),VLOOKUP(FJ76,EN75:FF79,19,FALSE))))</f>
        <v>1</v>
      </c>
      <c r="FI76" s="49">
        <f>RANK(FH76,FH76:FH79,1)+COUNTIF(FH76,FH76)-1</f>
        <v>1</v>
      </c>
      <c r="FJ76" s="14" t="str">
        <f t="shared" ref="FJ76:FJ79" si="841">BT76</f>
        <v>Frankrike</v>
      </c>
      <c r="FK76" s="42"/>
      <c r="FL76" s="42"/>
      <c r="FM76" s="42"/>
      <c r="FN76" s="42"/>
      <c r="FO76" s="42"/>
      <c r="FP76" s="42"/>
      <c r="FQ76" s="42"/>
      <c r="FR76" s="42"/>
      <c r="FS76" s="42"/>
      <c r="FT76" s="42"/>
      <c r="FU76" s="42"/>
      <c r="FV76" s="42"/>
      <c r="FW76" s="42"/>
      <c r="FX76" s="42"/>
      <c r="FY76" s="42"/>
      <c r="FZ76" s="44">
        <v>74</v>
      </c>
      <c r="GA76" s="44" t="str">
        <f t="shared" si="79"/>
        <v>EGBDIFLK</v>
      </c>
      <c r="GB76" s="44" t="s">
        <v>148</v>
      </c>
      <c r="GC76" s="44" t="s">
        <v>149</v>
      </c>
      <c r="GD76" s="44" t="s">
        <v>146</v>
      </c>
      <c r="GE76" s="44" t="s">
        <v>147</v>
      </c>
      <c r="GF76" s="44" t="s">
        <v>150</v>
      </c>
      <c r="GG76" s="44" t="s">
        <v>109</v>
      </c>
      <c r="GH76" s="44" t="s">
        <v>152</v>
      </c>
      <c r="GI76" s="44" t="s">
        <v>151</v>
      </c>
      <c r="GJ76" s="100" t="str">
        <f t="shared" ref="GJ76:GQ76" si="842">VLOOKUP(GB76,$FM$3:$FN$15,2,FALSE)</f>
        <v>Elfenbenskusten</v>
      </c>
      <c r="GK76" s="100" t="str">
        <f t="shared" si="842"/>
        <v>Iran</v>
      </c>
      <c r="GL76" s="100" t="str">
        <f t="shared" si="842"/>
        <v>Qatar</v>
      </c>
      <c r="GM76" s="100" t="str">
        <f t="shared" si="842"/>
        <v>Australien</v>
      </c>
      <c r="GN76" s="100" t="str">
        <f t="shared" si="842"/>
        <v>Irak</v>
      </c>
      <c r="GO76" s="100" t="str">
        <f t="shared" si="842"/>
        <v>Sverige</v>
      </c>
      <c r="GP76" s="100" t="str">
        <f t="shared" si="842"/>
        <v>Ghana</v>
      </c>
      <c r="GQ76" s="100" t="str">
        <f t="shared" si="842"/>
        <v>Uzbekistan</v>
      </c>
      <c r="GR76" s="42" t="str">
        <f t="shared" si="81"/>
        <v/>
      </c>
      <c r="GS76" s="42"/>
      <c r="GT76" s="42"/>
      <c r="GU76" s="42"/>
      <c r="GV76" s="42"/>
      <c r="GW76" s="42"/>
      <c r="GX76" s="127"/>
      <c r="GY76" s="42"/>
      <c r="GZ76" s="85">
        <v>73</v>
      </c>
      <c r="HA76" s="42"/>
      <c r="HB76" s="96"/>
      <c r="HC76" s="85"/>
      <c r="HD76" s="42"/>
      <c r="HE76" s="42"/>
      <c r="HF76" s="42"/>
      <c r="HG76" s="42"/>
    </row>
    <row r="77" spans="1:215" ht="14.25" customHeight="1" x14ac:dyDescent="0.35">
      <c r="A77" s="42"/>
      <c r="B77" s="85">
        <v>18</v>
      </c>
      <c r="C77" s="86">
        <v>46190</v>
      </c>
      <c r="D77" s="87" t="s">
        <v>203</v>
      </c>
      <c r="E77" s="88" t="s">
        <v>157</v>
      </c>
      <c r="F77" s="89" t="s">
        <v>204</v>
      </c>
      <c r="G77" s="90"/>
      <c r="H77" s="85" t="s">
        <v>157</v>
      </c>
      <c r="I77" s="90"/>
      <c r="J77" s="85" t="str">
        <f t="shared" si="761"/>
        <v/>
      </c>
      <c r="K77" s="91"/>
      <c r="L77" s="91"/>
      <c r="M77" s="92">
        <f t="shared" si="762"/>
        <v>1</v>
      </c>
      <c r="N77" s="46">
        <v>2</v>
      </c>
      <c r="O77" s="104" t="str">
        <f>VLOOKUP(N77,FI76:FJ79,2,FALSE)</f>
        <v>Senegal</v>
      </c>
      <c r="P77" s="105">
        <f t="shared" si="763"/>
        <v>0</v>
      </c>
      <c r="Q77" s="105">
        <f t="shared" si="764"/>
        <v>0</v>
      </c>
      <c r="R77" s="105">
        <f t="shared" si="765"/>
        <v>0</v>
      </c>
      <c r="S77" s="105">
        <f t="shared" si="766"/>
        <v>0</v>
      </c>
      <c r="T77" s="105">
        <f t="shared" si="767"/>
        <v>0</v>
      </c>
      <c r="U77" s="105">
        <f t="shared" si="768"/>
        <v>0</v>
      </c>
      <c r="V77" s="106">
        <f t="shared" si="769"/>
        <v>0</v>
      </c>
      <c r="W77" s="42"/>
      <c r="X77" s="43"/>
      <c r="Y77" s="44"/>
      <c r="Z77" s="44"/>
      <c r="AA77" s="44"/>
      <c r="AB77" s="47"/>
      <c r="AC77" s="48"/>
      <c r="AD77" s="42"/>
      <c r="AE77" s="98">
        <f t="shared" ref="AE77:AH77" si="843">C77</f>
        <v>46190</v>
      </c>
      <c r="AF77" s="98" t="str">
        <f t="shared" si="843"/>
        <v>Irak</v>
      </c>
      <c r="AG77" s="98" t="str">
        <f t="shared" si="843"/>
        <v>-</v>
      </c>
      <c r="AH77" s="98" t="str">
        <f t="shared" si="843"/>
        <v>Norge</v>
      </c>
      <c r="AI77" s="90" t="str">
        <f t="shared" si="771"/>
        <v/>
      </c>
      <c r="AJ77" s="85" t="str">
        <f t="shared" si="772"/>
        <v>-</v>
      </c>
      <c r="AK77" s="90" t="str">
        <f t="shared" si="773"/>
        <v/>
      </c>
      <c r="AL77" s="85" t="str">
        <f t="shared" si="774"/>
        <v/>
      </c>
      <c r="AM77" s="91"/>
      <c r="AN77" s="49">
        <f t="shared" si="775"/>
        <v>0</v>
      </c>
      <c r="AO77" s="49">
        <f t="shared" si="776"/>
        <v>0</v>
      </c>
      <c r="AP77" s="49">
        <f t="shared" si="777"/>
        <v>0</v>
      </c>
      <c r="AQ77" s="49">
        <f t="shared" si="778"/>
        <v>0</v>
      </c>
      <c r="AR77" s="49">
        <f t="shared" si="779"/>
        <v>0</v>
      </c>
      <c r="AS77" s="49">
        <f t="shared" si="780"/>
        <v>0</v>
      </c>
      <c r="AT77" s="49">
        <f t="shared" si="781"/>
        <v>0</v>
      </c>
      <c r="AU77" s="49">
        <f t="shared" si="782"/>
        <v>0</v>
      </c>
      <c r="AV77" s="49">
        <f t="shared" si="783"/>
        <v>0</v>
      </c>
      <c r="AW77" s="49">
        <f t="shared" si="784"/>
        <v>0</v>
      </c>
      <c r="AX77" s="49">
        <f t="shared" si="785"/>
        <v>0</v>
      </c>
      <c r="AY77" s="49">
        <f t="shared" si="786"/>
        <v>0</v>
      </c>
      <c r="AZ77" s="49">
        <f t="shared" si="787"/>
        <v>0</v>
      </c>
      <c r="BA77" s="49">
        <f t="shared" si="788"/>
        <v>0</v>
      </c>
      <c r="BB77" s="49">
        <f t="shared" si="789"/>
        <v>0</v>
      </c>
      <c r="BC77" s="49">
        <f t="shared" si="790"/>
        <v>0</v>
      </c>
      <c r="BD77" s="49">
        <f t="shared" si="791"/>
        <v>0</v>
      </c>
      <c r="BE77" s="49">
        <f t="shared" si="792"/>
        <v>0</v>
      </c>
      <c r="BF77" s="49">
        <f t="shared" si="793"/>
        <v>0</v>
      </c>
      <c r="BG77" s="49">
        <f t="shared" si="794"/>
        <v>0</v>
      </c>
      <c r="BH77" s="49">
        <f t="shared" si="795"/>
        <v>0</v>
      </c>
      <c r="BI77" s="49">
        <f t="shared" si="796"/>
        <v>0</v>
      </c>
      <c r="BJ77" s="49">
        <f t="shared" si="797"/>
        <v>0</v>
      </c>
      <c r="BK77" s="49">
        <f t="shared" si="798"/>
        <v>0</v>
      </c>
      <c r="BL77" s="49">
        <f t="shared" si="799"/>
        <v>0</v>
      </c>
      <c r="BM77" s="49">
        <f t="shared" si="800"/>
        <v>0</v>
      </c>
      <c r="BN77" s="49">
        <f t="shared" si="801"/>
        <v>0</v>
      </c>
      <c r="BO77" s="49">
        <f t="shared" si="802"/>
        <v>0</v>
      </c>
      <c r="BP77" s="49">
        <f t="shared" si="803"/>
        <v>0</v>
      </c>
      <c r="BQ77" s="49">
        <f t="shared" si="804"/>
        <v>0</v>
      </c>
      <c r="BR77" s="14"/>
      <c r="BS77" s="14"/>
      <c r="BT77" s="14" t="s">
        <v>202</v>
      </c>
      <c r="BU77" s="49">
        <f t="shared" si="805"/>
        <v>0</v>
      </c>
      <c r="BV77" s="49">
        <f t="shared" si="806"/>
        <v>0</v>
      </c>
      <c r="BW77" s="49">
        <f t="shared" si="807"/>
        <v>0</v>
      </c>
      <c r="BX77" s="49">
        <f t="shared" si="808"/>
        <v>0</v>
      </c>
      <c r="BY77" s="49">
        <f t="shared" si="809"/>
        <v>0</v>
      </c>
      <c r="BZ77" s="49">
        <f t="shared" si="810"/>
        <v>0</v>
      </c>
      <c r="CA77" s="49">
        <f t="shared" si="811"/>
        <v>0</v>
      </c>
      <c r="CB77" s="49" t="s">
        <v>150</v>
      </c>
      <c r="CC77" s="99">
        <f>RANK(CA77,CA76:CA79)</f>
        <v>1</v>
      </c>
      <c r="CD77" s="49">
        <f>SUMPRODUCT((CA76:CA79=CA77)*(BZ76:BZ79&gt;BZ77))</f>
        <v>0</v>
      </c>
      <c r="CE77" s="14"/>
      <c r="CF77" s="14" t="str">
        <f t="shared" si="812"/>
        <v>Senegal</v>
      </c>
      <c r="CG77" s="49">
        <f t="shared" si="813"/>
        <v>0</v>
      </c>
      <c r="CH77" s="49">
        <f t="shared" si="814"/>
        <v>0</v>
      </c>
      <c r="CI77" s="49">
        <f t="shared" si="815"/>
        <v>0</v>
      </c>
      <c r="CJ77" s="49">
        <f t="shared" si="816"/>
        <v>0</v>
      </c>
      <c r="CK77" s="49" t="str">
        <f t="shared" si="817"/>
        <v>I</v>
      </c>
      <c r="CL77" s="49">
        <f>IF(CF77&gt;0,RANK(CJ77,CJ76:CJ79),)</f>
        <v>1</v>
      </c>
      <c r="CM77" s="49">
        <f>IF(AND(CF77&gt;0,COUNTIF(CL76:CL79,CL77)&gt;1),SUMIFS($AI$4:$AI$108,$AF$4:$AF$108,$BT77,$M$4:$M$108,1)+SUMIFS($AK$4:$AK$108,$AH$4:$AH$108,$BT77,$M$4:$M$108,1)-SUMIFS($AK$4:$AK$108,$AF$4:$AF$108,$BT77,$M$4:$M$108,1)-SUMIFS($AI$4:$AI$108,$AH$4:$AH$108,$BT77,$M$4:$M$108,1),)</f>
        <v>0</v>
      </c>
      <c r="CN77" s="49">
        <f>IF(AND(CF77&gt;0,COUNTIF(CL76:CL79,CL77)&gt;1),CL77+RANK(CM77,CM76:CM79)-1,CL77)</f>
        <v>1</v>
      </c>
      <c r="CO77" s="49">
        <f>IF(AND(CF77&gt;0,COUNTIF(CN76:CN79,CN77)&gt;1),SUMIFS($AI$4:$AI$108,$AF$4:$AF$108,$BT77,$M$4:$M$108,1)+SUMIFS($AK$4:$AK$108,$AH$4:$AH$108,$BT77,$M$4:$M$108,1),)</f>
        <v>0</v>
      </c>
      <c r="CP77" s="49">
        <f>IF(AND(CF77&gt;0,COUNTIF(CN76:CN79,CN77)&gt;1),CN77+RANK(CO77,CO76:CO79)-1,CN77)</f>
        <v>1</v>
      </c>
      <c r="CQ77" s="49">
        <f t="shared" si="818"/>
        <v>1</v>
      </c>
      <c r="CR77" s="49">
        <f>IF(OR(CQ77="",COUNTIF(CQ76:CQ79,CQ77)=1),"",$BZ77)</f>
        <v>0</v>
      </c>
      <c r="CS77" s="49">
        <f>IF(CQ77="","",IF(COUNTIF(CQ76:CQ79,CQ77)=1,CQ77,CQ77+RANK(CR77,CR76:CR79,0)-1))</f>
        <v>1</v>
      </c>
      <c r="CT77" s="49">
        <f>IF(OR(CS77="",COUNTIF(CS76:CS79,CS77)=1),"",$BX77)</f>
        <v>0</v>
      </c>
      <c r="CU77" s="49">
        <f>IF(CQ77="","",IF(COUNTIF(CS76:CS79,CS77)=1,CS77,CS77+RANK(CT77,CT76:CT79,0)-1))</f>
        <v>1</v>
      </c>
      <c r="CV77" s="49">
        <f>IF(OR(CU77="",COUNTIF(CU76:CU79,CU77)=1),"",$BU77)</f>
        <v>0</v>
      </c>
      <c r="CW77" s="49">
        <f>IF(CQ77="","",IF(COUNTIF(CU76:CU79,CU77)=1,CU77,CU77+RANK(CV77,CV76:CV79,0)-1))</f>
        <v>1</v>
      </c>
      <c r="CX77" s="49">
        <f>IF(CF77&gt;0,BM74+RANK(CW77,CW76:CW79,1),)</f>
        <v>1</v>
      </c>
      <c r="CY77" s="14"/>
      <c r="CZ77" s="14">
        <f t="shared" si="819"/>
        <v>0</v>
      </c>
      <c r="DA77" s="49">
        <f t="shared" si="820"/>
        <v>0</v>
      </c>
      <c r="DB77" s="49">
        <f t="shared" si="821"/>
        <v>0</v>
      </c>
      <c r="DC77" s="49">
        <f t="shared" si="822"/>
        <v>0</v>
      </c>
      <c r="DD77" s="49">
        <f t="shared" si="823"/>
        <v>0</v>
      </c>
      <c r="DE77" s="49" t="str">
        <f t="shared" si="824"/>
        <v>I</v>
      </c>
      <c r="DF77" s="49">
        <f>IF(CZ77&gt;0,RANK(DD77,DD76:DD79)+CG74,)</f>
        <v>0</v>
      </c>
      <c r="DG77" s="49">
        <f>IF(AND(CZ77&gt;0,COUNTIF(DF76:DF79,DF77)&gt;1),SUMIFS($AI$4:$AI$108,$AF$4:$AF$108,$BT77,$M$4:$M$108,2)+SUMIFS($AK$4:$AK$108,$AH$4:$AH108,$BT77,$M$4:$M$108,2)-SUMIFS($AK$4:$AK$108,$AF$4:$AF$108,$BT77,$M$4:$M$108,2)-SUMIFS($AI$4:$AI$108,$AH$4:$AH$108,$BT77,$M$4:$M$108,2),)</f>
        <v>0</v>
      </c>
      <c r="DH77" s="49">
        <f>IF(AND(CZ77&gt;0,COUNTIF(DF76:DF79,DF77)&gt;1),DF77+RANK(DG77,DG76:DG79)-1,DF77)</f>
        <v>0</v>
      </c>
      <c r="DI77" s="49">
        <f>IF(AND(CZ77&gt;0,COUNTIF(DH76:DH79,DH77)&gt;1),SUMIFS($AI$4:$AI$108,$AF$4:$AF$108,$BT77,$M$4:$M$108,2)+SUMIFS($AK$4:$AK$108,$AH$4:$AH$108,$BT77,$M$4:$M$108,2),)</f>
        <v>0</v>
      </c>
      <c r="DJ77" s="49">
        <f>IF(AND(CZ77&gt;0,COUNTIF(DH76:DH79,DH77)&gt;1),DH77+RANK(DI77,DI76:DI79)-1,DH77)</f>
        <v>0</v>
      </c>
      <c r="DK77" s="49" t="str">
        <f t="shared" si="825"/>
        <v/>
      </c>
      <c r="DL77" s="49" t="str">
        <f>IF(OR(DK77="",COUNTIF(DK76:DK79,DK77)=1),"",$BZ77)</f>
        <v/>
      </c>
      <c r="DM77" s="49" t="str">
        <f>IF(DK77="","",IF(COUNTIF(DK76:DK79,DK77)=1,DK77,DK77+RANK(DL77,DL76:DL79,0)-1))</f>
        <v/>
      </c>
      <c r="DN77" s="49" t="str">
        <f>IF(OR(DM77="",COUNTIF(DM76:DM79,DM77)=1),"",$BX77)</f>
        <v/>
      </c>
      <c r="DO77" s="49" t="str">
        <f>IF(DK77="","",IF(COUNTIF(DM76:DM79,DM77)=1,DM77,DM77+RANK(DN77,DN76:DN79,0)-1))</f>
        <v/>
      </c>
      <c r="DP77" s="49" t="str">
        <f>IF(OR(DO77="",COUNTIF(DO76:DO79,DO77)=1),"",$BU77)</f>
        <v/>
      </c>
      <c r="DQ77" s="49" t="str">
        <f>IF(DK77="","",IF(COUNTIF(DO76:DO79,DO77)=1,DO77,DO77+RANK(DP77,DP76:DP79,0)-1))</f>
        <v/>
      </c>
      <c r="DR77" s="49">
        <f>IF(CZ77&gt;0,CG74+RANK(DQ77,DQ76:DQ79,1),)</f>
        <v>0</v>
      </c>
      <c r="DS77" s="14"/>
      <c r="DT77" s="49">
        <f t="shared" si="826"/>
        <v>0</v>
      </c>
      <c r="DU77" s="49">
        <f t="shared" si="827"/>
        <v>0</v>
      </c>
      <c r="DV77" s="49">
        <f t="shared" si="828"/>
        <v>0</v>
      </c>
      <c r="DW77" s="49">
        <f t="shared" si="829"/>
        <v>0</v>
      </c>
      <c r="DX77" s="49">
        <f t="shared" si="830"/>
        <v>0</v>
      </c>
      <c r="DY77" s="49" t="str">
        <f t="shared" si="831"/>
        <v>I</v>
      </c>
      <c r="DZ77" s="49">
        <f>IF(DT77&gt;0,RANK(DX77,DX76:DX79)+CG74+DA74,)</f>
        <v>0</v>
      </c>
      <c r="EA77" s="49">
        <f>IF(AND(DT77&gt;0,COUNTIF(DZ76:DZ79,DZ77)&gt;1),SUMIFS($AI$4:$AI$108,$AF$4:$AF$108,$BT77,$M$4:$M$108,3)+SUMIFS($AK$4:$AK$108,$AH$4:$AH$108,$BT77,$M$4:$M$108,3)-SUMIFS($AK$4:$AK$108,$AF$4:$AF$108,$BT77,$M$4:$M$108,3)-SUMIFS($AI$4:$AI$108,$AH$4:$AH$108,$BT77,$M$4:$M$108,3),)</f>
        <v>0</v>
      </c>
      <c r="EB77" s="49">
        <f>IF(AND(DT77&gt;0,COUNTIF(DZ76:DZ79,DZ77)&gt;1),DZ77+RANK(EA77,EA76:EA79)-1,DZ77)</f>
        <v>0</v>
      </c>
      <c r="EC77" s="49">
        <f>IF(AND(DT77&gt;0,COUNTIF(EB76:EB79,EB77)&gt;1),SUMIFS($AI$4:$AI$108,$AF$4:$AF$108,$BT77,$M$4:$M$108,3)+SUMIFS($AK$4:$AK$108,$AH$4:$AH$108,$BT77,$M$4:$M$108,3),)</f>
        <v>0</v>
      </c>
      <c r="ED77" s="49">
        <f>IF(AND(DT77&gt;0,COUNTIF(EB76:EB79,EB77)&gt;1),EB77+RANK(EC77,EC76:EC79)-1,EB77)</f>
        <v>0</v>
      </c>
      <c r="EE77" s="49" t="str">
        <f t="shared" si="832"/>
        <v/>
      </c>
      <c r="EF77" s="49" t="str">
        <f>IF(OR(EE77="",COUNTIF(EE76:EE79,EE77)=1),"",$BZ77)</f>
        <v/>
      </c>
      <c r="EG77" s="49" t="str">
        <f>IF(EE77="","",IF(COUNTIF(EE76:EE79,EE77)=1,EE77,EE77+RANK(EF77,EF76:EF79,0)-1))</f>
        <v/>
      </c>
      <c r="EH77" s="49" t="str">
        <f>IF(OR(EG77="",COUNTIF(EG76:EG79,EG77)=1),"",$BX77)</f>
        <v/>
      </c>
      <c r="EI77" s="49" t="str">
        <f>IF(EE77="","",IF(COUNTIF(EG76:EG79,EG77)=1,EG77,EG77+RANK(EH77,EH76:EH79,0)-1))</f>
        <v/>
      </c>
      <c r="EJ77" s="49" t="str">
        <f>IF(OR(EI77="",COUNTIF(EI76:EI79,EI77)=1),"",$BU77)</f>
        <v/>
      </c>
      <c r="EK77" s="49" t="str">
        <f>IF(EE77="","",IF(COUNTIF(EI76:EI79,EI77)=1,EI77,EI77+RANK(EJ77,EJ76:EJ79,0)-1))</f>
        <v/>
      </c>
      <c r="EL77" s="49">
        <f>IF(DT77&gt;0,CG74+DA74+RANK(EK77,EK76:EK79,1),)</f>
        <v>0</v>
      </c>
      <c r="EM77" s="14"/>
      <c r="EN77" s="49">
        <f t="shared" si="833"/>
        <v>0</v>
      </c>
      <c r="EO77" s="49">
        <f t="shared" si="834"/>
        <v>0</v>
      </c>
      <c r="EP77" s="49">
        <f t="shared" si="835"/>
        <v>0</v>
      </c>
      <c r="EQ77" s="49">
        <f t="shared" si="836"/>
        <v>0</v>
      </c>
      <c r="ER77" s="49">
        <f t="shared" si="837"/>
        <v>0</v>
      </c>
      <c r="ES77" s="49" t="str">
        <f t="shared" si="838"/>
        <v>I</v>
      </c>
      <c r="ET77" s="49">
        <f>IF(EN77&gt;0,RANK(ER77,ER76:ER79)+CG74+DA74+DU74,)</f>
        <v>0</v>
      </c>
      <c r="EU77" s="49">
        <f>IF(AND(EN77&gt;0,COUNTIF(ET76:ET79,ET77)&gt;1),SUMIFS($AI$4:$AI$108,$AF$4:$AF$108,$BT77,$M$4:$M$108,4)+SUMIFS($AK$4:$AK$108,$AH$4:$AH$108,$BT77,$M$4:$M$108,4)-SUMIFS($AK$4:$AK$108,$AF$4:$AF$108,$BT77,$M$4:$M$108,4)-SUMIFS($AI$4:$AI$108,$AH$4:$AH$108,$BT77,$M$4:$M$108,4),)</f>
        <v>0</v>
      </c>
      <c r="EV77" s="49">
        <f>IF(AND(EN77&gt;0,COUNTIF(ET76:ET79,ET77)&gt;1),ET77+RANK(EU77,EU76:EU79)-1,ET77)</f>
        <v>0</v>
      </c>
      <c r="EW77" s="49">
        <f t="shared" si="839"/>
        <v>0</v>
      </c>
      <c r="EX77" s="49">
        <f>IF(AND(EN77&gt;0,COUNTIF(EV76:EV79,EV77)&gt;1),EV77+RANK(EW77,EW76:EW79)-1,EV77)</f>
        <v>0</v>
      </c>
      <c r="EY77" s="49" t="str">
        <f t="shared" si="840"/>
        <v/>
      </c>
      <c r="EZ77" s="49" t="str">
        <f>IF(OR(EY77="",COUNTIF(EY76:EY79,EY77)=1),"",$BZ77)</f>
        <v/>
      </c>
      <c r="FA77" s="49" t="str">
        <f>IF(EY77="","",IF(COUNTIF(EY76:EY79,EY77)=1,EY77,EY77+RANK(EZ77,EZ76:EZ79,0)-1))</f>
        <v/>
      </c>
      <c r="FB77" s="49" t="str">
        <f>IF(OR(FA77="",COUNTIF(FA76:FA79,FA77)=1),"",$BX77)</f>
        <v/>
      </c>
      <c r="FC77" s="49" t="str">
        <f>IF(EY77="","",IF(COUNTIF(FA76:FA79,FA77)=1,FA77,FA77+RANK(FB77,FB76:FB79,0)-1))</f>
        <v/>
      </c>
      <c r="FD77" s="49" t="str">
        <f>IF(OR(FC77="",COUNTIF(FC76:FC79,FC77)=1),"",$BU77)</f>
        <v/>
      </c>
      <c r="FE77" s="49" t="str">
        <f>IF(EY77="","",IF(COUNTIF(FC76:FC79,FC77)=1,FC77,FC77+RANK(FD77,FD76:FD79,0)-1))</f>
        <v/>
      </c>
      <c r="FF77" s="49">
        <f>IF(EN77&gt;0,CG74+DA74+DU74+RANK(FE77,FE76:FE79,1),)</f>
        <v>0</v>
      </c>
      <c r="FG77" s="14"/>
      <c r="FH77" s="49">
        <f>IFERROR(VLOOKUP(FJ77,CF75:CX79,19,FALSE),IFERROR(VLOOKUP(FJ77,CZ75:DR79,19,FALSE),IFERROR(VLOOKUP(FJ77,DT75:EL79,19,FALSE),VLOOKUP(FJ77,EN75:FF79,19,FALSE))))</f>
        <v>1</v>
      </c>
      <c r="FI77" s="49">
        <f>RANK(FH77,FH76:FH79,1)+COUNTIF(FH76:FH77,FH77)-1</f>
        <v>2</v>
      </c>
      <c r="FJ77" s="14" t="str">
        <f t="shared" si="841"/>
        <v>Senegal</v>
      </c>
      <c r="FK77" s="42"/>
      <c r="FL77" s="42"/>
      <c r="FM77" s="42"/>
      <c r="FN77" s="42"/>
      <c r="FO77" s="42"/>
      <c r="FP77" s="42"/>
      <c r="FQ77" s="42"/>
      <c r="FR77" s="42"/>
      <c r="FS77" s="42"/>
      <c r="FT77" s="42"/>
      <c r="FU77" s="42"/>
      <c r="FV77" s="42"/>
      <c r="FW77" s="42"/>
      <c r="FX77" s="42"/>
      <c r="FY77" s="42"/>
      <c r="FZ77" s="44">
        <v>75</v>
      </c>
      <c r="GA77" s="44" t="str">
        <f t="shared" si="79"/>
        <v>EGBDJFLI</v>
      </c>
      <c r="GB77" s="44" t="s">
        <v>148</v>
      </c>
      <c r="GC77" s="44" t="s">
        <v>149</v>
      </c>
      <c r="GD77" s="44" t="s">
        <v>146</v>
      </c>
      <c r="GE77" s="44" t="s">
        <v>147</v>
      </c>
      <c r="GF77" s="44" t="s">
        <v>159</v>
      </c>
      <c r="GG77" s="44" t="s">
        <v>109</v>
      </c>
      <c r="GH77" s="44" t="s">
        <v>152</v>
      </c>
      <c r="GI77" s="44" t="s">
        <v>150</v>
      </c>
      <c r="GJ77" s="100" t="str">
        <f t="shared" ref="GJ77:GQ77" si="844">VLOOKUP(GB77,$FM$3:$FN$15,2,FALSE)</f>
        <v>Elfenbenskusten</v>
      </c>
      <c r="GK77" s="100" t="str">
        <f t="shared" si="844"/>
        <v>Iran</v>
      </c>
      <c r="GL77" s="100" t="str">
        <f t="shared" si="844"/>
        <v>Qatar</v>
      </c>
      <c r="GM77" s="100" t="str">
        <f t="shared" si="844"/>
        <v>Australien</v>
      </c>
      <c r="GN77" s="100" t="str">
        <f t="shared" si="844"/>
        <v>Österrike</v>
      </c>
      <c r="GO77" s="100" t="str">
        <f t="shared" si="844"/>
        <v>Sverige</v>
      </c>
      <c r="GP77" s="100" t="str">
        <f t="shared" si="844"/>
        <v>Ghana</v>
      </c>
      <c r="GQ77" s="100" t="str">
        <f t="shared" si="844"/>
        <v>Irak</v>
      </c>
      <c r="GR77" s="42" t="str">
        <f t="shared" si="81"/>
        <v/>
      </c>
      <c r="GS77" s="42"/>
      <c r="GT77" s="42"/>
      <c r="GU77" s="42"/>
      <c r="GV77" s="42"/>
      <c r="GW77" s="42"/>
      <c r="GX77" s="127"/>
      <c r="GY77" s="42"/>
      <c r="GZ77" s="85">
        <v>74</v>
      </c>
      <c r="HA77" s="42"/>
      <c r="HB77" s="96"/>
      <c r="HC77" s="85"/>
      <c r="HD77" s="42"/>
      <c r="HE77" s="42"/>
      <c r="HF77" s="42"/>
      <c r="HG77" s="42"/>
    </row>
    <row r="78" spans="1:215" ht="14.25" customHeight="1" x14ac:dyDescent="0.35">
      <c r="A78" s="42"/>
      <c r="B78" s="85">
        <v>42</v>
      </c>
      <c r="C78" s="86">
        <v>46195</v>
      </c>
      <c r="D78" s="87" t="s">
        <v>201</v>
      </c>
      <c r="E78" s="88" t="s">
        <v>157</v>
      </c>
      <c r="F78" s="89" t="s">
        <v>203</v>
      </c>
      <c r="G78" s="90"/>
      <c r="H78" s="85" t="s">
        <v>157</v>
      </c>
      <c r="I78" s="90"/>
      <c r="J78" s="85" t="str">
        <f t="shared" si="761"/>
        <v/>
      </c>
      <c r="K78" s="91"/>
      <c r="L78" s="91"/>
      <c r="M78" s="92">
        <f t="shared" si="762"/>
        <v>1</v>
      </c>
      <c r="N78" s="46">
        <v>3</v>
      </c>
      <c r="O78" s="108" t="str">
        <f>VLOOKUP(N78,FI76:FJ79,2,FALSE)</f>
        <v>Irak</v>
      </c>
      <c r="P78" s="109">
        <f t="shared" si="763"/>
        <v>0</v>
      </c>
      <c r="Q78" s="109">
        <f t="shared" si="764"/>
        <v>0</v>
      </c>
      <c r="R78" s="109">
        <f t="shared" si="765"/>
        <v>0</v>
      </c>
      <c r="S78" s="109">
        <f t="shared" si="766"/>
        <v>0</v>
      </c>
      <c r="T78" s="109">
        <f t="shared" si="767"/>
        <v>0</v>
      </c>
      <c r="U78" s="109">
        <f t="shared" si="768"/>
        <v>0</v>
      </c>
      <c r="V78" s="110">
        <f t="shared" si="769"/>
        <v>0</v>
      </c>
      <c r="W78" s="42"/>
      <c r="X78" s="43"/>
      <c r="Y78" s="44"/>
      <c r="Z78" s="44"/>
      <c r="AA78" s="44"/>
      <c r="AB78" s="47"/>
      <c r="AC78" s="48"/>
      <c r="AD78" s="42"/>
      <c r="AE78" s="98">
        <f t="shared" ref="AE78:AH78" si="845">C78</f>
        <v>46195</v>
      </c>
      <c r="AF78" s="98" t="str">
        <f t="shared" si="845"/>
        <v>Frankrike</v>
      </c>
      <c r="AG78" s="98" t="str">
        <f t="shared" si="845"/>
        <v>-</v>
      </c>
      <c r="AH78" s="98" t="str">
        <f t="shared" si="845"/>
        <v>Irak</v>
      </c>
      <c r="AI78" s="90" t="str">
        <f t="shared" si="771"/>
        <v/>
      </c>
      <c r="AJ78" s="85" t="str">
        <f t="shared" si="772"/>
        <v>-</v>
      </c>
      <c r="AK78" s="90" t="str">
        <f t="shared" si="773"/>
        <v/>
      </c>
      <c r="AL78" s="85" t="str">
        <f t="shared" si="774"/>
        <v/>
      </c>
      <c r="AM78" s="91"/>
      <c r="AN78" s="49">
        <f t="shared" si="775"/>
        <v>0</v>
      </c>
      <c r="AO78" s="49">
        <f t="shared" si="776"/>
        <v>0</v>
      </c>
      <c r="AP78" s="49">
        <f t="shared" si="777"/>
        <v>0</v>
      </c>
      <c r="AQ78" s="49">
        <f t="shared" si="778"/>
        <v>0</v>
      </c>
      <c r="AR78" s="49">
        <f t="shared" si="779"/>
        <v>0</v>
      </c>
      <c r="AS78" s="49">
        <f t="shared" si="780"/>
        <v>0</v>
      </c>
      <c r="AT78" s="49">
        <f t="shared" si="781"/>
        <v>0</v>
      </c>
      <c r="AU78" s="49">
        <f t="shared" si="782"/>
        <v>0</v>
      </c>
      <c r="AV78" s="49">
        <f t="shared" si="783"/>
        <v>0</v>
      </c>
      <c r="AW78" s="49">
        <f t="shared" si="784"/>
        <v>0</v>
      </c>
      <c r="AX78" s="49">
        <f t="shared" si="785"/>
        <v>0</v>
      </c>
      <c r="AY78" s="49">
        <f t="shared" si="786"/>
        <v>0</v>
      </c>
      <c r="AZ78" s="49">
        <f t="shared" si="787"/>
        <v>0</v>
      </c>
      <c r="BA78" s="49">
        <f t="shared" si="788"/>
        <v>0</v>
      </c>
      <c r="BB78" s="49">
        <f t="shared" si="789"/>
        <v>0</v>
      </c>
      <c r="BC78" s="49">
        <f t="shared" si="790"/>
        <v>0</v>
      </c>
      <c r="BD78" s="49">
        <f t="shared" si="791"/>
        <v>0</v>
      </c>
      <c r="BE78" s="49">
        <f t="shared" si="792"/>
        <v>0</v>
      </c>
      <c r="BF78" s="49">
        <f t="shared" si="793"/>
        <v>0</v>
      </c>
      <c r="BG78" s="49">
        <f t="shared" si="794"/>
        <v>0</v>
      </c>
      <c r="BH78" s="49">
        <f t="shared" si="795"/>
        <v>0</v>
      </c>
      <c r="BI78" s="49">
        <f t="shared" si="796"/>
        <v>0</v>
      </c>
      <c r="BJ78" s="49">
        <f t="shared" si="797"/>
        <v>0</v>
      </c>
      <c r="BK78" s="49">
        <f t="shared" si="798"/>
        <v>0</v>
      </c>
      <c r="BL78" s="49">
        <f t="shared" si="799"/>
        <v>0</v>
      </c>
      <c r="BM78" s="49">
        <f t="shared" si="800"/>
        <v>0</v>
      </c>
      <c r="BN78" s="49">
        <f t="shared" si="801"/>
        <v>0</v>
      </c>
      <c r="BO78" s="49">
        <f t="shared" si="802"/>
        <v>0</v>
      </c>
      <c r="BP78" s="49">
        <f t="shared" si="803"/>
        <v>0</v>
      </c>
      <c r="BQ78" s="49">
        <f t="shared" si="804"/>
        <v>0</v>
      </c>
      <c r="BR78" s="14"/>
      <c r="BS78" s="14"/>
      <c r="BT78" s="14" t="s">
        <v>203</v>
      </c>
      <c r="BU78" s="49">
        <f t="shared" si="805"/>
        <v>0</v>
      </c>
      <c r="BV78" s="49">
        <f t="shared" si="806"/>
        <v>0</v>
      </c>
      <c r="BW78" s="49">
        <f t="shared" si="807"/>
        <v>0</v>
      </c>
      <c r="BX78" s="49">
        <f t="shared" si="808"/>
        <v>0</v>
      </c>
      <c r="BY78" s="49">
        <f t="shared" si="809"/>
        <v>0</v>
      </c>
      <c r="BZ78" s="49">
        <f t="shared" si="810"/>
        <v>0</v>
      </c>
      <c r="CA78" s="49">
        <f t="shared" si="811"/>
        <v>0</v>
      </c>
      <c r="CB78" s="49" t="s">
        <v>150</v>
      </c>
      <c r="CC78" s="99">
        <f>RANK(CA78,CA76:CA79)</f>
        <v>1</v>
      </c>
      <c r="CD78" s="49">
        <f>SUMPRODUCT((CA76:CA79=CA78)*(BZ76:BZ79&gt;BZ78))</f>
        <v>0</v>
      </c>
      <c r="CE78" s="14"/>
      <c r="CF78" s="14" t="str">
        <f t="shared" si="812"/>
        <v>Irak</v>
      </c>
      <c r="CG78" s="49">
        <f t="shared" si="813"/>
        <v>0</v>
      </c>
      <c r="CH78" s="49">
        <f t="shared" si="814"/>
        <v>0</v>
      </c>
      <c r="CI78" s="49">
        <f t="shared" si="815"/>
        <v>0</v>
      </c>
      <c r="CJ78" s="49">
        <f t="shared" si="816"/>
        <v>0</v>
      </c>
      <c r="CK78" s="49" t="str">
        <f t="shared" si="817"/>
        <v>I</v>
      </c>
      <c r="CL78" s="49">
        <f>IF(CF78&gt;0,RANK(CJ78,CJ76:CJ79),)</f>
        <v>1</v>
      </c>
      <c r="CM78" s="49">
        <f>IF(AND(CF78&gt;0,COUNTIF(CL76:CL79,CL78)&gt;1),SUMIFS($AI$4:$AI$108,$AF$4:$AF$108,$BT78,$M$4:$M$108,1)+SUMIFS($AK$4:$AK$108,$AH$4:$AH$108,$BT78,$M$4:$M$108,1)-SUMIFS($AK$4:$AK$108,$AF$4:$AF$108,$BT78,$M$4:$M$108,1)-SUMIFS($AI$4:$AI$108,$AH$4:$AH$108,$BT78,$M$4:$M$108,1),)</f>
        <v>0</v>
      </c>
      <c r="CN78" s="49">
        <f>IF(AND(CF78&gt;0,COUNTIF(CL76:CL79,CL78)&gt;1),CL78+RANK(CM78,CM76:CM79)-1,CL78)</f>
        <v>1</v>
      </c>
      <c r="CO78" s="49">
        <f>IF(AND(CF78&gt;0,COUNTIF(CN76:CN79,CN78)&gt;1),SUMIFS($AI$4:$AI$108,$AF$4:$AF$108,$BT78,$M$4:$M$108,1)+SUMIFS($AK$4:$AK$108,$AH$4:$AH$108,$BT78,$M$4:$M$108,1),)</f>
        <v>0</v>
      </c>
      <c r="CP78" s="49">
        <f>IF(AND(CF78&gt;0,COUNTIF(CN76:CN79,CN78)&gt;1),CN78+RANK(CO78,CO76:CO79)-1,CN78)</f>
        <v>1</v>
      </c>
      <c r="CQ78" s="49">
        <f t="shared" si="818"/>
        <v>1</v>
      </c>
      <c r="CR78" s="49">
        <f>IF(OR(CQ78="",COUNTIF(CQ76:CQ79,CQ78)=1),"",$BZ78)</f>
        <v>0</v>
      </c>
      <c r="CS78" s="49">
        <f>IF(CQ78="","",IF(COUNTIF(CQ76:CQ79,CQ78)=1,CQ78,CQ78+RANK(CR78,CR76:CR79,0)-1))</f>
        <v>1</v>
      </c>
      <c r="CT78" s="49">
        <f>IF(OR(CS78="",COUNTIF(CS76:CS79,CS78)=1),"",$BX78)</f>
        <v>0</v>
      </c>
      <c r="CU78" s="49">
        <f>IF(CQ78="","",IF(COUNTIF(CS76:CS79,CS78)=1,CS78,CS78+RANK(CT78,CT76:CT79,0)-1))</f>
        <v>1</v>
      </c>
      <c r="CV78" s="49">
        <f>IF(OR(CU78="",COUNTIF(CU76:CU79,CU78)=1),"",$BU78)</f>
        <v>0</v>
      </c>
      <c r="CW78" s="49">
        <f>IF(CQ78="","",IF(COUNTIF(CU76:CU79,CU78)=1,CU78,CU78+RANK(CV78,CV76:CV79,0)-1))</f>
        <v>1</v>
      </c>
      <c r="CX78" s="49">
        <f>IF(CF78&gt;0,BM74+RANK(CW78,CW76:CW79,1),)</f>
        <v>1</v>
      </c>
      <c r="CY78" s="14"/>
      <c r="CZ78" s="14">
        <f t="shared" si="819"/>
        <v>0</v>
      </c>
      <c r="DA78" s="49">
        <f t="shared" si="820"/>
        <v>0</v>
      </c>
      <c r="DB78" s="49">
        <f t="shared" si="821"/>
        <v>0</v>
      </c>
      <c r="DC78" s="49">
        <f t="shared" si="822"/>
        <v>0</v>
      </c>
      <c r="DD78" s="49">
        <f t="shared" si="823"/>
        <v>0</v>
      </c>
      <c r="DE78" s="49" t="str">
        <f t="shared" si="824"/>
        <v>I</v>
      </c>
      <c r="DF78" s="49">
        <f>IF(CZ78&gt;0,RANK(DD78,DD76:DD79)+CG74,)</f>
        <v>0</v>
      </c>
      <c r="DG78" s="49">
        <f>IF(AND(CZ78&gt;0,COUNTIF(DF76:DF79,DF78)&gt;1),SUMIFS($AI$4:$AI$108,$AF$4:$AF$108,$BT78,$M$4:$M$108,2)+SUMIFS($AK$4:$AK$108,$AH$4:$AH108,$BT78,$M$4:$M$108,2)-SUMIFS($AK$4:$AK$108,$AF$4:$AF$108,$BT78,$M$4:$M$108,2)-SUMIFS($AI$4:$AI$108,$AH$4:$AH$108,$BT78,$M$4:$M$108,2),)</f>
        <v>0</v>
      </c>
      <c r="DH78" s="49">
        <f>IF(AND(CZ78&gt;0,COUNTIF(DF76:DF79,DF78)&gt;1),DF78+RANK(DG78,DG76:DG79)-1,DF78)</f>
        <v>0</v>
      </c>
      <c r="DI78" s="49">
        <f>IF(AND(CZ78&gt;0,COUNTIF(DH76:DH79,DH78)&gt;1),SUMIFS($AI$4:$AI$108,$AF$4:$AF$108,$BT78,$M$4:$M$108,2)+SUMIFS($AK$4:$AK$108,$AH$4:$AH$108,$BT78,$M$4:$M$108,2),)</f>
        <v>0</v>
      </c>
      <c r="DJ78" s="49">
        <f>IF(AND(CZ78&gt;0,COUNTIF(DH76:DH79,DH78)&gt;1),DH78+RANK(DI78,DI76:DI79)-1,DH78)</f>
        <v>0</v>
      </c>
      <c r="DK78" s="49" t="str">
        <f t="shared" si="825"/>
        <v/>
      </c>
      <c r="DL78" s="49" t="str">
        <f>IF(OR(DK78="",COUNTIF(DK76:DK79,DK78)=1),"",$BZ78)</f>
        <v/>
      </c>
      <c r="DM78" s="49" t="str">
        <f>IF(DK78="","",IF(COUNTIF(DK76:DK79,DK78)=1,DK78,DK78+RANK(DL78,DL76:DL79,0)-1))</f>
        <v/>
      </c>
      <c r="DN78" s="49" t="str">
        <f>IF(OR(DM78="",COUNTIF(DM76:DM79,DM78)=1),"",$BX78)</f>
        <v/>
      </c>
      <c r="DO78" s="49" t="str">
        <f>IF(DK78="","",IF(COUNTIF(DM76:DM79,DM78)=1,DM78,DM78+RANK(DN78,DN76:DN79,0)-1))</f>
        <v/>
      </c>
      <c r="DP78" s="49" t="str">
        <f>IF(OR(DO78="",COUNTIF(DO76:DO79,DO78)=1),"",$BU78)</f>
        <v/>
      </c>
      <c r="DQ78" s="49" t="str">
        <f>IF(DK78="","",IF(COUNTIF(DO76:DO79,DO78)=1,DO78,DO78+RANK(DP78,DP76:DP79,0)-1))</f>
        <v/>
      </c>
      <c r="DR78" s="49">
        <f>IF(CZ78&gt;0,CG74+RANK(DQ78,DQ76:DQ79,1),)</f>
        <v>0</v>
      </c>
      <c r="DS78" s="14"/>
      <c r="DT78" s="49">
        <f t="shared" si="826"/>
        <v>0</v>
      </c>
      <c r="DU78" s="49">
        <f t="shared" si="827"/>
        <v>0</v>
      </c>
      <c r="DV78" s="49">
        <f t="shared" si="828"/>
        <v>0</v>
      </c>
      <c r="DW78" s="49">
        <f t="shared" si="829"/>
        <v>0</v>
      </c>
      <c r="DX78" s="49">
        <f t="shared" si="830"/>
        <v>0</v>
      </c>
      <c r="DY78" s="49" t="str">
        <f t="shared" si="831"/>
        <v>I</v>
      </c>
      <c r="DZ78" s="49">
        <f>IF(DT78&gt;0,RANK(DX78,DX76:DX79)+CG74+DA74,)</f>
        <v>0</v>
      </c>
      <c r="EA78" s="49">
        <f>IF(AND(DT78&gt;0,COUNTIF(DZ76:DZ79,DZ78)&gt;1),SUMIFS($AI$4:$AI$108,$AF$4:$AF$108,$BT78,$M$4:$M$108,3)+SUMIFS($AK$4:$AK$108,$AH$4:$AH$108,$BT78,$M$4:$M$108,3)-SUMIFS($AK$4:$AK$108,$AF$4:$AF$108,$BT78,$M$4:$M$108,3)-SUMIFS($AI$4:$AI$108,$AH$4:$AH$108,$BT78,$M$4:$M$108,3),)</f>
        <v>0</v>
      </c>
      <c r="EB78" s="49">
        <f>IF(AND(DT78&gt;0,COUNTIF(DZ76:DZ79,DZ78)&gt;1),DZ78+RANK(EA78,EA76:EA79)-1,DZ78)</f>
        <v>0</v>
      </c>
      <c r="EC78" s="49">
        <f>IF(AND(DT78&gt;0,COUNTIF(EB76:EB79,EB78)&gt;1),SUMIFS($AI$4:$AI$108,$AF$4:$AF$108,$BT78,$M$4:$M$108,3)+SUMIFS($AK$4:$AK$108,$AH$4:$AH$108,$BT78,$M$4:$M$108,3),)</f>
        <v>0</v>
      </c>
      <c r="ED78" s="49">
        <f>IF(AND(DT78&gt;0,COUNTIF(EB76:EB79,EB78)&gt;1),EB78+RANK(EC78,EC76:EC79)-1,EB78)</f>
        <v>0</v>
      </c>
      <c r="EE78" s="49" t="str">
        <f t="shared" si="832"/>
        <v/>
      </c>
      <c r="EF78" s="49" t="str">
        <f>IF(OR(EE78="",COUNTIF(EE76:EE79,EE78)=1),"",$BZ78)</f>
        <v/>
      </c>
      <c r="EG78" s="49" t="str">
        <f>IF(EE78="","",IF(COUNTIF(EE76:EE79,EE78)=1,EE78,EE78+RANK(EF78,EF76:EF79,0)-1))</f>
        <v/>
      </c>
      <c r="EH78" s="49" t="str">
        <f>IF(OR(EG78="",COUNTIF(EG76:EG79,EG78)=1),"",$BX78)</f>
        <v/>
      </c>
      <c r="EI78" s="49" t="str">
        <f>IF(EE78="","",IF(COUNTIF(EG76:EG79,EG78)=1,EG78,EG78+RANK(EH78,EH76:EH79,0)-1))</f>
        <v/>
      </c>
      <c r="EJ78" s="49" t="str">
        <f>IF(OR(EI78="",COUNTIF(EI76:EI79,EI78)=1),"",$BU78)</f>
        <v/>
      </c>
      <c r="EK78" s="49" t="str">
        <f>IF(EE78="","",IF(COUNTIF(EI76:EI79,EI78)=1,EI78,EI78+RANK(EJ78,EJ76:EJ79,0)-1))</f>
        <v/>
      </c>
      <c r="EL78" s="49">
        <f>IF(DT78&gt;0,CG74+DA74+RANK(EK78,EK76:EK79,1),)</f>
        <v>0</v>
      </c>
      <c r="EM78" s="14"/>
      <c r="EN78" s="49">
        <f t="shared" si="833"/>
        <v>0</v>
      </c>
      <c r="EO78" s="49">
        <f t="shared" si="834"/>
        <v>0</v>
      </c>
      <c r="EP78" s="49">
        <f t="shared" si="835"/>
        <v>0</v>
      </c>
      <c r="EQ78" s="49">
        <f t="shared" si="836"/>
        <v>0</v>
      </c>
      <c r="ER78" s="49">
        <f t="shared" si="837"/>
        <v>0</v>
      </c>
      <c r="ES78" s="49" t="str">
        <f t="shared" si="838"/>
        <v>I</v>
      </c>
      <c r="ET78" s="49">
        <f>IF(EN78&gt;0,RANK(ER78,ER76:ER79)+CG74+DA74+DU74,)</f>
        <v>0</v>
      </c>
      <c r="EU78" s="49">
        <f>IF(AND(EN78&gt;0,COUNTIF(ET76:ET79,ET78)&gt;1),SUMIFS($AI$4:$AI$108,$AF$4:$AF$108,$BT78,$M$4:$M$108,4)+SUMIFS($AK$4:$AK$108,$AH$4:$AH$108,$BT78,$M$4:$M$108,4)-SUMIFS($AK$4:$AK$108,$AF$4:$AF$108,$BT78,$M$4:$M$108,4)-SUMIFS($AI$4:$AI$108,$AH$4:$AH$108,$BT78,$M$4:$M$108,4),)</f>
        <v>0</v>
      </c>
      <c r="EV78" s="49">
        <f>IF(AND(EN78&gt;0,COUNTIF(ET76:ET79,ET78)&gt;1),ET78+RANK(EU78,EU76:EU79)-1,ET78)</f>
        <v>0</v>
      </c>
      <c r="EW78" s="49">
        <f t="shared" si="839"/>
        <v>0</v>
      </c>
      <c r="EX78" s="49">
        <f>IF(AND(EN78&gt;0,COUNTIF(EV76:EV79,EV78)&gt;1),EV78+RANK(EW78,EW76:EW79)-1,EV78)</f>
        <v>0</v>
      </c>
      <c r="EY78" s="49" t="str">
        <f t="shared" si="840"/>
        <v/>
      </c>
      <c r="EZ78" s="49" t="str">
        <f>IF(OR(EY78="",COUNTIF(EY76:EY79,EY78)=1),"",$BZ78)</f>
        <v/>
      </c>
      <c r="FA78" s="49" t="str">
        <f>IF(EY78="","",IF(COUNTIF(EY76:EY79,EY78)=1,EY78,EY78+RANK(EZ78,EZ76:EZ79,0)-1))</f>
        <v/>
      </c>
      <c r="FB78" s="49" t="str">
        <f>IF(OR(FA78="",COUNTIF(FA76:FA79,FA78)=1),"",$BX78)</f>
        <v/>
      </c>
      <c r="FC78" s="49" t="str">
        <f>IF(EY78="","",IF(COUNTIF(FA76:FA79,FA78)=1,FA78,FA78+RANK(FB78,FB76:FB79,0)-1))</f>
        <v/>
      </c>
      <c r="FD78" s="49" t="str">
        <f>IF(OR(FC78="",COUNTIF(FC76:FC79,FC78)=1),"",$BU78)</f>
        <v/>
      </c>
      <c r="FE78" s="49" t="str">
        <f>IF(EY78="","",IF(COUNTIF(FC76:FC79,FC78)=1,FC78,FC78+RANK(FD78,FD76:FD79,0)-1))</f>
        <v/>
      </c>
      <c r="FF78" s="49">
        <f>IF(EN78&gt;0,CG74+DA74+DU74+RANK(FE78,FE76:FE79,1),)</f>
        <v>0</v>
      </c>
      <c r="FG78" s="14"/>
      <c r="FH78" s="49">
        <f>IFERROR(VLOOKUP(FJ78,CF75:CX79,19,FALSE),IFERROR(VLOOKUP(FJ78,CZ75:DR79,19,FALSE),IFERROR(VLOOKUP(FJ78,DT75:EL79,19,FALSE),VLOOKUP(FJ78,EN75:FF79,19,FALSE))))</f>
        <v>1</v>
      </c>
      <c r="FI78" s="49">
        <f>RANK(FH78,FH76:FH79,1)+COUNTIF(FH76:FH78,FH78)-1</f>
        <v>3</v>
      </c>
      <c r="FJ78" s="14" t="str">
        <f t="shared" si="841"/>
        <v>Irak</v>
      </c>
      <c r="FK78" s="42"/>
      <c r="FL78" s="42"/>
      <c r="FM78" s="42"/>
      <c r="FN78" s="42"/>
      <c r="FO78" s="42"/>
      <c r="FP78" s="42"/>
      <c r="FQ78" s="42"/>
      <c r="FR78" s="42"/>
      <c r="FS78" s="42"/>
      <c r="FT78" s="42"/>
      <c r="FU78" s="42"/>
      <c r="FV78" s="42"/>
      <c r="FW78" s="42"/>
      <c r="FX78" s="42"/>
      <c r="FY78" s="42"/>
      <c r="FZ78" s="44">
        <v>76</v>
      </c>
      <c r="GA78" s="44" t="str">
        <f t="shared" si="79"/>
        <v>EGBDJFIK</v>
      </c>
      <c r="GB78" s="44" t="s">
        <v>148</v>
      </c>
      <c r="GC78" s="44" t="s">
        <v>149</v>
      </c>
      <c r="GD78" s="44" t="s">
        <v>146</v>
      </c>
      <c r="GE78" s="44" t="s">
        <v>147</v>
      </c>
      <c r="GF78" s="44" t="s">
        <v>159</v>
      </c>
      <c r="GG78" s="44" t="s">
        <v>109</v>
      </c>
      <c r="GH78" s="44" t="s">
        <v>150</v>
      </c>
      <c r="GI78" s="44" t="s">
        <v>151</v>
      </c>
      <c r="GJ78" s="100" t="str">
        <f t="shared" ref="GJ78:GQ78" si="846">VLOOKUP(GB78,$FM$3:$FN$15,2,FALSE)</f>
        <v>Elfenbenskusten</v>
      </c>
      <c r="GK78" s="100" t="str">
        <f t="shared" si="846"/>
        <v>Iran</v>
      </c>
      <c r="GL78" s="100" t="str">
        <f t="shared" si="846"/>
        <v>Qatar</v>
      </c>
      <c r="GM78" s="100" t="str">
        <f t="shared" si="846"/>
        <v>Australien</v>
      </c>
      <c r="GN78" s="100" t="str">
        <f t="shared" si="846"/>
        <v>Österrike</v>
      </c>
      <c r="GO78" s="100" t="str">
        <f t="shared" si="846"/>
        <v>Sverige</v>
      </c>
      <c r="GP78" s="100" t="str">
        <f t="shared" si="846"/>
        <v>Irak</v>
      </c>
      <c r="GQ78" s="100" t="str">
        <f t="shared" si="846"/>
        <v>Uzbekistan</v>
      </c>
      <c r="GR78" s="42" t="str">
        <f t="shared" si="81"/>
        <v/>
      </c>
      <c r="GS78" s="42"/>
      <c r="GT78" s="42"/>
      <c r="GU78" s="42"/>
      <c r="GV78" s="42"/>
      <c r="GW78" s="42"/>
      <c r="GX78" s="127"/>
      <c r="GY78" s="42"/>
      <c r="GZ78" s="85">
        <v>75</v>
      </c>
      <c r="HA78" s="42"/>
      <c r="HB78" s="96"/>
      <c r="HC78" s="85"/>
      <c r="HD78" s="42"/>
      <c r="HE78" s="42"/>
      <c r="HF78" s="42"/>
      <c r="HG78" s="42"/>
    </row>
    <row r="79" spans="1:215" ht="14.25" customHeight="1" x14ac:dyDescent="0.35">
      <c r="A79" s="42"/>
      <c r="B79" s="85">
        <v>41</v>
      </c>
      <c r="C79" s="86">
        <v>46196</v>
      </c>
      <c r="D79" s="87" t="s">
        <v>204</v>
      </c>
      <c r="E79" s="88" t="s">
        <v>157</v>
      </c>
      <c r="F79" s="89" t="s">
        <v>202</v>
      </c>
      <c r="G79" s="90"/>
      <c r="H79" s="85" t="s">
        <v>157</v>
      </c>
      <c r="I79" s="90"/>
      <c r="J79" s="85" t="str">
        <f t="shared" si="761"/>
        <v/>
      </c>
      <c r="K79" s="91"/>
      <c r="L79" s="91"/>
      <c r="M79" s="92">
        <f t="shared" si="762"/>
        <v>1</v>
      </c>
      <c r="N79" s="46">
        <v>4</v>
      </c>
      <c r="O79" s="113" t="str">
        <f>VLOOKUP(N79,FI76:FJ79,2,FALSE)</f>
        <v>Norge</v>
      </c>
      <c r="P79" s="114">
        <f t="shared" si="763"/>
        <v>0</v>
      </c>
      <c r="Q79" s="114">
        <f t="shared" si="764"/>
        <v>0</v>
      </c>
      <c r="R79" s="114">
        <f t="shared" si="765"/>
        <v>0</v>
      </c>
      <c r="S79" s="114">
        <f t="shared" si="766"/>
        <v>0</v>
      </c>
      <c r="T79" s="114">
        <f t="shared" si="767"/>
        <v>0</v>
      </c>
      <c r="U79" s="114">
        <f t="shared" si="768"/>
        <v>0</v>
      </c>
      <c r="V79" s="106">
        <f t="shared" si="769"/>
        <v>0</v>
      </c>
      <c r="W79" s="42"/>
      <c r="X79" s="43"/>
      <c r="Y79" s="44"/>
      <c r="Z79" s="44"/>
      <c r="AA79" s="44"/>
      <c r="AB79" s="47"/>
      <c r="AC79" s="48"/>
      <c r="AD79" s="42"/>
      <c r="AE79" s="98">
        <f t="shared" ref="AE79:AH79" si="847">C79</f>
        <v>46196</v>
      </c>
      <c r="AF79" s="98" t="str">
        <f t="shared" si="847"/>
        <v>Norge</v>
      </c>
      <c r="AG79" s="98" t="str">
        <f t="shared" si="847"/>
        <v>-</v>
      </c>
      <c r="AH79" s="98" t="str">
        <f t="shared" si="847"/>
        <v>Senegal</v>
      </c>
      <c r="AI79" s="90" t="str">
        <f t="shared" si="771"/>
        <v/>
      </c>
      <c r="AJ79" s="85" t="str">
        <f t="shared" si="772"/>
        <v>-</v>
      </c>
      <c r="AK79" s="90" t="str">
        <f t="shared" si="773"/>
        <v/>
      </c>
      <c r="AL79" s="85" t="str">
        <f t="shared" si="774"/>
        <v/>
      </c>
      <c r="AM79" s="91"/>
      <c r="AN79" s="49">
        <f t="shared" si="775"/>
        <v>0</v>
      </c>
      <c r="AO79" s="49">
        <f t="shared" si="776"/>
        <v>0</v>
      </c>
      <c r="AP79" s="49">
        <f t="shared" si="777"/>
        <v>0</v>
      </c>
      <c r="AQ79" s="49">
        <f t="shared" si="778"/>
        <v>0</v>
      </c>
      <c r="AR79" s="49">
        <f t="shared" si="779"/>
        <v>0</v>
      </c>
      <c r="AS79" s="49">
        <f t="shared" si="780"/>
        <v>0</v>
      </c>
      <c r="AT79" s="49">
        <f t="shared" si="781"/>
        <v>0</v>
      </c>
      <c r="AU79" s="49">
        <f t="shared" si="782"/>
        <v>0</v>
      </c>
      <c r="AV79" s="49">
        <f t="shared" si="783"/>
        <v>0</v>
      </c>
      <c r="AW79" s="49">
        <f t="shared" si="784"/>
        <v>0</v>
      </c>
      <c r="AX79" s="49">
        <f t="shared" si="785"/>
        <v>0</v>
      </c>
      <c r="AY79" s="49">
        <f t="shared" si="786"/>
        <v>0</v>
      </c>
      <c r="AZ79" s="49">
        <f t="shared" si="787"/>
        <v>0</v>
      </c>
      <c r="BA79" s="49">
        <f t="shared" si="788"/>
        <v>0</v>
      </c>
      <c r="BB79" s="49">
        <f t="shared" si="789"/>
        <v>0</v>
      </c>
      <c r="BC79" s="49">
        <f t="shared" si="790"/>
        <v>0</v>
      </c>
      <c r="BD79" s="49">
        <f t="shared" si="791"/>
        <v>0</v>
      </c>
      <c r="BE79" s="49">
        <f t="shared" si="792"/>
        <v>0</v>
      </c>
      <c r="BF79" s="49">
        <f t="shared" si="793"/>
        <v>0</v>
      </c>
      <c r="BG79" s="49">
        <f t="shared" si="794"/>
        <v>0</v>
      </c>
      <c r="BH79" s="49">
        <f t="shared" si="795"/>
        <v>0</v>
      </c>
      <c r="BI79" s="49">
        <f t="shared" si="796"/>
        <v>0</v>
      </c>
      <c r="BJ79" s="49">
        <f t="shared" si="797"/>
        <v>0</v>
      </c>
      <c r="BK79" s="49">
        <f t="shared" si="798"/>
        <v>0</v>
      </c>
      <c r="BL79" s="49">
        <f t="shared" si="799"/>
        <v>0</v>
      </c>
      <c r="BM79" s="49">
        <f t="shared" si="800"/>
        <v>0</v>
      </c>
      <c r="BN79" s="49">
        <f t="shared" si="801"/>
        <v>0</v>
      </c>
      <c r="BO79" s="49">
        <f t="shared" si="802"/>
        <v>0</v>
      </c>
      <c r="BP79" s="49">
        <f t="shared" si="803"/>
        <v>0</v>
      </c>
      <c r="BQ79" s="49">
        <f t="shared" si="804"/>
        <v>0</v>
      </c>
      <c r="BR79" s="14"/>
      <c r="BS79" s="14"/>
      <c r="BT79" s="115" t="s">
        <v>204</v>
      </c>
      <c r="BU79" s="49">
        <f t="shared" si="805"/>
        <v>0</v>
      </c>
      <c r="BV79" s="49">
        <f t="shared" si="806"/>
        <v>0</v>
      </c>
      <c r="BW79" s="49">
        <f t="shared" si="807"/>
        <v>0</v>
      </c>
      <c r="BX79" s="49">
        <f t="shared" si="808"/>
        <v>0</v>
      </c>
      <c r="BY79" s="49">
        <f t="shared" si="809"/>
        <v>0</v>
      </c>
      <c r="BZ79" s="49">
        <f t="shared" si="810"/>
        <v>0</v>
      </c>
      <c r="CA79" s="49">
        <f t="shared" si="811"/>
        <v>0</v>
      </c>
      <c r="CB79" s="116" t="s">
        <v>150</v>
      </c>
      <c r="CC79" s="99">
        <f>RANK(CA79,CA76:CA79)</f>
        <v>1</v>
      </c>
      <c r="CD79" s="49">
        <f>SUMPRODUCT((CA76:CA79=CA79)*(BZ76:BZ79&gt;BZ79))</f>
        <v>0</v>
      </c>
      <c r="CE79" s="14"/>
      <c r="CF79" s="115" t="str">
        <f t="shared" si="812"/>
        <v>Norge</v>
      </c>
      <c r="CG79" s="49">
        <f t="shared" si="813"/>
        <v>0</v>
      </c>
      <c r="CH79" s="49">
        <f t="shared" si="814"/>
        <v>0</v>
      </c>
      <c r="CI79" s="49">
        <f t="shared" si="815"/>
        <v>0</v>
      </c>
      <c r="CJ79" s="49">
        <f t="shared" si="816"/>
        <v>0</v>
      </c>
      <c r="CK79" s="49" t="str">
        <f t="shared" si="817"/>
        <v>I</v>
      </c>
      <c r="CL79" s="49">
        <f>IF(CF79&gt;0,RANK(CJ79,CJ76:CJ79),)</f>
        <v>1</v>
      </c>
      <c r="CM79" s="49">
        <f>IF(AND(CF79&gt;0,COUNTIF(CL76:CL79,CL79)&gt;1),SUMIFS($AI$4:$AI$108,$AF$4:$AF$108,$BT79,$M$4:$M$108,1)+SUMIFS($AK$4:$AK$108,$AH$4:$AH$108,$BT79,$M$4:$M$108,1)-SUMIFS($AK$4:$AK$108,$AF$4:$AF$108,$BT79,$M$4:$M$108,1)-SUMIFS($AI$4:$AI$108,$AH$4:$AH$108,$BT79,$M$4:$M$108,1),)</f>
        <v>0</v>
      </c>
      <c r="CN79" s="49">
        <f>IF(AND(CF79&gt;0,COUNTIF(CL76:CL79,CL79)&gt;1),CL79+RANK(CM79,CM76:CM79)-1,CL79)</f>
        <v>1</v>
      </c>
      <c r="CO79" s="49">
        <f>IF(AND(CF79&gt;0,COUNTIF(CN76:CN79,CN79)&gt;1),SUMIFS($AI$4:$AI$108,$AF$4:$AF$108,$BT79,$M$4:$M$108,1)+SUMIFS($AK$4:$AK$108,$AH$4:$AH$108,$BT79,$M$4:$M$108,1),)</f>
        <v>0</v>
      </c>
      <c r="CP79" s="49">
        <f>IF(AND(CF79&gt;0,COUNTIF(CN76:CN79,CN79)&gt;1),CN79+RANK(CO79,CO76:CO79)-1,CN79)</f>
        <v>1</v>
      </c>
      <c r="CQ79" s="49">
        <f t="shared" si="818"/>
        <v>1</v>
      </c>
      <c r="CR79" s="49">
        <f>IF(OR(CQ79="",COUNTIF(CQ76:CQ79,CQ79)=1),"",$BZ79)</f>
        <v>0</v>
      </c>
      <c r="CS79" s="49">
        <f>IF(CQ79="","",IF(COUNTIF(CQ76:CQ79,CQ79)=1,CQ79,CQ79+RANK(CR79,CR76:CR79,0)-1))</f>
        <v>1</v>
      </c>
      <c r="CT79" s="49">
        <f>IF(OR(CS79="",COUNTIF(CS76:CS79,CS79)=1),"",$BX79)</f>
        <v>0</v>
      </c>
      <c r="CU79" s="49">
        <f>IF(CQ79="","",IF(COUNTIF(CS76:CS79,CS79)=1,CS79,CS79+RANK(CT79,CT76:CT79,0)-1))</f>
        <v>1</v>
      </c>
      <c r="CV79" s="49">
        <f>IF(OR(CU79="",COUNTIF(CU76:CU79,CU79)=1),"",$BU79)</f>
        <v>0</v>
      </c>
      <c r="CW79" s="49">
        <f>IF(CQ79="","",IF(COUNTIF(CU76:CU79,CU79)=1,CU79,CU79+RANK(CV79,CV76:CV79,0)-1))</f>
        <v>1</v>
      </c>
      <c r="CX79" s="49">
        <f>IF(CF79&gt;0,BM74+RANK(CW79,CW76:CW79,1),)</f>
        <v>1</v>
      </c>
      <c r="CY79" s="14"/>
      <c r="CZ79" s="115">
        <f t="shared" si="819"/>
        <v>0</v>
      </c>
      <c r="DA79" s="49">
        <f t="shared" si="820"/>
        <v>0</v>
      </c>
      <c r="DB79" s="49">
        <f t="shared" si="821"/>
        <v>0</v>
      </c>
      <c r="DC79" s="49">
        <f t="shared" si="822"/>
        <v>0</v>
      </c>
      <c r="DD79" s="49">
        <f t="shared" si="823"/>
        <v>0</v>
      </c>
      <c r="DE79" s="49" t="str">
        <f t="shared" si="824"/>
        <v>I</v>
      </c>
      <c r="DF79" s="49">
        <f>IF(CZ79&gt;0,RANK(DD79,DD76:DD79)+CG74,)</f>
        <v>0</v>
      </c>
      <c r="DG79" s="49">
        <f>IF(AND(CZ79&gt;0,COUNTIF(DF76:DF79,DF79)&gt;1),SUMIFS($AI$4:$AI$108,$AF$4:$AF$108,$BT79,$M$4:$M$108,2)+SUMIFS($AK$4:$AK$108,$AH$4:$AH108,$BT79,$M$4:$M$108,2)-SUMIFS($AK$4:$AK$108,$AF$4:$AF$108,$BT79,$M$4:$M$108,2)-SUMIFS($AI$4:$AI$108,$AH$4:$AH$108,$BT79,$M$4:$M$108,2),)</f>
        <v>0</v>
      </c>
      <c r="DH79" s="49">
        <f>IF(AND(CZ79&gt;0,COUNTIF(DF76:DF79,DF79)&gt;1),DF79+RANK(DG79,DG76:DG79)-1,DF79)</f>
        <v>0</v>
      </c>
      <c r="DI79" s="49">
        <f>IF(AND(CZ79&gt;0,COUNTIF(DH76:DH79,DH79)&gt;1),SUMIFS($AI$4:$AI$108,$AF$4:$AF$108,$BT79,$M$4:$M$108,2)+SUMIFS($AK$4:$AK$108,$AH$4:$AH$108,$BT79,$M$4:$M$108,2),)</f>
        <v>0</v>
      </c>
      <c r="DJ79" s="49">
        <f>IF(AND(CZ79&gt;0,COUNTIF(DH76:DH79,DH79)&gt;1),DH79+RANK(DI79,DI76:DI79)-1,DH79)</f>
        <v>0</v>
      </c>
      <c r="DK79" s="49" t="str">
        <f t="shared" si="825"/>
        <v/>
      </c>
      <c r="DL79" s="49" t="str">
        <f>IF(OR(DK79="",COUNTIF(DK76:DK79,DK79)=1),"",$BZ79)</f>
        <v/>
      </c>
      <c r="DM79" s="49" t="str">
        <f>IF(DK79="","",IF(COUNTIF(DK76:DK79,DK79)=1,DK79,DK79+RANK(DL79,DL76:DL79,0)-1))</f>
        <v/>
      </c>
      <c r="DN79" s="49" t="str">
        <f>IF(OR(DM79="",COUNTIF(DM76:DM79,DM79)=1),"",$BX79)</f>
        <v/>
      </c>
      <c r="DO79" s="49" t="str">
        <f>IF(DK79="","",IF(COUNTIF(DM76:DM79,DM79)=1,DM79,DM79+RANK(DN79,DN76:DN79,0)-1))</f>
        <v/>
      </c>
      <c r="DP79" s="49" t="str">
        <f>IF(OR(DO79="",COUNTIF(DO76:DO79,DO79)=1),"",$BU79)</f>
        <v/>
      </c>
      <c r="DQ79" s="49" t="str">
        <f>IF(DK79="","",IF(COUNTIF(DO76:DO79,DO79)=1,DO79,DO79+RANK(DP79,DP76:DP79,0)-1))</f>
        <v/>
      </c>
      <c r="DR79" s="49">
        <f>IF(CZ79&gt;0,CG74+RANK(DQ79,DQ76:DQ79,1),)</f>
        <v>0</v>
      </c>
      <c r="DS79" s="14"/>
      <c r="DT79" s="116">
        <f t="shared" si="826"/>
        <v>0</v>
      </c>
      <c r="DU79" s="49">
        <f t="shared" si="827"/>
        <v>0</v>
      </c>
      <c r="DV79" s="49">
        <f t="shared" si="828"/>
        <v>0</v>
      </c>
      <c r="DW79" s="49">
        <f t="shared" si="829"/>
        <v>0</v>
      </c>
      <c r="DX79" s="49">
        <f t="shared" si="830"/>
        <v>0</v>
      </c>
      <c r="DY79" s="49" t="str">
        <f t="shared" si="831"/>
        <v>I</v>
      </c>
      <c r="DZ79" s="49">
        <f>IF(DT79&gt;0,RANK(DX79,DX76:DX79)+CG74+DA74,)</f>
        <v>0</v>
      </c>
      <c r="EA79" s="49">
        <f>IF(AND(DT79&gt;0,COUNTIF(DZ76:DZ79,DZ79)&gt;1),SUMIFS($AI$4:$AI$108,$AF$4:$AF$108,$BT79,$M$4:$M$108,3)+SUMIFS($AK$4:$AK$108,$AH$4:$AH$108,$BT79,$M$4:$M$108,3)-SUMIFS($AK$4:$AK$108,$AF$4:$AF$108,$BT79,$M$4:$M$108,3)-SUMIFS($AI$4:$AI$108,$AH$4:$AH$108,$BT79,$M$4:$M$108,3),)</f>
        <v>0</v>
      </c>
      <c r="EB79" s="49">
        <f>IF(AND(DT79&gt;0,COUNTIF(DZ76:DZ79,DZ79)&gt;1),DZ79+RANK(EA79,EA76:EA79)-1,DZ79)</f>
        <v>0</v>
      </c>
      <c r="EC79" s="49">
        <f>IF(AND(DT79&gt;0,COUNTIF(EB76:EB79,EB79)&gt;1),SUMIFS($AI$4:$AI$108,$AF$4:$AF$108,$BT79,$M$4:$M$108,3)+SUMIFS($AK$4:$AK$108,$AH$4:$AH$108,$BT79,$M$4:$M$108,3),)</f>
        <v>0</v>
      </c>
      <c r="ED79" s="49">
        <f>IF(AND(DT79&gt;0,COUNTIF(EB76:EB79,EB79)&gt;1),EB79+RANK(EC79,EC76:EC79)-1,EB79)</f>
        <v>0</v>
      </c>
      <c r="EE79" s="49" t="str">
        <f t="shared" si="832"/>
        <v/>
      </c>
      <c r="EF79" s="49" t="str">
        <f>IF(OR(EE79="",COUNTIF(EE76:EE79,EE79)=1),"",$BZ79)</f>
        <v/>
      </c>
      <c r="EG79" s="49" t="str">
        <f>IF(EE79="","",IF(COUNTIF(EE76:EE79,EE79)=1,EE79,EE79+RANK(EF79,EF76:EF79,0)-1))</f>
        <v/>
      </c>
      <c r="EH79" s="49" t="str">
        <f>IF(OR(EG79="",COUNTIF(EG76:EG79,EG79)=1),"",$BX79)</f>
        <v/>
      </c>
      <c r="EI79" s="49" t="str">
        <f>IF(EE79="","",IF(COUNTIF(EG76:EG79,EG79)=1,EG79,EG79+RANK(EH79,EH76:EH79,0)-1))</f>
        <v/>
      </c>
      <c r="EJ79" s="49" t="str">
        <f>IF(OR(EI79="",COUNTIF(EI76:EI79,EI79)=1),"",$BU79)</f>
        <v/>
      </c>
      <c r="EK79" s="49" t="str">
        <f>IF(EE79="","",IF(COUNTIF(EI76:EI79,EI79)=1,EI79,EI79+RANK(EJ79,EJ76:EJ79,0)-1))</f>
        <v/>
      </c>
      <c r="EL79" s="49">
        <f>IF(DT79&gt;0,CG74+DA74+RANK(EK79,EK76:EK79,1),)</f>
        <v>0</v>
      </c>
      <c r="EM79" s="14"/>
      <c r="EN79" s="49">
        <f t="shared" si="833"/>
        <v>0</v>
      </c>
      <c r="EO79" s="49">
        <f t="shared" si="834"/>
        <v>0</v>
      </c>
      <c r="EP79" s="49">
        <f t="shared" si="835"/>
        <v>0</v>
      </c>
      <c r="EQ79" s="49">
        <f t="shared" si="836"/>
        <v>0</v>
      </c>
      <c r="ER79" s="49">
        <f t="shared" si="837"/>
        <v>0</v>
      </c>
      <c r="ES79" s="49" t="str">
        <f t="shared" si="838"/>
        <v>I</v>
      </c>
      <c r="ET79" s="49">
        <f>IF(EN79&gt;0,RANK(ER79,ER76:ER79)+CG74+DA74+DU74,)</f>
        <v>0</v>
      </c>
      <c r="EU79" s="49">
        <f>IF(AND(EN79&gt;0,COUNTIF(ET76:ET79,ET79)&gt;1),SUMIFS($AI$4:$AI$108,$AF$4:$AF$108,$BT79,$M$4:$M$108,4)+SUMIFS($AK$4:$AK$108,$AH$4:$AH$108,$BT79,$M$4:$M$108,4)-SUMIFS($AK$4:$AK$108,$AF$4:$AF$108,$BT79,$M$4:$M$108,4)-SUMIFS($AI$4:$AI$108,$AH$4:$AH$108,$BT79,$M$4:$M$108,4),)</f>
        <v>0</v>
      </c>
      <c r="EV79" s="49">
        <f>IF(AND(EN79&gt;0,COUNTIF(ET76:ET79,ET79)&gt;1),ET79+RANK(EU79,EU76:EU79)-1,ET79)</f>
        <v>0</v>
      </c>
      <c r="EW79" s="49">
        <f t="shared" si="839"/>
        <v>0</v>
      </c>
      <c r="EX79" s="49">
        <f>IF(AND(EN79&gt;0,COUNTIF(EV76:EV79,EV79)&gt;1),EV79+RANK(EW79,EW76:EW79)-1,EV79)</f>
        <v>0</v>
      </c>
      <c r="EY79" s="49" t="str">
        <f t="shared" si="840"/>
        <v/>
      </c>
      <c r="EZ79" s="49" t="str">
        <f>IF(OR(EY79="",COUNTIF(EY76:EY79,EY79)=1),"",$BZ79)</f>
        <v/>
      </c>
      <c r="FA79" s="49" t="str">
        <f>IF(EY79="","",IF(COUNTIF(EY76:EY79,EY79)=1,EY79,EY79+RANK(EZ79,EZ76:EZ79,0)-1))</f>
        <v/>
      </c>
      <c r="FB79" s="49" t="str">
        <f>IF(OR(FA79="",COUNTIF(FA76:FA79,FA79)=1),"",$BX79)</f>
        <v/>
      </c>
      <c r="FC79" s="49" t="str">
        <f>IF(EY79="","",IF(COUNTIF(FA76:FA79,FA79)=1,FA79,FA79+RANK(FB79,FB76:FB79,0)-1))</f>
        <v/>
      </c>
      <c r="FD79" s="49" t="str">
        <f>IF(OR(FC79="",COUNTIF(FC76:FC79,FC79)=1),"",$BU79)</f>
        <v/>
      </c>
      <c r="FE79" s="49" t="str">
        <f>IF(EY79="","",IF(COUNTIF(FC76:FC79,FC79)=1,FC79,FC79+RANK(FD79,FD76:FD79,0)-1))</f>
        <v/>
      </c>
      <c r="FF79" s="49">
        <f>IF(EN79&gt;0,CG74+DA74+DU74+RANK(FE79,FE76:FE79,1),)</f>
        <v>0</v>
      </c>
      <c r="FG79" s="14"/>
      <c r="FH79" s="49">
        <f>IFERROR(VLOOKUP(FJ79,CF75:CX79,19,FALSE),IFERROR(VLOOKUP(FJ79,CZ75:DR79,19,FALSE),IFERROR(VLOOKUP(FJ79,DT75:EL79,19,FALSE),VLOOKUP(FJ79,EN75:FF79,19,FALSE))))</f>
        <v>1</v>
      </c>
      <c r="FI79" s="49">
        <f>RANK(FH79,FH76:FH79,1)+COUNTIF(FH76:FH79,FH79)-1</f>
        <v>4</v>
      </c>
      <c r="FJ79" s="14" t="str">
        <f t="shared" si="841"/>
        <v>Norge</v>
      </c>
      <c r="FK79" s="42"/>
      <c r="FL79" s="42"/>
      <c r="FM79" s="42"/>
      <c r="FN79" s="42"/>
      <c r="FO79" s="42"/>
      <c r="FP79" s="42"/>
      <c r="FQ79" s="42"/>
      <c r="FR79" s="42"/>
      <c r="FS79" s="42"/>
      <c r="FT79" s="42"/>
      <c r="FU79" s="42"/>
      <c r="FV79" s="42"/>
      <c r="FW79" s="42"/>
      <c r="FX79" s="42"/>
      <c r="FY79" s="42"/>
      <c r="FZ79" s="44">
        <v>77</v>
      </c>
      <c r="GA79" s="44" t="str">
        <f t="shared" si="79"/>
        <v>EGBDHFLK</v>
      </c>
      <c r="GB79" s="44" t="s">
        <v>148</v>
      </c>
      <c r="GC79" s="44" t="s">
        <v>149</v>
      </c>
      <c r="GD79" s="44" t="s">
        <v>146</v>
      </c>
      <c r="GE79" s="44" t="s">
        <v>147</v>
      </c>
      <c r="GF79" s="44" t="s">
        <v>160</v>
      </c>
      <c r="GG79" s="44" t="s">
        <v>109</v>
      </c>
      <c r="GH79" s="44" t="s">
        <v>152</v>
      </c>
      <c r="GI79" s="44" t="s">
        <v>151</v>
      </c>
      <c r="GJ79" s="100" t="str">
        <f t="shared" ref="GJ79:GQ79" si="848">VLOOKUP(GB79,$FM$3:$FN$15,2,FALSE)</f>
        <v>Elfenbenskusten</v>
      </c>
      <c r="GK79" s="100" t="str">
        <f t="shared" si="848"/>
        <v>Iran</v>
      </c>
      <c r="GL79" s="100" t="str">
        <f t="shared" si="848"/>
        <v>Qatar</v>
      </c>
      <c r="GM79" s="100" t="str">
        <f t="shared" si="848"/>
        <v>Australien</v>
      </c>
      <c r="GN79" s="100" t="str">
        <f t="shared" si="848"/>
        <v>Saudiarabien</v>
      </c>
      <c r="GO79" s="100" t="str">
        <f t="shared" si="848"/>
        <v>Sverige</v>
      </c>
      <c r="GP79" s="100" t="str">
        <f t="shared" si="848"/>
        <v>Ghana</v>
      </c>
      <c r="GQ79" s="100" t="str">
        <f t="shared" si="848"/>
        <v>Uzbekistan</v>
      </c>
      <c r="GR79" s="42" t="str">
        <f t="shared" si="81"/>
        <v/>
      </c>
      <c r="GS79" s="42"/>
      <c r="GT79" s="42"/>
      <c r="GU79" s="42"/>
      <c r="GV79" s="42"/>
      <c r="GW79" s="42"/>
      <c r="GX79" s="127"/>
      <c r="GY79" s="42"/>
      <c r="GZ79" s="85">
        <v>76</v>
      </c>
      <c r="HA79" s="42"/>
      <c r="HB79" s="96"/>
      <c r="HC79" s="85"/>
      <c r="HD79" s="42"/>
      <c r="HE79" s="42"/>
      <c r="HF79" s="42"/>
      <c r="HG79" s="42"/>
    </row>
    <row r="80" spans="1:215" ht="14.25" customHeight="1" x14ac:dyDescent="0.35">
      <c r="A80" s="42"/>
      <c r="B80" s="85">
        <v>61</v>
      </c>
      <c r="C80" s="86">
        <v>46199</v>
      </c>
      <c r="D80" s="87" t="s">
        <v>204</v>
      </c>
      <c r="E80" s="88" t="s">
        <v>157</v>
      </c>
      <c r="F80" s="89" t="s">
        <v>201</v>
      </c>
      <c r="G80" s="90"/>
      <c r="H80" s="85" t="s">
        <v>157</v>
      </c>
      <c r="I80" s="90"/>
      <c r="J80" s="85" t="str">
        <f t="shared" si="761"/>
        <v/>
      </c>
      <c r="K80" s="91"/>
      <c r="L80" s="91"/>
      <c r="M80" s="92">
        <f t="shared" si="762"/>
        <v>1</v>
      </c>
      <c r="N80" s="46"/>
      <c r="O80" s="118" t="str">
        <f>IF(COUNTBLANK(G76:G81)+COUNTBLANK(I76:I81)=0,"Resultat OK","Fyll i resultat")</f>
        <v>Fyll i resultat</v>
      </c>
      <c r="P80" s="102"/>
      <c r="Q80" s="102"/>
      <c r="R80" s="102"/>
      <c r="S80" s="102"/>
      <c r="T80" s="102"/>
      <c r="U80" s="102"/>
      <c r="V80" s="43"/>
      <c r="W80" s="42"/>
      <c r="X80" s="43"/>
      <c r="Y80" s="44"/>
      <c r="Z80" s="44"/>
      <c r="AA80" s="44"/>
      <c r="AB80" s="47"/>
      <c r="AC80" s="48"/>
      <c r="AD80" s="42"/>
      <c r="AE80" s="98">
        <f t="shared" ref="AE80:AH80" si="849">C80</f>
        <v>46199</v>
      </c>
      <c r="AF80" s="98" t="str">
        <f t="shared" si="849"/>
        <v>Norge</v>
      </c>
      <c r="AG80" s="98" t="str">
        <f t="shared" si="849"/>
        <v>-</v>
      </c>
      <c r="AH80" s="98" t="str">
        <f t="shared" si="849"/>
        <v>Frankrike</v>
      </c>
      <c r="AI80" s="90" t="str">
        <f t="shared" si="771"/>
        <v/>
      </c>
      <c r="AJ80" s="85" t="str">
        <f t="shared" si="772"/>
        <v>-</v>
      </c>
      <c r="AK80" s="90" t="str">
        <f t="shared" si="773"/>
        <v/>
      </c>
      <c r="AL80" s="85" t="str">
        <f t="shared" si="774"/>
        <v/>
      </c>
      <c r="AM80" s="91"/>
      <c r="AN80" s="49">
        <f t="shared" si="775"/>
        <v>0</v>
      </c>
      <c r="AO80" s="49">
        <f t="shared" si="776"/>
        <v>0</v>
      </c>
      <c r="AP80" s="49">
        <f t="shared" si="777"/>
        <v>0</v>
      </c>
      <c r="AQ80" s="49">
        <f t="shared" si="778"/>
        <v>0</v>
      </c>
      <c r="AR80" s="49">
        <f t="shared" si="779"/>
        <v>0</v>
      </c>
      <c r="AS80" s="49">
        <f t="shared" si="780"/>
        <v>0</v>
      </c>
      <c r="AT80" s="49">
        <f t="shared" si="781"/>
        <v>0</v>
      </c>
      <c r="AU80" s="49">
        <f t="shared" si="782"/>
        <v>0</v>
      </c>
      <c r="AV80" s="49">
        <f t="shared" si="783"/>
        <v>0</v>
      </c>
      <c r="AW80" s="49">
        <f t="shared" si="784"/>
        <v>0</v>
      </c>
      <c r="AX80" s="49">
        <f t="shared" si="785"/>
        <v>0</v>
      </c>
      <c r="AY80" s="49">
        <f t="shared" si="786"/>
        <v>0</v>
      </c>
      <c r="AZ80" s="49">
        <f t="shared" si="787"/>
        <v>0</v>
      </c>
      <c r="BA80" s="49">
        <f t="shared" si="788"/>
        <v>0</v>
      </c>
      <c r="BB80" s="49">
        <f t="shared" si="789"/>
        <v>0</v>
      </c>
      <c r="BC80" s="49">
        <f t="shared" si="790"/>
        <v>0</v>
      </c>
      <c r="BD80" s="49">
        <f t="shared" si="791"/>
        <v>0</v>
      </c>
      <c r="BE80" s="49">
        <f t="shared" si="792"/>
        <v>0</v>
      </c>
      <c r="BF80" s="49">
        <f t="shared" si="793"/>
        <v>0</v>
      </c>
      <c r="BG80" s="49">
        <f t="shared" si="794"/>
        <v>0</v>
      </c>
      <c r="BH80" s="49">
        <f t="shared" si="795"/>
        <v>0</v>
      </c>
      <c r="BI80" s="49">
        <f t="shared" si="796"/>
        <v>0</v>
      </c>
      <c r="BJ80" s="49">
        <f t="shared" si="797"/>
        <v>0</v>
      </c>
      <c r="BK80" s="49">
        <f t="shared" si="798"/>
        <v>0</v>
      </c>
      <c r="BL80" s="49">
        <f t="shared" si="799"/>
        <v>0</v>
      </c>
      <c r="BM80" s="49">
        <f t="shared" si="800"/>
        <v>0</v>
      </c>
      <c r="BN80" s="49">
        <f t="shared" si="801"/>
        <v>0</v>
      </c>
      <c r="BO80" s="49">
        <f t="shared" si="802"/>
        <v>0</v>
      </c>
      <c r="BP80" s="49">
        <f t="shared" si="803"/>
        <v>0</v>
      </c>
      <c r="BQ80" s="49">
        <f t="shared" si="804"/>
        <v>0</v>
      </c>
      <c r="BR80" s="14"/>
      <c r="BS80" s="14"/>
      <c r="BT80" s="14"/>
      <c r="BU80" s="49"/>
      <c r="BV80" s="49"/>
      <c r="BW80" s="49"/>
      <c r="BX80" s="49"/>
      <c r="BY80" s="49"/>
      <c r="BZ80" s="49"/>
      <c r="CA80" s="49"/>
      <c r="CB80" s="14"/>
      <c r="CC80" s="49"/>
      <c r="CD80" s="49"/>
      <c r="CE80" s="14"/>
      <c r="CF80" s="14"/>
      <c r="CG80" s="49"/>
      <c r="CH80" s="49"/>
      <c r="CI80" s="49"/>
      <c r="CJ80" s="49"/>
      <c r="CK80" s="49"/>
      <c r="CL80" s="49"/>
      <c r="CM80" s="49"/>
      <c r="CN80" s="49"/>
      <c r="CO80" s="49"/>
      <c r="CP80" s="49"/>
      <c r="CQ80" s="49"/>
      <c r="CR80" s="49"/>
      <c r="CS80" s="49"/>
      <c r="CT80" s="49"/>
      <c r="CU80" s="49"/>
      <c r="CV80" s="49"/>
      <c r="CW80" s="49"/>
      <c r="CX80" s="49"/>
      <c r="CY80" s="14"/>
      <c r="CZ80" s="14"/>
      <c r="DA80" s="49"/>
      <c r="DB80" s="49"/>
      <c r="DC80" s="49"/>
      <c r="DD80" s="49"/>
      <c r="DE80" s="49"/>
      <c r="DF80" s="49"/>
      <c r="DG80" s="49"/>
      <c r="DH80" s="49"/>
      <c r="DI80" s="49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49"/>
      <c r="DU80" s="49"/>
      <c r="DV80" s="49"/>
      <c r="DW80" s="49"/>
      <c r="DX80" s="49"/>
      <c r="DY80" s="49"/>
      <c r="DZ80" s="49"/>
      <c r="EA80" s="49"/>
      <c r="EB80" s="49"/>
      <c r="EC80" s="49"/>
      <c r="ED80" s="49"/>
      <c r="EE80" s="49"/>
      <c r="EF80" s="49"/>
      <c r="EG80" s="49"/>
      <c r="EH80" s="49"/>
      <c r="EI80" s="49"/>
      <c r="EJ80" s="49"/>
      <c r="EK80" s="49"/>
      <c r="EL80" s="49"/>
      <c r="EM80" s="14"/>
      <c r="EN80" s="49"/>
      <c r="EO80" s="49"/>
      <c r="EP80" s="49"/>
      <c r="EQ80" s="49"/>
      <c r="ER80" s="49"/>
      <c r="ES80" s="49"/>
      <c r="ET80" s="49"/>
      <c r="EU80" s="49"/>
      <c r="EV80" s="49"/>
      <c r="EW80" s="49"/>
      <c r="EX80" s="49"/>
      <c r="EY80" s="49"/>
      <c r="EZ80" s="49"/>
      <c r="FA80" s="49"/>
      <c r="FB80" s="49"/>
      <c r="FC80" s="49"/>
      <c r="FD80" s="49"/>
      <c r="FE80" s="49"/>
      <c r="FF80" s="49"/>
      <c r="FG80" s="14"/>
      <c r="FH80" s="49"/>
      <c r="FI80" s="49"/>
      <c r="FJ80" s="14"/>
      <c r="FK80" s="42"/>
      <c r="FL80" s="42"/>
      <c r="FM80" s="42"/>
      <c r="FN80" s="42"/>
      <c r="FO80" s="42"/>
      <c r="FP80" s="42"/>
      <c r="FQ80" s="42"/>
      <c r="FR80" s="42"/>
      <c r="FS80" s="42"/>
      <c r="FT80" s="42"/>
      <c r="FU80" s="42"/>
      <c r="FV80" s="42"/>
      <c r="FW80" s="42"/>
      <c r="FX80" s="42"/>
      <c r="FY80" s="42"/>
      <c r="FZ80" s="44">
        <v>78</v>
      </c>
      <c r="GA80" s="44" t="str">
        <f t="shared" si="79"/>
        <v>HGBDJFLE</v>
      </c>
      <c r="GB80" s="44" t="s">
        <v>160</v>
      </c>
      <c r="GC80" s="44" t="s">
        <v>149</v>
      </c>
      <c r="GD80" s="44" t="s">
        <v>146</v>
      </c>
      <c r="GE80" s="44" t="s">
        <v>147</v>
      </c>
      <c r="GF80" s="44" t="s">
        <v>159</v>
      </c>
      <c r="GG80" s="44" t="s">
        <v>109</v>
      </c>
      <c r="GH80" s="44" t="s">
        <v>152</v>
      </c>
      <c r="GI80" s="44" t="s">
        <v>148</v>
      </c>
      <c r="GJ80" s="100" t="str">
        <f t="shared" ref="GJ80:GQ80" si="850">VLOOKUP(GB80,$FM$3:$FN$15,2,FALSE)</f>
        <v>Saudiarabien</v>
      </c>
      <c r="GK80" s="100" t="str">
        <f t="shared" si="850"/>
        <v>Iran</v>
      </c>
      <c r="GL80" s="100" t="str">
        <f t="shared" si="850"/>
        <v>Qatar</v>
      </c>
      <c r="GM80" s="100" t="str">
        <f t="shared" si="850"/>
        <v>Australien</v>
      </c>
      <c r="GN80" s="100" t="str">
        <f t="shared" si="850"/>
        <v>Österrike</v>
      </c>
      <c r="GO80" s="100" t="str">
        <f t="shared" si="850"/>
        <v>Sverige</v>
      </c>
      <c r="GP80" s="100" t="str">
        <f t="shared" si="850"/>
        <v>Ghana</v>
      </c>
      <c r="GQ80" s="100" t="str">
        <f t="shared" si="850"/>
        <v>Elfenbenskusten</v>
      </c>
      <c r="GR80" s="42" t="str">
        <f t="shared" si="81"/>
        <v/>
      </c>
      <c r="GS80" s="42"/>
      <c r="GT80" s="42"/>
      <c r="GU80" s="42"/>
      <c r="GV80" s="42"/>
      <c r="GW80" s="42"/>
      <c r="GX80" s="127"/>
      <c r="GY80" s="42"/>
      <c r="GZ80" s="85">
        <v>77</v>
      </c>
      <c r="HA80" s="42"/>
      <c r="HB80" s="96"/>
      <c r="HC80" s="85"/>
      <c r="HD80" s="42"/>
      <c r="HE80" s="42"/>
      <c r="HF80" s="42"/>
      <c r="HG80" s="42"/>
    </row>
    <row r="81" spans="1:215" ht="14.25" customHeight="1" x14ac:dyDescent="0.35">
      <c r="A81" s="42"/>
      <c r="B81" s="85">
        <v>62</v>
      </c>
      <c r="C81" s="86">
        <v>46199</v>
      </c>
      <c r="D81" s="87" t="s">
        <v>202</v>
      </c>
      <c r="E81" s="88" t="s">
        <v>157</v>
      </c>
      <c r="F81" s="89" t="s">
        <v>203</v>
      </c>
      <c r="G81" s="90"/>
      <c r="H81" s="85" t="s">
        <v>157</v>
      </c>
      <c r="I81" s="90"/>
      <c r="J81" s="85" t="str">
        <f t="shared" si="761"/>
        <v/>
      </c>
      <c r="K81" s="91"/>
      <c r="L81" s="91"/>
      <c r="M81" s="92">
        <f t="shared" si="762"/>
        <v>1</v>
      </c>
      <c r="N81" s="46"/>
      <c r="O81" s="42"/>
      <c r="P81" s="42"/>
      <c r="Q81" s="42"/>
      <c r="R81" s="42"/>
      <c r="S81" s="42"/>
      <c r="T81" s="42"/>
      <c r="U81" s="42"/>
      <c r="V81" s="43"/>
      <c r="W81" s="42"/>
      <c r="X81" s="43"/>
      <c r="Y81" s="44"/>
      <c r="Z81" s="44"/>
      <c r="AA81" s="44"/>
      <c r="AB81" s="47"/>
      <c r="AC81" s="48"/>
      <c r="AD81" s="42"/>
      <c r="AE81" s="98">
        <f t="shared" ref="AE81:AH81" si="851">C81</f>
        <v>46199</v>
      </c>
      <c r="AF81" s="98" t="str">
        <f t="shared" si="851"/>
        <v>Senegal</v>
      </c>
      <c r="AG81" s="98" t="str">
        <f t="shared" si="851"/>
        <v>-</v>
      </c>
      <c r="AH81" s="98" t="str">
        <f t="shared" si="851"/>
        <v>Irak</v>
      </c>
      <c r="AI81" s="90" t="str">
        <f t="shared" si="771"/>
        <v/>
      </c>
      <c r="AJ81" s="85" t="str">
        <f t="shared" si="772"/>
        <v>-</v>
      </c>
      <c r="AK81" s="90" t="str">
        <f t="shared" si="773"/>
        <v/>
      </c>
      <c r="AL81" s="85" t="str">
        <f t="shared" si="774"/>
        <v/>
      </c>
      <c r="AM81" s="91"/>
      <c r="AN81" s="49">
        <f t="shared" si="775"/>
        <v>0</v>
      </c>
      <c r="AO81" s="49">
        <f t="shared" si="776"/>
        <v>0</v>
      </c>
      <c r="AP81" s="49">
        <f t="shared" si="777"/>
        <v>0</v>
      </c>
      <c r="AQ81" s="49">
        <f t="shared" si="778"/>
        <v>0</v>
      </c>
      <c r="AR81" s="49">
        <f t="shared" si="779"/>
        <v>0</v>
      </c>
      <c r="AS81" s="49">
        <f t="shared" si="780"/>
        <v>0</v>
      </c>
      <c r="AT81" s="49">
        <f t="shared" si="781"/>
        <v>0</v>
      </c>
      <c r="AU81" s="49">
        <f t="shared" si="782"/>
        <v>0</v>
      </c>
      <c r="AV81" s="49">
        <f t="shared" si="783"/>
        <v>0</v>
      </c>
      <c r="AW81" s="49">
        <f t="shared" si="784"/>
        <v>0</v>
      </c>
      <c r="AX81" s="49">
        <f t="shared" si="785"/>
        <v>0</v>
      </c>
      <c r="AY81" s="49">
        <f t="shared" si="786"/>
        <v>0</v>
      </c>
      <c r="AZ81" s="49">
        <f t="shared" si="787"/>
        <v>0</v>
      </c>
      <c r="BA81" s="49">
        <f t="shared" si="788"/>
        <v>0</v>
      </c>
      <c r="BB81" s="49">
        <f t="shared" si="789"/>
        <v>0</v>
      </c>
      <c r="BC81" s="49">
        <f t="shared" si="790"/>
        <v>0</v>
      </c>
      <c r="BD81" s="49">
        <f t="shared" si="791"/>
        <v>0</v>
      </c>
      <c r="BE81" s="49">
        <f t="shared" si="792"/>
        <v>0</v>
      </c>
      <c r="BF81" s="49">
        <f t="shared" si="793"/>
        <v>0</v>
      </c>
      <c r="BG81" s="49">
        <f t="shared" si="794"/>
        <v>0</v>
      </c>
      <c r="BH81" s="49">
        <f t="shared" si="795"/>
        <v>0</v>
      </c>
      <c r="BI81" s="49">
        <f t="shared" si="796"/>
        <v>0</v>
      </c>
      <c r="BJ81" s="49">
        <f t="shared" si="797"/>
        <v>0</v>
      </c>
      <c r="BK81" s="49">
        <f t="shared" si="798"/>
        <v>0</v>
      </c>
      <c r="BL81" s="49">
        <f t="shared" si="799"/>
        <v>0</v>
      </c>
      <c r="BM81" s="49">
        <f t="shared" si="800"/>
        <v>0</v>
      </c>
      <c r="BN81" s="49">
        <f t="shared" si="801"/>
        <v>0</v>
      </c>
      <c r="BO81" s="49">
        <f t="shared" si="802"/>
        <v>0</v>
      </c>
      <c r="BP81" s="49">
        <f t="shared" si="803"/>
        <v>0</v>
      </c>
      <c r="BQ81" s="49">
        <f t="shared" si="804"/>
        <v>0</v>
      </c>
      <c r="BR81" s="14"/>
      <c r="BS81" s="14"/>
      <c r="BT81" s="14"/>
      <c r="BU81" s="49"/>
      <c r="BV81" s="49"/>
      <c r="BW81" s="49"/>
      <c r="BX81" s="49"/>
      <c r="BY81" s="49"/>
      <c r="BZ81" s="49"/>
      <c r="CA81" s="49"/>
      <c r="CB81" s="14"/>
      <c r="CC81" s="49"/>
      <c r="CD81" s="49"/>
      <c r="CE81" s="14"/>
      <c r="CF81" s="14"/>
      <c r="CG81" s="49"/>
      <c r="CH81" s="49"/>
      <c r="CI81" s="49"/>
      <c r="CJ81" s="49"/>
      <c r="CK81" s="49"/>
      <c r="CL81" s="49"/>
      <c r="CM81" s="49"/>
      <c r="CN81" s="49"/>
      <c r="CO81" s="49"/>
      <c r="CP81" s="49"/>
      <c r="CQ81" s="49"/>
      <c r="CR81" s="49"/>
      <c r="CS81" s="49"/>
      <c r="CT81" s="49"/>
      <c r="CU81" s="49"/>
      <c r="CV81" s="49"/>
      <c r="CW81" s="49"/>
      <c r="CX81" s="49"/>
      <c r="CY81" s="14"/>
      <c r="CZ81" s="14"/>
      <c r="DA81" s="49"/>
      <c r="DB81" s="49"/>
      <c r="DC81" s="49"/>
      <c r="DD81" s="49"/>
      <c r="DE81" s="49"/>
      <c r="DF81" s="49"/>
      <c r="DG81" s="49"/>
      <c r="DH81" s="49"/>
      <c r="DI81" s="49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49"/>
      <c r="DU81" s="49"/>
      <c r="DV81" s="49"/>
      <c r="DW81" s="49"/>
      <c r="DX81" s="49"/>
      <c r="DY81" s="49"/>
      <c r="DZ81" s="49"/>
      <c r="EA81" s="49"/>
      <c r="EB81" s="49"/>
      <c r="EC81" s="49"/>
      <c r="ED81" s="49"/>
      <c r="EE81" s="49"/>
      <c r="EF81" s="49"/>
      <c r="EG81" s="49"/>
      <c r="EH81" s="49"/>
      <c r="EI81" s="49"/>
      <c r="EJ81" s="49"/>
      <c r="EK81" s="49"/>
      <c r="EL81" s="49"/>
      <c r="EM81" s="14"/>
      <c r="EN81" s="49"/>
      <c r="EO81" s="49"/>
      <c r="EP81" s="49"/>
      <c r="EQ81" s="49"/>
      <c r="ER81" s="49"/>
      <c r="ES81" s="49"/>
      <c r="ET81" s="49"/>
      <c r="EU81" s="49"/>
      <c r="EV81" s="49"/>
      <c r="EW81" s="49"/>
      <c r="EX81" s="49"/>
      <c r="EY81" s="49"/>
      <c r="EZ81" s="49"/>
      <c r="FA81" s="49"/>
      <c r="FB81" s="49"/>
      <c r="FC81" s="49"/>
      <c r="FD81" s="49"/>
      <c r="FE81" s="49"/>
      <c r="FF81" s="49"/>
      <c r="FG81" s="14"/>
      <c r="FH81" s="49"/>
      <c r="FI81" s="49"/>
      <c r="FJ81" s="14"/>
      <c r="FK81" s="42"/>
      <c r="FL81" s="42"/>
      <c r="FM81" s="42"/>
      <c r="FN81" s="42"/>
      <c r="FO81" s="42"/>
      <c r="FP81" s="42"/>
      <c r="FQ81" s="42"/>
      <c r="FR81" s="42"/>
      <c r="FS81" s="42"/>
      <c r="FT81" s="42"/>
      <c r="FU81" s="42"/>
      <c r="FV81" s="42"/>
      <c r="FW81" s="42"/>
      <c r="FX81" s="42"/>
      <c r="FY81" s="42"/>
      <c r="FZ81" s="44">
        <v>79</v>
      </c>
      <c r="GA81" s="44" t="str">
        <f t="shared" si="79"/>
        <v>HGBDJFEK</v>
      </c>
      <c r="GB81" s="44" t="s">
        <v>160</v>
      </c>
      <c r="GC81" s="44" t="s">
        <v>149</v>
      </c>
      <c r="GD81" s="44" t="s">
        <v>146</v>
      </c>
      <c r="GE81" s="44" t="s">
        <v>147</v>
      </c>
      <c r="GF81" s="44" t="s">
        <v>159</v>
      </c>
      <c r="GG81" s="44" t="s">
        <v>109</v>
      </c>
      <c r="GH81" s="44" t="s">
        <v>148</v>
      </c>
      <c r="GI81" s="44" t="s">
        <v>151</v>
      </c>
      <c r="GJ81" s="100" t="str">
        <f t="shared" ref="GJ81:GQ81" si="852">VLOOKUP(GB81,$FM$3:$FN$15,2,FALSE)</f>
        <v>Saudiarabien</v>
      </c>
      <c r="GK81" s="100" t="str">
        <f t="shared" si="852"/>
        <v>Iran</v>
      </c>
      <c r="GL81" s="100" t="str">
        <f t="shared" si="852"/>
        <v>Qatar</v>
      </c>
      <c r="GM81" s="100" t="str">
        <f t="shared" si="852"/>
        <v>Australien</v>
      </c>
      <c r="GN81" s="100" t="str">
        <f t="shared" si="852"/>
        <v>Österrike</v>
      </c>
      <c r="GO81" s="100" t="str">
        <f t="shared" si="852"/>
        <v>Sverige</v>
      </c>
      <c r="GP81" s="100" t="str">
        <f t="shared" si="852"/>
        <v>Elfenbenskusten</v>
      </c>
      <c r="GQ81" s="100" t="str">
        <f t="shared" si="852"/>
        <v>Uzbekistan</v>
      </c>
      <c r="GR81" s="42" t="str">
        <f t="shared" si="81"/>
        <v/>
      </c>
      <c r="GS81" s="42"/>
      <c r="GT81" s="42"/>
      <c r="GU81" s="42"/>
      <c r="GV81" s="42"/>
      <c r="GW81" s="42"/>
      <c r="GX81" s="127"/>
      <c r="GY81" s="42"/>
      <c r="GZ81" s="85">
        <v>78</v>
      </c>
      <c r="HA81" s="42"/>
      <c r="HB81" s="96"/>
      <c r="HC81" s="85"/>
      <c r="HD81" s="42"/>
      <c r="HE81" s="42"/>
      <c r="HF81" s="42"/>
      <c r="HG81" s="42"/>
    </row>
    <row r="82" spans="1:215" ht="14.25" customHeight="1" x14ac:dyDescent="0.35">
      <c r="A82" s="42"/>
      <c r="B82" s="44"/>
      <c r="C82" s="71"/>
      <c r="D82" s="141"/>
      <c r="E82" s="44"/>
      <c r="F82" s="91"/>
      <c r="G82" s="141"/>
      <c r="H82" s="91"/>
      <c r="I82" s="141"/>
      <c r="J82" s="44"/>
      <c r="K82" s="91"/>
      <c r="L82" s="91"/>
      <c r="M82" s="46"/>
      <c r="N82" s="46"/>
      <c r="O82" s="42"/>
      <c r="P82" s="42"/>
      <c r="Q82" s="42"/>
      <c r="R82" s="42"/>
      <c r="S82" s="42"/>
      <c r="T82" s="42"/>
      <c r="U82" s="42"/>
      <c r="V82" s="43"/>
      <c r="W82" s="42"/>
      <c r="X82" s="43"/>
      <c r="Y82" s="44"/>
      <c r="Z82" s="44"/>
      <c r="AA82" s="44"/>
      <c r="AB82" s="47"/>
      <c r="AC82" s="48"/>
      <c r="AD82" s="42"/>
      <c r="AE82" s="71"/>
      <c r="AF82" s="43"/>
      <c r="AG82" s="44"/>
      <c r="AH82" s="43"/>
      <c r="AI82" s="141"/>
      <c r="AJ82" s="91"/>
      <c r="AK82" s="141"/>
      <c r="AL82" s="44"/>
      <c r="AM82" s="91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14"/>
      <c r="BS82" s="14"/>
      <c r="BT82" s="14"/>
      <c r="BU82" s="49"/>
      <c r="BV82" s="49"/>
      <c r="BW82" s="49"/>
      <c r="BX82" s="49"/>
      <c r="BY82" s="49"/>
      <c r="BZ82" s="49"/>
      <c r="CA82" s="49"/>
      <c r="CB82" s="14"/>
      <c r="CC82" s="49"/>
      <c r="CD82" s="49"/>
      <c r="CE82" s="14"/>
      <c r="CF82" s="14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14"/>
      <c r="CZ82" s="14"/>
      <c r="DA82" s="49"/>
      <c r="DB82" s="49"/>
      <c r="DC82" s="49"/>
      <c r="DD82" s="49"/>
      <c r="DE82" s="49"/>
      <c r="DF82" s="49"/>
      <c r="DG82" s="49"/>
      <c r="DH82" s="49"/>
      <c r="DI82" s="49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14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14"/>
      <c r="FH82" s="49"/>
      <c r="FI82" s="49"/>
      <c r="FJ82" s="14"/>
      <c r="FK82" s="42"/>
      <c r="FL82" s="42"/>
      <c r="FM82" s="42"/>
      <c r="FN82" s="42"/>
      <c r="FO82" s="42"/>
      <c r="FP82" s="42"/>
      <c r="FQ82" s="42"/>
      <c r="FR82" s="42"/>
      <c r="FS82" s="42"/>
      <c r="FT82" s="42"/>
      <c r="FU82" s="42"/>
      <c r="FV82" s="42"/>
      <c r="FW82" s="42"/>
      <c r="FX82" s="42"/>
      <c r="FY82" s="42"/>
      <c r="FZ82" s="44">
        <v>80</v>
      </c>
      <c r="GA82" s="44" t="str">
        <f t="shared" si="79"/>
        <v>EGBDHFLI</v>
      </c>
      <c r="GB82" s="44" t="s">
        <v>148</v>
      </c>
      <c r="GC82" s="44" t="s">
        <v>149</v>
      </c>
      <c r="GD82" s="44" t="s">
        <v>146</v>
      </c>
      <c r="GE82" s="44" t="s">
        <v>147</v>
      </c>
      <c r="GF82" s="44" t="s">
        <v>160</v>
      </c>
      <c r="GG82" s="44" t="s">
        <v>109</v>
      </c>
      <c r="GH82" s="44" t="s">
        <v>152</v>
      </c>
      <c r="GI82" s="44" t="s">
        <v>150</v>
      </c>
      <c r="GJ82" s="100" t="str">
        <f t="shared" ref="GJ82:GQ82" si="853">VLOOKUP(GB82,$FM$3:$FN$15,2,FALSE)</f>
        <v>Elfenbenskusten</v>
      </c>
      <c r="GK82" s="100" t="str">
        <f t="shared" si="853"/>
        <v>Iran</v>
      </c>
      <c r="GL82" s="100" t="str">
        <f t="shared" si="853"/>
        <v>Qatar</v>
      </c>
      <c r="GM82" s="100" t="str">
        <f t="shared" si="853"/>
        <v>Australien</v>
      </c>
      <c r="GN82" s="100" t="str">
        <f t="shared" si="853"/>
        <v>Saudiarabien</v>
      </c>
      <c r="GO82" s="100" t="str">
        <f t="shared" si="853"/>
        <v>Sverige</v>
      </c>
      <c r="GP82" s="100" t="str">
        <f t="shared" si="853"/>
        <v>Ghana</v>
      </c>
      <c r="GQ82" s="100" t="str">
        <f t="shared" si="853"/>
        <v>Irak</v>
      </c>
      <c r="GR82" s="42" t="str">
        <f t="shared" si="81"/>
        <v/>
      </c>
      <c r="GS82" s="42"/>
      <c r="GT82" s="42"/>
      <c r="GU82" s="42"/>
      <c r="GV82" s="42"/>
      <c r="GW82" s="42"/>
      <c r="GX82" s="127"/>
      <c r="GY82" s="42"/>
      <c r="GZ82" s="85">
        <v>79</v>
      </c>
      <c r="HA82" s="42"/>
      <c r="HB82" s="96"/>
      <c r="HC82" s="85"/>
      <c r="HD82" s="42"/>
      <c r="HE82" s="42"/>
      <c r="HF82" s="42"/>
      <c r="HG82" s="42"/>
    </row>
    <row r="83" spans="1:215" ht="14.25" customHeight="1" x14ac:dyDescent="0.35">
      <c r="A83" s="42"/>
      <c r="B83" s="54" t="s">
        <v>205</v>
      </c>
      <c r="C83" s="121"/>
      <c r="D83" s="56"/>
      <c r="E83" s="56"/>
      <c r="F83" s="52"/>
      <c r="G83" s="56"/>
      <c r="H83" s="56"/>
      <c r="I83" s="56"/>
      <c r="J83" s="56"/>
      <c r="K83" s="52"/>
      <c r="L83" s="52"/>
      <c r="M83" s="46"/>
      <c r="N83" s="46"/>
      <c r="O83" s="54" t="s">
        <v>205</v>
      </c>
      <c r="P83" s="42"/>
      <c r="Q83" s="42"/>
      <c r="R83" s="42"/>
      <c r="S83" s="42"/>
      <c r="T83" s="42"/>
      <c r="U83" s="42"/>
      <c r="V83" s="43"/>
      <c r="W83" s="42"/>
      <c r="X83" s="43"/>
      <c r="Y83" s="44"/>
      <c r="Z83" s="44"/>
      <c r="AA83" s="44"/>
      <c r="AB83" s="47"/>
      <c r="AC83" s="48"/>
      <c r="AD83" s="42"/>
      <c r="AE83" s="54" t="s">
        <v>205</v>
      </c>
      <c r="AF83" s="54"/>
      <c r="AG83" s="56"/>
      <c r="AH83" s="54"/>
      <c r="AI83" s="56"/>
      <c r="AJ83" s="56"/>
      <c r="AK83" s="56"/>
      <c r="AL83" s="56"/>
      <c r="AM83" s="52"/>
      <c r="AN83" s="52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14"/>
      <c r="BS83" s="14"/>
      <c r="BT83" s="67" t="s">
        <v>93</v>
      </c>
      <c r="BU83" s="62"/>
      <c r="BV83" s="62"/>
      <c r="BW83" s="62"/>
      <c r="BX83" s="62"/>
      <c r="BY83" s="62"/>
      <c r="BZ83" s="62"/>
      <c r="CA83" s="62"/>
      <c r="CB83" s="67"/>
      <c r="CC83" s="62"/>
      <c r="CD83" s="62"/>
      <c r="CE83" s="14"/>
      <c r="CF83" s="68" t="s">
        <v>94</v>
      </c>
      <c r="CG83" s="63">
        <f>COUNTIF(CC85:CC88,1)</f>
        <v>4</v>
      </c>
      <c r="CH83" s="63"/>
      <c r="CI83" s="63"/>
      <c r="CJ83" s="63"/>
      <c r="CK83" s="63"/>
      <c r="CL83" s="63"/>
      <c r="CM83" s="63"/>
      <c r="CN83" s="63"/>
      <c r="CO83" s="63"/>
      <c r="CP83" s="63"/>
      <c r="CQ83" s="49"/>
      <c r="CR83" s="49"/>
      <c r="CS83" s="49"/>
      <c r="CT83" s="49"/>
      <c r="CU83" s="49"/>
      <c r="CV83" s="49"/>
      <c r="CW83" s="49"/>
      <c r="CX83" s="49"/>
      <c r="CY83" s="14"/>
      <c r="CZ83" s="69" t="s">
        <v>97</v>
      </c>
      <c r="DA83" s="64">
        <f>COUNTIF(CC85:CC88,2)</f>
        <v>0</v>
      </c>
      <c r="DB83" s="64"/>
      <c r="DC83" s="64"/>
      <c r="DD83" s="64"/>
      <c r="DE83" s="64"/>
      <c r="DF83" s="64"/>
      <c r="DG83" s="64"/>
      <c r="DH83" s="64"/>
      <c r="DI83" s="64"/>
      <c r="DJ83" s="69"/>
      <c r="DK83" s="14"/>
      <c r="DL83" s="14"/>
      <c r="DM83" s="14"/>
      <c r="DN83" s="14"/>
      <c r="DO83" s="14"/>
      <c r="DP83" s="14"/>
      <c r="DQ83" s="14"/>
      <c r="DR83" s="14"/>
      <c r="DS83" s="14"/>
      <c r="DT83" s="65" t="s">
        <v>95</v>
      </c>
      <c r="DU83" s="65">
        <f>COUNTIF(CC85:CC88,3)</f>
        <v>0</v>
      </c>
      <c r="DV83" s="65"/>
      <c r="DW83" s="65"/>
      <c r="DX83" s="65"/>
      <c r="DY83" s="65"/>
      <c r="DZ83" s="65"/>
      <c r="EA83" s="65"/>
      <c r="EB83" s="65"/>
      <c r="EC83" s="65"/>
      <c r="ED83" s="65"/>
      <c r="EE83" s="49"/>
      <c r="EF83" s="49"/>
      <c r="EG83" s="49"/>
      <c r="EH83" s="49"/>
      <c r="EI83" s="49"/>
      <c r="EJ83" s="49"/>
      <c r="EK83" s="49"/>
      <c r="EL83" s="49"/>
      <c r="EM83" s="14"/>
      <c r="EN83" s="66" t="s">
        <v>96</v>
      </c>
      <c r="EO83" s="66">
        <f>COUNTIF(CC85:CC88,4)</f>
        <v>0</v>
      </c>
      <c r="EP83" s="66"/>
      <c r="EQ83" s="66"/>
      <c r="ER83" s="66"/>
      <c r="ES83" s="66"/>
      <c r="ET83" s="66"/>
      <c r="EU83" s="66"/>
      <c r="EV83" s="66"/>
      <c r="EW83" s="66"/>
      <c r="EX83" s="66"/>
      <c r="EY83" s="49"/>
      <c r="EZ83" s="49"/>
      <c r="FA83" s="49"/>
      <c r="FB83" s="49"/>
      <c r="FC83" s="49"/>
      <c r="FD83" s="49"/>
      <c r="FE83" s="49"/>
      <c r="FF83" s="49"/>
      <c r="FG83" s="14"/>
      <c r="FH83" s="49"/>
      <c r="FI83" s="49"/>
      <c r="FJ83" s="14"/>
      <c r="FK83" s="42"/>
      <c r="FL83" s="42"/>
      <c r="FM83" s="42"/>
      <c r="FN83" s="42"/>
      <c r="FO83" s="42"/>
      <c r="FP83" s="42"/>
      <c r="FQ83" s="42"/>
      <c r="FR83" s="42"/>
      <c r="FS83" s="42"/>
      <c r="FT83" s="42"/>
      <c r="FU83" s="42"/>
      <c r="FV83" s="42"/>
      <c r="FW83" s="42"/>
      <c r="FX83" s="42"/>
      <c r="FY83" s="42"/>
      <c r="FZ83" s="44">
        <v>81</v>
      </c>
      <c r="GA83" s="44" t="str">
        <f t="shared" si="79"/>
        <v>EGBDHFIK</v>
      </c>
      <c r="GB83" s="44" t="s">
        <v>148</v>
      </c>
      <c r="GC83" s="44" t="s">
        <v>149</v>
      </c>
      <c r="GD83" s="44" t="s">
        <v>146</v>
      </c>
      <c r="GE83" s="44" t="s">
        <v>147</v>
      </c>
      <c r="GF83" s="44" t="s">
        <v>160</v>
      </c>
      <c r="GG83" s="44" t="s">
        <v>109</v>
      </c>
      <c r="GH83" s="44" t="s">
        <v>150</v>
      </c>
      <c r="GI83" s="44" t="s">
        <v>151</v>
      </c>
      <c r="GJ83" s="100" t="str">
        <f t="shared" ref="GJ83:GQ83" si="854">VLOOKUP(GB83,$FM$3:$FN$15,2,FALSE)</f>
        <v>Elfenbenskusten</v>
      </c>
      <c r="GK83" s="100" t="str">
        <f t="shared" si="854"/>
        <v>Iran</v>
      </c>
      <c r="GL83" s="100" t="str">
        <f t="shared" si="854"/>
        <v>Qatar</v>
      </c>
      <c r="GM83" s="100" t="str">
        <f t="shared" si="854"/>
        <v>Australien</v>
      </c>
      <c r="GN83" s="100" t="str">
        <f t="shared" si="854"/>
        <v>Saudiarabien</v>
      </c>
      <c r="GO83" s="100" t="str">
        <f t="shared" si="854"/>
        <v>Sverige</v>
      </c>
      <c r="GP83" s="100" t="str">
        <f t="shared" si="854"/>
        <v>Irak</v>
      </c>
      <c r="GQ83" s="100" t="str">
        <f t="shared" si="854"/>
        <v>Uzbekistan</v>
      </c>
      <c r="GR83" s="42" t="str">
        <f t="shared" si="81"/>
        <v/>
      </c>
      <c r="GS83" s="42"/>
      <c r="GT83" s="42"/>
      <c r="GU83" s="42"/>
      <c r="GV83" s="42"/>
      <c r="GW83" s="42"/>
      <c r="GX83" s="127"/>
      <c r="GY83" s="42"/>
      <c r="GZ83" s="85">
        <v>80</v>
      </c>
      <c r="HA83" s="42"/>
      <c r="HB83" s="96"/>
      <c r="HC83" s="85"/>
      <c r="HD83" s="42"/>
      <c r="HE83" s="42"/>
      <c r="HF83" s="42"/>
      <c r="HG83" s="42"/>
    </row>
    <row r="84" spans="1:215" ht="14.25" customHeight="1" x14ac:dyDescent="0.35">
      <c r="A84" s="42"/>
      <c r="B84" s="76" t="s">
        <v>101</v>
      </c>
      <c r="C84" s="126" t="s">
        <v>102</v>
      </c>
      <c r="D84" s="189" t="s">
        <v>101</v>
      </c>
      <c r="E84" s="187"/>
      <c r="F84" s="190"/>
      <c r="G84" s="186" t="s">
        <v>103</v>
      </c>
      <c r="H84" s="187"/>
      <c r="I84" s="188"/>
      <c r="J84" s="74" t="s">
        <v>104</v>
      </c>
      <c r="K84" s="52"/>
      <c r="L84" s="52"/>
      <c r="M84" s="46"/>
      <c r="N84" s="46"/>
      <c r="O84" s="76" t="s">
        <v>106</v>
      </c>
      <c r="P84" s="77" t="s">
        <v>107</v>
      </c>
      <c r="Q84" s="77" t="s">
        <v>108</v>
      </c>
      <c r="R84" s="77" t="s">
        <v>109</v>
      </c>
      <c r="S84" s="77" t="s">
        <v>110</v>
      </c>
      <c r="T84" s="77" t="s">
        <v>111</v>
      </c>
      <c r="U84" s="77" t="s">
        <v>112</v>
      </c>
      <c r="V84" s="78" t="s">
        <v>113</v>
      </c>
      <c r="W84" s="42"/>
      <c r="X84" s="43"/>
      <c r="Y84" s="44"/>
      <c r="Z84" s="44"/>
      <c r="AA84" s="44"/>
      <c r="AB84" s="47"/>
      <c r="AC84" s="48"/>
      <c r="AD84" s="42"/>
      <c r="AE84" s="126" t="s">
        <v>102</v>
      </c>
      <c r="AF84" s="189" t="s">
        <v>101</v>
      </c>
      <c r="AG84" s="187"/>
      <c r="AH84" s="190"/>
      <c r="AI84" s="186" t="s">
        <v>103</v>
      </c>
      <c r="AJ84" s="187"/>
      <c r="AK84" s="188"/>
      <c r="AL84" s="74" t="s">
        <v>116</v>
      </c>
      <c r="AM84" s="52"/>
      <c r="AN84" s="62" t="s">
        <v>117</v>
      </c>
      <c r="AO84" s="62" t="s">
        <v>118</v>
      </c>
      <c r="AP84" s="62" t="s">
        <v>119</v>
      </c>
      <c r="AQ84" s="62" t="s">
        <v>120</v>
      </c>
      <c r="AR84" s="62" t="s">
        <v>121</v>
      </c>
      <c r="AS84" s="62" t="s">
        <v>122</v>
      </c>
      <c r="AT84" s="63" t="s">
        <v>117</v>
      </c>
      <c r="AU84" s="63" t="s">
        <v>118</v>
      </c>
      <c r="AV84" s="63" t="s">
        <v>119</v>
      </c>
      <c r="AW84" s="63" t="s">
        <v>120</v>
      </c>
      <c r="AX84" s="63" t="s">
        <v>121</v>
      </c>
      <c r="AY84" s="63" t="s">
        <v>122</v>
      </c>
      <c r="AZ84" s="64" t="s">
        <v>117</v>
      </c>
      <c r="BA84" s="64" t="s">
        <v>118</v>
      </c>
      <c r="BB84" s="64" t="s">
        <v>119</v>
      </c>
      <c r="BC84" s="64" t="s">
        <v>120</v>
      </c>
      <c r="BD84" s="64" t="s">
        <v>121</v>
      </c>
      <c r="BE84" s="64" t="s">
        <v>122</v>
      </c>
      <c r="BF84" s="65" t="s">
        <v>117</v>
      </c>
      <c r="BG84" s="65" t="s">
        <v>118</v>
      </c>
      <c r="BH84" s="65" t="s">
        <v>119</v>
      </c>
      <c r="BI84" s="65" t="s">
        <v>120</v>
      </c>
      <c r="BJ84" s="65" t="s">
        <v>121</v>
      </c>
      <c r="BK84" s="65" t="s">
        <v>122</v>
      </c>
      <c r="BL84" s="66" t="s">
        <v>117</v>
      </c>
      <c r="BM84" s="66" t="s">
        <v>118</v>
      </c>
      <c r="BN84" s="66" t="s">
        <v>119</v>
      </c>
      <c r="BO84" s="66" t="s">
        <v>120</v>
      </c>
      <c r="BP84" s="66" t="s">
        <v>121</v>
      </c>
      <c r="BQ84" s="66" t="s">
        <v>122</v>
      </c>
      <c r="BR84" s="14"/>
      <c r="BS84" s="14"/>
      <c r="BT84" s="67" t="s">
        <v>106</v>
      </c>
      <c r="BU84" s="62" t="s">
        <v>107</v>
      </c>
      <c r="BV84" s="62" t="s">
        <v>108</v>
      </c>
      <c r="BW84" s="62" t="s">
        <v>109</v>
      </c>
      <c r="BX84" s="62" t="s">
        <v>110</v>
      </c>
      <c r="BY84" s="62" t="s">
        <v>111</v>
      </c>
      <c r="BZ84" s="62" t="s">
        <v>112</v>
      </c>
      <c r="CA84" s="62" t="s">
        <v>113</v>
      </c>
      <c r="CB84" s="67" t="s">
        <v>123</v>
      </c>
      <c r="CC84" s="62" t="s">
        <v>124</v>
      </c>
      <c r="CD84" s="62" t="s">
        <v>125</v>
      </c>
      <c r="CE84" s="14"/>
      <c r="CF84" s="68" t="s">
        <v>106</v>
      </c>
      <c r="CG84" s="63" t="s">
        <v>107</v>
      </c>
      <c r="CH84" s="63" t="s">
        <v>108</v>
      </c>
      <c r="CI84" s="63" t="s">
        <v>109</v>
      </c>
      <c r="CJ84" s="63" t="s">
        <v>113</v>
      </c>
      <c r="CK84" s="63" t="s">
        <v>123</v>
      </c>
      <c r="CL84" s="63" t="s">
        <v>124</v>
      </c>
      <c r="CM84" s="80" t="s">
        <v>112</v>
      </c>
      <c r="CN84" s="80" t="s">
        <v>126</v>
      </c>
      <c r="CO84" s="80" t="s">
        <v>110</v>
      </c>
      <c r="CP84" s="80" t="s">
        <v>127</v>
      </c>
      <c r="CQ84" s="63" t="s">
        <v>128</v>
      </c>
      <c r="CR84" s="80" t="s">
        <v>129</v>
      </c>
      <c r="CS84" s="80" t="s">
        <v>130</v>
      </c>
      <c r="CT84" s="80" t="s">
        <v>131</v>
      </c>
      <c r="CU84" s="80" t="s">
        <v>132</v>
      </c>
      <c r="CV84" s="80" t="s">
        <v>133</v>
      </c>
      <c r="CW84" s="80" t="s">
        <v>134</v>
      </c>
      <c r="CX84" s="63" t="s">
        <v>135</v>
      </c>
      <c r="CY84" s="14"/>
      <c r="CZ84" s="69" t="s">
        <v>106</v>
      </c>
      <c r="DA84" s="64" t="s">
        <v>107</v>
      </c>
      <c r="DB84" s="64" t="s">
        <v>108</v>
      </c>
      <c r="DC84" s="64" t="s">
        <v>109</v>
      </c>
      <c r="DD84" s="64" t="s">
        <v>113</v>
      </c>
      <c r="DE84" s="64" t="s">
        <v>123</v>
      </c>
      <c r="DF84" s="64" t="s">
        <v>124</v>
      </c>
      <c r="DG84" s="64" t="s">
        <v>112</v>
      </c>
      <c r="DH84" s="64" t="s">
        <v>126</v>
      </c>
      <c r="DI84" s="64" t="s">
        <v>110</v>
      </c>
      <c r="DJ84" s="69" t="s">
        <v>127</v>
      </c>
      <c r="DK84" s="69" t="s">
        <v>128</v>
      </c>
      <c r="DL84" s="69" t="s">
        <v>129</v>
      </c>
      <c r="DM84" s="69" t="s">
        <v>130</v>
      </c>
      <c r="DN84" s="69" t="s">
        <v>131</v>
      </c>
      <c r="DO84" s="69" t="s">
        <v>132</v>
      </c>
      <c r="DP84" s="69" t="s">
        <v>133</v>
      </c>
      <c r="DQ84" s="69" t="s">
        <v>134</v>
      </c>
      <c r="DR84" s="69" t="s">
        <v>135</v>
      </c>
      <c r="DS84" s="14"/>
      <c r="DT84" s="65" t="s">
        <v>106</v>
      </c>
      <c r="DU84" s="65" t="s">
        <v>107</v>
      </c>
      <c r="DV84" s="65" t="s">
        <v>108</v>
      </c>
      <c r="DW84" s="65" t="s">
        <v>109</v>
      </c>
      <c r="DX84" s="65" t="s">
        <v>113</v>
      </c>
      <c r="DY84" s="65" t="s">
        <v>123</v>
      </c>
      <c r="DZ84" s="65" t="s">
        <v>124</v>
      </c>
      <c r="EA84" s="65" t="s">
        <v>112</v>
      </c>
      <c r="EB84" s="65" t="s">
        <v>126</v>
      </c>
      <c r="EC84" s="65" t="s">
        <v>110</v>
      </c>
      <c r="ED84" s="65" t="s">
        <v>127</v>
      </c>
      <c r="EE84" s="65" t="s">
        <v>128</v>
      </c>
      <c r="EF84" s="65" t="s">
        <v>129</v>
      </c>
      <c r="EG84" s="65" t="s">
        <v>130</v>
      </c>
      <c r="EH84" s="65" t="s">
        <v>131</v>
      </c>
      <c r="EI84" s="65" t="s">
        <v>132</v>
      </c>
      <c r="EJ84" s="65" t="s">
        <v>133</v>
      </c>
      <c r="EK84" s="65" t="s">
        <v>134</v>
      </c>
      <c r="EL84" s="65" t="s">
        <v>135</v>
      </c>
      <c r="EM84" s="14"/>
      <c r="EN84" s="66" t="s">
        <v>106</v>
      </c>
      <c r="EO84" s="66" t="s">
        <v>107</v>
      </c>
      <c r="EP84" s="66" t="s">
        <v>108</v>
      </c>
      <c r="EQ84" s="66" t="s">
        <v>109</v>
      </c>
      <c r="ER84" s="66" t="s">
        <v>113</v>
      </c>
      <c r="ES84" s="66" t="s">
        <v>123</v>
      </c>
      <c r="ET84" s="66" t="s">
        <v>124</v>
      </c>
      <c r="EU84" s="66" t="s">
        <v>112</v>
      </c>
      <c r="EV84" s="66" t="s">
        <v>126</v>
      </c>
      <c r="EW84" s="66" t="s">
        <v>110</v>
      </c>
      <c r="EX84" s="66" t="s">
        <v>127</v>
      </c>
      <c r="EY84" s="66" t="s">
        <v>128</v>
      </c>
      <c r="EZ84" s="66" t="s">
        <v>129</v>
      </c>
      <c r="FA84" s="66" t="s">
        <v>130</v>
      </c>
      <c r="FB84" s="66" t="s">
        <v>131</v>
      </c>
      <c r="FC84" s="66" t="s">
        <v>132</v>
      </c>
      <c r="FD84" s="66" t="s">
        <v>133</v>
      </c>
      <c r="FE84" s="66" t="s">
        <v>134</v>
      </c>
      <c r="FF84" s="66" t="s">
        <v>135</v>
      </c>
      <c r="FG84" s="14"/>
      <c r="FH84" s="66" t="s">
        <v>136</v>
      </c>
      <c r="FI84" s="66" t="s">
        <v>137</v>
      </c>
      <c r="FJ84" s="14"/>
      <c r="FK84" s="42"/>
      <c r="FL84" s="42"/>
      <c r="FM84" s="42"/>
      <c r="FN84" s="42"/>
      <c r="FO84" s="42"/>
      <c r="FP84" s="42"/>
      <c r="FQ84" s="42"/>
      <c r="FR84" s="42"/>
      <c r="FS84" s="42"/>
      <c r="FT84" s="42"/>
      <c r="FU84" s="42"/>
      <c r="FV84" s="42"/>
      <c r="FW84" s="42"/>
      <c r="FX84" s="42"/>
      <c r="FY84" s="42"/>
      <c r="FZ84" s="44">
        <v>82</v>
      </c>
      <c r="GA84" s="44" t="str">
        <f t="shared" si="79"/>
        <v>HGBDJFEI</v>
      </c>
      <c r="GB84" s="44" t="s">
        <v>160</v>
      </c>
      <c r="GC84" s="44" t="s">
        <v>149</v>
      </c>
      <c r="GD84" s="44" t="s">
        <v>146</v>
      </c>
      <c r="GE84" s="44" t="s">
        <v>147</v>
      </c>
      <c r="GF84" s="44" t="s">
        <v>159</v>
      </c>
      <c r="GG84" s="44" t="s">
        <v>109</v>
      </c>
      <c r="GH84" s="44" t="s">
        <v>148</v>
      </c>
      <c r="GI84" s="44" t="s">
        <v>150</v>
      </c>
      <c r="GJ84" s="100" t="str">
        <f t="shared" ref="GJ84:GQ84" si="855">VLOOKUP(GB84,$FM$3:$FN$15,2,FALSE)</f>
        <v>Saudiarabien</v>
      </c>
      <c r="GK84" s="100" t="str">
        <f t="shared" si="855"/>
        <v>Iran</v>
      </c>
      <c r="GL84" s="100" t="str">
        <f t="shared" si="855"/>
        <v>Qatar</v>
      </c>
      <c r="GM84" s="100" t="str">
        <f t="shared" si="855"/>
        <v>Australien</v>
      </c>
      <c r="GN84" s="100" t="str">
        <f t="shared" si="855"/>
        <v>Österrike</v>
      </c>
      <c r="GO84" s="100" t="str">
        <f t="shared" si="855"/>
        <v>Sverige</v>
      </c>
      <c r="GP84" s="100" t="str">
        <f t="shared" si="855"/>
        <v>Elfenbenskusten</v>
      </c>
      <c r="GQ84" s="100" t="str">
        <f t="shared" si="855"/>
        <v>Irak</v>
      </c>
      <c r="GR84" s="42" t="str">
        <f t="shared" si="81"/>
        <v/>
      </c>
      <c r="GS84" s="42"/>
      <c r="GT84" s="42"/>
      <c r="GU84" s="42"/>
      <c r="GV84" s="42"/>
      <c r="GW84" s="42"/>
      <c r="GX84" s="127"/>
      <c r="GY84" s="42"/>
      <c r="GZ84" s="85">
        <v>81</v>
      </c>
      <c r="HA84" s="42"/>
      <c r="HB84" s="96"/>
      <c r="HC84" s="85"/>
      <c r="HD84" s="42"/>
      <c r="HE84" s="42"/>
      <c r="HF84" s="42"/>
      <c r="HG84" s="42"/>
    </row>
    <row r="85" spans="1:215" ht="14.25" customHeight="1" x14ac:dyDescent="0.35">
      <c r="A85" s="42"/>
      <c r="B85" s="85">
        <v>19</v>
      </c>
      <c r="C85" s="86">
        <v>46190</v>
      </c>
      <c r="D85" s="87" t="s">
        <v>206</v>
      </c>
      <c r="E85" s="88" t="s">
        <v>157</v>
      </c>
      <c r="F85" s="89" t="s">
        <v>207</v>
      </c>
      <c r="G85" s="90"/>
      <c r="H85" s="85" t="s">
        <v>157</v>
      </c>
      <c r="I85" s="90"/>
      <c r="J85" s="85" t="str">
        <f t="shared" ref="J85:J90" si="856">IF(OR(ISBLANK(G85),ISBLANK(I85)),"",IF(G85&gt;I85,1,IF(G85&lt;I85,2,"X")))</f>
        <v/>
      </c>
      <c r="K85" s="91"/>
      <c r="L85" s="91"/>
      <c r="M85" s="92">
        <f t="shared" ref="M85:M90" si="857">IF(VLOOKUP(D85,$BT$84:$CC$88,10,FALSE)=VLOOKUP(F85,$BT$84:$CC$88,10,FALSE),VLOOKUP(D85,$BT$84:$CC$88,10,FALSE),"-")</f>
        <v>1</v>
      </c>
      <c r="N85" s="46">
        <v>1</v>
      </c>
      <c r="O85" s="93" t="str">
        <f>VLOOKUP(N85,FI85:FJ88,2,FALSE)</f>
        <v>Argentina</v>
      </c>
      <c r="P85" s="94">
        <f t="shared" ref="P85:P88" si="858">VLOOKUP($O85,$BT$85:$CA$88,2,FALSE)</f>
        <v>0</v>
      </c>
      <c r="Q85" s="94">
        <f t="shared" ref="Q85:Q88" si="859">VLOOKUP($O85,$BT$85:$CA$88,3,FALSE)</f>
        <v>0</v>
      </c>
      <c r="R85" s="94">
        <f t="shared" ref="R85:R88" si="860">VLOOKUP($O85,$BT$85:$CA$88,4,FALSE)</f>
        <v>0</v>
      </c>
      <c r="S85" s="94">
        <f t="shared" ref="S85:S88" si="861">VLOOKUP($O85,$BT$85:$CA$88,5,FALSE)</f>
        <v>0</v>
      </c>
      <c r="T85" s="94">
        <f t="shared" ref="T85:T88" si="862">VLOOKUP($O85,$BT$85:$CA$88,6,FALSE)</f>
        <v>0</v>
      </c>
      <c r="U85" s="94">
        <f t="shared" ref="U85:U88" si="863">VLOOKUP($O85,$BT$85:$CA$88,7,FALSE)</f>
        <v>0</v>
      </c>
      <c r="V85" s="95">
        <f t="shared" ref="V85:V88" si="864">VLOOKUP($O85,$BT$85:$CA$88,8,FALSE)</f>
        <v>0</v>
      </c>
      <c r="W85" s="42"/>
      <c r="X85" s="43"/>
      <c r="Y85" s="44"/>
      <c r="Z85" s="44"/>
      <c r="AA85" s="44"/>
      <c r="AB85" s="47"/>
      <c r="AC85" s="48"/>
      <c r="AD85" s="42"/>
      <c r="AE85" s="98">
        <f t="shared" ref="AE85:AH85" si="865">C85</f>
        <v>46190</v>
      </c>
      <c r="AF85" s="98" t="str">
        <f t="shared" si="865"/>
        <v>Argentina</v>
      </c>
      <c r="AG85" s="98" t="str">
        <f t="shared" si="865"/>
        <v>-</v>
      </c>
      <c r="AH85" s="98" t="str">
        <f t="shared" si="865"/>
        <v>Algeriet</v>
      </c>
      <c r="AI85" s="90" t="str">
        <f t="shared" ref="AI85:AI90" si="866">IF(G85="","",G85)</f>
        <v/>
      </c>
      <c r="AJ85" s="85" t="str">
        <f t="shared" ref="AJ85:AJ90" si="867">H85</f>
        <v>-</v>
      </c>
      <c r="AK85" s="90" t="str">
        <f t="shared" ref="AK85:AK90" si="868">IF(I85="","",I85)</f>
        <v/>
      </c>
      <c r="AL85" s="85" t="str">
        <f t="shared" ref="AL85:AL90" si="869">J85</f>
        <v/>
      </c>
      <c r="AM85" s="91"/>
      <c r="AN85" s="49">
        <f t="shared" ref="AN85:AN90" si="870">IF(AI85&gt;AK85,1,0)</f>
        <v>0</v>
      </c>
      <c r="AO85" s="49">
        <f t="shared" ref="AO85:AO90" si="871">IF(AK85&gt;AI85,1,0)</f>
        <v>0</v>
      </c>
      <c r="AP85" s="49">
        <f t="shared" ref="AP85:AP90" si="872">IF(AND(AI85=AK85,AI85&lt;&gt;""),1,0)</f>
        <v>0</v>
      </c>
      <c r="AQ85" s="49">
        <f t="shared" ref="AQ85:AQ90" si="873">IF(AND(AI85=AK85,AI85&lt;&gt;""),1,0)</f>
        <v>0</v>
      </c>
      <c r="AR85" s="49">
        <f t="shared" ref="AR85:AR90" si="874">IF(AI85&lt;AK85,1,0)</f>
        <v>0</v>
      </c>
      <c r="AS85" s="49">
        <f t="shared" ref="AS85:AS90" si="875">IF(AK85&lt;AI85,1,)</f>
        <v>0</v>
      </c>
      <c r="AT85" s="49">
        <f t="shared" ref="AT85:AT90" si="876">IF(ISERROR(VLOOKUP(AF85,CF:CF,1,FALSE)),0,1)*IF(ISERROR(VLOOKUP(AH85,CF:CF,1,FALSE)),0,1)*AN85</f>
        <v>0</v>
      </c>
      <c r="AU85" s="49">
        <f t="shared" ref="AU85:AU90" si="877">IF(ISERROR(VLOOKUP(AF85,CF:CF,1,FALSE)),0,1)*IF(ISERROR(VLOOKUP(AH85,CF:CF,1,FALSE)),0,1)*AO85</f>
        <v>0</v>
      </c>
      <c r="AV85" s="49">
        <f t="shared" ref="AV85:AV90" si="878">IF(ISERROR(VLOOKUP(AF85,CF:CF,1,FALSE)),0,1)*IF(ISERROR(VLOOKUP(AH85,CF:CF,1,FALSE)),0,1)*AP85</f>
        <v>0</v>
      </c>
      <c r="AW85" s="49">
        <f t="shared" ref="AW85:AW90" si="879">IF(ISERROR(VLOOKUP(AF85,CF:CF,1,FALSE)),0,1)*IF(ISERROR(VLOOKUP(AH85,CF:CF,1,FALSE)),0,1)*AQ85</f>
        <v>0</v>
      </c>
      <c r="AX85" s="49">
        <f t="shared" ref="AX85:AX90" si="880">IF(ISERROR(VLOOKUP(AF85,CF:CF,1,FALSE)),0,1)*IF(ISERROR(VLOOKUP(AH85,CF:CF,1,FALSE)),0,1)*AR85</f>
        <v>0</v>
      </c>
      <c r="AY85" s="49">
        <f t="shared" ref="AY85:AY90" si="881">IF(ISERROR(VLOOKUP(AF85,CF:CF,1,FALSE)),0,1)*IF(ISERROR(VLOOKUP(AH85,CF:CF,1,FALSE)),0,1)*AS85</f>
        <v>0</v>
      </c>
      <c r="AZ85" s="49">
        <f t="shared" ref="AZ85:AZ90" si="882">IF(ISERROR(VLOOKUP(AF85,CZ:CZ,1,FALSE)),0,1)*IF(ISERROR(VLOOKUP(AH85,CZ:CZ,1,FALSE)),0,1)*AN85</f>
        <v>0</v>
      </c>
      <c r="BA85" s="49">
        <f t="shared" ref="BA85:BA90" si="883">IF(ISERROR(VLOOKUP(AF85,CZ:CZ,1,FALSE)),0,1)*IF(ISERROR(VLOOKUP(AH85,CZ:CZ,1,FALSE)),0,1)*AO85</f>
        <v>0</v>
      </c>
      <c r="BB85" s="49">
        <f t="shared" ref="BB85:BB90" si="884">IF(ISERROR(VLOOKUP(AF85,CZ:CZ,1,FALSE)),0,1)*IF(ISERROR(VLOOKUP(AH85,CZ:CZ,1,FALSE)),0,1)*AP85</f>
        <v>0</v>
      </c>
      <c r="BC85" s="49">
        <f t="shared" ref="BC85:BC90" si="885">IF(ISERROR(VLOOKUP(AF85,CZ:CZ,1,FALSE)),0,1)*IF(ISERROR(VLOOKUP(AH85,CZ:CZ,1,FALSE)),0,1)*AQ85</f>
        <v>0</v>
      </c>
      <c r="BD85" s="49">
        <f t="shared" ref="BD85:BD90" si="886">IF(ISERROR(VLOOKUP(AF85,CZ:CZ,1,FALSE)),0,1)*IF(ISERROR(VLOOKUP(AH85,CZ:CZ,1,FALSE)),0,1)*AR85</f>
        <v>0</v>
      </c>
      <c r="BE85" s="49">
        <f t="shared" ref="BE85:BE90" si="887">IF(ISERROR(VLOOKUP(AF85,CZ:CZ,1,FALSE)),0,1)*IF(ISERROR(VLOOKUP(AH85,CZ:CZ,1,FALSE)),0,1)*AS85</f>
        <v>0</v>
      </c>
      <c r="BF85" s="49">
        <f t="shared" ref="BF85:BF90" si="888">IF(ISERROR(VLOOKUP(AF85,DT:DT,1,FALSE)),0,1)*IF(ISERROR(VLOOKUP(AH85,DT:DT,1,FALSE)),0,1)*AN85</f>
        <v>0</v>
      </c>
      <c r="BG85" s="49">
        <f t="shared" ref="BG85:BG90" si="889">IF(ISERROR(VLOOKUP(AF85,DT:DT,1,FALSE)),0,1)*IF(ISERROR(VLOOKUP(AH85,DT:DT,1,FALSE)),0,1)*AO85</f>
        <v>0</v>
      </c>
      <c r="BH85" s="49">
        <f t="shared" ref="BH85:BH90" si="890">IF(ISERROR(VLOOKUP(AF85,DT:DT,1,FALSE)),0,1)*IF(ISERROR(VLOOKUP(AH85,DT:DT,1,FALSE)),0,1)*AP85</f>
        <v>0</v>
      </c>
      <c r="BI85" s="49">
        <f t="shared" ref="BI85:BI90" si="891">IF(ISERROR(VLOOKUP(AF85,DT:DT,1,FALSE)),0,1)*IF(ISERROR(VLOOKUP(AH85,DT:DT,1,FALSE)),0,1)*AQ85</f>
        <v>0</v>
      </c>
      <c r="BJ85" s="49">
        <f t="shared" ref="BJ85:BJ90" si="892">IF(ISERROR(VLOOKUP(AF85,DT:DT,1,FALSE)),0,1)*IF(ISERROR(VLOOKUP(AH85,DT:DT,1,FALSE)),0,1)*AR85</f>
        <v>0</v>
      </c>
      <c r="BK85" s="49">
        <f t="shared" ref="BK85:BK90" si="893">IF(ISERROR(VLOOKUP(AF85,DT:DT,1,FALSE)),0,1)*IF(ISERROR(VLOOKUP(AH85,DT:DT,1,FALSE)),0,1)*AS85</f>
        <v>0</v>
      </c>
      <c r="BL85" s="49">
        <f t="shared" ref="BL85:BL90" si="894">IF(ISERROR(VLOOKUP(AF85,EN:EN,1,FALSE)),0,1)*IF(ISERROR(VLOOKUP(AH85,EN:EN,1,FALSE)),0,1)*AN85</f>
        <v>0</v>
      </c>
      <c r="BM85" s="49">
        <f t="shared" ref="BM85:BM90" si="895">IF(ISERROR(VLOOKUP(AF85,EN:EN,1,FALSE)),0,1)*IF(ISERROR(VLOOKUP(AH85,EN:EN,1,FALSE)),0,1)*AO85</f>
        <v>0</v>
      </c>
      <c r="BN85" s="49">
        <f t="shared" ref="BN85:BN90" si="896">IF(ISERROR(VLOOKUP(AF85,EN:EN,1,FALSE)),0,1)*IF(ISERROR(VLOOKUP(AH85,EN:EN,1,FALSE)),0,1)*AP85</f>
        <v>0</v>
      </c>
      <c r="BO85" s="49">
        <f t="shared" ref="BO85:BO90" si="897">IF(ISERROR(VLOOKUP(AF85,EN:EN,1,FALSE)),0,1)*IF(ISERROR(VLOOKUP(AH85,EN:EN,1,FALSE)),0,1)*AQ85</f>
        <v>0</v>
      </c>
      <c r="BP85" s="49">
        <f t="shared" ref="BP85:BP90" si="898">IF(ISERROR(VLOOKUP(AF85,EN:EN,1,FALSE)),0,1)*IF(ISERROR(VLOOKUP(AH85,EN:EN,1,FALSE)),0,1)*AR85</f>
        <v>0</v>
      </c>
      <c r="BQ85" s="49">
        <f t="shared" ref="BQ85:BQ90" si="899">IF(ISERROR(VLOOKUP(AF85,EN:EN,1,FALSE)),0,1)*IF(ISERROR(VLOOKUP(AH85,EN:EN,1,FALSE)),0,1)*AS85</f>
        <v>0</v>
      </c>
      <c r="BR85" s="14"/>
      <c r="BS85" s="14"/>
      <c r="BT85" s="14" t="s">
        <v>206</v>
      </c>
      <c r="BU85" s="49">
        <f t="shared" ref="BU85:BU88" si="900">(SUMIF(AF$4:AF$108,BT85,AN$4:AN$108)+SUMIF(AH$4:AH$108,BT85,AO$4:AO$108))</f>
        <v>0</v>
      </c>
      <c r="BV85" s="49">
        <f t="shared" ref="BV85:BV88" si="901">(SUMIF(AF$4:AF$108,BT85,AP$4:AP$108)+SUMIF(AH$4:AH$108,BT85,AQ$4:AQ$108))</f>
        <v>0</v>
      </c>
      <c r="BW85" s="49">
        <f t="shared" ref="BW85:BW88" si="902">(SUMIF(AF$4:AF$108,BT85,AR$4:AR$108)+SUMIF(AH$4:AH$108,BT85,AS$4:AS$108))</f>
        <v>0</v>
      </c>
      <c r="BX85" s="49">
        <f t="shared" ref="BX85:BX88" si="903">SUMIF($AF$4:$AF$108,BT85,$AI$4:$AI$108)+SUMIF($AH$4:$AH$108,BT85,$AK$4:$AK$108)</f>
        <v>0</v>
      </c>
      <c r="BY85" s="49">
        <f t="shared" ref="BY85:BY88" si="904">SUMIF($AF$4:$AF$108,BT85,$AK$4:$AK$108)+SUMIF($AH$4:$AH$108,BT85,$AI$4:$AI$108)</f>
        <v>0</v>
      </c>
      <c r="BZ85" s="49">
        <f t="shared" ref="BZ85:BZ88" si="905">BX85-BY85</f>
        <v>0</v>
      </c>
      <c r="CA85" s="49">
        <f t="shared" ref="CA85:CA88" si="906">IFERROR(BU85*3+BV85*1,0)</f>
        <v>0</v>
      </c>
      <c r="CB85" s="49" t="s">
        <v>159</v>
      </c>
      <c r="CC85" s="99">
        <f>RANK(CA85,CA85:CA88)</f>
        <v>1</v>
      </c>
      <c r="CD85" s="49">
        <f>SUMPRODUCT((CA85:CA88=CA85)*(BZ85:BZ88&gt;BZ85))</f>
        <v>0</v>
      </c>
      <c r="CE85" s="14"/>
      <c r="CF85" s="14" t="str">
        <f t="shared" ref="CF85:CF88" si="907">IF(CC85=1,BT85,)</f>
        <v>Argentina</v>
      </c>
      <c r="CG85" s="49">
        <f t="shared" ref="CG85:CG88" si="908">(SUMIF($AF$4:$AF$108,$BT85,$AT$4:$AT$108)+SUMIF($AH$4:$AH$108,$BT85,$AU$4:$AU$108))</f>
        <v>0</v>
      </c>
      <c r="CH85" s="49">
        <f t="shared" ref="CH85:CH88" si="909">(SUMIF($AF$4:$AF$108,$BT85,$AV$4:$AV$108)+SUMIF($AH$4:$AH$108,$BT85,$AW$4:$AW$108))</f>
        <v>0</v>
      </c>
      <c r="CI85" s="49">
        <f t="shared" ref="CI85:CI88" si="910">(SUMIF($AF$4:$AF$108,$BT85,$AX$4:$AX$108)+SUMIF($AH$4:$AH$108,$BT85,$AY$4:$AY$108))</f>
        <v>0</v>
      </c>
      <c r="CJ85" s="49">
        <f t="shared" ref="CJ85:CJ88" si="911">IFERROR(CG85*3+CH85*1,0)</f>
        <v>0</v>
      </c>
      <c r="CK85" s="49" t="str">
        <f t="shared" ref="CK85:CK88" si="912">CB85</f>
        <v>J</v>
      </c>
      <c r="CL85" s="49">
        <f>IF(CF85&gt;0,RANK(CJ85,CJ85:CJ88),)</f>
        <v>1</v>
      </c>
      <c r="CM85" s="49">
        <f>IF(AND(CF85&gt;0,COUNTIF(CL85:CL88,CL85)&gt;1),SUMIFS($AI$4:$AI$108,$AF$4:$AF$108,$BT85,$M$4:$M$108,1)+SUMIFS($AK$4:$AK$108,$AH$4:$AH$108,$BT85,$M$4:$M$108,1)-SUMIFS($AK$4:$AK$108,$AF$4:$AF$108,$BT85,$M$4:$M$108,1)-SUMIFS($AI$4:$AI$108,$AH$4:$AH$108,$BT85,$M$4:$M$108,1),)</f>
        <v>0</v>
      </c>
      <c r="CN85" s="49">
        <f>IF(AND(CF85&gt;0,COUNTIF(CL85:CL88,CL85)&gt;1),CL85+RANK(CM85,CM85:CM88)-1,CL85)</f>
        <v>1</v>
      </c>
      <c r="CO85" s="49">
        <f>IF(AND(CF85&gt;0,COUNTIF(CN85:CN88,CN85)&gt;1),SUMIFS($AI$4:$AI$108,$AF$4:$AF$108,$BT85,$M$4:$M$108,1)+SUMIFS($AK$4:$AK$108,$AH$4:$AH$108,$BT85,$M$4:$M$108,1),)</f>
        <v>0</v>
      </c>
      <c r="CP85" s="49">
        <f>IF(AND(CF85&gt;0,COUNTIF(CN85:CN88,CN85)&gt;1),CN85+RANK(CO85,CO85:CO88)-1,CN85)</f>
        <v>1</v>
      </c>
      <c r="CQ85" s="49">
        <f t="shared" ref="CQ85:CQ88" si="913">IF(CP85=0,"",CP85)</f>
        <v>1</v>
      </c>
      <c r="CR85" s="49">
        <f>IF(OR(CQ85="",COUNTIF(CQ85:CQ88,CQ85)=1),"",$BZ85)</f>
        <v>0</v>
      </c>
      <c r="CS85" s="49">
        <f>IF(CQ85="","",IF(COUNTIF(CQ85:CQ88,CQ85)=1,CQ85,CQ85+RANK(CR85,CR85:CR88,0)-1))</f>
        <v>1</v>
      </c>
      <c r="CT85" s="49">
        <f>IF(OR(CS85="",COUNTIF(CS85:CS88,CS85)=1),"",$BX85)</f>
        <v>0</v>
      </c>
      <c r="CU85" s="49">
        <f>IF(CQ85="","",IF(COUNTIF(CS85:CS88,CS85)=1,CS85,CS85+RANK(CT85,CT85:CT88,0)-1))</f>
        <v>1</v>
      </c>
      <c r="CV85" s="49">
        <f>IF(OR(CU85="",COUNTIF(CU85:CU88,CU85)=1),"",$BU85)</f>
        <v>0</v>
      </c>
      <c r="CW85" s="49">
        <f>IF(CQ85="","",IF(COUNTIF(CU85:CU88,CU85)=1,CU85,CU85+RANK(CV85,CV85:CV88,0)-1))</f>
        <v>1</v>
      </c>
      <c r="CX85" s="49">
        <f>IF(CF85&gt;0,BM83+RANK(CW85,CW85:CW88,1),)</f>
        <v>1</v>
      </c>
      <c r="CY85" s="14"/>
      <c r="CZ85" s="14">
        <f t="shared" ref="CZ85:CZ88" si="914">IF(CC85=2,BT85,)</f>
        <v>0</v>
      </c>
      <c r="DA85" s="49">
        <f t="shared" ref="DA85:DA88" si="915">(SUMIF($AF$4:$AF$108,$BT85,$AZ$4:$AZ$108)+SUMIF($AH$4:$AH$108,$BT85,$BA$4:$BA$108))</f>
        <v>0</v>
      </c>
      <c r="DB85" s="49">
        <f t="shared" ref="DB85:DB88" si="916">(SUMIF($AF$4:$AF$108,$BT85,$BB$4:$BB$108)+SUMIF($AH$4:$AH$108,$BT85,$BC$4:$BC$108))</f>
        <v>0</v>
      </c>
      <c r="DC85" s="49">
        <f t="shared" ref="DC85:DC88" si="917">(SUMIF($AF$4:$AF$108,$BT85,$BD$4:$BD$108)+SUMIF($AH$4:$AH$108,$BT85,$BE$4:$BE$108))</f>
        <v>0</v>
      </c>
      <c r="DD85" s="49">
        <f t="shared" ref="DD85:DD88" si="918">IFERROR(DA85*3+DB85*1,0)</f>
        <v>0</v>
      </c>
      <c r="DE85" s="49" t="str">
        <f t="shared" ref="DE85:DE88" si="919">$CB85</f>
        <v>J</v>
      </c>
      <c r="DF85" s="49">
        <f>IF(CZ85&gt;0,RANK(DD85,DD85:DD88)+CG83,)</f>
        <v>0</v>
      </c>
      <c r="DG85" s="49">
        <f>IF(AND(CZ85&gt;0,COUNTIF(DF85:DF88,DF85)&gt;1),SUMIFS($AI$4:$AI$108,$AF$4:$AF$108,$BT85,$M$4:$M$108,2)+SUMIFS($AK$4:$AK$108,$AH$4:$AH108,$BT85,$M$4:$M$108,2)-SUMIFS($AK$4:$AK$108,$AF$4:$AF$108,$BT85,$M$4:$M$108,2)-SUMIFS($AI$4:$AI$108,$AH$4:$AH$108,$BT85,$M$4:$M$108,2),)</f>
        <v>0</v>
      </c>
      <c r="DH85" s="49">
        <f>IF(AND(CZ85&gt;0,COUNTIF(DF85:DF88,DF85)&gt;1),DF85+RANK(DG85,DG85:DG88)-1,DF85)</f>
        <v>0</v>
      </c>
      <c r="DI85" s="49">
        <f>IF(AND(CZ85&gt;0,COUNTIF(DH85:DH88,DH85)&gt;1),SUMIFS($AI$4:$AI$108,$AF$4:$AF$108,$BT85,$M$4:$M$108,2)+SUMIFS($AK$4:$AK$108,$AH$4:$AH$108,$BT85,$M$4:$M$108,2),)</f>
        <v>0</v>
      </c>
      <c r="DJ85" s="49">
        <f>IF(AND(CZ85&gt;0,COUNTIF(DH85:DH88,DH85)&gt;1),DH85+RANK(DI85,DI85:DI88)-1,DH85)</f>
        <v>0</v>
      </c>
      <c r="DK85" s="49" t="str">
        <f t="shared" ref="DK85:DK88" si="920">IF(DJ85=0,"",DJ85)</f>
        <v/>
      </c>
      <c r="DL85" s="49" t="str">
        <f>IF(OR(DK85="",COUNTIF(DK85:DK88,DK85)=1),"",$BZ85)</f>
        <v/>
      </c>
      <c r="DM85" s="49" t="str">
        <f>IF(DK85="","",IF(COUNTIF(DK85:DK88,DK85)=1,DK85,DK85+RANK(DL85,DL85:DL88,0)-1))</f>
        <v/>
      </c>
      <c r="DN85" s="49" t="str">
        <f>IF(OR(DM85="",COUNTIF(DM85:DM88,DM85)=1),"",$BX85)</f>
        <v/>
      </c>
      <c r="DO85" s="49" t="str">
        <f>IF(DK85="","",IF(COUNTIF(DM85:DM88,DM85)=1,DM85,DM85+RANK(DN85,DN85:DN88,0)-1))</f>
        <v/>
      </c>
      <c r="DP85" s="49" t="str">
        <f>IF(OR(DO85="",COUNTIF(DO85:DO88,DO85)=1),"",$BU85)</f>
        <v/>
      </c>
      <c r="DQ85" s="49" t="str">
        <f>IF(DK85="","",IF(COUNTIF(DO85:DO88,DO85)=1,DO85,DO85+RANK(DP85,DP85:DP88,0)-1))</f>
        <v/>
      </c>
      <c r="DR85" s="49">
        <f>IF(CZ85&gt;0,CG83+RANK(DQ85,DQ85:DQ88,1),)</f>
        <v>0</v>
      </c>
      <c r="DS85" s="14"/>
      <c r="DT85" s="49">
        <f t="shared" ref="DT85:DT88" si="921">IF(CC85=3,BT85,)</f>
        <v>0</v>
      </c>
      <c r="DU85" s="49">
        <f t="shared" ref="DU85:DU88" si="922">(SUMIF($AF$4:$AF$108,BT85,$BF$4:$BF$108)+SUMIF($AH$4:$AH$108,BT85,$BG$4:$BG$108))</f>
        <v>0</v>
      </c>
      <c r="DV85" s="49">
        <f t="shared" ref="DV85:DV88" si="923">(SUMIF($AF$4:$AF$108,BT85,$BH$4:$BH$108)+SUMIF($AH$4:$AH$108,BT85,$BI$4:$BI$108))</f>
        <v>0</v>
      </c>
      <c r="DW85" s="49">
        <f t="shared" ref="DW85:DW88" si="924">(SUMIF($AF$4:$AF$108,BT85,$BJ$4:$BJ$108)+SUMIF($AH$4:$AH$108,BT85,$BK$4:$BK$108))</f>
        <v>0</v>
      </c>
      <c r="DX85" s="49">
        <f t="shared" ref="DX85:DX88" si="925">IFERROR(DU85*3+DV85*1,0)</f>
        <v>0</v>
      </c>
      <c r="DY85" s="49" t="str">
        <f t="shared" ref="DY85:DY88" si="926">CB85</f>
        <v>J</v>
      </c>
      <c r="DZ85" s="49">
        <f>IF(DT85&gt;0,RANK(DX85,DX85:DX88)+CG83+DA83,)</f>
        <v>0</v>
      </c>
      <c r="EA85" s="49">
        <f>IF(AND(DT85&gt;0,COUNTIF(DZ85:DZ88,DZ85)&gt;1),SUMIFS($AI$4:$AI$108,$AF$4:$AF$108,$BT85,$M$4:$M$108,3)+SUMIFS($AK$4:$AK$108,$AH$4:$AH$108,$BT85,$M$4:$M$108,3)-SUMIFS($AK$4:$AK$108,$AF$4:$AF$108,$BT85,$M$4:$M$108,3)-SUMIFS($AI$4:$AI$108,$AH$4:$AH$108,$BT85,$M$4:$M$108,3),)</f>
        <v>0</v>
      </c>
      <c r="EB85" s="49">
        <f>IF(AND(DT85&gt;0,COUNTIF(DZ85:DZ88,DZ85)&gt;1),DZ85+RANK(EA85,EA85:EA88)-1,DZ85)</f>
        <v>0</v>
      </c>
      <c r="EC85" s="49">
        <f>IF(AND(DT85&gt;0,COUNTIF(EB85:EB88,EB85)&gt;1),SUMIFS($AI$4:$AI$108,$AF$4:$AF$108,$BT85,$M$4:$M$108,3)+SUMIFS($AK$4:$AK$108,$AH$4:$AH$108,$BT85,$M$4:$M$108,3),)</f>
        <v>0</v>
      </c>
      <c r="ED85" s="49">
        <f>IF(AND(DT85&gt;0,COUNTIF(EB85:EB88,EB85)&gt;1),EB85+RANK(EC85,EC85:EC88)-1,EB85)</f>
        <v>0</v>
      </c>
      <c r="EE85" s="49" t="str">
        <f t="shared" ref="EE85:EE88" si="927">IF(ED85=0,"",ED85)</f>
        <v/>
      </c>
      <c r="EF85" s="49" t="str">
        <f>IF(OR(EE85="",COUNTIF(EE85:EE88,EE85)=1),"",$BZ85)</f>
        <v/>
      </c>
      <c r="EG85" s="49" t="str">
        <f>IF(EE85="","",IF(COUNTIF(EE85:EE88,EE85)=1,EE85,EE85+RANK(EF85,EF85:EF88,0)-1))</f>
        <v/>
      </c>
      <c r="EH85" s="49" t="str">
        <f>IF(OR(EG85="",COUNTIF(EG85:EG88,EG85)=1),"",$BX85)</f>
        <v/>
      </c>
      <c r="EI85" s="49" t="str">
        <f>IF(EE85="","",IF(COUNTIF(EG85:EG88,EG85)=1,EG85,EG85+RANK(EH85,EH85:EH88,0)-1))</f>
        <v/>
      </c>
      <c r="EJ85" s="49" t="str">
        <f>IF(OR(EI85="",COUNTIF(EI85:EI88,EI85)=1),"",$BU85)</f>
        <v/>
      </c>
      <c r="EK85" s="49" t="str">
        <f>IF(EE85="","",IF(COUNTIF(EI85:EI88,EI85)=1,EI85,EI85+RANK(EJ85,EJ85:EJ88,0)-1))</f>
        <v/>
      </c>
      <c r="EL85" s="49">
        <f>IF(DT85&gt;0,CG83+DA83+RANK(EK85,EK85:EK88,1),)</f>
        <v>0</v>
      </c>
      <c r="EM85" s="14"/>
      <c r="EN85" s="49">
        <f t="shared" ref="EN85:EN88" si="928">IF(CC85=4,BT85,)</f>
        <v>0</v>
      </c>
      <c r="EO85" s="49">
        <f t="shared" ref="EO85:EO88" si="929">(SUMIF($AF$4:$AF$108,$BT85,$BL$4:$BL$108)+SUMIF($AH$4:$AH$108,$BT85,$BM$4:$BM$108))</f>
        <v>0</v>
      </c>
      <c r="EP85" s="49">
        <f t="shared" ref="EP85:EP88" si="930">(SUMIF($AF$4:$AF$108,$BT85,$BN$4:$BN$108)+SUMIF($AH$4:$AH$108,$BT85,$BO$4:$BO$108))</f>
        <v>0</v>
      </c>
      <c r="EQ85" s="49">
        <f t="shared" ref="EQ85:EQ88" si="931">(SUMIF($AF$4:$AF$108,$BT85,$BP$4:$BP$108)+SUMIF($AH$4:$AH$108,$BT85,$BQ$4:$BQ$108))</f>
        <v>0</v>
      </c>
      <c r="ER85" s="49">
        <f t="shared" ref="ER85:ER88" si="932">IFERROR(EO85*3+EP85*1,0)</f>
        <v>0</v>
      </c>
      <c r="ES85" s="49" t="str">
        <f t="shared" ref="ES85:ES88" si="933">$CB85</f>
        <v>J</v>
      </c>
      <c r="ET85" s="49">
        <f>IF(EN85&gt;0,RANK(ER85,ER85:ER88)+CG83+DA83+DU83,)</f>
        <v>0</v>
      </c>
      <c r="EU85" s="49">
        <f>IF(AND(EN85&gt;0,COUNTIF(ET85:ET88,ET85)&gt;1),SUMIFS($AI$4:$AI$108,$AF$4:$AF$108,$BT85,$M$4:$M$108,4)+SUMIFS($AK$4:$AK$108,$AH$4:$AH$108,$BT85,$M$4:$M$108,4)-SUMIFS($AK$4:$AK$108,$AF$4:$AF$108,$BT85,$M$4:$M$108,4)-SUMIFS($AI$4:$AI$108,$AH$4:$AH$108,$BT85,$M$4:$M$108,4),)</f>
        <v>0</v>
      </c>
      <c r="EV85" s="49">
        <f>IF(AND(EN85&gt;0,COUNTIF(ET85:ET88,ET85)&gt;1),ET85+RANK(EU85,EU85:EU88)-1,ET85)</f>
        <v>0</v>
      </c>
      <c r="EW85" s="49">
        <f t="shared" ref="EW85:EW88" si="934">IF(AND(EN85&gt;0,COUNTIF(EV85:EV88,EV85)&gt;1),SUMIFS($AI$4:$AI$108,$AF$4:$AF$108,$BT85,$M$4:$M$108,4)+SUMIFS($AK$4:$AK$108,$AH$4:$AH$108,$BT85,$M$4:$M$108,4),)</f>
        <v>0</v>
      </c>
      <c r="EX85" s="49">
        <f>IF(AND(EN85&gt;0,COUNTIF(EV85:EV88,EV85)&gt;1),EV85+RANK(EW85,EW85:EW88)-1,EV85)</f>
        <v>0</v>
      </c>
      <c r="EY85" s="49" t="str">
        <f t="shared" ref="EY85:EY88" si="935">IF(EX85=0,"",EX85)</f>
        <v/>
      </c>
      <c r="EZ85" s="49" t="str">
        <f>IF(OR(EY85="",COUNTIF(EY85:EY88,EY85)=1),"",$BZ85)</f>
        <v/>
      </c>
      <c r="FA85" s="49" t="str">
        <f>IF(EY85="","",IF(COUNTIF(EY85:EY88,EY85)=1,EY85,EY85+RANK(EZ85,EZ85:EZ88,0)-1))</f>
        <v/>
      </c>
      <c r="FB85" s="49" t="str">
        <f>IF(OR(FA85="",COUNTIF(FA85:FA88,FA85)=1),"",$BX85)</f>
        <v/>
      </c>
      <c r="FC85" s="49" t="str">
        <f>IF(EY85="","",IF(COUNTIF(FA85:FA88,FA85)=1,FA85,FA85+RANK(FB85,FB85:FB88,0)-1))</f>
        <v/>
      </c>
      <c r="FD85" s="49" t="str">
        <f>IF(OR(FC85="",COUNTIF(FC85:FC88,FC85)=1),"",$BU85)</f>
        <v/>
      </c>
      <c r="FE85" s="49" t="str">
        <f>IF(EY85="","",IF(COUNTIF(FC85:FC88,FC85)=1,FC85,FC85+RANK(FD85,FD85:FD88,0)-1))</f>
        <v/>
      </c>
      <c r="FF85" s="49">
        <f>IF(EN85&gt;0,CG83+DA83+DU83+RANK(FE85,FE85:FE88,1),)</f>
        <v>0</v>
      </c>
      <c r="FG85" s="14"/>
      <c r="FH85" s="49">
        <f>IFERROR(VLOOKUP(FJ85,CF84:CX88,19,FALSE),IFERROR(VLOOKUP(FJ85,CZ84:DR88,19,FALSE),IFERROR(VLOOKUP(FJ85,DT84:EL88,19,FALSE),VLOOKUP(FJ85,EN84:FF88,19,FALSE))))</f>
        <v>1</v>
      </c>
      <c r="FI85" s="49">
        <f>RANK(FH85,FH85:FH88,1)+COUNTIF(FH85,FH85)-1</f>
        <v>1</v>
      </c>
      <c r="FJ85" s="14" t="str">
        <f t="shared" ref="FJ85:FJ88" si="936">BT85</f>
        <v>Argentina</v>
      </c>
      <c r="FK85" s="42"/>
      <c r="FL85" s="42"/>
      <c r="FM85" s="42"/>
      <c r="FN85" s="42"/>
      <c r="FO85" s="42"/>
      <c r="FP85" s="42"/>
      <c r="FQ85" s="42"/>
      <c r="FR85" s="42"/>
      <c r="FS85" s="42"/>
      <c r="FT85" s="42"/>
      <c r="FU85" s="42"/>
      <c r="FV85" s="42"/>
      <c r="FW85" s="42"/>
      <c r="FX85" s="42"/>
      <c r="FY85" s="42"/>
      <c r="FZ85" s="44">
        <v>83</v>
      </c>
      <c r="GA85" s="44" t="str">
        <f t="shared" si="79"/>
        <v>HJBCIGLK</v>
      </c>
      <c r="GB85" s="44" t="s">
        <v>160</v>
      </c>
      <c r="GC85" s="44" t="s">
        <v>159</v>
      </c>
      <c r="GD85" s="44" t="s">
        <v>146</v>
      </c>
      <c r="GE85" s="44" t="s">
        <v>163</v>
      </c>
      <c r="GF85" s="44" t="s">
        <v>150</v>
      </c>
      <c r="GG85" s="44" t="s">
        <v>149</v>
      </c>
      <c r="GH85" s="44" t="s">
        <v>152</v>
      </c>
      <c r="GI85" s="44" t="s">
        <v>151</v>
      </c>
      <c r="GJ85" s="100" t="str">
        <f t="shared" ref="GJ85:GQ85" si="937">VLOOKUP(GB85,$FM$3:$FN$15,2,FALSE)</f>
        <v>Saudiarabien</v>
      </c>
      <c r="GK85" s="100" t="str">
        <f t="shared" si="937"/>
        <v>Österrike</v>
      </c>
      <c r="GL85" s="100" t="str">
        <f t="shared" si="937"/>
        <v>Qatar</v>
      </c>
      <c r="GM85" s="100" t="str">
        <f t="shared" si="937"/>
        <v>Haiti</v>
      </c>
      <c r="GN85" s="100" t="str">
        <f t="shared" si="937"/>
        <v>Irak</v>
      </c>
      <c r="GO85" s="100" t="str">
        <f t="shared" si="937"/>
        <v>Iran</v>
      </c>
      <c r="GP85" s="100" t="str">
        <f t="shared" si="937"/>
        <v>Ghana</v>
      </c>
      <c r="GQ85" s="100" t="str">
        <f t="shared" si="937"/>
        <v>Uzbekistan</v>
      </c>
      <c r="GR85" s="42" t="str">
        <f t="shared" si="81"/>
        <v/>
      </c>
      <c r="GS85" s="42"/>
      <c r="GT85" s="42"/>
      <c r="GU85" s="42"/>
      <c r="GV85" s="42"/>
      <c r="GW85" s="42"/>
      <c r="GX85" s="127"/>
      <c r="GY85" s="42"/>
      <c r="GZ85" s="85">
        <v>82</v>
      </c>
      <c r="HA85" s="42"/>
      <c r="HB85" s="96"/>
      <c r="HC85" s="85"/>
      <c r="HD85" s="42"/>
      <c r="HE85" s="42"/>
      <c r="HF85" s="42"/>
      <c r="HG85" s="42"/>
    </row>
    <row r="86" spans="1:215" ht="14.25" customHeight="1" x14ac:dyDescent="0.35">
      <c r="A86" s="42"/>
      <c r="B86" s="85">
        <v>20</v>
      </c>
      <c r="C86" s="86">
        <v>46190</v>
      </c>
      <c r="D86" s="87" t="s">
        <v>208</v>
      </c>
      <c r="E86" s="88" t="s">
        <v>157</v>
      </c>
      <c r="F86" s="89" t="s">
        <v>209</v>
      </c>
      <c r="G86" s="90"/>
      <c r="H86" s="85" t="s">
        <v>157</v>
      </c>
      <c r="I86" s="90"/>
      <c r="J86" s="85" t="str">
        <f t="shared" si="856"/>
        <v/>
      </c>
      <c r="K86" s="91"/>
      <c r="L86" s="91"/>
      <c r="M86" s="92">
        <f t="shared" si="857"/>
        <v>1</v>
      </c>
      <c r="N86" s="46">
        <v>2</v>
      </c>
      <c r="O86" s="104" t="str">
        <f>VLOOKUP(N86,FI85:FJ88,2,FALSE)</f>
        <v>Algeriet</v>
      </c>
      <c r="P86" s="105">
        <f t="shared" si="858"/>
        <v>0</v>
      </c>
      <c r="Q86" s="105">
        <f t="shared" si="859"/>
        <v>0</v>
      </c>
      <c r="R86" s="105">
        <f t="shared" si="860"/>
        <v>0</v>
      </c>
      <c r="S86" s="105">
        <f t="shared" si="861"/>
        <v>0</v>
      </c>
      <c r="T86" s="105">
        <f t="shared" si="862"/>
        <v>0</v>
      </c>
      <c r="U86" s="105">
        <f t="shared" si="863"/>
        <v>0</v>
      </c>
      <c r="V86" s="106">
        <f t="shared" si="864"/>
        <v>0</v>
      </c>
      <c r="W86" s="42"/>
      <c r="X86" s="43"/>
      <c r="Y86" s="44"/>
      <c r="Z86" s="44"/>
      <c r="AA86" s="44"/>
      <c r="AB86" s="47"/>
      <c r="AC86" s="48"/>
      <c r="AD86" s="42"/>
      <c r="AE86" s="98">
        <f t="shared" ref="AE86:AH86" si="938">C86</f>
        <v>46190</v>
      </c>
      <c r="AF86" s="98" t="str">
        <f t="shared" si="938"/>
        <v>Österrike</v>
      </c>
      <c r="AG86" s="98" t="str">
        <f t="shared" si="938"/>
        <v>-</v>
      </c>
      <c r="AH86" s="98" t="str">
        <f t="shared" si="938"/>
        <v>Jordanien</v>
      </c>
      <c r="AI86" s="90" t="str">
        <f t="shared" si="866"/>
        <v/>
      </c>
      <c r="AJ86" s="85" t="str">
        <f t="shared" si="867"/>
        <v>-</v>
      </c>
      <c r="AK86" s="90" t="str">
        <f t="shared" si="868"/>
        <v/>
      </c>
      <c r="AL86" s="85" t="str">
        <f t="shared" si="869"/>
        <v/>
      </c>
      <c r="AM86" s="91"/>
      <c r="AN86" s="49">
        <f t="shared" si="870"/>
        <v>0</v>
      </c>
      <c r="AO86" s="49">
        <f t="shared" si="871"/>
        <v>0</v>
      </c>
      <c r="AP86" s="49">
        <f t="shared" si="872"/>
        <v>0</v>
      </c>
      <c r="AQ86" s="49">
        <f t="shared" si="873"/>
        <v>0</v>
      </c>
      <c r="AR86" s="49">
        <f t="shared" si="874"/>
        <v>0</v>
      </c>
      <c r="AS86" s="49">
        <f t="shared" si="875"/>
        <v>0</v>
      </c>
      <c r="AT86" s="49">
        <f t="shared" si="876"/>
        <v>0</v>
      </c>
      <c r="AU86" s="49">
        <f t="shared" si="877"/>
        <v>0</v>
      </c>
      <c r="AV86" s="49">
        <f t="shared" si="878"/>
        <v>0</v>
      </c>
      <c r="AW86" s="49">
        <f t="shared" si="879"/>
        <v>0</v>
      </c>
      <c r="AX86" s="49">
        <f t="shared" si="880"/>
        <v>0</v>
      </c>
      <c r="AY86" s="49">
        <f t="shared" si="881"/>
        <v>0</v>
      </c>
      <c r="AZ86" s="49">
        <f t="shared" si="882"/>
        <v>0</v>
      </c>
      <c r="BA86" s="49">
        <f t="shared" si="883"/>
        <v>0</v>
      </c>
      <c r="BB86" s="49">
        <f t="shared" si="884"/>
        <v>0</v>
      </c>
      <c r="BC86" s="49">
        <f t="shared" si="885"/>
        <v>0</v>
      </c>
      <c r="BD86" s="49">
        <f t="shared" si="886"/>
        <v>0</v>
      </c>
      <c r="BE86" s="49">
        <f t="shared" si="887"/>
        <v>0</v>
      </c>
      <c r="BF86" s="49">
        <f t="shared" si="888"/>
        <v>0</v>
      </c>
      <c r="BG86" s="49">
        <f t="shared" si="889"/>
        <v>0</v>
      </c>
      <c r="BH86" s="49">
        <f t="shared" si="890"/>
        <v>0</v>
      </c>
      <c r="BI86" s="49">
        <f t="shared" si="891"/>
        <v>0</v>
      </c>
      <c r="BJ86" s="49">
        <f t="shared" si="892"/>
        <v>0</v>
      </c>
      <c r="BK86" s="49">
        <f t="shared" si="893"/>
        <v>0</v>
      </c>
      <c r="BL86" s="49">
        <f t="shared" si="894"/>
        <v>0</v>
      </c>
      <c r="BM86" s="49">
        <f t="shared" si="895"/>
        <v>0</v>
      </c>
      <c r="BN86" s="49">
        <f t="shared" si="896"/>
        <v>0</v>
      </c>
      <c r="BO86" s="49">
        <f t="shared" si="897"/>
        <v>0</v>
      </c>
      <c r="BP86" s="49">
        <f t="shared" si="898"/>
        <v>0</v>
      </c>
      <c r="BQ86" s="49">
        <f t="shared" si="899"/>
        <v>0</v>
      </c>
      <c r="BR86" s="14"/>
      <c r="BS86" s="14"/>
      <c r="BT86" s="14" t="s">
        <v>207</v>
      </c>
      <c r="BU86" s="49">
        <f t="shared" si="900"/>
        <v>0</v>
      </c>
      <c r="BV86" s="49">
        <f t="shared" si="901"/>
        <v>0</v>
      </c>
      <c r="BW86" s="49">
        <f t="shared" si="902"/>
        <v>0</v>
      </c>
      <c r="BX86" s="49">
        <f t="shared" si="903"/>
        <v>0</v>
      </c>
      <c r="BY86" s="49">
        <f t="shared" si="904"/>
        <v>0</v>
      </c>
      <c r="BZ86" s="49">
        <f t="shared" si="905"/>
        <v>0</v>
      </c>
      <c r="CA86" s="49">
        <f t="shared" si="906"/>
        <v>0</v>
      </c>
      <c r="CB86" s="49" t="s">
        <v>159</v>
      </c>
      <c r="CC86" s="99">
        <f>RANK(CA86,CA85:CA88)</f>
        <v>1</v>
      </c>
      <c r="CD86" s="49">
        <f>SUMPRODUCT((CA85:CA88=CA86)*(BZ85:BZ88&gt;BZ86))</f>
        <v>0</v>
      </c>
      <c r="CE86" s="14"/>
      <c r="CF86" s="14" t="str">
        <f t="shared" si="907"/>
        <v>Algeriet</v>
      </c>
      <c r="CG86" s="49">
        <f t="shared" si="908"/>
        <v>0</v>
      </c>
      <c r="CH86" s="49">
        <f t="shared" si="909"/>
        <v>0</v>
      </c>
      <c r="CI86" s="49">
        <f t="shared" si="910"/>
        <v>0</v>
      </c>
      <c r="CJ86" s="49">
        <f t="shared" si="911"/>
        <v>0</v>
      </c>
      <c r="CK86" s="49" t="str">
        <f t="shared" si="912"/>
        <v>J</v>
      </c>
      <c r="CL86" s="49">
        <f>IF(CF86&gt;0,RANK(CJ86,CJ85:CJ88),)</f>
        <v>1</v>
      </c>
      <c r="CM86" s="49">
        <f>IF(AND(CF86&gt;0,COUNTIF(CL85:CL88,CL86)&gt;1),SUMIFS($AI$4:$AI$108,$AF$4:$AF$108,$BT86,$M$4:$M$108,1)+SUMIFS($AK$4:$AK$108,$AH$4:$AH$108,$BT86,$M$4:$M$108,1)-SUMIFS($AK$4:$AK$108,$AF$4:$AF$108,$BT86,$M$4:$M$108,1)-SUMIFS($AI$4:$AI$108,$AH$4:$AH$108,$BT86,$M$4:$M$108,1),)</f>
        <v>0</v>
      </c>
      <c r="CN86" s="49">
        <f>IF(AND(CF86&gt;0,COUNTIF(CL85:CL88,CL86)&gt;1),CL86+RANK(CM86,CM85:CM88)-1,CL86)</f>
        <v>1</v>
      </c>
      <c r="CO86" s="49">
        <f>IF(AND(CF86&gt;0,COUNTIF(CN85:CN88,CN86)&gt;1),SUMIFS($AI$4:$AI$108,$AF$4:$AF$108,$BT86,$M$4:$M$108,1)+SUMIFS($AK$4:$AK$108,$AH$4:$AH$108,$BT86,$M$4:$M$108,1),)</f>
        <v>0</v>
      </c>
      <c r="CP86" s="49">
        <f>IF(AND(CF86&gt;0,COUNTIF(CN85:CN88,CN86)&gt;1),CN86+RANK(CO86,CO85:CO88)-1,CN86)</f>
        <v>1</v>
      </c>
      <c r="CQ86" s="49">
        <f t="shared" si="913"/>
        <v>1</v>
      </c>
      <c r="CR86" s="49">
        <f>IF(OR(CQ86="",COUNTIF(CQ85:CQ88,CQ86)=1),"",$BZ86)</f>
        <v>0</v>
      </c>
      <c r="CS86" s="49">
        <f>IF(CQ86="","",IF(COUNTIF(CQ85:CQ88,CQ86)=1,CQ86,CQ86+RANK(CR86,CR85:CR88,0)-1))</f>
        <v>1</v>
      </c>
      <c r="CT86" s="49">
        <f>IF(OR(CS86="",COUNTIF(CS85:CS88,CS86)=1),"",$BX86)</f>
        <v>0</v>
      </c>
      <c r="CU86" s="49">
        <f>IF(CQ86="","",IF(COUNTIF(CS85:CS88,CS86)=1,CS86,CS86+RANK(CT86,CT85:CT88,0)-1))</f>
        <v>1</v>
      </c>
      <c r="CV86" s="49">
        <f>IF(OR(CU86="",COUNTIF(CU85:CU88,CU86)=1),"",$BU86)</f>
        <v>0</v>
      </c>
      <c r="CW86" s="49">
        <f>IF(CQ86="","",IF(COUNTIF(CU85:CU88,CU86)=1,CU86,CU86+RANK(CV86,CV85:CV88,0)-1))</f>
        <v>1</v>
      </c>
      <c r="CX86" s="49">
        <f>IF(CF86&gt;0,BM83+RANK(CW86,CW85:CW88,1),)</f>
        <v>1</v>
      </c>
      <c r="CY86" s="14"/>
      <c r="CZ86" s="14">
        <f t="shared" si="914"/>
        <v>0</v>
      </c>
      <c r="DA86" s="49">
        <f t="shared" si="915"/>
        <v>0</v>
      </c>
      <c r="DB86" s="49">
        <f t="shared" si="916"/>
        <v>0</v>
      </c>
      <c r="DC86" s="49">
        <f t="shared" si="917"/>
        <v>0</v>
      </c>
      <c r="DD86" s="49">
        <f t="shared" si="918"/>
        <v>0</v>
      </c>
      <c r="DE86" s="49" t="str">
        <f t="shared" si="919"/>
        <v>J</v>
      </c>
      <c r="DF86" s="49">
        <f>IF(CZ86&gt;0,RANK(DD86,DD85:DD88)+CG83,)</f>
        <v>0</v>
      </c>
      <c r="DG86" s="49">
        <f>IF(AND(CZ86&gt;0,COUNTIF(DF85:DF88,DF86)&gt;1),SUMIFS($AI$4:$AI$108,$AF$4:$AF$108,$BT86,$M$4:$M$108,2)+SUMIFS($AK$4:$AK$108,$AH$4:$AH108,$BT86,$M$4:$M$108,2)-SUMIFS($AK$4:$AK$108,$AF$4:$AF$108,$BT86,$M$4:$M$108,2)-SUMIFS($AI$4:$AI$108,$AH$4:$AH$108,$BT86,$M$4:$M$108,2),)</f>
        <v>0</v>
      </c>
      <c r="DH86" s="49">
        <f>IF(AND(CZ86&gt;0,COUNTIF(DF85:DF88,DF86)&gt;1),DF86+RANK(DG86,DG85:DG88)-1,DF86)</f>
        <v>0</v>
      </c>
      <c r="DI86" s="49">
        <f>IF(AND(CZ86&gt;0,COUNTIF(DH85:DH88,DH86)&gt;1),SUMIFS($AI$4:$AI$108,$AF$4:$AF$108,$BT86,$M$4:$M$108,2)+SUMIFS($AK$4:$AK$108,$AH$4:$AH$108,$BT86,$M$4:$M$108,2),)</f>
        <v>0</v>
      </c>
      <c r="DJ86" s="49">
        <f>IF(AND(CZ86&gt;0,COUNTIF(DH85:DH88,DH86)&gt;1),DH86+RANK(DI86,DI85:DI88)-1,DH86)</f>
        <v>0</v>
      </c>
      <c r="DK86" s="49" t="str">
        <f t="shared" si="920"/>
        <v/>
      </c>
      <c r="DL86" s="49" t="str">
        <f>IF(OR(DK86="",COUNTIF(DK85:DK88,DK86)=1),"",$BZ86)</f>
        <v/>
      </c>
      <c r="DM86" s="49" t="str">
        <f>IF(DK86="","",IF(COUNTIF(DK85:DK88,DK86)=1,DK86,DK86+RANK(DL86,DL85:DL88,0)-1))</f>
        <v/>
      </c>
      <c r="DN86" s="49" t="str">
        <f>IF(OR(DM86="",COUNTIF(DM85:DM88,DM86)=1),"",$BX86)</f>
        <v/>
      </c>
      <c r="DO86" s="49" t="str">
        <f>IF(DK86="","",IF(COUNTIF(DM85:DM88,DM86)=1,DM86,DM86+RANK(DN86,DN85:DN88,0)-1))</f>
        <v/>
      </c>
      <c r="DP86" s="49" t="str">
        <f>IF(OR(DO86="",COUNTIF(DO85:DO88,DO86)=1),"",$BU86)</f>
        <v/>
      </c>
      <c r="DQ86" s="49" t="str">
        <f>IF(DK86="","",IF(COUNTIF(DO85:DO88,DO86)=1,DO86,DO86+RANK(DP86,DP85:DP88,0)-1))</f>
        <v/>
      </c>
      <c r="DR86" s="49">
        <f>IF(CZ86&gt;0,CG83+RANK(DQ86,DQ85:DQ88,1),)</f>
        <v>0</v>
      </c>
      <c r="DS86" s="14"/>
      <c r="DT86" s="49">
        <f t="shared" si="921"/>
        <v>0</v>
      </c>
      <c r="DU86" s="49">
        <f t="shared" si="922"/>
        <v>0</v>
      </c>
      <c r="DV86" s="49">
        <f t="shared" si="923"/>
        <v>0</v>
      </c>
      <c r="DW86" s="49">
        <f t="shared" si="924"/>
        <v>0</v>
      </c>
      <c r="DX86" s="49">
        <f t="shared" si="925"/>
        <v>0</v>
      </c>
      <c r="DY86" s="49" t="str">
        <f t="shared" si="926"/>
        <v>J</v>
      </c>
      <c r="DZ86" s="49">
        <f>IF(DT86&gt;0,RANK(DX86,DX85:DX88)+CG83+DA83,)</f>
        <v>0</v>
      </c>
      <c r="EA86" s="49">
        <f>IF(AND(DT86&gt;0,COUNTIF(DZ85:DZ88,DZ86)&gt;1),SUMIFS($AI$4:$AI$108,$AF$4:$AF$108,$BT86,$M$4:$M$108,3)+SUMIFS($AK$4:$AK$108,$AH$4:$AH$108,$BT86,$M$4:$M$108,3)-SUMIFS($AK$4:$AK$108,$AF$4:$AF$108,$BT86,$M$4:$M$108,3)-SUMIFS($AI$4:$AI$108,$AH$4:$AH$108,$BT86,$M$4:$M$108,3),)</f>
        <v>0</v>
      </c>
      <c r="EB86" s="49">
        <f>IF(AND(DT86&gt;0,COUNTIF(DZ85:DZ88,DZ86)&gt;1),DZ86+RANK(EA86,EA85:EA88)-1,DZ86)</f>
        <v>0</v>
      </c>
      <c r="EC86" s="49">
        <f>IF(AND(DT86&gt;0,COUNTIF(EB85:EB88,EB86)&gt;1),SUMIFS($AI$4:$AI$108,$AF$4:$AF$108,$BT86,$M$4:$M$108,3)+SUMIFS($AK$4:$AK$108,$AH$4:$AH$108,$BT86,$M$4:$M$108,3),)</f>
        <v>0</v>
      </c>
      <c r="ED86" s="49">
        <f>IF(AND(DT86&gt;0,COUNTIF(EB85:EB88,EB86)&gt;1),EB86+RANK(EC86,EC85:EC88)-1,EB86)</f>
        <v>0</v>
      </c>
      <c r="EE86" s="49" t="str">
        <f t="shared" si="927"/>
        <v/>
      </c>
      <c r="EF86" s="49" t="str">
        <f>IF(OR(EE86="",COUNTIF(EE85:EE88,EE86)=1),"",$BZ86)</f>
        <v/>
      </c>
      <c r="EG86" s="49" t="str">
        <f>IF(EE86="","",IF(COUNTIF(EE85:EE88,EE86)=1,EE86,EE86+RANK(EF86,EF85:EF88,0)-1))</f>
        <v/>
      </c>
      <c r="EH86" s="49" t="str">
        <f>IF(OR(EG86="",COUNTIF(EG85:EG88,EG86)=1),"",$BX86)</f>
        <v/>
      </c>
      <c r="EI86" s="49" t="str">
        <f>IF(EE86="","",IF(COUNTIF(EG85:EG88,EG86)=1,EG86,EG86+RANK(EH86,EH85:EH88,0)-1))</f>
        <v/>
      </c>
      <c r="EJ86" s="49" t="str">
        <f>IF(OR(EI86="",COUNTIF(EI85:EI88,EI86)=1),"",$BU86)</f>
        <v/>
      </c>
      <c r="EK86" s="49" t="str">
        <f>IF(EE86="","",IF(COUNTIF(EI85:EI88,EI86)=1,EI86,EI86+RANK(EJ86,EJ85:EJ88,0)-1))</f>
        <v/>
      </c>
      <c r="EL86" s="49">
        <f>IF(DT86&gt;0,CG83+DA83+RANK(EK86,EK85:EK88,1),)</f>
        <v>0</v>
      </c>
      <c r="EM86" s="14"/>
      <c r="EN86" s="49">
        <f t="shared" si="928"/>
        <v>0</v>
      </c>
      <c r="EO86" s="49">
        <f t="shared" si="929"/>
        <v>0</v>
      </c>
      <c r="EP86" s="49">
        <f t="shared" si="930"/>
        <v>0</v>
      </c>
      <c r="EQ86" s="49">
        <f t="shared" si="931"/>
        <v>0</v>
      </c>
      <c r="ER86" s="49">
        <f t="shared" si="932"/>
        <v>0</v>
      </c>
      <c r="ES86" s="49" t="str">
        <f t="shared" si="933"/>
        <v>J</v>
      </c>
      <c r="ET86" s="49">
        <f>IF(EN86&gt;0,RANK(ER86,ER85:ER88)+CG83+DA83+DU83,)</f>
        <v>0</v>
      </c>
      <c r="EU86" s="49">
        <f>IF(AND(EN86&gt;0,COUNTIF(ET85:ET88,ET86)&gt;1),SUMIFS($AI$4:$AI$108,$AF$4:$AF$108,$BT86,$M$4:$M$108,4)+SUMIFS($AK$4:$AK$108,$AH$4:$AH$108,$BT86,$M$4:$M$108,4)-SUMIFS($AK$4:$AK$108,$AF$4:$AF$108,$BT86,$M$4:$M$108,4)-SUMIFS($AI$4:$AI$108,$AH$4:$AH$108,$BT86,$M$4:$M$108,4),)</f>
        <v>0</v>
      </c>
      <c r="EV86" s="49">
        <f>IF(AND(EN86&gt;0,COUNTIF(ET85:ET88,ET86)&gt;1),ET86+RANK(EU86,EU85:EU88)-1,ET86)</f>
        <v>0</v>
      </c>
      <c r="EW86" s="49">
        <f t="shared" si="934"/>
        <v>0</v>
      </c>
      <c r="EX86" s="49">
        <f>IF(AND(EN86&gt;0,COUNTIF(EV85:EV88,EV86)&gt;1),EV86+RANK(EW86,EW85:EW88)-1,EV86)</f>
        <v>0</v>
      </c>
      <c r="EY86" s="49" t="str">
        <f t="shared" si="935"/>
        <v/>
      </c>
      <c r="EZ86" s="49" t="str">
        <f>IF(OR(EY86="",COUNTIF(EY85:EY88,EY86)=1),"",$BZ86)</f>
        <v/>
      </c>
      <c r="FA86" s="49" t="str">
        <f>IF(EY86="","",IF(COUNTIF(EY85:EY88,EY86)=1,EY86,EY86+RANK(EZ86,EZ85:EZ88,0)-1))</f>
        <v/>
      </c>
      <c r="FB86" s="49" t="str">
        <f>IF(OR(FA86="",COUNTIF(FA85:FA88,FA86)=1),"",$BX86)</f>
        <v/>
      </c>
      <c r="FC86" s="49" t="str">
        <f>IF(EY86="","",IF(COUNTIF(FA85:FA88,FA86)=1,FA86,FA86+RANK(FB86,FB85:FB88,0)-1))</f>
        <v/>
      </c>
      <c r="FD86" s="49" t="str">
        <f>IF(OR(FC86="",COUNTIF(FC85:FC88,FC86)=1),"",$BU86)</f>
        <v/>
      </c>
      <c r="FE86" s="49" t="str">
        <f>IF(EY86="","",IF(COUNTIF(FC85:FC88,FC86)=1,FC86,FC86+RANK(FD86,FD85:FD88,0)-1))</f>
        <v/>
      </c>
      <c r="FF86" s="49">
        <f>IF(EN86&gt;0,CG83+DA83+DU83+RANK(FE86,FE85:FE88,1),)</f>
        <v>0</v>
      </c>
      <c r="FG86" s="14"/>
      <c r="FH86" s="49">
        <f>IFERROR(VLOOKUP(FJ86,CF84:CX88,19,FALSE),IFERROR(VLOOKUP(FJ86,CZ84:DR88,19,FALSE),IFERROR(VLOOKUP(FJ86,DT84:EL88,19,FALSE),VLOOKUP(FJ86,EN84:FF88,19,FALSE))))</f>
        <v>1</v>
      </c>
      <c r="FI86" s="49">
        <f>RANK(FH86,FH85:FH88,1)+COUNTIF(FH85:FH86,FH86)-1</f>
        <v>2</v>
      </c>
      <c r="FJ86" s="14" t="str">
        <f t="shared" si="936"/>
        <v>Algeriet</v>
      </c>
      <c r="FK86" s="42"/>
      <c r="FL86" s="42"/>
      <c r="FM86" s="42"/>
      <c r="FN86" s="42"/>
      <c r="FO86" s="42"/>
      <c r="FP86" s="42"/>
      <c r="FQ86" s="42"/>
      <c r="FR86" s="42"/>
      <c r="FS86" s="42"/>
      <c r="FT86" s="42"/>
      <c r="FU86" s="42"/>
      <c r="FV86" s="42"/>
      <c r="FW86" s="42"/>
      <c r="FX86" s="42"/>
      <c r="FY86" s="42"/>
      <c r="FZ86" s="44">
        <v>84</v>
      </c>
      <c r="GA86" s="44" t="str">
        <f t="shared" si="79"/>
        <v>HJBCIFLK</v>
      </c>
      <c r="GB86" s="44" t="s">
        <v>160</v>
      </c>
      <c r="GC86" s="44" t="s">
        <v>159</v>
      </c>
      <c r="GD86" s="44" t="s">
        <v>146</v>
      </c>
      <c r="GE86" s="44" t="s">
        <v>163</v>
      </c>
      <c r="GF86" s="44" t="s">
        <v>150</v>
      </c>
      <c r="GG86" s="44" t="s">
        <v>109</v>
      </c>
      <c r="GH86" s="44" t="s">
        <v>152</v>
      </c>
      <c r="GI86" s="44" t="s">
        <v>151</v>
      </c>
      <c r="GJ86" s="100" t="str">
        <f t="shared" ref="GJ86:GQ86" si="939">VLOOKUP(GB86,$FM$3:$FN$15,2,FALSE)</f>
        <v>Saudiarabien</v>
      </c>
      <c r="GK86" s="100" t="str">
        <f t="shared" si="939"/>
        <v>Österrike</v>
      </c>
      <c r="GL86" s="100" t="str">
        <f t="shared" si="939"/>
        <v>Qatar</v>
      </c>
      <c r="GM86" s="100" t="str">
        <f t="shared" si="939"/>
        <v>Haiti</v>
      </c>
      <c r="GN86" s="100" t="str">
        <f t="shared" si="939"/>
        <v>Irak</v>
      </c>
      <c r="GO86" s="100" t="str">
        <f t="shared" si="939"/>
        <v>Sverige</v>
      </c>
      <c r="GP86" s="100" t="str">
        <f t="shared" si="939"/>
        <v>Ghana</v>
      </c>
      <c r="GQ86" s="100" t="str">
        <f t="shared" si="939"/>
        <v>Uzbekistan</v>
      </c>
      <c r="GR86" s="42" t="str">
        <f t="shared" si="81"/>
        <v/>
      </c>
      <c r="GS86" s="42"/>
      <c r="GT86" s="42"/>
      <c r="GU86" s="42"/>
      <c r="GV86" s="42"/>
      <c r="GW86" s="42"/>
      <c r="GX86" s="127"/>
      <c r="GY86" s="42"/>
      <c r="GZ86" s="85">
        <v>83</v>
      </c>
      <c r="HA86" s="42"/>
      <c r="HB86" s="96"/>
      <c r="HC86" s="85"/>
      <c r="HD86" s="42"/>
      <c r="HE86" s="42"/>
      <c r="HF86" s="42"/>
      <c r="HG86" s="42"/>
    </row>
    <row r="87" spans="1:215" ht="14.25" customHeight="1" x14ac:dyDescent="0.35">
      <c r="A87" s="42"/>
      <c r="B87" s="85">
        <v>43</v>
      </c>
      <c r="C87" s="86">
        <v>46195</v>
      </c>
      <c r="D87" s="87" t="s">
        <v>206</v>
      </c>
      <c r="E87" s="88" t="s">
        <v>157</v>
      </c>
      <c r="F87" s="89" t="s">
        <v>208</v>
      </c>
      <c r="G87" s="90"/>
      <c r="H87" s="85" t="s">
        <v>157</v>
      </c>
      <c r="I87" s="90"/>
      <c r="J87" s="85" t="str">
        <f t="shared" si="856"/>
        <v/>
      </c>
      <c r="K87" s="91"/>
      <c r="L87" s="91"/>
      <c r="M87" s="92">
        <f t="shared" si="857"/>
        <v>1</v>
      </c>
      <c r="N87" s="46">
        <v>3</v>
      </c>
      <c r="O87" s="108" t="str">
        <f>VLOOKUP(N87,FI85:FJ88,2,FALSE)</f>
        <v>Österrike</v>
      </c>
      <c r="P87" s="109">
        <f t="shared" si="858"/>
        <v>0</v>
      </c>
      <c r="Q87" s="109">
        <f t="shared" si="859"/>
        <v>0</v>
      </c>
      <c r="R87" s="109">
        <f t="shared" si="860"/>
        <v>0</v>
      </c>
      <c r="S87" s="109">
        <f t="shared" si="861"/>
        <v>0</v>
      </c>
      <c r="T87" s="109">
        <f t="shared" si="862"/>
        <v>0</v>
      </c>
      <c r="U87" s="109">
        <f t="shared" si="863"/>
        <v>0</v>
      </c>
      <c r="V87" s="110">
        <f t="shared" si="864"/>
        <v>0</v>
      </c>
      <c r="W87" s="42"/>
      <c r="X87" s="43"/>
      <c r="Y87" s="44"/>
      <c r="Z87" s="44"/>
      <c r="AA87" s="44"/>
      <c r="AB87" s="47"/>
      <c r="AC87" s="48"/>
      <c r="AD87" s="42"/>
      <c r="AE87" s="98">
        <f t="shared" ref="AE87:AH87" si="940">C87</f>
        <v>46195</v>
      </c>
      <c r="AF87" s="98" t="str">
        <f t="shared" si="940"/>
        <v>Argentina</v>
      </c>
      <c r="AG87" s="98" t="str">
        <f t="shared" si="940"/>
        <v>-</v>
      </c>
      <c r="AH87" s="98" t="str">
        <f t="shared" si="940"/>
        <v>Österrike</v>
      </c>
      <c r="AI87" s="90" t="str">
        <f t="shared" si="866"/>
        <v/>
      </c>
      <c r="AJ87" s="85" t="str">
        <f t="shared" si="867"/>
        <v>-</v>
      </c>
      <c r="AK87" s="90" t="str">
        <f t="shared" si="868"/>
        <v/>
      </c>
      <c r="AL87" s="85" t="str">
        <f t="shared" si="869"/>
        <v/>
      </c>
      <c r="AM87" s="91"/>
      <c r="AN87" s="49">
        <f t="shared" si="870"/>
        <v>0</v>
      </c>
      <c r="AO87" s="49">
        <f t="shared" si="871"/>
        <v>0</v>
      </c>
      <c r="AP87" s="49">
        <f t="shared" si="872"/>
        <v>0</v>
      </c>
      <c r="AQ87" s="49">
        <f t="shared" si="873"/>
        <v>0</v>
      </c>
      <c r="AR87" s="49">
        <f t="shared" si="874"/>
        <v>0</v>
      </c>
      <c r="AS87" s="49">
        <f t="shared" si="875"/>
        <v>0</v>
      </c>
      <c r="AT87" s="49">
        <f t="shared" si="876"/>
        <v>0</v>
      </c>
      <c r="AU87" s="49">
        <f t="shared" si="877"/>
        <v>0</v>
      </c>
      <c r="AV87" s="49">
        <f t="shared" si="878"/>
        <v>0</v>
      </c>
      <c r="AW87" s="49">
        <f t="shared" si="879"/>
        <v>0</v>
      </c>
      <c r="AX87" s="49">
        <f t="shared" si="880"/>
        <v>0</v>
      </c>
      <c r="AY87" s="49">
        <f t="shared" si="881"/>
        <v>0</v>
      </c>
      <c r="AZ87" s="49">
        <f t="shared" si="882"/>
        <v>0</v>
      </c>
      <c r="BA87" s="49">
        <f t="shared" si="883"/>
        <v>0</v>
      </c>
      <c r="BB87" s="49">
        <f t="shared" si="884"/>
        <v>0</v>
      </c>
      <c r="BC87" s="49">
        <f t="shared" si="885"/>
        <v>0</v>
      </c>
      <c r="BD87" s="49">
        <f t="shared" si="886"/>
        <v>0</v>
      </c>
      <c r="BE87" s="49">
        <f t="shared" si="887"/>
        <v>0</v>
      </c>
      <c r="BF87" s="49">
        <f t="shared" si="888"/>
        <v>0</v>
      </c>
      <c r="BG87" s="49">
        <f t="shared" si="889"/>
        <v>0</v>
      </c>
      <c r="BH87" s="49">
        <f t="shared" si="890"/>
        <v>0</v>
      </c>
      <c r="BI87" s="49">
        <f t="shared" si="891"/>
        <v>0</v>
      </c>
      <c r="BJ87" s="49">
        <f t="shared" si="892"/>
        <v>0</v>
      </c>
      <c r="BK87" s="49">
        <f t="shared" si="893"/>
        <v>0</v>
      </c>
      <c r="BL87" s="49">
        <f t="shared" si="894"/>
        <v>0</v>
      </c>
      <c r="BM87" s="49">
        <f t="shared" si="895"/>
        <v>0</v>
      </c>
      <c r="BN87" s="49">
        <f t="shared" si="896"/>
        <v>0</v>
      </c>
      <c r="BO87" s="49">
        <f t="shared" si="897"/>
        <v>0</v>
      </c>
      <c r="BP87" s="49">
        <f t="shared" si="898"/>
        <v>0</v>
      </c>
      <c r="BQ87" s="49">
        <f t="shared" si="899"/>
        <v>0</v>
      </c>
      <c r="BR87" s="14"/>
      <c r="BS87" s="14"/>
      <c r="BT87" s="14" t="s">
        <v>208</v>
      </c>
      <c r="BU87" s="49">
        <f t="shared" si="900"/>
        <v>0</v>
      </c>
      <c r="BV87" s="49">
        <f t="shared" si="901"/>
        <v>0</v>
      </c>
      <c r="BW87" s="49">
        <f t="shared" si="902"/>
        <v>0</v>
      </c>
      <c r="BX87" s="49">
        <f t="shared" si="903"/>
        <v>0</v>
      </c>
      <c r="BY87" s="49">
        <f t="shared" si="904"/>
        <v>0</v>
      </c>
      <c r="BZ87" s="49">
        <f t="shared" si="905"/>
        <v>0</v>
      </c>
      <c r="CA87" s="49">
        <f t="shared" si="906"/>
        <v>0</v>
      </c>
      <c r="CB87" s="49" t="s">
        <v>159</v>
      </c>
      <c r="CC87" s="99">
        <f>RANK(CA87,CA85:CA88)</f>
        <v>1</v>
      </c>
      <c r="CD87" s="49">
        <f>SUMPRODUCT((CA85:CA88=CA87)*(BZ85:BZ88&gt;BZ87))</f>
        <v>0</v>
      </c>
      <c r="CE87" s="14"/>
      <c r="CF87" s="14" t="str">
        <f t="shared" si="907"/>
        <v>Österrike</v>
      </c>
      <c r="CG87" s="49">
        <f t="shared" si="908"/>
        <v>0</v>
      </c>
      <c r="CH87" s="49">
        <f t="shared" si="909"/>
        <v>0</v>
      </c>
      <c r="CI87" s="49">
        <f t="shared" si="910"/>
        <v>0</v>
      </c>
      <c r="CJ87" s="49">
        <f t="shared" si="911"/>
        <v>0</v>
      </c>
      <c r="CK87" s="49" t="str">
        <f t="shared" si="912"/>
        <v>J</v>
      </c>
      <c r="CL87" s="49">
        <f>IF(CF87&gt;0,RANK(CJ87,CJ85:CJ88),)</f>
        <v>1</v>
      </c>
      <c r="CM87" s="49">
        <f>IF(AND(CF87&gt;0,COUNTIF(CL85:CL88,CL87)&gt;1),SUMIFS($AI$4:$AI$108,$AF$4:$AF$108,$BT87,$M$4:$M$108,1)+SUMIFS($AK$4:$AK$108,$AH$4:$AH$108,$BT87,$M$4:$M$108,1)-SUMIFS($AK$4:$AK$108,$AF$4:$AF$108,$BT87,$M$4:$M$108,1)-SUMIFS($AI$4:$AI$108,$AH$4:$AH$108,$BT87,$M$4:$M$108,1),)</f>
        <v>0</v>
      </c>
      <c r="CN87" s="49">
        <f>IF(AND(CF87&gt;0,COUNTIF(CL85:CL88,CL87)&gt;1),CL87+RANK(CM87,CM85:CM88)-1,CL87)</f>
        <v>1</v>
      </c>
      <c r="CO87" s="49">
        <f>IF(AND(CF87&gt;0,COUNTIF(CN85:CN88,CN87)&gt;1),SUMIFS($AI$4:$AI$108,$AF$4:$AF$108,$BT87,$M$4:$M$108,1)+SUMIFS($AK$4:$AK$108,$AH$4:$AH$108,$BT87,$M$4:$M$108,1),)</f>
        <v>0</v>
      </c>
      <c r="CP87" s="49">
        <f>IF(AND(CF87&gt;0,COUNTIF(CN85:CN88,CN87)&gt;1),CN87+RANK(CO87,CO85:CO88)-1,CN87)</f>
        <v>1</v>
      </c>
      <c r="CQ87" s="49">
        <f t="shared" si="913"/>
        <v>1</v>
      </c>
      <c r="CR87" s="49">
        <f>IF(OR(CQ87="",COUNTIF(CQ85:CQ88,CQ87)=1),"",$BZ87)</f>
        <v>0</v>
      </c>
      <c r="CS87" s="49">
        <f>IF(CQ87="","",IF(COUNTIF(CQ85:CQ88,CQ87)=1,CQ87,CQ87+RANK(CR87,CR85:CR88,0)-1))</f>
        <v>1</v>
      </c>
      <c r="CT87" s="49">
        <f>IF(OR(CS87="",COUNTIF(CS85:CS88,CS87)=1),"",$BX87)</f>
        <v>0</v>
      </c>
      <c r="CU87" s="49">
        <f>IF(CQ87="","",IF(COUNTIF(CS85:CS88,CS87)=1,CS87,CS87+RANK(CT87,CT85:CT88,0)-1))</f>
        <v>1</v>
      </c>
      <c r="CV87" s="49">
        <f>IF(OR(CU87="",COUNTIF(CU85:CU88,CU87)=1),"",$BU87)</f>
        <v>0</v>
      </c>
      <c r="CW87" s="49">
        <f>IF(CQ87="","",IF(COUNTIF(CU85:CU88,CU87)=1,CU87,CU87+RANK(CV87,CV85:CV88,0)-1))</f>
        <v>1</v>
      </c>
      <c r="CX87" s="49">
        <f>IF(CF87&gt;0,BM83+RANK(CW87,CW85:CW88,1),)</f>
        <v>1</v>
      </c>
      <c r="CY87" s="14"/>
      <c r="CZ87" s="14">
        <f t="shared" si="914"/>
        <v>0</v>
      </c>
      <c r="DA87" s="49">
        <f t="shared" si="915"/>
        <v>0</v>
      </c>
      <c r="DB87" s="49">
        <f t="shared" si="916"/>
        <v>0</v>
      </c>
      <c r="DC87" s="49">
        <f t="shared" si="917"/>
        <v>0</v>
      </c>
      <c r="DD87" s="49">
        <f t="shared" si="918"/>
        <v>0</v>
      </c>
      <c r="DE87" s="49" t="str">
        <f t="shared" si="919"/>
        <v>J</v>
      </c>
      <c r="DF87" s="49">
        <f>IF(CZ87&gt;0,RANK(DD87,DD85:DD88)+CG83,)</f>
        <v>0</v>
      </c>
      <c r="DG87" s="49">
        <f>IF(AND(CZ87&gt;0,COUNTIF(DF85:DF88,DF87)&gt;1),SUMIFS($AI$4:$AI$108,$AF$4:$AF$108,$BT87,$M$4:$M$108,2)+SUMIFS($AK$4:$AK$108,$AH$4:$AH108,$BT87,$M$4:$M$108,2)-SUMIFS($AK$4:$AK$108,$AF$4:$AF$108,$BT87,$M$4:$M$108,2)-SUMIFS($AI$4:$AI$108,$AH$4:$AH$108,$BT87,$M$4:$M$108,2),)</f>
        <v>0</v>
      </c>
      <c r="DH87" s="49">
        <f>IF(AND(CZ87&gt;0,COUNTIF(DF85:DF88,DF87)&gt;1),DF87+RANK(DG87,DG85:DG88)-1,DF87)</f>
        <v>0</v>
      </c>
      <c r="DI87" s="49">
        <f>IF(AND(CZ87&gt;0,COUNTIF(DH85:DH88,DH87)&gt;1),SUMIFS($AI$4:$AI$108,$AF$4:$AF$108,$BT87,$M$4:$M$108,2)+SUMIFS($AK$4:$AK$108,$AH$4:$AH$108,$BT87,$M$4:$M$108,2),)</f>
        <v>0</v>
      </c>
      <c r="DJ87" s="49">
        <f>IF(AND(CZ87&gt;0,COUNTIF(DH85:DH88,DH87)&gt;1),DH87+RANK(DI87,DI85:DI88)-1,DH87)</f>
        <v>0</v>
      </c>
      <c r="DK87" s="49" t="str">
        <f t="shared" si="920"/>
        <v/>
      </c>
      <c r="DL87" s="49" t="str">
        <f>IF(OR(DK87="",COUNTIF(DK85:DK88,DK87)=1),"",$BZ87)</f>
        <v/>
      </c>
      <c r="DM87" s="49" t="str">
        <f>IF(DK87="","",IF(COUNTIF(DK85:DK88,DK87)=1,DK87,DK87+RANK(DL87,DL85:DL88,0)-1))</f>
        <v/>
      </c>
      <c r="DN87" s="49" t="str">
        <f>IF(OR(DM87="",COUNTIF(DM85:DM88,DM87)=1),"",$BX87)</f>
        <v/>
      </c>
      <c r="DO87" s="49" t="str">
        <f>IF(DK87="","",IF(COUNTIF(DM85:DM88,DM87)=1,DM87,DM87+RANK(DN87,DN85:DN88,0)-1))</f>
        <v/>
      </c>
      <c r="DP87" s="49" t="str">
        <f>IF(OR(DO87="",COUNTIF(DO85:DO88,DO87)=1),"",$BU87)</f>
        <v/>
      </c>
      <c r="DQ87" s="49" t="str">
        <f>IF(DK87="","",IF(COUNTIF(DO85:DO88,DO87)=1,DO87,DO87+RANK(DP87,DP85:DP88,0)-1))</f>
        <v/>
      </c>
      <c r="DR87" s="49">
        <f>IF(CZ87&gt;0,CG83+RANK(DQ87,DQ85:DQ88,1),)</f>
        <v>0</v>
      </c>
      <c r="DS87" s="14"/>
      <c r="DT87" s="49">
        <f t="shared" si="921"/>
        <v>0</v>
      </c>
      <c r="DU87" s="49">
        <f t="shared" si="922"/>
        <v>0</v>
      </c>
      <c r="DV87" s="49">
        <f t="shared" si="923"/>
        <v>0</v>
      </c>
      <c r="DW87" s="49">
        <f t="shared" si="924"/>
        <v>0</v>
      </c>
      <c r="DX87" s="49">
        <f t="shared" si="925"/>
        <v>0</v>
      </c>
      <c r="DY87" s="49" t="str">
        <f t="shared" si="926"/>
        <v>J</v>
      </c>
      <c r="DZ87" s="49">
        <f>IF(DT87&gt;0,RANK(DX87,DX85:DX88)+CG83+DA83,)</f>
        <v>0</v>
      </c>
      <c r="EA87" s="49">
        <f>IF(AND(DT87&gt;0,COUNTIF(DZ85:DZ88,DZ87)&gt;1),SUMIFS($AI$4:$AI$108,$AF$4:$AF$108,$BT87,$M$4:$M$108,3)+SUMIFS($AK$4:$AK$108,$AH$4:$AH$108,$BT87,$M$4:$M$108,3)-SUMIFS($AK$4:$AK$108,$AF$4:$AF$108,$BT87,$M$4:$M$108,3)-SUMIFS($AI$4:$AI$108,$AH$4:$AH$108,$BT87,$M$4:$M$108,3),)</f>
        <v>0</v>
      </c>
      <c r="EB87" s="49">
        <f>IF(AND(DT87&gt;0,COUNTIF(DZ85:DZ88,DZ87)&gt;1),DZ87+RANK(EA87,EA85:EA88)-1,DZ87)</f>
        <v>0</v>
      </c>
      <c r="EC87" s="49">
        <f>IF(AND(DT87&gt;0,COUNTIF(EB85:EB88,EB87)&gt;1),SUMIFS($AI$4:$AI$108,$AF$4:$AF$108,$BT87,$M$4:$M$108,3)+SUMIFS($AK$4:$AK$108,$AH$4:$AH$108,$BT87,$M$4:$M$108,3),)</f>
        <v>0</v>
      </c>
      <c r="ED87" s="49">
        <f>IF(AND(DT87&gt;0,COUNTIF(EB85:EB88,EB87)&gt;1),EB87+RANK(EC87,EC85:EC88)-1,EB87)</f>
        <v>0</v>
      </c>
      <c r="EE87" s="49" t="str">
        <f t="shared" si="927"/>
        <v/>
      </c>
      <c r="EF87" s="49" t="str">
        <f>IF(OR(EE87="",COUNTIF(EE85:EE88,EE87)=1),"",$BZ87)</f>
        <v/>
      </c>
      <c r="EG87" s="49" t="str">
        <f>IF(EE87="","",IF(COUNTIF(EE85:EE88,EE87)=1,EE87,EE87+RANK(EF87,EF85:EF88,0)-1))</f>
        <v/>
      </c>
      <c r="EH87" s="49" t="str">
        <f>IF(OR(EG87="",COUNTIF(EG85:EG88,EG87)=1),"",$BX87)</f>
        <v/>
      </c>
      <c r="EI87" s="49" t="str">
        <f>IF(EE87="","",IF(COUNTIF(EG85:EG88,EG87)=1,EG87,EG87+RANK(EH87,EH85:EH88,0)-1))</f>
        <v/>
      </c>
      <c r="EJ87" s="49" t="str">
        <f>IF(OR(EI87="",COUNTIF(EI85:EI88,EI87)=1),"",$BU87)</f>
        <v/>
      </c>
      <c r="EK87" s="49" t="str">
        <f>IF(EE87="","",IF(COUNTIF(EI85:EI88,EI87)=1,EI87,EI87+RANK(EJ87,EJ85:EJ88,0)-1))</f>
        <v/>
      </c>
      <c r="EL87" s="49">
        <f>IF(DT87&gt;0,CG83+DA83+RANK(EK87,EK85:EK88,1),)</f>
        <v>0</v>
      </c>
      <c r="EM87" s="14"/>
      <c r="EN87" s="49">
        <f t="shared" si="928"/>
        <v>0</v>
      </c>
      <c r="EO87" s="49">
        <f t="shared" si="929"/>
        <v>0</v>
      </c>
      <c r="EP87" s="49">
        <f t="shared" si="930"/>
        <v>0</v>
      </c>
      <c r="EQ87" s="49">
        <f t="shared" si="931"/>
        <v>0</v>
      </c>
      <c r="ER87" s="49">
        <f t="shared" si="932"/>
        <v>0</v>
      </c>
      <c r="ES87" s="49" t="str">
        <f t="shared" si="933"/>
        <v>J</v>
      </c>
      <c r="ET87" s="49">
        <f>IF(EN87&gt;0,RANK(ER87,ER85:ER88)+CG83+DA83+DU83,)</f>
        <v>0</v>
      </c>
      <c r="EU87" s="49">
        <f>IF(AND(EN87&gt;0,COUNTIF(ET85:ET88,ET87)&gt;1),SUMIFS($AI$4:$AI$108,$AF$4:$AF$108,$BT87,$M$4:$M$108,4)+SUMIFS($AK$4:$AK$108,$AH$4:$AH$108,$BT87,$M$4:$M$108,4)-SUMIFS($AK$4:$AK$108,$AF$4:$AF$108,$BT87,$M$4:$M$108,4)-SUMIFS($AI$4:$AI$108,$AH$4:$AH$108,$BT87,$M$4:$M$108,4),)</f>
        <v>0</v>
      </c>
      <c r="EV87" s="49">
        <f>IF(AND(EN87&gt;0,COUNTIF(ET85:ET88,ET87)&gt;1),ET87+RANK(EU87,EU85:EU88)-1,ET87)</f>
        <v>0</v>
      </c>
      <c r="EW87" s="49">
        <f t="shared" si="934"/>
        <v>0</v>
      </c>
      <c r="EX87" s="49">
        <f>IF(AND(EN87&gt;0,COUNTIF(EV85:EV88,EV87)&gt;1),EV87+RANK(EW87,EW85:EW88)-1,EV87)</f>
        <v>0</v>
      </c>
      <c r="EY87" s="49" t="str">
        <f t="shared" si="935"/>
        <v/>
      </c>
      <c r="EZ87" s="49" t="str">
        <f>IF(OR(EY87="",COUNTIF(EY85:EY88,EY87)=1),"",$BZ87)</f>
        <v/>
      </c>
      <c r="FA87" s="49" t="str">
        <f>IF(EY87="","",IF(COUNTIF(EY85:EY88,EY87)=1,EY87,EY87+RANK(EZ87,EZ85:EZ88,0)-1))</f>
        <v/>
      </c>
      <c r="FB87" s="49" t="str">
        <f>IF(OR(FA87="",COUNTIF(FA85:FA88,FA87)=1),"",$BX87)</f>
        <v/>
      </c>
      <c r="FC87" s="49" t="str">
        <f>IF(EY87="","",IF(COUNTIF(FA85:FA88,FA87)=1,FA87,FA87+RANK(FB87,FB85:FB88,0)-1))</f>
        <v/>
      </c>
      <c r="FD87" s="49" t="str">
        <f>IF(OR(FC87="",COUNTIF(FC85:FC88,FC87)=1),"",$BU87)</f>
        <v/>
      </c>
      <c r="FE87" s="49" t="str">
        <f>IF(EY87="","",IF(COUNTIF(FC85:FC88,FC87)=1,FC87,FC87+RANK(FD87,FD85:FD88,0)-1))</f>
        <v/>
      </c>
      <c r="FF87" s="49">
        <f>IF(EN87&gt;0,CG83+DA83+DU83+RANK(FE87,FE85:FE88,1),)</f>
        <v>0</v>
      </c>
      <c r="FG87" s="14"/>
      <c r="FH87" s="49">
        <f>IFERROR(VLOOKUP(FJ87,CF84:CX88,19,FALSE),IFERROR(VLOOKUP(FJ87,CZ84:DR88,19,FALSE),IFERROR(VLOOKUP(FJ87,DT84:EL88,19,FALSE),VLOOKUP(FJ87,EN84:FF88,19,FALSE))))</f>
        <v>1</v>
      </c>
      <c r="FI87" s="49">
        <f>RANK(FH87,FH85:FH88,1)+COUNTIF(FH85:FH87,FH87)-1</f>
        <v>3</v>
      </c>
      <c r="FJ87" s="14" t="str">
        <f t="shared" si="936"/>
        <v>Österrike</v>
      </c>
      <c r="FK87" s="42"/>
      <c r="FL87" s="42"/>
      <c r="FM87" s="42"/>
      <c r="FN87" s="42"/>
      <c r="FO87" s="42"/>
      <c r="FP87" s="42"/>
      <c r="FQ87" s="42"/>
      <c r="FR87" s="42"/>
      <c r="FS87" s="42"/>
      <c r="FT87" s="42"/>
      <c r="FU87" s="42"/>
      <c r="FV87" s="42"/>
      <c r="FW87" s="42"/>
      <c r="FX87" s="42"/>
      <c r="FY87" s="42"/>
      <c r="FZ87" s="44">
        <v>85</v>
      </c>
      <c r="GA87" s="44" t="str">
        <f t="shared" si="79"/>
        <v>IGBCJFLK</v>
      </c>
      <c r="GB87" s="44" t="s">
        <v>150</v>
      </c>
      <c r="GC87" s="44" t="s">
        <v>149</v>
      </c>
      <c r="GD87" s="44" t="s">
        <v>146</v>
      </c>
      <c r="GE87" s="44" t="s">
        <v>163</v>
      </c>
      <c r="GF87" s="44" t="s">
        <v>159</v>
      </c>
      <c r="GG87" s="44" t="s">
        <v>109</v>
      </c>
      <c r="GH87" s="44" t="s">
        <v>152</v>
      </c>
      <c r="GI87" s="44" t="s">
        <v>151</v>
      </c>
      <c r="GJ87" s="100" t="str">
        <f t="shared" ref="GJ87:GQ87" si="941">VLOOKUP(GB87,$FM$3:$FN$15,2,FALSE)</f>
        <v>Irak</v>
      </c>
      <c r="GK87" s="100" t="str">
        <f t="shared" si="941"/>
        <v>Iran</v>
      </c>
      <c r="GL87" s="100" t="str">
        <f t="shared" si="941"/>
        <v>Qatar</v>
      </c>
      <c r="GM87" s="100" t="str">
        <f t="shared" si="941"/>
        <v>Haiti</v>
      </c>
      <c r="GN87" s="100" t="str">
        <f t="shared" si="941"/>
        <v>Österrike</v>
      </c>
      <c r="GO87" s="100" t="str">
        <f t="shared" si="941"/>
        <v>Sverige</v>
      </c>
      <c r="GP87" s="100" t="str">
        <f t="shared" si="941"/>
        <v>Ghana</v>
      </c>
      <c r="GQ87" s="100" t="str">
        <f t="shared" si="941"/>
        <v>Uzbekistan</v>
      </c>
      <c r="GR87" s="42" t="str">
        <f t="shared" si="81"/>
        <v/>
      </c>
      <c r="GS87" s="42"/>
      <c r="GT87" s="42"/>
      <c r="GU87" s="42"/>
      <c r="GV87" s="42"/>
      <c r="GW87" s="42"/>
      <c r="GX87" s="127"/>
      <c r="GY87" s="42"/>
      <c r="GZ87" s="85">
        <v>84</v>
      </c>
      <c r="HA87" s="42"/>
      <c r="HB87" s="96"/>
      <c r="HC87" s="85"/>
      <c r="HD87" s="42"/>
      <c r="HE87" s="42"/>
      <c r="HF87" s="42"/>
      <c r="HG87" s="42"/>
    </row>
    <row r="88" spans="1:215" ht="14.25" customHeight="1" x14ac:dyDescent="0.35">
      <c r="A88" s="42"/>
      <c r="B88" s="85">
        <v>44</v>
      </c>
      <c r="C88" s="86">
        <v>46196</v>
      </c>
      <c r="D88" s="87" t="s">
        <v>209</v>
      </c>
      <c r="E88" s="88" t="s">
        <v>157</v>
      </c>
      <c r="F88" s="89" t="s">
        <v>207</v>
      </c>
      <c r="G88" s="90"/>
      <c r="H88" s="85" t="s">
        <v>157</v>
      </c>
      <c r="I88" s="90"/>
      <c r="J88" s="85" t="str">
        <f t="shared" si="856"/>
        <v/>
      </c>
      <c r="K88" s="91"/>
      <c r="L88" s="91"/>
      <c r="M88" s="92">
        <f t="shared" si="857"/>
        <v>1</v>
      </c>
      <c r="N88" s="46">
        <v>4</v>
      </c>
      <c r="O88" s="113" t="str">
        <f>VLOOKUP(N88,FI85:FJ88,2,FALSE)</f>
        <v>Jordanien</v>
      </c>
      <c r="P88" s="114">
        <f t="shared" si="858"/>
        <v>0</v>
      </c>
      <c r="Q88" s="114">
        <f t="shared" si="859"/>
        <v>0</v>
      </c>
      <c r="R88" s="114">
        <f t="shared" si="860"/>
        <v>0</v>
      </c>
      <c r="S88" s="114">
        <f t="shared" si="861"/>
        <v>0</v>
      </c>
      <c r="T88" s="114">
        <f t="shared" si="862"/>
        <v>0</v>
      </c>
      <c r="U88" s="114">
        <f t="shared" si="863"/>
        <v>0</v>
      </c>
      <c r="V88" s="106">
        <f t="shared" si="864"/>
        <v>0</v>
      </c>
      <c r="W88" s="42"/>
      <c r="X88" s="43"/>
      <c r="Y88" s="44"/>
      <c r="Z88" s="44"/>
      <c r="AA88" s="44"/>
      <c r="AB88" s="47"/>
      <c r="AC88" s="48"/>
      <c r="AD88" s="42"/>
      <c r="AE88" s="98">
        <f t="shared" ref="AE88:AH88" si="942">C88</f>
        <v>46196</v>
      </c>
      <c r="AF88" s="98" t="str">
        <f t="shared" si="942"/>
        <v>Jordanien</v>
      </c>
      <c r="AG88" s="98" t="str">
        <f t="shared" si="942"/>
        <v>-</v>
      </c>
      <c r="AH88" s="98" t="str">
        <f t="shared" si="942"/>
        <v>Algeriet</v>
      </c>
      <c r="AI88" s="90" t="str">
        <f t="shared" si="866"/>
        <v/>
      </c>
      <c r="AJ88" s="85" t="str">
        <f t="shared" si="867"/>
        <v>-</v>
      </c>
      <c r="AK88" s="90" t="str">
        <f t="shared" si="868"/>
        <v/>
      </c>
      <c r="AL88" s="85" t="str">
        <f t="shared" si="869"/>
        <v/>
      </c>
      <c r="AM88" s="91"/>
      <c r="AN88" s="49">
        <f t="shared" si="870"/>
        <v>0</v>
      </c>
      <c r="AO88" s="49">
        <f t="shared" si="871"/>
        <v>0</v>
      </c>
      <c r="AP88" s="49">
        <f t="shared" si="872"/>
        <v>0</v>
      </c>
      <c r="AQ88" s="49">
        <f t="shared" si="873"/>
        <v>0</v>
      </c>
      <c r="AR88" s="49">
        <f t="shared" si="874"/>
        <v>0</v>
      </c>
      <c r="AS88" s="49">
        <f t="shared" si="875"/>
        <v>0</v>
      </c>
      <c r="AT88" s="49">
        <f t="shared" si="876"/>
        <v>0</v>
      </c>
      <c r="AU88" s="49">
        <f t="shared" si="877"/>
        <v>0</v>
      </c>
      <c r="AV88" s="49">
        <f t="shared" si="878"/>
        <v>0</v>
      </c>
      <c r="AW88" s="49">
        <f t="shared" si="879"/>
        <v>0</v>
      </c>
      <c r="AX88" s="49">
        <f t="shared" si="880"/>
        <v>0</v>
      </c>
      <c r="AY88" s="49">
        <f t="shared" si="881"/>
        <v>0</v>
      </c>
      <c r="AZ88" s="49">
        <f t="shared" si="882"/>
        <v>0</v>
      </c>
      <c r="BA88" s="49">
        <f t="shared" si="883"/>
        <v>0</v>
      </c>
      <c r="BB88" s="49">
        <f t="shared" si="884"/>
        <v>0</v>
      </c>
      <c r="BC88" s="49">
        <f t="shared" si="885"/>
        <v>0</v>
      </c>
      <c r="BD88" s="49">
        <f t="shared" si="886"/>
        <v>0</v>
      </c>
      <c r="BE88" s="49">
        <f t="shared" si="887"/>
        <v>0</v>
      </c>
      <c r="BF88" s="49">
        <f t="shared" si="888"/>
        <v>0</v>
      </c>
      <c r="BG88" s="49">
        <f t="shared" si="889"/>
        <v>0</v>
      </c>
      <c r="BH88" s="49">
        <f t="shared" si="890"/>
        <v>0</v>
      </c>
      <c r="BI88" s="49">
        <f t="shared" si="891"/>
        <v>0</v>
      </c>
      <c r="BJ88" s="49">
        <f t="shared" si="892"/>
        <v>0</v>
      </c>
      <c r="BK88" s="49">
        <f t="shared" si="893"/>
        <v>0</v>
      </c>
      <c r="BL88" s="49">
        <f t="shared" si="894"/>
        <v>0</v>
      </c>
      <c r="BM88" s="49">
        <f t="shared" si="895"/>
        <v>0</v>
      </c>
      <c r="BN88" s="49">
        <f t="shared" si="896"/>
        <v>0</v>
      </c>
      <c r="BO88" s="49">
        <f t="shared" si="897"/>
        <v>0</v>
      </c>
      <c r="BP88" s="49">
        <f t="shared" si="898"/>
        <v>0</v>
      </c>
      <c r="BQ88" s="49">
        <f t="shared" si="899"/>
        <v>0</v>
      </c>
      <c r="BR88" s="14"/>
      <c r="BS88" s="14"/>
      <c r="BT88" s="115" t="s">
        <v>209</v>
      </c>
      <c r="BU88" s="49">
        <f t="shared" si="900"/>
        <v>0</v>
      </c>
      <c r="BV88" s="49">
        <f t="shared" si="901"/>
        <v>0</v>
      </c>
      <c r="BW88" s="49">
        <f t="shared" si="902"/>
        <v>0</v>
      </c>
      <c r="BX88" s="49">
        <f t="shared" si="903"/>
        <v>0</v>
      </c>
      <c r="BY88" s="49">
        <f t="shared" si="904"/>
        <v>0</v>
      </c>
      <c r="BZ88" s="49">
        <f t="shared" si="905"/>
        <v>0</v>
      </c>
      <c r="CA88" s="49">
        <f t="shared" si="906"/>
        <v>0</v>
      </c>
      <c r="CB88" s="116" t="s">
        <v>159</v>
      </c>
      <c r="CC88" s="99">
        <f>RANK(CA88,CA85:CA88)</f>
        <v>1</v>
      </c>
      <c r="CD88" s="49">
        <f>SUMPRODUCT((CA85:CA88=CA88)*(BZ85:BZ88&gt;BZ88))</f>
        <v>0</v>
      </c>
      <c r="CE88" s="14"/>
      <c r="CF88" s="115" t="str">
        <f t="shared" si="907"/>
        <v>Jordanien</v>
      </c>
      <c r="CG88" s="49">
        <f t="shared" si="908"/>
        <v>0</v>
      </c>
      <c r="CH88" s="49">
        <f t="shared" si="909"/>
        <v>0</v>
      </c>
      <c r="CI88" s="49">
        <f t="shared" si="910"/>
        <v>0</v>
      </c>
      <c r="CJ88" s="49">
        <f t="shared" si="911"/>
        <v>0</v>
      </c>
      <c r="CK88" s="49" t="str">
        <f t="shared" si="912"/>
        <v>J</v>
      </c>
      <c r="CL88" s="49">
        <f>IF(CF88&gt;0,RANK(CJ88,CJ85:CJ88),)</f>
        <v>1</v>
      </c>
      <c r="CM88" s="49">
        <f>IF(AND(CF88&gt;0,COUNTIF(CL85:CL88,CL88)&gt;1),SUMIFS($AI$4:$AI$108,$AF$4:$AF$108,$BT88,$M$4:$M$108,1)+SUMIFS($AK$4:$AK$108,$AH$4:$AH$108,$BT88,$M$4:$M$108,1)-SUMIFS($AK$4:$AK$108,$AF$4:$AF$108,$BT88,$M$4:$M$108,1)-SUMIFS($AI$4:$AI$108,$AH$4:$AH$108,$BT88,$M$4:$M$108,1),)</f>
        <v>0</v>
      </c>
      <c r="CN88" s="49">
        <f>IF(AND(CF88&gt;0,COUNTIF(CL85:CL88,CL88)&gt;1),CL88+RANK(CM88,CM85:CM88)-1,CL88)</f>
        <v>1</v>
      </c>
      <c r="CO88" s="49">
        <f>IF(AND(CF88&gt;0,COUNTIF(CN85:CN88,CN88)&gt;1),SUMIFS($AI$4:$AI$108,$AF$4:$AF$108,$BT88,$M$4:$M$108,1)+SUMIFS($AK$4:$AK$108,$AH$4:$AH$108,$BT88,$M$4:$M$108,1),)</f>
        <v>0</v>
      </c>
      <c r="CP88" s="49">
        <f>IF(AND(CF88&gt;0,COUNTIF(CN85:CN88,CN88)&gt;1),CN88+RANK(CO88,CO85:CO88)-1,CN88)</f>
        <v>1</v>
      </c>
      <c r="CQ88" s="49">
        <f t="shared" si="913"/>
        <v>1</v>
      </c>
      <c r="CR88" s="49">
        <f>IF(OR(CQ88="",COUNTIF(CQ85:CQ88,CQ88)=1),"",$BZ88)</f>
        <v>0</v>
      </c>
      <c r="CS88" s="49">
        <f>IF(CQ88="","",IF(COUNTIF(CQ85:CQ88,CQ88)=1,CQ88,CQ88+RANK(CR88,CR85:CR88,0)-1))</f>
        <v>1</v>
      </c>
      <c r="CT88" s="49">
        <f>IF(OR(CS88="",COUNTIF(CS85:CS88,CS88)=1),"",$BX88)</f>
        <v>0</v>
      </c>
      <c r="CU88" s="49">
        <f>IF(CQ88="","",IF(COUNTIF(CS85:CS88,CS88)=1,CS88,CS88+RANK(CT88,CT85:CT88,0)-1))</f>
        <v>1</v>
      </c>
      <c r="CV88" s="49">
        <f>IF(OR(CU88="",COUNTIF(CU85:CU88,CU88)=1),"",$BU88)</f>
        <v>0</v>
      </c>
      <c r="CW88" s="49">
        <f>IF(CQ88="","",IF(COUNTIF(CU85:CU88,CU88)=1,CU88,CU88+RANK(CV88,CV85:CV88,0)-1))</f>
        <v>1</v>
      </c>
      <c r="CX88" s="49">
        <f>IF(CF88&gt;0,BM83+RANK(CW88,CW85:CW88,1),)</f>
        <v>1</v>
      </c>
      <c r="CY88" s="14"/>
      <c r="CZ88" s="115">
        <f t="shared" si="914"/>
        <v>0</v>
      </c>
      <c r="DA88" s="49">
        <f t="shared" si="915"/>
        <v>0</v>
      </c>
      <c r="DB88" s="49">
        <f t="shared" si="916"/>
        <v>0</v>
      </c>
      <c r="DC88" s="49">
        <f t="shared" si="917"/>
        <v>0</v>
      </c>
      <c r="DD88" s="49">
        <f t="shared" si="918"/>
        <v>0</v>
      </c>
      <c r="DE88" s="49" t="str">
        <f t="shared" si="919"/>
        <v>J</v>
      </c>
      <c r="DF88" s="49">
        <f>IF(CZ88&gt;0,RANK(DD88,DD85:DD88)+CG83,)</f>
        <v>0</v>
      </c>
      <c r="DG88" s="49">
        <f>IF(AND(CZ88&gt;0,COUNTIF(DF85:DF88,DF88)&gt;1),SUMIFS($AI$4:$AI$108,$AF$4:$AF$108,$BT88,$M$4:$M$108,2)+SUMIFS($AK$4:$AK$108,$AH$4:$AH108,$BT88,$M$4:$M$108,2)-SUMIFS($AK$4:$AK$108,$AF$4:$AF$108,$BT88,$M$4:$M$108,2)-SUMIFS($AI$4:$AI$108,$AH$4:$AH$108,$BT88,$M$4:$M$108,2),)</f>
        <v>0</v>
      </c>
      <c r="DH88" s="49">
        <f>IF(AND(CZ88&gt;0,COUNTIF(DF85:DF88,DF88)&gt;1),DF88+RANK(DG88,DG85:DG88)-1,DF88)</f>
        <v>0</v>
      </c>
      <c r="DI88" s="49">
        <f>IF(AND(CZ88&gt;0,COUNTIF(DH85:DH88,DH88)&gt;1),SUMIFS($AI$4:$AI$108,$AF$4:$AF$108,$BT88,$M$4:$M$108,2)+SUMIFS($AK$4:$AK$108,$AH$4:$AH$108,$BT88,$M$4:$M$108,2),)</f>
        <v>0</v>
      </c>
      <c r="DJ88" s="49">
        <f>IF(AND(CZ88&gt;0,COUNTIF(DH85:DH88,DH88)&gt;1),DH88+RANK(DI88,DI85:DI88)-1,DH88)</f>
        <v>0</v>
      </c>
      <c r="DK88" s="49" t="str">
        <f t="shared" si="920"/>
        <v/>
      </c>
      <c r="DL88" s="49" t="str">
        <f>IF(OR(DK88="",COUNTIF(DK85:DK88,DK88)=1),"",$BZ88)</f>
        <v/>
      </c>
      <c r="DM88" s="49" t="str">
        <f>IF(DK88="","",IF(COUNTIF(DK85:DK88,DK88)=1,DK88,DK88+RANK(DL88,DL85:DL88,0)-1))</f>
        <v/>
      </c>
      <c r="DN88" s="49" t="str">
        <f>IF(OR(DM88="",COUNTIF(DM85:DM88,DM88)=1),"",$BX88)</f>
        <v/>
      </c>
      <c r="DO88" s="49" t="str">
        <f>IF(DK88="","",IF(COUNTIF(DM85:DM88,DM88)=1,DM88,DM88+RANK(DN88,DN85:DN88,0)-1))</f>
        <v/>
      </c>
      <c r="DP88" s="49" t="str">
        <f>IF(OR(DO88="",COUNTIF(DO85:DO88,DO88)=1),"",$BU88)</f>
        <v/>
      </c>
      <c r="DQ88" s="49" t="str">
        <f>IF(DK88="","",IF(COUNTIF(DO85:DO88,DO88)=1,DO88,DO88+RANK(DP88,DP85:DP88,0)-1))</f>
        <v/>
      </c>
      <c r="DR88" s="49">
        <f>IF(CZ88&gt;0,CG83+RANK(DQ88,DQ85:DQ88,1),)</f>
        <v>0</v>
      </c>
      <c r="DS88" s="14"/>
      <c r="DT88" s="116">
        <f t="shared" si="921"/>
        <v>0</v>
      </c>
      <c r="DU88" s="49">
        <f t="shared" si="922"/>
        <v>0</v>
      </c>
      <c r="DV88" s="49">
        <f t="shared" si="923"/>
        <v>0</v>
      </c>
      <c r="DW88" s="49">
        <f t="shared" si="924"/>
        <v>0</v>
      </c>
      <c r="DX88" s="49">
        <f t="shared" si="925"/>
        <v>0</v>
      </c>
      <c r="DY88" s="49" t="str">
        <f t="shared" si="926"/>
        <v>J</v>
      </c>
      <c r="DZ88" s="49">
        <f>IF(DT88&gt;0,RANK(DX88,DX85:DX88)+CG83+DA83,)</f>
        <v>0</v>
      </c>
      <c r="EA88" s="49">
        <f>IF(AND(DT88&gt;0,COUNTIF(DZ85:DZ88,DZ88)&gt;1),SUMIFS($AI$4:$AI$108,$AF$4:$AF$108,$BT88,$M$4:$M$108,3)+SUMIFS($AK$4:$AK$108,$AH$4:$AH$108,$BT88,$M$4:$M$108,3)-SUMIFS($AK$4:$AK$108,$AF$4:$AF$108,$BT88,$M$4:$M$108,3)-SUMIFS($AI$4:$AI$108,$AH$4:$AH$108,$BT88,$M$4:$M$108,3),)</f>
        <v>0</v>
      </c>
      <c r="EB88" s="49">
        <f>IF(AND(DT88&gt;0,COUNTIF(DZ85:DZ88,DZ88)&gt;1),DZ88+RANK(EA88,EA85:EA88)-1,DZ88)</f>
        <v>0</v>
      </c>
      <c r="EC88" s="49">
        <f>IF(AND(DT88&gt;0,COUNTIF(EB85:EB88,EB88)&gt;1),SUMIFS($AI$4:$AI$108,$AF$4:$AF$108,$BT88,$M$4:$M$108,3)+SUMIFS($AK$4:$AK$108,$AH$4:$AH$108,$BT88,$M$4:$M$108,3),)</f>
        <v>0</v>
      </c>
      <c r="ED88" s="49">
        <f>IF(AND(DT88&gt;0,COUNTIF(EB85:EB88,EB88)&gt;1),EB88+RANK(EC88,EC85:EC88)-1,EB88)</f>
        <v>0</v>
      </c>
      <c r="EE88" s="49" t="str">
        <f t="shared" si="927"/>
        <v/>
      </c>
      <c r="EF88" s="49" t="str">
        <f>IF(OR(EE88="",COUNTIF(EE85:EE88,EE88)=1),"",$BZ88)</f>
        <v/>
      </c>
      <c r="EG88" s="49" t="str">
        <f>IF(EE88="","",IF(COUNTIF(EE85:EE88,EE88)=1,EE88,EE88+RANK(EF88,EF85:EF88,0)-1))</f>
        <v/>
      </c>
      <c r="EH88" s="49" t="str">
        <f>IF(OR(EG88="",COUNTIF(EG85:EG88,EG88)=1),"",$BX88)</f>
        <v/>
      </c>
      <c r="EI88" s="49" t="str">
        <f>IF(EE88="","",IF(COUNTIF(EG85:EG88,EG88)=1,EG88,EG88+RANK(EH88,EH85:EH88,0)-1))</f>
        <v/>
      </c>
      <c r="EJ88" s="49" t="str">
        <f>IF(OR(EI88="",COUNTIF(EI85:EI88,EI88)=1),"",$BU88)</f>
        <v/>
      </c>
      <c r="EK88" s="49" t="str">
        <f>IF(EE88="","",IF(COUNTIF(EI85:EI88,EI88)=1,EI88,EI88+RANK(EJ88,EJ85:EJ88,0)-1))</f>
        <v/>
      </c>
      <c r="EL88" s="49">
        <f>IF(DT88&gt;0,CG83+DA83+RANK(EK88,EK85:EK88,1),)</f>
        <v>0</v>
      </c>
      <c r="EM88" s="14"/>
      <c r="EN88" s="49">
        <f t="shared" si="928"/>
        <v>0</v>
      </c>
      <c r="EO88" s="49">
        <f t="shared" si="929"/>
        <v>0</v>
      </c>
      <c r="EP88" s="49">
        <f t="shared" si="930"/>
        <v>0</v>
      </c>
      <c r="EQ88" s="49">
        <f t="shared" si="931"/>
        <v>0</v>
      </c>
      <c r="ER88" s="49">
        <f t="shared" si="932"/>
        <v>0</v>
      </c>
      <c r="ES88" s="49" t="str">
        <f t="shared" si="933"/>
        <v>J</v>
      </c>
      <c r="ET88" s="49">
        <f>IF(EN88&gt;0,RANK(ER88,ER85:ER88)+CG83+DA83+DU83,)</f>
        <v>0</v>
      </c>
      <c r="EU88" s="49">
        <f>IF(AND(EN88&gt;0,COUNTIF(ET85:ET88,ET88)&gt;1),SUMIFS($AI$4:$AI$108,$AF$4:$AF$108,$BT88,$M$4:$M$108,4)+SUMIFS($AK$4:$AK$108,$AH$4:$AH$108,$BT88,$M$4:$M$108,4)-SUMIFS($AK$4:$AK$108,$AF$4:$AF$108,$BT88,$M$4:$M$108,4)-SUMIFS($AI$4:$AI$108,$AH$4:$AH$108,$BT88,$M$4:$M$108,4),)</f>
        <v>0</v>
      </c>
      <c r="EV88" s="49">
        <f>IF(AND(EN88&gt;0,COUNTIF(ET85:ET88,ET88)&gt;1),ET88+RANK(EU88,EU85:EU88)-1,ET88)</f>
        <v>0</v>
      </c>
      <c r="EW88" s="49">
        <f t="shared" si="934"/>
        <v>0</v>
      </c>
      <c r="EX88" s="49">
        <f>IF(AND(EN88&gt;0,COUNTIF(EV85:EV88,EV88)&gt;1),EV88+RANK(EW88,EW85:EW88)-1,EV88)</f>
        <v>0</v>
      </c>
      <c r="EY88" s="49" t="str">
        <f t="shared" si="935"/>
        <v/>
      </c>
      <c r="EZ88" s="49" t="str">
        <f>IF(OR(EY88="",COUNTIF(EY85:EY88,EY88)=1),"",$BZ88)</f>
        <v/>
      </c>
      <c r="FA88" s="49" t="str">
        <f>IF(EY88="","",IF(COUNTIF(EY85:EY88,EY88)=1,EY88,EY88+RANK(EZ88,EZ85:EZ88,0)-1))</f>
        <v/>
      </c>
      <c r="FB88" s="49" t="str">
        <f>IF(OR(FA88="",COUNTIF(FA85:FA88,FA88)=1),"",$BX88)</f>
        <v/>
      </c>
      <c r="FC88" s="49" t="str">
        <f>IF(EY88="","",IF(COUNTIF(FA85:FA88,FA88)=1,FA88,FA88+RANK(FB88,FB85:FB88,0)-1))</f>
        <v/>
      </c>
      <c r="FD88" s="49" t="str">
        <f>IF(OR(FC88="",COUNTIF(FC85:FC88,FC88)=1),"",$BU88)</f>
        <v/>
      </c>
      <c r="FE88" s="49" t="str">
        <f>IF(EY88="","",IF(COUNTIF(FC85:FC88,FC88)=1,FC88,FC88+RANK(FD88,FD85:FD88,0)-1))</f>
        <v/>
      </c>
      <c r="FF88" s="49">
        <f>IF(EN88&gt;0,CG83+DA83+DU83+RANK(FE88,FE85:FE88,1),)</f>
        <v>0</v>
      </c>
      <c r="FG88" s="14"/>
      <c r="FH88" s="49">
        <f>IFERROR(VLOOKUP(FJ88,CF84:CX88,19,FALSE),IFERROR(VLOOKUP(FJ88,CZ84:DR88,19,FALSE),IFERROR(VLOOKUP(FJ88,DT84:EL88,19,FALSE),VLOOKUP(FJ88,EN84:FF88,19,FALSE))))</f>
        <v>1</v>
      </c>
      <c r="FI88" s="49">
        <f>RANK(FH88,FH85:FH88,1)+COUNTIF(FH85:FH88,FH88)-1</f>
        <v>4</v>
      </c>
      <c r="FJ88" s="14" t="str">
        <f t="shared" si="936"/>
        <v>Jordanien</v>
      </c>
      <c r="FK88" s="42"/>
      <c r="FL88" s="42"/>
      <c r="FM88" s="42"/>
      <c r="FN88" s="42"/>
      <c r="FO88" s="42"/>
      <c r="FP88" s="42"/>
      <c r="FQ88" s="42"/>
      <c r="FR88" s="42"/>
      <c r="FS88" s="42"/>
      <c r="FT88" s="42"/>
      <c r="FU88" s="42"/>
      <c r="FV88" s="42"/>
      <c r="FW88" s="42"/>
      <c r="FX88" s="42"/>
      <c r="FY88" s="42"/>
      <c r="FZ88" s="44">
        <v>86</v>
      </c>
      <c r="GA88" s="44" t="str">
        <f t="shared" si="79"/>
        <v>HGBCJFLK</v>
      </c>
      <c r="GB88" s="44" t="s">
        <v>160</v>
      </c>
      <c r="GC88" s="44" t="s">
        <v>149</v>
      </c>
      <c r="GD88" s="44" t="s">
        <v>146</v>
      </c>
      <c r="GE88" s="44" t="s">
        <v>163</v>
      </c>
      <c r="GF88" s="44" t="s">
        <v>159</v>
      </c>
      <c r="GG88" s="44" t="s">
        <v>109</v>
      </c>
      <c r="GH88" s="44" t="s">
        <v>152</v>
      </c>
      <c r="GI88" s="44" t="s">
        <v>151</v>
      </c>
      <c r="GJ88" s="100" t="str">
        <f t="shared" ref="GJ88:GQ88" si="943">VLOOKUP(GB88,$FM$3:$FN$15,2,FALSE)</f>
        <v>Saudiarabien</v>
      </c>
      <c r="GK88" s="100" t="str">
        <f t="shared" si="943"/>
        <v>Iran</v>
      </c>
      <c r="GL88" s="100" t="str">
        <f t="shared" si="943"/>
        <v>Qatar</v>
      </c>
      <c r="GM88" s="100" t="str">
        <f t="shared" si="943"/>
        <v>Haiti</v>
      </c>
      <c r="GN88" s="100" t="str">
        <f t="shared" si="943"/>
        <v>Österrike</v>
      </c>
      <c r="GO88" s="100" t="str">
        <f t="shared" si="943"/>
        <v>Sverige</v>
      </c>
      <c r="GP88" s="100" t="str">
        <f t="shared" si="943"/>
        <v>Ghana</v>
      </c>
      <c r="GQ88" s="100" t="str">
        <f t="shared" si="943"/>
        <v>Uzbekistan</v>
      </c>
      <c r="GR88" s="42" t="str">
        <f t="shared" si="81"/>
        <v/>
      </c>
      <c r="GS88" s="42"/>
      <c r="GT88" s="42"/>
      <c r="GU88" s="42"/>
      <c r="GV88" s="42"/>
      <c r="GW88" s="42"/>
      <c r="GX88" s="127"/>
      <c r="GY88" s="42"/>
      <c r="GZ88" s="85">
        <v>85</v>
      </c>
      <c r="HA88" s="42"/>
      <c r="HB88" s="96"/>
      <c r="HC88" s="85"/>
      <c r="HD88" s="42"/>
      <c r="HE88" s="42"/>
      <c r="HF88" s="42"/>
      <c r="HG88" s="42"/>
    </row>
    <row r="89" spans="1:215" ht="14.25" customHeight="1" x14ac:dyDescent="0.35">
      <c r="A89" s="42"/>
      <c r="B89" s="85">
        <v>69</v>
      </c>
      <c r="C89" s="86">
        <v>46201</v>
      </c>
      <c r="D89" s="87" t="s">
        <v>207</v>
      </c>
      <c r="E89" s="88" t="s">
        <v>157</v>
      </c>
      <c r="F89" s="89" t="s">
        <v>208</v>
      </c>
      <c r="G89" s="90"/>
      <c r="H89" s="85" t="s">
        <v>157</v>
      </c>
      <c r="I89" s="90"/>
      <c r="J89" s="85" t="str">
        <f t="shared" si="856"/>
        <v/>
      </c>
      <c r="K89" s="91"/>
      <c r="L89" s="91"/>
      <c r="M89" s="92">
        <f t="shared" si="857"/>
        <v>1</v>
      </c>
      <c r="N89" s="46"/>
      <c r="O89" s="118" t="str">
        <f>IF(COUNTBLANK(G85:G90)+COUNTBLANK(I85:I90)=0,"Resultat OK","Fyll i resultat")</f>
        <v>Fyll i resultat</v>
      </c>
      <c r="P89" s="102"/>
      <c r="Q89" s="102"/>
      <c r="R89" s="102"/>
      <c r="S89" s="102"/>
      <c r="T89" s="102"/>
      <c r="U89" s="102"/>
      <c r="V89" s="43"/>
      <c r="W89" s="42"/>
      <c r="X89" s="43"/>
      <c r="Y89" s="44"/>
      <c r="Z89" s="44"/>
      <c r="AA89" s="44"/>
      <c r="AB89" s="47"/>
      <c r="AC89" s="48"/>
      <c r="AD89" s="42"/>
      <c r="AE89" s="98">
        <f t="shared" ref="AE89:AH89" si="944">C89</f>
        <v>46201</v>
      </c>
      <c r="AF89" s="98" t="str">
        <f t="shared" si="944"/>
        <v>Algeriet</v>
      </c>
      <c r="AG89" s="98" t="str">
        <f t="shared" si="944"/>
        <v>-</v>
      </c>
      <c r="AH89" s="98" t="str">
        <f t="shared" si="944"/>
        <v>Österrike</v>
      </c>
      <c r="AI89" s="90" t="str">
        <f t="shared" si="866"/>
        <v/>
      </c>
      <c r="AJ89" s="85" t="str">
        <f t="shared" si="867"/>
        <v>-</v>
      </c>
      <c r="AK89" s="90" t="str">
        <f t="shared" si="868"/>
        <v/>
      </c>
      <c r="AL89" s="85" t="str">
        <f t="shared" si="869"/>
        <v/>
      </c>
      <c r="AM89" s="91"/>
      <c r="AN89" s="49">
        <f t="shared" si="870"/>
        <v>0</v>
      </c>
      <c r="AO89" s="49">
        <f t="shared" si="871"/>
        <v>0</v>
      </c>
      <c r="AP89" s="49">
        <f t="shared" si="872"/>
        <v>0</v>
      </c>
      <c r="AQ89" s="49">
        <f t="shared" si="873"/>
        <v>0</v>
      </c>
      <c r="AR89" s="49">
        <f t="shared" si="874"/>
        <v>0</v>
      </c>
      <c r="AS89" s="49">
        <f t="shared" si="875"/>
        <v>0</v>
      </c>
      <c r="AT89" s="49">
        <f t="shared" si="876"/>
        <v>0</v>
      </c>
      <c r="AU89" s="49">
        <f t="shared" si="877"/>
        <v>0</v>
      </c>
      <c r="AV89" s="49">
        <f t="shared" si="878"/>
        <v>0</v>
      </c>
      <c r="AW89" s="49">
        <f t="shared" si="879"/>
        <v>0</v>
      </c>
      <c r="AX89" s="49">
        <f t="shared" si="880"/>
        <v>0</v>
      </c>
      <c r="AY89" s="49">
        <f t="shared" si="881"/>
        <v>0</v>
      </c>
      <c r="AZ89" s="49">
        <f t="shared" si="882"/>
        <v>0</v>
      </c>
      <c r="BA89" s="49">
        <f t="shared" si="883"/>
        <v>0</v>
      </c>
      <c r="BB89" s="49">
        <f t="shared" si="884"/>
        <v>0</v>
      </c>
      <c r="BC89" s="49">
        <f t="shared" si="885"/>
        <v>0</v>
      </c>
      <c r="BD89" s="49">
        <f t="shared" si="886"/>
        <v>0</v>
      </c>
      <c r="BE89" s="49">
        <f t="shared" si="887"/>
        <v>0</v>
      </c>
      <c r="BF89" s="49">
        <f t="shared" si="888"/>
        <v>0</v>
      </c>
      <c r="BG89" s="49">
        <f t="shared" si="889"/>
        <v>0</v>
      </c>
      <c r="BH89" s="49">
        <f t="shared" si="890"/>
        <v>0</v>
      </c>
      <c r="BI89" s="49">
        <f t="shared" si="891"/>
        <v>0</v>
      </c>
      <c r="BJ89" s="49">
        <f t="shared" si="892"/>
        <v>0</v>
      </c>
      <c r="BK89" s="49">
        <f t="shared" si="893"/>
        <v>0</v>
      </c>
      <c r="BL89" s="49">
        <f t="shared" si="894"/>
        <v>0</v>
      </c>
      <c r="BM89" s="49">
        <f t="shared" si="895"/>
        <v>0</v>
      </c>
      <c r="BN89" s="49">
        <f t="shared" si="896"/>
        <v>0</v>
      </c>
      <c r="BO89" s="49">
        <f t="shared" si="897"/>
        <v>0</v>
      </c>
      <c r="BP89" s="49">
        <f t="shared" si="898"/>
        <v>0</v>
      </c>
      <c r="BQ89" s="49">
        <f t="shared" si="899"/>
        <v>0</v>
      </c>
      <c r="BR89" s="14"/>
      <c r="BS89" s="14"/>
      <c r="BT89" s="14"/>
      <c r="BU89" s="49"/>
      <c r="BV89" s="49"/>
      <c r="BW89" s="49"/>
      <c r="BX89" s="49"/>
      <c r="BY89" s="49"/>
      <c r="BZ89" s="49"/>
      <c r="CA89" s="49"/>
      <c r="CB89" s="14"/>
      <c r="CC89" s="49"/>
      <c r="CD89" s="49"/>
      <c r="CE89" s="14"/>
      <c r="CF89" s="14"/>
      <c r="CG89" s="49"/>
      <c r="CH89" s="49"/>
      <c r="CI89" s="49"/>
      <c r="CJ89" s="49"/>
      <c r="CK89" s="49"/>
      <c r="CL89" s="49"/>
      <c r="CM89" s="49"/>
      <c r="CN89" s="49"/>
      <c r="CO89" s="49"/>
      <c r="CP89" s="49"/>
      <c r="CQ89" s="49"/>
      <c r="CR89" s="49"/>
      <c r="CS89" s="49"/>
      <c r="CT89" s="49"/>
      <c r="CU89" s="49"/>
      <c r="CV89" s="49"/>
      <c r="CW89" s="49"/>
      <c r="CX89" s="49"/>
      <c r="CY89" s="14"/>
      <c r="CZ89" s="14"/>
      <c r="DA89" s="49"/>
      <c r="DB89" s="49"/>
      <c r="DC89" s="49"/>
      <c r="DD89" s="49"/>
      <c r="DE89" s="49"/>
      <c r="DF89" s="49"/>
      <c r="DG89" s="49"/>
      <c r="DH89" s="49"/>
      <c r="DI89" s="49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49"/>
      <c r="DU89" s="49"/>
      <c r="DV89" s="49"/>
      <c r="DW89" s="49"/>
      <c r="DX89" s="49"/>
      <c r="DY89" s="49"/>
      <c r="DZ89" s="49"/>
      <c r="EA89" s="49"/>
      <c r="EB89" s="49"/>
      <c r="EC89" s="49"/>
      <c r="ED89" s="49"/>
      <c r="EE89" s="49"/>
      <c r="EF89" s="49"/>
      <c r="EG89" s="49"/>
      <c r="EH89" s="49"/>
      <c r="EI89" s="49"/>
      <c r="EJ89" s="49"/>
      <c r="EK89" s="49"/>
      <c r="EL89" s="49"/>
      <c r="EM89" s="14"/>
      <c r="EN89" s="49"/>
      <c r="EO89" s="49"/>
      <c r="EP89" s="49"/>
      <c r="EQ89" s="49"/>
      <c r="ER89" s="49"/>
      <c r="ES89" s="49"/>
      <c r="ET89" s="49"/>
      <c r="EU89" s="49"/>
      <c r="EV89" s="49"/>
      <c r="EW89" s="49"/>
      <c r="EX89" s="49"/>
      <c r="EY89" s="49"/>
      <c r="EZ89" s="49"/>
      <c r="FA89" s="49"/>
      <c r="FB89" s="49"/>
      <c r="FC89" s="49"/>
      <c r="FD89" s="49"/>
      <c r="FE89" s="49"/>
      <c r="FF89" s="49"/>
      <c r="FG89" s="14"/>
      <c r="FH89" s="49"/>
      <c r="FI89" s="49"/>
      <c r="FJ89" s="14"/>
      <c r="FK89" s="42"/>
      <c r="FL89" s="42"/>
      <c r="FM89" s="42"/>
      <c r="FN89" s="42"/>
      <c r="FO89" s="42"/>
      <c r="FP89" s="42"/>
      <c r="FQ89" s="42"/>
      <c r="FR89" s="42"/>
      <c r="FS89" s="42"/>
      <c r="FT89" s="42"/>
      <c r="FU89" s="42"/>
      <c r="FV89" s="42"/>
      <c r="FW89" s="42"/>
      <c r="FX89" s="42"/>
      <c r="FY89" s="42"/>
      <c r="FZ89" s="44">
        <v>87</v>
      </c>
      <c r="GA89" s="44" t="str">
        <f t="shared" si="79"/>
        <v>HGBCIFLK</v>
      </c>
      <c r="GB89" s="44" t="s">
        <v>160</v>
      </c>
      <c r="GC89" s="44" t="s">
        <v>149</v>
      </c>
      <c r="GD89" s="44" t="s">
        <v>146</v>
      </c>
      <c r="GE89" s="44" t="s">
        <v>163</v>
      </c>
      <c r="GF89" s="44" t="s">
        <v>150</v>
      </c>
      <c r="GG89" s="44" t="s">
        <v>109</v>
      </c>
      <c r="GH89" s="44" t="s">
        <v>152</v>
      </c>
      <c r="GI89" s="44" t="s">
        <v>151</v>
      </c>
      <c r="GJ89" s="100" t="str">
        <f t="shared" ref="GJ89:GQ89" si="945">VLOOKUP(GB89,$FM$3:$FN$15,2,FALSE)</f>
        <v>Saudiarabien</v>
      </c>
      <c r="GK89" s="100" t="str">
        <f t="shared" si="945"/>
        <v>Iran</v>
      </c>
      <c r="GL89" s="100" t="str">
        <f t="shared" si="945"/>
        <v>Qatar</v>
      </c>
      <c r="GM89" s="100" t="str">
        <f t="shared" si="945"/>
        <v>Haiti</v>
      </c>
      <c r="GN89" s="100" t="str">
        <f t="shared" si="945"/>
        <v>Irak</v>
      </c>
      <c r="GO89" s="100" t="str">
        <f t="shared" si="945"/>
        <v>Sverige</v>
      </c>
      <c r="GP89" s="100" t="str">
        <f t="shared" si="945"/>
        <v>Ghana</v>
      </c>
      <c r="GQ89" s="100" t="str">
        <f t="shared" si="945"/>
        <v>Uzbekistan</v>
      </c>
      <c r="GR89" s="42" t="str">
        <f t="shared" si="81"/>
        <v/>
      </c>
      <c r="GS89" s="42"/>
      <c r="GT89" s="42"/>
      <c r="GU89" s="42"/>
      <c r="GV89" s="42"/>
      <c r="GW89" s="42"/>
      <c r="GX89" s="127"/>
      <c r="GY89" s="42"/>
      <c r="GZ89" s="85">
        <v>86</v>
      </c>
      <c r="HA89" s="42"/>
      <c r="HB89" s="96"/>
      <c r="HC89" s="85"/>
      <c r="HD89" s="42"/>
      <c r="HE89" s="42"/>
      <c r="HF89" s="42"/>
      <c r="HG89" s="42"/>
    </row>
    <row r="90" spans="1:215" ht="14.25" customHeight="1" x14ac:dyDescent="0.35">
      <c r="A90" s="42"/>
      <c r="B90" s="85">
        <v>70</v>
      </c>
      <c r="C90" s="86">
        <v>46201</v>
      </c>
      <c r="D90" s="87" t="s">
        <v>209</v>
      </c>
      <c r="E90" s="88" t="s">
        <v>157</v>
      </c>
      <c r="F90" s="89" t="s">
        <v>206</v>
      </c>
      <c r="G90" s="90"/>
      <c r="H90" s="85" t="s">
        <v>157</v>
      </c>
      <c r="I90" s="90"/>
      <c r="J90" s="85" t="str">
        <f t="shared" si="856"/>
        <v/>
      </c>
      <c r="K90" s="91"/>
      <c r="L90" s="91"/>
      <c r="M90" s="92">
        <f t="shared" si="857"/>
        <v>1</v>
      </c>
      <c r="N90" s="46"/>
      <c r="O90" s="42"/>
      <c r="P90" s="42"/>
      <c r="Q90" s="42"/>
      <c r="R90" s="42"/>
      <c r="S90" s="42"/>
      <c r="T90" s="42"/>
      <c r="U90" s="42"/>
      <c r="V90" s="43"/>
      <c r="W90" s="42"/>
      <c r="X90" s="43"/>
      <c r="Y90" s="44"/>
      <c r="Z90" s="44"/>
      <c r="AA90" s="44"/>
      <c r="AB90" s="47"/>
      <c r="AC90" s="48"/>
      <c r="AD90" s="42"/>
      <c r="AE90" s="98">
        <f t="shared" ref="AE90:AH90" si="946">C90</f>
        <v>46201</v>
      </c>
      <c r="AF90" s="98" t="str">
        <f t="shared" si="946"/>
        <v>Jordanien</v>
      </c>
      <c r="AG90" s="98" t="str">
        <f t="shared" si="946"/>
        <v>-</v>
      </c>
      <c r="AH90" s="98" t="str">
        <f t="shared" si="946"/>
        <v>Argentina</v>
      </c>
      <c r="AI90" s="90" t="str">
        <f t="shared" si="866"/>
        <v/>
      </c>
      <c r="AJ90" s="85" t="str">
        <f t="shared" si="867"/>
        <v>-</v>
      </c>
      <c r="AK90" s="90" t="str">
        <f t="shared" si="868"/>
        <v/>
      </c>
      <c r="AL90" s="85" t="str">
        <f t="shared" si="869"/>
        <v/>
      </c>
      <c r="AM90" s="91"/>
      <c r="AN90" s="49">
        <f t="shared" si="870"/>
        <v>0</v>
      </c>
      <c r="AO90" s="49">
        <f t="shared" si="871"/>
        <v>0</v>
      </c>
      <c r="AP90" s="49">
        <f t="shared" si="872"/>
        <v>0</v>
      </c>
      <c r="AQ90" s="49">
        <f t="shared" si="873"/>
        <v>0</v>
      </c>
      <c r="AR90" s="49">
        <f t="shared" si="874"/>
        <v>0</v>
      </c>
      <c r="AS90" s="49">
        <f t="shared" si="875"/>
        <v>0</v>
      </c>
      <c r="AT90" s="49">
        <f t="shared" si="876"/>
        <v>0</v>
      </c>
      <c r="AU90" s="49">
        <f t="shared" si="877"/>
        <v>0</v>
      </c>
      <c r="AV90" s="49">
        <f t="shared" si="878"/>
        <v>0</v>
      </c>
      <c r="AW90" s="49">
        <f t="shared" si="879"/>
        <v>0</v>
      </c>
      <c r="AX90" s="49">
        <f t="shared" si="880"/>
        <v>0</v>
      </c>
      <c r="AY90" s="49">
        <f t="shared" si="881"/>
        <v>0</v>
      </c>
      <c r="AZ90" s="49">
        <f t="shared" si="882"/>
        <v>0</v>
      </c>
      <c r="BA90" s="49">
        <f t="shared" si="883"/>
        <v>0</v>
      </c>
      <c r="BB90" s="49">
        <f t="shared" si="884"/>
        <v>0</v>
      </c>
      <c r="BC90" s="49">
        <f t="shared" si="885"/>
        <v>0</v>
      </c>
      <c r="BD90" s="49">
        <f t="shared" si="886"/>
        <v>0</v>
      </c>
      <c r="BE90" s="49">
        <f t="shared" si="887"/>
        <v>0</v>
      </c>
      <c r="BF90" s="49">
        <f t="shared" si="888"/>
        <v>0</v>
      </c>
      <c r="BG90" s="49">
        <f t="shared" si="889"/>
        <v>0</v>
      </c>
      <c r="BH90" s="49">
        <f t="shared" si="890"/>
        <v>0</v>
      </c>
      <c r="BI90" s="49">
        <f t="shared" si="891"/>
        <v>0</v>
      </c>
      <c r="BJ90" s="49">
        <f t="shared" si="892"/>
        <v>0</v>
      </c>
      <c r="BK90" s="49">
        <f t="shared" si="893"/>
        <v>0</v>
      </c>
      <c r="BL90" s="49">
        <f t="shared" si="894"/>
        <v>0</v>
      </c>
      <c r="BM90" s="49">
        <f t="shared" si="895"/>
        <v>0</v>
      </c>
      <c r="BN90" s="49">
        <f t="shared" si="896"/>
        <v>0</v>
      </c>
      <c r="BO90" s="49">
        <f t="shared" si="897"/>
        <v>0</v>
      </c>
      <c r="BP90" s="49">
        <f t="shared" si="898"/>
        <v>0</v>
      </c>
      <c r="BQ90" s="49">
        <f t="shared" si="899"/>
        <v>0</v>
      </c>
      <c r="BR90" s="14"/>
      <c r="BS90" s="14"/>
      <c r="BT90" s="14"/>
      <c r="BU90" s="49"/>
      <c r="BV90" s="49"/>
      <c r="BW90" s="49"/>
      <c r="BX90" s="49"/>
      <c r="BY90" s="49"/>
      <c r="BZ90" s="49"/>
      <c r="CA90" s="49"/>
      <c r="CB90" s="14"/>
      <c r="CC90" s="49"/>
      <c r="CD90" s="49"/>
      <c r="CE90" s="14"/>
      <c r="CF90" s="14"/>
      <c r="CG90" s="49"/>
      <c r="CH90" s="49"/>
      <c r="CI90" s="49"/>
      <c r="CJ90" s="49"/>
      <c r="CK90" s="49"/>
      <c r="CL90" s="49"/>
      <c r="CM90" s="49"/>
      <c r="CN90" s="49"/>
      <c r="CO90" s="49"/>
      <c r="CP90" s="49"/>
      <c r="CQ90" s="49"/>
      <c r="CR90" s="49"/>
      <c r="CS90" s="49"/>
      <c r="CT90" s="49"/>
      <c r="CU90" s="49"/>
      <c r="CV90" s="49"/>
      <c r="CW90" s="49"/>
      <c r="CX90" s="49"/>
      <c r="CY90" s="14"/>
      <c r="CZ90" s="14"/>
      <c r="DA90" s="49"/>
      <c r="DB90" s="49"/>
      <c r="DC90" s="49"/>
      <c r="DD90" s="49"/>
      <c r="DE90" s="49"/>
      <c r="DF90" s="49"/>
      <c r="DG90" s="49"/>
      <c r="DH90" s="49"/>
      <c r="DI90" s="49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49"/>
      <c r="DU90" s="49"/>
      <c r="DV90" s="49"/>
      <c r="DW90" s="49"/>
      <c r="DX90" s="49"/>
      <c r="DY90" s="49"/>
      <c r="DZ90" s="49"/>
      <c r="EA90" s="49"/>
      <c r="EB90" s="49"/>
      <c r="EC90" s="49"/>
      <c r="ED90" s="49"/>
      <c r="EE90" s="49"/>
      <c r="EF90" s="49"/>
      <c r="EG90" s="49"/>
      <c r="EH90" s="49"/>
      <c r="EI90" s="49"/>
      <c r="EJ90" s="49"/>
      <c r="EK90" s="49"/>
      <c r="EL90" s="49"/>
      <c r="EM90" s="14"/>
      <c r="EN90" s="49"/>
      <c r="EO90" s="49"/>
      <c r="EP90" s="49"/>
      <c r="EQ90" s="49"/>
      <c r="ER90" s="49"/>
      <c r="ES90" s="49"/>
      <c r="ET90" s="49"/>
      <c r="EU90" s="49"/>
      <c r="EV90" s="49"/>
      <c r="EW90" s="49"/>
      <c r="EX90" s="49"/>
      <c r="EY90" s="49"/>
      <c r="EZ90" s="49"/>
      <c r="FA90" s="49"/>
      <c r="FB90" s="49"/>
      <c r="FC90" s="49"/>
      <c r="FD90" s="49"/>
      <c r="FE90" s="49"/>
      <c r="FF90" s="49"/>
      <c r="FG90" s="14"/>
      <c r="FH90" s="49"/>
      <c r="FI90" s="49"/>
      <c r="FJ90" s="14"/>
      <c r="FK90" s="42"/>
      <c r="FL90" s="42"/>
      <c r="FM90" s="42"/>
      <c r="FN90" s="42"/>
      <c r="FO90" s="42"/>
      <c r="FP90" s="42"/>
      <c r="FQ90" s="42"/>
      <c r="FR90" s="42"/>
      <c r="FS90" s="42"/>
      <c r="FT90" s="42"/>
      <c r="FU90" s="42"/>
      <c r="FV90" s="42"/>
      <c r="FW90" s="42"/>
      <c r="FX90" s="42"/>
      <c r="FY90" s="42"/>
      <c r="FZ90" s="44">
        <v>88</v>
      </c>
      <c r="GA90" s="44" t="str">
        <f t="shared" si="79"/>
        <v>HGBCJFLI</v>
      </c>
      <c r="GB90" s="44" t="s">
        <v>160</v>
      </c>
      <c r="GC90" s="44" t="s">
        <v>149</v>
      </c>
      <c r="GD90" s="44" t="s">
        <v>146</v>
      </c>
      <c r="GE90" s="44" t="s">
        <v>163</v>
      </c>
      <c r="GF90" s="44" t="s">
        <v>159</v>
      </c>
      <c r="GG90" s="44" t="s">
        <v>109</v>
      </c>
      <c r="GH90" s="44" t="s">
        <v>152</v>
      </c>
      <c r="GI90" s="44" t="s">
        <v>150</v>
      </c>
      <c r="GJ90" s="100" t="str">
        <f t="shared" ref="GJ90:GQ90" si="947">VLOOKUP(GB90,$FM$3:$FN$15,2,FALSE)</f>
        <v>Saudiarabien</v>
      </c>
      <c r="GK90" s="100" t="str">
        <f t="shared" si="947"/>
        <v>Iran</v>
      </c>
      <c r="GL90" s="100" t="str">
        <f t="shared" si="947"/>
        <v>Qatar</v>
      </c>
      <c r="GM90" s="100" t="str">
        <f t="shared" si="947"/>
        <v>Haiti</v>
      </c>
      <c r="GN90" s="100" t="str">
        <f t="shared" si="947"/>
        <v>Österrike</v>
      </c>
      <c r="GO90" s="100" t="str">
        <f t="shared" si="947"/>
        <v>Sverige</v>
      </c>
      <c r="GP90" s="100" t="str">
        <f t="shared" si="947"/>
        <v>Ghana</v>
      </c>
      <c r="GQ90" s="100" t="str">
        <f t="shared" si="947"/>
        <v>Irak</v>
      </c>
      <c r="GR90" s="42" t="str">
        <f t="shared" si="81"/>
        <v/>
      </c>
      <c r="GS90" s="42"/>
      <c r="GT90" s="42"/>
      <c r="GU90" s="42"/>
      <c r="GV90" s="42"/>
      <c r="GW90" s="42"/>
      <c r="GX90" s="127"/>
      <c r="GY90" s="42"/>
      <c r="GZ90" s="85">
        <v>87</v>
      </c>
      <c r="HA90" s="42"/>
      <c r="HB90" s="96"/>
      <c r="HC90" s="85"/>
      <c r="HD90" s="42"/>
      <c r="HE90" s="42"/>
      <c r="HF90" s="42"/>
      <c r="HG90" s="42"/>
    </row>
    <row r="91" spans="1:215" ht="14.25" customHeight="1" x14ac:dyDescent="0.35">
      <c r="A91" s="42"/>
      <c r="B91" s="44"/>
      <c r="C91" s="71"/>
      <c r="D91" s="43"/>
      <c r="E91" s="44"/>
      <c r="F91" s="43"/>
      <c r="G91" s="141"/>
      <c r="H91" s="91"/>
      <c r="I91" s="141"/>
      <c r="J91" s="44"/>
      <c r="K91" s="91"/>
      <c r="L91" s="91"/>
      <c r="M91" s="46"/>
      <c r="N91" s="46"/>
      <c r="O91" s="42"/>
      <c r="P91" s="42"/>
      <c r="Q91" s="42"/>
      <c r="R91" s="42"/>
      <c r="S91" s="42"/>
      <c r="T91" s="42"/>
      <c r="U91" s="42"/>
      <c r="V91" s="43"/>
      <c r="W91" s="42"/>
      <c r="X91" s="43"/>
      <c r="Y91" s="44"/>
      <c r="Z91" s="44"/>
      <c r="AA91" s="44"/>
      <c r="AB91" s="47"/>
      <c r="AC91" s="48"/>
      <c r="AD91" s="42"/>
      <c r="AE91" s="71"/>
      <c r="AF91" s="43"/>
      <c r="AG91" s="44"/>
      <c r="AH91" s="43"/>
      <c r="AI91" s="141"/>
      <c r="AJ91" s="91"/>
      <c r="AK91" s="141"/>
      <c r="AL91" s="44"/>
      <c r="AM91" s="91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14"/>
      <c r="BS91" s="14"/>
      <c r="BT91" s="14"/>
      <c r="BU91" s="49"/>
      <c r="BV91" s="49"/>
      <c r="BW91" s="49"/>
      <c r="BX91" s="49"/>
      <c r="BY91" s="49"/>
      <c r="BZ91" s="49"/>
      <c r="CA91" s="49"/>
      <c r="CB91" s="14"/>
      <c r="CC91" s="49"/>
      <c r="CD91" s="49"/>
      <c r="CE91" s="14"/>
      <c r="CF91" s="14"/>
      <c r="CG91" s="49"/>
      <c r="CH91" s="49"/>
      <c r="CI91" s="49"/>
      <c r="CJ91" s="49"/>
      <c r="CK91" s="49"/>
      <c r="CL91" s="49"/>
      <c r="CM91" s="49"/>
      <c r="CN91" s="49"/>
      <c r="CO91" s="49"/>
      <c r="CP91" s="49"/>
      <c r="CQ91" s="49"/>
      <c r="CR91" s="49"/>
      <c r="CS91" s="49"/>
      <c r="CT91" s="49"/>
      <c r="CU91" s="49"/>
      <c r="CV91" s="49"/>
      <c r="CW91" s="49"/>
      <c r="CX91" s="49"/>
      <c r="CY91" s="14"/>
      <c r="CZ91" s="14"/>
      <c r="DA91" s="49"/>
      <c r="DB91" s="49"/>
      <c r="DC91" s="49"/>
      <c r="DD91" s="49"/>
      <c r="DE91" s="49"/>
      <c r="DF91" s="49"/>
      <c r="DG91" s="49"/>
      <c r="DH91" s="49"/>
      <c r="DI91" s="49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49"/>
      <c r="DU91" s="49"/>
      <c r="DV91" s="49"/>
      <c r="DW91" s="49"/>
      <c r="DX91" s="49"/>
      <c r="DY91" s="49"/>
      <c r="DZ91" s="49"/>
      <c r="EA91" s="49"/>
      <c r="EB91" s="49"/>
      <c r="EC91" s="49"/>
      <c r="ED91" s="49"/>
      <c r="EE91" s="49"/>
      <c r="EF91" s="49"/>
      <c r="EG91" s="49"/>
      <c r="EH91" s="49"/>
      <c r="EI91" s="49"/>
      <c r="EJ91" s="49"/>
      <c r="EK91" s="49"/>
      <c r="EL91" s="49"/>
      <c r="EM91" s="14"/>
      <c r="EN91" s="49"/>
      <c r="EO91" s="49"/>
      <c r="EP91" s="49"/>
      <c r="EQ91" s="49"/>
      <c r="ER91" s="49"/>
      <c r="ES91" s="49"/>
      <c r="ET91" s="49"/>
      <c r="EU91" s="49"/>
      <c r="EV91" s="49"/>
      <c r="EW91" s="49"/>
      <c r="EX91" s="49"/>
      <c r="EY91" s="49"/>
      <c r="EZ91" s="49"/>
      <c r="FA91" s="49"/>
      <c r="FB91" s="49"/>
      <c r="FC91" s="49"/>
      <c r="FD91" s="49"/>
      <c r="FE91" s="49"/>
      <c r="FF91" s="49"/>
      <c r="FG91" s="14"/>
      <c r="FH91" s="49"/>
      <c r="FI91" s="49"/>
      <c r="FJ91" s="14"/>
      <c r="FK91" s="42"/>
      <c r="FL91" s="42"/>
      <c r="FM91" s="42"/>
      <c r="FN91" s="42"/>
      <c r="FO91" s="42"/>
      <c r="FP91" s="42"/>
      <c r="FQ91" s="42"/>
      <c r="FR91" s="42"/>
      <c r="FS91" s="42"/>
      <c r="FT91" s="42"/>
      <c r="FU91" s="42"/>
      <c r="FV91" s="42"/>
      <c r="FW91" s="42"/>
      <c r="FX91" s="42"/>
      <c r="FY91" s="42"/>
      <c r="FZ91" s="44">
        <v>89</v>
      </c>
      <c r="GA91" s="44" t="str">
        <f t="shared" si="79"/>
        <v>HGBCJFIK</v>
      </c>
      <c r="GB91" s="44" t="s">
        <v>160</v>
      </c>
      <c r="GC91" s="44" t="s">
        <v>149</v>
      </c>
      <c r="GD91" s="44" t="s">
        <v>146</v>
      </c>
      <c r="GE91" s="44" t="s">
        <v>163</v>
      </c>
      <c r="GF91" s="44" t="s">
        <v>159</v>
      </c>
      <c r="GG91" s="44" t="s">
        <v>109</v>
      </c>
      <c r="GH91" s="44" t="s">
        <v>150</v>
      </c>
      <c r="GI91" s="44" t="s">
        <v>151</v>
      </c>
      <c r="GJ91" s="100" t="str">
        <f t="shared" ref="GJ91:GQ91" si="948">VLOOKUP(GB91,$FM$3:$FN$15,2,FALSE)</f>
        <v>Saudiarabien</v>
      </c>
      <c r="GK91" s="100" t="str">
        <f t="shared" si="948"/>
        <v>Iran</v>
      </c>
      <c r="GL91" s="100" t="str">
        <f t="shared" si="948"/>
        <v>Qatar</v>
      </c>
      <c r="GM91" s="100" t="str">
        <f t="shared" si="948"/>
        <v>Haiti</v>
      </c>
      <c r="GN91" s="100" t="str">
        <f t="shared" si="948"/>
        <v>Österrike</v>
      </c>
      <c r="GO91" s="100" t="str">
        <f t="shared" si="948"/>
        <v>Sverige</v>
      </c>
      <c r="GP91" s="100" t="str">
        <f t="shared" si="948"/>
        <v>Irak</v>
      </c>
      <c r="GQ91" s="100" t="str">
        <f t="shared" si="948"/>
        <v>Uzbekistan</v>
      </c>
      <c r="GR91" s="42" t="str">
        <f t="shared" si="81"/>
        <v/>
      </c>
      <c r="GS91" s="42"/>
      <c r="GT91" s="42"/>
      <c r="GU91" s="42"/>
      <c r="GV91" s="42"/>
      <c r="GW91" s="42"/>
      <c r="GX91" s="127"/>
      <c r="GY91" s="42"/>
      <c r="GZ91" s="85">
        <v>88</v>
      </c>
      <c r="HA91" s="42"/>
      <c r="HB91" s="96"/>
      <c r="HC91" s="85"/>
      <c r="HD91" s="42"/>
      <c r="HE91" s="42"/>
      <c r="HF91" s="42"/>
      <c r="HG91" s="42"/>
    </row>
    <row r="92" spans="1:215" ht="14.25" customHeight="1" x14ac:dyDescent="0.35">
      <c r="A92" s="42"/>
      <c r="B92" s="54" t="s">
        <v>210</v>
      </c>
      <c r="C92" s="121"/>
      <c r="D92" s="54"/>
      <c r="E92" s="56"/>
      <c r="F92" s="54"/>
      <c r="G92" s="56"/>
      <c r="H92" s="56"/>
      <c r="I92" s="56"/>
      <c r="J92" s="56"/>
      <c r="K92" s="52"/>
      <c r="L92" s="52"/>
      <c r="M92" s="46"/>
      <c r="N92" s="46"/>
      <c r="O92" s="54" t="s">
        <v>210</v>
      </c>
      <c r="P92" s="42"/>
      <c r="Q92" s="42"/>
      <c r="R92" s="42"/>
      <c r="S92" s="42"/>
      <c r="T92" s="42"/>
      <c r="U92" s="42"/>
      <c r="V92" s="43"/>
      <c r="W92" s="42"/>
      <c r="X92" s="43"/>
      <c r="Y92" s="44"/>
      <c r="Z92" s="44"/>
      <c r="AA92" s="44"/>
      <c r="AB92" s="47"/>
      <c r="AC92" s="48"/>
      <c r="AD92" s="42"/>
      <c r="AE92" s="54" t="s">
        <v>210</v>
      </c>
      <c r="AF92" s="54"/>
      <c r="AG92" s="56"/>
      <c r="AH92" s="54"/>
      <c r="AI92" s="56"/>
      <c r="AJ92" s="56"/>
      <c r="AK92" s="56"/>
      <c r="AL92" s="56"/>
      <c r="AM92" s="52"/>
      <c r="AN92" s="52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14"/>
      <c r="BS92" s="14"/>
      <c r="BT92" s="67" t="s">
        <v>93</v>
      </c>
      <c r="BU92" s="62"/>
      <c r="BV92" s="62"/>
      <c r="BW92" s="62"/>
      <c r="BX92" s="62"/>
      <c r="BY92" s="62"/>
      <c r="BZ92" s="62"/>
      <c r="CA92" s="62"/>
      <c r="CB92" s="67"/>
      <c r="CC92" s="62"/>
      <c r="CD92" s="62"/>
      <c r="CE92" s="14"/>
      <c r="CF92" s="68" t="s">
        <v>94</v>
      </c>
      <c r="CG92" s="63">
        <f>COUNTIF(CC94:CC97,1)</f>
        <v>4</v>
      </c>
      <c r="CH92" s="63"/>
      <c r="CI92" s="63"/>
      <c r="CJ92" s="63"/>
      <c r="CK92" s="63"/>
      <c r="CL92" s="63"/>
      <c r="CM92" s="63"/>
      <c r="CN92" s="63"/>
      <c r="CO92" s="63"/>
      <c r="CP92" s="63"/>
      <c r="CQ92" s="49"/>
      <c r="CR92" s="49"/>
      <c r="CS92" s="49"/>
      <c r="CT92" s="49"/>
      <c r="CU92" s="49"/>
      <c r="CV92" s="49"/>
      <c r="CW92" s="49"/>
      <c r="CX92" s="49"/>
      <c r="CY92" s="14"/>
      <c r="CZ92" s="69" t="s">
        <v>97</v>
      </c>
      <c r="DA92" s="64">
        <f>COUNTIF(CC94:CC97,2)</f>
        <v>0</v>
      </c>
      <c r="DB92" s="64"/>
      <c r="DC92" s="64"/>
      <c r="DD92" s="64"/>
      <c r="DE92" s="64"/>
      <c r="DF92" s="64"/>
      <c r="DG92" s="64"/>
      <c r="DH92" s="64"/>
      <c r="DI92" s="64"/>
      <c r="DJ92" s="69"/>
      <c r="DK92" s="14"/>
      <c r="DL92" s="14"/>
      <c r="DM92" s="14"/>
      <c r="DN92" s="14"/>
      <c r="DO92" s="14"/>
      <c r="DP92" s="14"/>
      <c r="DQ92" s="14"/>
      <c r="DR92" s="14"/>
      <c r="DS92" s="14"/>
      <c r="DT92" s="65" t="s">
        <v>95</v>
      </c>
      <c r="DU92" s="65">
        <f>COUNTIF(CC94:CC97,3)</f>
        <v>0</v>
      </c>
      <c r="DV92" s="65"/>
      <c r="DW92" s="65"/>
      <c r="DX92" s="65"/>
      <c r="DY92" s="65"/>
      <c r="DZ92" s="65"/>
      <c r="EA92" s="65"/>
      <c r="EB92" s="65"/>
      <c r="EC92" s="65"/>
      <c r="ED92" s="65"/>
      <c r="EE92" s="49"/>
      <c r="EF92" s="49"/>
      <c r="EG92" s="49"/>
      <c r="EH92" s="49"/>
      <c r="EI92" s="49"/>
      <c r="EJ92" s="49"/>
      <c r="EK92" s="49"/>
      <c r="EL92" s="49"/>
      <c r="EM92" s="14"/>
      <c r="EN92" s="66" t="s">
        <v>96</v>
      </c>
      <c r="EO92" s="66">
        <f>COUNTIF(CC94:CC97,4)</f>
        <v>0</v>
      </c>
      <c r="EP92" s="66"/>
      <c r="EQ92" s="66"/>
      <c r="ER92" s="66"/>
      <c r="ES92" s="66"/>
      <c r="ET92" s="66"/>
      <c r="EU92" s="66"/>
      <c r="EV92" s="66"/>
      <c r="EW92" s="66"/>
      <c r="EX92" s="66"/>
      <c r="EY92" s="49"/>
      <c r="EZ92" s="49"/>
      <c r="FA92" s="49"/>
      <c r="FB92" s="49"/>
      <c r="FC92" s="49"/>
      <c r="FD92" s="49"/>
      <c r="FE92" s="49"/>
      <c r="FF92" s="49"/>
      <c r="FG92" s="14"/>
      <c r="FH92" s="49"/>
      <c r="FI92" s="49"/>
      <c r="FJ92" s="14"/>
      <c r="FK92" s="42"/>
      <c r="FL92" s="42"/>
      <c r="FM92" s="42"/>
      <c r="FN92" s="42"/>
      <c r="FO92" s="42"/>
      <c r="FP92" s="42"/>
      <c r="FQ92" s="42"/>
      <c r="FR92" s="42"/>
      <c r="FS92" s="42"/>
      <c r="FT92" s="42"/>
      <c r="FU92" s="42"/>
      <c r="FV92" s="42"/>
      <c r="FW92" s="42"/>
      <c r="FX92" s="42"/>
      <c r="FY92" s="42"/>
      <c r="FZ92" s="44">
        <v>90</v>
      </c>
      <c r="GA92" s="44" t="str">
        <f t="shared" si="79"/>
        <v>EJBCIHLK</v>
      </c>
      <c r="GB92" s="44" t="s">
        <v>148</v>
      </c>
      <c r="GC92" s="44" t="s">
        <v>159</v>
      </c>
      <c r="GD92" s="44" t="s">
        <v>146</v>
      </c>
      <c r="GE92" s="44" t="s">
        <v>163</v>
      </c>
      <c r="GF92" s="44" t="s">
        <v>150</v>
      </c>
      <c r="GG92" s="44" t="s">
        <v>160</v>
      </c>
      <c r="GH92" s="44" t="s">
        <v>152</v>
      </c>
      <c r="GI92" s="44" t="s">
        <v>151</v>
      </c>
      <c r="GJ92" s="100" t="str">
        <f t="shared" ref="GJ92:GQ92" si="949">VLOOKUP(GB92,$FM$3:$FN$15,2,FALSE)</f>
        <v>Elfenbenskusten</v>
      </c>
      <c r="GK92" s="100" t="str">
        <f t="shared" si="949"/>
        <v>Österrike</v>
      </c>
      <c r="GL92" s="100" t="str">
        <f t="shared" si="949"/>
        <v>Qatar</v>
      </c>
      <c r="GM92" s="100" t="str">
        <f t="shared" si="949"/>
        <v>Haiti</v>
      </c>
      <c r="GN92" s="100" t="str">
        <f t="shared" si="949"/>
        <v>Irak</v>
      </c>
      <c r="GO92" s="100" t="str">
        <f t="shared" si="949"/>
        <v>Saudiarabien</v>
      </c>
      <c r="GP92" s="100" t="str">
        <f t="shared" si="949"/>
        <v>Ghana</v>
      </c>
      <c r="GQ92" s="100" t="str">
        <f t="shared" si="949"/>
        <v>Uzbekistan</v>
      </c>
      <c r="GR92" s="42" t="str">
        <f t="shared" si="81"/>
        <v/>
      </c>
      <c r="GS92" s="42"/>
      <c r="GT92" s="42"/>
      <c r="GU92" s="42"/>
      <c r="GV92" s="42"/>
      <c r="GW92" s="42"/>
      <c r="GX92" s="127"/>
      <c r="GY92" s="42"/>
      <c r="GZ92" s="85">
        <v>89</v>
      </c>
      <c r="HA92" s="42"/>
      <c r="HB92" s="96"/>
      <c r="HC92" s="85"/>
      <c r="HD92" s="42"/>
      <c r="HE92" s="42"/>
      <c r="HF92" s="42"/>
      <c r="HG92" s="42"/>
    </row>
    <row r="93" spans="1:215" ht="14.25" customHeight="1" x14ac:dyDescent="0.35">
      <c r="A93" s="42"/>
      <c r="B93" s="76" t="s">
        <v>101</v>
      </c>
      <c r="C93" s="126" t="s">
        <v>102</v>
      </c>
      <c r="D93" s="189" t="s">
        <v>101</v>
      </c>
      <c r="E93" s="187"/>
      <c r="F93" s="190"/>
      <c r="G93" s="186" t="s">
        <v>103</v>
      </c>
      <c r="H93" s="187"/>
      <c r="I93" s="188"/>
      <c r="J93" s="74" t="s">
        <v>104</v>
      </c>
      <c r="K93" s="52"/>
      <c r="L93" s="52"/>
      <c r="M93" s="46"/>
      <c r="N93" s="46"/>
      <c r="O93" s="76" t="s">
        <v>106</v>
      </c>
      <c r="P93" s="77" t="s">
        <v>107</v>
      </c>
      <c r="Q93" s="77" t="s">
        <v>108</v>
      </c>
      <c r="R93" s="77" t="s">
        <v>109</v>
      </c>
      <c r="S93" s="77" t="s">
        <v>110</v>
      </c>
      <c r="T93" s="77" t="s">
        <v>111</v>
      </c>
      <c r="U93" s="77" t="s">
        <v>112</v>
      </c>
      <c r="V93" s="78" t="s">
        <v>113</v>
      </c>
      <c r="W93" s="42"/>
      <c r="X93" s="43"/>
      <c r="Y93" s="44"/>
      <c r="Z93" s="44"/>
      <c r="AA93" s="44"/>
      <c r="AB93" s="47"/>
      <c r="AC93" s="48"/>
      <c r="AD93" s="42"/>
      <c r="AE93" s="126" t="s">
        <v>102</v>
      </c>
      <c r="AF93" s="189" t="s">
        <v>101</v>
      </c>
      <c r="AG93" s="187"/>
      <c r="AH93" s="190"/>
      <c r="AI93" s="186" t="s">
        <v>103</v>
      </c>
      <c r="AJ93" s="187"/>
      <c r="AK93" s="188"/>
      <c r="AL93" s="74" t="s">
        <v>116</v>
      </c>
      <c r="AM93" s="52"/>
      <c r="AN93" s="62" t="s">
        <v>117</v>
      </c>
      <c r="AO93" s="62" t="s">
        <v>118</v>
      </c>
      <c r="AP93" s="62" t="s">
        <v>119</v>
      </c>
      <c r="AQ93" s="62" t="s">
        <v>120</v>
      </c>
      <c r="AR93" s="62" t="s">
        <v>121</v>
      </c>
      <c r="AS93" s="62" t="s">
        <v>122</v>
      </c>
      <c r="AT93" s="63" t="s">
        <v>117</v>
      </c>
      <c r="AU93" s="63" t="s">
        <v>118</v>
      </c>
      <c r="AV93" s="63" t="s">
        <v>119</v>
      </c>
      <c r="AW93" s="63" t="s">
        <v>120</v>
      </c>
      <c r="AX93" s="63" t="s">
        <v>121</v>
      </c>
      <c r="AY93" s="63" t="s">
        <v>122</v>
      </c>
      <c r="AZ93" s="64" t="s">
        <v>117</v>
      </c>
      <c r="BA93" s="64" t="s">
        <v>118</v>
      </c>
      <c r="BB93" s="64" t="s">
        <v>119</v>
      </c>
      <c r="BC93" s="64" t="s">
        <v>120</v>
      </c>
      <c r="BD93" s="64" t="s">
        <v>121</v>
      </c>
      <c r="BE93" s="64" t="s">
        <v>122</v>
      </c>
      <c r="BF93" s="65" t="s">
        <v>117</v>
      </c>
      <c r="BG93" s="65" t="s">
        <v>118</v>
      </c>
      <c r="BH93" s="65" t="s">
        <v>119</v>
      </c>
      <c r="BI93" s="65" t="s">
        <v>120</v>
      </c>
      <c r="BJ93" s="65" t="s">
        <v>121</v>
      </c>
      <c r="BK93" s="65" t="s">
        <v>122</v>
      </c>
      <c r="BL93" s="66" t="s">
        <v>117</v>
      </c>
      <c r="BM93" s="66" t="s">
        <v>118</v>
      </c>
      <c r="BN93" s="66" t="s">
        <v>119</v>
      </c>
      <c r="BO93" s="66" t="s">
        <v>120</v>
      </c>
      <c r="BP93" s="66" t="s">
        <v>121</v>
      </c>
      <c r="BQ93" s="66" t="s">
        <v>122</v>
      </c>
      <c r="BR93" s="14"/>
      <c r="BS93" s="14"/>
      <c r="BT93" s="67" t="s">
        <v>106</v>
      </c>
      <c r="BU93" s="62" t="s">
        <v>107</v>
      </c>
      <c r="BV93" s="62" t="s">
        <v>108</v>
      </c>
      <c r="BW93" s="62" t="s">
        <v>109</v>
      </c>
      <c r="BX93" s="62" t="s">
        <v>110</v>
      </c>
      <c r="BY93" s="62" t="s">
        <v>111</v>
      </c>
      <c r="BZ93" s="62" t="s">
        <v>112</v>
      </c>
      <c r="CA93" s="62" t="s">
        <v>113</v>
      </c>
      <c r="CB93" s="67" t="s">
        <v>123</v>
      </c>
      <c r="CC93" s="62" t="s">
        <v>124</v>
      </c>
      <c r="CD93" s="62" t="s">
        <v>125</v>
      </c>
      <c r="CE93" s="14"/>
      <c r="CF93" s="68" t="s">
        <v>106</v>
      </c>
      <c r="CG93" s="63" t="s">
        <v>107</v>
      </c>
      <c r="CH93" s="63" t="s">
        <v>108</v>
      </c>
      <c r="CI93" s="63" t="s">
        <v>109</v>
      </c>
      <c r="CJ93" s="63" t="s">
        <v>113</v>
      </c>
      <c r="CK93" s="63" t="s">
        <v>123</v>
      </c>
      <c r="CL93" s="63" t="s">
        <v>124</v>
      </c>
      <c r="CM93" s="80" t="s">
        <v>112</v>
      </c>
      <c r="CN93" s="80" t="s">
        <v>126</v>
      </c>
      <c r="CO93" s="80" t="s">
        <v>110</v>
      </c>
      <c r="CP93" s="80" t="s">
        <v>127</v>
      </c>
      <c r="CQ93" s="63" t="s">
        <v>128</v>
      </c>
      <c r="CR93" s="80" t="s">
        <v>129</v>
      </c>
      <c r="CS93" s="80" t="s">
        <v>130</v>
      </c>
      <c r="CT93" s="80" t="s">
        <v>131</v>
      </c>
      <c r="CU93" s="80" t="s">
        <v>132</v>
      </c>
      <c r="CV93" s="80" t="s">
        <v>133</v>
      </c>
      <c r="CW93" s="80" t="s">
        <v>134</v>
      </c>
      <c r="CX93" s="63" t="s">
        <v>135</v>
      </c>
      <c r="CY93" s="14"/>
      <c r="CZ93" s="69" t="s">
        <v>106</v>
      </c>
      <c r="DA93" s="64" t="s">
        <v>107</v>
      </c>
      <c r="DB93" s="64" t="s">
        <v>108</v>
      </c>
      <c r="DC93" s="64" t="s">
        <v>109</v>
      </c>
      <c r="DD93" s="64" t="s">
        <v>113</v>
      </c>
      <c r="DE93" s="64" t="s">
        <v>123</v>
      </c>
      <c r="DF93" s="64" t="s">
        <v>124</v>
      </c>
      <c r="DG93" s="64" t="s">
        <v>112</v>
      </c>
      <c r="DH93" s="64" t="s">
        <v>126</v>
      </c>
      <c r="DI93" s="64" t="s">
        <v>110</v>
      </c>
      <c r="DJ93" s="69" t="s">
        <v>127</v>
      </c>
      <c r="DK93" s="69" t="s">
        <v>128</v>
      </c>
      <c r="DL93" s="69" t="s">
        <v>129</v>
      </c>
      <c r="DM93" s="69" t="s">
        <v>130</v>
      </c>
      <c r="DN93" s="69" t="s">
        <v>131</v>
      </c>
      <c r="DO93" s="69" t="s">
        <v>132</v>
      </c>
      <c r="DP93" s="69" t="s">
        <v>133</v>
      </c>
      <c r="DQ93" s="69" t="s">
        <v>134</v>
      </c>
      <c r="DR93" s="69" t="s">
        <v>135</v>
      </c>
      <c r="DS93" s="14"/>
      <c r="DT93" s="65" t="s">
        <v>106</v>
      </c>
      <c r="DU93" s="65" t="s">
        <v>107</v>
      </c>
      <c r="DV93" s="65" t="s">
        <v>108</v>
      </c>
      <c r="DW93" s="65" t="s">
        <v>109</v>
      </c>
      <c r="DX93" s="65" t="s">
        <v>113</v>
      </c>
      <c r="DY93" s="65" t="s">
        <v>123</v>
      </c>
      <c r="DZ93" s="65" t="s">
        <v>124</v>
      </c>
      <c r="EA93" s="65" t="s">
        <v>112</v>
      </c>
      <c r="EB93" s="65" t="s">
        <v>126</v>
      </c>
      <c r="EC93" s="65" t="s">
        <v>110</v>
      </c>
      <c r="ED93" s="65" t="s">
        <v>127</v>
      </c>
      <c r="EE93" s="65" t="s">
        <v>128</v>
      </c>
      <c r="EF93" s="65" t="s">
        <v>129</v>
      </c>
      <c r="EG93" s="65" t="s">
        <v>130</v>
      </c>
      <c r="EH93" s="65" t="s">
        <v>131</v>
      </c>
      <c r="EI93" s="65" t="s">
        <v>132</v>
      </c>
      <c r="EJ93" s="65" t="s">
        <v>133</v>
      </c>
      <c r="EK93" s="65" t="s">
        <v>134</v>
      </c>
      <c r="EL93" s="65" t="s">
        <v>135</v>
      </c>
      <c r="EM93" s="14"/>
      <c r="EN93" s="66" t="s">
        <v>106</v>
      </c>
      <c r="EO93" s="66" t="s">
        <v>107</v>
      </c>
      <c r="EP93" s="66" t="s">
        <v>108</v>
      </c>
      <c r="EQ93" s="66" t="s">
        <v>109</v>
      </c>
      <c r="ER93" s="66" t="s">
        <v>113</v>
      </c>
      <c r="ES93" s="66" t="s">
        <v>123</v>
      </c>
      <c r="ET93" s="66" t="s">
        <v>124</v>
      </c>
      <c r="EU93" s="66" t="s">
        <v>112</v>
      </c>
      <c r="EV93" s="66" t="s">
        <v>126</v>
      </c>
      <c r="EW93" s="66" t="s">
        <v>110</v>
      </c>
      <c r="EX93" s="66" t="s">
        <v>127</v>
      </c>
      <c r="EY93" s="66" t="s">
        <v>128</v>
      </c>
      <c r="EZ93" s="66" t="s">
        <v>129</v>
      </c>
      <c r="FA93" s="66" t="s">
        <v>130</v>
      </c>
      <c r="FB93" s="66" t="s">
        <v>131</v>
      </c>
      <c r="FC93" s="66" t="s">
        <v>132</v>
      </c>
      <c r="FD93" s="66" t="s">
        <v>133</v>
      </c>
      <c r="FE93" s="66" t="s">
        <v>134</v>
      </c>
      <c r="FF93" s="66" t="s">
        <v>135</v>
      </c>
      <c r="FG93" s="14"/>
      <c r="FH93" s="66" t="s">
        <v>136</v>
      </c>
      <c r="FI93" s="66" t="s">
        <v>137</v>
      </c>
      <c r="FJ93" s="14"/>
      <c r="FK93" s="42"/>
      <c r="FL93" s="42"/>
      <c r="FM93" s="42"/>
      <c r="FN93" s="42"/>
      <c r="FO93" s="42"/>
      <c r="FP93" s="42"/>
      <c r="FQ93" s="42"/>
      <c r="FR93" s="42"/>
      <c r="FS93" s="42"/>
      <c r="FT93" s="42"/>
      <c r="FU93" s="42"/>
      <c r="FV93" s="42"/>
      <c r="FW93" s="42"/>
      <c r="FX93" s="42"/>
      <c r="FY93" s="42"/>
      <c r="FZ93" s="44">
        <v>91</v>
      </c>
      <c r="GA93" s="44" t="str">
        <f t="shared" si="79"/>
        <v>EJBCIGLK</v>
      </c>
      <c r="GB93" s="44" t="s">
        <v>148</v>
      </c>
      <c r="GC93" s="44" t="s">
        <v>159</v>
      </c>
      <c r="GD93" s="44" t="s">
        <v>146</v>
      </c>
      <c r="GE93" s="44" t="s">
        <v>163</v>
      </c>
      <c r="GF93" s="44" t="s">
        <v>150</v>
      </c>
      <c r="GG93" s="44" t="s">
        <v>149</v>
      </c>
      <c r="GH93" s="44" t="s">
        <v>152</v>
      </c>
      <c r="GI93" s="44" t="s">
        <v>151</v>
      </c>
      <c r="GJ93" s="100" t="str">
        <f t="shared" ref="GJ93:GQ93" si="950">VLOOKUP(GB93,$FM$3:$FN$15,2,FALSE)</f>
        <v>Elfenbenskusten</v>
      </c>
      <c r="GK93" s="100" t="str">
        <f t="shared" si="950"/>
        <v>Österrike</v>
      </c>
      <c r="GL93" s="100" t="str">
        <f t="shared" si="950"/>
        <v>Qatar</v>
      </c>
      <c r="GM93" s="100" t="str">
        <f t="shared" si="950"/>
        <v>Haiti</v>
      </c>
      <c r="GN93" s="100" t="str">
        <f t="shared" si="950"/>
        <v>Irak</v>
      </c>
      <c r="GO93" s="100" t="str">
        <f t="shared" si="950"/>
        <v>Iran</v>
      </c>
      <c r="GP93" s="100" t="str">
        <f t="shared" si="950"/>
        <v>Ghana</v>
      </c>
      <c r="GQ93" s="100" t="str">
        <f t="shared" si="950"/>
        <v>Uzbekistan</v>
      </c>
      <c r="GR93" s="42" t="str">
        <f t="shared" si="81"/>
        <v/>
      </c>
      <c r="GS93" s="42"/>
      <c r="GT93" s="42"/>
      <c r="GU93" s="42"/>
      <c r="GV93" s="42"/>
      <c r="GW93" s="42"/>
      <c r="GX93" s="127"/>
      <c r="GY93" s="42"/>
      <c r="GZ93" s="85">
        <v>90</v>
      </c>
      <c r="HA93" s="42"/>
      <c r="HB93" s="96"/>
      <c r="HC93" s="85"/>
      <c r="HD93" s="42"/>
      <c r="HE93" s="42"/>
      <c r="HF93" s="42"/>
      <c r="HG93" s="42"/>
    </row>
    <row r="94" spans="1:215" ht="14.25" customHeight="1" x14ac:dyDescent="0.35">
      <c r="A94" s="42"/>
      <c r="B94" s="85">
        <v>23</v>
      </c>
      <c r="C94" s="86">
        <v>46190</v>
      </c>
      <c r="D94" s="87" t="s">
        <v>211</v>
      </c>
      <c r="E94" s="88" t="s">
        <v>157</v>
      </c>
      <c r="F94" s="89" t="s">
        <v>212</v>
      </c>
      <c r="G94" s="90"/>
      <c r="H94" s="85" t="s">
        <v>157</v>
      </c>
      <c r="I94" s="90"/>
      <c r="J94" s="85" t="str">
        <f t="shared" ref="J94:J99" si="951">IF(OR(ISBLANK(G94),ISBLANK(I94)),"",IF(G94&gt;I94,1,IF(G94&lt;I94,2,"X")))</f>
        <v/>
      </c>
      <c r="K94" s="91"/>
      <c r="L94" s="91"/>
      <c r="M94" s="92">
        <f t="shared" ref="M94:M99" si="952">IF(VLOOKUP(D94,$BT$93:$CC$97,10,FALSE)=VLOOKUP(F94,$BT$93:$CC$97,10,FALSE),VLOOKUP(D94,$BT$93:$CC$97,10,FALSE),"-")</f>
        <v>1</v>
      </c>
      <c r="N94" s="46">
        <v>1</v>
      </c>
      <c r="O94" s="93" t="str">
        <f>VLOOKUP(N94,FI94:FJ97,2,FALSE)</f>
        <v>Portugal</v>
      </c>
      <c r="P94" s="94">
        <f t="shared" ref="P94:P97" si="953">VLOOKUP($O94,$BT$94:$CA$97,2,FALSE)</f>
        <v>0</v>
      </c>
      <c r="Q94" s="94">
        <f t="shared" ref="Q94:Q97" si="954">VLOOKUP($O94,$BT$94:$CA$97,3,FALSE)</f>
        <v>0</v>
      </c>
      <c r="R94" s="94">
        <f t="shared" ref="R94:R97" si="955">VLOOKUP($O94,$BT$94:$CA$97,4,FALSE)</f>
        <v>0</v>
      </c>
      <c r="S94" s="94">
        <f t="shared" ref="S94:S97" si="956">VLOOKUP($O94,$BT$94:$CA$97,5,FALSE)</f>
        <v>0</v>
      </c>
      <c r="T94" s="94">
        <f t="shared" ref="T94:T97" si="957">VLOOKUP($O94,$BT$94:$CA$97,6,FALSE)</f>
        <v>0</v>
      </c>
      <c r="U94" s="94">
        <f t="shared" ref="U94:U97" si="958">VLOOKUP($O94,$BT$94:$CA$97,7,FALSE)</f>
        <v>0</v>
      </c>
      <c r="V94" s="95">
        <f t="shared" ref="V94:V97" si="959">VLOOKUP($O94,$BT$94:$CA$97,8,FALSE)</f>
        <v>0</v>
      </c>
      <c r="W94" s="42"/>
      <c r="X94" s="43"/>
      <c r="Y94" s="44"/>
      <c r="Z94" s="44"/>
      <c r="AA94" s="44"/>
      <c r="AB94" s="47"/>
      <c r="AC94" s="48"/>
      <c r="AD94" s="42"/>
      <c r="AE94" s="98">
        <f t="shared" ref="AE94:AH94" si="960">C94</f>
        <v>46190</v>
      </c>
      <c r="AF94" s="98" t="str">
        <f t="shared" si="960"/>
        <v>Portugal</v>
      </c>
      <c r="AG94" s="98" t="str">
        <f t="shared" si="960"/>
        <v>-</v>
      </c>
      <c r="AH94" s="98" t="str">
        <f t="shared" si="960"/>
        <v>Kongo</v>
      </c>
      <c r="AI94" s="90" t="str">
        <f t="shared" ref="AI94:AI99" si="961">IF(G94="","",G94)</f>
        <v/>
      </c>
      <c r="AJ94" s="85" t="str">
        <f t="shared" ref="AJ94:AJ99" si="962">H94</f>
        <v>-</v>
      </c>
      <c r="AK94" s="90" t="str">
        <f t="shared" ref="AK94:AK99" si="963">IF(I94="","",I94)</f>
        <v/>
      </c>
      <c r="AL94" s="85" t="str">
        <f t="shared" ref="AL94:AL99" si="964">J94</f>
        <v/>
      </c>
      <c r="AM94" s="91"/>
      <c r="AN94" s="49">
        <f t="shared" ref="AN94:AN99" si="965">IF(AI94&gt;AK94,1,0)</f>
        <v>0</v>
      </c>
      <c r="AO94" s="49">
        <f t="shared" ref="AO94:AO99" si="966">IF(AK94&gt;AI94,1,0)</f>
        <v>0</v>
      </c>
      <c r="AP94" s="49">
        <f t="shared" ref="AP94:AP99" si="967">IF(AND(AI94=AK94,AI94&lt;&gt;""),1,0)</f>
        <v>0</v>
      </c>
      <c r="AQ94" s="49">
        <f t="shared" ref="AQ94:AQ99" si="968">IF(AND(AI94=AK94,AI94&lt;&gt;""),1,0)</f>
        <v>0</v>
      </c>
      <c r="AR94" s="49">
        <f t="shared" ref="AR94:AR99" si="969">IF(AI94&lt;AK94,1,0)</f>
        <v>0</v>
      </c>
      <c r="AS94" s="49">
        <f t="shared" ref="AS94:AS99" si="970">IF(AK94&lt;AI94,1,)</f>
        <v>0</v>
      </c>
      <c r="AT94" s="49">
        <f t="shared" ref="AT94:AT99" si="971">IF(ISERROR(VLOOKUP(AF94,CF:CF,1,FALSE)),0,1)*IF(ISERROR(VLOOKUP(AH94,CF:CF,1,FALSE)),0,1)*AN94</f>
        <v>0</v>
      </c>
      <c r="AU94" s="49">
        <f t="shared" ref="AU94:AU99" si="972">IF(ISERROR(VLOOKUP(AF94,CF:CF,1,FALSE)),0,1)*IF(ISERROR(VLOOKUP(AH94,CF:CF,1,FALSE)),0,1)*AO94</f>
        <v>0</v>
      </c>
      <c r="AV94" s="49">
        <f t="shared" ref="AV94:AV99" si="973">IF(ISERROR(VLOOKUP(AF94,CF:CF,1,FALSE)),0,1)*IF(ISERROR(VLOOKUP(AH94,CF:CF,1,FALSE)),0,1)*AP94</f>
        <v>0</v>
      </c>
      <c r="AW94" s="49">
        <f t="shared" ref="AW94:AW99" si="974">IF(ISERROR(VLOOKUP(AF94,CF:CF,1,FALSE)),0,1)*IF(ISERROR(VLOOKUP(AH94,CF:CF,1,FALSE)),0,1)*AQ94</f>
        <v>0</v>
      </c>
      <c r="AX94" s="49">
        <f t="shared" ref="AX94:AX99" si="975">IF(ISERROR(VLOOKUP(AF94,CF:CF,1,FALSE)),0,1)*IF(ISERROR(VLOOKUP(AH94,CF:CF,1,FALSE)),0,1)*AR94</f>
        <v>0</v>
      </c>
      <c r="AY94" s="49">
        <f t="shared" ref="AY94:AY99" si="976">IF(ISERROR(VLOOKUP(AF94,CF:CF,1,FALSE)),0,1)*IF(ISERROR(VLOOKUP(AH94,CF:CF,1,FALSE)),0,1)*AS94</f>
        <v>0</v>
      </c>
      <c r="AZ94" s="49">
        <f t="shared" ref="AZ94:AZ99" si="977">IF(ISERROR(VLOOKUP(AF94,CZ:CZ,1,FALSE)),0,1)*IF(ISERROR(VLOOKUP(AH94,CZ:CZ,1,FALSE)),0,1)*AN94</f>
        <v>0</v>
      </c>
      <c r="BA94" s="49">
        <f t="shared" ref="BA94:BA99" si="978">IF(ISERROR(VLOOKUP(AF94,CZ:CZ,1,FALSE)),0,1)*IF(ISERROR(VLOOKUP(AH94,CZ:CZ,1,FALSE)),0,1)*AO94</f>
        <v>0</v>
      </c>
      <c r="BB94" s="49">
        <f t="shared" ref="BB94:BB99" si="979">IF(ISERROR(VLOOKUP(AF94,CZ:CZ,1,FALSE)),0,1)*IF(ISERROR(VLOOKUP(AH94,CZ:CZ,1,FALSE)),0,1)*AP94</f>
        <v>0</v>
      </c>
      <c r="BC94" s="49">
        <f t="shared" ref="BC94:BC99" si="980">IF(ISERROR(VLOOKUP(AF94,CZ:CZ,1,FALSE)),0,1)*IF(ISERROR(VLOOKUP(AH94,CZ:CZ,1,FALSE)),0,1)*AQ94</f>
        <v>0</v>
      </c>
      <c r="BD94" s="49">
        <f t="shared" ref="BD94:BD99" si="981">IF(ISERROR(VLOOKUP(AF94,CZ:CZ,1,FALSE)),0,1)*IF(ISERROR(VLOOKUP(AH94,CZ:CZ,1,FALSE)),0,1)*AR94</f>
        <v>0</v>
      </c>
      <c r="BE94" s="49">
        <f t="shared" ref="BE94:BE99" si="982">IF(ISERROR(VLOOKUP(AF94,CZ:CZ,1,FALSE)),0,1)*IF(ISERROR(VLOOKUP(AH94,CZ:CZ,1,FALSE)),0,1)*AS94</f>
        <v>0</v>
      </c>
      <c r="BF94" s="49">
        <f t="shared" ref="BF94:BF99" si="983">IF(ISERROR(VLOOKUP(AF94,DT:DT,1,FALSE)),0,1)*IF(ISERROR(VLOOKUP(AH94,DT:DT,1,FALSE)),0,1)*AN94</f>
        <v>0</v>
      </c>
      <c r="BG94" s="49">
        <f t="shared" ref="BG94:BG99" si="984">IF(ISERROR(VLOOKUP(AF94,DT:DT,1,FALSE)),0,1)*IF(ISERROR(VLOOKUP(AH94,DT:DT,1,FALSE)),0,1)*AO94</f>
        <v>0</v>
      </c>
      <c r="BH94" s="49">
        <f t="shared" ref="BH94:BH99" si="985">IF(ISERROR(VLOOKUP(AF94,DT:DT,1,FALSE)),0,1)*IF(ISERROR(VLOOKUP(AH94,DT:DT,1,FALSE)),0,1)*AP94</f>
        <v>0</v>
      </c>
      <c r="BI94" s="49">
        <f t="shared" ref="BI94:BI99" si="986">IF(ISERROR(VLOOKUP(AF94,DT:DT,1,FALSE)),0,1)*IF(ISERROR(VLOOKUP(AH94,DT:DT,1,FALSE)),0,1)*AQ94</f>
        <v>0</v>
      </c>
      <c r="BJ94" s="49">
        <f t="shared" ref="BJ94:BJ99" si="987">IF(ISERROR(VLOOKUP(AF94,DT:DT,1,FALSE)),0,1)*IF(ISERROR(VLOOKUP(AH94,DT:DT,1,FALSE)),0,1)*AR94</f>
        <v>0</v>
      </c>
      <c r="BK94" s="49">
        <f t="shared" ref="BK94:BK99" si="988">IF(ISERROR(VLOOKUP(AF94,DT:DT,1,FALSE)),0,1)*IF(ISERROR(VLOOKUP(AH94,DT:DT,1,FALSE)),0,1)*AS94</f>
        <v>0</v>
      </c>
      <c r="BL94" s="49">
        <f t="shared" ref="BL94:BL99" si="989">IF(ISERROR(VLOOKUP(AF94,EN:EN,1,FALSE)),0,1)*IF(ISERROR(VLOOKUP(AH94,EN:EN,1,FALSE)),0,1)*AN94</f>
        <v>0</v>
      </c>
      <c r="BM94" s="49">
        <f t="shared" ref="BM94:BM99" si="990">IF(ISERROR(VLOOKUP(AF94,EN:EN,1,FALSE)),0,1)*IF(ISERROR(VLOOKUP(AH94,EN:EN,1,FALSE)),0,1)*AO94</f>
        <v>0</v>
      </c>
      <c r="BN94" s="49">
        <f t="shared" ref="BN94:BN99" si="991">IF(ISERROR(VLOOKUP(AF94,EN:EN,1,FALSE)),0,1)*IF(ISERROR(VLOOKUP(AH94,EN:EN,1,FALSE)),0,1)*AP94</f>
        <v>0</v>
      </c>
      <c r="BO94" s="49">
        <f t="shared" ref="BO94:BO99" si="992">IF(ISERROR(VLOOKUP(AF94,EN:EN,1,FALSE)),0,1)*IF(ISERROR(VLOOKUP(AH94,EN:EN,1,FALSE)),0,1)*AQ94</f>
        <v>0</v>
      </c>
      <c r="BP94" s="49">
        <f t="shared" ref="BP94:BP99" si="993">IF(ISERROR(VLOOKUP(AF94,EN:EN,1,FALSE)),0,1)*IF(ISERROR(VLOOKUP(AH94,EN:EN,1,FALSE)),0,1)*AR94</f>
        <v>0</v>
      </c>
      <c r="BQ94" s="49">
        <f t="shared" ref="BQ94:BQ99" si="994">IF(ISERROR(VLOOKUP(AF94,EN:EN,1,FALSE)),0,1)*IF(ISERROR(VLOOKUP(AH94,EN:EN,1,FALSE)),0,1)*AS94</f>
        <v>0</v>
      </c>
      <c r="BR94" s="14"/>
      <c r="BS94" s="14"/>
      <c r="BT94" s="14" t="s">
        <v>211</v>
      </c>
      <c r="BU94" s="49">
        <f t="shared" ref="BU94:BU97" si="995">(SUMIF(AF$4:AF$108,BT94,AN$4:AN$108)+SUMIF(AH$4:AH$108,BT94,AO$4:AO$108))</f>
        <v>0</v>
      </c>
      <c r="BV94" s="49">
        <f t="shared" ref="BV94:BV97" si="996">(SUMIF(AF$4:AF$108,BT94,AP$4:AP$108)+SUMIF(AH$4:AH$108,BT94,AQ$4:AQ$108))</f>
        <v>0</v>
      </c>
      <c r="BW94" s="49">
        <f t="shared" ref="BW94:BW97" si="997">(SUMIF(AF$4:AF$108,BT94,AR$4:AR$108)+SUMIF(AH$4:AH$108,BT94,AS$4:AS$108))</f>
        <v>0</v>
      </c>
      <c r="BX94" s="49">
        <f t="shared" ref="BX94:BX97" si="998">SUMIF($AF$4:$AF$108,BT94,$AI$4:$AI$108)+SUMIF($AH$4:$AH$108,BT94,$AK$4:$AK$108)</f>
        <v>0</v>
      </c>
      <c r="BY94" s="49">
        <f t="shared" ref="BY94:BY97" si="999">SUMIF($AF$4:$AF$108,BT94,$AK$4:$AK$108)+SUMIF($AH$4:$AH$108,BT94,$AI$4:$AI$108)</f>
        <v>0</v>
      </c>
      <c r="BZ94" s="49">
        <f t="shared" ref="BZ94:BZ97" si="1000">BX94-BY94</f>
        <v>0</v>
      </c>
      <c r="CA94" s="49">
        <f t="shared" ref="CA94:CA97" si="1001">IFERROR(BU94*3+BV94*1,0)</f>
        <v>0</v>
      </c>
      <c r="CB94" s="49" t="s">
        <v>151</v>
      </c>
      <c r="CC94" s="99">
        <f>RANK(CA94,CA94:CA97)</f>
        <v>1</v>
      </c>
      <c r="CD94" s="49">
        <f>SUMPRODUCT((CA94:CA97=CA94)*(BZ94:BZ97&gt;BZ94))</f>
        <v>0</v>
      </c>
      <c r="CE94" s="14"/>
      <c r="CF94" s="14" t="str">
        <f t="shared" ref="CF94:CF97" si="1002">IF(CC94=1,BT94,)</f>
        <v>Portugal</v>
      </c>
      <c r="CG94" s="49">
        <f t="shared" ref="CG94:CG97" si="1003">(SUMIF($AF$4:$AF$108,$BT94,$AT$4:$AT$108)+SUMIF($AH$4:$AH$108,$BT94,$AU$4:$AU$108))</f>
        <v>0</v>
      </c>
      <c r="CH94" s="49">
        <f t="shared" ref="CH94:CH97" si="1004">(SUMIF($AF$4:$AF$108,$BT94,$AV$4:$AV$108)+SUMIF($AH$4:$AH$108,$BT94,$AW$4:$AW$108))</f>
        <v>0</v>
      </c>
      <c r="CI94" s="49">
        <f t="shared" ref="CI94:CI97" si="1005">(SUMIF($AF$4:$AF$108,$BT94,$AX$4:$AX$108)+SUMIF($AH$4:$AH$108,$BT94,$AY$4:$AY$108))</f>
        <v>0</v>
      </c>
      <c r="CJ94" s="49">
        <f t="shared" ref="CJ94:CJ97" si="1006">IFERROR(CG94*3+CH94*1,0)</f>
        <v>0</v>
      </c>
      <c r="CK94" s="49" t="str">
        <f t="shared" ref="CK94:CK97" si="1007">CB94</f>
        <v>K</v>
      </c>
      <c r="CL94" s="49">
        <f>IF(CF94&gt;0,RANK(CJ94,CJ94:CJ97),)</f>
        <v>1</v>
      </c>
      <c r="CM94" s="49">
        <f>IF(AND(CF94&gt;0,COUNTIF(CL94:CL97,CL94)&gt;1),SUMIFS($AI$4:$AI$108,$AF$4:$AF$108,$BT94,$M$4:$M$108,1)+SUMIFS($AK$4:$AK$108,$AH$4:$AH$108,$BT94,$M$4:$M$108,1)-SUMIFS($AK$4:$AK$108,$AF$4:$AF$108,$BT94,$M$4:$M$108,1)-SUMIFS($AI$4:$AI$108,$AH$4:$AH$108,$BT94,$M$4:$M$108,1),)</f>
        <v>0</v>
      </c>
      <c r="CN94" s="49">
        <f>IF(AND(CF94&gt;0,COUNTIF(CL94:CL97,CL94)&gt;1),CL94+RANK(CM94,CM94:CM97)-1,CL94)</f>
        <v>1</v>
      </c>
      <c r="CO94" s="49">
        <f>IF(AND(CF94&gt;0,COUNTIF(CN94:CN97,CN94)&gt;1),SUMIFS($AI$4:$AI$108,$AF$4:$AF$108,$BT94,$M$4:$M$108,1)+SUMIFS($AK$4:$AK$108,$AH$4:$AH$108,$BT94,$M$4:$M$108,1),)</f>
        <v>0</v>
      </c>
      <c r="CP94" s="49">
        <f>IF(AND(CF94&gt;0,COUNTIF(CN94:CN97,CN94)&gt;1),CN94+RANK(CO94,CO94:CO97)-1,CN94)</f>
        <v>1</v>
      </c>
      <c r="CQ94" s="49">
        <f t="shared" ref="CQ94:CQ97" si="1008">IF(CP94=0,"",CP94)</f>
        <v>1</v>
      </c>
      <c r="CR94" s="49">
        <f>IF(OR(CQ94="",COUNTIF(CQ94:CQ97,CQ94)=1),"",$BZ94)</f>
        <v>0</v>
      </c>
      <c r="CS94" s="49">
        <f>IF(CQ94="","",IF(COUNTIF(CQ94:CQ97,CQ94)=1,CQ94,CQ94+RANK(CR94,CR94:CR97,0)-1))</f>
        <v>1</v>
      </c>
      <c r="CT94" s="49">
        <f>IF(OR(CS94="",COUNTIF(CS94:CS97,CS94)=1),"",$BX94)</f>
        <v>0</v>
      </c>
      <c r="CU94" s="49">
        <f>IF(CQ94="","",IF(COUNTIF(CS94:CS97,CS94)=1,CS94,CS94+RANK(CT94,CT94:CT97,0)-1))</f>
        <v>1</v>
      </c>
      <c r="CV94" s="49">
        <f>IF(OR(CU94="",COUNTIF(CU94:CU97,CU94)=1),"",$BU94)</f>
        <v>0</v>
      </c>
      <c r="CW94" s="49">
        <f>IF(CQ94="","",IF(COUNTIF(CU94:CU97,CU94)=1,CU94,CU94+RANK(CV94,CV94:CV97,0)-1))</f>
        <v>1</v>
      </c>
      <c r="CX94" s="49">
        <f>IF(CF94&gt;0,BM92+RANK(CW94,CW94:CW97,1),)</f>
        <v>1</v>
      </c>
      <c r="CY94" s="14"/>
      <c r="CZ94" s="14">
        <f t="shared" ref="CZ94:CZ97" si="1009">IF(CC94=2,BT94,)</f>
        <v>0</v>
      </c>
      <c r="DA94" s="49">
        <f t="shared" ref="DA94:DA97" si="1010">(SUMIF($AF$4:$AF$108,$BT94,$AZ$4:$AZ$108)+SUMIF($AH$4:$AH$108,$BT94,$BA$4:$BA$108))</f>
        <v>0</v>
      </c>
      <c r="DB94" s="49">
        <f t="shared" ref="DB94:DB97" si="1011">(SUMIF($AF$4:$AF$108,$BT94,$BB$4:$BB$108)+SUMIF($AH$4:$AH$108,$BT94,$BC$4:$BC$108))</f>
        <v>0</v>
      </c>
      <c r="DC94" s="49">
        <f t="shared" ref="DC94:DC97" si="1012">(SUMIF($AF$4:$AF$108,$BT94,$BD$4:$BD$108)+SUMIF($AH$4:$AH$108,$BT94,$BE$4:$BE$108))</f>
        <v>0</v>
      </c>
      <c r="DD94" s="49">
        <f t="shared" ref="DD94:DD97" si="1013">IFERROR(DA94*3+DB94*1,0)</f>
        <v>0</v>
      </c>
      <c r="DE94" s="49" t="str">
        <f t="shared" ref="DE94:DE97" si="1014">$CB94</f>
        <v>K</v>
      </c>
      <c r="DF94" s="49">
        <f>IF(CZ94&gt;0,RANK(DD94,DD94:DD97)+CG92,)</f>
        <v>0</v>
      </c>
      <c r="DG94" s="49">
        <f>IF(AND(CZ94&gt;0,COUNTIF(DF94:DF97,DF94)&gt;1),SUMIFS($AI$4:$AI$108,$AF$4:$AF$108,$BT94,$M$4:$M$108,2)+SUMIFS($AK$4:$AK$108,$AH$4:$AH108,$BT94,$M$4:$M$108,2)-SUMIFS($AK$4:$AK$108,$AF$4:$AF$108,$BT94,$M$4:$M$108,2)-SUMIFS($AI$4:$AI$108,$AH$4:$AH$108,$BT94,$M$4:$M$108,2),)</f>
        <v>0</v>
      </c>
      <c r="DH94" s="49">
        <f>IF(AND(CZ94&gt;0,COUNTIF(DF94:DF97,DF94)&gt;1),DF94+RANK(DG94,DG94:DG97)-1,DF94)</f>
        <v>0</v>
      </c>
      <c r="DI94" s="49">
        <f>IF(AND(CZ94&gt;0,COUNTIF(DH94:DH97,DH94)&gt;1),SUMIFS($AI$4:$AI$108,$AF$4:$AF$108,$BT94,$M$4:$M$108,2)+SUMIFS($AK$4:$AK$108,$AH$4:$AH$108,$BT94,$M$4:$M$108,2),)</f>
        <v>0</v>
      </c>
      <c r="DJ94" s="49">
        <f>IF(AND(CZ94&gt;0,COUNTIF(DH94:DH97,DH94)&gt;1),DH94+RANK(DI94,DI94:DI97)-1,DH94)</f>
        <v>0</v>
      </c>
      <c r="DK94" s="49" t="str">
        <f t="shared" ref="DK94:DK97" si="1015">IF(DJ94=0,"",DJ94)</f>
        <v/>
      </c>
      <c r="DL94" s="49" t="str">
        <f>IF(OR(DK94="",COUNTIF(DK94:DK97,DK94)=1),"",$BZ94)</f>
        <v/>
      </c>
      <c r="DM94" s="49" t="str">
        <f>IF(DK94="","",IF(COUNTIF(DK94:DK97,DK94)=1,DK94,DK94+RANK(DL94,DL94:DL97,0)-1))</f>
        <v/>
      </c>
      <c r="DN94" s="49" t="str">
        <f>IF(OR(DM94="",COUNTIF(DM94:DM97,DM94)=1),"",$BX94)</f>
        <v/>
      </c>
      <c r="DO94" s="49" t="str">
        <f>IF(DK94="","",IF(COUNTIF(DM94:DM97,DM94)=1,DM94,DM94+RANK(DN94,DN94:DN97,0)-1))</f>
        <v/>
      </c>
      <c r="DP94" s="49" t="str">
        <f>IF(OR(DO94="",COUNTIF(DO94:DO97,DO94)=1),"",$BU94)</f>
        <v/>
      </c>
      <c r="DQ94" s="49" t="str">
        <f>IF(DK94="","",IF(COUNTIF(DO94:DO97,DO94)=1,DO94,DO94+RANK(DP94,DP94:DP97,0)-1))</f>
        <v/>
      </c>
      <c r="DR94" s="49">
        <f>IF(CZ94&gt;0,CG92+RANK(DQ94,DQ94:DQ97,1),)</f>
        <v>0</v>
      </c>
      <c r="DS94" s="14"/>
      <c r="DT94" s="49">
        <f t="shared" ref="DT94:DT97" si="1016">IF(CC94=3,BT94,)</f>
        <v>0</v>
      </c>
      <c r="DU94" s="49">
        <f t="shared" ref="DU94:DU97" si="1017">(SUMIF($AF$4:$AF$108,BT94,$BF$4:$BF$108)+SUMIF($AH$4:$AH$108,BT94,$BG$4:$BG$108))</f>
        <v>0</v>
      </c>
      <c r="DV94" s="49">
        <f t="shared" ref="DV94:DV97" si="1018">(SUMIF($AF$4:$AF$108,BT94,$BH$4:$BH$108)+SUMIF($AH$4:$AH$108,BT94,$BI$4:$BI$108))</f>
        <v>0</v>
      </c>
      <c r="DW94" s="49">
        <f t="shared" ref="DW94:DW97" si="1019">(SUMIF($AF$4:$AF$108,BT94,$BJ$4:$BJ$108)+SUMIF($AH$4:$AH$108,BT94,$BK$4:$BK$108))</f>
        <v>0</v>
      </c>
      <c r="DX94" s="49">
        <f t="shared" ref="DX94:DX97" si="1020">IFERROR(DU94*3+DV94*1,0)</f>
        <v>0</v>
      </c>
      <c r="DY94" s="49" t="str">
        <f t="shared" ref="DY94:DY97" si="1021">CB94</f>
        <v>K</v>
      </c>
      <c r="DZ94" s="49">
        <f>IF(DT94&gt;0,RANK(DX94,DX94:DX97)+CG92+DA92,)</f>
        <v>0</v>
      </c>
      <c r="EA94" s="49">
        <f>IF(AND(DT94&gt;0,COUNTIF(DZ94:DZ97,DZ94)&gt;1),SUMIFS($AI$4:$AI$108,$AF$4:$AF$108,$BT94,$M$4:$M$108,3)+SUMIFS($AK$4:$AK$108,$AH$4:$AH$108,$BT94,$M$4:$M$108,3)-SUMIFS($AK$4:$AK$108,$AF$4:$AF$108,$BT94,$M$4:$M$108,3)-SUMIFS($AI$4:$AI$108,$AH$4:$AH$108,$BT94,$M$4:$M$108,3),)</f>
        <v>0</v>
      </c>
      <c r="EB94" s="49">
        <f>IF(AND(DT94&gt;0,COUNTIF(DZ94:DZ97,DZ94)&gt;1),DZ94+RANK(EA94,EA94:EA97)-1,DZ94)</f>
        <v>0</v>
      </c>
      <c r="EC94" s="49">
        <f>IF(AND(DT94&gt;0,COUNTIF(EB94:EB97,EB94)&gt;1),SUMIFS($AI$4:$AI$108,$AF$4:$AF$108,$BT94,$M$4:$M$108,3)+SUMIFS($AK$4:$AK$108,$AH$4:$AH$108,$BT94,$M$4:$M$108,3),)</f>
        <v>0</v>
      </c>
      <c r="ED94" s="49">
        <f>IF(AND(DT94&gt;0,COUNTIF(EB94:EB97,EB94)&gt;1),EB94+RANK(EC94,EC94:EC97)-1,EB94)</f>
        <v>0</v>
      </c>
      <c r="EE94" s="49" t="str">
        <f t="shared" ref="EE94:EE97" si="1022">IF(ED94=0,"",ED94)</f>
        <v/>
      </c>
      <c r="EF94" s="49" t="str">
        <f>IF(OR(EE94="",COUNTIF(EE94:EE97,EE94)=1),"",$BZ94)</f>
        <v/>
      </c>
      <c r="EG94" s="49" t="str">
        <f>IF(EE94="","",IF(COUNTIF(EE94:EE97,EE94)=1,EE94,EE94+RANK(EF94,EF94:EF97,0)-1))</f>
        <v/>
      </c>
      <c r="EH94" s="49" t="str">
        <f>IF(OR(EG94="",COUNTIF(EG94:EG97,EG94)=1),"",$BX94)</f>
        <v/>
      </c>
      <c r="EI94" s="49" t="str">
        <f>IF(EE94="","",IF(COUNTIF(EG94:EG97,EG94)=1,EG94,EG94+RANK(EH94,EH94:EH97,0)-1))</f>
        <v/>
      </c>
      <c r="EJ94" s="49" t="str">
        <f>IF(OR(EI94="",COUNTIF(EI94:EI97,EI94)=1),"",$BU94)</f>
        <v/>
      </c>
      <c r="EK94" s="49" t="str">
        <f>IF(EE94="","",IF(COUNTIF(EI94:EI97,EI94)=1,EI94,EI94+RANK(EJ94,EJ94:EJ97,0)-1))</f>
        <v/>
      </c>
      <c r="EL94" s="49">
        <f>IF(DT94&gt;0,CG92+DA92+RANK(EK94,EK94:EK97,1),)</f>
        <v>0</v>
      </c>
      <c r="EM94" s="14"/>
      <c r="EN94" s="49">
        <f t="shared" ref="EN94:EN97" si="1023">IF(CC94=4,BT94,)</f>
        <v>0</v>
      </c>
      <c r="EO94" s="49">
        <f t="shared" ref="EO94:EO97" si="1024">(SUMIF($AF$4:$AF$108,$BT94,$BL$4:$BL$108)+SUMIF($AH$4:$AH$108,$BT94,$BM$4:$BM$108))</f>
        <v>0</v>
      </c>
      <c r="EP94" s="49">
        <f t="shared" ref="EP94:EP97" si="1025">(SUMIF($AF$4:$AF$108,$BT94,$BN$4:$BN$108)+SUMIF($AH$4:$AH$108,$BT94,$BO$4:$BO$108))</f>
        <v>0</v>
      </c>
      <c r="EQ94" s="49">
        <f t="shared" ref="EQ94:EQ97" si="1026">(SUMIF($AF$4:$AF$108,$BT94,$BP$4:$BP$108)+SUMIF($AH$4:$AH$108,$BT94,$BQ$4:$BQ$108))</f>
        <v>0</v>
      </c>
      <c r="ER94" s="49">
        <f t="shared" ref="ER94:ER97" si="1027">IFERROR(EO94*3+EP94*1,0)</f>
        <v>0</v>
      </c>
      <c r="ES94" s="49" t="str">
        <f t="shared" ref="ES94:ES97" si="1028">$CB94</f>
        <v>K</v>
      </c>
      <c r="ET94" s="49">
        <f>IF(EN94&gt;0,RANK(ER94,ER94:ER97)+CG92+DA92+DU92,)</f>
        <v>0</v>
      </c>
      <c r="EU94" s="49">
        <f>IF(AND(EN94&gt;0,COUNTIF(ET94:ET97,ET94)&gt;1),SUMIFS($AI$4:$AI$108,$AF$4:$AF$108,$BT94,$M$4:$M$108,4)+SUMIFS($AK$4:$AK$108,$AH$4:$AH$108,$BT94,$M$4:$M$108,4)-SUMIFS($AK$4:$AK$108,$AF$4:$AF$108,$BT94,$M$4:$M$108,4)-SUMIFS($AI$4:$AI$108,$AH$4:$AH$108,$BT94,$M$4:$M$108,4),)</f>
        <v>0</v>
      </c>
      <c r="EV94" s="49">
        <f>IF(AND(EN94&gt;0,COUNTIF(ET94:ET97,ET94)&gt;1),ET94+RANK(EU94,EU94:EU97)-1,ET94)</f>
        <v>0</v>
      </c>
      <c r="EW94" s="49">
        <f t="shared" ref="EW94:EW97" si="1029">IF(AND(EN94&gt;0,COUNTIF(EV94:EV97,EV94)&gt;1),SUMIFS($AI$4:$AI$108,$AF$4:$AF$108,$BT94,$M$4:$M$108,4)+SUMIFS($AK$4:$AK$108,$AH$4:$AH$108,$BT94,$M$4:$M$108,4),)</f>
        <v>0</v>
      </c>
      <c r="EX94" s="49">
        <f>IF(AND(EN94&gt;0,COUNTIF(EV94:EV97,EV94)&gt;1),EV94+RANK(EW94,EW94:EW97)-1,EV94)</f>
        <v>0</v>
      </c>
      <c r="EY94" s="49" t="str">
        <f t="shared" ref="EY94:EY97" si="1030">IF(EX94=0,"",EX94)</f>
        <v/>
      </c>
      <c r="EZ94" s="49" t="str">
        <f>IF(OR(EY94="",COUNTIF(EY94:EY97,EY94)=1),"",$BZ94)</f>
        <v/>
      </c>
      <c r="FA94" s="49" t="str">
        <f>IF(EY94="","",IF(COUNTIF(EY94:EY97,EY94)=1,EY94,EY94+RANK(EZ94,EZ94:EZ97,0)-1))</f>
        <v/>
      </c>
      <c r="FB94" s="49" t="str">
        <f>IF(OR(FA94="",COUNTIF(FA94:FA97,FA94)=1),"",$BX94)</f>
        <v/>
      </c>
      <c r="FC94" s="49" t="str">
        <f>IF(EY94="","",IF(COUNTIF(FA94:FA97,FA94)=1,FA94,FA94+RANK(FB94,FB94:FB97,0)-1))</f>
        <v/>
      </c>
      <c r="FD94" s="49" t="str">
        <f>IF(OR(FC94="",COUNTIF(FC94:FC97,FC94)=1),"",$BU94)</f>
        <v/>
      </c>
      <c r="FE94" s="49" t="str">
        <f>IF(EY94="","",IF(COUNTIF(FC94:FC97,FC94)=1,FC94,FC94+RANK(FD94,FD94:FD97,0)-1))</f>
        <v/>
      </c>
      <c r="FF94" s="49">
        <f>IF(EN94&gt;0,CG92+DA92+DU92+RANK(FE94,FE94:FE97,1),)</f>
        <v>0</v>
      </c>
      <c r="FG94" s="14"/>
      <c r="FH94" s="49">
        <f>IFERROR(VLOOKUP(FJ94,CF93:CX97,19,FALSE),IFERROR(VLOOKUP(FJ94,CZ93:DR97,19,FALSE),IFERROR(VLOOKUP(FJ94,DT93:EL97,19,FALSE),VLOOKUP(FJ94,EN93:FF97,19,FALSE))))</f>
        <v>1</v>
      </c>
      <c r="FI94" s="49">
        <f>RANK(FH94,FH94:FH97,1)+COUNTIF(FH94,FH94)-1</f>
        <v>1</v>
      </c>
      <c r="FJ94" s="14" t="str">
        <f t="shared" ref="FJ94:FJ97" si="1031">BT94</f>
        <v>Portugal</v>
      </c>
      <c r="FK94" s="42"/>
      <c r="FL94" s="42"/>
      <c r="FM94" s="42"/>
      <c r="FN94" s="42"/>
      <c r="FO94" s="42"/>
      <c r="FP94" s="42"/>
      <c r="FQ94" s="42"/>
      <c r="FR94" s="42"/>
      <c r="FS94" s="42"/>
      <c r="FT94" s="42"/>
      <c r="FU94" s="42"/>
      <c r="FV94" s="42"/>
      <c r="FW94" s="42"/>
      <c r="FX94" s="42"/>
      <c r="FY94" s="42"/>
      <c r="FZ94" s="44">
        <v>92</v>
      </c>
      <c r="GA94" s="44" t="str">
        <f t="shared" si="79"/>
        <v>EJBCHGLK</v>
      </c>
      <c r="GB94" s="44" t="s">
        <v>148</v>
      </c>
      <c r="GC94" s="44" t="s">
        <v>159</v>
      </c>
      <c r="GD94" s="44" t="s">
        <v>146</v>
      </c>
      <c r="GE94" s="44" t="s">
        <v>163</v>
      </c>
      <c r="GF94" s="44" t="s">
        <v>160</v>
      </c>
      <c r="GG94" s="44" t="s">
        <v>149</v>
      </c>
      <c r="GH94" s="44" t="s">
        <v>152</v>
      </c>
      <c r="GI94" s="44" t="s">
        <v>151</v>
      </c>
      <c r="GJ94" s="100" t="str">
        <f t="shared" ref="GJ94:GQ94" si="1032">VLOOKUP(GB94,$FM$3:$FN$15,2,FALSE)</f>
        <v>Elfenbenskusten</v>
      </c>
      <c r="GK94" s="100" t="str">
        <f t="shared" si="1032"/>
        <v>Österrike</v>
      </c>
      <c r="GL94" s="100" t="str">
        <f t="shared" si="1032"/>
        <v>Qatar</v>
      </c>
      <c r="GM94" s="100" t="str">
        <f t="shared" si="1032"/>
        <v>Haiti</v>
      </c>
      <c r="GN94" s="100" t="str">
        <f t="shared" si="1032"/>
        <v>Saudiarabien</v>
      </c>
      <c r="GO94" s="100" t="str">
        <f t="shared" si="1032"/>
        <v>Iran</v>
      </c>
      <c r="GP94" s="100" t="str">
        <f t="shared" si="1032"/>
        <v>Ghana</v>
      </c>
      <c r="GQ94" s="100" t="str">
        <f t="shared" si="1032"/>
        <v>Uzbekistan</v>
      </c>
      <c r="GR94" s="42" t="str">
        <f t="shared" si="81"/>
        <v/>
      </c>
      <c r="GS94" s="42"/>
      <c r="GT94" s="42"/>
      <c r="GU94" s="42"/>
      <c r="GV94" s="42"/>
      <c r="GW94" s="42"/>
      <c r="GX94" s="127"/>
      <c r="GY94" s="42"/>
      <c r="GZ94" s="85">
        <v>91</v>
      </c>
      <c r="HA94" s="42"/>
      <c r="HB94" s="96"/>
      <c r="HC94" s="85"/>
      <c r="HD94" s="42"/>
      <c r="HE94" s="42"/>
      <c r="HF94" s="42"/>
      <c r="HG94" s="42"/>
    </row>
    <row r="95" spans="1:215" ht="14.25" customHeight="1" x14ac:dyDescent="0.35">
      <c r="A95" s="42"/>
      <c r="B95" s="85">
        <v>24</v>
      </c>
      <c r="C95" s="86">
        <v>46191</v>
      </c>
      <c r="D95" s="87" t="s">
        <v>213</v>
      </c>
      <c r="E95" s="88" t="s">
        <v>157</v>
      </c>
      <c r="F95" s="89" t="s">
        <v>214</v>
      </c>
      <c r="G95" s="90"/>
      <c r="H95" s="85" t="s">
        <v>157</v>
      </c>
      <c r="I95" s="90"/>
      <c r="J95" s="85" t="str">
        <f t="shared" si="951"/>
        <v/>
      </c>
      <c r="K95" s="91"/>
      <c r="L95" s="91"/>
      <c r="M95" s="92">
        <f t="shared" si="952"/>
        <v>1</v>
      </c>
      <c r="N95" s="46">
        <v>2</v>
      </c>
      <c r="O95" s="104" t="str">
        <f>VLOOKUP(N95,FI94:FJ97,2,FALSE)</f>
        <v>Kongo</v>
      </c>
      <c r="P95" s="105">
        <f t="shared" si="953"/>
        <v>0</v>
      </c>
      <c r="Q95" s="105">
        <f t="shared" si="954"/>
        <v>0</v>
      </c>
      <c r="R95" s="105">
        <f t="shared" si="955"/>
        <v>0</v>
      </c>
      <c r="S95" s="105">
        <f t="shared" si="956"/>
        <v>0</v>
      </c>
      <c r="T95" s="105">
        <f t="shared" si="957"/>
        <v>0</v>
      </c>
      <c r="U95" s="105">
        <f t="shared" si="958"/>
        <v>0</v>
      </c>
      <c r="V95" s="106">
        <f t="shared" si="959"/>
        <v>0</v>
      </c>
      <c r="W95" s="42"/>
      <c r="X95" s="43"/>
      <c r="Y95" s="44"/>
      <c r="Z95" s="44"/>
      <c r="AA95" s="44"/>
      <c r="AB95" s="47"/>
      <c r="AC95" s="48"/>
      <c r="AD95" s="42"/>
      <c r="AE95" s="98">
        <f t="shared" ref="AE95:AH95" si="1033">C95</f>
        <v>46191</v>
      </c>
      <c r="AF95" s="98" t="str">
        <f t="shared" si="1033"/>
        <v>Uzbekistan</v>
      </c>
      <c r="AG95" s="98" t="str">
        <f t="shared" si="1033"/>
        <v>-</v>
      </c>
      <c r="AH95" s="98" t="str">
        <f t="shared" si="1033"/>
        <v>Colombia</v>
      </c>
      <c r="AI95" s="90" t="str">
        <f t="shared" si="961"/>
        <v/>
      </c>
      <c r="AJ95" s="85" t="str">
        <f t="shared" si="962"/>
        <v>-</v>
      </c>
      <c r="AK95" s="90" t="str">
        <f t="shared" si="963"/>
        <v/>
      </c>
      <c r="AL95" s="85" t="str">
        <f t="shared" si="964"/>
        <v/>
      </c>
      <c r="AM95" s="91"/>
      <c r="AN95" s="49">
        <f t="shared" si="965"/>
        <v>0</v>
      </c>
      <c r="AO95" s="49">
        <f t="shared" si="966"/>
        <v>0</v>
      </c>
      <c r="AP95" s="49">
        <f t="shared" si="967"/>
        <v>0</v>
      </c>
      <c r="AQ95" s="49">
        <f t="shared" si="968"/>
        <v>0</v>
      </c>
      <c r="AR95" s="49">
        <f t="shared" si="969"/>
        <v>0</v>
      </c>
      <c r="AS95" s="49">
        <f t="shared" si="970"/>
        <v>0</v>
      </c>
      <c r="AT95" s="49">
        <f t="shared" si="971"/>
        <v>0</v>
      </c>
      <c r="AU95" s="49">
        <f t="shared" si="972"/>
        <v>0</v>
      </c>
      <c r="AV95" s="49">
        <f t="shared" si="973"/>
        <v>0</v>
      </c>
      <c r="AW95" s="49">
        <f t="shared" si="974"/>
        <v>0</v>
      </c>
      <c r="AX95" s="49">
        <f t="shared" si="975"/>
        <v>0</v>
      </c>
      <c r="AY95" s="49">
        <f t="shared" si="976"/>
        <v>0</v>
      </c>
      <c r="AZ95" s="49">
        <f t="shared" si="977"/>
        <v>0</v>
      </c>
      <c r="BA95" s="49">
        <f t="shared" si="978"/>
        <v>0</v>
      </c>
      <c r="BB95" s="49">
        <f t="shared" si="979"/>
        <v>0</v>
      </c>
      <c r="BC95" s="49">
        <f t="shared" si="980"/>
        <v>0</v>
      </c>
      <c r="BD95" s="49">
        <f t="shared" si="981"/>
        <v>0</v>
      </c>
      <c r="BE95" s="49">
        <f t="shared" si="982"/>
        <v>0</v>
      </c>
      <c r="BF95" s="49">
        <f t="shared" si="983"/>
        <v>0</v>
      </c>
      <c r="BG95" s="49">
        <f t="shared" si="984"/>
        <v>0</v>
      </c>
      <c r="BH95" s="49">
        <f t="shared" si="985"/>
        <v>0</v>
      </c>
      <c r="BI95" s="49">
        <f t="shared" si="986"/>
        <v>0</v>
      </c>
      <c r="BJ95" s="49">
        <f t="shared" si="987"/>
        <v>0</v>
      </c>
      <c r="BK95" s="49">
        <f t="shared" si="988"/>
        <v>0</v>
      </c>
      <c r="BL95" s="49">
        <f t="shared" si="989"/>
        <v>0</v>
      </c>
      <c r="BM95" s="49">
        <f t="shared" si="990"/>
        <v>0</v>
      </c>
      <c r="BN95" s="49">
        <f t="shared" si="991"/>
        <v>0</v>
      </c>
      <c r="BO95" s="49">
        <f t="shared" si="992"/>
        <v>0</v>
      </c>
      <c r="BP95" s="49">
        <f t="shared" si="993"/>
        <v>0</v>
      </c>
      <c r="BQ95" s="49">
        <f t="shared" si="994"/>
        <v>0</v>
      </c>
      <c r="BR95" s="14"/>
      <c r="BS95" s="14"/>
      <c r="BT95" s="14" t="s">
        <v>212</v>
      </c>
      <c r="BU95" s="49">
        <f t="shared" si="995"/>
        <v>0</v>
      </c>
      <c r="BV95" s="49">
        <f t="shared" si="996"/>
        <v>0</v>
      </c>
      <c r="BW95" s="49">
        <f t="shared" si="997"/>
        <v>0</v>
      </c>
      <c r="BX95" s="49">
        <f t="shared" si="998"/>
        <v>0</v>
      </c>
      <c r="BY95" s="49">
        <f t="shared" si="999"/>
        <v>0</v>
      </c>
      <c r="BZ95" s="49">
        <f t="shared" si="1000"/>
        <v>0</v>
      </c>
      <c r="CA95" s="49">
        <f t="shared" si="1001"/>
        <v>0</v>
      </c>
      <c r="CB95" s="49" t="s">
        <v>151</v>
      </c>
      <c r="CC95" s="99">
        <f>RANK(CA95,CA94:CA97)</f>
        <v>1</v>
      </c>
      <c r="CD95" s="49">
        <f>SUMPRODUCT((CA94:CA97=CA95)*(BZ94:BZ97&gt;BZ95))</f>
        <v>0</v>
      </c>
      <c r="CE95" s="14"/>
      <c r="CF95" s="14" t="str">
        <f t="shared" si="1002"/>
        <v>Kongo</v>
      </c>
      <c r="CG95" s="49">
        <f t="shared" si="1003"/>
        <v>0</v>
      </c>
      <c r="CH95" s="49">
        <f t="shared" si="1004"/>
        <v>0</v>
      </c>
      <c r="CI95" s="49">
        <f t="shared" si="1005"/>
        <v>0</v>
      </c>
      <c r="CJ95" s="49">
        <f t="shared" si="1006"/>
        <v>0</v>
      </c>
      <c r="CK95" s="49" t="str">
        <f t="shared" si="1007"/>
        <v>K</v>
      </c>
      <c r="CL95" s="49">
        <f>IF(CF95&gt;0,RANK(CJ95,CJ94:CJ97),)</f>
        <v>1</v>
      </c>
      <c r="CM95" s="49">
        <f>IF(AND(CF95&gt;0,COUNTIF(CL94:CL97,CL95)&gt;1),SUMIFS($AI$4:$AI$108,$AF$4:$AF$108,$BT95,$M$4:$M$108,1)+SUMIFS($AK$4:$AK$108,$AH$4:$AH$108,$BT95,$M$4:$M$108,1)-SUMIFS($AK$4:$AK$108,$AF$4:$AF$108,$BT95,$M$4:$M$108,1)-SUMIFS($AI$4:$AI$108,$AH$4:$AH$108,$BT95,$M$4:$M$108,1),)</f>
        <v>0</v>
      </c>
      <c r="CN95" s="49">
        <f>IF(AND(CF95&gt;0,COUNTIF(CL94:CL97,CL95)&gt;1),CL95+RANK(CM95,CM94:CM97)-1,CL95)</f>
        <v>1</v>
      </c>
      <c r="CO95" s="49">
        <f>IF(AND(CF95&gt;0,COUNTIF(CN94:CN97,CN95)&gt;1),SUMIFS($AI$4:$AI$108,$AF$4:$AF$108,$BT95,$M$4:$M$108,1)+SUMIFS($AK$4:$AK$108,$AH$4:$AH$108,$BT95,$M$4:$M$108,1),)</f>
        <v>0</v>
      </c>
      <c r="CP95" s="49">
        <f>IF(AND(CF95&gt;0,COUNTIF(CN94:CN97,CN95)&gt;1),CN95+RANK(CO95,CO94:CO97)-1,CN95)</f>
        <v>1</v>
      </c>
      <c r="CQ95" s="49">
        <f t="shared" si="1008"/>
        <v>1</v>
      </c>
      <c r="CR95" s="49">
        <f>IF(OR(CQ95="",COUNTIF(CQ94:CQ97,CQ95)=1),"",$BZ95)</f>
        <v>0</v>
      </c>
      <c r="CS95" s="49">
        <f>IF(CQ95="","",IF(COUNTIF(CQ94:CQ97,CQ95)=1,CQ95,CQ95+RANK(CR95,CR94:CR97,0)-1))</f>
        <v>1</v>
      </c>
      <c r="CT95" s="49">
        <f>IF(OR(CS95="",COUNTIF(CS94:CS97,CS95)=1),"",$BX95)</f>
        <v>0</v>
      </c>
      <c r="CU95" s="49">
        <f>IF(CQ95="","",IF(COUNTIF(CS94:CS97,CS95)=1,CS95,CS95+RANK(CT95,CT94:CT97,0)-1))</f>
        <v>1</v>
      </c>
      <c r="CV95" s="49">
        <f>IF(OR(CU95="",COUNTIF(CU94:CU97,CU95)=1),"",$BU95)</f>
        <v>0</v>
      </c>
      <c r="CW95" s="49">
        <f>IF(CQ95="","",IF(COUNTIF(CU94:CU97,CU95)=1,CU95,CU95+RANK(CV95,CV94:CV97,0)-1))</f>
        <v>1</v>
      </c>
      <c r="CX95" s="49">
        <f>IF(CF95&gt;0,BM92+RANK(CW95,CW94:CW97,1),)</f>
        <v>1</v>
      </c>
      <c r="CY95" s="14"/>
      <c r="CZ95" s="14">
        <f t="shared" si="1009"/>
        <v>0</v>
      </c>
      <c r="DA95" s="49">
        <f t="shared" si="1010"/>
        <v>0</v>
      </c>
      <c r="DB95" s="49">
        <f t="shared" si="1011"/>
        <v>0</v>
      </c>
      <c r="DC95" s="49">
        <f t="shared" si="1012"/>
        <v>0</v>
      </c>
      <c r="DD95" s="49">
        <f t="shared" si="1013"/>
        <v>0</v>
      </c>
      <c r="DE95" s="49" t="str">
        <f t="shared" si="1014"/>
        <v>K</v>
      </c>
      <c r="DF95" s="49">
        <f>IF(CZ95&gt;0,RANK(DD95,DD94:DD97)+CG92,)</f>
        <v>0</v>
      </c>
      <c r="DG95" s="49">
        <f>IF(AND(CZ95&gt;0,COUNTIF(DF94:DF97,DF95)&gt;1),SUMIFS($AI$4:$AI$108,$AF$4:$AF$108,$BT95,$M$4:$M$108,2)+SUMIFS($AK$4:$AK$108,$AH$4:$AH108,$BT95,$M$4:$M$108,2)-SUMIFS($AK$4:$AK$108,$AF$4:$AF$108,$BT95,$M$4:$M$108,2)-SUMIFS($AI$4:$AI$108,$AH$4:$AH$108,$BT95,$M$4:$M$108,2),)</f>
        <v>0</v>
      </c>
      <c r="DH95" s="49">
        <f>IF(AND(CZ95&gt;0,COUNTIF(DF94:DF97,DF95)&gt;1),DF95+RANK(DG95,DG94:DG97)-1,DF95)</f>
        <v>0</v>
      </c>
      <c r="DI95" s="49">
        <f>IF(AND(CZ95&gt;0,COUNTIF(DH94:DH97,DH95)&gt;1),SUMIFS($AI$4:$AI$108,$AF$4:$AF$108,$BT95,$M$4:$M$108,2)+SUMIFS($AK$4:$AK$108,$AH$4:$AH$108,$BT95,$M$4:$M$108,2),)</f>
        <v>0</v>
      </c>
      <c r="DJ95" s="49">
        <f>IF(AND(CZ95&gt;0,COUNTIF(DH94:DH97,DH95)&gt;1),DH95+RANK(DI95,DI94:DI97)-1,DH95)</f>
        <v>0</v>
      </c>
      <c r="DK95" s="49" t="str">
        <f t="shared" si="1015"/>
        <v/>
      </c>
      <c r="DL95" s="49" t="str">
        <f>IF(OR(DK95="",COUNTIF(DK94:DK97,DK95)=1),"",$BZ95)</f>
        <v/>
      </c>
      <c r="DM95" s="49" t="str">
        <f>IF(DK95="","",IF(COUNTIF(DK94:DK97,DK95)=1,DK95,DK95+RANK(DL95,DL94:DL97,0)-1))</f>
        <v/>
      </c>
      <c r="DN95" s="49" t="str">
        <f>IF(OR(DM95="",COUNTIF(DM94:DM97,DM95)=1),"",$BX95)</f>
        <v/>
      </c>
      <c r="DO95" s="49" t="str">
        <f>IF(DK95="","",IF(COUNTIF(DM94:DM97,DM95)=1,DM95,DM95+RANK(DN95,DN94:DN97,0)-1))</f>
        <v/>
      </c>
      <c r="DP95" s="49" t="str">
        <f>IF(OR(DO95="",COUNTIF(DO94:DO97,DO95)=1),"",$BU95)</f>
        <v/>
      </c>
      <c r="DQ95" s="49" t="str">
        <f>IF(DK95="","",IF(COUNTIF(DO94:DO97,DO95)=1,DO95,DO95+RANK(DP95,DP94:DP97,0)-1))</f>
        <v/>
      </c>
      <c r="DR95" s="49">
        <f>IF(CZ95&gt;0,CG92+RANK(DQ95,DQ94:DQ97,1),)</f>
        <v>0</v>
      </c>
      <c r="DS95" s="14"/>
      <c r="DT95" s="49">
        <f t="shared" si="1016"/>
        <v>0</v>
      </c>
      <c r="DU95" s="49">
        <f t="shared" si="1017"/>
        <v>0</v>
      </c>
      <c r="DV95" s="49">
        <f t="shared" si="1018"/>
        <v>0</v>
      </c>
      <c r="DW95" s="49">
        <f t="shared" si="1019"/>
        <v>0</v>
      </c>
      <c r="DX95" s="49">
        <f t="shared" si="1020"/>
        <v>0</v>
      </c>
      <c r="DY95" s="49" t="str">
        <f t="shared" si="1021"/>
        <v>K</v>
      </c>
      <c r="DZ95" s="49">
        <f>IF(DT95&gt;0,RANK(DX95,DX94:DX97)+CG92+DA92,)</f>
        <v>0</v>
      </c>
      <c r="EA95" s="49">
        <f>IF(AND(DT95&gt;0,COUNTIF(DZ94:DZ97,DZ95)&gt;1),SUMIFS($AI$4:$AI$108,$AF$4:$AF$108,$BT95,$M$4:$M$108,3)+SUMIFS($AK$4:$AK$108,$AH$4:$AH$108,$BT95,$M$4:$M$108,3)-SUMIFS($AK$4:$AK$108,$AF$4:$AF$108,$BT95,$M$4:$M$108,3)-SUMIFS($AI$4:$AI$108,$AH$4:$AH$108,$BT95,$M$4:$M$108,3),)</f>
        <v>0</v>
      </c>
      <c r="EB95" s="49">
        <f>IF(AND(DT95&gt;0,COUNTIF(DZ94:DZ97,DZ95)&gt;1),DZ95+RANK(EA95,EA94:EA97)-1,DZ95)</f>
        <v>0</v>
      </c>
      <c r="EC95" s="49">
        <f>IF(AND(DT95&gt;0,COUNTIF(EB94:EB97,EB95)&gt;1),SUMIFS($AI$4:$AI$108,$AF$4:$AF$108,$BT95,$M$4:$M$108,3)+SUMIFS($AK$4:$AK$108,$AH$4:$AH$108,$BT95,$M$4:$M$108,3),)</f>
        <v>0</v>
      </c>
      <c r="ED95" s="49">
        <f>IF(AND(DT95&gt;0,COUNTIF(EB94:EB97,EB95)&gt;1),EB95+RANK(EC95,EC94:EC97)-1,EB95)</f>
        <v>0</v>
      </c>
      <c r="EE95" s="49" t="str">
        <f t="shared" si="1022"/>
        <v/>
      </c>
      <c r="EF95" s="49" t="str">
        <f>IF(OR(EE95="",COUNTIF(EE94:EE97,EE95)=1),"",$BZ95)</f>
        <v/>
      </c>
      <c r="EG95" s="49" t="str">
        <f>IF(EE95="","",IF(COUNTIF(EE94:EE97,EE95)=1,EE95,EE95+RANK(EF95,EF94:EF97,0)-1))</f>
        <v/>
      </c>
      <c r="EH95" s="49" t="str">
        <f>IF(OR(EG95="",COUNTIF(EG94:EG97,EG95)=1),"",$BX95)</f>
        <v/>
      </c>
      <c r="EI95" s="49" t="str">
        <f>IF(EE95="","",IF(COUNTIF(EG94:EG97,EG95)=1,EG95,EG95+RANK(EH95,EH94:EH97,0)-1))</f>
        <v/>
      </c>
      <c r="EJ95" s="49" t="str">
        <f>IF(OR(EI95="",COUNTIF(EI94:EI97,EI95)=1),"",$BU95)</f>
        <v/>
      </c>
      <c r="EK95" s="49" t="str">
        <f>IF(EE95="","",IF(COUNTIF(EI94:EI97,EI95)=1,EI95,EI95+RANK(EJ95,EJ94:EJ97,0)-1))</f>
        <v/>
      </c>
      <c r="EL95" s="49">
        <f>IF(DT95&gt;0,CG92+DA92+RANK(EK95,EK94:EK97,1),)</f>
        <v>0</v>
      </c>
      <c r="EM95" s="14"/>
      <c r="EN95" s="49">
        <f t="shared" si="1023"/>
        <v>0</v>
      </c>
      <c r="EO95" s="49">
        <f t="shared" si="1024"/>
        <v>0</v>
      </c>
      <c r="EP95" s="49">
        <f t="shared" si="1025"/>
        <v>0</v>
      </c>
      <c r="EQ95" s="49">
        <f t="shared" si="1026"/>
        <v>0</v>
      </c>
      <c r="ER95" s="49">
        <f t="shared" si="1027"/>
        <v>0</v>
      </c>
      <c r="ES95" s="49" t="str">
        <f t="shared" si="1028"/>
        <v>K</v>
      </c>
      <c r="ET95" s="49">
        <f>IF(EN95&gt;0,RANK(ER95,ER94:ER97)+CG92+DA92+DU92,)</f>
        <v>0</v>
      </c>
      <c r="EU95" s="49">
        <f>IF(AND(EN95&gt;0,COUNTIF(ET94:ET97,ET95)&gt;1),SUMIFS($AI$4:$AI$108,$AF$4:$AF$108,$BT95,$M$4:$M$108,4)+SUMIFS($AK$4:$AK$108,$AH$4:$AH$108,$BT95,$M$4:$M$108,4)-SUMIFS($AK$4:$AK$108,$AF$4:$AF$108,$BT95,$M$4:$M$108,4)-SUMIFS($AI$4:$AI$108,$AH$4:$AH$108,$BT95,$M$4:$M$108,4),)</f>
        <v>0</v>
      </c>
      <c r="EV95" s="49">
        <f>IF(AND(EN95&gt;0,COUNTIF(ET94:ET97,ET95)&gt;1),ET95+RANK(EU95,EU94:EU97)-1,ET95)</f>
        <v>0</v>
      </c>
      <c r="EW95" s="49">
        <f t="shared" si="1029"/>
        <v>0</v>
      </c>
      <c r="EX95" s="49">
        <f>IF(AND(EN95&gt;0,COUNTIF(EV94:EV97,EV95)&gt;1),EV95+RANK(EW95,EW94:EW97)-1,EV95)</f>
        <v>0</v>
      </c>
      <c r="EY95" s="49" t="str">
        <f t="shared" si="1030"/>
        <v/>
      </c>
      <c r="EZ95" s="49" t="str">
        <f>IF(OR(EY95="",COUNTIF(EY94:EY97,EY95)=1),"",$BZ95)</f>
        <v/>
      </c>
      <c r="FA95" s="49" t="str">
        <f>IF(EY95="","",IF(COUNTIF(EY94:EY97,EY95)=1,EY95,EY95+RANK(EZ95,EZ94:EZ97,0)-1))</f>
        <v/>
      </c>
      <c r="FB95" s="49" t="str">
        <f>IF(OR(FA95="",COUNTIF(FA94:FA97,FA95)=1),"",$BX95)</f>
        <v/>
      </c>
      <c r="FC95" s="49" t="str">
        <f>IF(EY95="","",IF(COUNTIF(FA94:FA97,FA95)=1,FA95,FA95+RANK(FB95,FB94:FB97,0)-1))</f>
        <v/>
      </c>
      <c r="FD95" s="49" t="str">
        <f>IF(OR(FC95="",COUNTIF(FC94:FC97,FC95)=1),"",$BU95)</f>
        <v/>
      </c>
      <c r="FE95" s="49" t="str">
        <f>IF(EY95="","",IF(COUNTIF(FC94:FC97,FC95)=1,FC95,FC95+RANK(FD95,FD94:FD97,0)-1))</f>
        <v/>
      </c>
      <c r="FF95" s="49">
        <f>IF(EN95&gt;0,CG92+DA92+DU92+RANK(FE95,FE94:FE97,1),)</f>
        <v>0</v>
      </c>
      <c r="FG95" s="14"/>
      <c r="FH95" s="49">
        <f>IFERROR(VLOOKUP(FJ95,CF93:CX97,19,FALSE),IFERROR(VLOOKUP(FJ95,CZ93:DR97,19,FALSE),IFERROR(VLOOKUP(FJ95,DT93:EL97,19,FALSE),VLOOKUP(FJ95,EN93:FF97,19,FALSE))))</f>
        <v>1</v>
      </c>
      <c r="FI95" s="49">
        <f>RANK(FH95,FH94:FH97,1)+COUNTIF(FH94:FH95,FH95)-1</f>
        <v>2</v>
      </c>
      <c r="FJ95" s="14" t="str">
        <f t="shared" si="1031"/>
        <v>Kongo</v>
      </c>
      <c r="FK95" s="42"/>
      <c r="FL95" s="42"/>
      <c r="FM95" s="42"/>
      <c r="FN95" s="42"/>
      <c r="FO95" s="42"/>
      <c r="FP95" s="42"/>
      <c r="FQ95" s="42"/>
      <c r="FR95" s="42"/>
      <c r="FS95" s="42"/>
      <c r="FT95" s="42"/>
      <c r="FU95" s="42"/>
      <c r="FV95" s="42"/>
      <c r="FW95" s="42"/>
      <c r="FX95" s="42"/>
      <c r="FY95" s="42"/>
      <c r="FZ95" s="44">
        <v>93</v>
      </c>
      <c r="GA95" s="44" t="str">
        <f t="shared" si="79"/>
        <v>EGBCIHLK</v>
      </c>
      <c r="GB95" s="44" t="s">
        <v>148</v>
      </c>
      <c r="GC95" s="44" t="s">
        <v>149</v>
      </c>
      <c r="GD95" s="44" t="s">
        <v>146</v>
      </c>
      <c r="GE95" s="44" t="s">
        <v>163</v>
      </c>
      <c r="GF95" s="44" t="s">
        <v>150</v>
      </c>
      <c r="GG95" s="44" t="s">
        <v>160</v>
      </c>
      <c r="GH95" s="44" t="s">
        <v>152</v>
      </c>
      <c r="GI95" s="44" t="s">
        <v>151</v>
      </c>
      <c r="GJ95" s="100" t="str">
        <f t="shared" ref="GJ95:GQ95" si="1034">VLOOKUP(GB95,$FM$3:$FN$15,2,FALSE)</f>
        <v>Elfenbenskusten</v>
      </c>
      <c r="GK95" s="100" t="str">
        <f t="shared" si="1034"/>
        <v>Iran</v>
      </c>
      <c r="GL95" s="100" t="str">
        <f t="shared" si="1034"/>
        <v>Qatar</v>
      </c>
      <c r="GM95" s="100" t="str">
        <f t="shared" si="1034"/>
        <v>Haiti</v>
      </c>
      <c r="GN95" s="100" t="str">
        <f t="shared" si="1034"/>
        <v>Irak</v>
      </c>
      <c r="GO95" s="100" t="str">
        <f t="shared" si="1034"/>
        <v>Saudiarabien</v>
      </c>
      <c r="GP95" s="100" t="str">
        <f t="shared" si="1034"/>
        <v>Ghana</v>
      </c>
      <c r="GQ95" s="100" t="str">
        <f t="shared" si="1034"/>
        <v>Uzbekistan</v>
      </c>
      <c r="GR95" s="42" t="str">
        <f t="shared" si="81"/>
        <v/>
      </c>
      <c r="GS95" s="42"/>
      <c r="GT95" s="42"/>
      <c r="GU95" s="42"/>
      <c r="GV95" s="42"/>
      <c r="GW95" s="42"/>
      <c r="GX95" s="127"/>
      <c r="GY95" s="42"/>
      <c r="GZ95" s="85">
        <v>92</v>
      </c>
      <c r="HA95" s="42"/>
      <c r="HB95" s="96"/>
      <c r="HC95" s="85"/>
      <c r="HD95" s="42"/>
      <c r="HE95" s="42"/>
      <c r="HF95" s="42"/>
      <c r="HG95" s="42"/>
    </row>
    <row r="96" spans="1:215" ht="14.25" customHeight="1" x14ac:dyDescent="0.35">
      <c r="A96" s="42"/>
      <c r="B96" s="85">
        <v>47</v>
      </c>
      <c r="C96" s="86">
        <v>46196</v>
      </c>
      <c r="D96" s="87" t="s">
        <v>211</v>
      </c>
      <c r="E96" s="88" t="s">
        <v>157</v>
      </c>
      <c r="F96" s="89" t="s">
        <v>213</v>
      </c>
      <c r="G96" s="90"/>
      <c r="H96" s="85" t="s">
        <v>157</v>
      </c>
      <c r="I96" s="90"/>
      <c r="J96" s="85" t="str">
        <f t="shared" si="951"/>
        <v/>
      </c>
      <c r="K96" s="91"/>
      <c r="L96" s="91"/>
      <c r="M96" s="92">
        <f t="shared" si="952"/>
        <v>1</v>
      </c>
      <c r="N96" s="46">
        <v>3</v>
      </c>
      <c r="O96" s="108" t="str">
        <f>VLOOKUP(N96,FI94:FJ97,2,FALSE)</f>
        <v>Uzbekistan</v>
      </c>
      <c r="P96" s="109">
        <f t="shared" si="953"/>
        <v>0</v>
      </c>
      <c r="Q96" s="109">
        <f t="shared" si="954"/>
        <v>0</v>
      </c>
      <c r="R96" s="109">
        <f t="shared" si="955"/>
        <v>0</v>
      </c>
      <c r="S96" s="109">
        <f t="shared" si="956"/>
        <v>0</v>
      </c>
      <c r="T96" s="109">
        <f t="shared" si="957"/>
        <v>0</v>
      </c>
      <c r="U96" s="109">
        <f t="shared" si="958"/>
        <v>0</v>
      </c>
      <c r="V96" s="110">
        <f t="shared" si="959"/>
        <v>0</v>
      </c>
      <c r="W96" s="42"/>
      <c r="X96" s="43"/>
      <c r="Y96" s="44"/>
      <c r="Z96" s="44"/>
      <c r="AA96" s="44"/>
      <c r="AB96" s="47"/>
      <c r="AC96" s="48"/>
      <c r="AD96" s="42"/>
      <c r="AE96" s="98">
        <f t="shared" ref="AE96:AH96" si="1035">C96</f>
        <v>46196</v>
      </c>
      <c r="AF96" s="98" t="str">
        <f t="shared" si="1035"/>
        <v>Portugal</v>
      </c>
      <c r="AG96" s="98" t="str">
        <f t="shared" si="1035"/>
        <v>-</v>
      </c>
      <c r="AH96" s="98" t="str">
        <f t="shared" si="1035"/>
        <v>Uzbekistan</v>
      </c>
      <c r="AI96" s="90" t="str">
        <f t="shared" si="961"/>
        <v/>
      </c>
      <c r="AJ96" s="85" t="str">
        <f t="shared" si="962"/>
        <v>-</v>
      </c>
      <c r="AK96" s="90" t="str">
        <f t="shared" si="963"/>
        <v/>
      </c>
      <c r="AL96" s="85" t="str">
        <f t="shared" si="964"/>
        <v/>
      </c>
      <c r="AM96" s="91"/>
      <c r="AN96" s="49">
        <f t="shared" si="965"/>
        <v>0</v>
      </c>
      <c r="AO96" s="49">
        <f t="shared" si="966"/>
        <v>0</v>
      </c>
      <c r="AP96" s="49">
        <f t="shared" si="967"/>
        <v>0</v>
      </c>
      <c r="AQ96" s="49">
        <f t="shared" si="968"/>
        <v>0</v>
      </c>
      <c r="AR96" s="49">
        <f t="shared" si="969"/>
        <v>0</v>
      </c>
      <c r="AS96" s="49">
        <f t="shared" si="970"/>
        <v>0</v>
      </c>
      <c r="AT96" s="49">
        <f t="shared" si="971"/>
        <v>0</v>
      </c>
      <c r="AU96" s="49">
        <f t="shared" si="972"/>
        <v>0</v>
      </c>
      <c r="AV96" s="49">
        <f t="shared" si="973"/>
        <v>0</v>
      </c>
      <c r="AW96" s="49">
        <f t="shared" si="974"/>
        <v>0</v>
      </c>
      <c r="AX96" s="49">
        <f t="shared" si="975"/>
        <v>0</v>
      </c>
      <c r="AY96" s="49">
        <f t="shared" si="976"/>
        <v>0</v>
      </c>
      <c r="AZ96" s="49">
        <f t="shared" si="977"/>
        <v>0</v>
      </c>
      <c r="BA96" s="49">
        <f t="shared" si="978"/>
        <v>0</v>
      </c>
      <c r="BB96" s="49">
        <f t="shared" si="979"/>
        <v>0</v>
      </c>
      <c r="BC96" s="49">
        <f t="shared" si="980"/>
        <v>0</v>
      </c>
      <c r="BD96" s="49">
        <f t="shared" si="981"/>
        <v>0</v>
      </c>
      <c r="BE96" s="49">
        <f t="shared" si="982"/>
        <v>0</v>
      </c>
      <c r="BF96" s="49">
        <f t="shared" si="983"/>
        <v>0</v>
      </c>
      <c r="BG96" s="49">
        <f t="shared" si="984"/>
        <v>0</v>
      </c>
      <c r="BH96" s="49">
        <f t="shared" si="985"/>
        <v>0</v>
      </c>
      <c r="BI96" s="49">
        <f t="shared" si="986"/>
        <v>0</v>
      </c>
      <c r="BJ96" s="49">
        <f t="shared" si="987"/>
        <v>0</v>
      </c>
      <c r="BK96" s="49">
        <f t="shared" si="988"/>
        <v>0</v>
      </c>
      <c r="BL96" s="49">
        <f t="shared" si="989"/>
        <v>0</v>
      </c>
      <c r="BM96" s="49">
        <f t="shared" si="990"/>
        <v>0</v>
      </c>
      <c r="BN96" s="49">
        <f t="shared" si="991"/>
        <v>0</v>
      </c>
      <c r="BO96" s="49">
        <f t="shared" si="992"/>
        <v>0</v>
      </c>
      <c r="BP96" s="49">
        <f t="shared" si="993"/>
        <v>0</v>
      </c>
      <c r="BQ96" s="49">
        <f t="shared" si="994"/>
        <v>0</v>
      </c>
      <c r="BR96" s="14"/>
      <c r="BS96" s="14"/>
      <c r="BT96" s="14" t="s">
        <v>213</v>
      </c>
      <c r="BU96" s="49">
        <f t="shared" si="995"/>
        <v>0</v>
      </c>
      <c r="BV96" s="49">
        <f t="shared" si="996"/>
        <v>0</v>
      </c>
      <c r="BW96" s="49">
        <f t="shared" si="997"/>
        <v>0</v>
      </c>
      <c r="BX96" s="49">
        <f t="shared" si="998"/>
        <v>0</v>
      </c>
      <c r="BY96" s="49">
        <f t="shared" si="999"/>
        <v>0</v>
      </c>
      <c r="BZ96" s="49">
        <f t="shared" si="1000"/>
        <v>0</v>
      </c>
      <c r="CA96" s="49">
        <f t="shared" si="1001"/>
        <v>0</v>
      </c>
      <c r="CB96" s="49" t="s">
        <v>151</v>
      </c>
      <c r="CC96" s="99">
        <f>RANK(CA96,CA94:CA97)</f>
        <v>1</v>
      </c>
      <c r="CD96" s="49">
        <f>SUMPRODUCT((CA94:CA97=CA96)*(BZ94:BZ97&gt;BZ96))</f>
        <v>0</v>
      </c>
      <c r="CE96" s="14"/>
      <c r="CF96" s="14" t="str">
        <f t="shared" si="1002"/>
        <v>Uzbekistan</v>
      </c>
      <c r="CG96" s="49">
        <f t="shared" si="1003"/>
        <v>0</v>
      </c>
      <c r="CH96" s="49">
        <f t="shared" si="1004"/>
        <v>0</v>
      </c>
      <c r="CI96" s="49">
        <f t="shared" si="1005"/>
        <v>0</v>
      </c>
      <c r="CJ96" s="49">
        <f t="shared" si="1006"/>
        <v>0</v>
      </c>
      <c r="CK96" s="49" t="str">
        <f t="shared" si="1007"/>
        <v>K</v>
      </c>
      <c r="CL96" s="49">
        <f>IF(CF96&gt;0,RANK(CJ96,CJ94:CJ97),)</f>
        <v>1</v>
      </c>
      <c r="CM96" s="49">
        <f>IF(AND(CF96&gt;0,COUNTIF(CL94:CL97,CL96)&gt;1),SUMIFS($AI$4:$AI$108,$AF$4:$AF$108,$BT96,$M$4:$M$108,1)+SUMIFS($AK$4:$AK$108,$AH$4:$AH$108,$BT96,$M$4:$M$108,1)-SUMIFS($AK$4:$AK$108,$AF$4:$AF$108,$BT96,$M$4:$M$108,1)-SUMIFS($AI$4:$AI$108,$AH$4:$AH$108,$BT96,$M$4:$M$108,1),)</f>
        <v>0</v>
      </c>
      <c r="CN96" s="49">
        <f>IF(AND(CF96&gt;0,COUNTIF(CL94:CL97,CL96)&gt;1),CL96+RANK(CM96,CM94:CM97)-1,CL96)</f>
        <v>1</v>
      </c>
      <c r="CO96" s="49">
        <f>IF(AND(CF96&gt;0,COUNTIF(CN94:CN97,CN96)&gt;1),SUMIFS($AI$4:$AI$108,$AF$4:$AF$108,$BT96,$M$4:$M$108,1)+SUMIFS($AK$4:$AK$108,$AH$4:$AH$108,$BT96,$M$4:$M$108,1),)</f>
        <v>0</v>
      </c>
      <c r="CP96" s="49">
        <f>IF(AND(CF96&gt;0,COUNTIF(CN94:CN97,CN96)&gt;1),CN96+RANK(CO96,CO94:CO97)-1,CN96)</f>
        <v>1</v>
      </c>
      <c r="CQ96" s="49">
        <f t="shared" si="1008"/>
        <v>1</v>
      </c>
      <c r="CR96" s="49">
        <f>IF(OR(CQ96="",COUNTIF(CQ94:CQ97,CQ96)=1),"",$BZ96)</f>
        <v>0</v>
      </c>
      <c r="CS96" s="49">
        <f>IF(CQ96="","",IF(COUNTIF(CQ94:CQ97,CQ96)=1,CQ96,CQ96+RANK(CR96,CR94:CR97,0)-1))</f>
        <v>1</v>
      </c>
      <c r="CT96" s="49">
        <f>IF(OR(CS96="",COUNTIF(CS94:CS97,CS96)=1),"",$BX96)</f>
        <v>0</v>
      </c>
      <c r="CU96" s="49">
        <f>IF(CQ96="","",IF(COUNTIF(CS94:CS97,CS96)=1,CS96,CS96+RANK(CT96,CT94:CT97,0)-1))</f>
        <v>1</v>
      </c>
      <c r="CV96" s="49">
        <f>IF(OR(CU96="",COUNTIF(CU94:CU97,CU96)=1),"",$BU96)</f>
        <v>0</v>
      </c>
      <c r="CW96" s="49">
        <f>IF(CQ96="","",IF(COUNTIF(CU94:CU97,CU96)=1,CU96,CU96+RANK(CV96,CV94:CV97,0)-1))</f>
        <v>1</v>
      </c>
      <c r="CX96" s="49">
        <f>IF(CF96&gt;0,BM92+RANK(CW96,CW94:CW97,1),)</f>
        <v>1</v>
      </c>
      <c r="CY96" s="14"/>
      <c r="CZ96" s="14">
        <f t="shared" si="1009"/>
        <v>0</v>
      </c>
      <c r="DA96" s="49">
        <f t="shared" si="1010"/>
        <v>0</v>
      </c>
      <c r="DB96" s="49">
        <f t="shared" si="1011"/>
        <v>0</v>
      </c>
      <c r="DC96" s="49">
        <f t="shared" si="1012"/>
        <v>0</v>
      </c>
      <c r="DD96" s="49">
        <f t="shared" si="1013"/>
        <v>0</v>
      </c>
      <c r="DE96" s="49" t="str">
        <f t="shared" si="1014"/>
        <v>K</v>
      </c>
      <c r="DF96" s="49">
        <f>IF(CZ96&gt;0,RANK(DD96,DD94:DD97)+CG92,)</f>
        <v>0</v>
      </c>
      <c r="DG96" s="49">
        <f>IF(AND(CZ96&gt;0,COUNTIF(DF94:DF97,DF96)&gt;1),SUMIFS($AI$4:$AI$108,$AF$4:$AF$108,$BT96,$M$4:$M$108,2)+SUMIFS($AK$4:$AK$108,$AH$4:$AH108,$BT96,$M$4:$M$108,2)-SUMIFS($AK$4:$AK$108,$AF$4:$AF$108,$BT96,$M$4:$M$108,2)-SUMIFS($AI$4:$AI$108,$AH$4:$AH$108,$BT96,$M$4:$M$108,2),)</f>
        <v>0</v>
      </c>
      <c r="DH96" s="49">
        <f>IF(AND(CZ96&gt;0,COUNTIF(DF94:DF97,DF96)&gt;1),DF96+RANK(DG96,DG94:DG97)-1,DF96)</f>
        <v>0</v>
      </c>
      <c r="DI96" s="49">
        <f>IF(AND(CZ96&gt;0,COUNTIF(DH94:DH97,DH96)&gt;1),SUMIFS($AI$4:$AI$108,$AF$4:$AF$108,$BT96,$M$4:$M$108,2)+SUMIFS($AK$4:$AK$108,$AH$4:$AH$108,$BT96,$M$4:$M$108,2),)</f>
        <v>0</v>
      </c>
      <c r="DJ96" s="49">
        <f>IF(AND(CZ96&gt;0,COUNTIF(DH94:DH97,DH96)&gt;1),DH96+RANK(DI96,DI94:DI97)-1,DH96)</f>
        <v>0</v>
      </c>
      <c r="DK96" s="49" t="str">
        <f t="shared" si="1015"/>
        <v/>
      </c>
      <c r="DL96" s="49" t="str">
        <f>IF(OR(DK96="",COUNTIF(DK94:DK97,DK96)=1),"",$BZ96)</f>
        <v/>
      </c>
      <c r="DM96" s="49" t="str">
        <f>IF(DK96="","",IF(COUNTIF(DK94:DK97,DK96)=1,DK96,DK96+RANK(DL96,DL94:DL97,0)-1))</f>
        <v/>
      </c>
      <c r="DN96" s="49" t="str">
        <f>IF(OR(DM96="",COUNTIF(DM94:DM97,DM96)=1),"",$BX96)</f>
        <v/>
      </c>
      <c r="DO96" s="49" t="str">
        <f>IF(DK96="","",IF(COUNTIF(DM94:DM97,DM96)=1,DM96,DM96+RANK(DN96,DN94:DN97,0)-1))</f>
        <v/>
      </c>
      <c r="DP96" s="49" t="str">
        <f>IF(OR(DO96="",COUNTIF(DO94:DO97,DO96)=1),"",$BU96)</f>
        <v/>
      </c>
      <c r="DQ96" s="49" t="str">
        <f>IF(DK96="","",IF(COUNTIF(DO94:DO97,DO96)=1,DO96,DO96+RANK(DP96,DP94:DP97,0)-1))</f>
        <v/>
      </c>
      <c r="DR96" s="49">
        <f>IF(CZ96&gt;0,CG92+RANK(DQ96,DQ94:DQ97,1),)</f>
        <v>0</v>
      </c>
      <c r="DS96" s="14"/>
      <c r="DT96" s="49">
        <f t="shared" si="1016"/>
        <v>0</v>
      </c>
      <c r="DU96" s="49">
        <f t="shared" si="1017"/>
        <v>0</v>
      </c>
      <c r="DV96" s="49">
        <f t="shared" si="1018"/>
        <v>0</v>
      </c>
      <c r="DW96" s="49">
        <f t="shared" si="1019"/>
        <v>0</v>
      </c>
      <c r="DX96" s="49">
        <f t="shared" si="1020"/>
        <v>0</v>
      </c>
      <c r="DY96" s="49" t="str">
        <f t="shared" si="1021"/>
        <v>K</v>
      </c>
      <c r="DZ96" s="49">
        <f>IF(DT96&gt;0,RANK(DX96,DX94:DX97)+CG92+DA92,)</f>
        <v>0</v>
      </c>
      <c r="EA96" s="49">
        <f>IF(AND(DT96&gt;0,COUNTIF(DZ94:DZ97,DZ96)&gt;1),SUMIFS($AI$4:$AI$108,$AF$4:$AF$108,$BT96,$M$4:$M$108,3)+SUMIFS($AK$4:$AK$108,$AH$4:$AH$108,$BT96,$M$4:$M$108,3)-SUMIFS($AK$4:$AK$108,$AF$4:$AF$108,$BT96,$M$4:$M$108,3)-SUMIFS($AI$4:$AI$108,$AH$4:$AH$108,$BT96,$M$4:$M$108,3),)</f>
        <v>0</v>
      </c>
      <c r="EB96" s="49">
        <f>IF(AND(DT96&gt;0,COUNTIF(DZ94:DZ97,DZ96)&gt;1),DZ96+RANK(EA96,EA94:EA97)-1,DZ96)</f>
        <v>0</v>
      </c>
      <c r="EC96" s="49">
        <f>IF(AND(DT96&gt;0,COUNTIF(EB94:EB97,EB96)&gt;1),SUMIFS($AI$4:$AI$108,$AF$4:$AF$108,$BT96,$M$4:$M$108,3)+SUMIFS($AK$4:$AK$108,$AH$4:$AH$108,$BT96,$M$4:$M$108,3),)</f>
        <v>0</v>
      </c>
      <c r="ED96" s="49">
        <f>IF(AND(DT96&gt;0,COUNTIF(EB94:EB97,EB96)&gt;1),EB96+RANK(EC96,EC94:EC97)-1,EB96)</f>
        <v>0</v>
      </c>
      <c r="EE96" s="49" t="str">
        <f t="shared" si="1022"/>
        <v/>
      </c>
      <c r="EF96" s="49" t="str">
        <f>IF(OR(EE96="",COUNTIF(EE94:EE97,EE96)=1),"",$BZ96)</f>
        <v/>
      </c>
      <c r="EG96" s="49" t="str">
        <f>IF(EE96="","",IF(COUNTIF(EE94:EE97,EE96)=1,EE96,EE96+RANK(EF96,EF94:EF97,0)-1))</f>
        <v/>
      </c>
      <c r="EH96" s="49" t="str">
        <f>IF(OR(EG96="",COUNTIF(EG94:EG97,EG96)=1),"",$BX96)</f>
        <v/>
      </c>
      <c r="EI96" s="49" t="str">
        <f>IF(EE96="","",IF(COUNTIF(EG94:EG97,EG96)=1,EG96,EG96+RANK(EH96,EH94:EH97,0)-1))</f>
        <v/>
      </c>
      <c r="EJ96" s="49" t="str">
        <f>IF(OR(EI96="",COUNTIF(EI94:EI97,EI96)=1),"",$BU96)</f>
        <v/>
      </c>
      <c r="EK96" s="49" t="str">
        <f>IF(EE96="","",IF(COUNTIF(EI94:EI97,EI96)=1,EI96,EI96+RANK(EJ96,EJ94:EJ97,0)-1))</f>
        <v/>
      </c>
      <c r="EL96" s="49">
        <f>IF(DT96&gt;0,CG92+DA92+RANK(EK96,EK94:EK97,1),)</f>
        <v>0</v>
      </c>
      <c r="EM96" s="14"/>
      <c r="EN96" s="49">
        <f t="shared" si="1023"/>
        <v>0</v>
      </c>
      <c r="EO96" s="49">
        <f t="shared" si="1024"/>
        <v>0</v>
      </c>
      <c r="EP96" s="49">
        <f t="shared" si="1025"/>
        <v>0</v>
      </c>
      <c r="EQ96" s="49">
        <f t="shared" si="1026"/>
        <v>0</v>
      </c>
      <c r="ER96" s="49">
        <f t="shared" si="1027"/>
        <v>0</v>
      </c>
      <c r="ES96" s="49" t="str">
        <f t="shared" si="1028"/>
        <v>K</v>
      </c>
      <c r="ET96" s="49">
        <f>IF(EN96&gt;0,RANK(ER96,ER94:ER97)+CG92+DA92+DU92,)</f>
        <v>0</v>
      </c>
      <c r="EU96" s="49">
        <f>IF(AND(EN96&gt;0,COUNTIF(ET94:ET97,ET96)&gt;1),SUMIFS($AI$4:$AI$108,$AF$4:$AF$108,$BT96,$M$4:$M$108,4)+SUMIFS($AK$4:$AK$108,$AH$4:$AH$108,$BT96,$M$4:$M$108,4)-SUMIFS($AK$4:$AK$108,$AF$4:$AF$108,$BT96,$M$4:$M$108,4)-SUMIFS($AI$4:$AI$108,$AH$4:$AH$108,$BT96,$M$4:$M$108,4),)</f>
        <v>0</v>
      </c>
      <c r="EV96" s="49">
        <f>IF(AND(EN96&gt;0,COUNTIF(ET94:ET97,ET96)&gt;1),ET96+RANK(EU96,EU94:EU97)-1,ET96)</f>
        <v>0</v>
      </c>
      <c r="EW96" s="49">
        <f t="shared" si="1029"/>
        <v>0</v>
      </c>
      <c r="EX96" s="49">
        <f>IF(AND(EN96&gt;0,COUNTIF(EV94:EV97,EV96)&gt;1),EV96+RANK(EW96,EW94:EW97)-1,EV96)</f>
        <v>0</v>
      </c>
      <c r="EY96" s="49" t="str">
        <f t="shared" si="1030"/>
        <v/>
      </c>
      <c r="EZ96" s="49" t="str">
        <f>IF(OR(EY96="",COUNTIF(EY94:EY97,EY96)=1),"",$BZ96)</f>
        <v/>
      </c>
      <c r="FA96" s="49" t="str">
        <f>IF(EY96="","",IF(COUNTIF(EY94:EY97,EY96)=1,EY96,EY96+RANK(EZ96,EZ94:EZ97,0)-1))</f>
        <v/>
      </c>
      <c r="FB96" s="49" t="str">
        <f>IF(OR(FA96="",COUNTIF(FA94:FA97,FA96)=1),"",$BX96)</f>
        <v/>
      </c>
      <c r="FC96" s="49" t="str">
        <f>IF(EY96="","",IF(COUNTIF(FA94:FA97,FA96)=1,FA96,FA96+RANK(FB96,FB94:FB97,0)-1))</f>
        <v/>
      </c>
      <c r="FD96" s="49" t="str">
        <f>IF(OR(FC96="",COUNTIF(FC94:FC97,FC96)=1),"",$BU96)</f>
        <v/>
      </c>
      <c r="FE96" s="49" t="str">
        <f>IF(EY96="","",IF(COUNTIF(FC94:FC97,FC96)=1,FC96,FC96+RANK(FD96,FD94:FD97,0)-1))</f>
        <v/>
      </c>
      <c r="FF96" s="49">
        <f>IF(EN96&gt;0,CG92+DA92+DU92+RANK(FE96,FE94:FE97,1),)</f>
        <v>0</v>
      </c>
      <c r="FG96" s="14"/>
      <c r="FH96" s="49">
        <f>IFERROR(VLOOKUP(FJ96,CF93:CX97,19,FALSE),IFERROR(VLOOKUP(FJ96,CZ93:DR97,19,FALSE),IFERROR(VLOOKUP(FJ96,DT93:EL97,19,FALSE),VLOOKUP(FJ96,EN93:FF97,19,FALSE))))</f>
        <v>1</v>
      </c>
      <c r="FI96" s="49">
        <f>RANK(FH96,FH94:FH97,1)+COUNTIF(FH94:FH96,FH96)-1</f>
        <v>3</v>
      </c>
      <c r="FJ96" s="14" t="str">
        <f t="shared" si="1031"/>
        <v>Uzbekistan</v>
      </c>
      <c r="FK96" s="42"/>
      <c r="FL96" s="42"/>
      <c r="FM96" s="42"/>
      <c r="FN96" s="42"/>
      <c r="FO96" s="42"/>
      <c r="FP96" s="42"/>
      <c r="FQ96" s="42"/>
      <c r="FR96" s="42"/>
      <c r="FS96" s="42"/>
      <c r="FT96" s="42"/>
      <c r="FU96" s="42"/>
      <c r="FV96" s="42"/>
      <c r="FW96" s="42"/>
      <c r="FX96" s="42"/>
      <c r="FY96" s="42"/>
      <c r="FZ96" s="44">
        <v>94</v>
      </c>
      <c r="GA96" s="44" t="str">
        <f t="shared" si="79"/>
        <v>EJBCHGLI</v>
      </c>
      <c r="GB96" s="44" t="s">
        <v>148</v>
      </c>
      <c r="GC96" s="44" t="s">
        <v>159</v>
      </c>
      <c r="GD96" s="44" t="s">
        <v>146</v>
      </c>
      <c r="GE96" s="44" t="s">
        <v>163</v>
      </c>
      <c r="GF96" s="44" t="s">
        <v>160</v>
      </c>
      <c r="GG96" s="44" t="s">
        <v>149</v>
      </c>
      <c r="GH96" s="44" t="s">
        <v>152</v>
      </c>
      <c r="GI96" s="44" t="s">
        <v>150</v>
      </c>
      <c r="GJ96" s="100" t="str">
        <f t="shared" ref="GJ96:GQ96" si="1036">VLOOKUP(GB96,$FM$3:$FN$15,2,FALSE)</f>
        <v>Elfenbenskusten</v>
      </c>
      <c r="GK96" s="100" t="str">
        <f t="shared" si="1036"/>
        <v>Österrike</v>
      </c>
      <c r="GL96" s="100" t="str">
        <f t="shared" si="1036"/>
        <v>Qatar</v>
      </c>
      <c r="GM96" s="100" t="str">
        <f t="shared" si="1036"/>
        <v>Haiti</v>
      </c>
      <c r="GN96" s="100" t="str">
        <f t="shared" si="1036"/>
        <v>Saudiarabien</v>
      </c>
      <c r="GO96" s="100" t="str">
        <f t="shared" si="1036"/>
        <v>Iran</v>
      </c>
      <c r="GP96" s="100" t="str">
        <f t="shared" si="1036"/>
        <v>Ghana</v>
      </c>
      <c r="GQ96" s="100" t="str">
        <f t="shared" si="1036"/>
        <v>Irak</v>
      </c>
      <c r="GR96" s="42" t="str">
        <f t="shared" si="81"/>
        <v/>
      </c>
      <c r="GS96" s="42"/>
      <c r="GT96" s="42"/>
      <c r="GU96" s="42"/>
      <c r="GV96" s="42"/>
      <c r="GW96" s="42"/>
      <c r="GX96" s="127"/>
      <c r="GY96" s="42"/>
      <c r="GZ96" s="85">
        <v>93</v>
      </c>
      <c r="HA96" s="42"/>
      <c r="HB96" s="96"/>
      <c r="HC96" s="85"/>
      <c r="HD96" s="42"/>
      <c r="HE96" s="42"/>
      <c r="HF96" s="42"/>
      <c r="HG96" s="42"/>
    </row>
    <row r="97" spans="1:215" ht="14.25" customHeight="1" x14ac:dyDescent="0.35">
      <c r="A97" s="42"/>
      <c r="B97" s="85">
        <v>48</v>
      </c>
      <c r="C97" s="86">
        <v>46197</v>
      </c>
      <c r="D97" s="87" t="s">
        <v>214</v>
      </c>
      <c r="E97" s="88" t="s">
        <v>157</v>
      </c>
      <c r="F97" s="89" t="s">
        <v>212</v>
      </c>
      <c r="G97" s="90"/>
      <c r="H97" s="85" t="s">
        <v>157</v>
      </c>
      <c r="I97" s="90"/>
      <c r="J97" s="85" t="str">
        <f t="shared" si="951"/>
        <v/>
      </c>
      <c r="K97" s="91"/>
      <c r="L97" s="91"/>
      <c r="M97" s="92">
        <f t="shared" si="952"/>
        <v>1</v>
      </c>
      <c r="N97" s="46">
        <v>4</v>
      </c>
      <c r="O97" s="113" t="str">
        <f>VLOOKUP(N97,FI94:FJ97,2,FALSE)</f>
        <v>Colombia</v>
      </c>
      <c r="P97" s="114">
        <f t="shared" si="953"/>
        <v>0</v>
      </c>
      <c r="Q97" s="114">
        <f t="shared" si="954"/>
        <v>0</v>
      </c>
      <c r="R97" s="114">
        <f t="shared" si="955"/>
        <v>0</v>
      </c>
      <c r="S97" s="114">
        <f t="shared" si="956"/>
        <v>0</v>
      </c>
      <c r="T97" s="114">
        <f t="shared" si="957"/>
        <v>0</v>
      </c>
      <c r="U97" s="114">
        <f t="shared" si="958"/>
        <v>0</v>
      </c>
      <c r="V97" s="106">
        <f t="shared" si="959"/>
        <v>0</v>
      </c>
      <c r="W97" s="42"/>
      <c r="X97" s="43"/>
      <c r="Y97" s="44"/>
      <c r="Z97" s="44"/>
      <c r="AA97" s="44"/>
      <c r="AB97" s="47"/>
      <c r="AC97" s="48"/>
      <c r="AD97" s="42"/>
      <c r="AE97" s="98">
        <f t="shared" ref="AE97:AH97" si="1037">C97</f>
        <v>46197</v>
      </c>
      <c r="AF97" s="98" t="str">
        <f t="shared" si="1037"/>
        <v>Colombia</v>
      </c>
      <c r="AG97" s="98" t="str">
        <f t="shared" si="1037"/>
        <v>-</v>
      </c>
      <c r="AH97" s="98" t="str">
        <f t="shared" si="1037"/>
        <v>Kongo</v>
      </c>
      <c r="AI97" s="90" t="str">
        <f t="shared" si="961"/>
        <v/>
      </c>
      <c r="AJ97" s="85" t="str">
        <f t="shared" si="962"/>
        <v>-</v>
      </c>
      <c r="AK97" s="90" t="str">
        <f t="shared" si="963"/>
        <v/>
      </c>
      <c r="AL97" s="85" t="str">
        <f t="shared" si="964"/>
        <v/>
      </c>
      <c r="AM97" s="91"/>
      <c r="AN97" s="49">
        <f t="shared" si="965"/>
        <v>0</v>
      </c>
      <c r="AO97" s="49">
        <f t="shared" si="966"/>
        <v>0</v>
      </c>
      <c r="AP97" s="49">
        <f t="shared" si="967"/>
        <v>0</v>
      </c>
      <c r="AQ97" s="49">
        <f t="shared" si="968"/>
        <v>0</v>
      </c>
      <c r="AR97" s="49">
        <f t="shared" si="969"/>
        <v>0</v>
      </c>
      <c r="AS97" s="49">
        <f t="shared" si="970"/>
        <v>0</v>
      </c>
      <c r="AT97" s="49">
        <f t="shared" si="971"/>
        <v>0</v>
      </c>
      <c r="AU97" s="49">
        <f t="shared" si="972"/>
        <v>0</v>
      </c>
      <c r="AV97" s="49">
        <f t="shared" si="973"/>
        <v>0</v>
      </c>
      <c r="AW97" s="49">
        <f t="shared" si="974"/>
        <v>0</v>
      </c>
      <c r="AX97" s="49">
        <f t="shared" si="975"/>
        <v>0</v>
      </c>
      <c r="AY97" s="49">
        <f t="shared" si="976"/>
        <v>0</v>
      </c>
      <c r="AZ97" s="49">
        <f t="shared" si="977"/>
        <v>0</v>
      </c>
      <c r="BA97" s="49">
        <f t="shared" si="978"/>
        <v>0</v>
      </c>
      <c r="BB97" s="49">
        <f t="shared" si="979"/>
        <v>0</v>
      </c>
      <c r="BC97" s="49">
        <f t="shared" si="980"/>
        <v>0</v>
      </c>
      <c r="BD97" s="49">
        <f t="shared" si="981"/>
        <v>0</v>
      </c>
      <c r="BE97" s="49">
        <f t="shared" si="982"/>
        <v>0</v>
      </c>
      <c r="BF97" s="49">
        <f t="shared" si="983"/>
        <v>0</v>
      </c>
      <c r="BG97" s="49">
        <f t="shared" si="984"/>
        <v>0</v>
      </c>
      <c r="BH97" s="49">
        <f t="shared" si="985"/>
        <v>0</v>
      </c>
      <c r="BI97" s="49">
        <f t="shared" si="986"/>
        <v>0</v>
      </c>
      <c r="BJ97" s="49">
        <f t="shared" si="987"/>
        <v>0</v>
      </c>
      <c r="BK97" s="49">
        <f t="shared" si="988"/>
        <v>0</v>
      </c>
      <c r="BL97" s="49">
        <f t="shared" si="989"/>
        <v>0</v>
      </c>
      <c r="BM97" s="49">
        <f t="shared" si="990"/>
        <v>0</v>
      </c>
      <c r="BN97" s="49">
        <f t="shared" si="991"/>
        <v>0</v>
      </c>
      <c r="BO97" s="49">
        <f t="shared" si="992"/>
        <v>0</v>
      </c>
      <c r="BP97" s="49">
        <f t="shared" si="993"/>
        <v>0</v>
      </c>
      <c r="BQ97" s="49">
        <f t="shared" si="994"/>
        <v>0</v>
      </c>
      <c r="BR97" s="14"/>
      <c r="BS97" s="14"/>
      <c r="BT97" s="115" t="s">
        <v>214</v>
      </c>
      <c r="BU97" s="49">
        <f t="shared" si="995"/>
        <v>0</v>
      </c>
      <c r="BV97" s="49">
        <f t="shared" si="996"/>
        <v>0</v>
      </c>
      <c r="BW97" s="49">
        <f t="shared" si="997"/>
        <v>0</v>
      </c>
      <c r="BX97" s="49">
        <f t="shared" si="998"/>
        <v>0</v>
      </c>
      <c r="BY97" s="49">
        <f t="shared" si="999"/>
        <v>0</v>
      </c>
      <c r="BZ97" s="49">
        <f t="shared" si="1000"/>
        <v>0</v>
      </c>
      <c r="CA97" s="49">
        <f t="shared" si="1001"/>
        <v>0</v>
      </c>
      <c r="CB97" s="116" t="s">
        <v>151</v>
      </c>
      <c r="CC97" s="99">
        <f>RANK(CA97,CA94:CA97)</f>
        <v>1</v>
      </c>
      <c r="CD97" s="49">
        <f>SUMPRODUCT((CA94:CA97=CA97)*(BZ94:BZ97&gt;BZ97))</f>
        <v>0</v>
      </c>
      <c r="CE97" s="14"/>
      <c r="CF97" s="115" t="str">
        <f t="shared" si="1002"/>
        <v>Colombia</v>
      </c>
      <c r="CG97" s="49">
        <f t="shared" si="1003"/>
        <v>0</v>
      </c>
      <c r="CH97" s="49">
        <f t="shared" si="1004"/>
        <v>0</v>
      </c>
      <c r="CI97" s="49">
        <f t="shared" si="1005"/>
        <v>0</v>
      </c>
      <c r="CJ97" s="49">
        <f t="shared" si="1006"/>
        <v>0</v>
      </c>
      <c r="CK97" s="49" t="str">
        <f t="shared" si="1007"/>
        <v>K</v>
      </c>
      <c r="CL97" s="49">
        <f>IF(CF97&gt;0,RANK(CJ97,CJ94:CJ97),)</f>
        <v>1</v>
      </c>
      <c r="CM97" s="49">
        <f>IF(AND(CF97&gt;0,COUNTIF(CL94:CL97,CL97)&gt;1),SUMIFS($AI$4:$AI$108,$AF$4:$AF$108,$BT97,$M$4:$M$108,1)+SUMIFS($AK$4:$AK$108,$AH$4:$AH$108,$BT97,$M$4:$M$108,1)-SUMIFS($AK$4:$AK$108,$AF$4:$AF$108,$BT97,$M$4:$M$108,1)-SUMIFS($AI$4:$AI$108,$AH$4:$AH$108,$BT97,$M$4:$M$108,1),)</f>
        <v>0</v>
      </c>
      <c r="CN97" s="49">
        <f>IF(AND(CF97&gt;0,COUNTIF(CL94:CL97,CL97)&gt;1),CL97+RANK(CM97,CM94:CM97)-1,CL97)</f>
        <v>1</v>
      </c>
      <c r="CO97" s="49">
        <f>IF(AND(CF97&gt;0,COUNTIF(CN94:CN97,CN97)&gt;1),SUMIFS($AI$4:$AI$108,$AF$4:$AF$108,$BT97,$M$4:$M$108,1)+SUMIFS($AK$4:$AK$108,$AH$4:$AH$108,$BT97,$M$4:$M$108,1),)</f>
        <v>0</v>
      </c>
      <c r="CP97" s="49">
        <f>IF(AND(CF97&gt;0,COUNTIF(CN94:CN97,CN97)&gt;1),CN97+RANK(CO97,CO94:CO97)-1,CN97)</f>
        <v>1</v>
      </c>
      <c r="CQ97" s="49">
        <f t="shared" si="1008"/>
        <v>1</v>
      </c>
      <c r="CR97" s="49">
        <f>IF(OR(CQ97="",COUNTIF(CQ94:CQ97,CQ97)=1),"",$BZ97)</f>
        <v>0</v>
      </c>
      <c r="CS97" s="49">
        <f>IF(CQ97="","",IF(COUNTIF(CQ94:CQ97,CQ97)=1,CQ97,CQ97+RANK(CR97,CR94:CR97,0)-1))</f>
        <v>1</v>
      </c>
      <c r="CT97" s="49">
        <f>IF(OR(CS97="",COUNTIF(CS94:CS97,CS97)=1),"",$BX97)</f>
        <v>0</v>
      </c>
      <c r="CU97" s="49">
        <f>IF(CQ97="","",IF(COUNTIF(CS94:CS97,CS97)=1,CS97,CS97+RANK(CT97,CT94:CT97,0)-1))</f>
        <v>1</v>
      </c>
      <c r="CV97" s="49">
        <f>IF(OR(CU97="",COUNTIF(CU94:CU97,CU97)=1),"",$BU97)</f>
        <v>0</v>
      </c>
      <c r="CW97" s="49">
        <f>IF(CQ97="","",IF(COUNTIF(CU94:CU97,CU97)=1,CU97,CU97+RANK(CV97,CV94:CV97,0)-1))</f>
        <v>1</v>
      </c>
      <c r="CX97" s="49">
        <f>IF(CF97&gt;0,BM92+RANK(CW97,CW94:CW97,1),)</f>
        <v>1</v>
      </c>
      <c r="CY97" s="14"/>
      <c r="CZ97" s="115">
        <f t="shared" si="1009"/>
        <v>0</v>
      </c>
      <c r="DA97" s="49">
        <f t="shared" si="1010"/>
        <v>0</v>
      </c>
      <c r="DB97" s="49">
        <f t="shared" si="1011"/>
        <v>0</v>
      </c>
      <c r="DC97" s="49">
        <f t="shared" si="1012"/>
        <v>0</v>
      </c>
      <c r="DD97" s="49">
        <f t="shared" si="1013"/>
        <v>0</v>
      </c>
      <c r="DE97" s="49" t="str">
        <f t="shared" si="1014"/>
        <v>K</v>
      </c>
      <c r="DF97" s="49">
        <f>IF(CZ97&gt;0,RANK(DD97,DD94:DD97)+CG92,)</f>
        <v>0</v>
      </c>
      <c r="DG97" s="49">
        <f>IF(AND(CZ97&gt;0,COUNTIF(DF94:DF97,DF97)&gt;1),SUMIFS($AI$4:$AI$108,$AF$4:$AF$108,$BT97,$M$4:$M$108,2)+SUMIFS($AK$4:$AK$108,$AH$4:$AH108,$BT97,$M$4:$M$108,2)-SUMIFS($AK$4:$AK$108,$AF$4:$AF$108,$BT97,$M$4:$M$108,2)-SUMIFS($AI$4:$AI$108,$AH$4:$AH$108,$BT97,$M$4:$M$108,2),)</f>
        <v>0</v>
      </c>
      <c r="DH97" s="49">
        <f>IF(AND(CZ97&gt;0,COUNTIF(DF94:DF97,DF97)&gt;1),DF97+RANK(DG97,DG94:DG97)-1,DF97)</f>
        <v>0</v>
      </c>
      <c r="DI97" s="49">
        <f>IF(AND(CZ97&gt;0,COUNTIF(DH94:DH97,DH97)&gt;1),SUMIFS($AI$4:$AI$108,$AF$4:$AF$108,$BT97,$M$4:$M$108,2)+SUMIFS($AK$4:$AK$108,$AH$4:$AH$108,$BT97,$M$4:$M$108,2),)</f>
        <v>0</v>
      </c>
      <c r="DJ97" s="49">
        <f>IF(AND(CZ97&gt;0,COUNTIF(DH94:DH97,DH97)&gt;1),DH97+RANK(DI97,DI94:DI97)-1,DH97)</f>
        <v>0</v>
      </c>
      <c r="DK97" s="49" t="str">
        <f t="shared" si="1015"/>
        <v/>
      </c>
      <c r="DL97" s="49" t="str">
        <f>IF(OR(DK97="",COUNTIF(DK94:DK97,DK97)=1),"",$BZ97)</f>
        <v/>
      </c>
      <c r="DM97" s="49" t="str">
        <f>IF(DK97="","",IF(COUNTIF(DK94:DK97,DK97)=1,DK97,DK97+RANK(DL97,DL94:DL97,0)-1))</f>
        <v/>
      </c>
      <c r="DN97" s="49" t="str">
        <f>IF(OR(DM97="",COUNTIF(DM94:DM97,DM97)=1),"",$BX97)</f>
        <v/>
      </c>
      <c r="DO97" s="49" t="str">
        <f>IF(DK97="","",IF(COUNTIF(DM94:DM97,DM97)=1,DM97,DM97+RANK(DN97,DN94:DN97,0)-1))</f>
        <v/>
      </c>
      <c r="DP97" s="49" t="str">
        <f>IF(OR(DO97="",COUNTIF(DO94:DO97,DO97)=1),"",$BU97)</f>
        <v/>
      </c>
      <c r="DQ97" s="49" t="str">
        <f>IF(DK97="","",IF(COUNTIF(DO94:DO97,DO97)=1,DO97,DO97+RANK(DP97,DP94:DP97,0)-1))</f>
        <v/>
      </c>
      <c r="DR97" s="49">
        <f>IF(CZ97&gt;0,CG92+RANK(DQ97,DQ94:DQ97,1),)</f>
        <v>0</v>
      </c>
      <c r="DS97" s="14"/>
      <c r="DT97" s="116">
        <f t="shared" si="1016"/>
        <v>0</v>
      </c>
      <c r="DU97" s="49">
        <f t="shared" si="1017"/>
        <v>0</v>
      </c>
      <c r="DV97" s="49">
        <f t="shared" si="1018"/>
        <v>0</v>
      </c>
      <c r="DW97" s="49">
        <f t="shared" si="1019"/>
        <v>0</v>
      </c>
      <c r="DX97" s="49">
        <f t="shared" si="1020"/>
        <v>0</v>
      </c>
      <c r="DY97" s="49" t="str">
        <f t="shared" si="1021"/>
        <v>K</v>
      </c>
      <c r="DZ97" s="49">
        <f>IF(DT97&gt;0,RANK(DX97,DX94:DX97)+CG92+DA92,)</f>
        <v>0</v>
      </c>
      <c r="EA97" s="49">
        <f>IF(AND(DT97&gt;0,COUNTIF(DZ94:DZ97,DZ97)&gt;1),SUMIFS($AI$4:$AI$108,$AF$4:$AF$108,$BT97,$M$4:$M$108,3)+SUMIFS($AK$4:$AK$108,$AH$4:$AH$108,$BT97,$M$4:$M$108,3)-SUMIFS($AK$4:$AK$108,$AF$4:$AF$108,$BT97,$M$4:$M$108,3)-SUMIFS($AI$4:$AI$108,$AH$4:$AH$108,$BT97,$M$4:$M$108,3),)</f>
        <v>0</v>
      </c>
      <c r="EB97" s="49">
        <f>IF(AND(DT97&gt;0,COUNTIF(DZ94:DZ97,DZ97)&gt;1),DZ97+RANK(EA97,EA94:EA97)-1,DZ97)</f>
        <v>0</v>
      </c>
      <c r="EC97" s="49">
        <f>IF(AND(DT97&gt;0,COUNTIF(EB94:EB97,EB97)&gt;1),SUMIFS($AI$4:$AI$108,$AF$4:$AF$108,$BT97,$M$4:$M$108,3)+SUMIFS($AK$4:$AK$108,$AH$4:$AH$108,$BT97,$M$4:$M$108,3),)</f>
        <v>0</v>
      </c>
      <c r="ED97" s="49">
        <f>IF(AND(DT97&gt;0,COUNTIF(EB94:EB97,EB97)&gt;1),EB97+RANK(EC97,EC94:EC97)-1,EB97)</f>
        <v>0</v>
      </c>
      <c r="EE97" s="49" t="str">
        <f t="shared" si="1022"/>
        <v/>
      </c>
      <c r="EF97" s="49" t="str">
        <f>IF(OR(EE97="",COUNTIF(EE94:EE97,EE97)=1),"",$BZ97)</f>
        <v/>
      </c>
      <c r="EG97" s="49" t="str">
        <f>IF(EE97="","",IF(COUNTIF(EE94:EE97,EE97)=1,EE97,EE97+RANK(EF97,EF94:EF97,0)-1))</f>
        <v/>
      </c>
      <c r="EH97" s="49" t="str">
        <f>IF(OR(EG97="",COUNTIF(EG94:EG97,EG97)=1),"",$BX97)</f>
        <v/>
      </c>
      <c r="EI97" s="49" t="str">
        <f>IF(EE97="","",IF(COUNTIF(EG94:EG97,EG97)=1,EG97,EG97+RANK(EH97,EH94:EH97,0)-1))</f>
        <v/>
      </c>
      <c r="EJ97" s="49" t="str">
        <f>IF(OR(EI97="",COUNTIF(EI94:EI97,EI97)=1),"",$BU97)</f>
        <v/>
      </c>
      <c r="EK97" s="49" t="str">
        <f>IF(EE97="","",IF(COUNTIF(EI94:EI97,EI97)=1,EI97,EI97+RANK(EJ97,EJ94:EJ97,0)-1))</f>
        <v/>
      </c>
      <c r="EL97" s="49">
        <f>IF(DT97&gt;0,CG92+DA92+RANK(EK97,EK94:EK97,1),)</f>
        <v>0</v>
      </c>
      <c r="EM97" s="14"/>
      <c r="EN97" s="49">
        <f t="shared" si="1023"/>
        <v>0</v>
      </c>
      <c r="EO97" s="49">
        <f t="shared" si="1024"/>
        <v>0</v>
      </c>
      <c r="EP97" s="49">
        <f t="shared" si="1025"/>
        <v>0</v>
      </c>
      <c r="EQ97" s="49">
        <f t="shared" si="1026"/>
        <v>0</v>
      </c>
      <c r="ER97" s="49">
        <f t="shared" si="1027"/>
        <v>0</v>
      </c>
      <c r="ES97" s="49" t="str">
        <f t="shared" si="1028"/>
        <v>K</v>
      </c>
      <c r="ET97" s="49">
        <f>IF(EN97&gt;0,RANK(ER97,ER94:ER97)+CG92+DA92+DU92,)</f>
        <v>0</v>
      </c>
      <c r="EU97" s="49">
        <f>IF(AND(EN97&gt;0,COUNTIF(ET94:ET97,ET97)&gt;1),SUMIFS($AI$4:$AI$108,$AF$4:$AF$108,$BT97,$M$4:$M$108,4)+SUMIFS($AK$4:$AK$108,$AH$4:$AH$108,$BT97,$M$4:$M$108,4)-SUMIFS($AK$4:$AK$108,$AF$4:$AF$108,$BT97,$M$4:$M$108,4)-SUMIFS($AI$4:$AI$108,$AH$4:$AH$108,$BT97,$M$4:$M$108,4),)</f>
        <v>0</v>
      </c>
      <c r="EV97" s="49">
        <f>IF(AND(EN97&gt;0,COUNTIF(ET94:ET97,ET97)&gt;1),ET97+RANK(EU97,EU94:EU97)-1,ET97)</f>
        <v>0</v>
      </c>
      <c r="EW97" s="49">
        <f t="shared" si="1029"/>
        <v>0</v>
      </c>
      <c r="EX97" s="49">
        <f>IF(AND(EN97&gt;0,COUNTIF(EV94:EV97,EV97)&gt;1),EV97+RANK(EW97,EW94:EW97)-1,EV97)</f>
        <v>0</v>
      </c>
      <c r="EY97" s="49" t="str">
        <f t="shared" si="1030"/>
        <v/>
      </c>
      <c r="EZ97" s="49" t="str">
        <f>IF(OR(EY97="",COUNTIF(EY94:EY97,EY97)=1),"",$BZ97)</f>
        <v/>
      </c>
      <c r="FA97" s="49" t="str">
        <f>IF(EY97="","",IF(COUNTIF(EY94:EY97,EY97)=1,EY97,EY97+RANK(EZ97,EZ94:EZ97,0)-1))</f>
        <v/>
      </c>
      <c r="FB97" s="49" t="str">
        <f>IF(OR(FA97="",COUNTIF(FA94:FA97,FA97)=1),"",$BX97)</f>
        <v/>
      </c>
      <c r="FC97" s="49" t="str">
        <f>IF(EY97="","",IF(COUNTIF(FA94:FA97,FA97)=1,FA97,FA97+RANK(FB97,FB94:FB97,0)-1))</f>
        <v/>
      </c>
      <c r="FD97" s="49" t="str">
        <f>IF(OR(FC97="",COUNTIF(FC94:FC97,FC97)=1),"",$BU97)</f>
        <v/>
      </c>
      <c r="FE97" s="49" t="str">
        <f>IF(EY97="","",IF(COUNTIF(FC94:FC97,FC97)=1,FC97,FC97+RANK(FD97,FD94:FD97,0)-1))</f>
        <v/>
      </c>
      <c r="FF97" s="49">
        <f>IF(EN97&gt;0,CG92+DA92+DU92+RANK(FE97,FE94:FE97,1),)</f>
        <v>0</v>
      </c>
      <c r="FG97" s="14"/>
      <c r="FH97" s="49">
        <f>IFERROR(VLOOKUP(FJ97,CF93:CX97,19,FALSE),IFERROR(VLOOKUP(FJ97,CZ93:DR97,19,FALSE),IFERROR(VLOOKUP(FJ97,DT93:EL97,19,FALSE),VLOOKUP(FJ97,EN93:FF97,19,FALSE))))</f>
        <v>1</v>
      </c>
      <c r="FI97" s="49">
        <f>RANK(FH97,FH94:FH97,1)+COUNTIF(FH94:FH97,FH97)-1</f>
        <v>4</v>
      </c>
      <c r="FJ97" s="14" t="str">
        <f t="shared" si="1031"/>
        <v>Colombia</v>
      </c>
      <c r="FK97" s="42"/>
      <c r="FL97" s="42"/>
      <c r="FM97" s="42"/>
      <c r="FN97" s="42"/>
      <c r="FO97" s="42"/>
      <c r="FP97" s="42"/>
      <c r="FQ97" s="42"/>
      <c r="FR97" s="42"/>
      <c r="FS97" s="42"/>
      <c r="FT97" s="42"/>
      <c r="FU97" s="42"/>
      <c r="FV97" s="42"/>
      <c r="FW97" s="42"/>
      <c r="FX97" s="42"/>
      <c r="FY97" s="42"/>
      <c r="FZ97" s="44">
        <v>95</v>
      </c>
      <c r="GA97" s="44" t="str">
        <f t="shared" si="79"/>
        <v>EJBCHGIK</v>
      </c>
      <c r="GB97" s="44" t="s">
        <v>148</v>
      </c>
      <c r="GC97" s="44" t="s">
        <v>159</v>
      </c>
      <c r="GD97" s="44" t="s">
        <v>146</v>
      </c>
      <c r="GE97" s="44" t="s">
        <v>163</v>
      </c>
      <c r="GF97" s="44" t="s">
        <v>160</v>
      </c>
      <c r="GG97" s="44" t="s">
        <v>149</v>
      </c>
      <c r="GH97" s="44" t="s">
        <v>150</v>
      </c>
      <c r="GI97" s="44" t="s">
        <v>151</v>
      </c>
      <c r="GJ97" s="100" t="str">
        <f t="shared" ref="GJ97:GQ97" si="1038">VLOOKUP(GB97,$FM$3:$FN$15,2,FALSE)</f>
        <v>Elfenbenskusten</v>
      </c>
      <c r="GK97" s="100" t="str">
        <f t="shared" si="1038"/>
        <v>Österrike</v>
      </c>
      <c r="GL97" s="100" t="str">
        <f t="shared" si="1038"/>
        <v>Qatar</v>
      </c>
      <c r="GM97" s="100" t="str">
        <f t="shared" si="1038"/>
        <v>Haiti</v>
      </c>
      <c r="GN97" s="100" t="str">
        <f t="shared" si="1038"/>
        <v>Saudiarabien</v>
      </c>
      <c r="GO97" s="100" t="str">
        <f t="shared" si="1038"/>
        <v>Iran</v>
      </c>
      <c r="GP97" s="100" t="str">
        <f t="shared" si="1038"/>
        <v>Irak</v>
      </c>
      <c r="GQ97" s="100" t="str">
        <f t="shared" si="1038"/>
        <v>Uzbekistan</v>
      </c>
      <c r="GR97" s="42" t="str">
        <f t="shared" si="81"/>
        <v/>
      </c>
      <c r="GS97" s="42"/>
      <c r="GT97" s="42"/>
      <c r="GU97" s="42"/>
      <c r="GV97" s="42"/>
      <c r="GW97" s="42"/>
      <c r="GX97" s="127"/>
      <c r="GY97" s="42"/>
      <c r="GZ97" s="85">
        <v>94</v>
      </c>
      <c r="HA97" s="42"/>
      <c r="HB97" s="96"/>
      <c r="HC97" s="85"/>
      <c r="HD97" s="42"/>
      <c r="HE97" s="42"/>
      <c r="HF97" s="42"/>
      <c r="HG97" s="42"/>
    </row>
    <row r="98" spans="1:215" ht="14.25" customHeight="1" x14ac:dyDescent="0.35">
      <c r="A98" s="42"/>
      <c r="B98" s="85">
        <v>71</v>
      </c>
      <c r="C98" s="86">
        <v>46201</v>
      </c>
      <c r="D98" s="87" t="s">
        <v>214</v>
      </c>
      <c r="E98" s="88" t="s">
        <v>157</v>
      </c>
      <c r="F98" s="89" t="s">
        <v>211</v>
      </c>
      <c r="G98" s="90"/>
      <c r="H98" s="85" t="s">
        <v>157</v>
      </c>
      <c r="I98" s="90"/>
      <c r="J98" s="85" t="str">
        <f t="shared" si="951"/>
        <v/>
      </c>
      <c r="K98" s="91"/>
      <c r="L98" s="91"/>
      <c r="M98" s="92">
        <f t="shared" si="952"/>
        <v>1</v>
      </c>
      <c r="N98" s="46"/>
      <c r="O98" s="118" t="str">
        <f>IF(COUNTBLANK(G94:G99)+COUNTBLANK(I94:I99)=0,"Resultat OK","Fyll i resultat")</f>
        <v>Fyll i resultat</v>
      </c>
      <c r="P98" s="102"/>
      <c r="Q98" s="102"/>
      <c r="R98" s="102"/>
      <c r="S98" s="102"/>
      <c r="T98" s="102"/>
      <c r="U98" s="102"/>
      <c r="V98" s="43"/>
      <c r="W98" s="42"/>
      <c r="X98" s="43"/>
      <c r="Y98" s="44"/>
      <c r="Z98" s="44"/>
      <c r="AA98" s="44"/>
      <c r="AB98" s="47"/>
      <c r="AC98" s="48"/>
      <c r="AD98" s="42"/>
      <c r="AE98" s="98">
        <f t="shared" ref="AE98:AH98" si="1039">C98</f>
        <v>46201</v>
      </c>
      <c r="AF98" s="98" t="str">
        <f t="shared" si="1039"/>
        <v>Colombia</v>
      </c>
      <c r="AG98" s="98" t="str">
        <f t="shared" si="1039"/>
        <v>-</v>
      </c>
      <c r="AH98" s="98" t="str">
        <f t="shared" si="1039"/>
        <v>Portugal</v>
      </c>
      <c r="AI98" s="90" t="str">
        <f t="shared" si="961"/>
        <v/>
      </c>
      <c r="AJ98" s="85" t="str">
        <f t="shared" si="962"/>
        <v>-</v>
      </c>
      <c r="AK98" s="90" t="str">
        <f t="shared" si="963"/>
        <v/>
      </c>
      <c r="AL98" s="85" t="str">
        <f t="shared" si="964"/>
        <v/>
      </c>
      <c r="AM98" s="91"/>
      <c r="AN98" s="49">
        <f t="shared" si="965"/>
        <v>0</v>
      </c>
      <c r="AO98" s="49">
        <f t="shared" si="966"/>
        <v>0</v>
      </c>
      <c r="AP98" s="49">
        <f t="shared" si="967"/>
        <v>0</v>
      </c>
      <c r="AQ98" s="49">
        <f t="shared" si="968"/>
        <v>0</v>
      </c>
      <c r="AR98" s="49">
        <f t="shared" si="969"/>
        <v>0</v>
      </c>
      <c r="AS98" s="49">
        <f t="shared" si="970"/>
        <v>0</v>
      </c>
      <c r="AT98" s="49">
        <f t="shared" si="971"/>
        <v>0</v>
      </c>
      <c r="AU98" s="49">
        <f t="shared" si="972"/>
        <v>0</v>
      </c>
      <c r="AV98" s="49">
        <f t="shared" si="973"/>
        <v>0</v>
      </c>
      <c r="AW98" s="49">
        <f t="shared" si="974"/>
        <v>0</v>
      </c>
      <c r="AX98" s="49">
        <f t="shared" si="975"/>
        <v>0</v>
      </c>
      <c r="AY98" s="49">
        <f t="shared" si="976"/>
        <v>0</v>
      </c>
      <c r="AZ98" s="49">
        <f t="shared" si="977"/>
        <v>0</v>
      </c>
      <c r="BA98" s="49">
        <f t="shared" si="978"/>
        <v>0</v>
      </c>
      <c r="BB98" s="49">
        <f t="shared" si="979"/>
        <v>0</v>
      </c>
      <c r="BC98" s="49">
        <f t="shared" si="980"/>
        <v>0</v>
      </c>
      <c r="BD98" s="49">
        <f t="shared" si="981"/>
        <v>0</v>
      </c>
      <c r="BE98" s="49">
        <f t="shared" si="982"/>
        <v>0</v>
      </c>
      <c r="BF98" s="49">
        <f t="shared" si="983"/>
        <v>0</v>
      </c>
      <c r="BG98" s="49">
        <f t="shared" si="984"/>
        <v>0</v>
      </c>
      <c r="BH98" s="49">
        <f t="shared" si="985"/>
        <v>0</v>
      </c>
      <c r="BI98" s="49">
        <f t="shared" si="986"/>
        <v>0</v>
      </c>
      <c r="BJ98" s="49">
        <f t="shared" si="987"/>
        <v>0</v>
      </c>
      <c r="BK98" s="49">
        <f t="shared" si="988"/>
        <v>0</v>
      </c>
      <c r="BL98" s="49">
        <f t="shared" si="989"/>
        <v>0</v>
      </c>
      <c r="BM98" s="49">
        <f t="shared" si="990"/>
        <v>0</v>
      </c>
      <c r="BN98" s="49">
        <f t="shared" si="991"/>
        <v>0</v>
      </c>
      <c r="BO98" s="49">
        <f t="shared" si="992"/>
        <v>0</v>
      </c>
      <c r="BP98" s="49">
        <f t="shared" si="993"/>
        <v>0</v>
      </c>
      <c r="BQ98" s="49">
        <f t="shared" si="994"/>
        <v>0</v>
      </c>
      <c r="BR98" s="14"/>
      <c r="BS98" s="14"/>
      <c r="BT98" s="14"/>
      <c r="BU98" s="49"/>
      <c r="BV98" s="49"/>
      <c r="BW98" s="49"/>
      <c r="BX98" s="49"/>
      <c r="BY98" s="49"/>
      <c r="BZ98" s="49"/>
      <c r="CA98" s="49"/>
      <c r="CB98" s="14"/>
      <c r="CC98" s="49"/>
      <c r="CD98" s="49"/>
      <c r="CE98" s="14"/>
      <c r="CF98" s="14"/>
      <c r="CG98" s="49"/>
      <c r="CH98" s="49"/>
      <c r="CI98" s="49"/>
      <c r="CJ98" s="49"/>
      <c r="CK98" s="49"/>
      <c r="CL98" s="49"/>
      <c r="CM98" s="49"/>
      <c r="CN98" s="49"/>
      <c r="CO98" s="49"/>
      <c r="CP98" s="49"/>
      <c r="CQ98" s="49"/>
      <c r="CR98" s="49"/>
      <c r="CS98" s="49"/>
      <c r="CT98" s="49"/>
      <c r="CU98" s="49"/>
      <c r="CV98" s="49"/>
      <c r="CW98" s="49"/>
      <c r="CX98" s="49"/>
      <c r="CY98" s="14"/>
      <c r="CZ98" s="14"/>
      <c r="DA98" s="49"/>
      <c r="DB98" s="49"/>
      <c r="DC98" s="49"/>
      <c r="DD98" s="49"/>
      <c r="DE98" s="49"/>
      <c r="DF98" s="49"/>
      <c r="DG98" s="49"/>
      <c r="DH98" s="49"/>
      <c r="DI98" s="49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49"/>
      <c r="DU98" s="49"/>
      <c r="DV98" s="49"/>
      <c r="DW98" s="49"/>
      <c r="DX98" s="49"/>
      <c r="DY98" s="49"/>
      <c r="DZ98" s="49"/>
      <c r="EA98" s="49"/>
      <c r="EB98" s="49"/>
      <c r="EC98" s="49"/>
      <c r="ED98" s="49"/>
      <c r="EE98" s="49"/>
      <c r="EF98" s="49"/>
      <c r="EG98" s="49"/>
      <c r="EH98" s="49"/>
      <c r="EI98" s="49"/>
      <c r="EJ98" s="49"/>
      <c r="EK98" s="49"/>
      <c r="EL98" s="49"/>
      <c r="EM98" s="14"/>
      <c r="EN98" s="49"/>
      <c r="EO98" s="49"/>
      <c r="EP98" s="49"/>
      <c r="EQ98" s="49"/>
      <c r="ER98" s="49"/>
      <c r="ES98" s="49"/>
      <c r="ET98" s="49"/>
      <c r="EU98" s="49"/>
      <c r="EV98" s="49"/>
      <c r="EW98" s="49"/>
      <c r="EX98" s="49"/>
      <c r="EY98" s="49"/>
      <c r="EZ98" s="49"/>
      <c r="FA98" s="49"/>
      <c r="FB98" s="49"/>
      <c r="FC98" s="49"/>
      <c r="FD98" s="49"/>
      <c r="FE98" s="49"/>
      <c r="FF98" s="49"/>
      <c r="FG98" s="14"/>
      <c r="FH98" s="49"/>
      <c r="FI98" s="49"/>
      <c r="FJ98" s="14"/>
      <c r="FK98" s="42"/>
      <c r="FL98" s="42"/>
      <c r="FM98" s="42"/>
      <c r="FN98" s="42"/>
      <c r="FO98" s="42"/>
      <c r="FP98" s="42"/>
      <c r="FQ98" s="42"/>
      <c r="FR98" s="42"/>
      <c r="FS98" s="42"/>
      <c r="FT98" s="42"/>
      <c r="FU98" s="42"/>
      <c r="FV98" s="42"/>
      <c r="FW98" s="42"/>
      <c r="FX98" s="42"/>
      <c r="FY98" s="42"/>
      <c r="FZ98" s="44">
        <v>96</v>
      </c>
      <c r="GA98" s="44" t="str">
        <f t="shared" si="79"/>
        <v>EJBCIFLK</v>
      </c>
      <c r="GB98" s="44" t="s">
        <v>148</v>
      </c>
      <c r="GC98" s="44" t="s">
        <v>159</v>
      </c>
      <c r="GD98" s="44" t="s">
        <v>146</v>
      </c>
      <c r="GE98" s="44" t="s">
        <v>163</v>
      </c>
      <c r="GF98" s="44" t="s">
        <v>150</v>
      </c>
      <c r="GG98" s="44" t="s">
        <v>109</v>
      </c>
      <c r="GH98" s="44" t="s">
        <v>152</v>
      </c>
      <c r="GI98" s="44" t="s">
        <v>151</v>
      </c>
      <c r="GJ98" s="100" t="str">
        <f t="shared" ref="GJ98:GQ98" si="1040">VLOOKUP(GB98,$FM$3:$FN$15,2,FALSE)</f>
        <v>Elfenbenskusten</v>
      </c>
      <c r="GK98" s="100" t="str">
        <f t="shared" si="1040"/>
        <v>Österrike</v>
      </c>
      <c r="GL98" s="100" t="str">
        <f t="shared" si="1040"/>
        <v>Qatar</v>
      </c>
      <c r="GM98" s="100" t="str">
        <f t="shared" si="1040"/>
        <v>Haiti</v>
      </c>
      <c r="GN98" s="100" t="str">
        <f t="shared" si="1040"/>
        <v>Irak</v>
      </c>
      <c r="GO98" s="100" t="str">
        <f t="shared" si="1040"/>
        <v>Sverige</v>
      </c>
      <c r="GP98" s="100" t="str">
        <f t="shared" si="1040"/>
        <v>Ghana</v>
      </c>
      <c r="GQ98" s="100" t="str">
        <f t="shared" si="1040"/>
        <v>Uzbekistan</v>
      </c>
      <c r="GR98" s="42" t="str">
        <f t="shared" si="81"/>
        <v/>
      </c>
      <c r="GS98" s="42"/>
      <c r="GT98" s="42"/>
      <c r="GU98" s="42"/>
      <c r="GV98" s="42"/>
      <c r="GW98" s="42"/>
      <c r="GX98" s="127"/>
      <c r="GY98" s="42"/>
      <c r="GZ98" s="85">
        <v>95</v>
      </c>
      <c r="HA98" s="42"/>
      <c r="HB98" s="96"/>
      <c r="HC98" s="85"/>
      <c r="HD98" s="42"/>
      <c r="HE98" s="42"/>
      <c r="HF98" s="42"/>
      <c r="HG98" s="42"/>
    </row>
    <row r="99" spans="1:215" ht="14.25" customHeight="1" x14ac:dyDescent="0.35">
      <c r="A99" s="42"/>
      <c r="B99" s="85">
        <v>72</v>
      </c>
      <c r="C99" s="86">
        <v>46201</v>
      </c>
      <c r="D99" s="87" t="s">
        <v>212</v>
      </c>
      <c r="E99" s="88" t="s">
        <v>157</v>
      </c>
      <c r="F99" s="89" t="s">
        <v>213</v>
      </c>
      <c r="G99" s="90"/>
      <c r="H99" s="85" t="s">
        <v>157</v>
      </c>
      <c r="I99" s="90"/>
      <c r="J99" s="85" t="str">
        <f t="shared" si="951"/>
        <v/>
      </c>
      <c r="K99" s="91"/>
      <c r="L99" s="91"/>
      <c r="M99" s="92">
        <f t="shared" si="952"/>
        <v>1</v>
      </c>
      <c r="N99" s="46"/>
      <c r="O99" s="143"/>
      <c r="P99" s="42"/>
      <c r="Q99" s="42"/>
      <c r="R99" s="42"/>
      <c r="S99" s="42"/>
      <c r="T99" s="42"/>
      <c r="U99" s="42"/>
      <c r="V99" s="43"/>
      <c r="W99" s="42"/>
      <c r="X99" s="43"/>
      <c r="Y99" s="44"/>
      <c r="Z99" s="44"/>
      <c r="AA99" s="44"/>
      <c r="AB99" s="47"/>
      <c r="AC99" s="48"/>
      <c r="AD99" s="42"/>
      <c r="AE99" s="98">
        <f t="shared" ref="AE99:AH99" si="1041">C99</f>
        <v>46201</v>
      </c>
      <c r="AF99" s="98" t="str">
        <f t="shared" si="1041"/>
        <v>Kongo</v>
      </c>
      <c r="AG99" s="98" t="str">
        <f t="shared" si="1041"/>
        <v>-</v>
      </c>
      <c r="AH99" s="98" t="str">
        <f t="shared" si="1041"/>
        <v>Uzbekistan</v>
      </c>
      <c r="AI99" s="90" t="str">
        <f t="shared" si="961"/>
        <v/>
      </c>
      <c r="AJ99" s="85" t="str">
        <f t="shared" si="962"/>
        <v>-</v>
      </c>
      <c r="AK99" s="90" t="str">
        <f t="shared" si="963"/>
        <v/>
      </c>
      <c r="AL99" s="85" t="str">
        <f t="shared" si="964"/>
        <v/>
      </c>
      <c r="AM99" s="91"/>
      <c r="AN99" s="49">
        <f t="shared" si="965"/>
        <v>0</v>
      </c>
      <c r="AO99" s="49">
        <f t="shared" si="966"/>
        <v>0</v>
      </c>
      <c r="AP99" s="49">
        <f t="shared" si="967"/>
        <v>0</v>
      </c>
      <c r="AQ99" s="49">
        <f t="shared" si="968"/>
        <v>0</v>
      </c>
      <c r="AR99" s="49">
        <f t="shared" si="969"/>
        <v>0</v>
      </c>
      <c r="AS99" s="49">
        <f t="shared" si="970"/>
        <v>0</v>
      </c>
      <c r="AT99" s="49">
        <f t="shared" si="971"/>
        <v>0</v>
      </c>
      <c r="AU99" s="49">
        <f t="shared" si="972"/>
        <v>0</v>
      </c>
      <c r="AV99" s="49">
        <f t="shared" si="973"/>
        <v>0</v>
      </c>
      <c r="AW99" s="49">
        <f t="shared" si="974"/>
        <v>0</v>
      </c>
      <c r="AX99" s="49">
        <f t="shared" si="975"/>
        <v>0</v>
      </c>
      <c r="AY99" s="49">
        <f t="shared" si="976"/>
        <v>0</v>
      </c>
      <c r="AZ99" s="49">
        <f t="shared" si="977"/>
        <v>0</v>
      </c>
      <c r="BA99" s="49">
        <f t="shared" si="978"/>
        <v>0</v>
      </c>
      <c r="BB99" s="49">
        <f t="shared" si="979"/>
        <v>0</v>
      </c>
      <c r="BC99" s="49">
        <f t="shared" si="980"/>
        <v>0</v>
      </c>
      <c r="BD99" s="49">
        <f t="shared" si="981"/>
        <v>0</v>
      </c>
      <c r="BE99" s="49">
        <f t="shared" si="982"/>
        <v>0</v>
      </c>
      <c r="BF99" s="49">
        <f t="shared" si="983"/>
        <v>0</v>
      </c>
      <c r="BG99" s="49">
        <f t="shared" si="984"/>
        <v>0</v>
      </c>
      <c r="BH99" s="49">
        <f t="shared" si="985"/>
        <v>0</v>
      </c>
      <c r="BI99" s="49">
        <f t="shared" si="986"/>
        <v>0</v>
      </c>
      <c r="BJ99" s="49">
        <f t="shared" si="987"/>
        <v>0</v>
      </c>
      <c r="BK99" s="49">
        <f t="shared" si="988"/>
        <v>0</v>
      </c>
      <c r="BL99" s="49">
        <f t="shared" si="989"/>
        <v>0</v>
      </c>
      <c r="BM99" s="49">
        <f t="shared" si="990"/>
        <v>0</v>
      </c>
      <c r="BN99" s="49">
        <f t="shared" si="991"/>
        <v>0</v>
      </c>
      <c r="BO99" s="49">
        <f t="shared" si="992"/>
        <v>0</v>
      </c>
      <c r="BP99" s="49">
        <f t="shared" si="993"/>
        <v>0</v>
      </c>
      <c r="BQ99" s="49">
        <f t="shared" si="994"/>
        <v>0</v>
      </c>
      <c r="BR99" s="14"/>
      <c r="BS99" s="14"/>
      <c r="BT99" s="14"/>
      <c r="BU99" s="49"/>
      <c r="BV99" s="49"/>
      <c r="BW99" s="49"/>
      <c r="BX99" s="49"/>
      <c r="BY99" s="49"/>
      <c r="BZ99" s="49"/>
      <c r="CA99" s="49"/>
      <c r="CB99" s="14"/>
      <c r="CC99" s="49"/>
      <c r="CD99" s="49"/>
      <c r="CE99" s="14"/>
      <c r="CF99" s="14"/>
      <c r="CG99" s="49"/>
      <c r="CH99" s="49"/>
      <c r="CI99" s="49"/>
      <c r="CJ99" s="49"/>
      <c r="CK99" s="49"/>
      <c r="CL99" s="49"/>
      <c r="CM99" s="49"/>
      <c r="CN99" s="49"/>
      <c r="CO99" s="49"/>
      <c r="CP99" s="49"/>
      <c r="CQ99" s="49"/>
      <c r="CR99" s="49"/>
      <c r="CS99" s="49"/>
      <c r="CT99" s="49"/>
      <c r="CU99" s="49"/>
      <c r="CV99" s="49"/>
      <c r="CW99" s="49"/>
      <c r="CX99" s="49"/>
      <c r="CY99" s="14"/>
      <c r="CZ99" s="14"/>
      <c r="DA99" s="49"/>
      <c r="DB99" s="49"/>
      <c r="DC99" s="49"/>
      <c r="DD99" s="49"/>
      <c r="DE99" s="49"/>
      <c r="DF99" s="49"/>
      <c r="DG99" s="49"/>
      <c r="DH99" s="49"/>
      <c r="DI99" s="49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49"/>
      <c r="DU99" s="49"/>
      <c r="DV99" s="49"/>
      <c r="DW99" s="49"/>
      <c r="DX99" s="49"/>
      <c r="DY99" s="49"/>
      <c r="DZ99" s="49"/>
      <c r="EA99" s="49"/>
      <c r="EB99" s="49"/>
      <c r="EC99" s="49"/>
      <c r="ED99" s="49"/>
      <c r="EE99" s="49"/>
      <c r="EF99" s="49"/>
      <c r="EG99" s="49"/>
      <c r="EH99" s="49"/>
      <c r="EI99" s="49"/>
      <c r="EJ99" s="49"/>
      <c r="EK99" s="49"/>
      <c r="EL99" s="49"/>
      <c r="EM99" s="14"/>
      <c r="EN99" s="49"/>
      <c r="EO99" s="49"/>
      <c r="EP99" s="49"/>
      <c r="EQ99" s="49"/>
      <c r="ER99" s="49"/>
      <c r="ES99" s="49"/>
      <c r="ET99" s="49"/>
      <c r="EU99" s="49"/>
      <c r="EV99" s="49"/>
      <c r="EW99" s="49"/>
      <c r="EX99" s="49"/>
      <c r="EY99" s="49"/>
      <c r="EZ99" s="49"/>
      <c r="FA99" s="49"/>
      <c r="FB99" s="49"/>
      <c r="FC99" s="49"/>
      <c r="FD99" s="49"/>
      <c r="FE99" s="49"/>
      <c r="FF99" s="49"/>
      <c r="FG99" s="14"/>
      <c r="FH99" s="49"/>
      <c r="FI99" s="49"/>
      <c r="FJ99" s="14"/>
      <c r="FK99" s="42"/>
      <c r="FL99" s="42"/>
      <c r="FM99" s="42"/>
      <c r="FN99" s="42"/>
      <c r="FO99" s="42"/>
      <c r="FP99" s="42"/>
      <c r="FQ99" s="42"/>
      <c r="FR99" s="42"/>
      <c r="FS99" s="42"/>
      <c r="FT99" s="42"/>
      <c r="FU99" s="42"/>
      <c r="FV99" s="42"/>
      <c r="FW99" s="42"/>
      <c r="FX99" s="42"/>
      <c r="FY99" s="42"/>
      <c r="FZ99" s="44">
        <v>97</v>
      </c>
      <c r="GA99" s="44" t="str">
        <f t="shared" si="79"/>
        <v>EJBCHFLK</v>
      </c>
      <c r="GB99" s="44" t="s">
        <v>148</v>
      </c>
      <c r="GC99" s="44" t="s">
        <v>159</v>
      </c>
      <c r="GD99" s="44" t="s">
        <v>146</v>
      </c>
      <c r="GE99" s="44" t="s">
        <v>163</v>
      </c>
      <c r="GF99" s="44" t="s">
        <v>160</v>
      </c>
      <c r="GG99" s="44" t="s">
        <v>109</v>
      </c>
      <c r="GH99" s="44" t="s">
        <v>152</v>
      </c>
      <c r="GI99" s="44" t="s">
        <v>151</v>
      </c>
      <c r="GJ99" s="100" t="str">
        <f t="shared" ref="GJ99:GQ99" si="1042">VLOOKUP(GB99,$FM$3:$FN$15,2,FALSE)</f>
        <v>Elfenbenskusten</v>
      </c>
      <c r="GK99" s="100" t="str">
        <f t="shared" si="1042"/>
        <v>Österrike</v>
      </c>
      <c r="GL99" s="100" t="str">
        <f t="shared" si="1042"/>
        <v>Qatar</v>
      </c>
      <c r="GM99" s="100" t="str">
        <f t="shared" si="1042"/>
        <v>Haiti</v>
      </c>
      <c r="GN99" s="100" t="str">
        <f t="shared" si="1042"/>
        <v>Saudiarabien</v>
      </c>
      <c r="GO99" s="100" t="str">
        <f t="shared" si="1042"/>
        <v>Sverige</v>
      </c>
      <c r="GP99" s="100" t="str">
        <f t="shared" si="1042"/>
        <v>Ghana</v>
      </c>
      <c r="GQ99" s="100" t="str">
        <f t="shared" si="1042"/>
        <v>Uzbekistan</v>
      </c>
      <c r="GR99" s="42" t="str">
        <f t="shared" si="81"/>
        <v/>
      </c>
      <c r="GS99" s="42"/>
      <c r="GT99" s="42"/>
      <c r="GU99" s="42"/>
      <c r="GV99" s="42"/>
      <c r="GW99" s="42"/>
      <c r="GX99" s="127"/>
      <c r="GY99" s="42"/>
      <c r="GZ99" s="85">
        <v>96</v>
      </c>
      <c r="HA99" s="42"/>
      <c r="HB99" s="96"/>
      <c r="HC99" s="85"/>
      <c r="HD99" s="42"/>
      <c r="HE99" s="42"/>
      <c r="HF99" s="42"/>
      <c r="HG99" s="42"/>
    </row>
    <row r="100" spans="1:215" ht="14.25" customHeight="1" x14ac:dyDescent="0.35">
      <c r="A100" s="42"/>
      <c r="B100" s="44"/>
      <c r="C100" s="71"/>
      <c r="D100" s="43"/>
      <c r="E100" s="44"/>
      <c r="F100" s="43"/>
      <c r="G100" s="141"/>
      <c r="H100" s="91"/>
      <c r="I100" s="141"/>
      <c r="J100" s="44"/>
      <c r="K100" s="91"/>
      <c r="L100" s="91"/>
      <c r="M100" s="46"/>
      <c r="N100" s="46"/>
      <c r="O100" s="42"/>
      <c r="P100" s="42"/>
      <c r="Q100" s="42"/>
      <c r="R100" s="42"/>
      <c r="S100" s="42"/>
      <c r="T100" s="42"/>
      <c r="U100" s="42"/>
      <c r="V100" s="43"/>
      <c r="W100" s="42"/>
      <c r="X100" s="43"/>
      <c r="Y100" s="44"/>
      <c r="Z100" s="44"/>
      <c r="AA100" s="44"/>
      <c r="AB100" s="47"/>
      <c r="AC100" s="48"/>
      <c r="AD100" s="42"/>
      <c r="AE100" s="71"/>
      <c r="AF100" s="43"/>
      <c r="AG100" s="44"/>
      <c r="AH100" s="43"/>
      <c r="AI100" s="141"/>
      <c r="AJ100" s="91"/>
      <c r="AK100" s="141"/>
      <c r="AL100" s="44"/>
      <c r="AM100" s="91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14"/>
      <c r="BS100" s="14"/>
      <c r="BT100" s="14"/>
      <c r="BU100" s="49"/>
      <c r="BV100" s="49"/>
      <c r="BW100" s="49"/>
      <c r="BX100" s="49"/>
      <c r="BY100" s="49"/>
      <c r="BZ100" s="49"/>
      <c r="CA100" s="49"/>
      <c r="CB100" s="14"/>
      <c r="CC100" s="49"/>
      <c r="CD100" s="49"/>
      <c r="CE100" s="14"/>
      <c r="CF100" s="14"/>
      <c r="CG100" s="49"/>
      <c r="CH100" s="49"/>
      <c r="CI100" s="49"/>
      <c r="CJ100" s="49"/>
      <c r="CK100" s="49"/>
      <c r="CL100" s="49"/>
      <c r="CM100" s="49"/>
      <c r="CN100" s="49"/>
      <c r="CO100" s="49"/>
      <c r="CP100" s="49"/>
      <c r="CQ100" s="49"/>
      <c r="CR100" s="49"/>
      <c r="CS100" s="49"/>
      <c r="CT100" s="49"/>
      <c r="CU100" s="49"/>
      <c r="CV100" s="49"/>
      <c r="CW100" s="49"/>
      <c r="CX100" s="49"/>
      <c r="CY100" s="14"/>
      <c r="CZ100" s="14"/>
      <c r="DA100" s="49"/>
      <c r="DB100" s="49"/>
      <c r="DC100" s="49"/>
      <c r="DD100" s="49"/>
      <c r="DE100" s="49"/>
      <c r="DF100" s="49"/>
      <c r="DG100" s="49"/>
      <c r="DH100" s="49"/>
      <c r="DI100" s="49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49"/>
      <c r="DU100" s="49"/>
      <c r="DV100" s="49"/>
      <c r="DW100" s="49"/>
      <c r="DX100" s="49"/>
      <c r="DY100" s="49"/>
      <c r="DZ100" s="49"/>
      <c r="EA100" s="49"/>
      <c r="EB100" s="49"/>
      <c r="EC100" s="49"/>
      <c r="ED100" s="49"/>
      <c r="EE100" s="49"/>
      <c r="EF100" s="49"/>
      <c r="EG100" s="49"/>
      <c r="EH100" s="49"/>
      <c r="EI100" s="49"/>
      <c r="EJ100" s="49"/>
      <c r="EK100" s="49"/>
      <c r="EL100" s="49"/>
      <c r="EM100" s="14"/>
      <c r="EN100" s="49"/>
      <c r="EO100" s="49"/>
      <c r="EP100" s="49"/>
      <c r="EQ100" s="49"/>
      <c r="ER100" s="49"/>
      <c r="ES100" s="49"/>
      <c r="ET100" s="49"/>
      <c r="EU100" s="49"/>
      <c r="EV100" s="49"/>
      <c r="EW100" s="49"/>
      <c r="EX100" s="49"/>
      <c r="EY100" s="49"/>
      <c r="EZ100" s="49"/>
      <c r="FA100" s="49"/>
      <c r="FB100" s="49"/>
      <c r="FC100" s="49"/>
      <c r="FD100" s="49"/>
      <c r="FE100" s="49"/>
      <c r="FF100" s="49"/>
      <c r="FG100" s="14"/>
      <c r="FH100" s="49"/>
      <c r="FI100" s="49"/>
      <c r="FJ100" s="14"/>
      <c r="FK100" s="42"/>
      <c r="FL100" s="42"/>
      <c r="FM100" s="42"/>
      <c r="FN100" s="42"/>
      <c r="FO100" s="42"/>
      <c r="FP100" s="42"/>
      <c r="FQ100" s="42"/>
      <c r="FR100" s="42"/>
      <c r="FS100" s="42"/>
      <c r="FT100" s="42"/>
      <c r="FU100" s="42"/>
      <c r="FV100" s="42"/>
      <c r="FW100" s="42"/>
      <c r="FX100" s="42"/>
      <c r="FY100" s="42"/>
      <c r="FZ100" s="44">
        <v>98</v>
      </c>
      <c r="GA100" s="44" t="str">
        <f t="shared" si="79"/>
        <v>EIBCHFLK</v>
      </c>
      <c r="GB100" s="44" t="s">
        <v>148</v>
      </c>
      <c r="GC100" s="44" t="s">
        <v>150</v>
      </c>
      <c r="GD100" s="44" t="s">
        <v>146</v>
      </c>
      <c r="GE100" s="44" t="s">
        <v>163</v>
      </c>
      <c r="GF100" s="44" t="s">
        <v>160</v>
      </c>
      <c r="GG100" s="44" t="s">
        <v>109</v>
      </c>
      <c r="GH100" s="44" t="s">
        <v>152</v>
      </c>
      <c r="GI100" s="44" t="s">
        <v>151</v>
      </c>
      <c r="GJ100" s="100" t="str">
        <f t="shared" ref="GJ100:GQ100" si="1043">VLOOKUP(GB100,$FM$3:$FN$15,2,FALSE)</f>
        <v>Elfenbenskusten</v>
      </c>
      <c r="GK100" s="100" t="str">
        <f t="shared" si="1043"/>
        <v>Irak</v>
      </c>
      <c r="GL100" s="100" t="str">
        <f t="shared" si="1043"/>
        <v>Qatar</v>
      </c>
      <c r="GM100" s="100" t="str">
        <f t="shared" si="1043"/>
        <v>Haiti</v>
      </c>
      <c r="GN100" s="100" t="str">
        <f t="shared" si="1043"/>
        <v>Saudiarabien</v>
      </c>
      <c r="GO100" s="100" t="str">
        <f t="shared" si="1043"/>
        <v>Sverige</v>
      </c>
      <c r="GP100" s="100" t="str">
        <f t="shared" si="1043"/>
        <v>Ghana</v>
      </c>
      <c r="GQ100" s="100" t="str">
        <f t="shared" si="1043"/>
        <v>Uzbekistan</v>
      </c>
      <c r="GR100" s="42" t="str">
        <f t="shared" si="81"/>
        <v/>
      </c>
      <c r="GS100" s="42"/>
      <c r="GT100" s="42"/>
      <c r="GU100" s="42"/>
      <c r="GV100" s="42"/>
      <c r="GW100" s="42"/>
      <c r="GX100" s="127"/>
      <c r="GY100" s="42"/>
      <c r="GZ100" s="85">
        <v>97</v>
      </c>
      <c r="HA100" s="42"/>
      <c r="HB100" s="96"/>
      <c r="HC100" s="85"/>
      <c r="HD100" s="42"/>
      <c r="HE100" s="42"/>
      <c r="HF100" s="42"/>
      <c r="HG100" s="42"/>
    </row>
    <row r="101" spans="1:215" ht="14.25" customHeight="1" x14ac:dyDescent="0.35">
      <c r="A101" s="42"/>
      <c r="B101" s="54" t="s">
        <v>215</v>
      </c>
      <c r="C101" s="121"/>
      <c r="D101" s="54"/>
      <c r="E101" s="56"/>
      <c r="F101" s="54"/>
      <c r="G101" s="56"/>
      <c r="H101" s="56"/>
      <c r="I101" s="56"/>
      <c r="J101" s="56"/>
      <c r="K101" s="52"/>
      <c r="L101" s="52"/>
      <c r="M101" s="46"/>
      <c r="N101" s="46"/>
      <c r="O101" s="54" t="s">
        <v>215</v>
      </c>
      <c r="P101" s="42"/>
      <c r="Q101" s="42"/>
      <c r="R101" s="42"/>
      <c r="S101" s="42"/>
      <c r="T101" s="42"/>
      <c r="U101" s="42"/>
      <c r="V101" s="43"/>
      <c r="W101" s="42"/>
      <c r="X101" s="43"/>
      <c r="Y101" s="44"/>
      <c r="Z101" s="44"/>
      <c r="AA101" s="44"/>
      <c r="AB101" s="47"/>
      <c r="AC101" s="48"/>
      <c r="AD101" s="42"/>
      <c r="AE101" s="54" t="s">
        <v>215</v>
      </c>
      <c r="AF101" s="54"/>
      <c r="AG101" s="56"/>
      <c r="AH101" s="54"/>
      <c r="AI101" s="56"/>
      <c r="AJ101" s="56"/>
      <c r="AK101" s="56"/>
      <c r="AL101" s="56"/>
      <c r="AM101" s="52"/>
      <c r="AN101" s="52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14"/>
      <c r="BS101" s="14"/>
      <c r="BT101" s="67" t="s">
        <v>93</v>
      </c>
      <c r="BU101" s="62"/>
      <c r="BV101" s="62"/>
      <c r="BW101" s="62"/>
      <c r="BX101" s="62"/>
      <c r="BY101" s="62"/>
      <c r="BZ101" s="62"/>
      <c r="CA101" s="62"/>
      <c r="CB101" s="67"/>
      <c r="CC101" s="62"/>
      <c r="CD101" s="62"/>
      <c r="CE101" s="14"/>
      <c r="CF101" s="68" t="s">
        <v>94</v>
      </c>
      <c r="CG101" s="63">
        <f>COUNTIF(CC103:CC106,1)</f>
        <v>4</v>
      </c>
      <c r="CH101" s="63"/>
      <c r="CI101" s="63"/>
      <c r="CJ101" s="63"/>
      <c r="CK101" s="63"/>
      <c r="CL101" s="63"/>
      <c r="CM101" s="63"/>
      <c r="CN101" s="63"/>
      <c r="CO101" s="63"/>
      <c r="CP101" s="63"/>
      <c r="CQ101" s="49"/>
      <c r="CR101" s="49"/>
      <c r="CS101" s="49"/>
      <c r="CT101" s="49"/>
      <c r="CU101" s="49"/>
      <c r="CV101" s="49"/>
      <c r="CW101" s="49"/>
      <c r="CX101" s="49"/>
      <c r="CY101" s="14"/>
      <c r="CZ101" s="69" t="s">
        <v>97</v>
      </c>
      <c r="DA101" s="64">
        <f>COUNTIF(CC103:CC106,2)</f>
        <v>0</v>
      </c>
      <c r="DB101" s="64"/>
      <c r="DC101" s="64"/>
      <c r="DD101" s="64"/>
      <c r="DE101" s="64"/>
      <c r="DF101" s="64"/>
      <c r="DG101" s="64"/>
      <c r="DH101" s="64"/>
      <c r="DI101" s="64"/>
      <c r="DJ101" s="69"/>
      <c r="DK101" s="14"/>
      <c r="DL101" s="14"/>
      <c r="DM101" s="14"/>
      <c r="DN101" s="14"/>
      <c r="DO101" s="14"/>
      <c r="DP101" s="14"/>
      <c r="DQ101" s="14"/>
      <c r="DR101" s="14"/>
      <c r="DS101" s="14"/>
      <c r="DT101" s="65" t="s">
        <v>95</v>
      </c>
      <c r="DU101" s="65">
        <f>COUNTIF(CC103:CC106,3)</f>
        <v>0</v>
      </c>
      <c r="DV101" s="65"/>
      <c r="DW101" s="65"/>
      <c r="DX101" s="65"/>
      <c r="DY101" s="65"/>
      <c r="DZ101" s="65"/>
      <c r="EA101" s="65"/>
      <c r="EB101" s="65"/>
      <c r="EC101" s="65"/>
      <c r="ED101" s="65"/>
      <c r="EE101" s="49"/>
      <c r="EF101" s="49"/>
      <c r="EG101" s="49"/>
      <c r="EH101" s="49"/>
      <c r="EI101" s="49"/>
      <c r="EJ101" s="49"/>
      <c r="EK101" s="49"/>
      <c r="EL101" s="49"/>
      <c r="EM101" s="14"/>
      <c r="EN101" s="66" t="s">
        <v>96</v>
      </c>
      <c r="EO101" s="66">
        <f>COUNTIF(CC103:CC106,4)</f>
        <v>0</v>
      </c>
      <c r="EP101" s="66"/>
      <c r="EQ101" s="66"/>
      <c r="ER101" s="66"/>
      <c r="ES101" s="66"/>
      <c r="ET101" s="66"/>
      <c r="EU101" s="66"/>
      <c r="EV101" s="66"/>
      <c r="EW101" s="66"/>
      <c r="EX101" s="66"/>
      <c r="EY101" s="49"/>
      <c r="EZ101" s="49"/>
      <c r="FA101" s="49"/>
      <c r="FB101" s="49"/>
      <c r="FC101" s="49"/>
      <c r="FD101" s="49"/>
      <c r="FE101" s="49"/>
      <c r="FF101" s="49"/>
      <c r="FG101" s="14"/>
      <c r="FH101" s="49"/>
      <c r="FI101" s="49"/>
      <c r="FJ101" s="14"/>
      <c r="FK101" s="42"/>
      <c r="FL101" s="42"/>
      <c r="FM101" s="42"/>
      <c r="FN101" s="42"/>
      <c r="FO101" s="42"/>
      <c r="FP101" s="42"/>
      <c r="FQ101" s="42"/>
      <c r="FR101" s="42"/>
      <c r="FS101" s="42"/>
      <c r="FT101" s="42"/>
      <c r="FU101" s="42"/>
      <c r="FV101" s="42"/>
      <c r="FW101" s="42"/>
      <c r="FX101" s="42"/>
      <c r="FY101" s="42"/>
      <c r="FZ101" s="44">
        <v>99</v>
      </c>
      <c r="GA101" s="44" t="str">
        <f t="shared" si="79"/>
        <v>EJBCHFLI</v>
      </c>
      <c r="GB101" s="44" t="s">
        <v>148</v>
      </c>
      <c r="GC101" s="44" t="s">
        <v>159</v>
      </c>
      <c r="GD101" s="44" t="s">
        <v>146</v>
      </c>
      <c r="GE101" s="44" t="s">
        <v>163</v>
      </c>
      <c r="GF101" s="44" t="s">
        <v>160</v>
      </c>
      <c r="GG101" s="44" t="s">
        <v>109</v>
      </c>
      <c r="GH101" s="44" t="s">
        <v>152</v>
      </c>
      <c r="GI101" s="44" t="s">
        <v>150</v>
      </c>
      <c r="GJ101" s="100" t="str">
        <f t="shared" ref="GJ101:GQ101" si="1044">VLOOKUP(GB101,$FM$3:$FN$15,2,FALSE)</f>
        <v>Elfenbenskusten</v>
      </c>
      <c r="GK101" s="100" t="str">
        <f t="shared" si="1044"/>
        <v>Österrike</v>
      </c>
      <c r="GL101" s="100" t="str">
        <f t="shared" si="1044"/>
        <v>Qatar</v>
      </c>
      <c r="GM101" s="100" t="str">
        <f t="shared" si="1044"/>
        <v>Haiti</v>
      </c>
      <c r="GN101" s="100" t="str">
        <f t="shared" si="1044"/>
        <v>Saudiarabien</v>
      </c>
      <c r="GO101" s="100" t="str">
        <f t="shared" si="1044"/>
        <v>Sverige</v>
      </c>
      <c r="GP101" s="100" t="str">
        <f t="shared" si="1044"/>
        <v>Ghana</v>
      </c>
      <c r="GQ101" s="100" t="str">
        <f t="shared" si="1044"/>
        <v>Irak</v>
      </c>
      <c r="GR101" s="42" t="str">
        <f t="shared" si="81"/>
        <v/>
      </c>
      <c r="GS101" s="42"/>
      <c r="GT101" s="42"/>
      <c r="GU101" s="42"/>
      <c r="GV101" s="42"/>
      <c r="GW101" s="42"/>
      <c r="GX101" s="127"/>
      <c r="GY101" s="42"/>
      <c r="GZ101" s="85">
        <v>98</v>
      </c>
      <c r="HA101" s="42"/>
      <c r="HB101" s="96"/>
      <c r="HC101" s="85"/>
      <c r="HD101" s="42"/>
      <c r="HE101" s="42"/>
      <c r="HF101" s="42"/>
      <c r="HG101" s="42"/>
    </row>
    <row r="102" spans="1:215" ht="14.25" customHeight="1" x14ac:dyDescent="0.35">
      <c r="A102" s="42"/>
      <c r="B102" s="76" t="s">
        <v>101</v>
      </c>
      <c r="C102" s="126" t="s">
        <v>102</v>
      </c>
      <c r="D102" s="189" t="s">
        <v>101</v>
      </c>
      <c r="E102" s="187"/>
      <c r="F102" s="190"/>
      <c r="G102" s="186" t="s">
        <v>103</v>
      </c>
      <c r="H102" s="187"/>
      <c r="I102" s="188"/>
      <c r="J102" s="74" t="s">
        <v>104</v>
      </c>
      <c r="K102" s="52"/>
      <c r="L102" s="52"/>
      <c r="M102" s="46"/>
      <c r="N102" s="46"/>
      <c r="O102" s="76" t="s">
        <v>106</v>
      </c>
      <c r="P102" s="77" t="s">
        <v>107</v>
      </c>
      <c r="Q102" s="77" t="s">
        <v>108</v>
      </c>
      <c r="R102" s="77" t="s">
        <v>109</v>
      </c>
      <c r="S102" s="77" t="s">
        <v>110</v>
      </c>
      <c r="T102" s="77" t="s">
        <v>111</v>
      </c>
      <c r="U102" s="77" t="s">
        <v>112</v>
      </c>
      <c r="V102" s="78" t="s">
        <v>113</v>
      </c>
      <c r="W102" s="42"/>
      <c r="X102" s="43"/>
      <c r="Y102" s="44"/>
      <c r="Z102" s="44"/>
      <c r="AA102" s="44"/>
      <c r="AB102" s="47"/>
      <c r="AC102" s="48"/>
      <c r="AD102" s="42"/>
      <c r="AE102" s="126" t="s">
        <v>102</v>
      </c>
      <c r="AF102" s="189" t="s">
        <v>101</v>
      </c>
      <c r="AG102" s="187"/>
      <c r="AH102" s="190"/>
      <c r="AI102" s="186" t="s">
        <v>103</v>
      </c>
      <c r="AJ102" s="187"/>
      <c r="AK102" s="188"/>
      <c r="AL102" s="74" t="s">
        <v>116</v>
      </c>
      <c r="AM102" s="52"/>
      <c r="AN102" s="62" t="s">
        <v>117</v>
      </c>
      <c r="AO102" s="62" t="s">
        <v>118</v>
      </c>
      <c r="AP102" s="62" t="s">
        <v>119</v>
      </c>
      <c r="AQ102" s="62" t="s">
        <v>120</v>
      </c>
      <c r="AR102" s="62" t="s">
        <v>121</v>
      </c>
      <c r="AS102" s="62" t="s">
        <v>122</v>
      </c>
      <c r="AT102" s="63" t="s">
        <v>117</v>
      </c>
      <c r="AU102" s="63" t="s">
        <v>118</v>
      </c>
      <c r="AV102" s="63" t="s">
        <v>119</v>
      </c>
      <c r="AW102" s="63" t="s">
        <v>120</v>
      </c>
      <c r="AX102" s="63" t="s">
        <v>121</v>
      </c>
      <c r="AY102" s="63" t="s">
        <v>122</v>
      </c>
      <c r="AZ102" s="64" t="s">
        <v>117</v>
      </c>
      <c r="BA102" s="64" t="s">
        <v>118</v>
      </c>
      <c r="BB102" s="64" t="s">
        <v>119</v>
      </c>
      <c r="BC102" s="64" t="s">
        <v>120</v>
      </c>
      <c r="BD102" s="64" t="s">
        <v>121</v>
      </c>
      <c r="BE102" s="64" t="s">
        <v>122</v>
      </c>
      <c r="BF102" s="65" t="s">
        <v>117</v>
      </c>
      <c r="BG102" s="65" t="s">
        <v>118</v>
      </c>
      <c r="BH102" s="65" t="s">
        <v>119</v>
      </c>
      <c r="BI102" s="65" t="s">
        <v>120</v>
      </c>
      <c r="BJ102" s="65" t="s">
        <v>121</v>
      </c>
      <c r="BK102" s="65" t="s">
        <v>122</v>
      </c>
      <c r="BL102" s="66" t="s">
        <v>117</v>
      </c>
      <c r="BM102" s="66" t="s">
        <v>118</v>
      </c>
      <c r="BN102" s="66" t="s">
        <v>119</v>
      </c>
      <c r="BO102" s="66" t="s">
        <v>120</v>
      </c>
      <c r="BP102" s="66" t="s">
        <v>121</v>
      </c>
      <c r="BQ102" s="66" t="s">
        <v>122</v>
      </c>
      <c r="BR102" s="14"/>
      <c r="BS102" s="14"/>
      <c r="BT102" s="67" t="s">
        <v>106</v>
      </c>
      <c r="BU102" s="62" t="s">
        <v>107</v>
      </c>
      <c r="BV102" s="62" t="s">
        <v>108</v>
      </c>
      <c r="BW102" s="62" t="s">
        <v>109</v>
      </c>
      <c r="BX102" s="62" t="s">
        <v>110</v>
      </c>
      <c r="BY102" s="62" t="s">
        <v>111</v>
      </c>
      <c r="BZ102" s="62" t="s">
        <v>112</v>
      </c>
      <c r="CA102" s="62" t="s">
        <v>113</v>
      </c>
      <c r="CB102" s="67" t="s">
        <v>123</v>
      </c>
      <c r="CC102" s="62" t="s">
        <v>124</v>
      </c>
      <c r="CD102" s="62" t="s">
        <v>125</v>
      </c>
      <c r="CE102" s="14"/>
      <c r="CF102" s="68" t="s">
        <v>106</v>
      </c>
      <c r="CG102" s="63" t="s">
        <v>107</v>
      </c>
      <c r="CH102" s="63" t="s">
        <v>108</v>
      </c>
      <c r="CI102" s="63" t="s">
        <v>109</v>
      </c>
      <c r="CJ102" s="63" t="s">
        <v>113</v>
      </c>
      <c r="CK102" s="63" t="s">
        <v>123</v>
      </c>
      <c r="CL102" s="63" t="s">
        <v>124</v>
      </c>
      <c r="CM102" s="80" t="s">
        <v>112</v>
      </c>
      <c r="CN102" s="80" t="s">
        <v>126</v>
      </c>
      <c r="CO102" s="80" t="s">
        <v>110</v>
      </c>
      <c r="CP102" s="80" t="s">
        <v>127</v>
      </c>
      <c r="CQ102" s="63" t="s">
        <v>128</v>
      </c>
      <c r="CR102" s="80" t="s">
        <v>129</v>
      </c>
      <c r="CS102" s="80" t="s">
        <v>130</v>
      </c>
      <c r="CT102" s="80" t="s">
        <v>131</v>
      </c>
      <c r="CU102" s="80" t="s">
        <v>132</v>
      </c>
      <c r="CV102" s="80" t="s">
        <v>133</v>
      </c>
      <c r="CW102" s="80" t="s">
        <v>134</v>
      </c>
      <c r="CX102" s="63" t="s">
        <v>135</v>
      </c>
      <c r="CY102" s="14"/>
      <c r="CZ102" s="69" t="s">
        <v>106</v>
      </c>
      <c r="DA102" s="64" t="s">
        <v>107</v>
      </c>
      <c r="DB102" s="64" t="s">
        <v>108</v>
      </c>
      <c r="DC102" s="64" t="s">
        <v>109</v>
      </c>
      <c r="DD102" s="64" t="s">
        <v>113</v>
      </c>
      <c r="DE102" s="64" t="s">
        <v>123</v>
      </c>
      <c r="DF102" s="64" t="s">
        <v>124</v>
      </c>
      <c r="DG102" s="64" t="s">
        <v>112</v>
      </c>
      <c r="DH102" s="64" t="s">
        <v>126</v>
      </c>
      <c r="DI102" s="64" t="s">
        <v>110</v>
      </c>
      <c r="DJ102" s="69" t="s">
        <v>127</v>
      </c>
      <c r="DK102" s="69" t="s">
        <v>128</v>
      </c>
      <c r="DL102" s="69" t="s">
        <v>129</v>
      </c>
      <c r="DM102" s="69" t="s">
        <v>130</v>
      </c>
      <c r="DN102" s="69" t="s">
        <v>131</v>
      </c>
      <c r="DO102" s="69" t="s">
        <v>132</v>
      </c>
      <c r="DP102" s="69" t="s">
        <v>133</v>
      </c>
      <c r="DQ102" s="69" t="s">
        <v>134</v>
      </c>
      <c r="DR102" s="69" t="s">
        <v>135</v>
      </c>
      <c r="DS102" s="14"/>
      <c r="DT102" s="65" t="s">
        <v>106</v>
      </c>
      <c r="DU102" s="65" t="s">
        <v>107</v>
      </c>
      <c r="DV102" s="65" t="s">
        <v>108</v>
      </c>
      <c r="DW102" s="65" t="s">
        <v>109</v>
      </c>
      <c r="DX102" s="65" t="s">
        <v>113</v>
      </c>
      <c r="DY102" s="65" t="s">
        <v>123</v>
      </c>
      <c r="DZ102" s="65" t="s">
        <v>124</v>
      </c>
      <c r="EA102" s="65" t="s">
        <v>112</v>
      </c>
      <c r="EB102" s="65" t="s">
        <v>126</v>
      </c>
      <c r="EC102" s="65" t="s">
        <v>110</v>
      </c>
      <c r="ED102" s="65" t="s">
        <v>127</v>
      </c>
      <c r="EE102" s="65" t="s">
        <v>128</v>
      </c>
      <c r="EF102" s="65" t="s">
        <v>129</v>
      </c>
      <c r="EG102" s="65" t="s">
        <v>130</v>
      </c>
      <c r="EH102" s="65" t="s">
        <v>131</v>
      </c>
      <c r="EI102" s="65" t="s">
        <v>132</v>
      </c>
      <c r="EJ102" s="65" t="s">
        <v>133</v>
      </c>
      <c r="EK102" s="65" t="s">
        <v>134</v>
      </c>
      <c r="EL102" s="65" t="s">
        <v>135</v>
      </c>
      <c r="EM102" s="14"/>
      <c r="EN102" s="66" t="s">
        <v>106</v>
      </c>
      <c r="EO102" s="66" t="s">
        <v>107</v>
      </c>
      <c r="EP102" s="66" t="s">
        <v>108</v>
      </c>
      <c r="EQ102" s="66" t="s">
        <v>109</v>
      </c>
      <c r="ER102" s="66" t="s">
        <v>113</v>
      </c>
      <c r="ES102" s="66" t="s">
        <v>123</v>
      </c>
      <c r="ET102" s="66" t="s">
        <v>124</v>
      </c>
      <c r="EU102" s="66" t="s">
        <v>112</v>
      </c>
      <c r="EV102" s="66" t="s">
        <v>126</v>
      </c>
      <c r="EW102" s="66" t="s">
        <v>110</v>
      </c>
      <c r="EX102" s="66" t="s">
        <v>127</v>
      </c>
      <c r="EY102" s="66" t="s">
        <v>128</v>
      </c>
      <c r="EZ102" s="66" t="s">
        <v>129</v>
      </c>
      <c r="FA102" s="66" t="s">
        <v>130</v>
      </c>
      <c r="FB102" s="66" t="s">
        <v>131</v>
      </c>
      <c r="FC102" s="66" t="s">
        <v>132</v>
      </c>
      <c r="FD102" s="66" t="s">
        <v>133</v>
      </c>
      <c r="FE102" s="66" t="s">
        <v>134</v>
      </c>
      <c r="FF102" s="66" t="s">
        <v>135</v>
      </c>
      <c r="FG102" s="14"/>
      <c r="FH102" s="66" t="s">
        <v>136</v>
      </c>
      <c r="FI102" s="66" t="s">
        <v>137</v>
      </c>
      <c r="FJ102" s="14"/>
      <c r="FK102" s="42"/>
      <c r="FL102" s="42"/>
      <c r="FM102" s="42"/>
      <c r="FN102" s="42"/>
      <c r="FO102" s="42"/>
      <c r="FP102" s="42"/>
      <c r="FQ102" s="42"/>
      <c r="FR102" s="42"/>
      <c r="FS102" s="42"/>
      <c r="FT102" s="42"/>
      <c r="FU102" s="42"/>
      <c r="FV102" s="42"/>
      <c r="FW102" s="42"/>
      <c r="FX102" s="42"/>
      <c r="FY102" s="42"/>
      <c r="FZ102" s="44">
        <v>100</v>
      </c>
      <c r="GA102" s="44" t="str">
        <f t="shared" si="79"/>
        <v>EJBCHFIK</v>
      </c>
      <c r="GB102" s="44" t="s">
        <v>148</v>
      </c>
      <c r="GC102" s="44" t="s">
        <v>159</v>
      </c>
      <c r="GD102" s="44" t="s">
        <v>146</v>
      </c>
      <c r="GE102" s="44" t="s">
        <v>163</v>
      </c>
      <c r="GF102" s="44" t="s">
        <v>160</v>
      </c>
      <c r="GG102" s="44" t="s">
        <v>109</v>
      </c>
      <c r="GH102" s="44" t="s">
        <v>150</v>
      </c>
      <c r="GI102" s="44" t="s">
        <v>151</v>
      </c>
      <c r="GJ102" s="100" t="str">
        <f t="shared" ref="GJ102:GQ102" si="1045">VLOOKUP(GB102,$FM$3:$FN$15,2,FALSE)</f>
        <v>Elfenbenskusten</v>
      </c>
      <c r="GK102" s="100" t="str">
        <f t="shared" si="1045"/>
        <v>Österrike</v>
      </c>
      <c r="GL102" s="100" t="str">
        <f t="shared" si="1045"/>
        <v>Qatar</v>
      </c>
      <c r="GM102" s="100" t="str">
        <f t="shared" si="1045"/>
        <v>Haiti</v>
      </c>
      <c r="GN102" s="100" t="str">
        <f t="shared" si="1045"/>
        <v>Saudiarabien</v>
      </c>
      <c r="GO102" s="100" t="str">
        <f t="shared" si="1045"/>
        <v>Sverige</v>
      </c>
      <c r="GP102" s="100" t="str">
        <f t="shared" si="1045"/>
        <v>Irak</v>
      </c>
      <c r="GQ102" s="100" t="str">
        <f t="shared" si="1045"/>
        <v>Uzbekistan</v>
      </c>
      <c r="GR102" s="42" t="str">
        <f t="shared" si="81"/>
        <v/>
      </c>
      <c r="GS102" s="42"/>
      <c r="GT102" s="42"/>
      <c r="GU102" s="42"/>
      <c r="GV102" s="42"/>
      <c r="GW102" s="42"/>
      <c r="GX102" s="127"/>
      <c r="GY102" s="42"/>
      <c r="GZ102" s="85">
        <v>99</v>
      </c>
      <c r="HA102" s="42"/>
      <c r="HB102" s="96"/>
      <c r="HC102" s="85"/>
      <c r="HD102" s="42"/>
      <c r="HE102" s="42"/>
      <c r="HF102" s="42"/>
      <c r="HG102" s="42"/>
    </row>
    <row r="103" spans="1:215" ht="14.25" customHeight="1" x14ac:dyDescent="0.35">
      <c r="A103" s="42"/>
      <c r="B103" s="85">
        <v>22</v>
      </c>
      <c r="C103" s="86">
        <v>46190</v>
      </c>
      <c r="D103" s="87" t="s">
        <v>216</v>
      </c>
      <c r="E103" s="88" t="s">
        <v>157</v>
      </c>
      <c r="F103" s="89" t="s">
        <v>217</v>
      </c>
      <c r="G103" s="90"/>
      <c r="H103" s="85" t="s">
        <v>157</v>
      </c>
      <c r="I103" s="90"/>
      <c r="J103" s="85" t="str">
        <f t="shared" ref="J103:J108" si="1046">IF(OR(ISBLANK(G103),ISBLANK(I103)),"",IF(G103&gt;I103,1,IF(G103&lt;I103,2,"X")))</f>
        <v/>
      </c>
      <c r="K103" s="91"/>
      <c r="L103" s="91"/>
      <c r="M103" s="92">
        <f t="shared" ref="M103:M108" si="1047">IF(VLOOKUP(D103,$BT$102:$CC$106,10,FALSE)=VLOOKUP(F103,$BT$102:$CC$106,10,FALSE),VLOOKUP(D103,$BT$102:$CC$106,10,FALSE),"-")</f>
        <v>1</v>
      </c>
      <c r="N103" s="46">
        <v>1</v>
      </c>
      <c r="O103" s="93" t="str">
        <f>VLOOKUP(N103,FI103:FJ106,2,FALSE)</f>
        <v>England</v>
      </c>
      <c r="P103" s="94">
        <f t="shared" ref="P103:P106" si="1048">VLOOKUP($O103,$BT$103:$CA$106,2,FALSE)</f>
        <v>0</v>
      </c>
      <c r="Q103" s="94">
        <f t="shared" ref="Q103:Q106" si="1049">VLOOKUP($O103,$BT$103:$CA$106,3,FALSE)</f>
        <v>0</v>
      </c>
      <c r="R103" s="94">
        <f t="shared" ref="R103:R106" si="1050">VLOOKUP($O103,$BT$103:$CA$106,4,FALSE)</f>
        <v>0</v>
      </c>
      <c r="S103" s="94">
        <f t="shared" ref="S103:S106" si="1051">VLOOKUP($O103,$BT$103:$CA$106,5,FALSE)</f>
        <v>0</v>
      </c>
      <c r="T103" s="94">
        <f t="shared" ref="T103:T106" si="1052">VLOOKUP($O103,$BT$103:$CA$106,6,FALSE)</f>
        <v>0</v>
      </c>
      <c r="U103" s="94">
        <f t="shared" ref="U103:U106" si="1053">VLOOKUP($O103,$BT$103:$CA$106,7,FALSE)</f>
        <v>0</v>
      </c>
      <c r="V103" s="95">
        <f t="shared" ref="V103:V106" si="1054">VLOOKUP($O103,$BT$103:$CA$106,8,FALSE)</f>
        <v>0</v>
      </c>
      <c r="W103" s="42"/>
      <c r="X103" s="43"/>
      <c r="Y103" s="44"/>
      <c r="Z103" s="44"/>
      <c r="AA103" s="44"/>
      <c r="AB103" s="47"/>
      <c r="AC103" s="48"/>
      <c r="AD103" s="42"/>
      <c r="AE103" s="98">
        <f t="shared" ref="AE103:AH103" si="1055">C103</f>
        <v>46190</v>
      </c>
      <c r="AF103" s="98" t="str">
        <f t="shared" si="1055"/>
        <v>England</v>
      </c>
      <c r="AG103" s="98" t="str">
        <f t="shared" si="1055"/>
        <v>-</v>
      </c>
      <c r="AH103" s="98" t="str">
        <f t="shared" si="1055"/>
        <v>Kroatien</v>
      </c>
      <c r="AI103" s="90" t="str">
        <f t="shared" ref="AI103:AI108" si="1056">IF(G103="","",G103)</f>
        <v/>
      </c>
      <c r="AJ103" s="85" t="str">
        <f t="shared" ref="AJ103:AJ108" si="1057">H103</f>
        <v>-</v>
      </c>
      <c r="AK103" s="90" t="str">
        <f t="shared" ref="AK103:AK108" si="1058">IF(I103="","",I103)</f>
        <v/>
      </c>
      <c r="AL103" s="85" t="str">
        <f t="shared" ref="AL103:AL108" si="1059">J103</f>
        <v/>
      </c>
      <c r="AM103" s="91"/>
      <c r="AN103" s="49">
        <f t="shared" ref="AN103:AN108" si="1060">IF(AI103&gt;AK103,1,0)</f>
        <v>0</v>
      </c>
      <c r="AO103" s="49">
        <f t="shared" ref="AO103:AO108" si="1061">IF(AK103&gt;AI103,1,0)</f>
        <v>0</v>
      </c>
      <c r="AP103" s="49">
        <f t="shared" ref="AP103:AP108" si="1062">IF(AND(AI103=AK103,AI103&lt;&gt;""),1,0)</f>
        <v>0</v>
      </c>
      <c r="AQ103" s="49">
        <f t="shared" ref="AQ103:AQ108" si="1063">IF(AND(AI103=AK103,AI103&lt;&gt;""),1,0)</f>
        <v>0</v>
      </c>
      <c r="AR103" s="49">
        <f t="shared" ref="AR103:AR108" si="1064">IF(AI103&lt;AK103,1,0)</f>
        <v>0</v>
      </c>
      <c r="AS103" s="49">
        <f t="shared" ref="AS103:AS108" si="1065">IF(AK103&lt;AI103,1,)</f>
        <v>0</v>
      </c>
      <c r="AT103" s="49">
        <f t="shared" ref="AT103:AT108" si="1066">IF(ISERROR(VLOOKUP(AF103,CF:CF,1,FALSE)),0,1)*IF(ISERROR(VLOOKUP(AH103,CF:CF,1,FALSE)),0,1)*AN103</f>
        <v>0</v>
      </c>
      <c r="AU103" s="49">
        <f t="shared" ref="AU103:AU108" si="1067">IF(ISERROR(VLOOKUP(AF103,CF:CF,1,FALSE)),0,1)*IF(ISERROR(VLOOKUP(AH103,CF:CF,1,FALSE)),0,1)*AO103</f>
        <v>0</v>
      </c>
      <c r="AV103" s="49">
        <f t="shared" ref="AV103:AV108" si="1068">IF(ISERROR(VLOOKUP(AF103,CF:CF,1,FALSE)),0,1)*IF(ISERROR(VLOOKUP(AH103,CF:CF,1,FALSE)),0,1)*AP103</f>
        <v>0</v>
      </c>
      <c r="AW103" s="49">
        <f t="shared" ref="AW103:AW108" si="1069">IF(ISERROR(VLOOKUP(AF103,CF:CF,1,FALSE)),0,1)*IF(ISERROR(VLOOKUP(AH103,CF:CF,1,FALSE)),0,1)*AQ103</f>
        <v>0</v>
      </c>
      <c r="AX103" s="49">
        <f t="shared" ref="AX103:AX108" si="1070">IF(ISERROR(VLOOKUP(AF103,CF:CF,1,FALSE)),0,1)*IF(ISERROR(VLOOKUP(AH103,CF:CF,1,FALSE)),0,1)*AR103</f>
        <v>0</v>
      </c>
      <c r="AY103" s="49">
        <f t="shared" ref="AY103:AY108" si="1071">IF(ISERROR(VLOOKUP(AF103,CF:CF,1,FALSE)),0,1)*IF(ISERROR(VLOOKUP(AH103,CF:CF,1,FALSE)),0,1)*AS103</f>
        <v>0</v>
      </c>
      <c r="AZ103" s="49">
        <f t="shared" ref="AZ103:AZ108" si="1072">IF(ISERROR(VLOOKUP(AF103,CZ:CZ,1,FALSE)),0,1)*IF(ISERROR(VLOOKUP(AH103,CZ:CZ,1,FALSE)),0,1)*AN103</f>
        <v>0</v>
      </c>
      <c r="BA103" s="49">
        <f t="shared" ref="BA103:BA108" si="1073">IF(ISERROR(VLOOKUP(AF103,CZ:CZ,1,FALSE)),0,1)*IF(ISERROR(VLOOKUP(AH103,CZ:CZ,1,FALSE)),0,1)*AO103</f>
        <v>0</v>
      </c>
      <c r="BB103" s="49">
        <f t="shared" ref="BB103:BB108" si="1074">IF(ISERROR(VLOOKUP(AF103,CZ:CZ,1,FALSE)),0,1)*IF(ISERROR(VLOOKUP(AH103,CZ:CZ,1,FALSE)),0,1)*AP103</f>
        <v>0</v>
      </c>
      <c r="BC103" s="49">
        <f t="shared" ref="BC103:BC108" si="1075">IF(ISERROR(VLOOKUP(AF103,CZ:CZ,1,FALSE)),0,1)*IF(ISERROR(VLOOKUP(AH103,CZ:CZ,1,FALSE)),0,1)*AQ103</f>
        <v>0</v>
      </c>
      <c r="BD103" s="49">
        <f t="shared" ref="BD103:BD108" si="1076">IF(ISERROR(VLOOKUP(AF103,CZ:CZ,1,FALSE)),0,1)*IF(ISERROR(VLOOKUP(AH103,CZ:CZ,1,FALSE)),0,1)*AR103</f>
        <v>0</v>
      </c>
      <c r="BE103" s="49">
        <f t="shared" ref="BE103:BE108" si="1077">IF(ISERROR(VLOOKUP(AF103,CZ:CZ,1,FALSE)),0,1)*IF(ISERROR(VLOOKUP(AH103,CZ:CZ,1,FALSE)),0,1)*AS103</f>
        <v>0</v>
      </c>
      <c r="BF103" s="49">
        <f t="shared" ref="BF103:BF108" si="1078">IF(ISERROR(VLOOKUP(AF103,DT:DT,1,FALSE)),0,1)*IF(ISERROR(VLOOKUP(AH103,DT:DT,1,FALSE)),0,1)*AN103</f>
        <v>0</v>
      </c>
      <c r="BG103" s="49">
        <f t="shared" ref="BG103:BG108" si="1079">IF(ISERROR(VLOOKUP(AF103,DT:DT,1,FALSE)),0,1)*IF(ISERROR(VLOOKUP(AH103,DT:DT,1,FALSE)),0,1)*AO103</f>
        <v>0</v>
      </c>
      <c r="BH103" s="49">
        <f t="shared" ref="BH103:BH108" si="1080">IF(ISERROR(VLOOKUP(AF103,DT:DT,1,FALSE)),0,1)*IF(ISERROR(VLOOKUP(AH103,DT:DT,1,FALSE)),0,1)*AP103</f>
        <v>0</v>
      </c>
      <c r="BI103" s="49">
        <f t="shared" ref="BI103:BI108" si="1081">IF(ISERROR(VLOOKUP(AF103,DT:DT,1,FALSE)),0,1)*IF(ISERROR(VLOOKUP(AH103,DT:DT,1,FALSE)),0,1)*AQ103</f>
        <v>0</v>
      </c>
      <c r="BJ103" s="49">
        <f t="shared" ref="BJ103:BJ108" si="1082">IF(ISERROR(VLOOKUP(AF103,DT:DT,1,FALSE)),0,1)*IF(ISERROR(VLOOKUP(AH103,DT:DT,1,FALSE)),0,1)*AR103</f>
        <v>0</v>
      </c>
      <c r="BK103" s="49">
        <f t="shared" ref="BK103:BK108" si="1083">IF(ISERROR(VLOOKUP(AF103,DT:DT,1,FALSE)),0,1)*IF(ISERROR(VLOOKUP(AH103,DT:DT,1,FALSE)),0,1)*AS103</f>
        <v>0</v>
      </c>
      <c r="BL103" s="49">
        <f t="shared" ref="BL103:BL108" si="1084">IF(ISERROR(VLOOKUP(AF103,EN:EN,1,FALSE)),0,1)*IF(ISERROR(VLOOKUP(AH103,EN:EN,1,FALSE)),0,1)*AN103</f>
        <v>0</v>
      </c>
      <c r="BM103" s="49">
        <f t="shared" ref="BM103:BM108" si="1085">IF(ISERROR(VLOOKUP(AF103,EN:EN,1,FALSE)),0,1)*IF(ISERROR(VLOOKUP(AH103,EN:EN,1,FALSE)),0,1)*AO103</f>
        <v>0</v>
      </c>
      <c r="BN103" s="49">
        <f t="shared" ref="BN103:BN108" si="1086">IF(ISERROR(VLOOKUP(AF103,EN:EN,1,FALSE)),0,1)*IF(ISERROR(VLOOKUP(AH103,EN:EN,1,FALSE)),0,1)*AP103</f>
        <v>0</v>
      </c>
      <c r="BO103" s="49">
        <f t="shared" ref="BO103:BO108" si="1087">IF(ISERROR(VLOOKUP(AF103,EN:EN,1,FALSE)),0,1)*IF(ISERROR(VLOOKUP(AH103,EN:EN,1,FALSE)),0,1)*AQ103</f>
        <v>0</v>
      </c>
      <c r="BP103" s="49">
        <f t="shared" ref="BP103:BP108" si="1088">IF(ISERROR(VLOOKUP(AF103,EN:EN,1,FALSE)),0,1)*IF(ISERROR(VLOOKUP(AH103,EN:EN,1,FALSE)),0,1)*AR103</f>
        <v>0</v>
      </c>
      <c r="BQ103" s="49">
        <f t="shared" ref="BQ103:BQ108" si="1089">IF(ISERROR(VLOOKUP(AF103,EN:EN,1,FALSE)),0,1)*IF(ISERROR(VLOOKUP(AH103,EN:EN,1,FALSE)),0,1)*AS103</f>
        <v>0</v>
      </c>
      <c r="BR103" s="14"/>
      <c r="BS103" s="14"/>
      <c r="BT103" s="14" t="s">
        <v>216</v>
      </c>
      <c r="BU103" s="49">
        <f t="shared" ref="BU103:BU106" si="1090">(SUMIF(AF$4:AF$108,BT103,AN$4:AN$108)+SUMIF(AH$4:AH$108,BT103,AO$4:AO$108))</f>
        <v>0</v>
      </c>
      <c r="BV103" s="49">
        <f t="shared" ref="BV103:BV106" si="1091">(SUMIF(AF$4:AF$108,BT103,AP$4:AP$108)+SUMIF(AH$4:AH$108,BT103,AQ$4:AQ$108))</f>
        <v>0</v>
      </c>
      <c r="BW103" s="49">
        <f t="shared" ref="BW103:BW106" si="1092">(SUMIF(AF$4:AF$108,BT103,AR$4:AR$108)+SUMIF(AH$4:AH$108,BT103,AS$4:AS$108))</f>
        <v>0</v>
      </c>
      <c r="BX103" s="49">
        <f t="shared" ref="BX103:BX106" si="1093">SUMIF($AF$4:$AF$108,BT103,$AI$4:$AI$108)+SUMIF($AH$4:$AH$108,BT103,$AK$4:$AK$108)</f>
        <v>0</v>
      </c>
      <c r="BY103" s="49">
        <f t="shared" ref="BY103:BY106" si="1094">SUMIF($AF$4:$AF$108,BT103,$AK$4:$AK$108)+SUMIF($AH$4:$AH$108,BT103,$AI$4:$AI$108)</f>
        <v>0</v>
      </c>
      <c r="BZ103" s="49">
        <f t="shared" ref="BZ103:BZ106" si="1095">BX103-BY103</f>
        <v>0</v>
      </c>
      <c r="CA103" s="49">
        <f t="shared" ref="CA103:CA106" si="1096">IFERROR(BU103*3+BV103*1,0)</f>
        <v>0</v>
      </c>
      <c r="CB103" s="49" t="s">
        <v>152</v>
      </c>
      <c r="CC103" s="99">
        <f>RANK(CA103,CA103:CA106)</f>
        <v>1</v>
      </c>
      <c r="CD103" s="49">
        <f>SUMPRODUCT((CA103:CA106=CA103)*(BZ103:BZ106&gt;BZ103))</f>
        <v>0</v>
      </c>
      <c r="CE103" s="14"/>
      <c r="CF103" s="14" t="str">
        <f t="shared" ref="CF103:CF106" si="1097">IF(CC103=1,BT103,)</f>
        <v>England</v>
      </c>
      <c r="CG103" s="49">
        <f t="shared" ref="CG103:CG106" si="1098">(SUMIF($AF$4:$AF$108,$BT103,$AT$4:$AT$108)+SUMIF($AH$4:$AH$108,$BT103,$AU$4:$AU$108))</f>
        <v>0</v>
      </c>
      <c r="CH103" s="49">
        <f t="shared" ref="CH103:CH106" si="1099">(SUMIF($AF$4:$AF$108,$BT103,$AV$4:$AV$108)+SUMIF($AH$4:$AH$108,$BT103,$AW$4:$AW$108))</f>
        <v>0</v>
      </c>
      <c r="CI103" s="49">
        <f t="shared" ref="CI103:CI106" si="1100">(SUMIF($AF$4:$AF$108,$BT103,$AX$4:$AX$108)+SUMIF($AH$4:$AH$108,$BT103,$AY$4:$AY$108))</f>
        <v>0</v>
      </c>
      <c r="CJ103" s="49">
        <f t="shared" ref="CJ103:CJ106" si="1101">IFERROR(CG103*3+CH103*1,0)</f>
        <v>0</v>
      </c>
      <c r="CK103" s="49" t="str">
        <f t="shared" ref="CK103:CK106" si="1102">CB103</f>
        <v>L</v>
      </c>
      <c r="CL103" s="49">
        <f>IF(CF103&gt;0,RANK(CJ103,CJ103:CJ106),)</f>
        <v>1</v>
      </c>
      <c r="CM103" s="49">
        <f>IF(AND(CF103&gt;0,COUNTIF(CL103:CL106,CL103)&gt;1),SUMIFS($AI$4:$AI$108,$AF$4:$AF$108,$BT103,$M$4:$M$108,1)+SUMIFS($AK$4:$AK$108,$AH$4:$AH$108,$BT103,$M$4:$M$108,1)-SUMIFS($AK$4:$AK$108,$AF$4:$AF$108,$BT103,$M$4:$M$108,1)-SUMIFS($AI$4:$AI$108,$AH$4:$AH$108,$BT103,$M$4:$M$108,1),)</f>
        <v>0</v>
      </c>
      <c r="CN103" s="49">
        <f>IF(AND(CF103&gt;0,COUNTIF(CL103:CL106,CL103)&gt;1),CL103+RANK(CM103,CM103:CM106)-1,CL103)</f>
        <v>1</v>
      </c>
      <c r="CO103" s="49">
        <f>IF(AND(CF103&gt;0,COUNTIF(CN103:CN106,CN103)&gt;1),SUMIFS($AI$4:$AI$108,$AF$4:$AF$108,$BT103,$M$4:$M$108,1)+SUMIFS($AK$4:$AK$108,$AH$4:$AH$108,$BT103,$M$4:$M$108,1),)</f>
        <v>0</v>
      </c>
      <c r="CP103" s="49">
        <f>IF(AND(CF103&gt;0,COUNTIF(CN103:CN106,CN103)&gt;1),CN103+RANK(CO103,CO103:CO106)-1,CN103)</f>
        <v>1</v>
      </c>
      <c r="CQ103" s="49">
        <f t="shared" ref="CQ103:CQ106" si="1103">IF(CP103=0,"",CP103)</f>
        <v>1</v>
      </c>
      <c r="CR103" s="49">
        <f>IF(OR(CQ103="",COUNTIF(CQ103:CQ106,CQ103)=1),"",$BZ103)</f>
        <v>0</v>
      </c>
      <c r="CS103" s="49">
        <f>IF(CQ103="","",IF(COUNTIF(CQ103:CQ106,CQ103)=1,CQ103,CQ103+RANK(CR103,CR103:CR106,0)-1))</f>
        <v>1</v>
      </c>
      <c r="CT103" s="49">
        <f>IF(OR(CS103="",COUNTIF(CS103:CS106,CS103)=1),"",$BX103)</f>
        <v>0</v>
      </c>
      <c r="CU103" s="49">
        <f>IF(CQ103="","",IF(COUNTIF(CS103:CS106,CS103)=1,CS103,CS103+RANK(CT103,CT103:CT106,0)-1))</f>
        <v>1</v>
      </c>
      <c r="CV103" s="49">
        <f>IF(OR(CU103="",COUNTIF(CU103:CU106,CU103)=1),"",$BU103)</f>
        <v>0</v>
      </c>
      <c r="CW103" s="49">
        <f>IF(CQ103="","",IF(COUNTIF(CU103:CU106,CU103)=1,CU103,CU103+RANK(CV103,CV103:CV106,0)-1))</f>
        <v>1</v>
      </c>
      <c r="CX103" s="49">
        <f>IF(CF103&gt;0,BM101+RANK(CW103,CW103:CW106,1),)</f>
        <v>1</v>
      </c>
      <c r="CY103" s="14"/>
      <c r="CZ103" s="14">
        <f t="shared" ref="CZ103:CZ106" si="1104">IF(CC103=2,BT103,)</f>
        <v>0</v>
      </c>
      <c r="DA103" s="49">
        <f t="shared" ref="DA103:DA106" si="1105">(SUMIF($AF$4:$AF$108,$BT103,$AZ$4:$AZ$108)+SUMIF($AH$4:$AH$108,$BT103,$BA$4:$BA$108))</f>
        <v>0</v>
      </c>
      <c r="DB103" s="49">
        <f t="shared" ref="DB103:DB106" si="1106">(SUMIF($AF$4:$AF$108,$BT103,$BB$4:$BB$108)+SUMIF($AH$4:$AH$108,$BT103,$BC$4:$BC$108))</f>
        <v>0</v>
      </c>
      <c r="DC103" s="49">
        <f t="shared" ref="DC103:DC106" si="1107">(SUMIF($AF$4:$AF$108,$BT103,$BD$4:$BD$108)+SUMIF($AH$4:$AH$108,$BT103,$BE$4:$BE$108))</f>
        <v>0</v>
      </c>
      <c r="DD103" s="49">
        <f t="shared" ref="DD103:DD106" si="1108">IFERROR(DA103*3+DB103*1,0)</f>
        <v>0</v>
      </c>
      <c r="DE103" s="49" t="str">
        <f t="shared" ref="DE103:DE106" si="1109">$CB103</f>
        <v>L</v>
      </c>
      <c r="DF103" s="49">
        <f>IF(CZ103&gt;0,RANK(DD103,DD103:DD106)+CG101,)</f>
        <v>0</v>
      </c>
      <c r="DG103" s="49">
        <f>IF(AND(CZ103&gt;0,COUNTIF(DF103:DF106,DF103)&gt;1),SUMIFS($AI$4:$AI$108,$AF$4:$AF$108,$BT103,$M$4:$M$108,2)+SUMIFS($AK$4:$AK$108,$AH$4:$AH108,$BT103,$M$4:$M$108,2)-SUMIFS($AK$4:$AK$108,$AF$4:$AF$108,$BT103,$M$4:$M$108,2)-SUMIFS($AI$4:$AI$108,$AH$4:$AH$108,$BT103,$M$4:$M$108,2),)</f>
        <v>0</v>
      </c>
      <c r="DH103" s="49">
        <f>IF(AND(CZ103&gt;0,COUNTIF(DF103:DF106,DF103)&gt;1),DF103+RANK(DG103,DG103:DG106)-1,DF103)</f>
        <v>0</v>
      </c>
      <c r="DI103" s="49">
        <f>IF(AND(CZ103&gt;0,COUNTIF(DH103:DH106,DH103)&gt;1),SUMIFS($AI$4:$AI$108,$AF$4:$AF$108,$BT103,$M$4:$M$108,2)+SUMIFS($AK$4:$AK$108,$AH$4:$AH$108,$BT103,$M$4:$M$108,2),)</f>
        <v>0</v>
      </c>
      <c r="DJ103" s="49">
        <f>IF(AND(CZ103&gt;0,COUNTIF(DH103:DH106,DH103)&gt;1),DH103+RANK(DI103,DI103:DI106)-1,DH103)</f>
        <v>0</v>
      </c>
      <c r="DK103" s="49" t="str">
        <f t="shared" ref="DK103:DK106" si="1110">IF(DJ103=0,"",DJ103)</f>
        <v/>
      </c>
      <c r="DL103" s="49" t="str">
        <f>IF(OR(DK103="",COUNTIF(DK103:DK106,DK103)=1),"",$BZ103)</f>
        <v/>
      </c>
      <c r="DM103" s="49" t="str">
        <f>IF(DK103="","",IF(COUNTIF(DK103:DK106,DK103)=1,DK103,DK103+RANK(DL103,DL103:DL106,0)-1))</f>
        <v/>
      </c>
      <c r="DN103" s="49" t="str">
        <f>IF(OR(DM103="",COUNTIF(DM103:DM106,DM103)=1),"",$BX103)</f>
        <v/>
      </c>
      <c r="DO103" s="49" t="str">
        <f>IF(DK103="","",IF(COUNTIF(DM103:DM106,DM103)=1,DM103,DM103+RANK(DN103,DN103:DN106,0)-1))</f>
        <v/>
      </c>
      <c r="DP103" s="49" t="str">
        <f>IF(OR(DO103="",COUNTIF(DO103:DO106,DO103)=1),"",$BU103)</f>
        <v/>
      </c>
      <c r="DQ103" s="49" t="str">
        <f>IF(DK103="","",IF(COUNTIF(DO103:DO106,DO103)=1,DO103,DO103+RANK(DP103,DP103:DP106,0)-1))</f>
        <v/>
      </c>
      <c r="DR103" s="49">
        <f>IF(CZ103&gt;0,CG101+RANK(DQ103,DQ103:DQ106,1),)</f>
        <v>0</v>
      </c>
      <c r="DS103" s="14"/>
      <c r="DT103" s="49">
        <f t="shared" ref="DT103:DT106" si="1111">IF(CC103=3,BT103,)</f>
        <v>0</v>
      </c>
      <c r="DU103" s="49">
        <f t="shared" ref="DU103:DU106" si="1112">(SUMIF($AF$4:$AF$108,BT103,$BF$4:$BF$108)+SUMIF($AH$4:$AH$108,BT103,$BG$4:$BG$108))</f>
        <v>0</v>
      </c>
      <c r="DV103" s="49">
        <f t="shared" ref="DV103:DV106" si="1113">(SUMIF($AF$4:$AF$108,BT103,$BH$4:$BH$108)+SUMIF($AH$4:$AH$108,BT103,$BI$4:$BI$108))</f>
        <v>0</v>
      </c>
      <c r="DW103" s="49">
        <f t="shared" ref="DW103:DW106" si="1114">(SUMIF($AF$4:$AF$108,BT103,$BJ$4:$BJ$108)+SUMIF($AH$4:$AH$108,BT103,$BK$4:$BK$108))</f>
        <v>0</v>
      </c>
      <c r="DX103" s="49">
        <f t="shared" ref="DX103:DX106" si="1115">IFERROR(DU103*3+DV103*1,0)</f>
        <v>0</v>
      </c>
      <c r="DY103" s="49" t="str">
        <f t="shared" ref="DY103:DY106" si="1116">CB103</f>
        <v>L</v>
      </c>
      <c r="DZ103" s="49">
        <f>IF(DT103&gt;0,RANK(DX103,DX103:DX106)+CG101+DA101,)</f>
        <v>0</v>
      </c>
      <c r="EA103" s="49">
        <f>IF(AND(DT103&gt;0,COUNTIF(DZ103:DZ106,DZ103)&gt;1),SUMIFS($AI$4:$AI$108,$AF$4:$AF$108,$BT103,$M$4:$M$108,3)+SUMIFS($AK$4:$AK$108,$AH$4:$AH$108,$BT103,$M$4:$M$108,3)-SUMIFS($AK$4:$AK$108,$AF$4:$AF$108,$BT103,$M$4:$M$108,3)-SUMIFS($AI$4:$AI$108,$AH$4:$AH$108,$BT103,$M$4:$M$108,3),)</f>
        <v>0</v>
      </c>
      <c r="EB103" s="49">
        <f>IF(AND(DT103&gt;0,COUNTIF(DZ103:DZ106,DZ103)&gt;1),DZ103+RANK(EA103,EA103:EA106)-1,DZ103)</f>
        <v>0</v>
      </c>
      <c r="EC103" s="49">
        <f>IF(AND(DT103&gt;0,COUNTIF(EB103:EB106,EB103)&gt;1),SUMIFS($AI$4:$AI$108,$AF$4:$AF$108,$BT103,$M$4:$M$108,3)+SUMIFS($AK$4:$AK$108,$AH$4:$AH$108,$BT103,$M$4:$M$108,3),)</f>
        <v>0</v>
      </c>
      <c r="ED103" s="49">
        <f>IF(AND(DT103&gt;0,COUNTIF(EB103:EB106,EB103)&gt;1),EB103+RANK(EC103,EC103:EC106)-1,EB103)</f>
        <v>0</v>
      </c>
      <c r="EE103" s="49" t="str">
        <f t="shared" ref="EE103:EE106" si="1117">IF(ED103=0,"",ED103)</f>
        <v/>
      </c>
      <c r="EF103" s="49" t="str">
        <f>IF(OR(EE103="",COUNTIF(EE103:EE106,EE103)=1),"",$BZ103)</f>
        <v/>
      </c>
      <c r="EG103" s="49" t="str">
        <f>IF(EE103="","",IF(COUNTIF(EE103:EE106,EE103)=1,EE103,EE103+RANK(EF103,EF103:EF106,0)-1))</f>
        <v/>
      </c>
      <c r="EH103" s="49" t="str">
        <f>IF(OR(EG103="",COUNTIF(EG103:EG106,EG103)=1),"",$BX103)</f>
        <v/>
      </c>
      <c r="EI103" s="49" t="str">
        <f>IF(EE103="","",IF(COUNTIF(EG103:EG106,EG103)=1,EG103,EG103+RANK(EH103,EH103:EH106,0)-1))</f>
        <v/>
      </c>
      <c r="EJ103" s="49" t="str">
        <f>IF(OR(EI103="",COUNTIF(EI103:EI106,EI103)=1),"",$BU103)</f>
        <v/>
      </c>
      <c r="EK103" s="49" t="str">
        <f>IF(EE103="","",IF(COUNTIF(EI103:EI106,EI103)=1,EI103,EI103+RANK(EJ103,EJ103:EJ106,0)-1))</f>
        <v/>
      </c>
      <c r="EL103" s="49">
        <f>IF(DT103&gt;0,CG101+DA101+RANK(EK103,EK103:EK106,1),)</f>
        <v>0</v>
      </c>
      <c r="EM103" s="14"/>
      <c r="EN103" s="49">
        <f t="shared" ref="EN103:EN106" si="1118">IF(CC103=4,BT103,)</f>
        <v>0</v>
      </c>
      <c r="EO103" s="49">
        <f t="shared" ref="EO103:EO106" si="1119">(SUMIF($AF$4:$AF$108,$BT103,$BL$4:$BL$108)+SUMIF($AH$4:$AH$108,$BT103,$BM$4:$BM$108))</f>
        <v>0</v>
      </c>
      <c r="EP103" s="49">
        <f t="shared" ref="EP103:EP106" si="1120">(SUMIF($AF$4:$AF$108,$BT103,$BN$4:$BN$108)+SUMIF($AH$4:$AH$108,$BT103,$BO$4:$BO$108))</f>
        <v>0</v>
      </c>
      <c r="EQ103" s="49">
        <f t="shared" ref="EQ103:EQ106" si="1121">(SUMIF($AF$4:$AF$108,$BT103,$BP$4:$BP$108)+SUMIF($AH$4:$AH$108,$BT103,$BQ$4:$BQ$108))</f>
        <v>0</v>
      </c>
      <c r="ER103" s="49">
        <f t="shared" ref="ER103:ER106" si="1122">IFERROR(EO103*3+EP103*1,0)</f>
        <v>0</v>
      </c>
      <c r="ES103" s="49" t="str">
        <f t="shared" ref="ES103:ES106" si="1123">$CB103</f>
        <v>L</v>
      </c>
      <c r="ET103" s="49">
        <f>IF(EN103&gt;0,RANK(ER103,ER103:ER106)+CG101+DA101+DU101,)</f>
        <v>0</v>
      </c>
      <c r="EU103" s="49">
        <f>IF(AND(EN103&gt;0,COUNTIF(ET103:ET106,ET103)&gt;1),SUMIFS($AI$4:$AI$108,$AF$4:$AF$108,$BT103,$M$4:$M$108,4)+SUMIFS($AK$4:$AK$108,$AH$4:$AH$108,$BT103,$M$4:$M$108,4)-SUMIFS($AK$4:$AK$108,$AF$4:$AF$108,$BT103,$M$4:$M$108,4)-SUMIFS($AI$4:$AI$108,$AH$4:$AH$108,$BT103,$M$4:$M$108,4),)</f>
        <v>0</v>
      </c>
      <c r="EV103" s="49">
        <f>IF(AND(EN103&gt;0,COUNTIF(ET103:ET106,ET103)&gt;1),ET103+RANK(EU103,EU103:EU106)-1,ET103)</f>
        <v>0</v>
      </c>
      <c r="EW103" s="49">
        <f t="shared" ref="EW103:EW106" si="1124">IF(AND(EN103&gt;0,COUNTIF(EV103:EV106,EV103)&gt;1),SUMIFS($AI$4:$AI$108,$AF$4:$AF$108,$BT103,$M$4:$M$108,4)+SUMIFS($AK$4:$AK$108,$AH$4:$AH$108,$BT103,$M$4:$M$108,4),)</f>
        <v>0</v>
      </c>
      <c r="EX103" s="49">
        <f>IF(AND(EN103&gt;0,COUNTIF(EV103:EV106,EV103)&gt;1),EV103+RANK(EW103,EW103:EW106)-1,EV103)</f>
        <v>0</v>
      </c>
      <c r="EY103" s="49" t="str">
        <f t="shared" ref="EY103:EY106" si="1125">IF(EX103=0,"",EX103)</f>
        <v/>
      </c>
      <c r="EZ103" s="49" t="str">
        <f>IF(OR(EY103="",COUNTIF(EY103:EY106,EY103)=1),"",$BZ103)</f>
        <v/>
      </c>
      <c r="FA103" s="49" t="str">
        <f>IF(EY103="","",IF(COUNTIF(EY103:EY106,EY103)=1,EY103,EY103+RANK(EZ103,EZ103:EZ106,0)-1))</f>
        <v/>
      </c>
      <c r="FB103" s="49" t="str">
        <f>IF(OR(FA103="",COUNTIF(FA103:FA106,FA103)=1),"",$BX103)</f>
        <v/>
      </c>
      <c r="FC103" s="49" t="str">
        <f>IF(EY103="","",IF(COUNTIF(FA103:FA106,FA103)=1,FA103,FA103+RANK(FB103,FB103:FB106,0)-1))</f>
        <v/>
      </c>
      <c r="FD103" s="49" t="str">
        <f>IF(OR(FC103="",COUNTIF(FC103:FC106,FC103)=1),"",$BU103)</f>
        <v/>
      </c>
      <c r="FE103" s="49" t="str">
        <f>IF(EY103="","",IF(COUNTIF(FC103:FC106,FC103)=1,FC103,FC103+RANK(FD103,FD103:FD106,0)-1))</f>
        <v/>
      </c>
      <c r="FF103" s="49">
        <f>IF(EN103&gt;0,CG101+DA101+DU101+RANK(FE103,FE103:FE106,1),)</f>
        <v>0</v>
      </c>
      <c r="FG103" s="14"/>
      <c r="FH103" s="49">
        <f>IFERROR(VLOOKUP(FJ103,CF102:CX106,19,FALSE),IFERROR(VLOOKUP(FJ103,CZ102:DR106,19,FALSE),IFERROR(VLOOKUP(FJ103,DT102:EL106,19,FALSE),VLOOKUP(FJ103,EN102:FF106,19,FALSE))))</f>
        <v>1</v>
      </c>
      <c r="FI103" s="49">
        <f>RANK(FH103,FH103:FH106,1)+COUNTIF(FH103,FH103)-1</f>
        <v>1</v>
      </c>
      <c r="FJ103" s="14" t="str">
        <f t="shared" ref="FJ103:FJ106" si="1126">BT103</f>
        <v>England</v>
      </c>
      <c r="FK103" s="42"/>
      <c r="FL103" s="42"/>
      <c r="FM103" s="42"/>
      <c r="FN103" s="42"/>
      <c r="FO103" s="42"/>
      <c r="FP103" s="42"/>
      <c r="FQ103" s="42"/>
      <c r="FR103" s="42"/>
      <c r="FS103" s="42"/>
      <c r="FT103" s="42"/>
      <c r="FU103" s="42"/>
      <c r="FV103" s="42"/>
      <c r="FW103" s="42"/>
      <c r="FX103" s="42"/>
      <c r="FY103" s="42"/>
      <c r="FZ103" s="44">
        <v>101</v>
      </c>
      <c r="GA103" s="44" t="str">
        <f t="shared" si="79"/>
        <v>EGBCJFLK</v>
      </c>
      <c r="GB103" s="44" t="s">
        <v>148</v>
      </c>
      <c r="GC103" s="44" t="s">
        <v>149</v>
      </c>
      <c r="GD103" s="44" t="s">
        <v>146</v>
      </c>
      <c r="GE103" s="44" t="s">
        <v>163</v>
      </c>
      <c r="GF103" s="44" t="s">
        <v>159</v>
      </c>
      <c r="GG103" s="44" t="s">
        <v>109</v>
      </c>
      <c r="GH103" s="44" t="s">
        <v>152</v>
      </c>
      <c r="GI103" s="44" t="s">
        <v>151</v>
      </c>
      <c r="GJ103" s="100" t="str">
        <f t="shared" ref="GJ103:GQ103" si="1127">VLOOKUP(GB103,$FM$3:$FN$15,2,FALSE)</f>
        <v>Elfenbenskusten</v>
      </c>
      <c r="GK103" s="100" t="str">
        <f t="shared" si="1127"/>
        <v>Iran</v>
      </c>
      <c r="GL103" s="100" t="str">
        <f t="shared" si="1127"/>
        <v>Qatar</v>
      </c>
      <c r="GM103" s="100" t="str">
        <f t="shared" si="1127"/>
        <v>Haiti</v>
      </c>
      <c r="GN103" s="100" t="str">
        <f t="shared" si="1127"/>
        <v>Österrike</v>
      </c>
      <c r="GO103" s="100" t="str">
        <f t="shared" si="1127"/>
        <v>Sverige</v>
      </c>
      <c r="GP103" s="100" t="str">
        <f t="shared" si="1127"/>
        <v>Ghana</v>
      </c>
      <c r="GQ103" s="100" t="str">
        <f t="shared" si="1127"/>
        <v>Uzbekistan</v>
      </c>
      <c r="GR103" s="42" t="str">
        <f t="shared" si="81"/>
        <v/>
      </c>
      <c r="GS103" s="42"/>
      <c r="GT103" s="42"/>
      <c r="GU103" s="42"/>
      <c r="GV103" s="42"/>
      <c r="GW103" s="42"/>
      <c r="GX103" s="127"/>
      <c r="GY103" s="42"/>
      <c r="GZ103" s="85">
        <v>100</v>
      </c>
      <c r="HA103" s="42"/>
      <c r="HB103" s="96"/>
      <c r="HC103" s="85"/>
      <c r="HD103" s="42"/>
      <c r="HE103" s="42"/>
      <c r="HF103" s="42"/>
      <c r="HG103" s="42"/>
    </row>
    <row r="104" spans="1:215" ht="14.25" customHeight="1" x14ac:dyDescent="0.35">
      <c r="A104" s="42"/>
      <c r="B104" s="85">
        <v>21</v>
      </c>
      <c r="C104" s="86">
        <v>46191</v>
      </c>
      <c r="D104" s="87" t="s">
        <v>218</v>
      </c>
      <c r="E104" s="88" t="s">
        <v>157</v>
      </c>
      <c r="F104" s="89" t="s">
        <v>219</v>
      </c>
      <c r="G104" s="90"/>
      <c r="H104" s="85" t="s">
        <v>157</v>
      </c>
      <c r="I104" s="90"/>
      <c r="J104" s="85" t="str">
        <f t="shared" si="1046"/>
        <v/>
      </c>
      <c r="K104" s="91"/>
      <c r="L104" s="91"/>
      <c r="M104" s="92">
        <f t="shared" si="1047"/>
        <v>1</v>
      </c>
      <c r="N104" s="46">
        <v>2</v>
      </c>
      <c r="O104" s="104" t="str">
        <f>VLOOKUP(N104,FI103:FJ106,2,FALSE)</f>
        <v>Kroatien</v>
      </c>
      <c r="P104" s="105">
        <f t="shared" si="1048"/>
        <v>0</v>
      </c>
      <c r="Q104" s="105">
        <f t="shared" si="1049"/>
        <v>0</v>
      </c>
      <c r="R104" s="105">
        <f t="shared" si="1050"/>
        <v>0</v>
      </c>
      <c r="S104" s="105">
        <f t="shared" si="1051"/>
        <v>0</v>
      </c>
      <c r="T104" s="105">
        <f t="shared" si="1052"/>
        <v>0</v>
      </c>
      <c r="U104" s="105">
        <f t="shared" si="1053"/>
        <v>0</v>
      </c>
      <c r="V104" s="106">
        <f t="shared" si="1054"/>
        <v>0</v>
      </c>
      <c r="W104" s="42"/>
      <c r="X104" s="43"/>
      <c r="Y104" s="44"/>
      <c r="Z104" s="44"/>
      <c r="AA104" s="44"/>
      <c r="AB104" s="47"/>
      <c r="AC104" s="48"/>
      <c r="AD104" s="42"/>
      <c r="AE104" s="98">
        <f t="shared" ref="AE104:AH104" si="1128">C104</f>
        <v>46191</v>
      </c>
      <c r="AF104" s="98" t="str">
        <f t="shared" si="1128"/>
        <v>Ghana</v>
      </c>
      <c r="AG104" s="98" t="str">
        <f t="shared" si="1128"/>
        <v>-</v>
      </c>
      <c r="AH104" s="98" t="str">
        <f t="shared" si="1128"/>
        <v>Panama</v>
      </c>
      <c r="AI104" s="90" t="str">
        <f t="shared" si="1056"/>
        <v/>
      </c>
      <c r="AJ104" s="85" t="str">
        <f t="shared" si="1057"/>
        <v>-</v>
      </c>
      <c r="AK104" s="90" t="str">
        <f t="shared" si="1058"/>
        <v/>
      </c>
      <c r="AL104" s="85" t="str">
        <f t="shared" si="1059"/>
        <v/>
      </c>
      <c r="AM104" s="91"/>
      <c r="AN104" s="49">
        <f t="shared" si="1060"/>
        <v>0</v>
      </c>
      <c r="AO104" s="49">
        <f t="shared" si="1061"/>
        <v>0</v>
      </c>
      <c r="AP104" s="49">
        <f t="shared" si="1062"/>
        <v>0</v>
      </c>
      <c r="AQ104" s="49">
        <f t="shared" si="1063"/>
        <v>0</v>
      </c>
      <c r="AR104" s="49">
        <f t="shared" si="1064"/>
        <v>0</v>
      </c>
      <c r="AS104" s="49">
        <f t="shared" si="1065"/>
        <v>0</v>
      </c>
      <c r="AT104" s="49">
        <f t="shared" si="1066"/>
        <v>0</v>
      </c>
      <c r="AU104" s="49">
        <f t="shared" si="1067"/>
        <v>0</v>
      </c>
      <c r="AV104" s="49">
        <f t="shared" si="1068"/>
        <v>0</v>
      </c>
      <c r="AW104" s="49">
        <f t="shared" si="1069"/>
        <v>0</v>
      </c>
      <c r="AX104" s="49">
        <f t="shared" si="1070"/>
        <v>0</v>
      </c>
      <c r="AY104" s="49">
        <f t="shared" si="1071"/>
        <v>0</v>
      </c>
      <c r="AZ104" s="49">
        <f t="shared" si="1072"/>
        <v>0</v>
      </c>
      <c r="BA104" s="49">
        <f t="shared" si="1073"/>
        <v>0</v>
      </c>
      <c r="BB104" s="49">
        <f t="shared" si="1074"/>
        <v>0</v>
      </c>
      <c r="BC104" s="49">
        <f t="shared" si="1075"/>
        <v>0</v>
      </c>
      <c r="BD104" s="49">
        <f t="shared" si="1076"/>
        <v>0</v>
      </c>
      <c r="BE104" s="49">
        <f t="shared" si="1077"/>
        <v>0</v>
      </c>
      <c r="BF104" s="49">
        <f t="shared" si="1078"/>
        <v>0</v>
      </c>
      <c r="BG104" s="49">
        <f t="shared" si="1079"/>
        <v>0</v>
      </c>
      <c r="BH104" s="49">
        <f t="shared" si="1080"/>
        <v>0</v>
      </c>
      <c r="BI104" s="49">
        <f t="shared" si="1081"/>
        <v>0</v>
      </c>
      <c r="BJ104" s="49">
        <f t="shared" si="1082"/>
        <v>0</v>
      </c>
      <c r="BK104" s="49">
        <f t="shared" si="1083"/>
        <v>0</v>
      </c>
      <c r="BL104" s="49">
        <f t="shared" si="1084"/>
        <v>0</v>
      </c>
      <c r="BM104" s="49">
        <f t="shared" si="1085"/>
        <v>0</v>
      </c>
      <c r="BN104" s="49">
        <f t="shared" si="1086"/>
        <v>0</v>
      </c>
      <c r="BO104" s="49">
        <f t="shared" si="1087"/>
        <v>0</v>
      </c>
      <c r="BP104" s="49">
        <f t="shared" si="1088"/>
        <v>0</v>
      </c>
      <c r="BQ104" s="49">
        <f t="shared" si="1089"/>
        <v>0</v>
      </c>
      <c r="BR104" s="14"/>
      <c r="BS104" s="14"/>
      <c r="BT104" s="14" t="s">
        <v>217</v>
      </c>
      <c r="BU104" s="49">
        <f t="shared" si="1090"/>
        <v>0</v>
      </c>
      <c r="BV104" s="49">
        <f t="shared" si="1091"/>
        <v>0</v>
      </c>
      <c r="BW104" s="49">
        <f t="shared" si="1092"/>
        <v>0</v>
      </c>
      <c r="BX104" s="49">
        <f t="shared" si="1093"/>
        <v>0</v>
      </c>
      <c r="BY104" s="49">
        <f t="shared" si="1094"/>
        <v>0</v>
      </c>
      <c r="BZ104" s="49">
        <f t="shared" si="1095"/>
        <v>0</v>
      </c>
      <c r="CA104" s="49">
        <f t="shared" si="1096"/>
        <v>0</v>
      </c>
      <c r="CB104" s="49" t="s">
        <v>152</v>
      </c>
      <c r="CC104" s="99">
        <f>RANK(CA104,CA103:CA106)</f>
        <v>1</v>
      </c>
      <c r="CD104" s="49">
        <f>SUMPRODUCT((CA103:CA106=CA104)*(BZ103:BZ106&gt;BZ104))</f>
        <v>0</v>
      </c>
      <c r="CE104" s="14"/>
      <c r="CF104" s="14" t="str">
        <f t="shared" si="1097"/>
        <v>Kroatien</v>
      </c>
      <c r="CG104" s="49">
        <f t="shared" si="1098"/>
        <v>0</v>
      </c>
      <c r="CH104" s="49">
        <f t="shared" si="1099"/>
        <v>0</v>
      </c>
      <c r="CI104" s="49">
        <f t="shared" si="1100"/>
        <v>0</v>
      </c>
      <c r="CJ104" s="49">
        <f t="shared" si="1101"/>
        <v>0</v>
      </c>
      <c r="CK104" s="49" t="str">
        <f t="shared" si="1102"/>
        <v>L</v>
      </c>
      <c r="CL104" s="49">
        <f>IF(CF104&gt;0,RANK(CJ104,CJ103:CJ106),)</f>
        <v>1</v>
      </c>
      <c r="CM104" s="49">
        <f>IF(AND(CF104&gt;0,COUNTIF(CL103:CL106,CL104)&gt;1),SUMIFS($AI$4:$AI$108,$AF$4:$AF$108,$BT104,$M$4:$M$108,1)+SUMIFS($AK$4:$AK$108,$AH$4:$AH$108,$BT104,$M$4:$M$108,1)-SUMIFS($AK$4:$AK$108,$AF$4:$AF$108,$BT104,$M$4:$M$108,1)-SUMIFS($AI$4:$AI$108,$AH$4:$AH$108,$BT104,$M$4:$M$108,1),)</f>
        <v>0</v>
      </c>
      <c r="CN104" s="49">
        <f>IF(AND(CF104&gt;0,COUNTIF(CL103:CL106,CL104)&gt;1),CL104+RANK(CM104,CM103:CM106)-1,CL104)</f>
        <v>1</v>
      </c>
      <c r="CO104" s="49">
        <f>IF(AND(CF104&gt;0,COUNTIF(CN103:CN106,CN104)&gt;1),SUMIFS($AI$4:$AI$108,$AF$4:$AF$108,$BT104,$M$4:$M$108,1)+SUMIFS($AK$4:$AK$108,$AH$4:$AH$108,$BT104,$M$4:$M$108,1),)</f>
        <v>0</v>
      </c>
      <c r="CP104" s="49">
        <f>IF(AND(CF104&gt;0,COUNTIF(CN103:CN106,CN104)&gt;1),CN104+RANK(CO104,CO103:CO106)-1,CN104)</f>
        <v>1</v>
      </c>
      <c r="CQ104" s="49">
        <f t="shared" si="1103"/>
        <v>1</v>
      </c>
      <c r="CR104" s="49">
        <f>IF(OR(CQ104="",COUNTIF(CQ103:CQ106,CQ104)=1),"",$BZ104)</f>
        <v>0</v>
      </c>
      <c r="CS104" s="49">
        <f>IF(CQ104="","",IF(COUNTIF(CQ103:CQ106,CQ104)=1,CQ104,CQ104+RANK(CR104,CR103:CR106,0)-1))</f>
        <v>1</v>
      </c>
      <c r="CT104" s="49">
        <f>IF(OR(CS104="",COUNTIF(CS103:CS106,CS104)=1),"",$BX104)</f>
        <v>0</v>
      </c>
      <c r="CU104" s="49">
        <f>IF(CQ104="","",IF(COUNTIF(CS103:CS106,CS104)=1,CS104,CS104+RANK(CT104,CT103:CT106,0)-1))</f>
        <v>1</v>
      </c>
      <c r="CV104" s="49">
        <f>IF(OR(CU104="",COUNTIF(CU103:CU106,CU104)=1),"",$BU104)</f>
        <v>0</v>
      </c>
      <c r="CW104" s="49">
        <f>IF(CQ104="","",IF(COUNTIF(CU103:CU106,CU104)=1,CU104,CU104+RANK(CV104,CV103:CV106,0)-1))</f>
        <v>1</v>
      </c>
      <c r="CX104" s="49">
        <f>IF(CF104&gt;0,BM101+RANK(CW104,CW103:CW106,1),)</f>
        <v>1</v>
      </c>
      <c r="CY104" s="14"/>
      <c r="CZ104" s="14">
        <f t="shared" si="1104"/>
        <v>0</v>
      </c>
      <c r="DA104" s="49">
        <f t="shared" si="1105"/>
        <v>0</v>
      </c>
      <c r="DB104" s="49">
        <f t="shared" si="1106"/>
        <v>0</v>
      </c>
      <c r="DC104" s="49">
        <f t="shared" si="1107"/>
        <v>0</v>
      </c>
      <c r="DD104" s="49">
        <f t="shared" si="1108"/>
        <v>0</v>
      </c>
      <c r="DE104" s="49" t="str">
        <f t="shared" si="1109"/>
        <v>L</v>
      </c>
      <c r="DF104" s="49">
        <f>IF(CZ104&gt;0,RANK(DD104,DD103:DD106)+CG101,)</f>
        <v>0</v>
      </c>
      <c r="DG104" s="49">
        <f>IF(AND(CZ104&gt;0,COUNTIF(DF103:DF106,DF104)&gt;1),SUMIFS($AI$4:$AI$108,$AF$4:$AF$108,$BT104,$M$4:$M$108,2)+SUMIFS($AK$4:$AK$108,$AH$4:$AH108,$BT104,$M$4:$M$108,2)-SUMIFS($AK$4:$AK$108,$AF$4:$AF$108,$BT104,$M$4:$M$108,2)-SUMIFS($AI$4:$AI$108,$AH$4:$AH$108,$BT104,$M$4:$M$108,2),)</f>
        <v>0</v>
      </c>
      <c r="DH104" s="49">
        <f>IF(AND(CZ104&gt;0,COUNTIF(DF103:DF106,DF104)&gt;1),DF104+RANK(DG104,DG103:DG106)-1,DF104)</f>
        <v>0</v>
      </c>
      <c r="DI104" s="49">
        <f>IF(AND(CZ104&gt;0,COUNTIF(DH103:DH106,DH104)&gt;1),SUMIFS($AI$4:$AI$108,$AF$4:$AF$108,$BT104,$M$4:$M$108,2)+SUMIFS($AK$4:$AK$108,$AH$4:$AH$108,$BT104,$M$4:$M$108,2),)</f>
        <v>0</v>
      </c>
      <c r="DJ104" s="49">
        <f>IF(AND(CZ104&gt;0,COUNTIF(DH103:DH106,DH104)&gt;1),DH104+RANK(DI104,DI103:DI106)-1,DH104)</f>
        <v>0</v>
      </c>
      <c r="DK104" s="49" t="str">
        <f t="shared" si="1110"/>
        <v/>
      </c>
      <c r="DL104" s="49" t="str">
        <f>IF(OR(DK104="",COUNTIF(DK103:DK106,DK104)=1),"",$BZ104)</f>
        <v/>
      </c>
      <c r="DM104" s="49" t="str">
        <f>IF(DK104="","",IF(COUNTIF(DK103:DK106,DK104)=1,DK104,DK104+RANK(DL104,DL103:DL106,0)-1))</f>
        <v/>
      </c>
      <c r="DN104" s="49" t="str">
        <f>IF(OR(DM104="",COUNTIF(DM103:DM106,DM104)=1),"",$BX104)</f>
        <v/>
      </c>
      <c r="DO104" s="49" t="str">
        <f>IF(DK104="","",IF(COUNTIF(DM103:DM106,DM104)=1,DM104,DM104+RANK(DN104,DN103:DN106,0)-1))</f>
        <v/>
      </c>
      <c r="DP104" s="49" t="str">
        <f>IF(OR(DO104="",COUNTIF(DO103:DO106,DO104)=1),"",$BU104)</f>
        <v/>
      </c>
      <c r="DQ104" s="49" t="str">
        <f>IF(DK104="","",IF(COUNTIF(DO103:DO106,DO104)=1,DO104,DO104+RANK(DP104,DP103:DP106,0)-1))</f>
        <v/>
      </c>
      <c r="DR104" s="49">
        <f>IF(CZ104&gt;0,CG101+RANK(DQ104,DQ103:DQ106,1),)</f>
        <v>0</v>
      </c>
      <c r="DS104" s="14"/>
      <c r="DT104" s="49">
        <f t="shared" si="1111"/>
        <v>0</v>
      </c>
      <c r="DU104" s="49">
        <f t="shared" si="1112"/>
        <v>0</v>
      </c>
      <c r="DV104" s="49">
        <f t="shared" si="1113"/>
        <v>0</v>
      </c>
      <c r="DW104" s="49">
        <f t="shared" si="1114"/>
        <v>0</v>
      </c>
      <c r="DX104" s="49">
        <f t="shared" si="1115"/>
        <v>0</v>
      </c>
      <c r="DY104" s="49" t="str">
        <f t="shared" si="1116"/>
        <v>L</v>
      </c>
      <c r="DZ104" s="49">
        <f>IF(DT104&gt;0,RANK(DX104,DX103:DX106)+CG101+DA101,)</f>
        <v>0</v>
      </c>
      <c r="EA104" s="49">
        <f>IF(AND(DT104&gt;0,COUNTIF(DZ103:DZ106,DZ104)&gt;1),SUMIFS($AI$4:$AI$108,$AF$4:$AF$108,$BT104,$M$4:$M$108,3)+SUMIFS($AK$4:$AK$108,$AH$4:$AH$108,$BT104,$M$4:$M$108,3)-SUMIFS($AK$4:$AK$108,$AF$4:$AF$108,$BT104,$M$4:$M$108,3)-SUMIFS($AI$4:$AI$108,$AH$4:$AH$108,$BT104,$M$4:$M$108,3),)</f>
        <v>0</v>
      </c>
      <c r="EB104" s="49">
        <f>IF(AND(DT104&gt;0,COUNTIF(DZ103:DZ106,DZ104)&gt;1),DZ104+RANK(EA104,EA103:EA106)-1,DZ104)</f>
        <v>0</v>
      </c>
      <c r="EC104" s="49">
        <f>IF(AND(DT104&gt;0,COUNTIF(EB103:EB106,EB104)&gt;1),SUMIFS($AI$4:$AI$108,$AF$4:$AF$108,$BT104,$M$4:$M$108,3)+SUMIFS($AK$4:$AK$108,$AH$4:$AH$108,$BT104,$M$4:$M$108,3),)</f>
        <v>0</v>
      </c>
      <c r="ED104" s="49">
        <f>IF(AND(DT104&gt;0,COUNTIF(EB103:EB106,EB104)&gt;1),EB104+RANK(EC104,EC103:EC106)-1,EB104)</f>
        <v>0</v>
      </c>
      <c r="EE104" s="49" t="str">
        <f t="shared" si="1117"/>
        <v/>
      </c>
      <c r="EF104" s="49" t="str">
        <f>IF(OR(EE104="",COUNTIF(EE103:EE106,EE104)=1),"",$BZ104)</f>
        <v/>
      </c>
      <c r="EG104" s="49" t="str">
        <f>IF(EE104="","",IF(COUNTIF(EE103:EE106,EE104)=1,EE104,EE104+RANK(EF104,EF103:EF106,0)-1))</f>
        <v/>
      </c>
      <c r="EH104" s="49" t="str">
        <f>IF(OR(EG104="",COUNTIF(EG103:EG106,EG104)=1),"",$BX104)</f>
        <v/>
      </c>
      <c r="EI104" s="49" t="str">
        <f>IF(EE104="","",IF(COUNTIF(EG103:EG106,EG104)=1,EG104,EG104+RANK(EH104,EH103:EH106,0)-1))</f>
        <v/>
      </c>
      <c r="EJ104" s="49" t="str">
        <f>IF(OR(EI104="",COUNTIF(EI103:EI106,EI104)=1),"",$BU104)</f>
        <v/>
      </c>
      <c r="EK104" s="49" t="str">
        <f>IF(EE104="","",IF(COUNTIF(EI103:EI106,EI104)=1,EI104,EI104+RANK(EJ104,EJ103:EJ106,0)-1))</f>
        <v/>
      </c>
      <c r="EL104" s="49">
        <f>IF(DT104&gt;0,CG101+DA101+RANK(EK104,EK103:EK106,1),)</f>
        <v>0</v>
      </c>
      <c r="EM104" s="14"/>
      <c r="EN104" s="49">
        <f t="shared" si="1118"/>
        <v>0</v>
      </c>
      <c r="EO104" s="49">
        <f t="shared" si="1119"/>
        <v>0</v>
      </c>
      <c r="EP104" s="49">
        <f t="shared" si="1120"/>
        <v>0</v>
      </c>
      <c r="EQ104" s="49">
        <f t="shared" si="1121"/>
        <v>0</v>
      </c>
      <c r="ER104" s="49">
        <f t="shared" si="1122"/>
        <v>0</v>
      </c>
      <c r="ES104" s="49" t="str">
        <f t="shared" si="1123"/>
        <v>L</v>
      </c>
      <c r="ET104" s="49">
        <f>IF(EN104&gt;0,RANK(ER104,ER103:ER106)+CG101+DA101+DU101,)</f>
        <v>0</v>
      </c>
      <c r="EU104" s="49">
        <f>IF(AND(EN104&gt;0,COUNTIF(ET103:ET106,ET104)&gt;1),SUMIFS($AI$4:$AI$108,$AF$4:$AF$108,$BT104,$M$4:$M$108,4)+SUMIFS($AK$4:$AK$108,$AH$4:$AH$108,$BT104,$M$4:$M$108,4)-SUMIFS($AK$4:$AK$108,$AF$4:$AF$108,$BT104,$M$4:$M$108,4)-SUMIFS($AI$4:$AI$108,$AH$4:$AH$108,$BT104,$M$4:$M$108,4),)</f>
        <v>0</v>
      </c>
      <c r="EV104" s="49">
        <f>IF(AND(EN104&gt;0,COUNTIF(ET103:ET106,ET104)&gt;1),ET104+RANK(EU104,EU103:EU106)-1,ET104)</f>
        <v>0</v>
      </c>
      <c r="EW104" s="49">
        <f t="shared" si="1124"/>
        <v>0</v>
      </c>
      <c r="EX104" s="49">
        <f>IF(AND(EN104&gt;0,COUNTIF(EV103:EV106,EV104)&gt;1),EV104+RANK(EW104,EW103:EW106)-1,EV104)</f>
        <v>0</v>
      </c>
      <c r="EY104" s="49" t="str">
        <f t="shared" si="1125"/>
        <v/>
      </c>
      <c r="EZ104" s="49" t="str">
        <f>IF(OR(EY104="",COUNTIF(EY103:EY106,EY104)=1),"",$BZ104)</f>
        <v/>
      </c>
      <c r="FA104" s="49" t="str">
        <f>IF(EY104="","",IF(COUNTIF(EY103:EY106,EY104)=1,EY104,EY104+RANK(EZ104,EZ103:EZ106,0)-1))</f>
        <v/>
      </c>
      <c r="FB104" s="49" t="str">
        <f>IF(OR(FA104="",COUNTIF(FA103:FA106,FA104)=1),"",$BX104)</f>
        <v/>
      </c>
      <c r="FC104" s="49" t="str">
        <f>IF(EY104="","",IF(COUNTIF(FA103:FA106,FA104)=1,FA104,FA104+RANK(FB104,FB103:FB106,0)-1))</f>
        <v/>
      </c>
      <c r="FD104" s="49" t="str">
        <f>IF(OR(FC104="",COUNTIF(FC103:FC106,FC104)=1),"",$BU104)</f>
        <v/>
      </c>
      <c r="FE104" s="49" t="str">
        <f>IF(EY104="","",IF(COUNTIF(FC103:FC106,FC104)=1,FC104,FC104+RANK(FD104,FD103:FD106,0)-1))</f>
        <v/>
      </c>
      <c r="FF104" s="49">
        <f>IF(EN104&gt;0,CG101+DA101+DU101+RANK(FE104,FE103:FE106,1),)</f>
        <v>0</v>
      </c>
      <c r="FG104" s="14"/>
      <c r="FH104" s="49">
        <f>IFERROR(VLOOKUP(FJ104,CF102:CX106,19,FALSE),IFERROR(VLOOKUP(FJ104,CZ102:DR106,19,FALSE),IFERROR(VLOOKUP(FJ104,DT102:EL106,19,FALSE),VLOOKUP(FJ104,EN102:FF106,19,FALSE))))</f>
        <v>1</v>
      </c>
      <c r="FI104" s="49">
        <f>RANK(FH104,FH103:FH106,1)+COUNTIF(FH103:FH104,FH104)-1</f>
        <v>2</v>
      </c>
      <c r="FJ104" s="14" t="str">
        <f t="shared" si="1126"/>
        <v>Kroatien</v>
      </c>
      <c r="FK104" s="42"/>
      <c r="FL104" s="42"/>
      <c r="FM104" s="42"/>
      <c r="FN104" s="42"/>
      <c r="FO104" s="42"/>
      <c r="FP104" s="42"/>
      <c r="FQ104" s="42"/>
      <c r="FR104" s="42"/>
      <c r="FS104" s="42"/>
      <c r="FT104" s="42"/>
      <c r="FU104" s="42"/>
      <c r="FV104" s="42"/>
      <c r="FW104" s="42"/>
      <c r="FX104" s="42"/>
      <c r="FY104" s="42"/>
      <c r="FZ104" s="44">
        <v>102</v>
      </c>
      <c r="GA104" s="44" t="str">
        <f t="shared" si="79"/>
        <v>EGBCIFLK</v>
      </c>
      <c r="GB104" s="44" t="s">
        <v>148</v>
      </c>
      <c r="GC104" s="44" t="s">
        <v>149</v>
      </c>
      <c r="GD104" s="44" t="s">
        <v>146</v>
      </c>
      <c r="GE104" s="44" t="s">
        <v>163</v>
      </c>
      <c r="GF104" s="44" t="s">
        <v>150</v>
      </c>
      <c r="GG104" s="44" t="s">
        <v>109</v>
      </c>
      <c r="GH104" s="44" t="s">
        <v>152</v>
      </c>
      <c r="GI104" s="44" t="s">
        <v>151</v>
      </c>
      <c r="GJ104" s="100" t="str">
        <f t="shared" ref="GJ104:GQ104" si="1129">VLOOKUP(GB104,$FM$3:$FN$15,2,FALSE)</f>
        <v>Elfenbenskusten</v>
      </c>
      <c r="GK104" s="100" t="str">
        <f t="shared" si="1129"/>
        <v>Iran</v>
      </c>
      <c r="GL104" s="100" t="str">
        <f t="shared" si="1129"/>
        <v>Qatar</v>
      </c>
      <c r="GM104" s="100" t="str">
        <f t="shared" si="1129"/>
        <v>Haiti</v>
      </c>
      <c r="GN104" s="100" t="str">
        <f t="shared" si="1129"/>
        <v>Irak</v>
      </c>
      <c r="GO104" s="100" t="str">
        <f t="shared" si="1129"/>
        <v>Sverige</v>
      </c>
      <c r="GP104" s="100" t="str">
        <f t="shared" si="1129"/>
        <v>Ghana</v>
      </c>
      <c r="GQ104" s="100" t="str">
        <f t="shared" si="1129"/>
        <v>Uzbekistan</v>
      </c>
      <c r="GR104" s="42" t="str">
        <f t="shared" si="81"/>
        <v/>
      </c>
      <c r="GS104" s="42"/>
      <c r="GT104" s="42"/>
      <c r="GU104" s="42"/>
      <c r="GV104" s="42"/>
      <c r="GW104" s="42"/>
      <c r="GX104" s="127"/>
      <c r="GY104" s="42"/>
      <c r="GZ104" s="85">
        <v>101</v>
      </c>
      <c r="HA104" s="42"/>
      <c r="HB104" s="96"/>
      <c r="HC104" s="85"/>
      <c r="HD104" s="42"/>
      <c r="HE104" s="42"/>
      <c r="HF104" s="42"/>
      <c r="HG104" s="42"/>
    </row>
    <row r="105" spans="1:215" ht="14.25" customHeight="1" x14ac:dyDescent="0.35">
      <c r="A105" s="42"/>
      <c r="B105" s="85">
        <v>45</v>
      </c>
      <c r="C105" s="86">
        <v>46196</v>
      </c>
      <c r="D105" s="87" t="s">
        <v>216</v>
      </c>
      <c r="E105" s="88" t="s">
        <v>157</v>
      </c>
      <c r="F105" s="89" t="s">
        <v>218</v>
      </c>
      <c r="G105" s="90"/>
      <c r="H105" s="85" t="s">
        <v>157</v>
      </c>
      <c r="I105" s="90"/>
      <c r="J105" s="85" t="str">
        <f t="shared" si="1046"/>
        <v/>
      </c>
      <c r="K105" s="91"/>
      <c r="L105" s="91"/>
      <c r="M105" s="92">
        <f t="shared" si="1047"/>
        <v>1</v>
      </c>
      <c r="N105" s="46">
        <v>3</v>
      </c>
      <c r="O105" s="108" t="str">
        <f>VLOOKUP(N105,FI103:FJ106,2,FALSE)</f>
        <v>Ghana</v>
      </c>
      <c r="P105" s="109">
        <f t="shared" si="1048"/>
        <v>0</v>
      </c>
      <c r="Q105" s="109">
        <f t="shared" si="1049"/>
        <v>0</v>
      </c>
      <c r="R105" s="109">
        <f t="shared" si="1050"/>
        <v>0</v>
      </c>
      <c r="S105" s="109">
        <f t="shared" si="1051"/>
        <v>0</v>
      </c>
      <c r="T105" s="109">
        <f t="shared" si="1052"/>
        <v>0</v>
      </c>
      <c r="U105" s="109">
        <f t="shared" si="1053"/>
        <v>0</v>
      </c>
      <c r="V105" s="110">
        <f t="shared" si="1054"/>
        <v>0</v>
      </c>
      <c r="W105" s="42"/>
      <c r="X105" s="43"/>
      <c r="Y105" s="44"/>
      <c r="Z105" s="44"/>
      <c r="AA105" s="44"/>
      <c r="AB105" s="47"/>
      <c r="AC105" s="48"/>
      <c r="AD105" s="42"/>
      <c r="AE105" s="98">
        <f t="shared" ref="AE105:AH105" si="1130">C105</f>
        <v>46196</v>
      </c>
      <c r="AF105" s="98" t="str">
        <f t="shared" si="1130"/>
        <v>England</v>
      </c>
      <c r="AG105" s="98" t="str">
        <f t="shared" si="1130"/>
        <v>-</v>
      </c>
      <c r="AH105" s="98" t="str">
        <f t="shared" si="1130"/>
        <v>Ghana</v>
      </c>
      <c r="AI105" s="90" t="str">
        <f t="shared" si="1056"/>
        <v/>
      </c>
      <c r="AJ105" s="85" t="str">
        <f t="shared" si="1057"/>
        <v>-</v>
      </c>
      <c r="AK105" s="90" t="str">
        <f t="shared" si="1058"/>
        <v/>
      </c>
      <c r="AL105" s="85" t="str">
        <f t="shared" si="1059"/>
        <v/>
      </c>
      <c r="AM105" s="91"/>
      <c r="AN105" s="49">
        <f t="shared" si="1060"/>
        <v>0</v>
      </c>
      <c r="AO105" s="49">
        <f t="shared" si="1061"/>
        <v>0</v>
      </c>
      <c r="AP105" s="49">
        <f t="shared" si="1062"/>
        <v>0</v>
      </c>
      <c r="AQ105" s="49">
        <f t="shared" si="1063"/>
        <v>0</v>
      </c>
      <c r="AR105" s="49">
        <f t="shared" si="1064"/>
        <v>0</v>
      </c>
      <c r="AS105" s="49">
        <f t="shared" si="1065"/>
        <v>0</v>
      </c>
      <c r="AT105" s="49">
        <f t="shared" si="1066"/>
        <v>0</v>
      </c>
      <c r="AU105" s="49">
        <f t="shared" si="1067"/>
        <v>0</v>
      </c>
      <c r="AV105" s="49">
        <f t="shared" si="1068"/>
        <v>0</v>
      </c>
      <c r="AW105" s="49">
        <f t="shared" si="1069"/>
        <v>0</v>
      </c>
      <c r="AX105" s="49">
        <f t="shared" si="1070"/>
        <v>0</v>
      </c>
      <c r="AY105" s="49">
        <f t="shared" si="1071"/>
        <v>0</v>
      </c>
      <c r="AZ105" s="49">
        <f t="shared" si="1072"/>
        <v>0</v>
      </c>
      <c r="BA105" s="49">
        <f t="shared" si="1073"/>
        <v>0</v>
      </c>
      <c r="BB105" s="49">
        <f t="shared" si="1074"/>
        <v>0</v>
      </c>
      <c r="BC105" s="49">
        <f t="shared" si="1075"/>
        <v>0</v>
      </c>
      <c r="BD105" s="49">
        <f t="shared" si="1076"/>
        <v>0</v>
      </c>
      <c r="BE105" s="49">
        <f t="shared" si="1077"/>
        <v>0</v>
      </c>
      <c r="BF105" s="49">
        <f t="shared" si="1078"/>
        <v>0</v>
      </c>
      <c r="BG105" s="49">
        <f t="shared" si="1079"/>
        <v>0</v>
      </c>
      <c r="BH105" s="49">
        <f t="shared" si="1080"/>
        <v>0</v>
      </c>
      <c r="BI105" s="49">
        <f t="shared" si="1081"/>
        <v>0</v>
      </c>
      <c r="BJ105" s="49">
        <f t="shared" si="1082"/>
        <v>0</v>
      </c>
      <c r="BK105" s="49">
        <f t="shared" si="1083"/>
        <v>0</v>
      </c>
      <c r="BL105" s="49">
        <f t="shared" si="1084"/>
        <v>0</v>
      </c>
      <c r="BM105" s="49">
        <f t="shared" si="1085"/>
        <v>0</v>
      </c>
      <c r="BN105" s="49">
        <f t="shared" si="1086"/>
        <v>0</v>
      </c>
      <c r="BO105" s="49">
        <f t="shared" si="1087"/>
        <v>0</v>
      </c>
      <c r="BP105" s="49">
        <f t="shared" si="1088"/>
        <v>0</v>
      </c>
      <c r="BQ105" s="49">
        <f t="shared" si="1089"/>
        <v>0</v>
      </c>
      <c r="BR105" s="14"/>
      <c r="BS105" s="14"/>
      <c r="BT105" s="14" t="s">
        <v>218</v>
      </c>
      <c r="BU105" s="49">
        <f t="shared" si="1090"/>
        <v>0</v>
      </c>
      <c r="BV105" s="49">
        <f t="shared" si="1091"/>
        <v>0</v>
      </c>
      <c r="BW105" s="49">
        <f t="shared" si="1092"/>
        <v>0</v>
      </c>
      <c r="BX105" s="49">
        <f t="shared" si="1093"/>
        <v>0</v>
      </c>
      <c r="BY105" s="49">
        <f t="shared" si="1094"/>
        <v>0</v>
      </c>
      <c r="BZ105" s="49">
        <f t="shared" si="1095"/>
        <v>0</v>
      </c>
      <c r="CA105" s="49">
        <f t="shared" si="1096"/>
        <v>0</v>
      </c>
      <c r="CB105" s="49" t="s">
        <v>152</v>
      </c>
      <c r="CC105" s="99">
        <f>RANK(CA105,CA103:CA106)</f>
        <v>1</v>
      </c>
      <c r="CD105" s="49">
        <f>SUMPRODUCT((CA103:CA106=CA105)*(BZ103:BZ106&gt;BZ105))</f>
        <v>0</v>
      </c>
      <c r="CE105" s="14"/>
      <c r="CF105" s="14" t="str">
        <f t="shared" si="1097"/>
        <v>Ghana</v>
      </c>
      <c r="CG105" s="49">
        <f t="shared" si="1098"/>
        <v>0</v>
      </c>
      <c r="CH105" s="49">
        <f t="shared" si="1099"/>
        <v>0</v>
      </c>
      <c r="CI105" s="49">
        <f t="shared" si="1100"/>
        <v>0</v>
      </c>
      <c r="CJ105" s="49">
        <f t="shared" si="1101"/>
        <v>0</v>
      </c>
      <c r="CK105" s="49" t="str">
        <f t="shared" si="1102"/>
        <v>L</v>
      </c>
      <c r="CL105" s="49">
        <f>IF(CF105&gt;0,RANK(CJ105,CJ103:CJ106),)</f>
        <v>1</v>
      </c>
      <c r="CM105" s="49">
        <f>IF(AND(CF105&gt;0,COUNTIF(CL103:CL106,CL105)&gt;1),SUMIFS($AI$4:$AI$108,$AF$4:$AF$108,$BT105,$M$4:$M$108,1)+SUMIFS($AK$4:$AK$108,$AH$4:$AH$108,$BT105,$M$4:$M$108,1)-SUMIFS($AK$4:$AK$108,$AF$4:$AF$108,$BT105,$M$4:$M$108,1)-SUMIFS($AI$4:$AI$108,$AH$4:$AH$108,$BT105,$M$4:$M$108,1),)</f>
        <v>0</v>
      </c>
      <c r="CN105" s="49">
        <f>IF(AND(CF105&gt;0,COUNTIF(CL103:CL106,CL105)&gt;1),CL105+RANK(CM105,CM103:CM106)-1,CL105)</f>
        <v>1</v>
      </c>
      <c r="CO105" s="49">
        <f>IF(AND(CF105&gt;0,COUNTIF(CN103:CN106,CN105)&gt;1),SUMIFS($AI$4:$AI$108,$AF$4:$AF$108,$BT105,$M$4:$M$108,1)+SUMIFS($AK$4:$AK$108,$AH$4:$AH$108,$BT105,$M$4:$M$108,1),)</f>
        <v>0</v>
      </c>
      <c r="CP105" s="49">
        <f>IF(AND(CF105&gt;0,COUNTIF(CN103:CN106,CN105)&gt;1),CN105+RANK(CO105,CO103:CO106)-1,CN105)</f>
        <v>1</v>
      </c>
      <c r="CQ105" s="49">
        <f t="shared" si="1103"/>
        <v>1</v>
      </c>
      <c r="CR105" s="49">
        <f>IF(OR(CQ105="",COUNTIF(CQ103:CQ106,CQ105)=1),"",$BZ105)</f>
        <v>0</v>
      </c>
      <c r="CS105" s="49">
        <f>IF(CQ105="","",IF(COUNTIF(CQ103:CQ106,CQ105)=1,CQ105,CQ105+RANK(CR105,CR103:CR106,0)-1))</f>
        <v>1</v>
      </c>
      <c r="CT105" s="49">
        <f>IF(OR(CS105="",COUNTIF(CS103:CS106,CS105)=1),"",$BX105)</f>
        <v>0</v>
      </c>
      <c r="CU105" s="49">
        <f>IF(CQ105="","",IF(COUNTIF(CS103:CS106,CS105)=1,CS105,CS105+RANK(CT105,CT103:CT106,0)-1))</f>
        <v>1</v>
      </c>
      <c r="CV105" s="49">
        <f>IF(OR(CU105="",COUNTIF(CU103:CU106,CU105)=1),"",$BU105)</f>
        <v>0</v>
      </c>
      <c r="CW105" s="49">
        <f>IF(CQ105="","",IF(COUNTIF(CU103:CU106,CU105)=1,CU105,CU105+RANK(CV105,CV103:CV106,0)-1))</f>
        <v>1</v>
      </c>
      <c r="CX105" s="49">
        <f>IF(CF105&gt;0,BM101+RANK(CW105,CW103:CW106,1),)</f>
        <v>1</v>
      </c>
      <c r="CY105" s="14"/>
      <c r="CZ105" s="14">
        <f t="shared" si="1104"/>
        <v>0</v>
      </c>
      <c r="DA105" s="49">
        <f t="shared" si="1105"/>
        <v>0</v>
      </c>
      <c r="DB105" s="49">
        <f t="shared" si="1106"/>
        <v>0</v>
      </c>
      <c r="DC105" s="49">
        <f t="shared" si="1107"/>
        <v>0</v>
      </c>
      <c r="DD105" s="49">
        <f t="shared" si="1108"/>
        <v>0</v>
      </c>
      <c r="DE105" s="49" t="str">
        <f t="shared" si="1109"/>
        <v>L</v>
      </c>
      <c r="DF105" s="49">
        <f>IF(CZ105&gt;0,RANK(DD105,DD103:DD106)+CG101,)</f>
        <v>0</v>
      </c>
      <c r="DG105" s="49">
        <f>IF(AND(CZ105&gt;0,COUNTIF(DF103:DF106,DF105)&gt;1),SUMIFS($AI$4:$AI$108,$AF$4:$AF$108,$BT105,$M$4:$M$108,2)+SUMIFS($AK$4:$AK$108,$AH$4:$AH108,$BT105,$M$4:$M$108,2)-SUMIFS($AK$4:$AK$108,$AF$4:$AF$108,$BT105,$M$4:$M$108,2)-SUMIFS($AI$4:$AI$108,$AH$4:$AH$108,$BT105,$M$4:$M$108,2),)</f>
        <v>0</v>
      </c>
      <c r="DH105" s="49">
        <f>IF(AND(CZ105&gt;0,COUNTIF(DF103:DF106,DF105)&gt;1),DF105+RANK(DG105,DG103:DG106)-1,DF105)</f>
        <v>0</v>
      </c>
      <c r="DI105" s="49">
        <f>IF(AND(CZ105&gt;0,COUNTIF(DH103:DH106,DH105)&gt;1),SUMIFS($AI$4:$AI$108,$AF$4:$AF$108,$BT105,$M$4:$M$108,2)+SUMIFS($AK$4:$AK$108,$AH$4:$AH$108,$BT105,$M$4:$M$108,2),)</f>
        <v>0</v>
      </c>
      <c r="DJ105" s="49">
        <f>IF(AND(CZ105&gt;0,COUNTIF(DH103:DH106,DH105)&gt;1),DH105+RANK(DI105,DI103:DI106)-1,DH105)</f>
        <v>0</v>
      </c>
      <c r="DK105" s="49" t="str">
        <f t="shared" si="1110"/>
        <v/>
      </c>
      <c r="DL105" s="49" t="str">
        <f>IF(OR(DK105="",COUNTIF(DK103:DK106,DK105)=1),"",$BZ105)</f>
        <v/>
      </c>
      <c r="DM105" s="49" t="str">
        <f>IF(DK105="","",IF(COUNTIF(DK103:DK106,DK105)=1,DK105,DK105+RANK(DL105,DL103:DL106,0)-1))</f>
        <v/>
      </c>
      <c r="DN105" s="49" t="str">
        <f>IF(OR(DM105="",COUNTIF(DM103:DM106,DM105)=1),"",$BX105)</f>
        <v/>
      </c>
      <c r="DO105" s="49" t="str">
        <f>IF(DK105="","",IF(COUNTIF(DM103:DM106,DM105)=1,DM105,DM105+RANK(DN105,DN103:DN106,0)-1))</f>
        <v/>
      </c>
      <c r="DP105" s="49" t="str">
        <f>IF(OR(DO105="",COUNTIF(DO103:DO106,DO105)=1),"",$BU105)</f>
        <v/>
      </c>
      <c r="DQ105" s="49" t="str">
        <f>IF(DK105="","",IF(COUNTIF(DO103:DO106,DO105)=1,DO105,DO105+RANK(DP105,DP103:DP106,0)-1))</f>
        <v/>
      </c>
      <c r="DR105" s="49">
        <f>IF(CZ105&gt;0,CG101+RANK(DQ105,DQ103:DQ106,1),)</f>
        <v>0</v>
      </c>
      <c r="DS105" s="14"/>
      <c r="DT105" s="49">
        <f t="shared" si="1111"/>
        <v>0</v>
      </c>
      <c r="DU105" s="49">
        <f t="shared" si="1112"/>
        <v>0</v>
      </c>
      <c r="DV105" s="49">
        <f t="shared" si="1113"/>
        <v>0</v>
      </c>
      <c r="DW105" s="49">
        <f t="shared" si="1114"/>
        <v>0</v>
      </c>
      <c r="DX105" s="49">
        <f t="shared" si="1115"/>
        <v>0</v>
      </c>
      <c r="DY105" s="49" t="str">
        <f t="shared" si="1116"/>
        <v>L</v>
      </c>
      <c r="DZ105" s="49">
        <f>IF(DT105&gt;0,RANK(DX105,DX103:DX106)+CG101+DA101,)</f>
        <v>0</v>
      </c>
      <c r="EA105" s="49">
        <f>IF(AND(DT105&gt;0,COUNTIF(DZ103:DZ106,DZ105)&gt;1),SUMIFS($AI$4:$AI$108,$AF$4:$AF$108,$BT105,$M$4:$M$108,3)+SUMIFS($AK$4:$AK$108,$AH$4:$AH$108,$BT105,$M$4:$M$108,3)-SUMIFS($AK$4:$AK$108,$AF$4:$AF$108,$BT105,$M$4:$M$108,3)-SUMIFS($AI$4:$AI$108,$AH$4:$AH$108,$BT105,$M$4:$M$108,3),)</f>
        <v>0</v>
      </c>
      <c r="EB105" s="49">
        <f>IF(AND(DT105&gt;0,COUNTIF(DZ103:DZ106,DZ105)&gt;1),DZ105+RANK(EA105,EA103:EA106)-1,DZ105)</f>
        <v>0</v>
      </c>
      <c r="EC105" s="49">
        <f>IF(AND(DT105&gt;0,COUNTIF(EB103:EB106,EB105)&gt;1),SUMIFS($AI$4:$AI$108,$AF$4:$AF$108,$BT105,$M$4:$M$108,3)+SUMIFS($AK$4:$AK$108,$AH$4:$AH$108,$BT105,$M$4:$M$108,3),)</f>
        <v>0</v>
      </c>
      <c r="ED105" s="49">
        <f>IF(AND(DT105&gt;0,COUNTIF(EB103:EB106,EB105)&gt;1),EB105+RANK(EC105,EC103:EC106)-1,EB105)</f>
        <v>0</v>
      </c>
      <c r="EE105" s="49" t="str">
        <f t="shared" si="1117"/>
        <v/>
      </c>
      <c r="EF105" s="49" t="str">
        <f>IF(OR(EE105="",COUNTIF(EE103:EE106,EE105)=1),"",$BZ105)</f>
        <v/>
      </c>
      <c r="EG105" s="49" t="str">
        <f>IF(EE105="","",IF(COUNTIF(EE103:EE106,EE105)=1,EE105,EE105+RANK(EF105,EF103:EF106,0)-1))</f>
        <v/>
      </c>
      <c r="EH105" s="49" t="str">
        <f>IF(OR(EG105="",COUNTIF(EG103:EG106,EG105)=1),"",$BX105)</f>
        <v/>
      </c>
      <c r="EI105" s="49" t="str">
        <f>IF(EE105="","",IF(COUNTIF(EG103:EG106,EG105)=1,EG105,EG105+RANK(EH105,EH103:EH106,0)-1))</f>
        <v/>
      </c>
      <c r="EJ105" s="49" t="str">
        <f>IF(OR(EI105="",COUNTIF(EI103:EI106,EI105)=1),"",$BU105)</f>
        <v/>
      </c>
      <c r="EK105" s="49" t="str">
        <f>IF(EE105="","",IF(COUNTIF(EI103:EI106,EI105)=1,EI105,EI105+RANK(EJ105,EJ103:EJ106,0)-1))</f>
        <v/>
      </c>
      <c r="EL105" s="49">
        <f>IF(DT105&gt;0,CG101+DA101+RANK(EK105,EK103:EK106,1),)</f>
        <v>0</v>
      </c>
      <c r="EM105" s="14"/>
      <c r="EN105" s="49">
        <f t="shared" si="1118"/>
        <v>0</v>
      </c>
      <c r="EO105" s="49">
        <f t="shared" si="1119"/>
        <v>0</v>
      </c>
      <c r="EP105" s="49">
        <f t="shared" si="1120"/>
        <v>0</v>
      </c>
      <c r="EQ105" s="49">
        <f t="shared" si="1121"/>
        <v>0</v>
      </c>
      <c r="ER105" s="49">
        <f t="shared" si="1122"/>
        <v>0</v>
      </c>
      <c r="ES105" s="49" t="str">
        <f t="shared" si="1123"/>
        <v>L</v>
      </c>
      <c r="ET105" s="49">
        <f>IF(EN105&gt;0,RANK(ER105,ER103:ER106)+CG101+DA101+DU101,)</f>
        <v>0</v>
      </c>
      <c r="EU105" s="49">
        <f>IF(AND(EN105&gt;0,COUNTIF(ET103:ET106,ET105)&gt;1),SUMIFS($AI$4:$AI$108,$AF$4:$AF$108,$BT105,$M$4:$M$108,4)+SUMIFS($AK$4:$AK$108,$AH$4:$AH$108,$BT105,$M$4:$M$108,4)-SUMIFS($AK$4:$AK$108,$AF$4:$AF$108,$BT105,$M$4:$M$108,4)-SUMIFS($AI$4:$AI$108,$AH$4:$AH$108,$BT105,$M$4:$M$108,4),)</f>
        <v>0</v>
      </c>
      <c r="EV105" s="49">
        <f>IF(AND(EN105&gt;0,COUNTIF(ET103:ET106,ET105)&gt;1),ET105+RANK(EU105,EU103:EU106)-1,ET105)</f>
        <v>0</v>
      </c>
      <c r="EW105" s="49">
        <f t="shared" si="1124"/>
        <v>0</v>
      </c>
      <c r="EX105" s="49">
        <f>IF(AND(EN105&gt;0,COUNTIF(EV103:EV106,EV105)&gt;1),EV105+RANK(EW105,EW103:EW106)-1,EV105)</f>
        <v>0</v>
      </c>
      <c r="EY105" s="49" t="str">
        <f t="shared" si="1125"/>
        <v/>
      </c>
      <c r="EZ105" s="49" t="str">
        <f>IF(OR(EY105="",COUNTIF(EY103:EY106,EY105)=1),"",$BZ105)</f>
        <v/>
      </c>
      <c r="FA105" s="49" t="str">
        <f>IF(EY105="","",IF(COUNTIF(EY103:EY106,EY105)=1,EY105,EY105+RANK(EZ105,EZ103:EZ106,0)-1))</f>
        <v/>
      </c>
      <c r="FB105" s="49" t="str">
        <f>IF(OR(FA105="",COUNTIF(FA103:FA106,FA105)=1),"",$BX105)</f>
        <v/>
      </c>
      <c r="FC105" s="49" t="str">
        <f>IF(EY105="","",IF(COUNTIF(FA103:FA106,FA105)=1,FA105,FA105+RANK(FB105,FB103:FB106,0)-1))</f>
        <v/>
      </c>
      <c r="FD105" s="49" t="str">
        <f>IF(OR(FC105="",COUNTIF(FC103:FC106,FC105)=1),"",$BU105)</f>
        <v/>
      </c>
      <c r="FE105" s="49" t="str">
        <f>IF(EY105="","",IF(COUNTIF(FC103:FC106,FC105)=1,FC105,FC105+RANK(FD105,FD103:FD106,0)-1))</f>
        <v/>
      </c>
      <c r="FF105" s="49">
        <f>IF(EN105&gt;0,CG101+DA101+DU101+RANK(FE105,FE103:FE106,1),)</f>
        <v>0</v>
      </c>
      <c r="FG105" s="14"/>
      <c r="FH105" s="49">
        <f>IFERROR(VLOOKUP(FJ105,CF102:CX106,19,FALSE),IFERROR(VLOOKUP(FJ105,CZ102:DR106,19,FALSE),IFERROR(VLOOKUP(FJ105,DT102:EL106,19,FALSE),VLOOKUP(FJ105,EN102:FF106,19,FALSE))))</f>
        <v>1</v>
      </c>
      <c r="FI105" s="49">
        <f>RANK(FH105,FH103:FH106,1)+COUNTIF(FH103:FH105,FH105)-1</f>
        <v>3</v>
      </c>
      <c r="FJ105" s="14" t="str">
        <f t="shared" si="1126"/>
        <v>Ghana</v>
      </c>
      <c r="FK105" s="42"/>
      <c r="FL105" s="42"/>
      <c r="FM105" s="42"/>
      <c r="FN105" s="42"/>
      <c r="FO105" s="42"/>
      <c r="FP105" s="42"/>
      <c r="FQ105" s="42"/>
      <c r="FR105" s="42"/>
      <c r="FS105" s="42"/>
      <c r="FT105" s="42"/>
      <c r="FU105" s="42"/>
      <c r="FV105" s="42"/>
      <c r="FW105" s="42"/>
      <c r="FX105" s="42"/>
      <c r="FY105" s="42"/>
      <c r="FZ105" s="44">
        <v>103</v>
      </c>
      <c r="GA105" s="44" t="str">
        <f t="shared" si="79"/>
        <v>EGBCJFLI</v>
      </c>
      <c r="GB105" s="44" t="s">
        <v>148</v>
      </c>
      <c r="GC105" s="44" t="s">
        <v>149</v>
      </c>
      <c r="GD105" s="44" t="s">
        <v>146</v>
      </c>
      <c r="GE105" s="44" t="s">
        <v>163</v>
      </c>
      <c r="GF105" s="44" t="s">
        <v>159</v>
      </c>
      <c r="GG105" s="44" t="s">
        <v>109</v>
      </c>
      <c r="GH105" s="44" t="s">
        <v>152</v>
      </c>
      <c r="GI105" s="44" t="s">
        <v>150</v>
      </c>
      <c r="GJ105" s="100" t="str">
        <f t="shared" ref="GJ105:GQ105" si="1131">VLOOKUP(GB105,$FM$3:$FN$15,2,FALSE)</f>
        <v>Elfenbenskusten</v>
      </c>
      <c r="GK105" s="100" t="str">
        <f t="shared" si="1131"/>
        <v>Iran</v>
      </c>
      <c r="GL105" s="100" t="str">
        <f t="shared" si="1131"/>
        <v>Qatar</v>
      </c>
      <c r="GM105" s="100" t="str">
        <f t="shared" si="1131"/>
        <v>Haiti</v>
      </c>
      <c r="GN105" s="100" t="str">
        <f t="shared" si="1131"/>
        <v>Österrike</v>
      </c>
      <c r="GO105" s="100" t="str">
        <f t="shared" si="1131"/>
        <v>Sverige</v>
      </c>
      <c r="GP105" s="100" t="str">
        <f t="shared" si="1131"/>
        <v>Ghana</v>
      </c>
      <c r="GQ105" s="100" t="str">
        <f t="shared" si="1131"/>
        <v>Irak</v>
      </c>
      <c r="GR105" s="42" t="str">
        <f t="shared" si="81"/>
        <v/>
      </c>
      <c r="GS105" s="42"/>
      <c r="GT105" s="42"/>
      <c r="GU105" s="42"/>
      <c r="GV105" s="42"/>
      <c r="GW105" s="42"/>
      <c r="GX105" s="127"/>
      <c r="GY105" s="42"/>
      <c r="GZ105" s="85">
        <v>102</v>
      </c>
      <c r="HA105" s="42"/>
      <c r="HB105" s="96"/>
      <c r="HC105" s="85"/>
      <c r="HD105" s="42"/>
      <c r="HE105" s="42"/>
      <c r="HF105" s="42"/>
      <c r="HG105" s="42"/>
    </row>
    <row r="106" spans="1:215" ht="14.25" customHeight="1" x14ac:dyDescent="0.35">
      <c r="A106" s="42"/>
      <c r="B106" s="85">
        <v>46</v>
      </c>
      <c r="C106" s="86">
        <v>46197</v>
      </c>
      <c r="D106" s="87" t="s">
        <v>219</v>
      </c>
      <c r="E106" s="88" t="s">
        <v>157</v>
      </c>
      <c r="F106" s="89" t="s">
        <v>217</v>
      </c>
      <c r="G106" s="90"/>
      <c r="H106" s="85" t="s">
        <v>157</v>
      </c>
      <c r="I106" s="90"/>
      <c r="J106" s="85" t="str">
        <f t="shared" si="1046"/>
        <v/>
      </c>
      <c r="K106" s="91"/>
      <c r="L106" s="91"/>
      <c r="M106" s="92">
        <f t="shared" si="1047"/>
        <v>1</v>
      </c>
      <c r="N106" s="46">
        <v>4</v>
      </c>
      <c r="O106" s="113" t="str">
        <f>VLOOKUP(N106,FI103:FJ106,2,FALSE)</f>
        <v>Panama</v>
      </c>
      <c r="P106" s="114">
        <f t="shared" si="1048"/>
        <v>0</v>
      </c>
      <c r="Q106" s="114">
        <f t="shared" si="1049"/>
        <v>0</v>
      </c>
      <c r="R106" s="114">
        <f t="shared" si="1050"/>
        <v>0</v>
      </c>
      <c r="S106" s="114">
        <f t="shared" si="1051"/>
        <v>0</v>
      </c>
      <c r="T106" s="114">
        <f t="shared" si="1052"/>
        <v>0</v>
      </c>
      <c r="U106" s="114">
        <f t="shared" si="1053"/>
        <v>0</v>
      </c>
      <c r="V106" s="106">
        <f t="shared" si="1054"/>
        <v>0</v>
      </c>
      <c r="W106" s="42"/>
      <c r="X106" s="43"/>
      <c r="Y106" s="44"/>
      <c r="Z106" s="44"/>
      <c r="AA106" s="44"/>
      <c r="AB106" s="47"/>
      <c r="AC106" s="48"/>
      <c r="AD106" s="42"/>
      <c r="AE106" s="98">
        <f t="shared" ref="AE106:AH106" si="1132">C106</f>
        <v>46197</v>
      </c>
      <c r="AF106" s="98" t="str">
        <f t="shared" si="1132"/>
        <v>Panama</v>
      </c>
      <c r="AG106" s="98" t="str">
        <f t="shared" si="1132"/>
        <v>-</v>
      </c>
      <c r="AH106" s="98" t="str">
        <f t="shared" si="1132"/>
        <v>Kroatien</v>
      </c>
      <c r="AI106" s="90" t="str">
        <f t="shared" si="1056"/>
        <v/>
      </c>
      <c r="AJ106" s="85" t="str">
        <f t="shared" si="1057"/>
        <v>-</v>
      </c>
      <c r="AK106" s="90" t="str">
        <f t="shared" si="1058"/>
        <v/>
      </c>
      <c r="AL106" s="85" t="str">
        <f t="shared" si="1059"/>
        <v/>
      </c>
      <c r="AM106" s="91"/>
      <c r="AN106" s="49">
        <f t="shared" si="1060"/>
        <v>0</v>
      </c>
      <c r="AO106" s="49">
        <f t="shared" si="1061"/>
        <v>0</v>
      </c>
      <c r="AP106" s="49">
        <f t="shared" si="1062"/>
        <v>0</v>
      </c>
      <c r="AQ106" s="49">
        <f t="shared" si="1063"/>
        <v>0</v>
      </c>
      <c r="AR106" s="49">
        <f t="shared" si="1064"/>
        <v>0</v>
      </c>
      <c r="AS106" s="49">
        <f t="shared" si="1065"/>
        <v>0</v>
      </c>
      <c r="AT106" s="49">
        <f t="shared" si="1066"/>
        <v>0</v>
      </c>
      <c r="AU106" s="49">
        <f t="shared" si="1067"/>
        <v>0</v>
      </c>
      <c r="AV106" s="49">
        <f t="shared" si="1068"/>
        <v>0</v>
      </c>
      <c r="AW106" s="49">
        <f t="shared" si="1069"/>
        <v>0</v>
      </c>
      <c r="AX106" s="49">
        <f t="shared" si="1070"/>
        <v>0</v>
      </c>
      <c r="AY106" s="49">
        <f t="shared" si="1071"/>
        <v>0</v>
      </c>
      <c r="AZ106" s="49">
        <f t="shared" si="1072"/>
        <v>0</v>
      </c>
      <c r="BA106" s="49">
        <f t="shared" si="1073"/>
        <v>0</v>
      </c>
      <c r="BB106" s="49">
        <f t="shared" si="1074"/>
        <v>0</v>
      </c>
      <c r="BC106" s="49">
        <f t="shared" si="1075"/>
        <v>0</v>
      </c>
      <c r="BD106" s="49">
        <f t="shared" si="1076"/>
        <v>0</v>
      </c>
      <c r="BE106" s="49">
        <f t="shared" si="1077"/>
        <v>0</v>
      </c>
      <c r="BF106" s="49">
        <f t="shared" si="1078"/>
        <v>0</v>
      </c>
      <c r="BG106" s="49">
        <f t="shared" si="1079"/>
        <v>0</v>
      </c>
      <c r="BH106" s="49">
        <f t="shared" si="1080"/>
        <v>0</v>
      </c>
      <c r="BI106" s="49">
        <f t="shared" si="1081"/>
        <v>0</v>
      </c>
      <c r="BJ106" s="49">
        <f t="shared" si="1082"/>
        <v>0</v>
      </c>
      <c r="BK106" s="49">
        <f t="shared" si="1083"/>
        <v>0</v>
      </c>
      <c r="BL106" s="49">
        <f t="shared" si="1084"/>
        <v>0</v>
      </c>
      <c r="BM106" s="49">
        <f t="shared" si="1085"/>
        <v>0</v>
      </c>
      <c r="BN106" s="49">
        <f t="shared" si="1086"/>
        <v>0</v>
      </c>
      <c r="BO106" s="49">
        <f t="shared" si="1087"/>
        <v>0</v>
      </c>
      <c r="BP106" s="49">
        <f t="shared" si="1088"/>
        <v>0</v>
      </c>
      <c r="BQ106" s="49">
        <f t="shared" si="1089"/>
        <v>0</v>
      </c>
      <c r="BR106" s="14"/>
      <c r="BS106" s="14"/>
      <c r="BT106" s="115" t="s">
        <v>219</v>
      </c>
      <c r="BU106" s="49">
        <f t="shared" si="1090"/>
        <v>0</v>
      </c>
      <c r="BV106" s="49">
        <f t="shared" si="1091"/>
        <v>0</v>
      </c>
      <c r="BW106" s="49">
        <f t="shared" si="1092"/>
        <v>0</v>
      </c>
      <c r="BX106" s="49">
        <f t="shared" si="1093"/>
        <v>0</v>
      </c>
      <c r="BY106" s="49">
        <f t="shared" si="1094"/>
        <v>0</v>
      </c>
      <c r="BZ106" s="49">
        <f t="shared" si="1095"/>
        <v>0</v>
      </c>
      <c r="CA106" s="49">
        <f t="shared" si="1096"/>
        <v>0</v>
      </c>
      <c r="CB106" s="116" t="s">
        <v>152</v>
      </c>
      <c r="CC106" s="99">
        <f>RANK(CA106,CA103:CA106)</f>
        <v>1</v>
      </c>
      <c r="CD106" s="49">
        <f>SUMPRODUCT((CA103:CA106=CA106)*(BZ103:BZ106&gt;BZ106))</f>
        <v>0</v>
      </c>
      <c r="CE106" s="14"/>
      <c r="CF106" s="115" t="str">
        <f t="shared" si="1097"/>
        <v>Panama</v>
      </c>
      <c r="CG106" s="49">
        <f t="shared" si="1098"/>
        <v>0</v>
      </c>
      <c r="CH106" s="49">
        <f t="shared" si="1099"/>
        <v>0</v>
      </c>
      <c r="CI106" s="49">
        <f t="shared" si="1100"/>
        <v>0</v>
      </c>
      <c r="CJ106" s="49">
        <f t="shared" si="1101"/>
        <v>0</v>
      </c>
      <c r="CK106" s="49" t="str">
        <f t="shared" si="1102"/>
        <v>L</v>
      </c>
      <c r="CL106" s="49">
        <f>IF(CF106&gt;0,RANK(CJ106,CJ103:CJ106),)</f>
        <v>1</v>
      </c>
      <c r="CM106" s="49">
        <f>IF(AND(CF106&gt;0,COUNTIF(CL103:CL106,CL106)&gt;1),SUMIFS($AI$4:$AI$108,$AF$4:$AF$108,$BT106,$M$4:$M$108,1)+SUMIFS($AK$4:$AK$108,$AH$4:$AH$108,$BT106,$M$4:$M$108,1)-SUMIFS($AK$4:$AK$108,$AF$4:$AF$108,$BT106,$M$4:$M$108,1)-SUMIFS($AI$4:$AI$108,$AH$4:$AH$108,$BT106,$M$4:$M$108,1),)</f>
        <v>0</v>
      </c>
      <c r="CN106" s="49">
        <f>IF(AND(CF106&gt;0,COUNTIF(CL103:CL106,CL106)&gt;1),CL106+RANK(CM106,CM103:CM106)-1,CL106)</f>
        <v>1</v>
      </c>
      <c r="CO106" s="49">
        <f>IF(AND(CF106&gt;0,COUNTIF(CN103:CN106,CN106)&gt;1),SUMIFS($AI$4:$AI$108,$AF$4:$AF$108,$BT106,$M$4:$M$108,1)+SUMIFS($AK$4:$AK$108,$AH$4:$AH$108,$BT106,$M$4:$M$108,1),)</f>
        <v>0</v>
      </c>
      <c r="CP106" s="49">
        <f>IF(AND(CF106&gt;0,COUNTIF(CN103:CN106,CN106)&gt;1),CN106+RANK(CO106,CO103:CO106)-1,CN106)</f>
        <v>1</v>
      </c>
      <c r="CQ106" s="49">
        <f t="shared" si="1103"/>
        <v>1</v>
      </c>
      <c r="CR106" s="49">
        <f>IF(OR(CQ106="",COUNTIF(CQ103:CQ106,CQ106)=1),"",$BZ106)</f>
        <v>0</v>
      </c>
      <c r="CS106" s="49">
        <f>IF(CQ106="","",IF(COUNTIF(CQ103:CQ106,CQ106)=1,CQ106,CQ106+RANK(CR106,CR103:CR106,0)-1))</f>
        <v>1</v>
      </c>
      <c r="CT106" s="49">
        <f>IF(OR(CS106="",COUNTIF(CS103:CS106,CS106)=1),"",$BX106)</f>
        <v>0</v>
      </c>
      <c r="CU106" s="49">
        <f>IF(CQ106="","",IF(COUNTIF(CS103:CS106,CS106)=1,CS106,CS106+RANK(CT106,CT103:CT106,0)-1))</f>
        <v>1</v>
      </c>
      <c r="CV106" s="49">
        <f>IF(OR(CU106="",COUNTIF(CU103:CU106,CU106)=1),"",$BU106)</f>
        <v>0</v>
      </c>
      <c r="CW106" s="49">
        <f>IF(CQ106="","",IF(COUNTIF(CU103:CU106,CU106)=1,CU106,CU106+RANK(CV106,CV103:CV106,0)-1))</f>
        <v>1</v>
      </c>
      <c r="CX106" s="49">
        <f>IF(CF106&gt;0,BM101+RANK(CW106,CW103:CW106,1),)</f>
        <v>1</v>
      </c>
      <c r="CY106" s="14"/>
      <c r="CZ106" s="115">
        <f t="shared" si="1104"/>
        <v>0</v>
      </c>
      <c r="DA106" s="49">
        <f t="shared" si="1105"/>
        <v>0</v>
      </c>
      <c r="DB106" s="49">
        <f t="shared" si="1106"/>
        <v>0</v>
      </c>
      <c r="DC106" s="49">
        <f t="shared" si="1107"/>
        <v>0</v>
      </c>
      <c r="DD106" s="49">
        <f t="shared" si="1108"/>
        <v>0</v>
      </c>
      <c r="DE106" s="49" t="str">
        <f t="shared" si="1109"/>
        <v>L</v>
      </c>
      <c r="DF106" s="49">
        <f>IF(CZ106&gt;0,RANK(DD106,DD103:DD106)+CG101,)</f>
        <v>0</v>
      </c>
      <c r="DG106" s="49">
        <f>IF(AND(CZ106&gt;0,COUNTIF(DF103:DF106,DF106)&gt;1),SUMIFS($AI$4:$AI$108,$AF$4:$AF$108,$BT106,$M$4:$M$108,2)+SUMIFS($AK$4:$AK$108,$AH$4:$AH108,$BT106,$M$4:$M$108,2)-SUMIFS($AK$4:$AK$108,$AF$4:$AF$108,$BT106,$M$4:$M$108,2)-SUMIFS($AI$4:$AI$108,$AH$4:$AH$108,$BT106,$M$4:$M$108,2),)</f>
        <v>0</v>
      </c>
      <c r="DH106" s="49">
        <f>IF(AND(CZ106&gt;0,COUNTIF(DF103:DF106,DF106)&gt;1),DF106+RANK(DG106,DG103:DG106)-1,DF106)</f>
        <v>0</v>
      </c>
      <c r="DI106" s="49">
        <f>IF(AND(CZ106&gt;0,COUNTIF(DH103:DH106,DH106)&gt;1),SUMIFS($AI$4:$AI$108,$AF$4:$AF$108,$BT106,$M$4:$M$108,2)+SUMIFS($AK$4:$AK$108,$AH$4:$AH$108,$BT106,$M$4:$M$108,2),)</f>
        <v>0</v>
      </c>
      <c r="DJ106" s="49">
        <f>IF(AND(CZ106&gt;0,COUNTIF(DH103:DH106,DH106)&gt;1),DH106+RANK(DI106,DI103:DI106)-1,DH106)</f>
        <v>0</v>
      </c>
      <c r="DK106" s="49" t="str">
        <f t="shared" si="1110"/>
        <v/>
      </c>
      <c r="DL106" s="49" t="str">
        <f>IF(OR(DK106="",COUNTIF(DK103:DK106,DK106)=1),"",$BZ106)</f>
        <v/>
      </c>
      <c r="DM106" s="49" t="str">
        <f>IF(DK106="","",IF(COUNTIF(DK103:DK106,DK106)=1,DK106,DK106+RANK(DL106,DL103:DL106,0)-1))</f>
        <v/>
      </c>
      <c r="DN106" s="49" t="str">
        <f>IF(OR(DM106="",COUNTIF(DM103:DM106,DM106)=1),"",$BX106)</f>
        <v/>
      </c>
      <c r="DO106" s="49" t="str">
        <f>IF(DK106="","",IF(COUNTIF(DM103:DM106,DM106)=1,DM106,DM106+RANK(DN106,DN103:DN106,0)-1))</f>
        <v/>
      </c>
      <c r="DP106" s="49" t="str">
        <f>IF(OR(DO106="",COUNTIF(DO103:DO106,DO106)=1),"",$BU106)</f>
        <v/>
      </c>
      <c r="DQ106" s="49" t="str">
        <f>IF(DK106="","",IF(COUNTIF(DO103:DO106,DO106)=1,DO106,DO106+RANK(DP106,DP103:DP106,0)-1))</f>
        <v/>
      </c>
      <c r="DR106" s="49">
        <f>IF(CZ106&gt;0,CG101+RANK(DQ106,DQ103:DQ106,1),)</f>
        <v>0</v>
      </c>
      <c r="DS106" s="14"/>
      <c r="DT106" s="116">
        <f t="shared" si="1111"/>
        <v>0</v>
      </c>
      <c r="DU106" s="49">
        <f t="shared" si="1112"/>
        <v>0</v>
      </c>
      <c r="DV106" s="49">
        <f t="shared" si="1113"/>
        <v>0</v>
      </c>
      <c r="DW106" s="49">
        <f t="shared" si="1114"/>
        <v>0</v>
      </c>
      <c r="DX106" s="49">
        <f t="shared" si="1115"/>
        <v>0</v>
      </c>
      <c r="DY106" s="49" t="str">
        <f t="shared" si="1116"/>
        <v>L</v>
      </c>
      <c r="DZ106" s="49">
        <f>IF(DT106&gt;0,RANK(DX106,DX103:DX106)+CG101+DA101,)</f>
        <v>0</v>
      </c>
      <c r="EA106" s="49">
        <f>IF(AND(DT106&gt;0,COUNTIF(DZ103:DZ106,DZ106)&gt;1),SUMIFS($AI$4:$AI$108,$AF$4:$AF$108,$BT106,$M$4:$M$108,3)+SUMIFS($AK$4:$AK$108,$AH$4:$AH$108,$BT106,$M$4:$M$108,3)-SUMIFS($AK$4:$AK$108,$AF$4:$AF$108,$BT106,$M$4:$M$108,3)-SUMIFS($AI$4:$AI$108,$AH$4:$AH$108,$BT106,$M$4:$M$108,3),)</f>
        <v>0</v>
      </c>
      <c r="EB106" s="49">
        <f>IF(AND(DT106&gt;0,COUNTIF(DZ103:DZ106,DZ106)&gt;1),DZ106+RANK(EA106,EA103:EA106)-1,DZ106)</f>
        <v>0</v>
      </c>
      <c r="EC106" s="49">
        <f>IF(AND(DT106&gt;0,COUNTIF(EB103:EB106,EB106)&gt;1),SUMIFS($AI$4:$AI$108,$AF$4:$AF$108,$BT106,$M$4:$M$108,3)+SUMIFS($AK$4:$AK$108,$AH$4:$AH$108,$BT106,$M$4:$M$108,3),)</f>
        <v>0</v>
      </c>
      <c r="ED106" s="49">
        <f>IF(AND(DT106&gt;0,COUNTIF(EB103:EB106,EB106)&gt;1),EB106+RANK(EC106,EC103:EC106)-1,EB106)</f>
        <v>0</v>
      </c>
      <c r="EE106" s="49" t="str">
        <f t="shared" si="1117"/>
        <v/>
      </c>
      <c r="EF106" s="49" t="str">
        <f>IF(OR(EE106="",COUNTIF(EE103:EE106,EE106)=1),"",$BZ106)</f>
        <v/>
      </c>
      <c r="EG106" s="49" t="str">
        <f>IF(EE106="","",IF(COUNTIF(EE103:EE106,EE106)=1,EE106,EE106+RANK(EF106,EF103:EF106,0)-1))</f>
        <v/>
      </c>
      <c r="EH106" s="49" t="str">
        <f>IF(OR(EG106="",COUNTIF(EG103:EG106,EG106)=1),"",$BX106)</f>
        <v/>
      </c>
      <c r="EI106" s="49" t="str">
        <f>IF(EE106="","",IF(COUNTIF(EG103:EG106,EG106)=1,EG106,EG106+RANK(EH106,EH103:EH106,0)-1))</f>
        <v/>
      </c>
      <c r="EJ106" s="49" t="str">
        <f>IF(OR(EI106="",COUNTIF(EI103:EI106,EI106)=1),"",$BU106)</f>
        <v/>
      </c>
      <c r="EK106" s="49" t="str">
        <f>IF(EE106="","",IF(COUNTIF(EI103:EI106,EI106)=1,EI106,EI106+RANK(EJ106,EJ103:EJ106,0)-1))</f>
        <v/>
      </c>
      <c r="EL106" s="49">
        <f>IF(DT106&gt;0,CG101+DA101+RANK(EK106,EK103:EK106,1),)</f>
        <v>0</v>
      </c>
      <c r="EM106" s="14"/>
      <c r="EN106" s="49">
        <f t="shared" si="1118"/>
        <v>0</v>
      </c>
      <c r="EO106" s="49">
        <f t="shared" si="1119"/>
        <v>0</v>
      </c>
      <c r="EP106" s="49">
        <f t="shared" si="1120"/>
        <v>0</v>
      </c>
      <c r="EQ106" s="49">
        <f t="shared" si="1121"/>
        <v>0</v>
      </c>
      <c r="ER106" s="49">
        <f t="shared" si="1122"/>
        <v>0</v>
      </c>
      <c r="ES106" s="49" t="str">
        <f t="shared" si="1123"/>
        <v>L</v>
      </c>
      <c r="ET106" s="49">
        <f>IF(EN106&gt;0,RANK(ER106,ER103:ER106)+CG101+DA101+DU101,)</f>
        <v>0</v>
      </c>
      <c r="EU106" s="49">
        <f>IF(AND(EN106&gt;0,COUNTIF(ET103:ET106,ET106)&gt;1),SUMIFS($AI$4:$AI$108,$AF$4:$AF$108,$BT106,$M$4:$M$108,4)+SUMIFS($AK$4:$AK$108,$AH$4:$AH$108,$BT106,$M$4:$M$108,4)-SUMIFS($AK$4:$AK$108,$AF$4:$AF$108,$BT106,$M$4:$M$108,4)-SUMIFS($AI$4:$AI$108,$AH$4:$AH$108,$BT106,$M$4:$M$108,4),)</f>
        <v>0</v>
      </c>
      <c r="EV106" s="49">
        <f>IF(AND(EN106&gt;0,COUNTIF(ET103:ET106,ET106)&gt;1),ET106+RANK(EU106,EU103:EU106)-1,ET106)</f>
        <v>0</v>
      </c>
      <c r="EW106" s="49">
        <f t="shared" si="1124"/>
        <v>0</v>
      </c>
      <c r="EX106" s="49">
        <f>IF(AND(EN106&gt;0,COUNTIF(EV103:EV106,EV106)&gt;1),EV106+RANK(EW106,EW103:EW106)-1,EV106)</f>
        <v>0</v>
      </c>
      <c r="EY106" s="49" t="str">
        <f t="shared" si="1125"/>
        <v/>
      </c>
      <c r="EZ106" s="49" t="str">
        <f>IF(OR(EY106="",COUNTIF(EY103:EY106,EY106)=1),"",$BZ106)</f>
        <v/>
      </c>
      <c r="FA106" s="49" t="str">
        <f>IF(EY106="","",IF(COUNTIF(EY103:EY106,EY106)=1,EY106,EY106+RANK(EZ106,EZ103:EZ106,0)-1))</f>
        <v/>
      </c>
      <c r="FB106" s="49" t="str">
        <f>IF(OR(FA106="",COUNTIF(FA103:FA106,FA106)=1),"",$BX106)</f>
        <v/>
      </c>
      <c r="FC106" s="49" t="str">
        <f>IF(EY106="","",IF(COUNTIF(FA103:FA106,FA106)=1,FA106,FA106+RANK(FB106,FB103:FB106,0)-1))</f>
        <v/>
      </c>
      <c r="FD106" s="49" t="str">
        <f>IF(OR(FC106="",COUNTIF(FC103:FC106,FC106)=1),"",$BU106)</f>
        <v/>
      </c>
      <c r="FE106" s="49" t="str">
        <f>IF(EY106="","",IF(COUNTIF(FC103:FC106,FC106)=1,FC106,FC106+RANK(FD106,FD103:FD106,0)-1))</f>
        <v/>
      </c>
      <c r="FF106" s="49">
        <f>IF(EN106&gt;0,CG101+DA101+DU101+RANK(FE106,FE103:FE106,1),)</f>
        <v>0</v>
      </c>
      <c r="FG106" s="14"/>
      <c r="FH106" s="49">
        <f>IFERROR(VLOOKUP(FJ106,CF102:CX106,19,FALSE),IFERROR(VLOOKUP(FJ106,CZ102:DR106,19,FALSE),IFERROR(VLOOKUP(FJ106,DT102:EL106,19,FALSE),VLOOKUP(FJ106,EN102:FF106,19,FALSE))))</f>
        <v>1</v>
      </c>
      <c r="FI106" s="49">
        <f>RANK(FH106,FH103:FH106,1)+COUNTIF(FH103:FH106,FH106)-1</f>
        <v>4</v>
      </c>
      <c r="FJ106" s="14" t="str">
        <f t="shared" si="1126"/>
        <v>Panama</v>
      </c>
      <c r="FK106" s="42"/>
      <c r="FL106" s="42"/>
      <c r="FM106" s="42"/>
      <c r="FN106" s="42"/>
      <c r="FO106" s="42"/>
      <c r="FP106" s="42"/>
      <c r="FQ106" s="42"/>
      <c r="FR106" s="42"/>
      <c r="FS106" s="42"/>
      <c r="FT106" s="42"/>
      <c r="FU106" s="42"/>
      <c r="FV106" s="42"/>
      <c r="FW106" s="42"/>
      <c r="FX106" s="42"/>
      <c r="FY106" s="42"/>
      <c r="FZ106" s="44">
        <v>104</v>
      </c>
      <c r="GA106" s="44" t="str">
        <f t="shared" si="79"/>
        <v>EGBCJFIK</v>
      </c>
      <c r="GB106" s="44" t="s">
        <v>148</v>
      </c>
      <c r="GC106" s="44" t="s">
        <v>149</v>
      </c>
      <c r="GD106" s="44" t="s">
        <v>146</v>
      </c>
      <c r="GE106" s="44" t="s">
        <v>163</v>
      </c>
      <c r="GF106" s="44" t="s">
        <v>159</v>
      </c>
      <c r="GG106" s="44" t="s">
        <v>109</v>
      </c>
      <c r="GH106" s="44" t="s">
        <v>150</v>
      </c>
      <c r="GI106" s="44" t="s">
        <v>151</v>
      </c>
      <c r="GJ106" s="100" t="str">
        <f t="shared" ref="GJ106:GQ106" si="1133">VLOOKUP(GB106,$FM$3:$FN$15,2,FALSE)</f>
        <v>Elfenbenskusten</v>
      </c>
      <c r="GK106" s="100" t="str">
        <f t="shared" si="1133"/>
        <v>Iran</v>
      </c>
      <c r="GL106" s="100" t="str">
        <f t="shared" si="1133"/>
        <v>Qatar</v>
      </c>
      <c r="GM106" s="100" t="str">
        <f t="shared" si="1133"/>
        <v>Haiti</v>
      </c>
      <c r="GN106" s="100" t="str">
        <f t="shared" si="1133"/>
        <v>Österrike</v>
      </c>
      <c r="GO106" s="100" t="str">
        <f t="shared" si="1133"/>
        <v>Sverige</v>
      </c>
      <c r="GP106" s="100" t="str">
        <f t="shared" si="1133"/>
        <v>Irak</v>
      </c>
      <c r="GQ106" s="100" t="str">
        <f t="shared" si="1133"/>
        <v>Uzbekistan</v>
      </c>
      <c r="GR106" s="42" t="str">
        <f t="shared" si="81"/>
        <v/>
      </c>
      <c r="GS106" s="42"/>
      <c r="GT106" s="42"/>
      <c r="GU106" s="42"/>
      <c r="GV106" s="42"/>
      <c r="GW106" s="42"/>
      <c r="GX106" s="127"/>
      <c r="GY106" s="42"/>
      <c r="GZ106" s="85">
        <v>103</v>
      </c>
      <c r="HA106" s="42"/>
      <c r="HB106" s="96"/>
      <c r="HC106" s="85"/>
      <c r="HD106" s="42"/>
      <c r="HE106" s="42"/>
      <c r="HF106" s="42"/>
      <c r="HG106" s="42"/>
    </row>
    <row r="107" spans="1:215" ht="14.25" customHeight="1" x14ac:dyDescent="0.35">
      <c r="A107" s="42"/>
      <c r="B107" s="85">
        <v>67</v>
      </c>
      <c r="C107" s="86">
        <v>46200</v>
      </c>
      <c r="D107" s="87" t="s">
        <v>219</v>
      </c>
      <c r="E107" s="88" t="s">
        <v>157</v>
      </c>
      <c r="F107" s="89" t="s">
        <v>216</v>
      </c>
      <c r="G107" s="90"/>
      <c r="H107" s="85" t="s">
        <v>157</v>
      </c>
      <c r="I107" s="90"/>
      <c r="J107" s="85" t="str">
        <f t="shared" si="1046"/>
        <v/>
      </c>
      <c r="K107" s="91"/>
      <c r="L107" s="91"/>
      <c r="M107" s="92">
        <f t="shared" si="1047"/>
        <v>1</v>
      </c>
      <c r="N107" s="46"/>
      <c r="O107" s="118" t="str">
        <f>IF(COUNTBLANK(G103:G108)+COUNTBLANK(I103:I108)=0,"Resultat OK","Fyll i resultat")</f>
        <v>Fyll i resultat</v>
      </c>
      <c r="P107" s="102"/>
      <c r="Q107" s="102"/>
      <c r="R107" s="102"/>
      <c r="S107" s="102"/>
      <c r="T107" s="102"/>
      <c r="U107" s="102"/>
      <c r="V107" s="43"/>
      <c r="W107" s="42"/>
      <c r="X107" s="44"/>
      <c r="Y107" s="44"/>
      <c r="Z107" s="44"/>
      <c r="AA107" s="44"/>
      <c r="AB107" s="47"/>
      <c r="AC107" s="48"/>
      <c r="AD107" s="42"/>
      <c r="AE107" s="98">
        <f t="shared" ref="AE107:AH107" si="1134">C107</f>
        <v>46200</v>
      </c>
      <c r="AF107" s="98" t="str">
        <f t="shared" si="1134"/>
        <v>Panama</v>
      </c>
      <c r="AG107" s="98" t="str">
        <f t="shared" si="1134"/>
        <v>-</v>
      </c>
      <c r="AH107" s="98" t="str">
        <f t="shared" si="1134"/>
        <v>England</v>
      </c>
      <c r="AI107" s="90" t="str">
        <f t="shared" si="1056"/>
        <v/>
      </c>
      <c r="AJ107" s="85" t="str">
        <f t="shared" si="1057"/>
        <v>-</v>
      </c>
      <c r="AK107" s="90" t="str">
        <f t="shared" si="1058"/>
        <v/>
      </c>
      <c r="AL107" s="85" t="str">
        <f t="shared" si="1059"/>
        <v/>
      </c>
      <c r="AM107" s="91"/>
      <c r="AN107" s="49">
        <f t="shared" si="1060"/>
        <v>0</v>
      </c>
      <c r="AO107" s="49">
        <f t="shared" si="1061"/>
        <v>0</v>
      </c>
      <c r="AP107" s="49">
        <f t="shared" si="1062"/>
        <v>0</v>
      </c>
      <c r="AQ107" s="49">
        <f t="shared" si="1063"/>
        <v>0</v>
      </c>
      <c r="AR107" s="49">
        <f t="shared" si="1064"/>
        <v>0</v>
      </c>
      <c r="AS107" s="49">
        <f t="shared" si="1065"/>
        <v>0</v>
      </c>
      <c r="AT107" s="49">
        <f t="shared" si="1066"/>
        <v>0</v>
      </c>
      <c r="AU107" s="49">
        <f t="shared" si="1067"/>
        <v>0</v>
      </c>
      <c r="AV107" s="49">
        <f t="shared" si="1068"/>
        <v>0</v>
      </c>
      <c r="AW107" s="49">
        <f t="shared" si="1069"/>
        <v>0</v>
      </c>
      <c r="AX107" s="49">
        <f t="shared" si="1070"/>
        <v>0</v>
      </c>
      <c r="AY107" s="49">
        <f t="shared" si="1071"/>
        <v>0</v>
      </c>
      <c r="AZ107" s="49">
        <f t="shared" si="1072"/>
        <v>0</v>
      </c>
      <c r="BA107" s="49">
        <f t="shared" si="1073"/>
        <v>0</v>
      </c>
      <c r="BB107" s="49">
        <f t="shared" si="1074"/>
        <v>0</v>
      </c>
      <c r="BC107" s="49">
        <f t="shared" si="1075"/>
        <v>0</v>
      </c>
      <c r="BD107" s="49">
        <f t="shared" si="1076"/>
        <v>0</v>
      </c>
      <c r="BE107" s="49">
        <f t="shared" si="1077"/>
        <v>0</v>
      </c>
      <c r="BF107" s="49">
        <f t="shared" si="1078"/>
        <v>0</v>
      </c>
      <c r="BG107" s="49">
        <f t="shared" si="1079"/>
        <v>0</v>
      </c>
      <c r="BH107" s="49">
        <f t="shared" si="1080"/>
        <v>0</v>
      </c>
      <c r="BI107" s="49">
        <f t="shared" si="1081"/>
        <v>0</v>
      </c>
      <c r="BJ107" s="49">
        <f t="shared" si="1082"/>
        <v>0</v>
      </c>
      <c r="BK107" s="49">
        <f t="shared" si="1083"/>
        <v>0</v>
      </c>
      <c r="BL107" s="49">
        <f t="shared" si="1084"/>
        <v>0</v>
      </c>
      <c r="BM107" s="49">
        <f t="shared" si="1085"/>
        <v>0</v>
      </c>
      <c r="BN107" s="49">
        <f t="shared" si="1086"/>
        <v>0</v>
      </c>
      <c r="BO107" s="49">
        <f t="shared" si="1087"/>
        <v>0</v>
      </c>
      <c r="BP107" s="49">
        <f t="shared" si="1088"/>
        <v>0</v>
      </c>
      <c r="BQ107" s="49">
        <f t="shared" si="1089"/>
        <v>0</v>
      </c>
      <c r="BR107" s="14"/>
      <c r="BS107" s="14"/>
      <c r="BT107" s="14"/>
      <c r="BU107" s="49"/>
      <c r="BV107" s="49"/>
      <c r="BW107" s="49"/>
      <c r="BX107" s="49"/>
      <c r="BY107" s="49"/>
      <c r="BZ107" s="49"/>
      <c r="CA107" s="49"/>
      <c r="CB107" s="14"/>
      <c r="CC107" s="49"/>
      <c r="CD107" s="49"/>
      <c r="CE107" s="14"/>
      <c r="CF107" s="14"/>
      <c r="CG107" s="49"/>
      <c r="CH107" s="49"/>
      <c r="CI107" s="49"/>
      <c r="CJ107" s="49"/>
      <c r="CK107" s="49"/>
      <c r="CL107" s="49"/>
      <c r="CM107" s="49"/>
      <c r="CN107" s="49"/>
      <c r="CO107" s="49"/>
      <c r="CP107" s="49"/>
      <c r="CQ107" s="49"/>
      <c r="CR107" s="49"/>
      <c r="CS107" s="49"/>
      <c r="CT107" s="49"/>
      <c r="CU107" s="49"/>
      <c r="CV107" s="49"/>
      <c r="CW107" s="49"/>
      <c r="CX107" s="49"/>
      <c r="CY107" s="14"/>
      <c r="CZ107" s="14"/>
      <c r="DA107" s="49"/>
      <c r="DB107" s="49"/>
      <c r="DC107" s="49"/>
      <c r="DD107" s="49"/>
      <c r="DE107" s="49"/>
      <c r="DF107" s="49"/>
      <c r="DG107" s="49"/>
      <c r="DH107" s="49"/>
      <c r="DI107" s="49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49"/>
      <c r="DU107" s="49"/>
      <c r="DV107" s="49"/>
      <c r="DW107" s="49"/>
      <c r="DX107" s="49"/>
      <c r="DY107" s="49"/>
      <c r="DZ107" s="49"/>
      <c r="EA107" s="49"/>
      <c r="EB107" s="49"/>
      <c r="EC107" s="49"/>
      <c r="ED107" s="49"/>
      <c r="EE107" s="49"/>
      <c r="EF107" s="49"/>
      <c r="EG107" s="49"/>
      <c r="EH107" s="49"/>
      <c r="EI107" s="49"/>
      <c r="EJ107" s="49"/>
      <c r="EK107" s="49"/>
      <c r="EL107" s="49"/>
      <c r="EM107" s="14"/>
      <c r="EN107" s="49"/>
      <c r="EO107" s="49"/>
      <c r="EP107" s="49"/>
      <c r="EQ107" s="49"/>
      <c r="ER107" s="49"/>
      <c r="ES107" s="49"/>
      <c r="ET107" s="49"/>
      <c r="EU107" s="49"/>
      <c r="EV107" s="49"/>
      <c r="EW107" s="49"/>
      <c r="EX107" s="49"/>
      <c r="EY107" s="49"/>
      <c r="EZ107" s="49"/>
      <c r="FA107" s="49"/>
      <c r="FB107" s="49"/>
      <c r="FC107" s="49"/>
      <c r="FD107" s="49"/>
      <c r="FE107" s="49"/>
      <c r="FF107" s="49"/>
      <c r="FG107" s="14"/>
      <c r="FH107" s="49"/>
      <c r="FI107" s="49"/>
      <c r="FJ107" s="14"/>
      <c r="FK107" s="42"/>
      <c r="FL107" s="42"/>
      <c r="FM107" s="42"/>
      <c r="FN107" s="42"/>
      <c r="FO107" s="42"/>
      <c r="FP107" s="42"/>
      <c r="FQ107" s="42"/>
      <c r="FR107" s="42"/>
      <c r="FS107" s="42"/>
      <c r="FT107" s="42"/>
      <c r="FU107" s="42"/>
      <c r="FV107" s="42"/>
      <c r="FW107" s="42"/>
      <c r="FX107" s="42"/>
      <c r="FY107" s="42"/>
      <c r="FZ107" s="44">
        <v>105</v>
      </c>
      <c r="GA107" s="44" t="str">
        <f t="shared" si="79"/>
        <v>EGBCHFLK</v>
      </c>
      <c r="GB107" s="44" t="s">
        <v>148</v>
      </c>
      <c r="GC107" s="44" t="s">
        <v>149</v>
      </c>
      <c r="GD107" s="44" t="s">
        <v>146</v>
      </c>
      <c r="GE107" s="44" t="s">
        <v>163</v>
      </c>
      <c r="GF107" s="44" t="s">
        <v>160</v>
      </c>
      <c r="GG107" s="44" t="s">
        <v>109</v>
      </c>
      <c r="GH107" s="44" t="s">
        <v>152</v>
      </c>
      <c r="GI107" s="44" t="s">
        <v>151</v>
      </c>
      <c r="GJ107" s="100" t="str">
        <f t="shared" ref="GJ107:GQ107" si="1135">VLOOKUP(GB107,$FM$3:$FN$15,2,FALSE)</f>
        <v>Elfenbenskusten</v>
      </c>
      <c r="GK107" s="100" t="str">
        <f t="shared" si="1135"/>
        <v>Iran</v>
      </c>
      <c r="GL107" s="100" t="str">
        <f t="shared" si="1135"/>
        <v>Qatar</v>
      </c>
      <c r="GM107" s="100" t="str">
        <f t="shared" si="1135"/>
        <v>Haiti</v>
      </c>
      <c r="GN107" s="100" t="str">
        <f t="shared" si="1135"/>
        <v>Saudiarabien</v>
      </c>
      <c r="GO107" s="100" t="str">
        <f t="shared" si="1135"/>
        <v>Sverige</v>
      </c>
      <c r="GP107" s="100" t="str">
        <f t="shared" si="1135"/>
        <v>Ghana</v>
      </c>
      <c r="GQ107" s="100" t="str">
        <f t="shared" si="1135"/>
        <v>Uzbekistan</v>
      </c>
      <c r="GR107" s="42" t="str">
        <f t="shared" si="81"/>
        <v/>
      </c>
      <c r="GS107" s="42"/>
      <c r="GT107" s="42"/>
      <c r="GU107" s="42"/>
      <c r="GV107" s="42"/>
      <c r="GW107" s="42"/>
      <c r="GX107" s="127"/>
      <c r="GY107" s="42"/>
      <c r="GZ107" s="85">
        <v>104</v>
      </c>
      <c r="HA107" s="42"/>
      <c r="HB107" s="96"/>
      <c r="HC107" s="85"/>
      <c r="HD107" s="42"/>
      <c r="HE107" s="42"/>
      <c r="HF107" s="42"/>
      <c r="HG107" s="42"/>
    </row>
    <row r="108" spans="1:215" ht="14.25" customHeight="1" x14ac:dyDescent="0.35">
      <c r="A108" s="42"/>
      <c r="B108" s="85">
        <v>68</v>
      </c>
      <c r="C108" s="86">
        <v>46200</v>
      </c>
      <c r="D108" s="87" t="s">
        <v>217</v>
      </c>
      <c r="E108" s="88" t="s">
        <v>157</v>
      </c>
      <c r="F108" s="89" t="s">
        <v>218</v>
      </c>
      <c r="G108" s="90"/>
      <c r="H108" s="85" t="s">
        <v>157</v>
      </c>
      <c r="I108" s="90"/>
      <c r="J108" s="85" t="str">
        <f t="shared" si="1046"/>
        <v/>
      </c>
      <c r="K108" s="91"/>
      <c r="L108" s="91"/>
      <c r="M108" s="92">
        <f t="shared" si="1047"/>
        <v>1</v>
      </c>
      <c r="N108" s="46"/>
      <c r="O108" s="42"/>
      <c r="P108" s="42"/>
      <c r="Q108" s="42"/>
      <c r="R108" s="42"/>
      <c r="S108" s="42"/>
      <c r="T108" s="42"/>
      <c r="U108" s="42"/>
      <c r="V108" s="43"/>
      <c r="W108" s="42"/>
      <c r="X108" s="44"/>
      <c r="Y108" s="44"/>
      <c r="Z108" s="44"/>
      <c r="AA108" s="44"/>
      <c r="AB108" s="47"/>
      <c r="AC108" s="48"/>
      <c r="AD108" s="42"/>
      <c r="AE108" s="98">
        <f t="shared" ref="AE108:AH108" si="1136">C108</f>
        <v>46200</v>
      </c>
      <c r="AF108" s="98" t="str">
        <f t="shared" si="1136"/>
        <v>Kroatien</v>
      </c>
      <c r="AG108" s="98" t="str">
        <f t="shared" si="1136"/>
        <v>-</v>
      </c>
      <c r="AH108" s="98" t="str">
        <f t="shared" si="1136"/>
        <v>Ghana</v>
      </c>
      <c r="AI108" s="90" t="str">
        <f t="shared" si="1056"/>
        <v/>
      </c>
      <c r="AJ108" s="85" t="str">
        <f t="shared" si="1057"/>
        <v>-</v>
      </c>
      <c r="AK108" s="90" t="str">
        <f t="shared" si="1058"/>
        <v/>
      </c>
      <c r="AL108" s="85" t="str">
        <f t="shared" si="1059"/>
        <v/>
      </c>
      <c r="AM108" s="91"/>
      <c r="AN108" s="49">
        <f t="shared" si="1060"/>
        <v>0</v>
      </c>
      <c r="AO108" s="49">
        <f t="shared" si="1061"/>
        <v>0</v>
      </c>
      <c r="AP108" s="49">
        <f t="shared" si="1062"/>
        <v>0</v>
      </c>
      <c r="AQ108" s="49">
        <f t="shared" si="1063"/>
        <v>0</v>
      </c>
      <c r="AR108" s="49">
        <f t="shared" si="1064"/>
        <v>0</v>
      </c>
      <c r="AS108" s="49">
        <f t="shared" si="1065"/>
        <v>0</v>
      </c>
      <c r="AT108" s="49">
        <f t="shared" si="1066"/>
        <v>0</v>
      </c>
      <c r="AU108" s="49">
        <f t="shared" si="1067"/>
        <v>0</v>
      </c>
      <c r="AV108" s="49">
        <f t="shared" si="1068"/>
        <v>0</v>
      </c>
      <c r="AW108" s="49">
        <f t="shared" si="1069"/>
        <v>0</v>
      </c>
      <c r="AX108" s="49">
        <f t="shared" si="1070"/>
        <v>0</v>
      </c>
      <c r="AY108" s="49">
        <f t="shared" si="1071"/>
        <v>0</v>
      </c>
      <c r="AZ108" s="49">
        <f t="shared" si="1072"/>
        <v>0</v>
      </c>
      <c r="BA108" s="49">
        <f t="shared" si="1073"/>
        <v>0</v>
      </c>
      <c r="BB108" s="49">
        <f t="shared" si="1074"/>
        <v>0</v>
      </c>
      <c r="BC108" s="49">
        <f t="shared" si="1075"/>
        <v>0</v>
      </c>
      <c r="BD108" s="49">
        <f t="shared" si="1076"/>
        <v>0</v>
      </c>
      <c r="BE108" s="49">
        <f t="shared" si="1077"/>
        <v>0</v>
      </c>
      <c r="BF108" s="49">
        <f t="shared" si="1078"/>
        <v>0</v>
      </c>
      <c r="BG108" s="49">
        <f t="shared" si="1079"/>
        <v>0</v>
      </c>
      <c r="BH108" s="49">
        <f t="shared" si="1080"/>
        <v>0</v>
      </c>
      <c r="BI108" s="49">
        <f t="shared" si="1081"/>
        <v>0</v>
      </c>
      <c r="BJ108" s="49">
        <f t="shared" si="1082"/>
        <v>0</v>
      </c>
      <c r="BK108" s="49">
        <f t="shared" si="1083"/>
        <v>0</v>
      </c>
      <c r="BL108" s="49">
        <f t="shared" si="1084"/>
        <v>0</v>
      </c>
      <c r="BM108" s="49">
        <f t="shared" si="1085"/>
        <v>0</v>
      </c>
      <c r="BN108" s="49">
        <f t="shared" si="1086"/>
        <v>0</v>
      </c>
      <c r="BO108" s="49">
        <f t="shared" si="1087"/>
        <v>0</v>
      </c>
      <c r="BP108" s="49">
        <f t="shared" si="1088"/>
        <v>0</v>
      </c>
      <c r="BQ108" s="49">
        <f t="shared" si="1089"/>
        <v>0</v>
      </c>
      <c r="BR108" s="14"/>
      <c r="BS108" s="14"/>
      <c r="BT108" s="14"/>
      <c r="BU108" s="49"/>
      <c r="BV108" s="49"/>
      <c r="BW108" s="49"/>
      <c r="BX108" s="49"/>
      <c r="BY108" s="49"/>
      <c r="BZ108" s="49"/>
      <c r="CA108" s="49"/>
      <c r="CB108" s="14"/>
      <c r="CC108" s="49"/>
      <c r="CD108" s="49"/>
      <c r="CE108" s="14"/>
      <c r="CF108" s="14"/>
      <c r="CG108" s="49"/>
      <c r="CH108" s="49"/>
      <c r="CI108" s="49"/>
      <c r="CJ108" s="49"/>
      <c r="CK108" s="49"/>
      <c r="CL108" s="49"/>
      <c r="CM108" s="49"/>
      <c r="CN108" s="49"/>
      <c r="CO108" s="49"/>
      <c r="CP108" s="49"/>
      <c r="CQ108" s="49"/>
      <c r="CR108" s="49"/>
      <c r="CS108" s="49"/>
      <c r="CT108" s="49"/>
      <c r="CU108" s="49"/>
      <c r="CV108" s="49"/>
      <c r="CW108" s="49"/>
      <c r="CX108" s="49"/>
      <c r="CY108" s="14"/>
      <c r="CZ108" s="14"/>
      <c r="DA108" s="49"/>
      <c r="DB108" s="49"/>
      <c r="DC108" s="49"/>
      <c r="DD108" s="49"/>
      <c r="DE108" s="49"/>
      <c r="DF108" s="49"/>
      <c r="DG108" s="49"/>
      <c r="DH108" s="49"/>
      <c r="DI108" s="49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49"/>
      <c r="DU108" s="49"/>
      <c r="DV108" s="49"/>
      <c r="DW108" s="49"/>
      <c r="DX108" s="49"/>
      <c r="DY108" s="49"/>
      <c r="DZ108" s="49"/>
      <c r="EA108" s="49"/>
      <c r="EB108" s="49"/>
      <c r="EC108" s="49"/>
      <c r="ED108" s="49"/>
      <c r="EE108" s="49"/>
      <c r="EF108" s="49"/>
      <c r="EG108" s="49"/>
      <c r="EH108" s="49"/>
      <c r="EI108" s="49"/>
      <c r="EJ108" s="49"/>
      <c r="EK108" s="49"/>
      <c r="EL108" s="49"/>
      <c r="EM108" s="14"/>
      <c r="EN108" s="49"/>
      <c r="EO108" s="49"/>
      <c r="EP108" s="49"/>
      <c r="EQ108" s="49"/>
      <c r="ER108" s="49"/>
      <c r="ES108" s="49"/>
      <c r="ET108" s="49"/>
      <c r="EU108" s="49"/>
      <c r="EV108" s="49"/>
      <c r="EW108" s="49"/>
      <c r="EX108" s="49"/>
      <c r="EY108" s="49"/>
      <c r="EZ108" s="49"/>
      <c r="FA108" s="49"/>
      <c r="FB108" s="49"/>
      <c r="FC108" s="49"/>
      <c r="FD108" s="49"/>
      <c r="FE108" s="49"/>
      <c r="FF108" s="49"/>
      <c r="FG108" s="14"/>
      <c r="FH108" s="49"/>
      <c r="FI108" s="49"/>
      <c r="FJ108" s="14"/>
      <c r="FK108" s="42"/>
      <c r="FL108" s="42"/>
      <c r="FM108" s="42"/>
      <c r="FN108" s="42"/>
      <c r="FO108" s="42"/>
      <c r="FP108" s="42"/>
      <c r="FQ108" s="42"/>
      <c r="FR108" s="42"/>
      <c r="FS108" s="42"/>
      <c r="FT108" s="42"/>
      <c r="FU108" s="42"/>
      <c r="FV108" s="42"/>
      <c r="FW108" s="42"/>
      <c r="FX108" s="42"/>
      <c r="FY108" s="42"/>
      <c r="FZ108" s="44">
        <v>106</v>
      </c>
      <c r="GA108" s="44" t="str">
        <f t="shared" si="79"/>
        <v>HGBCJFLE</v>
      </c>
      <c r="GB108" s="44" t="s">
        <v>160</v>
      </c>
      <c r="GC108" s="44" t="s">
        <v>149</v>
      </c>
      <c r="GD108" s="44" t="s">
        <v>146</v>
      </c>
      <c r="GE108" s="44" t="s">
        <v>163</v>
      </c>
      <c r="GF108" s="44" t="s">
        <v>159</v>
      </c>
      <c r="GG108" s="44" t="s">
        <v>109</v>
      </c>
      <c r="GH108" s="44" t="s">
        <v>152</v>
      </c>
      <c r="GI108" s="44" t="s">
        <v>148</v>
      </c>
      <c r="GJ108" s="100" t="str">
        <f t="shared" ref="GJ108:GQ108" si="1137">VLOOKUP(GB108,$FM$3:$FN$15,2,FALSE)</f>
        <v>Saudiarabien</v>
      </c>
      <c r="GK108" s="100" t="str">
        <f t="shared" si="1137"/>
        <v>Iran</v>
      </c>
      <c r="GL108" s="100" t="str">
        <f t="shared" si="1137"/>
        <v>Qatar</v>
      </c>
      <c r="GM108" s="100" t="str">
        <f t="shared" si="1137"/>
        <v>Haiti</v>
      </c>
      <c r="GN108" s="100" t="str">
        <f t="shared" si="1137"/>
        <v>Österrike</v>
      </c>
      <c r="GO108" s="100" t="str">
        <f t="shared" si="1137"/>
        <v>Sverige</v>
      </c>
      <c r="GP108" s="100" t="str">
        <f t="shared" si="1137"/>
        <v>Ghana</v>
      </c>
      <c r="GQ108" s="100" t="str">
        <f t="shared" si="1137"/>
        <v>Elfenbenskusten</v>
      </c>
      <c r="GR108" s="42" t="str">
        <f t="shared" si="81"/>
        <v/>
      </c>
      <c r="GS108" s="42"/>
      <c r="GT108" s="42"/>
      <c r="GU108" s="42"/>
      <c r="GV108" s="42"/>
      <c r="GW108" s="42"/>
      <c r="GX108" s="127"/>
      <c r="GY108" s="42"/>
      <c r="GZ108" s="85">
        <v>105</v>
      </c>
      <c r="HA108" s="42"/>
      <c r="HB108" s="96"/>
      <c r="HC108" s="85"/>
      <c r="HD108" s="42"/>
      <c r="HE108" s="42"/>
      <c r="HF108" s="42"/>
      <c r="HG108" s="42"/>
    </row>
    <row r="109" spans="1:215" ht="14.25" customHeight="1" x14ac:dyDescent="0.35">
      <c r="A109" s="42"/>
      <c r="B109" s="44"/>
      <c r="C109" s="71"/>
      <c r="D109" s="43"/>
      <c r="E109" s="44"/>
      <c r="F109" s="43"/>
      <c r="G109" s="141"/>
      <c r="H109" s="91"/>
      <c r="I109" s="141"/>
      <c r="J109" s="44"/>
      <c r="K109" s="91"/>
      <c r="L109" s="91"/>
      <c r="M109" s="46"/>
      <c r="N109" s="46"/>
      <c r="O109" s="42"/>
      <c r="P109" s="42"/>
      <c r="Q109" s="42"/>
      <c r="R109" s="42"/>
      <c r="S109" s="42"/>
      <c r="T109" s="42"/>
      <c r="U109" s="42"/>
      <c r="V109" s="43"/>
      <c r="W109" s="42"/>
      <c r="X109" s="44"/>
      <c r="Y109" s="44"/>
      <c r="Z109" s="44"/>
      <c r="AA109" s="44"/>
      <c r="AB109" s="47"/>
      <c r="AC109" s="48"/>
      <c r="AD109" s="42"/>
      <c r="AE109" s="14"/>
      <c r="AF109" s="14"/>
      <c r="AG109" s="14"/>
      <c r="AH109" s="14"/>
      <c r="AI109" s="141"/>
      <c r="AJ109" s="91"/>
      <c r="AK109" s="141"/>
      <c r="AL109" s="91"/>
      <c r="AM109" s="91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14"/>
      <c r="BS109" s="14"/>
      <c r="BT109" s="14"/>
      <c r="BU109" s="49"/>
      <c r="BV109" s="49"/>
      <c r="BW109" s="49"/>
      <c r="BX109" s="49"/>
      <c r="BY109" s="49"/>
      <c r="BZ109" s="49"/>
      <c r="CA109" s="49"/>
      <c r="CB109" s="14"/>
      <c r="CC109" s="49"/>
      <c r="CD109" s="49"/>
      <c r="CE109" s="14"/>
      <c r="CF109" s="14"/>
      <c r="CG109" s="49"/>
      <c r="CH109" s="49"/>
      <c r="CI109" s="49"/>
      <c r="CJ109" s="49"/>
      <c r="CK109" s="49"/>
      <c r="CL109" s="49"/>
      <c r="CM109" s="49"/>
      <c r="CN109" s="49"/>
      <c r="CO109" s="49"/>
      <c r="CP109" s="49"/>
      <c r="CQ109" s="49"/>
      <c r="CR109" s="49"/>
      <c r="CS109" s="49"/>
      <c r="CT109" s="49"/>
      <c r="CU109" s="49"/>
      <c r="CV109" s="49"/>
      <c r="CW109" s="49"/>
      <c r="CX109" s="49"/>
      <c r="CY109" s="14"/>
      <c r="CZ109" s="14"/>
      <c r="DA109" s="49"/>
      <c r="DB109" s="49"/>
      <c r="DC109" s="49"/>
      <c r="DD109" s="49"/>
      <c r="DE109" s="49"/>
      <c r="DF109" s="49"/>
      <c r="DG109" s="49"/>
      <c r="DH109" s="49"/>
      <c r="DI109" s="49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49"/>
      <c r="DU109" s="49"/>
      <c r="DV109" s="49"/>
      <c r="DW109" s="49"/>
      <c r="DX109" s="49"/>
      <c r="DY109" s="49"/>
      <c r="DZ109" s="49"/>
      <c r="EA109" s="49"/>
      <c r="EB109" s="49"/>
      <c r="EC109" s="49"/>
      <c r="ED109" s="49"/>
      <c r="EE109" s="49"/>
      <c r="EF109" s="49"/>
      <c r="EG109" s="49"/>
      <c r="EH109" s="49"/>
      <c r="EI109" s="49"/>
      <c r="EJ109" s="49"/>
      <c r="EK109" s="49"/>
      <c r="EL109" s="49"/>
      <c r="EM109" s="14"/>
      <c r="EN109" s="49"/>
      <c r="EO109" s="49"/>
      <c r="EP109" s="49"/>
      <c r="EQ109" s="49"/>
      <c r="ER109" s="49"/>
      <c r="ES109" s="49"/>
      <c r="ET109" s="49"/>
      <c r="EU109" s="49"/>
      <c r="EV109" s="49"/>
      <c r="EW109" s="49"/>
      <c r="EX109" s="49"/>
      <c r="EY109" s="49"/>
      <c r="EZ109" s="49"/>
      <c r="FA109" s="49"/>
      <c r="FB109" s="49"/>
      <c r="FC109" s="49"/>
      <c r="FD109" s="49"/>
      <c r="FE109" s="49"/>
      <c r="FF109" s="49"/>
      <c r="FG109" s="14"/>
      <c r="FH109" s="49"/>
      <c r="FI109" s="49"/>
      <c r="FJ109" s="14"/>
      <c r="FK109" s="42"/>
      <c r="FL109" s="42"/>
      <c r="FM109" s="42"/>
      <c r="FN109" s="42"/>
      <c r="FO109" s="42"/>
      <c r="FP109" s="42"/>
      <c r="FQ109" s="42"/>
      <c r="FR109" s="42"/>
      <c r="FS109" s="42"/>
      <c r="FT109" s="42"/>
      <c r="FU109" s="42"/>
      <c r="FV109" s="42"/>
      <c r="FW109" s="42"/>
      <c r="FX109" s="42"/>
      <c r="FY109" s="42"/>
      <c r="FZ109" s="44">
        <v>107</v>
      </c>
      <c r="GA109" s="44" t="str">
        <f t="shared" si="79"/>
        <v>HGBCJFEK</v>
      </c>
      <c r="GB109" s="44" t="s">
        <v>160</v>
      </c>
      <c r="GC109" s="44" t="s">
        <v>149</v>
      </c>
      <c r="GD109" s="44" t="s">
        <v>146</v>
      </c>
      <c r="GE109" s="44" t="s">
        <v>163</v>
      </c>
      <c r="GF109" s="44" t="s">
        <v>159</v>
      </c>
      <c r="GG109" s="44" t="s">
        <v>109</v>
      </c>
      <c r="GH109" s="44" t="s">
        <v>148</v>
      </c>
      <c r="GI109" s="44" t="s">
        <v>151</v>
      </c>
      <c r="GJ109" s="100" t="str">
        <f t="shared" ref="GJ109:GQ109" si="1138">VLOOKUP(GB109,$FM$3:$FN$15,2,FALSE)</f>
        <v>Saudiarabien</v>
      </c>
      <c r="GK109" s="100" t="str">
        <f t="shared" si="1138"/>
        <v>Iran</v>
      </c>
      <c r="GL109" s="100" t="str">
        <f t="shared" si="1138"/>
        <v>Qatar</v>
      </c>
      <c r="GM109" s="100" t="str">
        <f t="shared" si="1138"/>
        <v>Haiti</v>
      </c>
      <c r="GN109" s="100" t="str">
        <f t="shared" si="1138"/>
        <v>Österrike</v>
      </c>
      <c r="GO109" s="100" t="str">
        <f t="shared" si="1138"/>
        <v>Sverige</v>
      </c>
      <c r="GP109" s="100" t="str">
        <f t="shared" si="1138"/>
        <v>Elfenbenskusten</v>
      </c>
      <c r="GQ109" s="100" t="str">
        <f t="shared" si="1138"/>
        <v>Uzbekistan</v>
      </c>
      <c r="GR109" s="42" t="str">
        <f t="shared" si="81"/>
        <v/>
      </c>
      <c r="GS109" s="42"/>
      <c r="GT109" s="42"/>
      <c r="GU109" s="42"/>
      <c r="GV109" s="42"/>
      <c r="GW109" s="42"/>
      <c r="GX109" s="127"/>
      <c r="GY109" s="42"/>
      <c r="GZ109" s="85">
        <v>106</v>
      </c>
      <c r="HA109" s="42"/>
      <c r="HB109" s="96"/>
      <c r="HC109" s="85"/>
      <c r="HD109" s="42"/>
      <c r="HE109" s="42"/>
      <c r="HF109" s="42"/>
      <c r="HG109" s="42"/>
    </row>
    <row r="110" spans="1:215" ht="14.25" customHeight="1" x14ac:dyDescent="0.35">
      <c r="A110" s="42"/>
      <c r="B110" s="54" t="s">
        <v>70</v>
      </c>
      <c r="C110" s="71"/>
      <c r="D110" s="43"/>
      <c r="E110" s="44"/>
      <c r="F110" s="43"/>
      <c r="G110" s="44"/>
      <c r="H110" s="44"/>
      <c r="I110" s="44"/>
      <c r="J110" s="56"/>
      <c r="K110" s="52"/>
      <c r="L110" s="52"/>
      <c r="M110" s="46"/>
      <c r="N110" s="46"/>
      <c r="O110" s="42"/>
      <c r="P110" s="42"/>
      <c r="Q110" s="42"/>
      <c r="R110" s="42"/>
      <c r="S110" s="42"/>
      <c r="T110" s="42"/>
      <c r="U110" s="42"/>
      <c r="V110" s="43"/>
      <c r="W110" s="42"/>
      <c r="X110" s="44"/>
      <c r="Y110" s="44"/>
      <c r="Z110" s="44"/>
      <c r="AA110" s="44"/>
      <c r="AB110" s="47"/>
      <c r="AC110" s="48"/>
      <c r="AD110" s="54" t="s">
        <v>220</v>
      </c>
      <c r="AE110" s="71"/>
      <c r="AF110" s="43"/>
      <c r="AG110" s="44"/>
      <c r="AH110" s="43"/>
      <c r="AI110" s="44"/>
      <c r="AJ110" s="44"/>
      <c r="AK110" s="44"/>
      <c r="AL110" s="56"/>
      <c r="AM110" s="58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14"/>
      <c r="BS110" s="14"/>
      <c r="BT110" s="14"/>
      <c r="BU110" s="49"/>
      <c r="BV110" s="49"/>
      <c r="BW110" s="49"/>
      <c r="BX110" s="49"/>
      <c r="BY110" s="49"/>
      <c r="BZ110" s="49"/>
      <c r="CA110" s="49"/>
      <c r="CB110" s="14"/>
      <c r="CC110" s="49"/>
      <c r="CD110" s="49"/>
      <c r="CE110" s="14"/>
      <c r="CF110" s="14"/>
      <c r="CG110" s="49"/>
      <c r="CH110" s="49"/>
      <c r="CI110" s="49"/>
      <c r="CJ110" s="49"/>
      <c r="CK110" s="49"/>
      <c r="CL110" s="49"/>
      <c r="CM110" s="49"/>
      <c r="CN110" s="49"/>
      <c r="CO110" s="49"/>
      <c r="CP110" s="49"/>
      <c r="CQ110" s="49"/>
      <c r="CR110" s="49"/>
      <c r="CS110" s="49"/>
      <c r="CT110" s="49"/>
      <c r="CU110" s="49"/>
      <c r="CV110" s="49"/>
      <c r="CW110" s="49"/>
      <c r="CX110" s="49"/>
      <c r="CY110" s="14"/>
      <c r="CZ110" s="14"/>
      <c r="DA110" s="49"/>
      <c r="DB110" s="49"/>
      <c r="DC110" s="49"/>
      <c r="DD110" s="49"/>
      <c r="DE110" s="49"/>
      <c r="DF110" s="49"/>
      <c r="DG110" s="49"/>
      <c r="DH110" s="49"/>
      <c r="DI110" s="49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49"/>
      <c r="DU110" s="49"/>
      <c r="DV110" s="49"/>
      <c r="DW110" s="49"/>
      <c r="DX110" s="49"/>
      <c r="DY110" s="49"/>
      <c r="DZ110" s="49"/>
      <c r="EA110" s="49"/>
      <c r="EB110" s="49"/>
      <c r="EC110" s="49"/>
      <c r="ED110" s="49"/>
      <c r="EE110" s="49"/>
      <c r="EF110" s="49"/>
      <c r="EG110" s="49"/>
      <c r="EH110" s="49"/>
      <c r="EI110" s="49"/>
      <c r="EJ110" s="49"/>
      <c r="EK110" s="49"/>
      <c r="EL110" s="49"/>
      <c r="EM110" s="14"/>
      <c r="EN110" s="49"/>
      <c r="EO110" s="49"/>
      <c r="EP110" s="49"/>
      <c r="EQ110" s="49"/>
      <c r="ER110" s="49"/>
      <c r="ES110" s="49"/>
      <c r="ET110" s="49"/>
      <c r="EU110" s="49"/>
      <c r="EV110" s="49"/>
      <c r="EW110" s="49"/>
      <c r="EX110" s="49"/>
      <c r="EY110" s="49"/>
      <c r="EZ110" s="49"/>
      <c r="FA110" s="49"/>
      <c r="FB110" s="49"/>
      <c r="FC110" s="49"/>
      <c r="FD110" s="49"/>
      <c r="FE110" s="49"/>
      <c r="FF110" s="49"/>
      <c r="FG110" s="14"/>
      <c r="FH110" s="49"/>
      <c r="FI110" s="49"/>
      <c r="FJ110" s="14"/>
      <c r="FK110" s="42"/>
      <c r="FL110" s="42"/>
      <c r="FM110" s="42"/>
      <c r="FN110" s="42"/>
      <c r="FO110" s="42"/>
      <c r="FP110" s="42"/>
      <c r="FQ110" s="42"/>
      <c r="FR110" s="42"/>
      <c r="FS110" s="42"/>
      <c r="FT110" s="42"/>
      <c r="FU110" s="42"/>
      <c r="FV110" s="42"/>
      <c r="FW110" s="42"/>
      <c r="FX110" s="42"/>
      <c r="FY110" s="42"/>
      <c r="FZ110" s="44">
        <v>108</v>
      </c>
      <c r="GA110" s="44" t="str">
        <f t="shared" si="79"/>
        <v>EGBCHFLI</v>
      </c>
      <c r="GB110" s="44" t="s">
        <v>148</v>
      </c>
      <c r="GC110" s="44" t="s">
        <v>149</v>
      </c>
      <c r="GD110" s="44" t="s">
        <v>146</v>
      </c>
      <c r="GE110" s="44" t="s">
        <v>163</v>
      </c>
      <c r="GF110" s="44" t="s">
        <v>160</v>
      </c>
      <c r="GG110" s="44" t="s">
        <v>109</v>
      </c>
      <c r="GH110" s="44" t="s">
        <v>152</v>
      </c>
      <c r="GI110" s="44" t="s">
        <v>150</v>
      </c>
      <c r="GJ110" s="100" t="str">
        <f t="shared" ref="GJ110:GQ110" si="1139">VLOOKUP(GB110,$FM$3:$FN$15,2,FALSE)</f>
        <v>Elfenbenskusten</v>
      </c>
      <c r="GK110" s="100" t="str">
        <f t="shared" si="1139"/>
        <v>Iran</v>
      </c>
      <c r="GL110" s="100" t="str">
        <f t="shared" si="1139"/>
        <v>Qatar</v>
      </c>
      <c r="GM110" s="100" t="str">
        <f t="shared" si="1139"/>
        <v>Haiti</v>
      </c>
      <c r="GN110" s="100" t="str">
        <f t="shared" si="1139"/>
        <v>Saudiarabien</v>
      </c>
      <c r="GO110" s="100" t="str">
        <f t="shared" si="1139"/>
        <v>Sverige</v>
      </c>
      <c r="GP110" s="100" t="str">
        <f t="shared" si="1139"/>
        <v>Ghana</v>
      </c>
      <c r="GQ110" s="100" t="str">
        <f t="shared" si="1139"/>
        <v>Irak</v>
      </c>
      <c r="GR110" s="42" t="str">
        <f t="shared" si="81"/>
        <v/>
      </c>
      <c r="GS110" s="42"/>
      <c r="GT110" s="42"/>
      <c r="GU110" s="42"/>
      <c r="GV110" s="42"/>
      <c r="GW110" s="42"/>
      <c r="GX110" s="127"/>
      <c r="GY110" s="42"/>
      <c r="GZ110" s="85">
        <v>107</v>
      </c>
      <c r="HA110" s="42"/>
      <c r="HB110" s="96"/>
      <c r="HC110" s="85"/>
      <c r="HD110" s="42"/>
      <c r="HE110" s="42"/>
      <c r="HF110" s="42"/>
      <c r="HG110" s="42"/>
    </row>
    <row r="111" spans="1:215" ht="14.25" customHeight="1" x14ac:dyDescent="0.35">
      <c r="A111" s="42"/>
      <c r="B111" s="76" t="s">
        <v>101</v>
      </c>
      <c r="C111" s="126" t="s">
        <v>102</v>
      </c>
      <c r="D111" s="189" t="s">
        <v>101</v>
      </c>
      <c r="E111" s="187"/>
      <c r="F111" s="190"/>
      <c r="G111" s="186" t="s">
        <v>103</v>
      </c>
      <c r="H111" s="187"/>
      <c r="I111" s="188"/>
      <c r="J111" s="74" t="s">
        <v>104</v>
      </c>
      <c r="K111" s="52"/>
      <c r="L111" s="52"/>
      <c r="M111" s="46"/>
      <c r="N111" s="46"/>
      <c r="O111" s="144" t="s">
        <v>221</v>
      </c>
      <c r="P111" s="144"/>
      <c r="Q111" s="52"/>
      <c r="R111" s="52"/>
      <c r="S111" s="52"/>
      <c r="T111" s="52"/>
      <c r="U111" s="52"/>
      <c r="V111" s="43"/>
      <c r="W111" s="42"/>
      <c r="X111" s="44"/>
      <c r="Y111" s="44"/>
      <c r="Z111" s="44"/>
      <c r="AA111" s="44"/>
      <c r="AB111" s="47"/>
      <c r="AC111" s="48"/>
      <c r="AD111" s="76" t="s">
        <v>101</v>
      </c>
      <c r="AE111" s="126" t="s">
        <v>102</v>
      </c>
      <c r="AF111" s="189" t="s">
        <v>101</v>
      </c>
      <c r="AG111" s="187"/>
      <c r="AH111" s="190"/>
      <c r="AI111" s="186" t="s">
        <v>103</v>
      </c>
      <c r="AJ111" s="187"/>
      <c r="AK111" s="188"/>
      <c r="AL111" s="74" t="s">
        <v>104</v>
      </c>
      <c r="AM111" s="58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14"/>
      <c r="BS111" s="14"/>
      <c r="BT111" s="14"/>
      <c r="BU111" s="49"/>
      <c r="BV111" s="49"/>
      <c r="BW111" s="49"/>
      <c r="BX111" s="49"/>
      <c r="BY111" s="49"/>
      <c r="BZ111" s="49"/>
      <c r="CA111" s="49"/>
      <c r="CB111" s="14"/>
      <c r="CC111" s="49"/>
      <c r="CD111" s="49"/>
      <c r="CE111" s="14"/>
      <c r="CF111" s="14"/>
      <c r="CG111" s="49"/>
      <c r="CH111" s="49"/>
      <c r="CI111" s="49"/>
      <c r="CJ111" s="49"/>
      <c r="CK111" s="49"/>
      <c r="CL111" s="49"/>
      <c r="CM111" s="49"/>
      <c r="CN111" s="49"/>
      <c r="CO111" s="49"/>
      <c r="CP111" s="49"/>
      <c r="CQ111" s="49"/>
      <c r="CR111" s="49"/>
      <c r="CS111" s="49"/>
      <c r="CT111" s="49"/>
      <c r="CU111" s="49"/>
      <c r="CV111" s="49"/>
      <c r="CW111" s="49"/>
      <c r="CX111" s="49"/>
      <c r="CY111" s="14"/>
      <c r="CZ111" s="14"/>
      <c r="DA111" s="49"/>
      <c r="DB111" s="49"/>
      <c r="DC111" s="49"/>
      <c r="DD111" s="49"/>
      <c r="DE111" s="49"/>
      <c r="DF111" s="49"/>
      <c r="DG111" s="49"/>
      <c r="DH111" s="49"/>
      <c r="DI111" s="49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49"/>
      <c r="DU111" s="49"/>
      <c r="DV111" s="49"/>
      <c r="DW111" s="49"/>
      <c r="DX111" s="49"/>
      <c r="DY111" s="49"/>
      <c r="DZ111" s="49"/>
      <c r="EA111" s="49"/>
      <c r="EB111" s="49"/>
      <c r="EC111" s="49"/>
      <c r="ED111" s="49"/>
      <c r="EE111" s="49"/>
      <c r="EF111" s="49"/>
      <c r="EG111" s="49"/>
      <c r="EH111" s="49"/>
      <c r="EI111" s="49"/>
      <c r="EJ111" s="49"/>
      <c r="EK111" s="49"/>
      <c r="EL111" s="49"/>
      <c r="EM111" s="14"/>
      <c r="EN111" s="49"/>
      <c r="EO111" s="49"/>
      <c r="EP111" s="49"/>
      <c r="EQ111" s="49"/>
      <c r="ER111" s="49"/>
      <c r="ES111" s="49"/>
      <c r="ET111" s="49"/>
      <c r="EU111" s="49"/>
      <c r="EV111" s="49"/>
      <c r="EW111" s="49"/>
      <c r="EX111" s="49"/>
      <c r="EY111" s="49"/>
      <c r="EZ111" s="49"/>
      <c r="FA111" s="49"/>
      <c r="FB111" s="49"/>
      <c r="FC111" s="49"/>
      <c r="FD111" s="49"/>
      <c r="FE111" s="49"/>
      <c r="FF111" s="49"/>
      <c r="FG111" s="14"/>
      <c r="FH111" s="49"/>
      <c r="FI111" s="49"/>
      <c r="FJ111" s="14"/>
      <c r="FK111" s="42"/>
      <c r="FL111" s="42"/>
      <c r="FM111" s="42"/>
      <c r="FN111" s="42"/>
      <c r="FO111" s="42"/>
      <c r="FP111" s="42"/>
      <c r="FQ111" s="42"/>
      <c r="FR111" s="42"/>
      <c r="FS111" s="42"/>
      <c r="FT111" s="42"/>
      <c r="FU111" s="42"/>
      <c r="FV111" s="42"/>
      <c r="FW111" s="42"/>
      <c r="FX111" s="42"/>
      <c r="FY111" s="42"/>
      <c r="FZ111" s="44">
        <v>109</v>
      </c>
      <c r="GA111" s="44" t="str">
        <f t="shared" si="79"/>
        <v>EGBCHFIK</v>
      </c>
      <c r="GB111" s="44" t="s">
        <v>148</v>
      </c>
      <c r="GC111" s="44" t="s">
        <v>149</v>
      </c>
      <c r="GD111" s="44" t="s">
        <v>146</v>
      </c>
      <c r="GE111" s="44" t="s">
        <v>163</v>
      </c>
      <c r="GF111" s="44" t="s">
        <v>160</v>
      </c>
      <c r="GG111" s="44" t="s">
        <v>109</v>
      </c>
      <c r="GH111" s="44" t="s">
        <v>150</v>
      </c>
      <c r="GI111" s="44" t="s">
        <v>151</v>
      </c>
      <c r="GJ111" s="100" t="str">
        <f t="shared" ref="GJ111:GQ111" si="1140">VLOOKUP(GB111,$FM$3:$FN$15,2,FALSE)</f>
        <v>Elfenbenskusten</v>
      </c>
      <c r="GK111" s="100" t="str">
        <f t="shared" si="1140"/>
        <v>Iran</v>
      </c>
      <c r="GL111" s="100" t="str">
        <f t="shared" si="1140"/>
        <v>Qatar</v>
      </c>
      <c r="GM111" s="100" t="str">
        <f t="shared" si="1140"/>
        <v>Haiti</v>
      </c>
      <c r="GN111" s="100" t="str">
        <f t="shared" si="1140"/>
        <v>Saudiarabien</v>
      </c>
      <c r="GO111" s="100" t="str">
        <f t="shared" si="1140"/>
        <v>Sverige</v>
      </c>
      <c r="GP111" s="100" t="str">
        <f t="shared" si="1140"/>
        <v>Irak</v>
      </c>
      <c r="GQ111" s="100" t="str">
        <f t="shared" si="1140"/>
        <v>Uzbekistan</v>
      </c>
      <c r="GR111" s="42" t="str">
        <f t="shared" si="81"/>
        <v/>
      </c>
      <c r="GS111" s="42"/>
      <c r="GT111" s="42"/>
      <c r="GU111" s="42"/>
      <c r="GV111" s="42"/>
      <c r="GW111" s="42"/>
      <c r="GX111" s="127"/>
      <c r="GY111" s="42"/>
      <c r="GZ111" s="85">
        <v>108</v>
      </c>
      <c r="HA111" s="42"/>
      <c r="HB111" s="96"/>
      <c r="HC111" s="85"/>
      <c r="HD111" s="42"/>
      <c r="HE111" s="42"/>
      <c r="HF111" s="42"/>
      <c r="HG111" s="42"/>
    </row>
    <row r="112" spans="1:215" ht="14.25" customHeight="1" x14ac:dyDescent="0.35">
      <c r="A112" s="42"/>
      <c r="B112" s="85">
        <v>73</v>
      </c>
      <c r="C112" s="86">
        <v>46201</v>
      </c>
      <c r="D112" s="145" t="str">
        <f>IF($O$8="Resultat OK",$O$5,"Tvåa grupp A")</f>
        <v>Tvåa grupp A</v>
      </c>
      <c r="E112" s="88" t="s">
        <v>157</v>
      </c>
      <c r="F112" s="89" t="str">
        <f>IF($O$17="Resultat OK",$O$14,"Tvåa grupp B")</f>
        <v>Tvåa grupp B</v>
      </c>
      <c r="G112" s="90"/>
      <c r="H112" s="85" t="s">
        <v>157</v>
      </c>
      <c r="I112" s="90"/>
      <c r="J112" s="85" t="str">
        <f t="shared" ref="J112:J127" si="1141">IF(OR(ISBLANK(G112),ISBLANK(I112)),"",IF(G112&gt;I112,1,IF(G112&lt;I112,2,"X")))</f>
        <v/>
      </c>
      <c r="K112" s="91"/>
      <c r="L112" s="91"/>
      <c r="M112" s="46"/>
      <c r="N112" s="46"/>
      <c r="O112" s="146"/>
      <c r="P112" s="147" t="str">
        <f t="shared" ref="P112:P127" si="1142">IF(OR(ISBLANK(D112),ISBLANK(F112),J112="",O112=""),"",IF(OR(AND(J112=1,O112=D112),AND(J112=2,O112=F112),AND(J112="X",OR(O112=D112,O112=F112))),"","Ej OK"))</f>
        <v/>
      </c>
      <c r="Q112" s="42"/>
      <c r="R112" s="200" t="s">
        <v>222</v>
      </c>
      <c r="S112" s="201"/>
      <c r="T112" s="201"/>
      <c r="U112" s="201"/>
      <c r="V112" s="202"/>
      <c r="W112" s="148"/>
      <c r="X112" s="148"/>
      <c r="Y112" s="44"/>
      <c r="Z112" s="44"/>
      <c r="AA112" s="44"/>
      <c r="AB112" s="47"/>
      <c r="AC112" s="48"/>
      <c r="AD112" s="85">
        <v>73</v>
      </c>
      <c r="AE112" s="86">
        <v>46201</v>
      </c>
      <c r="AF112" s="145" t="str">
        <f>IF($O$8="Resultat OK",$O$5,"Tvåa grupp A")</f>
        <v>Tvåa grupp A</v>
      </c>
      <c r="AG112" s="88" t="s">
        <v>157</v>
      </c>
      <c r="AH112" s="89" t="str">
        <f>IF($O$17="Resultat OK",$O$14,"Tvåa grupp B")</f>
        <v>Tvåa grupp B</v>
      </c>
      <c r="AI112" s="90"/>
      <c r="AJ112" s="85" t="s">
        <v>157</v>
      </c>
      <c r="AK112" s="90"/>
      <c r="AL112" s="85" t="str">
        <f t="shared" ref="AL112:AL127" si="1143">IF(OR(ISBLANK(AI112),ISBLANK(AK112)),"",IF(AI112&gt;AK112,1,IF(AI112&lt;AK112,2,"X")))</f>
        <v/>
      </c>
      <c r="AM112" s="58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14"/>
      <c r="BS112" s="14"/>
      <c r="BT112" s="14"/>
      <c r="BU112" s="49"/>
      <c r="BV112" s="49"/>
      <c r="BW112" s="49"/>
      <c r="BX112" s="49"/>
      <c r="BY112" s="49"/>
      <c r="BZ112" s="49"/>
      <c r="CA112" s="49"/>
      <c r="CB112" s="14"/>
      <c r="CC112" s="49"/>
      <c r="CD112" s="49"/>
      <c r="CE112" s="14"/>
      <c r="CF112" s="14"/>
      <c r="CG112" s="49"/>
      <c r="CH112" s="49"/>
      <c r="CI112" s="49"/>
      <c r="CJ112" s="49"/>
      <c r="CK112" s="49"/>
      <c r="CL112" s="49"/>
      <c r="CM112" s="49"/>
      <c r="CN112" s="49"/>
      <c r="CO112" s="49"/>
      <c r="CP112" s="49"/>
      <c r="CQ112" s="49"/>
      <c r="CR112" s="49"/>
      <c r="CS112" s="49"/>
      <c r="CT112" s="49"/>
      <c r="CU112" s="49"/>
      <c r="CV112" s="49"/>
      <c r="CW112" s="49"/>
      <c r="CX112" s="49"/>
      <c r="CY112" s="14"/>
      <c r="CZ112" s="14"/>
      <c r="DA112" s="49"/>
      <c r="DB112" s="49"/>
      <c r="DC112" s="49"/>
      <c r="DD112" s="49"/>
      <c r="DE112" s="49"/>
      <c r="DF112" s="49"/>
      <c r="DG112" s="49"/>
      <c r="DH112" s="49"/>
      <c r="DI112" s="49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49"/>
      <c r="DU112" s="49"/>
      <c r="DV112" s="49"/>
      <c r="DW112" s="49"/>
      <c r="DX112" s="49"/>
      <c r="DY112" s="49"/>
      <c r="DZ112" s="49"/>
      <c r="EA112" s="49"/>
      <c r="EB112" s="49"/>
      <c r="EC112" s="49"/>
      <c r="ED112" s="49"/>
      <c r="EE112" s="49"/>
      <c r="EF112" s="49"/>
      <c r="EG112" s="49"/>
      <c r="EH112" s="49"/>
      <c r="EI112" s="49"/>
      <c r="EJ112" s="49"/>
      <c r="EK112" s="49"/>
      <c r="EL112" s="49"/>
      <c r="EM112" s="14"/>
      <c r="EN112" s="49"/>
      <c r="EO112" s="49"/>
      <c r="EP112" s="49"/>
      <c r="EQ112" s="49"/>
      <c r="ER112" s="49"/>
      <c r="ES112" s="49"/>
      <c r="ET112" s="49"/>
      <c r="EU112" s="49"/>
      <c r="EV112" s="49"/>
      <c r="EW112" s="49"/>
      <c r="EX112" s="49"/>
      <c r="EY112" s="49"/>
      <c r="EZ112" s="49"/>
      <c r="FA112" s="49"/>
      <c r="FB112" s="49"/>
      <c r="FC112" s="49"/>
      <c r="FD112" s="49"/>
      <c r="FE112" s="49"/>
      <c r="FF112" s="49"/>
      <c r="FG112" s="14"/>
      <c r="FH112" s="49"/>
      <c r="FI112" s="49"/>
      <c r="FJ112" s="14"/>
      <c r="FK112" s="42"/>
      <c r="FL112" s="42"/>
      <c r="FM112" s="42"/>
      <c r="FN112" s="42"/>
      <c r="FO112" s="42"/>
      <c r="FP112" s="42"/>
      <c r="FQ112" s="42"/>
      <c r="FR112" s="42"/>
      <c r="FS112" s="42"/>
      <c r="FT112" s="42"/>
      <c r="FU112" s="42"/>
      <c r="FV112" s="42"/>
      <c r="FW112" s="42"/>
      <c r="FX112" s="42"/>
      <c r="FY112" s="42"/>
      <c r="FZ112" s="44">
        <v>110</v>
      </c>
      <c r="GA112" s="44" t="str">
        <f t="shared" si="79"/>
        <v>HGBCJFEI</v>
      </c>
      <c r="GB112" s="44" t="s">
        <v>160</v>
      </c>
      <c r="GC112" s="44" t="s">
        <v>149</v>
      </c>
      <c r="GD112" s="44" t="s">
        <v>146</v>
      </c>
      <c r="GE112" s="44" t="s">
        <v>163</v>
      </c>
      <c r="GF112" s="44" t="s">
        <v>159</v>
      </c>
      <c r="GG112" s="44" t="s">
        <v>109</v>
      </c>
      <c r="GH112" s="44" t="s">
        <v>148</v>
      </c>
      <c r="GI112" s="44" t="s">
        <v>150</v>
      </c>
      <c r="GJ112" s="100" t="str">
        <f t="shared" ref="GJ112:GQ112" si="1144">VLOOKUP(GB112,$FM$3:$FN$15,2,FALSE)</f>
        <v>Saudiarabien</v>
      </c>
      <c r="GK112" s="100" t="str">
        <f t="shared" si="1144"/>
        <v>Iran</v>
      </c>
      <c r="GL112" s="100" t="str">
        <f t="shared" si="1144"/>
        <v>Qatar</v>
      </c>
      <c r="GM112" s="100" t="str">
        <f t="shared" si="1144"/>
        <v>Haiti</v>
      </c>
      <c r="GN112" s="100" t="str">
        <f t="shared" si="1144"/>
        <v>Österrike</v>
      </c>
      <c r="GO112" s="100" t="str">
        <f t="shared" si="1144"/>
        <v>Sverige</v>
      </c>
      <c r="GP112" s="100" t="str">
        <f t="shared" si="1144"/>
        <v>Elfenbenskusten</v>
      </c>
      <c r="GQ112" s="100" t="str">
        <f t="shared" si="1144"/>
        <v>Irak</v>
      </c>
      <c r="GR112" s="42" t="str">
        <f t="shared" si="81"/>
        <v/>
      </c>
      <c r="GS112" s="42"/>
      <c r="GT112" s="42"/>
      <c r="GU112" s="42"/>
      <c r="GV112" s="42"/>
      <c r="GW112" s="42"/>
      <c r="GX112" s="127"/>
      <c r="GY112" s="42"/>
      <c r="GZ112" s="85">
        <v>109</v>
      </c>
      <c r="HA112" s="42"/>
      <c r="HB112" s="96"/>
      <c r="HC112" s="85"/>
      <c r="HD112" s="42"/>
      <c r="HE112" s="42"/>
      <c r="HF112" s="42"/>
      <c r="HG112" s="42"/>
    </row>
    <row r="113" spans="1:215" ht="14.25" customHeight="1" x14ac:dyDescent="0.35">
      <c r="A113" s="42"/>
      <c r="B113" s="85">
        <v>74</v>
      </c>
      <c r="C113" s="86">
        <v>46202</v>
      </c>
      <c r="D113" s="145" t="str">
        <f>IF($O$44="Resultat OK",$O$40,"Vinnare grupp E")</f>
        <v>Vinnare grupp E</v>
      </c>
      <c r="E113" s="88" t="s">
        <v>157</v>
      </c>
      <c r="F113" s="89" t="str">
        <f>IF($FN$19=TRUE,"Bästa trea ABCDF",HLOOKUP("E",$GJ$3:$GQ$203,$GA$3,FALSE))</f>
        <v>Bästa trea ABCDF</v>
      </c>
      <c r="G113" s="90"/>
      <c r="H113" s="85" t="s">
        <v>157</v>
      </c>
      <c r="I113" s="90"/>
      <c r="J113" s="85" t="str">
        <f t="shared" si="1141"/>
        <v/>
      </c>
      <c r="K113" s="91"/>
      <c r="L113" s="91"/>
      <c r="M113" s="46"/>
      <c r="N113" s="46"/>
      <c r="O113" s="146"/>
      <c r="P113" s="147" t="str">
        <f t="shared" si="1142"/>
        <v/>
      </c>
      <c r="Q113" s="149"/>
      <c r="R113" s="203"/>
      <c r="S113" s="195"/>
      <c r="T113" s="195"/>
      <c r="U113" s="195"/>
      <c r="V113" s="204"/>
      <c r="W113" s="148"/>
      <c r="X113" s="148"/>
      <c r="Y113" s="44"/>
      <c r="Z113" s="44"/>
      <c r="AA113" s="44"/>
      <c r="AB113" s="47"/>
      <c r="AC113" s="48"/>
      <c r="AD113" s="85">
        <v>74</v>
      </c>
      <c r="AE113" s="86">
        <v>46202</v>
      </c>
      <c r="AF113" s="145" t="str">
        <f>IF($O$44="Resultat OK",$O$40,"Vinnare grupp E")</f>
        <v>Vinnare grupp E</v>
      </c>
      <c r="AG113" s="88" t="s">
        <v>157</v>
      </c>
      <c r="AH113" s="89" t="str">
        <f>IF($FN$19=TRUE,"Bästa trea ABCDF",HLOOKUP("E",$GJ$3:$GQ$203,$GA$3,FALSE))</f>
        <v>Bästa trea ABCDF</v>
      </c>
      <c r="AI113" s="90"/>
      <c r="AJ113" s="85" t="s">
        <v>157</v>
      </c>
      <c r="AK113" s="90"/>
      <c r="AL113" s="85" t="str">
        <f t="shared" si="1143"/>
        <v/>
      </c>
      <c r="AM113" s="58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14"/>
      <c r="BS113" s="14"/>
      <c r="BT113" s="14"/>
      <c r="BU113" s="49"/>
      <c r="BV113" s="49"/>
      <c r="BW113" s="49"/>
      <c r="BX113" s="49"/>
      <c r="BY113" s="49"/>
      <c r="BZ113" s="49"/>
      <c r="CA113" s="49"/>
      <c r="CB113" s="14"/>
      <c r="CC113" s="49"/>
      <c r="CD113" s="49"/>
      <c r="CE113" s="14"/>
      <c r="CF113" s="14"/>
      <c r="CG113" s="49"/>
      <c r="CH113" s="49"/>
      <c r="CI113" s="49"/>
      <c r="CJ113" s="49"/>
      <c r="CK113" s="49"/>
      <c r="CL113" s="49"/>
      <c r="CM113" s="49"/>
      <c r="CN113" s="49"/>
      <c r="CO113" s="49"/>
      <c r="CP113" s="49"/>
      <c r="CQ113" s="49"/>
      <c r="CR113" s="49"/>
      <c r="CS113" s="49"/>
      <c r="CT113" s="49"/>
      <c r="CU113" s="49"/>
      <c r="CV113" s="49"/>
      <c r="CW113" s="49"/>
      <c r="CX113" s="49"/>
      <c r="CY113" s="14"/>
      <c r="CZ113" s="14"/>
      <c r="DA113" s="49"/>
      <c r="DB113" s="49"/>
      <c r="DC113" s="49"/>
      <c r="DD113" s="49"/>
      <c r="DE113" s="49"/>
      <c r="DF113" s="49"/>
      <c r="DG113" s="49"/>
      <c r="DH113" s="49"/>
      <c r="DI113" s="49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49"/>
      <c r="DU113" s="49"/>
      <c r="DV113" s="49"/>
      <c r="DW113" s="49"/>
      <c r="DX113" s="49"/>
      <c r="DY113" s="49"/>
      <c r="DZ113" s="49"/>
      <c r="EA113" s="49"/>
      <c r="EB113" s="49"/>
      <c r="EC113" s="49"/>
      <c r="ED113" s="49"/>
      <c r="EE113" s="49"/>
      <c r="EF113" s="49"/>
      <c r="EG113" s="49"/>
      <c r="EH113" s="49"/>
      <c r="EI113" s="49"/>
      <c r="EJ113" s="49"/>
      <c r="EK113" s="49"/>
      <c r="EL113" s="49"/>
      <c r="EM113" s="14"/>
      <c r="EN113" s="49"/>
      <c r="EO113" s="49"/>
      <c r="EP113" s="49"/>
      <c r="EQ113" s="49"/>
      <c r="ER113" s="49"/>
      <c r="ES113" s="49"/>
      <c r="ET113" s="49"/>
      <c r="EU113" s="49"/>
      <c r="EV113" s="49"/>
      <c r="EW113" s="49"/>
      <c r="EX113" s="49"/>
      <c r="EY113" s="49"/>
      <c r="EZ113" s="49"/>
      <c r="FA113" s="49"/>
      <c r="FB113" s="49"/>
      <c r="FC113" s="49"/>
      <c r="FD113" s="49"/>
      <c r="FE113" s="49"/>
      <c r="FF113" s="49"/>
      <c r="FG113" s="14"/>
      <c r="FH113" s="49"/>
      <c r="FI113" s="49"/>
      <c r="FJ113" s="14"/>
      <c r="FK113" s="42"/>
      <c r="FL113" s="42"/>
      <c r="FM113" s="42"/>
      <c r="FN113" s="42"/>
      <c r="FO113" s="42"/>
      <c r="FP113" s="42"/>
      <c r="FQ113" s="42"/>
      <c r="FR113" s="42"/>
      <c r="FS113" s="42"/>
      <c r="FT113" s="42"/>
      <c r="FU113" s="42"/>
      <c r="FV113" s="42"/>
      <c r="FW113" s="42"/>
      <c r="FX113" s="42"/>
      <c r="FY113" s="42"/>
      <c r="FZ113" s="44">
        <v>111</v>
      </c>
      <c r="GA113" s="44" t="str">
        <f t="shared" si="79"/>
        <v>HJBCIDLK</v>
      </c>
      <c r="GB113" s="44" t="s">
        <v>160</v>
      </c>
      <c r="GC113" s="44" t="s">
        <v>159</v>
      </c>
      <c r="GD113" s="44" t="s">
        <v>146</v>
      </c>
      <c r="GE113" s="44" t="s">
        <v>163</v>
      </c>
      <c r="GF113" s="44" t="s">
        <v>150</v>
      </c>
      <c r="GG113" s="44" t="s">
        <v>147</v>
      </c>
      <c r="GH113" s="44" t="s">
        <v>152</v>
      </c>
      <c r="GI113" s="44" t="s">
        <v>151</v>
      </c>
      <c r="GJ113" s="100" t="str">
        <f t="shared" ref="GJ113:GQ113" si="1145">VLOOKUP(GB113,$FM$3:$FN$15,2,FALSE)</f>
        <v>Saudiarabien</v>
      </c>
      <c r="GK113" s="100" t="str">
        <f t="shared" si="1145"/>
        <v>Österrike</v>
      </c>
      <c r="GL113" s="100" t="str">
        <f t="shared" si="1145"/>
        <v>Qatar</v>
      </c>
      <c r="GM113" s="100" t="str">
        <f t="shared" si="1145"/>
        <v>Haiti</v>
      </c>
      <c r="GN113" s="100" t="str">
        <f t="shared" si="1145"/>
        <v>Irak</v>
      </c>
      <c r="GO113" s="100" t="str">
        <f t="shared" si="1145"/>
        <v>Australien</v>
      </c>
      <c r="GP113" s="100" t="str">
        <f t="shared" si="1145"/>
        <v>Ghana</v>
      </c>
      <c r="GQ113" s="100" t="str">
        <f t="shared" si="1145"/>
        <v>Uzbekistan</v>
      </c>
      <c r="GR113" s="42" t="str">
        <f t="shared" si="81"/>
        <v/>
      </c>
      <c r="GS113" s="42"/>
      <c r="GT113" s="42"/>
      <c r="GU113" s="42"/>
      <c r="GV113" s="42"/>
      <c r="GW113" s="42"/>
      <c r="GX113" s="127"/>
      <c r="GY113" s="42"/>
      <c r="GZ113" s="85">
        <v>110</v>
      </c>
      <c r="HA113" s="42"/>
      <c r="HB113" s="96"/>
      <c r="HC113" s="85"/>
      <c r="HD113" s="42"/>
      <c r="HE113" s="42"/>
      <c r="HF113" s="42"/>
      <c r="HG113" s="42"/>
    </row>
    <row r="114" spans="1:215" ht="14.25" customHeight="1" x14ac:dyDescent="0.35">
      <c r="A114" s="42"/>
      <c r="B114" s="85">
        <v>75</v>
      </c>
      <c r="C114" s="86">
        <v>46203</v>
      </c>
      <c r="D114" s="145" t="str">
        <f>IF($O53="Resultat OK",$O$49,"Vinnare grupp F")</f>
        <v>Vinnare grupp F</v>
      </c>
      <c r="E114" s="88" t="s">
        <v>157</v>
      </c>
      <c r="F114" s="89" t="str">
        <f>IF($O$26="Resultat OK",$O$23,"Tvåa grupp C")</f>
        <v>Tvåa grupp C</v>
      </c>
      <c r="G114" s="90"/>
      <c r="H114" s="85" t="s">
        <v>157</v>
      </c>
      <c r="I114" s="90"/>
      <c r="J114" s="85" t="str">
        <f t="shared" si="1141"/>
        <v/>
      </c>
      <c r="K114" s="91"/>
      <c r="L114" s="91"/>
      <c r="M114" s="46"/>
      <c r="N114" s="46"/>
      <c r="O114" s="146"/>
      <c r="P114" s="147" t="str">
        <f t="shared" si="1142"/>
        <v/>
      </c>
      <c r="Q114" s="149"/>
      <c r="R114" s="203"/>
      <c r="S114" s="195"/>
      <c r="T114" s="195"/>
      <c r="U114" s="195"/>
      <c r="V114" s="204"/>
      <c r="W114" s="148"/>
      <c r="X114" s="148"/>
      <c r="Y114" s="44"/>
      <c r="Z114" s="44"/>
      <c r="AA114" s="44"/>
      <c r="AB114" s="47"/>
      <c r="AC114" s="48"/>
      <c r="AD114" s="85">
        <v>75</v>
      </c>
      <c r="AE114" s="86">
        <v>46203</v>
      </c>
      <c r="AF114" s="145" t="str">
        <f>IF($O53="Resultat OK",$O$49,"Vinnare grupp F")</f>
        <v>Vinnare grupp F</v>
      </c>
      <c r="AG114" s="88" t="s">
        <v>157</v>
      </c>
      <c r="AH114" s="89" t="str">
        <f>IF($O$26="Resultat OK",$O$23,"Tvåa grupp C")</f>
        <v>Tvåa grupp C</v>
      </c>
      <c r="AI114" s="90"/>
      <c r="AJ114" s="85" t="s">
        <v>157</v>
      </c>
      <c r="AK114" s="90"/>
      <c r="AL114" s="85" t="str">
        <f t="shared" si="1143"/>
        <v/>
      </c>
      <c r="AM114" s="58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14"/>
      <c r="BS114" s="14"/>
      <c r="BT114" s="14"/>
      <c r="BU114" s="49"/>
      <c r="BV114" s="49"/>
      <c r="BW114" s="49"/>
      <c r="BX114" s="49"/>
      <c r="BY114" s="49"/>
      <c r="BZ114" s="49"/>
      <c r="CA114" s="49"/>
      <c r="CB114" s="14"/>
      <c r="CC114" s="49"/>
      <c r="CD114" s="49"/>
      <c r="CE114" s="14"/>
      <c r="CF114" s="14"/>
      <c r="CG114" s="49"/>
      <c r="CH114" s="49"/>
      <c r="CI114" s="49"/>
      <c r="CJ114" s="49"/>
      <c r="CK114" s="49"/>
      <c r="CL114" s="49"/>
      <c r="CM114" s="49"/>
      <c r="CN114" s="49"/>
      <c r="CO114" s="49"/>
      <c r="CP114" s="49"/>
      <c r="CQ114" s="49"/>
      <c r="CR114" s="49"/>
      <c r="CS114" s="49"/>
      <c r="CT114" s="49"/>
      <c r="CU114" s="49"/>
      <c r="CV114" s="49"/>
      <c r="CW114" s="49"/>
      <c r="CX114" s="49"/>
      <c r="CY114" s="14"/>
      <c r="CZ114" s="14"/>
      <c r="DA114" s="49"/>
      <c r="DB114" s="49"/>
      <c r="DC114" s="49"/>
      <c r="DD114" s="49"/>
      <c r="DE114" s="49"/>
      <c r="DF114" s="49"/>
      <c r="DG114" s="49"/>
      <c r="DH114" s="49"/>
      <c r="DI114" s="49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49"/>
      <c r="DU114" s="49"/>
      <c r="DV114" s="49"/>
      <c r="DW114" s="49"/>
      <c r="DX114" s="49"/>
      <c r="DY114" s="49"/>
      <c r="DZ114" s="49"/>
      <c r="EA114" s="49"/>
      <c r="EB114" s="49"/>
      <c r="EC114" s="49"/>
      <c r="ED114" s="49"/>
      <c r="EE114" s="49"/>
      <c r="EF114" s="49"/>
      <c r="EG114" s="49"/>
      <c r="EH114" s="49"/>
      <c r="EI114" s="49"/>
      <c r="EJ114" s="49"/>
      <c r="EK114" s="49"/>
      <c r="EL114" s="49"/>
      <c r="EM114" s="14"/>
      <c r="EN114" s="49"/>
      <c r="EO114" s="49"/>
      <c r="EP114" s="49"/>
      <c r="EQ114" s="49"/>
      <c r="ER114" s="49"/>
      <c r="ES114" s="49"/>
      <c r="ET114" s="49"/>
      <c r="EU114" s="49"/>
      <c r="EV114" s="49"/>
      <c r="EW114" s="49"/>
      <c r="EX114" s="49"/>
      <c r="EY114" s="49"/>
      <c r="EZ114" s="49"/>
      <c r="FA114" s="49"/>
      <c r="FB114" s="49"/>
      <c r="FC114" s="49"/>
      <c r="FD114" s="49"/>
      <c r="FE114" s="49"/>
      <c r="FF114" s="49"/>
      <c r="FG114" s="14"/>
      <c r="FH114" s="49"/>
      <c r="FI114" s="49"/>
      <c r="FJ114" s="14"/>
      <c r="FK114" s="42"/>
      <c r="FL114" s="42"/>
      <c r="FM114" s="42"/>
      <c r="FN114" s="42"/>
      <c r="FO114" s="42"/>
      <c r="FP114" s="42"/>
      <c r="FQ114" s="42"/>
      <c r="FR114" s="42"/>
      <c r="FS114" s="42"/>
      <c r="FT114" s="42"/>
      <c r="FU114" s="42"/>
      <c r="FV114" s="42"/>
      <c r="FW114" s="42"/>
      <c r="FX114" s="42"/>
      <c r="FY114" s="42"/>
      <c r="FZ114" s="44">
        <v>112</v>
      </c>
      <c r="GA114" s="44" t="str">
        <f t="shared" si="79"/>
        <v>IGBCJDLK</v>
      </c>
      <c r="GB114" s="44" t="s">
        <v>150</v>
      </c>
      <c r="GC114" s="44" t="s">
        <v>149</v>
      </c>
      <c r="GD114" s="44" t="s">
        <v>146</v>
      </c>
      <c r="GE114" s="44" t="s">
        <v>163</v>
      </c>
      <c r="GF114" s="44" t="s">
        <v>159</v>
      </c>
      <c r="GG114" s="44" t="s">
        <v>147</v>
      </c>
      <c r="GH114" s="44" t="s">
        <v>152</v>
      </c>
      <c r="GI114" s="44" t="s">
        <v>151</v>
      </c>
      <c r="GJ114" s="100" t="str">
        <f t="shared" ref="GJ114:GQ114" si="1146">VLOOKUP(GB114,$FM$3:$FN$15,2,FALSE)</f>
        <v>Irak</v>
      </c>
      <c r="GK114" s="100" t="str">
        <f t="shared" si="1146"/>
        <v>Iran</v>
      </c>
      <c r="GL114" s="100" t="str">
        <f t="shared" si="1146"/>
        <v>Qatar</v>
      </c>
      <c r="GM114" s="100" t="str">
        <f t="shared" si="1146"/>
        <v>Haiti</v>
      </c>
      <c r="GN114" s="100" t="str">
        <f t="shared" si="1146"/>
        <v>Österrike</v>
      </c>
      <c r="GO114" s="100" t="str">
        <f t="shared" si="1146"/>
        <v>Australien</v>
      </c>
      <c r="GP114" s="100" t="str">
        <f t="shared" si="1146"/>
        <v>Ghana</v>
      </c>
      <c r="GQ114" s="100" t="str">
        <f t="shared" si="1146"/>
        <v>Uzbekistan</v>
      </c>
      <c r="GR114" s="42" t="str">
        <f t="shared" si="81"/>
        <v/>
      </c>
      <c r="GS114" s="42"/>
      <c r="GT114" s="42"/>
      <c r="GU114" s="42"/>
      <c r="GV114" s="42"/>
      <c r="GW114" s="42"/>
      <c r="GX114" s="127"/>
      <c r="GY114" s="42"/>
      <c r="GZ114" s="85">
        <v>111</v>
      </c>
      <c r="HA114" s="42"/>
      <c r="HB114" s="96"/>
      <c r="HC114" s="85"/>
      <c r="HD114" s="42"/>
      <c r="HE114" s="42"/>
      <c r="HF114" s="42"/>
      <c r="HG114" s="42"/>
    </row>
    <row r="115" spans="1:215" ht="14.25" customHeight="1" x14ac:dyDescent="0.35">
      <c r="A115" s="42"/>
      <c r="B115" s="85">
        <v>76</v>
      </c>
      <c r="C115" s="86">
        <v>46202</v>
      </c>
      <c r="D115" s="145" t="str">
        <f>IF($O$26="Resultat OK",$O$22,"Vinnare grupp C")</f>
        <v>Vinnare grupp C</v>
      </c>
      <c r="E115" s="88" t="s">
        <v>157</v>
      </c>
      <c r="F115" s="89" t="str">
        <f>IF($O$53="Resultat OK",$O$50,"Tvåa grupp F")</f>
        <v>Tvåa grupp F</v>
      </c>
      <c r="G115" s="90"/>
      <c r="H115" s="85" t="s">
        <v>157</v>
      </c>
      <c r="I115" s="90"/>
      <c r="J115" s="85" t="str">
        <f t="shared" si="1141"/>
        <v/>
      </c>
      <c r="K115" s="91"/>
      <c r="L115" s="91"/>
      <c r="M115" s="46"/>
      <c r="N115" s="46"/>
      <c r="O115" s="146"/>
      <c r="P115" s="147" t="str">
        <f t="shared" si="1142"/>
        <v/>
      </c>
      <c r="Q115" s="149"/>
      <c r="R115" s="203"/>
      <c r="S115" s="195"/>
      <c r="T115" s="195"/>
      <c r="U115" s="195"/>
      <c r="V115" s="204"/>
      <c r="W115" s="148"/>
      <c r="X115" s="148"/>
      <c r="Y115" s="44"/>
      <c r="Z115" s="44"/>
      <c r="AA115" s="44"/>
      <c r="AB115" s="47"/>
      <c r="AC115" s="48"/>
      <c r="AD115" s="85">
        <v>76</v>
      </c>
      <c r="AE115" s="86">
        <v>46202</v>
      </c>
      <c r="AF115" s="145" t="str">
        <f>IF($O$26="Resultat OK",$O$22,"Vinnare grupp C")</f>
        <v>Vinnare grupp C</v>
      </c>
      <c r="AG115" s="88" t="s">
        <v>157</v>
      </c>
      <c r="AH115" s="89" t="str">
        <f>IF($O$53="Resultat OK",$O$50,"Tvåa grupp F")</f>
        <v>Tvåa grupp F</v>
      </c>
      <c r="AI115" s="90"/>
      <c r="AJ115" s="85" t="s">
        <v>157</v>
      </c>
      <c r="AK115" s="90"/>
      <c r="AL115" s="85" t="str">
        <f t="shared" si="1143"/>
        <v/>
      </c>
      <c r="AM115" s="58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14"/>
      <c r="BS115" s="14"/>
      <c r="BT115" s="14"/>
      <c r="BU115" s="49"/>
      <c r="BV115" s="49"/>
      <c r="BW115" s="49"/>
      <c r="BX115" s="49"/>
      <c r="BY115" s="49"/>
      <c r="BZ115" s="49"/>
      <c r="CA115" s="49"/>
      <c r="CB115" s="14"/>
      <c r="CC115" s="49"/>
      <c r="CD115" s="49"/>
      <c r="CE115" s="14"/>
      <c r="CF115" s="14"/>
      <c r="CG115" s="49"/>
      <c r="CH115" s="49"/>
      <c r="CI115" s="49"/>
      <c r="CJ115" s="49"/>
      <c r="CK115" s="49"/>
      <c r="CL115" s="49"/>
      <c r="CM115" s="49"/>
      <c r="CN115" s="49"/>
      <c r="CO115" s="49"/>
      <c r="CP115" s="49"/>
      <c r="CQ115" s="49"/>
      <c r="CR115" s="49"/>
      <c r="CS115" s="49"/>
      <c r="CT115" s="49"/>
      <c r="CU115" s="49"/>
      <c r="CV115" s="49"/>
      <c r="CW115" s="49"/>
      <c r="CX115" s="49"/>
      <c r="CY115" s="14"/>
      <c r="CZ115" s="14"/>
      <c r="DA115" s="49"/>
      <c r="DB115" s="49"/>
      <c r="DC115" s="49"/>
      <c r="DD115" s="49"/>
      <c r="DE115" s="49"/>
      <c r="DF115" s="49"/>
      <c r="DG115" s="49"/>
      <c r="DH115" s="49"/>
      <c r="DI115" s="49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49"/>
      <c r="DU115" s="49"/>
      <c r="DV115" s="49"/>
      <c r="DW115" s="49"/>
      <c r="DX115" s="49"/>
      <c r="DY115" s="49"/>
      <c r="DZ115" s="49"/>
      <c r="EA115" s="49"/>
      <c r="EB115" s="49"/>
      <c r="EC115" s="49"/>
      <c r="ED115" s="49"/>
      <c r="EE115" s="49"/>
      <c r="EF115" s="49"/>
      <c r="EG115" s="49"/>
      <c r="EH115" s="49"/>
      <c r="EI115" s="49"/>
      <c r="EJ115" s="49"/>
      <c r="EK115" s="49"/>
      <c r="EL115" s="49"/>
      <c r="EM115" s="14"/>
      <c r="EN115" s="49"/>
      <c r="EO115" s="49"/>
      <c r="EP115" s="49"/>
      <c r="EQ115" s="49"/>
      <c r="ER115" s="49"/>
      <c r="ES115" s="49"/>
      <c r="ET115" s="49"/>
      <c r="EU115" s="49"/>
      <c r="EV115" s="49"/>
      <c r="EW115" s="49"/>
      <c r="EX115" s="49"/>
      <c r="EY115" s="49"/>
      <c r="EZ115" s="49"/>
      <c r="FA115" s="49"/>
      <c r="FB115" s="49"/>
      <c r="FC115" s="49"/>
      <c r="FD115" s="49"/>
      <c r="FE115" s="49"/>
      <c r="FF115" s="49"/>
      <c r="FG115" s="14"/>
      <c r="FH115" s="49"/>
      <c r="FI115" s="49"/>
      <c r="FJ115" s="14"/>
      <c r="FK115" s="42"/>
      <c r="FL115" s="42"/>
      <c r="FM115" s="42"/>
      <c r="FN115" s="42"/>
      <c r="FO115" s="42"/>
      <c r="FP115" s="42"/>
      <c r="FQ115" s="42"/>
      <c r="FR115" s="42"/>
      <c r="FS115" s="42"/>
      <c r="FT115" s="42"/>
      <c r="FU115" s="42"/>
      <c r="FV115" s="42"/>
      <c r="FW115" s="42"/>
      <c r="FX115" s="42"/>
      <c r="FY115" s="42"/>
      <c r="FZ115" s="44">
        <v>113</v>
      </c>
      <c r="GA115" s="44" t="str">
        <f t="shared" si="79"/>
        <v>HGBCJDLK</v>
      </c>
      <c r="GB115" s="44" t="s">
        <v>160</v>
      </c>
      <c r="GC115" s="44" t="s">
        <v>149</v>
      </c>
      <c r="GD115" s="44" t="s">
        <v>146</v>
      </c>
      <c r="GE115" s="44" t="s">
        <v>163</v>
      </c>
      <c r="GF115" s="44" t="s">
        <v>159</v>
      </c>
      <c r="GG115" s="44" t="s">
        <v>147</v>
      </c>
      <c r="GH115" s="44" t="s">
        <v>152</v>
      </c>
      <c r="GI115" s="44" t="s">
        <v>151</v>
      </c>
      <c r="GJ115" s="100" t="str">
        <f t="shared" ref="GJ115:GQ115" si="1147">VLOOKUP(GB115,$FM$3:$FN$15,2,FALSE)</f>
        <v>Saudiarabien</v>
      </c>
      <c r="GK115" s="100" t="str">
        <f t="shared" si="1147"/>
        <v>Iran</v>
      </c>
      <c r="GL115" s="100" t="str">
        <f t="shared" si="1147"/>
        <v>Qatar</v>
      </c>
      <c r="GM115" s="100" t="str">
        <f t="shared" si="1147"/>
        <v>Haiti</v>
      </c>
      <c r="GN115" s="100" t="str">
        <f t="shared" si="1147"/>
        <v>Österrike</v>
      </c>
      <c r="GO115" s="100" t="str">
        <f t="shared" si="1147"/>
        <v>Australien</v>
      </c>
      <c r="GP115" s="100" t="str">
        <f t="shared" si="1147"/>
        <v>Ghana</v>
      </c>
      <c r="GQ115" s="100" t="str">
        <f t="shared" si="1147"/>
        <v>Uzbekistan</v>
      </c>
      <c r="GR115" s="42" t="str">
        <f t="shared" si="81"/>
        <v/>
      </c>
      <c r="GS115" s="42"/>
      <c r="GT115" s="42"/>
      <c r="GU115" s="42"/>
      <c r="GV115" s="42"/>
      <c r="GW115" s="42"/>
      <c r="GX115" s="127"/>
      <c r="GY115" s="42"/>
      <c r="GZ115" s="85">
        <v>112</v>
      </c>
      <c r="HA115" s="42"/>
      <c r="HB115" s="96"/>
      <c r="HC115" s="85"/>
      <c r="HD115" s="42"/>
      <c r="HE115" s="42"/>
      <c r="HF115" s="42"/>
      <c r="HG115" s="42"/>
    </row>
    <row r="116" spans="1:215" ht="14.25" customHeight="1" x14ac:dyDescent="0.35">
      <c r="A116" s="42"/>
      <c r="B116" s="85">
        <v>77</v>
      </c>
      <c r="C116" s="86">
        <v>46203</v>
      </c>
      <c r="D116" s="145" t="str">
        <f>IF($O$80="Resultat OK",$O$76,"Vinnare grupp I")</f>
        <v>Vinnare grupp I</v>
      </c>
      <c r="E116" s="88" t="s">
        <v>157</v>
      </c>
      <c r="F116" s="89" t="str">
        <f>IF($FN$19=TRUE,"Bästa trea CDFGH",HLOOKUP("I",$GJ$3:$GQ$203,$GA$3,FALSE))</f>
        <v>Bästa trea CDFGH</v>
      </c>
      <c r="G116" s="90"/>
      <c r="H116" s="85" t="s">
        <v>157</v>
      </c>
      <c r="I116" s="90"/>
      <c r="J116" s="85" t="str">
        <f t="shared" si="1141"/>
        <v/>
      </c>
      <c r="K116" s="91"/>
      <c r="L116" s="91"/>
      <c r="M116" s="46"/>
      <c r="N116" s="46"/>
      <c r="O116" s="146"/>
      <c r="P116" s="147" t="str">
        <f t="shared" si="1142"/>
        <v/>
      </c>
      <c r="Q116" s="149"/>
      <c r="R116" s="203"/>
      <c r="S116" s="195"/>
      <c r="T116" s="195"/>
      <c r="U116" s="195"/>
      <c r="V116" s="204"/>
      <c r="W116" s="148"/>
      <c r="X116" s="148"/>
      <c r="Y116" s="44"/>
      <c r="Z116" s="44"/>
      <c r="AA116" s="44"/>
      <c r="AB116" s="47"/>
      <c r="AC116" s="48"/>
      <c r="AD116" s="85">
        <v>77</v>
      </c>
      <c r="AE116" s="86">
        <v>46203</v>
      </c>
      <c r="AF116" s="145" t="str">
        <f>IF($O$80="Resultat OK",$O$76,"Vinnare grupp I")</f>
        <v>Vinnare grupp I</v>
      </c>
      <c r="AG116" s="88" t="s">
        <v>157</v>
      </c>
      <c r="AH116" s="89" t="str">
        <f>IF($FN$19=TRUE,"Bästa trea CDFGH",HLOOKUP("I",$GJ$3:$GQ$203,$GA$3,FALSE))</f>
        <v>Bästa trea CDFGH</v>
      </c>
      <c r="AI116" s="90"/>
      <c r="AJ116" s="85" t="s">
        <v>157</v>
      </c>
      <c r="AK116" s="90"/>
      <c r="AL116" s="85" t="str">
        <f t="shared" si="1143"/>
        <v/>
      </c>
      <c r="AM116" s="58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14"/>
      <c r="BS116" s="14"/>
      <c r="BT116" s="14"/>
      <c r="BU116" s="49"/>
      <c r="BV116" s="49"/>
      <c r="BW116" s="49"/>
      <c r="BX116" s="49"/>
      <c r="BY116" s="49"/>
      <c r="BZ116" s="49"/>
      <c r="CA116" s="49"/>
      <c r="CB116" s="14"/>
      <c r="CC116" s="49"/>
      <c r="CD116" s="49"/>
      <c r="CE116" s="14"/>
      <c r="CF116" s="14"/>
      <c r="CG116" s="49"/>
      <c r="CH116" s="49"/>
      <c r="CI116" s="49"/>
      <c r="CJ116" s="49"/>
      <c r="CK116" s="49"/>
      <c r="CL116" s="49"/>
      <c r="CM116" s="49"/>
      <c r="CN116" s="49"/>
      <c r="CO116" s="49"/>
      <c r="CP116" s="49"/>
      <c r="CQ116" s="49"/>
      <c r="CR116" s="49"/>
      <c r="CS116" s="49"/>
      <c r="CT116" s="49"/>
      <c r="CU116" s="49"/>
      <c r="CV116" s="49"/>
      <c r="CW116" s="49"/>
      <c r="CX116" s="49"/>
      <c r="CY116" s="14"/>
      <c r="CZ116" s="14"/>
      <c r="DA116" s="49"/>
      <c r="DB116" s="49"/>
      <c r="DC116" s="49"/>
      <c r="DD116" s="49"/>
      <c r="DE116" s="49"/>
      <c r="DF116" s="49"/>
      <c r="DG116" s="49"/>
      <c r="DH116" s="49"/>
      <c r="DI116" s="49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49"/>
      <c r="DU116" s="49"/>
      <c r="DV116" s="49"/>
      <c r="DW116" s="49"/>
      <c r="DX116" s="49"/>
      <c r="DY116" s="49"/>
      <c r="DZ116" s="49"/>
      <c r="EA116" s="49"/>
      <c r="EB116" s="49"/>
      <c r="EC116" s="49"/>
      <c r="ED116" s="49"/>
      <c r="EE116" s="49"/>
      <c r="EF116" s="49"/>
      <c r="EG116" s="49"/>
      <c r="EH116" s="49"/>
      <c r="EI116" s="49"/>
      <c r="EJ116" s="49"/>
      <c r="EK116" s="49"/>
      <c r="EL116" s="49"/>
      <c r="EM116" s="14"/>
      <c r="EN116" s="49"/>
      <c r="EO116" s="49"/>
      <c r="EP116" s="49"/>
      <c r="EQ116" s="49"/>
      <c r="ER116" s="49"/>
      <c r="ES116" s="49"/>
      <c r="ET116" s="49"/>
      <c r="EU116" s="49"/>
      <c r="EV116" s="49"/>
      <c r="EW116" s="49"/>
      <c r="EX116" s="49"/>
      <c r="EY116" s="49"/>
      <c r="EZ116" s="49"/>
      <c r="FA116" s="49"/>
      <c r="FB116" s="49"/>
      <c r="FC116" s="49"/>
      <c r="FD116" s="49"/>
      <c r="FE116" s="49"/>
      <c r="FF116" s="49"/>
      <c r="FG116" s="14"/>
      <c r="FH116" s="49"/>
      <c r="FI116" s="49"/>
      <c r="FJ116" s="14"/>
      <c r="FK116" s="42"/>
      <c r="FL116" s="42"/>
      <c r="FM116" s="42"/>
      <c r="FN116" s="42"/>
      <c r="FO116" s="42"/>
      <c r="FP116" s="42"/>
      <c r="FQ116" s="42"/>
      <c r="FR116" s="42"/>
      <c r="FS116" s="42"/>
      <c r="FT116" s="42"/>
      <c r="FU116" s="42"/>
      <c r="FV116" s="42"/>
      <c r="FW116" s="42"/>
      <c r="FX116" s="42"/>
      <c r="FY116" s="42"/>
      <c r="FZ116" s="44">
        <v>114</v>
      </c>
      <c r="GA116" s="44" t="str">
        <f t="shared" si="79"/>
        <v>HGBCIDLK</v>
      </c>
      <c r="GB116" s="44" t="s">
        <v>160</v>
      </c>
      <c r="GC116" s="44" t="s">
        <v>149</v>
      </c>
      <c r="GD116" s="44" t="s">
        <v>146</v>
      </c>
      <c r="GE116" s="44" t="s">
        <v>163</v>
      </c>
      <c r="GF116" s="44" t="s">
        <v>150</v>
      </c>
      <c r="GG116" s="44" t="s">
        <v>147</v>
      </c>
      <c r="GH116" s="44" t="s">
        <v>152</v>
      </c>
      <c r="GI116" s="44" t="s">
        <v>151</v>
      </c>
      <c r="GJ116" s="100" t="str">
        <f t="shared" ref="GJ116:GQ116" si="1148">VLOOKUP(GB116,$FM$3:$FN$15,2,FALSE)</f>
        <v>Saudiarabien</v>
      </c>
      <c r="GK116" s="100" t="str">
        <f t="shared" si="1148"/>
        <v>Iran</v>
      </c>
      <c r="GL116" s="100" t="str">
        <f t="shared" si="1148"/>
        <v>Qatar</v>
      </c>
      <c r="GM116" s="100" t="str">
        <f t="shared" si="1148"/>
        <v>Haiti</v>
      </c>
      <c r="GN116" s="100" t="str">
        <f t="shared" si="1148"/>
        <v>Irak</v>
      </c>
      <c r="GO116" s="100" t="str">
        <f t="shared" si="1148"/>
        <v>Australien</v>
      </c>
      <c r="GP116" s="100" t="str">
        <f t="shared" si="1148"/>
        <v>Ghana</v>
      </c>
      <c r="GQ116" s="100" t="str">
        <f t="shared" si="1148"/>
        <v>Uzbekistan</v>
      </c>
      <c r="GR116" s="42" t="str">
        <f t="shared" si="81"/>
        <v/>
      </c>
      <c r="GS116" s="42"/>
      <c r="GT116" s="42"/>
      <c r="GU116" s="42"/>
      <c r="GV116" s="42"/>
      <c r="GW116" s="42"/>
      <c r="GX116" s="127"/>
      <c r="GY116" s="42"/>
      <c r="GZ116" s="85">
        <v>113</v>
      </c>
      <c r="HA116" s="42"/>
      <c r="HB116" s="96"/>
      <c r="HC116" s="85"/>
      <c r="HD116" s="42"/>
      <c r="HE116" s="42"/>
      <c r="HF116" s="42"/>
      <c r="HG116" s="42"/>
    </row>
    <row r="117" spans="1:215" ht="14.25" customHeight="1" x14ac:dyDescent="0.35">
      <c r="A117" s="42"/>
      <c r="B117" s="85">
        <v>78</v>
      </c>
      <c r="C117" s="86">
        <v>46203</v>
      </c>
      <c r="D117" s="145" t="str">
        <f>IF($O$44="Resultat OK",$O$41,"Tvåa grupp E")</f>
        <v>Tvåa grupp E</v>
      </c>
      <c r="E117" s="88" t="s">
        <v>157</v>
      </c>
      <c r="F117" s="89" t="str">
        <f>IF($O$80="Resultat OK",$O$77,"Tvåa grupp I")</f>
        <v>Tvåa grupp I</v>
      </c>
      <c r="G117" s="90"/>
      <c r="H117" s="85" t="s">
        <v>157</v>
      </c>
      <c r="I117" s="90"/>
      <c r="J117" s="85" t="str">
        <f t="shared" si="1141"/>
        <v/>
      </c>
      <c r="K117" s="91"/>
      <c r="L117" s="91"/>
      <c r="M117" s="46"/>
      <c r="N117" s="46"/>
      <c r="O117" s="146"/>
      <c r="P117" s="147" t="str">
        <f t="shared" si="1142"/>
        <v/>
      </c>
      <c r="Q117" s="149"/>
      <c r="R117" s="203"/>
      <c r="S117" s="195"/>
      <c r="T117" s="195"/>
      <c r="U117" s="195"/>
      <c r="V117" s="204"/>
      <c r="W117" s="148"/>
      <c r="X117" s="148"/>
      <c r="Y117" s="44"/>
      <c r="Z117" s="44"/>
      <c r="AA117" s="44"/>
      <c r="AB117" s="47"/>
      <c r="AC117" s="48"/>
      <c r="AD117" s="85">
        <v>78</v>
      </c>
      <c r="AE117" s="86">
        <v>46203</v>
      </c>
      <c r="AF117" s="145" t="str">
        <f>IF($O$44="Resultat OK",$O$41,"Tvåa grupp E")</f>
        <v>Tvåa grupp E</v>
      </c>
      <c r="AG117" s="88" t="s">
        <v>157</v>
      </c>
      <c r="AH117" s="89" t="str">
        <f>IF($O$80="Resultat OK",$O$77,"Tvåa grupp I")</f>
        <v>Tvåa grupp I</v>
      </c>
      <c r="AI117" s="90"/>
      <c r="AJ117" s="85" t="s">
        <v>157</v>
      </c>
      <c r="AK117" s="90"/>
      <c r="AL117" s="85" t="str">
        <f t="shared" si="1143"/>
        <v/>
      </c>
      <c r="AM117" s="58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14"/>
      <c r="BS117" s="14"/>
      <c r="BT117" s="14"/>
      <c r="BU117" s="49"/>
      <c r="BV117" s="49"/>
      <c r="BW117" s="49"/>
      <c r="BX117" s="49"/>
      <c r="BY117" s="49"/>
      <c r="BZ117" s="49"/>
      <c r="CA117" s="49"/>
      <c r="CB117" s="14"/>
      <c r="CC117" s="49"/>
      <c r="CD117" s="49"/>
      <c r="CE117" s="14"/>
      <c r="CF117" s="14"/>
      <c r="CG117" s="49"/>
      <c r="CH117" s="49"/>
      <c r="CI117" s="49"/>
      <c r="CJ117" s="49"/>
      <c r="CK117" s="49"/>
      <c r="CL117" s="49"/>
      <c r="CM117" s="49"/>
      <c r="CN117" s="49"/>
      <c r="CO117" s="49"/>
      <c r="CP117" s="49"/>
      <c r="CQ117" s="49"/>
      <c r="CR117" s="49"/>
      <c r="CS117" s="49"/>
      <c r="CT117" s="49"/>
      <c r="CU117" s="49"/>
      <c r="CV117" s="49"/>
      <c r="CW117" s="49"/>
      <c r="CX117" s="49"/>
      <c r="CY117" s="14"/>
      <c r="CZ117" s="14"/>
      <c r="DA117" s="49"/>
      <c r="DB117" s="49"/>
      <c r="DC117" s="49"/>
      <c r="DD117" s="49"/>
      <c r="DE117" s="49"/>
      <c r="DF117" s="49"/>
      <c r="DG117" s="49"/>
      <c r="DH117" s="49"/>
      <c r="DI117" s="49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49"/>
      <c r="DU117" s="49"/>
      <c r="DV117" s="49"/>
      <c r="DW117" s="49"/>
      <c r="DX117" s="49"/>
      <c r="DY117" s="49"/>
      <c r="DZ117" s="49"/>
      <c r="EA117" s="49"/>
      <c r="EB117" s="49"/>
      <c r="EC117" s="49"/>
      <c r="ED117" s="49"/>
      <c r="EE117" s="49"/>
      <c r="EF117" s="49"/>
      <c r="EG117" s="49"/>
      <c r="EH117" s="49"/>
      <c r="EI117" s="49"/>
      <c r="EJ117" s="49"/>
      <c r="EK117" s="49"/>
      <c r="EL117" s="49"/>
      <c r="EM117" s="14"/>
      <c r="EN117" s="49"/>
      <c r="EO117" s="49"/>
      <c r="EP117" s="49"/>
      <c r="EQ117" s="49"/>
      <c r="ER117" s="49"/>
      <c r="ES117" s="49"/>
      <c r="ET117" s="49"/>
      <c r="EU117" s="49"/>
      <c r="EV117" s="49"/>
      <c r="EW117" s="49"/>
      <c r="EX117" s="49"/>
      <c r="EY117" s="49"/>
      <c r="EZ117" s="49"/>
      <c r="FA117" s="49"/>
      <c r="FB117" s="49"/>
      <c r="FC117" s="49"/>
      <c r="FD117" s="49"/>
      <c r="FE117" s="49"/>
      <c r="FF117" s="49"/>
      <c r="FG117" s="14"/>
      <c r="FH117" s="49"/>
      <c r="FI117" s="49"/>
      <c r="FJ117" s="14"/>
      <c r="FK117" s="42"/>
      <c r="FL117" s="42"/>
      <c r="FM117" s="42"/>
      <c r="FN117" s="42"/>
      <c r="FO117" s="42"/>
      <c r="FP117" s="42"/>
      <c r="FQ117" s="42"/>
      <c r="FR117" s="42"/>
      <c r="FS117" s="42"/>
      <c r="FT117" s="42"/>
      <c r="FU117" s="42"/>
      <c r="FV117" s="42"/>
      <c r="FW117" s="42"/>
      <c r="FX117" s="42"/>
      <c r="FY117" s="42"/>
      <c r="FZ117" s="44">
        <v>115</v>
      </c>
      <c r="GA117" s="44" t="str">
        <f t="shared" si="79"/>
        <v>HGBCJDLI</v>
      </c>
      <c r="GB117" s="44" t="s">
        <v>160</v>
      </c>
      <c r="GC117" s="44" t="s">
        <v>149</v>
      </c>
      <c r="GD117" s="44" t="s">
        <v>146</v>
      </c>
      <c r="GE117" s="44" t="s">
        <v>163</v>
      </c>
      <c r="GF117" s="44" t="s">
        <v>159</v>
      </c>
      <c r="GG117" s="44" t="s">
        <v>147</v>
      </c>
      <c r="GH117" s="44" t="s">
        <v>152</v>
      </c>
      <c r="GI117" s="44" t="s">
        <v>150</v>
      </c>
      <c r="GJ117" s="100" t="str">
        <f t="shared" ref="GJ117:GQ117" si="1149">VLOOKUP(GB117,$FM$3:$FN$15,2,FALSE)</f>
        <v>Saudiarabien</v>
      </c>
      <c r="GK117" s="100" t="str">
        <f t="shared" si="1149"/>
        <v>Iran</v>
      </c>
      <c r="GL117" s="100" t="str">
        <f t="shared" si="1149"/>
        <v>Qatar</v>
      </c>
      <c r="GM117" s="100" t="str">
        <f t="shared" si="1149"/>
        <v>Haiti</v>
      </c>
      <c r="GN117" s="100" t="str">
        <f t="shared" si="1149"/>
        <v>Österrike</v>
      </c>
      <c r="GO117" s="100" t="str">
        <f t="shared" si="1149"/>
        <v>Australien</v>
      </c>
      <c r="GP117" s="100" t="str">
        <f t="shared" si="1149"/>
        <v>Ghana</v>
      </c>
      <c r="GQ117" s="100" t="str">
        <f t="shared" si="1149"/>
        <v>Irak</v>
      </c>
      <c r="GR117" s="42" t="str">
        <f t="shared" si="81"/>
        <v/>
      </c>
      <c r="GS117" s="42"/>
      <c r="GT117" s="42"/>
      <c r="GU117" s="42"/>
      <c r="GV117" s="42"/>
      <c r="GW117" s="42"/>
      <c r="GX117" s="127"/>
      <c r="GY117" s="42"/>
      <c r="GZ117" s="85">
        <v>114</v>
      </c>
      <c r="HA117" s="42"/>
      <c r="HB117" s="96"/>
      <c r="HC117" s="85"/>
      <c r="HD117" s="42"/>
      <c r="HE117" s="42"/>
      <c r="HF117" s="42"/>
      <c r="HG117" s="42"/>
    </row>
    <row r="118" spans="1:215" ht="14.25" customHeight="1" x14ac:dyDescent="0.35">
      <c r="A118" s="42"/>
      <c r="B118" s="85">
        <v>79</v>
      </c>
      <c r="C118" s="86">
        <v>46204</v>
      </c>
      <c r="D118" s="145" t="str">
        <f>IF($O$8="Resultat OK",$O$4,"Vinnare grupp A")</f>
        <v>Vinnare grupp A</v>
      </c>
      <c r="E118" s="88" t="s">
        <v>157</v>
      </c>
      <c r="F118" s="89" t="str">
        <f>IF($FN$19=TRUE,"Bästa trea CEFHI",HLOOKUP("A",$GJ$3:$GQ$203,$GA$3,FALSE))</f>
        <v>Bästa trea CEFHI</v>
      </c>
      <c r="G118" s="90"/>
      <c r="H118" s="85" t="s">
        <v>157</v>
      </c>
      <c r="I118" s="90"/>
      <c r="J118" s="85" t="str">
        <f t="shared" si="1141"/>
        <v/>
      </c>
      <c r="K118" s="91"/>
      <c r="L118" s="91"/>
      <c r="M118" s="46"/>
      <c r="N118" s="46"/>
      <c r="O118" s="146"/>
      <c r="P118" s="147" t="str">
        <f t="shared" si="1142"/>
        <v/>
      </c>
      <c r="Q118" s="149"/>
      <c r="R118" s="203"/>
      <c r="S118" s="195"/>
      <c r="T118" s="195"/>
      <c r="U118" s="195"/>
      <c r="V118" s="204"/>
      <c r="W118" s="148"/>
      <c r="X118" s="148"/>
      <c r="Y118" s="44"/>
      <c r="Z118" s="44"/>
      <c r="AA118" s="44"/>
      <c r="AB118" s="47"/>
      <c r="AC118" s="48"/>
      <c r="AD118" s="85">
        <v>79</v>
      </c>
      <c r="AE118" s="86">
        <v>46204</v>
      </c>
      <c r="AF118" s="145" t="str">
        <f>IF($O$8="Resultat OK",$O$4,"Vinnare grupp A")</f>
        <v>Vinnare grupp A</v>
      </c>
      <c r="AG118" s="88" t="s">
        <v>157</v>
      </c>
      <c r="AH118" s="89" t="str">
        <f>IF($FN$19=TRUE,"Bästa trea CEFHI",HLOOKUP("A",$GJ$3:$GQ$203,$GA$3,FALSE))</f>
        <v>Bästa trea CEFHI</v>
      </c>
      <c r="AI118" s="90"/>
      <c r="AJ118" s="85" t="s">
        <v>157</v>
      </c>
      <c r="AK118" s="90"/>
      <c r="AL118" s="85" t="str">
        <f t="shared" si="1143"/>
        <v/>
      </c>
      <c r="AM118" s="58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14"/>
      <c r="BS118" s="14"/>
      <c r="BT118" s="14"/>
      <c r="BU118" s="49"/>
      <c r="BV118" s="49"/>
      <c r="BW118" s="49"/>
      <c r="BX118" s="49"/>
      <c r="BY118" s="49"/>
      <c r="BZ118" s="49"/>
      <c r="CA118" s="49"/>
      <c r="CB118" s="14"/>
      <c r="CC118" s="49"/>
      <c r="CD118" s="49"/>
      <c r="CE118" s="14"/>
      <c r="CF118" s="14"/>
      <c r="CG118" s="49"/>
      <c r="CH118" s="49"/>
      <c r="CI118" s="49"/>
      <c r="CJ118" s="49"/>
      <c r="CK118" s="49"/>
      <c r="CL118" s="49"/>
      <c r="CM118" s="49"/>
      <c r="CN118" s="49"/>
      <c r="CO118" s="49"/>
      <c r="CP118" s="49"/>
      <c r="CQ118" s="49"/>
      <c r="CR118" s="49"/>
      <c r="CS118" s="49"/>
      <c r="CT118" s="49"/>
      <c r="CU118" s="49"/>
      <c r="CV118" s="49"/>
      <c r="CW118" s="49"/>
      <c r="CX118" s="49"/>
      <c r="CY118" s="14"/>
      <c r="CZ118" s="14"/>
      <c r="DA118" s="49"/>
      <c r="DB118" s="49"/>
      <c r="DC118" s="49"/>
      <c r="DD118" s="49"/>
      <c r="DE118" s="49"/>
      <c r="DF118" s="49"/>
      <c r="DG118" s="49"/>
      <c r="DH118" s="49"/>
      <c r="DI118" s="49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49"/>
      <c r="DU118" s="49"/>
      <c r="DV118" s="49"/>
      <c r="DW118" s="49"/>
      <c r="DX118" s="49"/>
      <c r="DY118" s="49"/>
      <c r="DZ118" s="49"/>
      <c r="EA118" s="49"/>
      <c r="EB118" s="49"/>
      <c r="EC118" s="49"/>
      <c r="ED118" s="49"/>
      <c r="EE118" s="49"/>
      <c r="EF118" s="49"/>
      <c r="EG118" s="49"/>
      <c r="EH118" s="49"/>
      <c r="EI118" s="49"/>
      <c r="EJ118" s="49"/>
      <c r="EK118" s="49"/>
      <c r="EL118" s="49"/>
      <c r="EM118" s="14"/>
      <c r="EN118" s="49"/>
      <c r="EO118" s="49"/>
      <c r="EP118" s="49"/>
      <c r="EQ118" s="49"/>
      <c r="ER118" s="49"/>
      <c r="ES118" s="49"/>
      <c r="ET118" s="49"/>
      <c r="EU118" s="49"/>
      <c r="EV118" s="49"/>
      <c r="EW118" s="49"/>
      <c r="EX118" s="49"/>
      <c r="EY118" s="49"/>
      <c r="EZ118" s="49"/>
      <c r="FA118" s="49"/>
      <c r="FB118" s="49"/>
      <c r="FC118" s="49"/>
      <c r="FD118" s="49"/>
      <c r="FE118" s="49"/>
      <c r="FF118" s="49"/>
      <c r="FG118" s="14"/>
      <c r="FH118" s="49"/>
      <c r="FI118" s="49"/>
      <c r="FJ118" s="14"/>
      <c r="FK118" s="42"/>
      <c r="FL118" s="42"/>
      <c r="FM118" s="42"/>
      <c r="FN118" s="42"/>
      <c r="FO118" s="42"/>
      <c r="FP118" s="42"/>
      <c r="FQ118" s="42"/>
      <c r="FR118" s="42"/>
      <c r="FS118" s="42"/>
      <c r="FT118" s="42"/>
      <c r="FU118" s="42"/>
      <c r="FV118" s="42"/>
      <c r="FW118" s="42"/>
      <c r="FX118" s="42"/>
      <c r="FY118" s="42"/>
      <c r="FZ118" s="44">
        <v>116</v>
      </c>
      <c r="GA118" s="44" t="str">
        <f t="shared" si="79"/>
        <v>HGBCJDIK</v>
      </c>
      <c r="GB118" s="44" t="s">
        <v>160</v>
      </c>
      <c r="GC118" s="44" t="s">
        <v>149</v>
      </c>
      <c r="GD118" s="44" t="s">
        <v>146</v>
      </c>
      <c r="GE118" s="44" t="s">
        <v>163</v>
      </c>
      <c r="GF118" s="44" t="s">
        <v>159</v>
      </c>
      <c r="GG118" s="44" t="s">
        <v>147</v>
      </c>
      <c r="GH118" s="44" t="s">
        <v>150</v>
      </c>
      <c r="GI118" s="44" t="s">
        <v>151</v>
      </c>
      <c r="GJ118" s="100" t="str">
        <f t="shared" ref="GJ118:GQ118" si="1150">VLOOKUP(GB118,$FM$3:$FN$15,2,FALSE)</f>
        <v>Saudiarabien</v>
      </c>
      <c r="GK118" s="100" t="str">
        <f t="shared" si="1150"/>
        <v>Iran</v>
      </c>
      <c r="GL118" s="100" t="str">
        <f t="shared" si="1150"/>
        <v>Qatar</v>
      </c>
      <c r="GM118" s="100" t="str">
        <f t="shared" si="1150"/>
        <v>Haiti</v>
      </c>
      <c r="GN118" s="100" t="str">
        <f t="shared" si="1150"/>
        <v>Österrike</v>
      </c>
      <c r="GO118" s="100" t="str">
        <f t="shared" si="1150"/>
        <v>Australien</v>
      </c>
      <c r="GP118" s="100" t="str">
        <f t="shared" si="1150"/>
        <v>Irak</v>
      </c>
      <c r="GQ118" s="100" t="str">
        <f t="shared" si="1150"/>
        <v>Uzbekistan</v>
      </c>
      <c r="GR118" s="42" t="str">
        <f t="shared" si="81"/>
        <v/>
      </c>
      <c r="GS118" s="42"/>
      <c r="GT118" s="42"/>
      <c r="GU118" s="42"/>
      <c r="GV118" s="42"/>
      <c r="GW118" s="42"/>
      <c r="GX118" s="127"/>
      <c r="GY118" s="42"/>
      <c r="GZ118" s="85">
        <v>115</v>
      </c>
      <c r="HA118" s="42"/>
      <c r="HB118" s="96"/>
      <c r="HC118" s="85"/>
      <c r="HD118" s="42"/>
      <c r="HE118" s="42"/>
      <c r="HF118" s="42"/>
      <c r="HG118" s="42"/>
    </row>
    <row r="119" spans="1:215" ht="14.25" customHeight="1" x14ac:dyDescent="0.35">
      <c r="A119" s="42"/>
      <c r="B119" s="85">
        <v>80</v>
      </c>
      <c r="C119" s="86">
        <v>46204</v>
      </c>
      <c r="D119" s="145" t="str">
        <f>IF($O$107="Resultat OK",$O$103,"Vinnare grupp L")</f>
        <v>Vinnare grupp L</v>
      </c>
      <c r="E119" s="88" t="s">
        <v>157</v>
      </c>
      <c r="F119" s="89" t="str">
        <f>IF($FN$19=TRUE,"Bästa trea EHIJK",HLOOKUP("L",$GJ$3:$GQ$203,$GA$3,FALSE))</f>
        <v>Bästa trea EHIJK</v>
      </c>
      <c r="G119" s="90"/>
      <c r="H119" s="85" t="s">
        <v>157</v>
      </c>
      <c r="I119" s="90"/>
      <c r="J119" s="85" t="str">
        <f t="shared" si="1141"/>
        <v/>
      </c>
      <c r="K119" s="91"/>
      <c r="L119" s="91"/>
      <c r="M119" s="46"/>
      <c r="N119" s="46"/>
      <c r="O119" s="146"/>
      <c r="P119" s="147" t="str">
        <f t="shared" si="1142"/>
        <v/>
      </c>
      <c r="Q119" s="149"/>
      <c r="R119" s="203"/>
      <c r="S119" s="195"/>
      <c r="T119" s="195"/>
      <c r="U119" s="195"/>
      <c r="V119" s="204"/>
      <c r="W119" s="148"/>
      <c r="X119" s="148"/>
      <c r="Y119" s="44"/>
      <c r="Z119" s="44"/>
      <c r="AA119" s="44"/>
      <c r="AB119" s="47"/>
      <c r="AC119" s="48"/>
      <c r="AD119" s="85">
        <v>80</v>
      </c>
      <c r="AE119" s="86">
        <v>46204</v>
      </c>
      <c r="AF119" s="145" t="str">
        <f>IF($O$107="Resultat OK",$O$103,"Vinnare grupp L")</f>
        <v>Vinnare grupp L</v>
      </c>
      <c r="AG119" s="88" t="s">
        <v>157</v>
      </c>
      <c r="AH119" s="89" t="str">
        <f>IF($FN$19=TRUE,"Bästa trea EHIJK",HLOOKUP("L",$GJ$3:$GQ$203,$GA$3,FALSE))</f>
        <v>Bästa trea EHIJK</v>
      </c>
      <c r="AI119" s="90"/>
      <c r="AJ119" s="85" t="s">
        <v>157</v>
      </c>
      <c r="AK119" s="90"/>
      <c r="AL119" s="85" t="str">
        <f t="shared" si="1143"/>
        <v/>
      </c>
      <c r="AM119" s="58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14"/>
      <c r="BS119" s="14"/>
      <c r="BT119" s="14"/>
      <c r="BU119" s="49"/>
      <c r="BV119" s="49"/>
      <c r="BW119" s="49"/>
      <c r="BX119" s="49"/>
      <c r="BY119" s="49"/>
      <c r="BZ119" s="49"/>
      <c r="CA119" s="49"/>
      <c r="CB119" s="14"/>
      <c r="CC119" s="49"/>
      <c r="CD119" s="49"/>
      <c r="CE119" s="14"/>
      <c r="CF119" s="14"/>
      <c r="CG119" s="49"/>
      <c r="CH119" s="49"/>
      <c r="CI119" s="49"/>
      <c r="CJ119" s="49"/>
      <c r="CK119" s="49"/>
      <c r="CL119" s="49"/>
      <c r="CM119" s="49"/>
      <c r="CN119" s="49"/>
      <c r="CO119" s="49"/>
      <c r="CP119" s="49"/>
      <c r="CQ119" s="49"/>
      <c r="CR119" s="49"/>
      <c r="CS119" s="49"/>
      <c r="CT119" s="49"/>
      <c r="CU119" s="49"/>
      <c r="CV119" s="49"/>
      <c r="CW119" s="49"/>
      <c r="CX119" s="49"/>
      <c r="CY119" s="14"/>
      <c r="CZ119" s="14"/>
      <c r="DA119" s="49"/>
      <c r="DB119" s="49"/>
      <c r="DC119" s="49"/>
      <c r="DD119" s="49"/>
      <c r="DE119" s="49"/>
      <c r="DF119" s="49"/>
      <c r="DG119" s="49"/>
      <c r="DH119" s="49"/>
      <c r="DI119" s="49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49"/>
      <c r="DU119" s="49"/>
      <c r="DV119" s="49"/>
      <c r="DW119" s="49"/>
      <c r="DX119" s="49"/>
      <c r="DY119" s="49"/>
      <c r="DZ119" s="49"/>
      <c r="EA119" s="49"/>
      <c r="EB119" s="49"/>
      <c r="EC119" s="49"/>
      <c r="ED119" s="49"/>
      <c r="EE119" s="49"/>
      <c r="EF119" s="49"/>
      <c r="EG119" s="49"/>
      <c r="EH119" s="49"/>
      <c r="EI119" s="49"/>
      <c r="EJ119" s="49"/>
      <c r="EK119" s="49"/>
      <c r="EL119" s="49"/>
      <c r="EM119" s="14"/>
      <c r="EN119" s="49"/>
      <c r="EO119" s="49"/>
      <c r="EP119" s="49"/>
      <c r="EQ119" s="49"/>
      <c r="ER119" s="49"/>
      <c r="ES119" s="49"/>
      <c r="ET119" s="49"/>
      <c r="EU119" s="49"/>
      <c r="EV119" s="49"/>
      <c r="EW119" s="49"/>
      <c r="EX119" s="49"/>
      <c r="EY119" s="49"/>
      <c r="EZ119" s="49"/>
      <c r="FA119" s="49"/>
      <c r="FB119" s="49"/>
      <c r="FC119" s="49"/>
      <c r="FD119" s="49"/>
      <c r="FE119" s="49"/>
      <c r="FF119" s="49"/>
      <c r="FG119" s="14"/>
      <c r="FH119" s="49"/>
      <c r="FI119" s="49"/>
      <c r="FJ119" s="14"/>
      <c r="FK119" s="42"/>
      <c r="FL119" s="42"/>
      <c r="FM119" s="42"/>
      <c r="FN119" s="42"/>
      <c r="FO119" s="42"/>
      <c r="FP119" s="42"/>
      <c r="FQ119" s="42"/>
      <c r="FR119" s="42"/>
      <c r="FS119" s="42"/>
      <c r="FT119" s="42"/>
      <c r="FU119" s="42"/>
      <c r="FV119" s="42"/>
      <c r="FW119" s="42"/>
      <c r="FX119" s="42"/>
      <c r="FY119" s="42"/>
      <c r="FZ119" s="44">
        <v>117</v>
      </c>
      <c r="GA119" s="44" t="str">
        <f t="shared" si="79"/>
        <v>CJBDIFLK</v>
      </c>
      <c r="GB119" s="44" t="s">
        <v>163</v>
      </c>
      <c r="GC119" s="44" t="s">
        <v>159</v>
      </c>
      <c r="GD119" s="44" t="s">
        <v>146</v>
      </c>
      <c r="GE119" s="44" t="s">
        <v>147</v>
      </c>
      <c r="GF119" s="44" t="s">
        <v>150</v>
      </c>
      <c r="GG119" s="44" t="s">
        <v>109</v>
      </c>
      <c r="GH119" s="44" t="s">
        <v>152</v>
      </c>
      <c r="GI119" s="44" t="s">
        <v>151</v>
      </c>
      <c r="GJ119" s="100" t="str">
        <f t="shared" ref="GJ119:GQ119" si="1151">VLOOKUP(GB119,$FM$3:$FN$15,2,FALSE)</f>
        <v>Haiti</v>
      </c>
      <c r="GK119" s="100" t="str">
        <f t="shared" si="1151"/>
        <v>Österrike</v>
      </c>
      <c r="GL119" s="100" t="str">
        <f t="shared" si="1151"/>
        <v>Qatar</v>
      </c>
      <c r="GM119" s="100" t="str">
        <f t="shared" si="1151"/>
        <v>Australien</v>
      </c>
      <c r="GN119" s="100" t="str">
        <f t="shared" si="1151"/>
        <v>Irak</v>
      </c>
      <c r="GO119" s="100" t="str">
        <f t="shared" si="1151"/>
        <v>Sverige</v>
      </c>
      <c r="GP119" s="100" t="str">
        <f t="shared" si="1151"/>
        <v>Ghana</v>
      </c>
      <c r="GQ119" s="100" t="str">
        <f t="shared" si="1151"/>
        <v>Uzbekistan</v>
      </c>
      <c r="GR119" s="42" t="str">
        <f t="shared" si="81"/>
        <v/>
      </c>
      <c r="GS119" s="42"/>
      <c r="GT119" s="42"/>
      <c r="GU119" s="42"/>
      <c r="GV119" s="42"/>
      <c r="GW119" s="42"/>
      <c r="GX119" s="127"/>
      <c r="GY119" s="42"/>
      <c r="GZ119" s="85">
        <v>116</v>
      </c>
      <c r="HA119" s="42"/>
      <c r="HB119" s="96"/>
      <c r="HC119" s="85"/>
      <c r="HD119" s="42"/>
      <c r="HE119" s="42"/>
      <c r="HF119" s="42"/>
      <c r="HG119" s="42"/>
    </row>
    <row r="120" spans="1:215" ht="14.25" customHeight="1" x14ac:dyDescent="0.35">
      <c r="A120" s="42"/>
      <c r="B120" s="85">
        <v>81</v>
      </c>
      <c r="C120" s="86">
        <v>46205</v>
      </c>
      <c r="D120" s="145" t="str">
        <f>IF($O$35="Resultat OK",$O$31,"Vinnare grupp D")</f>
        <v>Vinnare grupp D</v>
      </c>
      <c r="E120" s="88" t="s">
        <v>157</v>
      </c>
      <c r="F120" s="89" t="str">
        <f>IF($FN$19=TRUE,"Bästa trea BEFIJ",HLOOKUP("D",$GJ$3:$GQ$203,$GA$3,FALSE))</f>
        <v>Bästa trea BEFIJ</v>
      </c>
      <c r="G120" s="90"/>
      <c r="H120" s="85" t="s">
        <v>157</v>
      </c>
      <c r="I120" s="90"/>
      <c r="J120" s="85" t="str">
        <f t="shared" si="1141"/>
        <v/>
      </c>
      <c r="K120" s="91"/>
      <c r="L120" s="91"/>
      <c r="M120" s="46"/>
      <c r="N120" s="46"/>
      <c r="O120" s="146"/>
      <c r="P120" s="147" t="str">
        <f t="shared" si="1142"/>
        <v/>
      </c>
      <c r="Q120" s="149"/>
      <c r="R120" s="203"/>
      <c r="S120" s="195"/>
      <c r="T120" s="195"/>
      <c r="U120" s="195"/>
      <c r="V120" s="204"/>
      <c r="W120" s="42"/>
      <c r="X120" s="44"/>
      <c r="Y120" s="44"/>
      <c r="Z120" s="3"/>
      <c r="AA120" s="3"/>
      <c r="AB120" s="1"/>
      <c r="AC120" s="14"/>
      <c r="AD120" s="85">
        <v>81</v>
      </c>
      <c r="AE120" s="86">
        <v>46205</v>
      </c>
      <c r="AF120" s="145" t="str">
        <f>IF($O$35="Resultat OK",$O$31,"Vinnare grupp D")</f>
        <v>Vinnare grupp D</v>
      </c>
      <c r="AG120" s="88" t="s">
        <v>157</v>
      </c>
      <c r="AH120" s="89" t="str">
        <f>IF($FN$19=TRUE,"Bästa trea BEFIJ",HLOOKUP("D",$GJ$3:$GQ$203,$GA$3,FALSE))</f>
        <v>Bästa trea BEFIJ</v>
      </c>
      <c r="AI120" s="90"/>
      <c r="AJ120" s="85" t="s">
        <v>157</v>
      </c>
      <c r="AK120" s="90"/>
      <c r="AL120" s="85" t="str">
        <f t="shared" si="1143"/>
        <v/>
      </c>
      <c r="AM120" s="58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14"/>
      <c r="BS120" s="14"/>
      <c r="BT120" s="14"/>
      <c r="BU120" s="49"/>
      <c r="BV120" s="49"/>
      <c r="BW120" s="49"/>
      <c r="BX120" s="49"/>
      <c r="BY120" s="49"/>
      <c r="BZ120" s="49"/>
      <c r="CA120" s="49"/>
      <c r="CB120" s="14"/>
      <c r="CC120" s="49"/>
      <c r="CD120" s="49"/>
      <c r="CE120" s="14"/>
      <c r="CF120" s="14"/>
      <c r="CG120" s="49"/>
      <c r="CH120" s="49"/>
      <c r="CI120" s="49"/>
      <c r="CJ120" s="49"/>
      <c r="CK120" s="49"/>
      <c r="CL120" s="49"/>
      <c r="CM120" s="49"/>
      <c r="CN120" s="49"/>
      <c r="CO120" s="49"/>
      <c r="CP120" s="49"/>
      <c r="CQ120" s="49"/>
      <c r="CR120" s="49"/>
      <c r="CS120" s="49"/>
      <c r="CT120" s="49"/>
      <c r="CU120" s="49"/>
      <c r="CV120" s="49"/>
      <c r="CW120" s="49"/>
      <c r="CX120" s="49"/>
      <c r="CY120" s="14"/>
      <c r="CZ120" s="14"/>
      <c r="DA120" s="49"/>
      <c r="DB120" s="49"/>
      <c r="DC120" s="49"/>
      <c r="DD120" s="49"/>
      <c r="DE120" s="49"/>
      <c r="DF120" s="49"/>
      <c r="DG120" s="49"/>
      <c r="DH120" s="49"/>
      <c r="DI120" s="49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49"/>
      <c r="DU120" s="49"/>
      <c r="DV120" s="49"/>
      <c r="DW120" s="49"/>
      <c r="DX120" s="49"/>
      <c r="DY120" s="49"/>
      <c r="DZ120" s="49"/>
      <c r="EA120" s="49"/>
      <c r="EB120" s="49"/>
      <c r="EC120" s="49"/>
      <c r="ED120" s="49"/>
      <c r="EE120" s="49"/>
      <c r="EF120" s="49"/>
      <c r="EG120" s="49"/>
      <c r="EH120" s="49"/>
      <c r="EI120" s="49"/>
      <c r="EJ120" s="49"/>
      <c r="EK120" s="49"/>
      <c r="EL120" s="49"/>
      <c r="EM120" s="14"/>
      <c r="EN120" s="49"/>
      <c r="EO120" s="49"/>
      <c r="EP120" s="49"/>
      <c r="EQ120" s="49"/>
      <c r="ER120" s="49"/>
      <c r="ES120" s="49"/>
      <c r="ET120" s="49"/>
      <c r="EU120" s="49"/>
      <c r="EV120" s="49"/>
      <c r="EW120" s="49"/>
      <c r="EX120" s="49"/>
      <c r="EY120" s="49"/>
      <c r="EZ120" s="49"/>
      <c r="FA120" s="49"/>
      <c r="FB120" s="49"/>
      <c r="FC120" s="49"/>
      <c r="FD120" s="49"/>
      <c r="FE120" s="49"/>
      <c r="FF120" s="49"/>
      <c r="FG120" s="14"/>
      <c r="FH120" s="49"/>
      <c r="FI120" s="49"/>
      <c r="FJ120" s="14"/>
      <c r="FK120" s="42"/>
      <c r="FL120" s="42"/>
      <c r="FM120" s="42"/>
      <c r="FN120" s="42"/>
      <c r="FO120" s="42"/>
      <c r="FP120" s="42"/>
      <c r="FQ120" s="42"/>
      <c r="FR120" s="42"/>
      <c r="FS120" s="42"/>
      <c r="FT120" s="42"/>
      <c r="FU120" s="42"/>
      <c r="FV120" s="42"/>
      <c r="FW120" s="42"/>
      <c r="FX120" s="42"/>
      <c r="FY120" s="42"/>
      <c r="FZ120" s="44">
        <v>118</v>
      </c>
      <c r="GA120" s="44" t="str">
        <f t="shared" si="79"/>
        <v>CJBDHFLK</v>
      </c>
      <c r="GB120" s="44" t="s">
        <v>163</v>
      </c>
      <c r="GC120" s="44" t="s">
        <v>159</v>
      </c>
      <c r="GD120" s="44" t="s">
        <v>146</v>
      </c>
      <c r="GE120" s="44" t="s">
        <v>147</v>
      </c>
      <c r="GF120" s="44" t="s">
        <v>160</v>
      </c>
      <c r="GG120" s="44" t="s">
        <v>109</v>
      </c>
      <c r="GH120" s="44" t="s">
        <v>152</v>
      </c>
      <c r="GI120" s="44" t="s">
        <v>151</v>
      </c>
      <c r="GJ120" s="100" t="str">
        <f t="shared" ref="GJ120:GQ120" si="1152">VLOOKUP(GB120,$FM$3:$FN$15,2,FALSE)</f>
        <v>Haiti</v>
      </c>
      <c r="GK120" s="100" t="str">
        <f t="shared" si="1152"/>
        <v>Österrike</v>
      </c>
      <c r="GL120" s="100" t="str">
        <f t="shared" si="1152"/>
        <v>Qatar</v>
      </c>
      <c r="GM120" s="100" t="str">
        <f t="shared" si="1152"/>
        <v>Australien</v>
      </c>
      <c r="GN120" s="100" t="str">
        <f t="shared" si="1152"/>
        <v>Saudiarabien</v>
      </c>
      <c r="GO120" s="100" t="str">
        <f t="shared" si="1152"/>
        <v>Sverige</v>
      </c>
      <c r="GP120" s="100" t="str">
        <f t="shared" si="1152"/>
        <v>Ghana</v>
      </c>
      <c r="GQ120" s="100" t="str">
        <f t="shared" si="1152"/>
        <v>Uzbekistan</v>
      </c>
      <c r="GR120" s="42" t="str">
        <f t="shared" si="81"/>
        <v/>
      </c>
      <c r="GS120" s="42"/>
      <c r="GT120" s="42"/>
      <c r="GU120" s="42"/>
      <c r="GV120" s="42"/>
      <c r="GW120" s="42"/>
      <c r="GX120" s="127"/>
      <c r="GY120" s="42"/>
      <c r="GZ120" s="85">
        <v>117</v>
      </c>
      <c r="HA120" s="42"/>
      <c r="HB120" s="96"/>
      <c r="HC120" s="85"/>
      <c r="HD120" s="42"/>
      <c r="HE120" s="42"/>
      <c r="HF120" s="42"/>
      <c r="HG120" s="42"/>
    </row>
    <row r="121" spans="1:215" ht="14.25" customHeight="1" x14ac:dyDescent="0.35">
      <c r="A121" s="42"/>
      <c r="B121" s="85">
        <v>82</v>
      </c>
      <c r="C121" s="86">
        <v>46204</v>
      </c>
      <c r="D121" s="145" t="str">
        <f>IF($O$62="Resultat OK",$O$58,"Vinnare grupp G")</f>
        <v>Vinnare grupp G</v>
      </c>
      <c r="E121" s="88" t="s">
        <v>157</v>
      </c>
      <c r="F121" s="89" t="str">
        <f>IF($FN$19=TRUE,"Bästa trea AEHIJ",HLOOKUP("G",$GJ$3:$GQ$203,$GA$3,FALSE))</f>
        <v>Bästa trea AEHIJ</v>
      </c>
      <c r="G121" s="90"/>
      <c r="H121" s="85" t="s">
        <v>157</v>
      </c>
      <c r="I121" s="90"/>
      <c r="J121" s="85" t="str">
        <f t="shared" si="1141"/>
        <v/>
      </c>
      <c r="K121" s="91"/>
      <c r="L121" s="91"/>
      <c r="M121" s="46"/>
      <c r="N121" s="46"/>
      <c r="O121" s="146"/>
      <c r="P121" s="147" t="str">
        <f t="shared" si="1142"/>
        <v/>
      </c>
      <c r="Q121" s="149"/>
      <c r="R121" s="203"/>
      <c r="S121" s="195"/>
      <c r="T121" s="195"/>
      <c r="U121" s="195"/>
      <c r="V121" s="204"/>
      <c r="W121" s="42"/>
      <c r="X121" s="44"/>
      <c r="Y121" s="44"/>
      <c r="Z121" s="150"/>
      <c r="AA121" s="150"/>
      <c r="AB121" s="150"/>
      <c r="AC121" s="151"/>
      <c r="AD121" s="85">
        <v>82</v>
      </c>
      <c r="AE121" s="86">
        <v>46204</v>
      </c>
      <c r="AF121" s="145" t="str">
        <f>IF($O$62="Resultat OK",$O$58,"Vinnare grupp G")</f>
        <v>Vinnare grupp G</v>
      </c>
      <c r="AG121" s="88" t="s">
        <v>157</v>
      </c>
      <c r="AH121" s="89" t="str">
        <f>IF($FN$19=TRUE,"Bästa trea AEHIJ",HLOOKUP("G",$GJ$3:$GQ$203,$GA$3,FALSE))</f>
        <v>Bästa trea AEHIJ</v>
      </c>
      <c r="AI121" s="90"/>
      <c r="AJ121" s="85" t="s">
        <v>157</v>
      </c>
      <c r="AK121" s="90"/>
      <c r="AL121" s="85" t="str">
        <f t="shared" si="1143"/>
        <v/>
      </c>
      <c r="AM121" s="58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14"/>
      <c r="BS121" s="14"/>
      <c r="BT121" s="14"/>
      <c r="BU121" s="49"/>
      <c r="BV121" s="49"/>
      <c r="BW121" s="49"/>
      <c r="BX121" s="49"/>
      <c r="BY121" s="49"/>
      <c r="BZ121" s="49"/>
      <c r="CA121" s="49"/>
      <c r="CB121" s="14"/>
      <c r="CC121" s="49"/>
      <c r="CD121" s="49"/>
      <c r="CE121" s="14"/>
      <c r="CF121" s="14"/>
      <c r="CG121" s="49"/>
      <c r="CH121" s="49"/>
      <c r="CI121" s="49"/>
      <c r="CJ121" s="49"/>
      <c r="CK121" s="49"/>
      <c r="CL121" s="49"/>
      <c r="CM121" s="49"/>
      <c r="CN121" s="49"/>
      <c r="CO121" s="49"/>
      <c r="CP121" s="49"/>
      <c r="CQ121" s="49"/>
      <c r="CR121" s="49"/>
      <c r="CS121" s="49"/>
      <c r="CT121" s="49"/>
      <c r="CU121" s="49"/>
      <c r="CV121" s="49"/>
      <c r="CW121" s="49"/>
      <c r="CX121" s="49"/>
      <c r="CY121" s="14"/>
      <c r="CZ121" s="14"/>
      <c r="DA121" s="49"/>
      <c r="DB121" s="49"/>
      <c r="DC121" s="49"/>
      <c r="DD121" s="49"/>
      <c r="DE121" s="49"/>
      <c r="DF121" s="49"/>
      <c r="DG121" s="49"/>
      <c r="DH121" s="49"/>
      <c r="DI121" s="49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49"/>
      <c r="DU121" s="49"/>
      <c r="DV121" s="49"/>
      <c r="DW121" s="49"/>
      <c r="DX121" s="49"/>
      <c r="DY121" s="49"/>
      <c r="DZ121" s="49"/>
      <c r="EA121" s="49"/>
      <c r="EB121" s="49"/>
      <c r="EC121" s="49"/>
      <c r="ED121" s="49"/>
      <c r="EE121" s="49"/>
      <c r="EF121" s="49"/>
      <c r="EG121" s="49"/>
      <c r="EH121" s="49"/>
      <c r="EI121" s="49"/>
      <c r="EJ121" s="49"/>
      <c r="EK121" s="49"/>
      <c r="EL121" s="49"/>
      <c r="EM121" s="14"/>
      <c r="EN121" s="49"/>
      <c r="EO121" s="49"/>
      <c r="EP121" s="49"/>
      <c r="EQ121" s="49"/>
      <c r="ER121" s="49"/>
      <c r="ES121" s="49"/>
      <c r="ET121" s="49"/>
      <c r="EU121" s="49"/>
      <c r="EV121" s="49"/>
      <c r="EW121" s="49"/>
      <c r="EX121" s="49"/>
      <c r="EY121" s="49"/>
      <c r="EZ121" s="49"/>
      <c r="FA121" s="49"/>
      <c r="FB121" s="49"/>
      <c r="FC121" s="49"/>
      <c r="FD121" s="49"/>
      <c r="FE121" s="49"/>
      <c r="FF121" s="49"/>
      <c r="FG121" s="14"/>
      <c r="FH121" s="49"/>
      <c r="FI121" s="49"/>
      <c r="FJ121" s="14"/>
      <c r="FK121" s="42"/>
      <c r="FL121" s="42"/>
      <c r="FM121" s="42"/>
      <c r="FN121" s="42"/>
      <c r="FO121" s="42"/>
      <c r="FP121" s="42"/>
      <c r="FQ121" s="42"/>
      <c r="FR121" s="42"/>
      <c r="FS121" s="42"/>
      <c r="FT121" s="42"/>
      <c r="FU121" s="42"/>
      <c r="FV121" s="42"/>
      <c r="FW121" s="42"/>
      <c r="FX121" s="42"/>
      <c r="FY121" s="42"/>
      <c r="FZ121" s="44">
        <v>119</v>
      </c>
      <c r="GA121" s="44" t="str">
        <f t="shared" si="79"/>
        <v>CIBDHFLK</v>
      </c>
      <c r="GB121" s="44" t="s">
        <v>163</v>
      </c>
      <c r="GC121" s="44" t="s">
        <v>150</v>
      </c>
      <c r="GD121" s="44" t="s">
        <v>146</v>
      </c>
      <c r="GE121" s="44" t="s">
        <v>147</v>
      </c>
      <c r="GF121" s="44" t="s">
        <v>160</v>
      </c>
      <c r="GG121" s="44" t="s">
        <v>109</v>
      </c>
      <c r="GH121" s="44" t="s">
        <v>152</v>
      </c>
      <c r="GI121" s="44" t="s">
        <v>151</v>
      </c>
      <c r="GJ121" s="100" t="str">
        <f t="shared" ref="GJ121:GQ121" si="1153">VLOOKUP(GB121,$FM$3:$FN$15,2,FALSE)</f>
        <v>Haiti</v>
      </c>
      <c r="GK121" s="100" t="str">
        <f t="shared" si="1153"/>
        <v>Irak</v>
      </c>
      <c r="GL121" s="100" t="str">
        <f t="shared" si="1153"/>
        <v>Qatar</v>
      </c>
      <c r="GM121" s="100" t="str">
        <f t="shared" si="1153"/>
        <v>Australien</v>
      </c>
      <c r="GN121" s="100" t="str">
        <f t="shared" si="1153"/>
        <v>Saudiarabien</v>
      </c>
      <c r="GO121" s="100" t="str">
        <f t="shared" si="1153"/>
        <v>Sverige</v>
      </c>
      <c r="GP121" s="100" t="str">
        <f t="shared" si="1153"/>
        <v>Ghana</v>
      </c>
      <c r="GQ121" s="100" t="str">
        <f t="shared" si="1153"/>
        <v>Uzbekistan</v>
      </c>
      <c r="GR121" s="42" t="str">
        <f t="shared" si="81"/>
        <v/>
      </c>
      <c r="GS121" s="42"/>
      <c r="GT121" s="42"/>
      <c r="GU121" s="42"/>
      <c r="GV121" s="42"/>
      <c r="GW121" s="42"/>
      <c r="GX121" s="127"/>
      <c r="GY121" s="42"/>
      <c r="GZ121" s="85">
        <v>118</v>
      </c>
      <c r="HA121" s="42"/>
      <c r="HB121" s="96"/>
      <c r="HC121" s="85"/>
      <c r="HD121" s="42"/>
      <c r="HE121" s="42"/>
      <c r="HF121" s="42"/>
      <c r="HG121" s="42"/>
    </row>
    <row r="122" spans="1:215" ht="14.25" customHeight="1" x14ac:dyDescent="0.35">
      <c r="A122" s="42"/>
      <c r="B122" s="85">
        <v>83</v>
      </c>
      <c r="C122" s="86">
        <v>46206</v>
      </c>
      <c r="D122" s="145" t="str">
        <f>IF($O$98="Resultat OK",$O$95,"Tvåa grupp K")</f>
        <v>Tvåa grupp K</v>
      </c>
      <c r="E122" s="88" t="s">
        <v>157</v>
      </c>
      <c r="F122" s="89" t="str">
        <f>IF($O$107="Resultat OK",$O$104,"Tvåa grupp L")</f>
        <v>Tvåa grupp L</v>
      </c>
      <c r="G122" s="90"/>
      <c r="H122" s="85" t="s">
        <v>157</v>
      </c>
      <c r="I122" s="90"/>
      <c r="J122" s="85" t="str">
        <f t="shared" si="1141"/>
        <v/>
      </c>
      <c r="K122" s="91"/>
      <c r="L122" s="91"/>
      <c r="M122" s="46"/>
      <c r="N122" s="46"/>
      <c r="O122" s="146"/>
      <c r="P122" s="147" t="str">
        <f t="shared" si="1142"/>
        <v/>
      </c>
      <c r="Q122" s="149"/>
      <c r="R122" s="203"/>
      <c r="S122" s="195"/>
      <c r="T122" s="195"/>
      <c r="U122" s="195"/>
      <c r="V122" s="204"/>
      <c r="W122" s="42"/>
      <c r="X122" s="44"/>
      <c r="Y122" s="44"/>
      <c r="Z122" s="150"/>
      <c r="AA122" s="150"/>
      <c r="AB122" s="150"/>
      <c r="AC122" s="151"/>
      <c r="AD122" s="85">
        <v>83</v>
      </c>
      <c r="AE122" s="86">
        <v>46206</v>
      </c>
      <c r="AF122" s="145" t="str">
        <f>IF($O$98="Resultat OK",$O$95,"Tvåa grupp K")</f>
        <v>Tvåa grupp K</v>
      </c>
      <c r="AG122" s="88" t="s">
        <v>157</v>
      </c>
      <c r="AH122" s="89" t="str">
        <f>IF($O$107="Resultat OK",$O$104,"Tvåa grupp L")</f>
        <v>Tvåa grupp L</v>
      </c>
      <c r="AI122" s="90"/>
      <c r="AJ122" s="85" t="s">
        <v>157</v>
      </c>
      <c r="AK122" s="90"/>
      <c r="AL122" s="85" t="str">
        <f t="shared" si="1143"/>
        <v/>
      </c>
      <c r="AM122" s="58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14"/>
      <c r="BS122" s="14"/>
      <c r="BT122" s="14"/>
      <c r="BU122" s="49"/>
      <c r="BV122" s="49"/>
      <c r="BW122" s="49"/>
      <c r="BX122" s="49"/>
      <c r="BY122" s="49"/>
      <c r="BZ122" s="49"/>
      <c r="CA122" s="49"/>
      <c r="CB122" s="14"/>
      <c r="CC122" s="49"/>
      <c r="CD122" s="49"/>
      <c r="CE122" s="14"/>
      <c r="CF122" s="14"/>
      <c r="CG122" s="49"/>
      <c r="CH122" s="49"/>
      <c r="CI122" s="49"/>
      <c r="CJ122" s="49"/>
      <c r="CK122" s="49"/>
      <c r="CL122" s="49"/>
      <c r="CM122" s="49"/>
      <c r="CN122" s="49"/>
      <c r="CO122" s="49"/>
      <c r="CP122" s="49"/>
      <c r="CQ122" s="49"/>
      <c r="CR122" s="49"/>
      <c r="CS122" s="49"/>
      <c r="CT122" s="49"/>
      <c r="CU122" s="49"/>
      <c r="CV122" s="49"/>
      <c r="CW122" s="49"/>
      <c r="CX122" s="49"/>
      <c r="CY122" s="14"/>
      <c r="CZ122" s="14"/>
      <c r="DA122" s="49"/>
      <c r="DB122" s="49"/>
      <c r="DC122" s="49"/>
      <c r="DD122" s="49"/>
      <c r="DE122" s="49"/>
      <c r="DF122" s="49"/>
      <c r="DG122" s="49"/>
      <c r="DH122" s="49"/>
      <c r="DI122" s="49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49"/>
      <c r="DU122" s="49"/>
      <c r="DV122" s="49"/>
      <c r="DW122" s="49"/>
      <c r="DX122" s="49"/>
      <c r="DY122" s="49"/>
      <c r="DZ122" s="49"/>
      <c r="EA122" s="49"/>
      <c r="EB122" s="49"/>
      <c r="EC122" s="49"/>
      <c r="ED122" s="49"/>
      <c r="EE122" s="49"/>
      <c r="EF122" s="49"/>
      <c r="EG122" s="49"/>
      <c r="EH122" s="49"/>
      <c r="EI122" s="49"/>
      <c r="EJ122" s="49"/>
      <c r="EK122" s="49"/>
      <c r="EL122" s="49"/>
      <c r="EM122" s="14"/>
      <c r="EN122" s="49"/>
      <c r="EO122" s="49"/>
      <c r="EP122" s="49"/>
      <c r="EQ122" s="49"/>
      <c r="ER122" s="49"/>
      <c r="ES122" s="49"/>
      <c r="ET122" s="49"/>
      <c r="EU122" s="49"/>
      <c r="EV122" s="49"/>
      <c r="EW122" s="49"/>
      <c r="EX122" s="49"/>
      <c r="EY122" s="49"/>
      <c r="EZ122" s="49"/>
      <c r="FA122" s="49"/>
      <c r="FB122" s="49"/>
      <c r="FC122" s="49"/>
      <c r="FD122" s="49"/>
      <c r="FE122" s="49"/>
      <c r="FF122" s="49"/>
      <c r="FG122" s="14"/>
      <c r="FH122" s="49"/>
      <c r="FI122" s="49"/>
      <c r="FJ122" s="14"/>
      <c r="FK122" s="42"/>
      <c r="FL122" s="42"/>
      <c r="FM122" s="42"/>
      <c r="FN122" s="42"/>
      <c r="FO122" s="42"/>
      <c r="FP122" s="42"/>
      <c r="FQ122" s="42"/>
      <c r="FR122" s="42"/>
      <c r="FS122" s="42"/>
      <c r="FT122" s="42"/>
      <c r="FU122" s="42"/>
      <c r="FV122" s="42"/>
      <c r="FW122" s="42"/>
      <c r="FX122" s="42"/>
      <c r="FY122" s="42"/>
      <c r="FZ122" s="44">
        <v>120</v>
      </c>
      <c r="GA122" s="44" t="str">
        <f t="shared" si="79"/>
        <v>CJBDHFLI</v>
      </c>
      <c r="GB122" s="44" t="s">
        <v>163</v>
      </c>
      <c r="GC122" s="44" t="s">
        <v>159</v>
      </c>
      <c r="GD122" s="44" t="s">
        <v>146</v>
      </c>
      <c r="GE122" s="44" t="s">
        <v>147</v>
      </c>
      <c r="GF122" s="44" t="s">
        <v>160</v>
      </c>
      <c r="GG122" s="44" t="s">
        <v>109</v>
      </c>
      <c r="GH122" s="44" t="s">
        <v>152</v>
      </c>
      <c r="GI122" s="44" t="s">
        <v>150</v>
      </c>
      <c r="GJ122" s="100" t="str">
        <f t="shared" ref="GJ122:GQ122" si="1154">VLOOKUP(GB122,$FM$3:$FN$15,2,FALSE)</f>
        <v>Haiti</v>
      </c>
      <c r="GK122" s="100" t="str">
        <f t="shared" si="1154"/>
        <v>Österrike</v>
      </c>
      <c r="GL122" s="100" t="str">
        <f t="shared" si="1154"/>
        <v>Qatar</v>
      </c>
      <c r="GM122" s="100" t="str">
        <f t="shared" si="1154"/>
        <v>Australien</v>
      </c>
      <c r="GN122" s="100" t="str">
        <f t="shared" si="1154"/>
        <v>Saudiarabien</v>
      </c>
      <c r="GO122" s="100" t="str">
        <f t="shared" si="1154"/>
        <v>Sverige</v>
      </c>
      <c r="GP122" s="100" t="str">
        <f t="shared" si="1154"/>
        <v>Ghana</v>
      </c>
      <c r="GQ122" s="100" t="str">
        <f t="shared" si="1154"/>
        <v>Irak</v>
      </c>
      <c r="GR122" s="42" t="str">
        <f t="shared" si="81"/>
        <v/>
      </c>
      <c r="GS122" s="42"/>
      <c r="GT122" s="42"/>
      <c r="GU122" s="42"/>
      <c r="GV122" s="42"/>
      <c r="GW122" s="42"/>
      <c r="GX122" s="127"/>
      <c r="GY122" s="42"/>
      <c r="GZ122" s="85">
        <v>119</v>
      </c>
      <c r="HA122" s="42"/>
      <c r="HB122" s="96"/>
      <c r="HC122" s="85"/>
      <c r="HD122" s="42"/>
      <c r="HE122" s="42"/>
      <c r="HF122" s="42"/>
      <c r="HG122" s="42"/>
    </row>
    <row r="123" spans="1:215" ht="14.25" customHeight="1" x14ac:dyDescent="0.35">
      <c r="A123" s="42"/>
      <c r="B123" s="85">
        <v>84</v>
      </c>
      <c r="C123" s="86">
        <v>46205</v>
      </c>
      <c r="D123" s="145" t="str">
        <f>IF($O$71="Resultat OK",$O$67,"Vinnare grupp H")</f>
        <v>Vinnare grupp H</v>
      </c>
      <c r="E123" s="88" t="s">
        <v>157</v>
      </c>
      <c r="F123" s="89" t="str">
        <f>IF($O$89="Resultat OK",$O$86,"Tvåa grupp J")</f>
        <v>Tvåa grupp J</v>
      </c>
      <c r="G123" s="90"/>
      <c r="H123" s="85" t="s">
        <v>157</v>
      </c>
      <c r="I123" s="90"/>
      <c r="J123" s="85" t="str">
        <f t="shared" si="1141"/>
        <v/>
      </c>
      <c r="K123" s="91"/>
      <c r="L123" s="91"/>
      <c r="M123" s="46"/>
      <c r="N123" s="46"/>
      <c r="O123" s="146"/>
      <c r="P123" s="147" t="str">
        <f t="shared" si="1142"/>
        <v/>
      </c>
      <c r="Q123" s="149"/>
      <c r="R123" s="203"/>
      <c r="S123" s="195"/>
      <c r="T123" s="195"/>
      <c r="U123" s="195"/>
      <c r="V123" s="204"/>
      <c r="W123" s="42"/>
      <c r="X123" s="44"/>
      <c r="Y123" s="44"/>
      <c r="Z123" s="150"/>
      <c r="AA123" s="150"/>
      <c r="AB123" s="150"/>
      <c r="AC123" s="151"/>
      <c r="AD123" s="85">
        <v>84</v>
      </c>
      <c r="AE123" s="86">
        <v>46205</v>
      </c>
      <c r="AF123" s="145" t="str">
        <f>IF($O$71="Resultat OK",$O$67,"Vinnare grupp H")</f>
        <v>Vinnare grupp H</v>
      </c>
      <c r="AG123" s="88" t="s">
        <v>157</v>
      </c>
      <c r="AH123" s="89" t="str">
        <f>IF($O$89="Resultat OK",$O$86,"Tvåa grupp J")</f>
        <v>Tvåa grupp J</v>
      </c>
      <c r="AI123" s="90"/>
      <c r="AJ123" s="85" t="s">
        <v>157</v>
      </c>
      <c r="AK123" s="90"/>
      <c r="AL123" s="85" t="str">
        <f t="shared" si="1143"/>
        <v/>
      </c>
      <c r="AM123" s="58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14"/>
      <c r="BS123" s="14"/>
      <c r="BT123" s="14"/>
      <c r="BU123" s="49"/>
      <c r="BV123" s="49"/>
      <c r="BW123" s="49"/>
      <c r="BX123" s="49"/>
      <c r="BY123" s="49"/>
      <c r="BZ123" s="49"/>
      <c r="CA123" s="49"/>
      <c r="CB123" s="14"/>
      <c r="CC123" s="49"/>
      <c r="CD123" s="49"/>
      <c r="CE123" s="14"/>
      <c r="CF123" s="14"/>
      <c r="CG123" s="49"/>
      <c r="CH123" s="49"/>
      <c r="CI123" s="49"/>
      <c r="CJ123" s="49"/>
      <c r="CK123" s="49"/>
      <c r="CL123" s="49"/>
      <c r="CM123" s="49"/>
      <c r="CN123" s="49"/>
      <c r="CO123" s="49"/>
      <c r="CP123" s="49"/>
      <c r="CQ123" s="49"/>
      <c r="CR123" s="49"/>
      <c r="CS123" s="49"/>
      <c r="CT123" s="49"/>
      <c r="CU123" s="49"/>
      <c r="CV123" s="49"/>
      <c r="CW123" s="49"/>
      <c r="CX123" s="49"/>
      <c r="CY123" s="14"/>
      <c r="CZ123" s="14"/>
      <c r="DA123" s="49"/>
      <c r="DB123" s="49"/>
      <c r="DC123" s="49"/>
      <c r="DD123" s="49"/>
      <c r="DE123" s="49"/>
      <c r="DF123" s="49"/>
      <c r="DG123" s="49"/>
      <c r="DH123" s="49"/>
      <c r="DI123" s="49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49"/>
      <c r="DU123" s="49"/>
      <c r="DV123" s="49"/>
      <c r="DW123" s="49"/>
      <c r="DX123" s="49"/>
      <c r="DY123" s="49"/>
      <c r="DZ123" s="49"/>
      <c r="EA123" s="49"/>
      <c r="EB123" s="49"/>
      <c r="EC123" s="49"/>
      <c r="ED123" s="49"/>
      <c r="EE123" s="49"/>
      <c r="EF123" s="49"/>
      <c r="EG123" s="49"/>
      <c r="EH123" s="49"/>
      <c r="EI123" s="49"/>
      <c r="EJ123" s="49"/>
      <c r="EK123" s="49"/>
      <c r="EL123" s="49"/>
      <c r="EM123" s="14"/>
      <c r="EN123" s="49"/>
      <c r="EO123" s="49"/>
      <c r="EP123" s="49"/>
      <c r="EQ123" s="49"/>
      <c r="ER123" s="49"/>
      <c r="ES123" s="49"/>
      <c r="ET123" s="49"/>
      <c r="EU123" s="49"/>
      <c r="EV123" s="49"/>
      <c r="EW123" s="49"/>
      <c r="EX123" s="49"/>
      <c r="EY123" s="49"/>
      <c r="EZ123" s="49"/>
      <c r="FA123" s="49"/>
      <c r="FB123" s="49"/>
      <c r="FC123" s="49"/>
      <c r="FD123" s="49"/>
      <c r="FE123" s="49"/>
      <c r="FF123" s="49"/>
      <c r="FG123" s="14"/>
      <c r="FH123" s="49"/>
      <c r="FI123" s="49"/>
      <c r="FJ123" s="14"/>
      <c r="FK123" s="42"/>
      <c r="FL123" s="42"/>
      <c r="FM123" s="42"/>
      <c r="FN123" s="42"/>
      <c r="FO123" s="42"/>
      <c r="FP123" s="42"/>
      <c r="FQ123" s="42"/>
      <c r="FR123" s="42"/>
      <c r="FS123" s="42"/>
      <c r="FT123" s="42"/>
      <c r="FU123" s="42"/>
      <c r="FV123" s="42"/>
      <c r="FW123" s="42"/>
      <c r="FX123" s="42"/>
      <c r="FY123" s="42"/>
      <c r="FZ123" s="44">
        <v>121</v>
      </c>
      <c r="GA123" s="44" t="str">
        <f t="shared" si="79"/>
        <v>CJBDHFIK</v>
      </c>
      <c r="GB123" s="44" t="s">
        <v>163</v>
      </c>
      <c r="GC123" s="44" t="s">
        <v>159</v>
      </c>
      <c r="GD123" s="44" t="s">
        <v>146</v>
      </c>
      <c r="GE123" s="44" t="s">
        <v>147</v>
      </c>
      <c r="GF123" s="44" t="s">
        <v>160</v>
      </c>
      <c r="GG123" s="44" t="s">
        <v>109</v>
      </c>
      <c r="GH123" s="44" t="s">
        <v>150</v>
      </c>
      <c r="GI123" s="44" t="s">
        <v>151</v>
      </c>
      <c r="GJ123" s="100" t="str">
        <f t="shared" ref="GJ123:GQ123" si="1155">VLOOKUP(GB123,$FM$3:$FN$15,2,FALSE)</f>
        <v>Haiti</v>
      </c>
      <c r="GK123" s="100" t="str">
        <f t="shared" si="1155"/>
        <v>Österrike</v>
      </c>
      <c r="GL123" s="100" t="str">
        <f t="shared" si="1155"/>
        <v>Qatar</v>
      </c>
      <c r="GM123" s="100" t="str">
        <f t="shared" si="1155"/>
        <v>Australien</v>
      </c>
      <c r="GN123" s="100" t="str">
        <f t="shared" si="1155"/>
        <v>Saudiarabien</v>
      </c>
      <c r="GO123" s="100" t="str">
        <f t="shared" si="1155"/>
        <v>Sverige</v>
      </c>
      <c r="GP123" s="100" t="str">
        <f t="shared" si="1155"/>
        <v>Irak</v>
      </c>
      <c r="GQ123" s="100" t="str">
        <f t="shared" si="1155"/>
        <v>Uzbekistan</v>
      </c>
      <c r="GR123" s="42" t="str">
        <f t="shared" si="81"/>
        <v/>
      </c>
      <c r="GS123" s="42"/>
      <c r="GT123" s="42"/>
      <c r="GU123" s="42"/>
      <c r="GV123" s="42"/>
      <c r="GW123" s="42"/>
      <c r="GX123" s="127"/>
      <c r="GY123" s="42"/>
      <c r="GZ123" s="85">
        <v>120</v>
      </c>
      <c r="HA123" s="42"/>
      <c r="HB123" s="96"/>
      <c r="HC123" s="85"/>
      <c r="HD123" s="42"/>
      <c r="HE123" s="42"/>
      <c r="HF123" s="42"/>
      <c r="HG123" s="42"/>
    </row>
    <row r="124" spans="1:215" ht="14.25" customHeight="1" x14ac:dyDescent="0.35">
      <c r="A124" s="42"/>
      <c r="B124" s="85">
        <v>85</v>
      </c>
      <c r="C124" s="86">
        <v>46206</v>
      </c>
      <c r="D124" s="145" t="str">
        <f>IF($O$17="Resultat OK",$O$13,"Vinnare grupp B")</f>
        <v>Vinnare grupp B</v>
      </c>
      <c r="E124" s="88" t="s">
        <v>157</v>
      </c>
      <c r="F124" s="89" t="str">
        <f>IF($FN$19=TRUE,"Bästa trea EFGIJ",HLOOKUP("B",$GJ$3:$GQ$203,$GA$3,FALSE))</f>
        <v>Bästa trea EFGIJ</v>
      </c>
      <c r="G124" s="90"/>
      <c r="H124" s="85" t="s">
        <v>157</v>
      </c>
      <c r="I124" s="90"/>
      <c r="J124" s="85" t="str">
        <f t="shared" si="1141"/>
        <v/>
      </c>
      <c r="K124" s="91"/>
      <c r="L124" s="91"/>
      <c r="M124" s="46"/>
      <c r="N124" s="46"/>
      <c r="O124" s="146"/>
      <c r="P124" s="147" t="str">
        <f t="shared" si="1142"/>
        <v/>
      </c>
      <c r="Q124" s="149"/>
      <c r="R124" s="203"/>
      <c r="S124" s="195"/>
      <c r="T124" s="195"/>
      <c r="U124" s="195"/>
      <c r="V124" s="204"/>
      <c r="W124" s="42"/>
      <c r="X124" s="44"/>
      <c r="Y124" s="44"/>
      <c r="Z124" s="150"/>
      <c r="AA124" s="150"/>
      <c r="AB124" s="150"/>
      <c r="AC124" s="151"/>
      <c r="AD124" s="85">
        <v>85</v>
      </c>
      <c r="AE124" s="86">
        <v>46206</v>
      </c>
      <c r="AF124" s="145" t="str">
        <f>IF($O$17="Resultat OK",$O$13,"Vinnare grupp B")</f>
        <v>Vinnare grupp B</v>
      </c>
      <c r="AG124" s="88" t="s">
        <v>157</v>
      </c>
      <c r="AH124" s="89" t="str">
        <f>IF($FN$19=TRUE,"Bästa trea EFGIJ",HLOOKUP("B",$GJ$3:$GQ$203,$GA$3,FALSE))</f>
        <v>Bästa trea EFGIJ</v>
      </c>
      <c r="AI124" s="90"/>
      <c r="AJ124" s="85" t="s">
        <v>157</v>
      </c>
      <c r="AK124" s="90"/>
      <c r="AL124" s="85" t="str">
        <f t="shared" si="1143"/>
        <v/>
      </c>
      <c r="AM124" s="58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14"/>
      <c r="BS124" s="14"/>
      <c r="BT124" s="14"/>
      <c r="BU124" s="49"/>
      <c r="BV124" s="49"/>
      <c r="BW124" s="49"/>
      <c r="BX124" s="49"/>
      <c r="BY124" s="49"/>
      <c r="BZ124" s="49"/>
      <c r="CA124" s="49"/>
      <c r="CB124" s="14"/>
      <c r="CC124" s="49"/>
      <c r="CD124" s="49"/>
      <c r="CE124" s="14"/>
      <c r="CF124" s="14"/>
      <c r="CG124" s="49"/>
      <c r="CH124" s="49"/>
      <c r="CI124" s="49"/>
      <c r="CJ124" s="49"/>
      <c r="CK124" s="49"/>
      <c r="CL124" s="49"/>
      <c r="CM124" s="49"/>
      <c r="CN124" s="49"/>
      <c r="CO124" s="49"/>
      <c r="CP124" s="49"/>
      <c r="CQ124" s="49"/>
      <c r="CR124" s="49"/>
      <c r="CS124" s="49"/>
      <c r="CT124" s="49"/>
      <c r="CU124" s="49"/>
      <c r="CV124" s="49"/>
      <c r="CW124" s="49"/>
      <c r="CX124" s="49"/>
      <c r="CY124" s="14"/>
      <c r="CZ124" s="14"/>
      <c r="DA124" s="49"/>
      <c r="DB124" s="49"/>
      <c r="DC124" s="49"/>
      <c r="DD124" s="49"/>
      <c r="DE124" s="49"/>
      <c r="DF124" s="49"/>
      <c r="DG124" s="49"/>
      <c r="DH124" s="49"/>
      <c r="DI124" s="49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49"/>
      <c r="DU124" s="49"/>
      <c r="DV124" s="49"/>
      <c r="DW124" s="49"/>
      <c r="DX124" s="49"/>
      <c r="DY124" s="49"/>
      <c r="DZ124" s="49"/>
      <c r="EA124" s="49"/>
      <c r="EB124" s="49"/>
      <c r="EC124" s="49"/>
      <c r="ED124" s="49"/>
      <c r="EE124" s="49"/>
      <c r="EF124" s="49"/>
      <c r="EG124" s="49"/>
      <c r="EH124" s="49"/>
      <c r="EI124" s="49"/>
      <c r="EJ124" s="49"/>
      <c r="EK124" s="49"/>
      <c r="EL124" s="49"/>
      <c r="EM124" s="14"/>
      <c r="EN124" s="49"/>
      <c r="EO124" s="49"/>
      <c r="EP124" s="49"/>
      <c r="EQ124" s="49"/>
      <c r="ER124" s="49"/>
      <c r="ES124" s="49"/>
      <c r="ET124" s="49"/>
      <c r="EU124" s="49"/>
      <c r="EV124" s="49"/>
      <c r="EW124" s="49"/>
      <c r="EX124" s="49"/>
      <c r="EY124" s="49"/>
      <c r="EZ124" s="49"/>
      <c r="FA124" s="49"/>
      <c r="FB124" s="49"/>
      <c r="FC124" s="49"/>
      <c r="FD124" s="49"/>
      <c r="FE124" s="49"/>
      <c r="FF124" s="49"/>
      <c r="FG124" s="14"/>
      <c r="FH124" s="49"/>
      <c r="FI124" s="49"/>
      <c r="FJ124" s="14"/>
      <c r="FK124" s="42"/>
      <c r="FL124" s="42"/>
      <c r="FM124" s="42"/>
      <c r="FN124" s="42"/>
      <c r="FO124" s="42"/>
      <c r="FP124" s="42"/>
      <c r="FQ124" s="42"/>
      <c r="FR124" s="42"/>
      <c r="FS124" s="42"/>
      <c r="FT124" s="42"/>
      <c r="FU124" s="42"/>
      <c r="FV124" s="42"/>
      <c r="FW124" s="42"/>
      <c r="FX124" s="42"/>
      <c r="FY124" s="42"/>
      <c r="FZ124" s="44">
        <v>122</v>
      </c>
      <c r="GA124" s="44" t="str">
        <f t="shared" si="79"/>
        <v>CGBDJFLK</v>
      </c>
      <c r="GB124" s="44" t="s">
        <v>163</v>
      </c>
      <c r="GC124" s="44" t="s">
        <v>149</v>
      </c>
      <c r="GD124" s="44" t="s">
        <v>146</v>
      </c>
      <c r="GE124" s="44" t="s">
        <v>147</v>
      </c>
      <c r="GF124" s="44" t="s">
        <v>159</v>
      </c>
      <c r="GG124" s="44" t="s">
        <v>109</v>
      </c>
      <c r="GH124" s="44" t="s">
        <v>152</v>
      </c>
      <c r="GI124" s="44" t="s">
        <v>151</v>
      </c>
      <c r="GJ124" s="100" t="str">
        <f t="shared" ref="GJ124:GQ124" si="1156">VLOOKUP(GB124,$FM$3:$FN$15,2,FALSE)</f>
        <v>Haiti</v>
      </c>
      <c r="GK124" s="100" t="str">
        <f t="shared" si="1156"/>
        <v>Iran</v>
      </c>
      <c r="GL124" s="100" t="str">
        <f t="shared" si="1156"/>
        <v>Qatar</v>
      </c>
      <c r="GM124" s="100" t="str">
        <f t="shared" si="1156"/>
        <v>Australien</v>
      </c>
      <c r="GN124" s="100" t="str">
        <f t="shared" si="1156"/>
        <v>Österrike</v>
      </c>
      <c r="GO124" s="100" t="str">
        <f t="shared" si="1156"/>
        <v>Sverige</v>
      </c>
      <c r="GP124" s="100" t="str">
        <f t="shared" si="1156"/>
        <v>Ghana</v>
      </c>
      <c r="GQ124" s="100" t="str">
        <f t="shared" si="1156"/>
        <v>Uzbekistan</v>
      </c>
      <c r="GR124" s="42" t="str">
        <f t="shared" si="81"/>
        <v/>
      </c>
      <c r="GS124" s="42"/>
      <c r="GT124" s="42"/>
      <c r="GU124" s="42"/>
      <c r="GV124" s="42"/>
      <c r="GW124" s="42"/>
      <c r="GX124" s="127"/>
      <c r="GY124" s="42"/>
      <c r="GZ124" s="85">
        <v>121</v>
      </c>
      <c r="HA124" s="42"/>
      <c r="HB124" s="96"/>
      <c r="HC124" s="85"/>
      <c r="HD124" s="42"/>
      <c r="HE124" s="42"/>
      <c r="HF124" s="42"/>
      <c r="HG124" s="42"/>
    </row>
    <row r="125" spans="1:215" ht="14.25" customHeight="1" x14ac:dyDescent="0.35">
      <c r="A125" s="42"/>
      <c r="B125" s="85">
        <v>86</v>
      </c>
      <c r="C125" s="86">
        <v>46207</v>
      </c>
      <c r="D125" s="145" t="str">
        <f>IF($O$89="Resultat OK",$O$85,"Vinnare grupp J")</f>
        <v>Vinnare grupp J</v>
      </c>
      <c r="E125" s="88" t="s">
        <v>157</v>
      </c>
      <c r="F125" s="89" t="str">
        <f>IF($O$71="Resultat OK",$O$68,"Tvåa grupp H")</f>
        <v>Tvåa grupp H</v>
      </c>
      <c r="G125" s="90"/>
      <c r="H125" s="85" t="s">
        <v>157</v>
      </c>
      <c r="I125" s="90"/>
      <c r="J125" s="85" t="str">
        <f t="shared" si="1141"/>
        <v/>
      </c>
      <c r="K125" s="91"/>
      <c r="L125" s="91"/>
      <c r="M125" s="46"/>
      <c r="N125" s="46"/>
      <c r="O125" s="146"/>
      <c r="P125" s="147" t="str">
        <f t="shared" si="1142"/>
        <v/>
      </c>
      <c r="Q125" s="149"/>
      <c r="R125" s="203"/>
      <c r="S125" s="195"/>
      <c r="T125" s="195"/>
      <c r="U125" s="195"/>
      <c r="V125" s="204"/>
      <c r="W125" s="42"/>
      <c r="X125" s="44"/>
      <c r="Y125" s="44"/>
      <c r="Z125" s="150"/>
      <c r="AA125" s="150"/>
      <c r="AB125" s="150"/>
      <c r="AC125" s="151"/>
      <c r="AD125" s="85">
        <v>86</v>
      </c>
      <c r="AE125" s="86">
        <v>46207</v>
      </c>
      <c r="AF125" s="145" t="str">
        <f>IF($O$89="Resultat OK",$O$85,"Vinnare grupp J")</f>
        <v>Vinnare grupp J</v>
      </c>
      <c r="AG125" s="88" t="s">
        <v>157</v>
      </c>
      <c r="AH125" s="89" t="str">
        <f>IF($O$71="Resultat OK",$O$68,"Tvåa grupp H")</f>
        <v>Tvåa grupp H</v>
      </c>
      <c r="AI125" s="90"/>
      <c r="AJ125" s="85" t="s">
        <v>157</v>
      </c>
      <c r="AK125" s="90"/>
      <c r="AL125" s="85" t="str">
        <f t="shared" si="1143"/>
        <v/>
      </c>
      <c r="AM125" s="58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14"/>
      <c r="BS125" s="14"/>
      <c r="BT125" s="14"/>
      <c r="BU125" s="49"/>
      <c r="BV125" s="49"/>
      <c r="BW125" s="49"/>
      <c r="BX125" s="49"/>
      <c r="BY125" s="49"/>
      <c r="BZ125" s="49"/>
      <c r="CA125" s="49"/>
      <c r="CB125" s="14"/>
      <c r="CC125" s="49"/>
      <c r="CD125" s="49"/>
      <c r="CE125" s="14"/>
      <c r="CF125" s="14"/>
      <c r="CG125" s="49"/>
      <c r="CH125" s="49"/>
      <c r="CI125" s="49"/>
      <c r="CJ125" s="49"/>
      <c r="CK125" s="49"/>
      <c r="CL125" s="49"/>
      <c r="CM125" s="49"/>
      <c r="CN125" s="49"/>
      <c r="CO125" s="49"/>
      <c r="CP125" s="49"/>
      <c r="CQ125" s="49"/>
      <c r="CR125" s="49"/>
      <c r="CS125" s="49"/>
      <c r="CT125" s="49"/>
      <c r="CU125" s="49"/>
      <c r="CV125" s="49"/>
      <c r="CW125" s="49"/>
      <c r="CX125" s="49"/>
      <c r="CY125" s="14"/>
      <c r="CZ125" s="14"/>
      <c r="DA125" s="49"/>
      <c r="DB125" s="49"/>
      <c r="DC125" s="49"/>
      <c r="DD125" s="49"/>
      <c r="DE125" s="49"/>
      <c r="DF125" s="49"/>
      <c r="DG125" s="49"/>
      <c r="DH125" s="49"/>
      <c r="DI125" s="49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49"/>
      <c r="DU125" s="49"/>
      <c r="DV125" s="49"/>
      <c r="DW125" s="49"/>
      <c r="DX125" s="49"/>
      <c r="DY125" s="49"/>
      <c r="DZ125" s="49"/>
      <c r="EA125" s="49"/>
      <c r="EB125" s="49"/>
      <c r="EC125" s="49"/>
      <c r="ED125" s="49"/>
      <c r="EE125" s="49"/>
      <c r="EF125" s="49"/>
      <c r="EG125" s="49"/>
      <c r="EH125" s="49"/>
      <c r="EI125" s="49"/>
      <c r="EJ125" s="49"/>
      <c r="EK125" s="49"/>
      <c r="EL125" s="49"/>
      <c r="EM125" s="14"/>
      <c r="EN125" s="49"/>
      <c r="EO125" s="49"/>
      <c r="EP125" s="49"/>
      <c r="EQ125" s="49"/>
      <c r="ER125" s="49"/>
      <c r="ES125" s="49"/>
      <c r="ET125" s="49"/>
      <c r="EU125" s="49"/>
      <c r="EV125" s="49"/>
      <c r="EW125" s="49"/>
      <c r="EX125" s="49"/>
      <c r="EY125" s="49"/>
      <c r="EZ125" s="49"/>
      <c r="FA125" s="49"/>
      <c r="FB125" s="49"/>
      <c r="FC125" s="49"/>
      <c r="FD125" s="49"/>
      <c r="FE125" s="49"/>
      <c r="FF125" s="49"/>
      <c r="FG125" s="14"/>
      <c r="FH125" s="49"/>
      <c r="FI125" s="49"/>
      <c r="FJ125" s="14"/>
      <c r="FK125" s="42"/>
      <c r="FL125" s="42"/>
      <c r="FM125" s="42"/>
      <c r="FN125" s="42"/>
      <c r="FO125" s="42"/>
      <c r="FP125" s="42"/>
      <c r="FQ125" s="42"/>
      <c r="FR125" s="42"/>
      <c r="FS125" s="42"/>
      <c r="FT125" s="42"/>
      <c r="FU125" s="42"/>
      <c r="FV125" s="42"/>
      <c r="FW125" s="42"/>
      <c r="FX125" s="42"/>
      <c r="FY125" s="42"/>
      <c r="FZ125" s="44">
        <v>123</v>
      </c>
      <c r="GA125" s="44" t="str">
        <f t="shared" si="79"/>
        <v>CGBDIFLK</v>
      </c>
      <c r="GB125" s="44" t="s">
        <v>163</v>
      </c>
      <c r="GC125" s="44" t="s">
        <v>149</v>
      </c>
      <c r="GD125" s="44" t="s">
        <v>146</v>
      </c>
      <c r="GE125" s="44" t="s">
        <v>147</v>
      </c>
      <c r="GF125" s="44" t="s">
        <v>150</v>
      </c>
      <c r="GG125" s="44" t="s">
        <v>109</v>
      </c>
      <c r="GH125" s="44" t="s">
        <v>152</v>
      </c>
      <c r="GI125" s="44" t="s">
        <v>151</v>
      </c>
      <c r="GJ125" s="100" t="str">
        <f t="shared" ref="GJ125:GQ125" si="1157">VLOOKUP(GB125,$FM$3:$FN$15,2,FALSE)</f>
        <v>Haiti</v>
      </c>
      <c r="GK125" s="100" t="str">
        <f t="shared" si="1157"/>
        <v>Iran</v>
      </c>
      <c r="GL125" s="100" t="str">
        <f t="shared" si="1157"/>
        <v>Qatar</v>
      </c>
      <c r="GM125" s="100" t="str">
        <f t="shared" si="1157"/>
        <v>Australien</v>
      </c>
      <c r="GN125" s="100" t="str">
        <f t="shared" si="1157"/>
        <v>Irak</v>
      </c>
      <c r="GO125" s="100" t="str">
        <f t="shared" si="1157"/>
        <v>Sverige</v>
      </c>
      <c r="GP125" s="100" t="str">
        <f t="shared" si="1157"/>
        <v>Ghana</v>
      </c>
      <c r="GQ125" s="100" t="str">
        <f t="shared" si="1157"/>
        <v>Uzbekistan</v>
      </c>
      <c r="GR125" s="42" t="str">
        <f t="shared" si="81"/>
        <v/>
      </c>
      <c r="GS125" s="42"/>
      <c r="GT125" s="42"/>
      <c r="GU125" s="42"/>
      <c r="GV125" s="42"/>
      <c r="GW125" s="42"/>
      <c r="GX125" s="127"/>
      <c r="GY125" s="42"/>
      <c r="GZ125" s="85">
        <v>122</v>
      </c>
      <c r="HA125" s="42"/>
      <c r="HB125" s="96"/>
      <c r="HC125" s="85"/>
      <c r="HD125" s="42"/>
      <c r="HE125" s="42"/>
      <c r="HF125" s="42"/>
      <c r="HG125" s="42"/>
    </row>
    <row r="126" spans="1:215" ht="14.25" customHeight="1" x14ac:dyDescent="0.35">
      <c r="A126" s="42"/>
      <c r="B126" s="85">
        <v>87</v>
      </c>
      <c r="C126" s="86">
        <v>46207</v>
      </c>
      <c r="D126" s="145" t="str">
        <f>IF($O$98="Resultat OK",$O$94,"Vinnare grupp K")</f>
        <v>Vinnare grupp K</v>
      </c>
      <c r="E126" s="88" t="s">
        <v>157</v>
      </c>
      <c r="F126" s="89" t="str">
        <f>IF($FN$19=TRUE,"Bästa trea DEIJL",HLOOKUP("K",$GJ$3:$GQ$203,$GA$3,FALSE))</f>
        <v>Bästa trea DEIJL</v>
      </c>
      <c r="G126" s="90"/>
      <c r="H126" s="85" t="s">
        <v>157</v>
      </c>
      <c r="I126" s="90"/>
      <c r="J126" s="85" t="str">
        <f t="shared" si="1141"/>
        <v/>
      </c>
      <c r="K126" s="91"/>
      <c r="L126" s="91"/>
      <c r="M126" s="46"/>
      <c r="N126" s="46"/>
      <c r="O126" s="146"/>
      <c r="P126" s="147" t="str">
        <f t="shared" si="1142"/>
        <v/>
      </c>
      <c r="Q126" s="149"/>
      <c r="R126" s="203"/>
      <c r="S126" s="195"/>
      <c r="T126" s="195"/>
      <c r="U126" s="195"/>
      <c r="V126" s="204"/>
      <c r="W126" s="42"/>
      <c r="X126" s="44"/>
      <c r="Y126" s="44"/>
      <c r="Z126" s="150"/>
      <c r="AA126" s="150"/>
      <c r="AB126" s="150"/>
      <c r="AC126" s="151"/>
      <c r="AD126" s="85">
        <v>87</v>
      </c>
      <c r="AE126" s="86">
        <v>46207</v>
      </c>
      <c r="AF126" s="145" t="str">
        <f>IF($O$98="Resultat OK",$O$94,"Vinnare grupp K")</f>
        <v>Vinnare grupp K</v>
      </c>
      <c r="AG126" s="88" t="s">
        <v>157</v>
      </c>
      <c r="AH126" s="89" t="str">
        <f>IF($FN$19=TRUE,"Bästa trea DEIJL",HLOOKUP("K",$GJ$3:$GQ$203,$GA$3,FALSE))</f>
        <v>Bästa trea DEIJL</v>
      </c>
      <c r="AI126" s="90"/>
      <c r="AJ126" s="85" t="s">
        <v>157</v>
      </c>
      <c r="AK126" s="90"/>
      <c r="AL126" s="85" t="str">
        <f t="shared" si="1143"/>
        <v/>
      </c>
      <c r="AM126" s="58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14"/>
      <c r="BS126" s="14"/>
      <c r="BT126" s="14"/>
      <c r="BU126" s="49"/>
      <c r="BV126" s="49"/>
      <c r="BW126" s="49"/>
      <c r="BX126" s="49"/>
      <c r="BY126" s="49"/>
      <c r="BZ126" s="49"/>
      <c r="CA126" s="49"/>
      <c r="CB126" s="14"/>
      <c r="CC126" s="49"/>
      <c r="CD126" s="49"/>
      <c r="CE126" s="14"/>
      <c r="CF126" s="14"/>
      <c r="CG126" s="49"/>
      <c r="CH126" s="49"/>
      <c r="CI126" s="49"/>
      <c r="CJ126" s="49"/>
      <c r="CK126" s="49"/>
      <c r="CL126" s="49"/>
      <c r="CM126" s="49"/>
      <c r="CN126" s="49"/>
      <c r="CO126" s="49"/>
      <c r="CP126" s="49"/>
      <c r="CQ126" s="49"/>
      <c r="CR126" s="49"/>
      <c r="CS126" s="49"/>
      <c r="CT126" s="49"/>
      <c r="CU126" s="49"/>
      <c r="CV126" s="49"/>
      <c r="CW126" s="49"/>
      <c r="CX126" s="49"/>
      <c r="CY126" s="14"/>
      <c r="CZ126" s="14"/>
      <c r="DA126" s="49"/>
      <c r="DB126" s="49"/>
      <c r="DC126" s="49"/>
      <c r="DD126" s="49"/>
      <c r="DE126" s="49"/>
      <c r="DF126" s="49"/>
      <c r="DG126" s="49"/>
      <c r="DH126" s="49"/>
      <c r="DI126" s="49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49"/>
      <c r="DU126" s="49"/>
      <c r="DV126" s="49"/>
      <c r="DW126" s="49"/>
      <c r="DX126" s="49"/>
      <c r="DY126" s="49"/>
      <c r="DZ126" s="49"/>
      <c r="EA126" s="49"/>
      <c r="EB126" s="49"/>
      <c r="EC126" s="49"/>
      <c r="ED126" s="49"/>
      <c r="EE126" s="49"/>
      <c r="EF126" s="49"/>
      <c r="EG126" s="49"/>
      <c r="EH126" s="49"/>
      <c r="EI126" s="49"/>
      <c r="EJ126" s="49"/>
      <c r="EK126" s="49"/>
      <c r="EL126" s="49"/>
      <c r="EM126" s="14"/>
      <c r="EN126" s="49"/>
      <c r="EO126" s="49"/>
      <c r="EP126" s="49"/>
      <c r="EQ126" s="49"/>
      <c r="ER126" s="49"/>
      <c r="ES126" s="49"/>
      <c r="ET126" s="49"/>
      <c r="EU126" s="49"/>
      <c r="EV126" s="49"/>
      <c r="EW126" s="49"/>
      <c r="EX126" s="49"/>
      <c r="EY126" s="49"/>
      <c r="EZ126" s="49"/>
      <c r="FA126" s="49"/>
      <c r="FB126" s="49"/>
      <c r="FC126" s="49"/>
      <c r="FD126" s="49"/>
      <c r="FE126" s="49"/>
      <c r="FF126" s="49"/>
      <c r="FG126" s="14"/>
      <c r="FH126" s="49"/>
      <c r="FI126" s="49"/>
      <c r="FJ126" s="14"/>
      <c r="FK126" s="42"/>
      <c r="FL126" s="42"/>
      <c r="FM126" s="42"/>
      <c r="FN126" s="42"/>
      <c r="FO126" s="42"/>
      <c r="FP126" s="42"/>
      <c r="FQ126" s="42"/>
      <c r="FR126" s="42"/>
      <c r="FS126" s="42"/>
      <c r="FT126" s="42"/>
      <c r="FU126" s="42"/>
      <c r="FV126" s="42"/>
      <c r="FW126" s="42"/>
      <c r="FX126" s="42"/>
      <c r="FY126" s="42"/>
      <c r="FZ126" s="44">
        <v>124</v>
      </c>
      <c r="GA126" s="44" t="str">
        <f t="shared" si="79"/>
        <v>CGBDJFLI</v>
      </c>
      <c r="GB126" s="44" t="s">
        <v>163</v>
      </c>
      <c r="GC126" s="44" t="s">
        <v>149</v>
      </c>
      <c r="GD126" s="44" t="s">
        <v>146</v>
      </c>
      <c r="GE126" s="44" t="s">
        <v>147</v>
      </c>
      <c r="GF126" s="44" t="s">
        <v>159</v>
      </c>
      <c r="GG126" s="44" t="s">
        <v>109</v>
      </c>
      <c r="GH126" s="44" t="s">
        <v>152</v>
      </c>
      <c r="GI126" s="44" t="s">
        <v>150</v>
      </c>
      <c r="GJ126" s="100" t="str">
        <f t="shared" ref="GJ126:GQ126" si="1158">VLOOKUP(GB126,$FM$3:$FN$15,2,FALSE)</f>
        <v>Haiti</v>
      </c>
      <c r="GK126" s="100" t="str">
        <f t="shared" si="1158"/>
        <v>Iran</v>
      </c>
      <c r="GL126" s="100" t="str">
        <f t="shared" si="1158"/>
        <v>Qatar</v>
      </c>
      <c r="GM126" s="100" t="str">
        <f t="shared" si="1158"/>
        <v>Australien</v>
      </c>
      <c r="GN126" s="100" t="str">
        <f t="shared" si="1158"/>
        <v>Österrike</v>
      </c>
      <c r="GO126" s="100" t="str">
        <f t="shared" si="1158"/>
        <v>Sverige</v>
      </c>
      <c r="GP126" s="100" t="str">
        <f t="shared" si="1158"/>
        <v>Ghana</v>
      </c>
      <c r="GQ126" s="100" t="str">
        <f t="shared" si="1158"/>
        <v>Irak</v>
      </c>
      <c r="GR126" s="42" t="str">
        <f t="shared" si="81"/>
        <v/>
      </c>
      <c r="GS126" s="42"/>
      <c r="GT126" s="42"/>
      <c r="GU126" s="42"/>
      <c r="GV126" s="42"/>
      <c r="GW126" s="42"/>
      <c r="GX126" s="127"/>
      <c r="GY126" s="42"/>
      <c r="GZ126" s="85">
        <v>123</v>
      </c>
      <c r="HA126" s="42"/>
      <c r="HB126" s="96"/>
      <c r="HC126" s="85"/>
      <c r="HD126" s="42"/>
      <c r="HE126" s="42"/>
      <c r="HF126" s="42"/>
      <c r="HG126" s="42"/>
    </row>
    <row r="127" spans="1:215" ht="14.25" customHeight="1" x14ac:dyDescent="0.35">
      <c r="A127" s="42"/>
      <c r="B127" s="85">
        <v>88</v>
      </c>
      <c r="C127" s="86">
        <v>46206</v>
      </c>
      <c r="D127" s="145" t="str">
        <f>IF($O$35="Resultat OK",$O$32,"Tvåa grupp D")</f>
        <v>Tvåa grupp D</v>
      </c>
      <c r="E127" s="88" t="s">
        <v>157</v>
      </c>
      <c r="F127" s="89" t="str">
        <f>IF($O$62="Resultat OK",$O$59,"Tvåa grupp G")</f>
        <v>Tvåa grupp G</v>
      </c>
      <c r="G127" s="90"/>
      <c r="H127" s="85" t="s">
        <v>157</v>
      </c>
      <c r="I127" s="90"/>
      <c r="J127" s="85" t="str">
        <f t="shared" si="1141"/>
        <v/>
      </c>
      <c r="K127" s="91"/>
      <c r="L127" s="91"/>
      <c r="M127" s="46"/>
      <c r="N127" s="46"/>
      <c r="O127" s="146"/>
      <c r="P127" s="147" t="str">
        <f t="shared" si="1142"/>
        <v/>
      </c>
      <c r="Q127" s="31"/>
      <c r="R127" s="205"/>
      <c r="S127" s="206"/>
      <c r="T127" s="206"/>
      <c r="U127" s="206"/>
      <c r="V127" s="207"/>
      <c r="W127" s="42"/>
      <c r="X127" s="44"/>
      <c r="Y127" s="44"/>
      <c r="Z127" s="150"/>
      <c r="AA127" s="150"/>
      <c r="AB127" s="150"/>
      <c r="AC127" s="151"/>
      <c r="AD127" s="85">
        <v>88</v>
      </c>
      <c r="AE127" s="86">
        <v>46206</v>
      </c>
      <c r="AF127" s="145" t="str">
        <f>IF($O$35="Resultat OK",$O$32,"Tvåa grupp D")</f>
        <v>Tvåa grupp D</v>
      </c>
      <c r="AG127" s="88" t="s">
        <v>157</v>
      </c>
      <c r="AH127" s="89" t="str">
        <f>IF($O$62="Resultat OK",$O$59,"Tvåa grupp G")</f>
        <v>Tvåa grupp G</v>
      </c>
      <c r="AI127" s="90"/>
      <c r="AJ127" s="85" t="s">
        <v>157</v>
      </c>
      <c r="AK127" s="90"/>
      <c r="AL127" s="85" t="str">
        <f t="shared" si="1143"/>
        <v/>
      </c>
      <c r="AM127" s="58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14"/>
      <c r="BS127" s="14"/>
      <c r="BT127" s="14"/>
      <c r="BU127" s="49"/>
      <c r="BV127" s="49"/>
      <c r="BW127" s="49"/>
      <c r="BX127" s="49"/>
      <c r="BY127" s="49"/>
      <c r="BZ127" s="49"/>
      <c r="CA127" s="49"/>
      <c r="CB127" s="14"/>
      <c r="CC127" s="49"/>
      <c r="CD127" s="49"/>
      <c r="CE127" s="14"/>
      <c r="CF127" s="14"/>
      <c r="CG127" s="49"/>
      <c r="CH127" s="49"/>
      <c r="CI127" s="49"/>
      <c r="CJ127" s="49"/>
      <c r="CK127" s="49"/>
      <c r="CL127" s="49"/>
      <c r="CM127" s="49"/>
      <c r="CN127" s="49"/>
      <c r="CO127" s="49"/>
      <c r="CP127" s="49"/>
      <c r="CQ127" s="49"/>
      <c r="CR127" s="49"/>
      <c r="CS127" s="49"/>
      <c r="CT127" s="49"/>
      <c r="CU127" s="49"/>
      <c r="CV127" s="49"/>
      <c r="CW127" s="49"/>
      <c r="CX127" s="49"/>
      <c r="CY127" s="14"/>
      <c r="CZ127" s="14"/>
      <c r="DA127" s="49"/>
      <c r="DB127" s="49"/>
      <c r="DC127" s="49"/>
      <c r="DD127" s="49"/>
      <c r="DE127" s="49"/>
      <c r="DF127" s="49"/>
      <c r="DG127" s="49"/>
      <c r="DH127" s="49"/>
      <c r="DI127" s="49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49"/>
      <c r="DU127" s="49"/>
      <c r="DV127" s="49"/>
      <c r="DW127" s="49"/>
      <c r="DX127" s="49"/>
      <c r="DY127" s="49"/>
      <c r="DZ127" s="49"/>
      <c r="EA127" s="49"/>
      <c r="EB127" s="49"/>
      <c r="EC127" s="49"/>
      <c r="ED127" s="49"/>
      <c r="EE127" s="49"/>
      <c r="EF127" s="49"/>
      <c r="EG127" s="49"/>
      <c r="EH127" s="49"/>
      <c r="EI127" s="49"/>
      <c r="EJ127" s="49"/>
      <c r="EK127" s="49"/>
      <c r="EL127" s="49"/>
      <c r="EM127" s="14"/>
      <c r="EN127" s="49"/>
      <c r="EO127" s="49"/>
      <c r="EP127" s="49"/>
      <c r="EQ127" s="49"/>
      <c r="ER127" s="49"/>
      <c r="ES127" s="49"/>
      <c r="ET127" s="49"/>
      <c r="EU127" s="49"/>
      <c r="EV127" s="49"/>
      <c r="EW127" s="49"/>
      <c r="EX127" s="49"/>
      <c r="EY127" s="49"/>
      <c r="EZ127" s="49"/>
      <c r="FA127" s="49"/>
      <c r="FB127" s="49"/>
      <c r="FC127" s="49"/>
      <c r="FD127" s="49"/>
      <c r="FE127" s="49"/>
      <c r="FF127" s="49"/>
      <c r="FG127" s="14"/>
      <c r="FH127" s="49"/>
      <c r="FI127" s="49"/>
      <c r="FJ127" s="14"/>
      <c r="FK127" s="42"/>
      <c r="FL127" s="42"/>
      <c r="FM127" s="42"/>
      <c r="FN127" s="42"/>
      <c r="FO127" s="42"/>
      <c r="FP127" s="42"/>
      <c r="FQ127" s="42"/>
      <c r="FR127" s="42"/>
      <c r="FS127" s="42"/>
      <c r="FT127" s="42"/>
      <c r="FU127" s="42"/>
      <c r="FV127" s="42"/>
      <c r="FW127" s="42"/>
      <c r="FX127" s="42"/>
      <c r="FY127" s="42"/>
      <c r="FZ127" s="44">
        <v>125</v>
      </c>
      <c r="GA127" s="44" t="str">
        <f t="shared" si="79"/>
        <v>CGBDJFIK</v>
      </c>
      <c r="GB127" s="44" t="s">
        <v>163</v>
      </c>
      <c r="GC127" s="44" t="s">
        <v>149</v>
      </c>
      <c r="GD127" s="44" t="s">
        <v>146</v>
      </c>
      <c r="GE127" s="44" t="s">
        <v>147</v>
      </c>
      <c r="GF127" s="44" t="s">
        <v>159</v>
      </c>
      <c r="GG127" s="44" t="s">
        <v>109</v>
      </c>
      <c r="GH127" s="44" t="s">
        <v>150</v>
      </c>
      <c r="GI127" s="44" t="s">
        <v>151</v>
      </c>
      <c r="GJ127" s="100" t="str">
        <f t="shared" ref="GJ127:GQ127" si="1159">VLOOKUP(GB127,$FM$3:$FN$15,2,FALSE)</f>
        <v>Haiti</v>
      </c>
      <c r="GK127" s="100" t="str">
        <f t="shared" si="1159"/>
        <v>Iran</v>
      </c>
      <c r="GL127" s="100" t="str">
        <f t="shared" si="1159"/>
        <v>Qatar</v>
      </c>
      <c r="GM127" s="100" t="str">
        <f t="shared" si="1159"/>
        <v>Australien</v>
      </c>
      <c r="GN127" s="100" t="str">
        <f t="shared" si="1159"/>
        <v>Österrike</v>
      </c>
      <c r="GO127" s="100" t="str">
        <f t="shared" si="1159"/>
        <v>Sverige</v>
      </c>
      <c r="GP127" s="100" t="str">
        <f t="shared" si="1159"/>
        <v>Irak</v>
      </c>
      <c r="GQ127" s="100" t="str">
        <f t="shared" si="1159"/>
        <v>Uzbekistan</v>
      </c>
      <c r="GR127" s="42" t="str">
        <f t="shared" si="81"/>
        <v/>
      </c>
      <c r="GS127" s="42"/>
      <c r="GT127" s="42"/>
      <c r="GU127" s="42"/>
      <c r="GV127" s="42"/>
      <c r="GW127" s="42"/>
      <c r="GX127" s="127"/>
      <c r="GY127" s="42"/>
      <c r="GZ127" s="85">
        <v>124</v>
      </c>
      <c r="HA127" s="42"/>
      <c r="HB127" s="96"/>
      <c r="HC127" s="85"/>
      <c r="HD127" s="42"/>
      <c r="HE127" s="42"/>
      <c r="HF127" s="42"/>
      <c r="HG127" s="42"/>
    </row>
    <row r="128" spans="1:215" ht="14.25" customHeight="1" x14ac:dyDescent="0.35">
      <c r="A128" s="42"/>
      <c r="B128" s="44"/>
      <c r="C128" s="71"/>
      <c r="D128" s="43"/>
      <c r="E128" s="44"/>
      <c r="F128" s="43"/>
      <c r="G128" s="141"/>
      <c r="H128" s="91"/>
      <c r="I128" s="141"/>
      <c r="J128" s="44"/>
      <c r="K128" s="91"/>
      <c r="L128" s="91"/>
      <c r="M128" s="46"/>
      <c r="N128" s="46"/>
      <c r="O128" s="42"/>
      <c r="P128" s="127"/>
      <c r="Q128" s="127"/>
      <c r="R128" s="127"/>
      <c r="S128" s="127"/>
      <c r="T128" s="127"/>
      <c r="U128" s="127"/>
      <c r="V128" s="43"/>
      <c r="W128" s="42"/>
      <c r="X128" s="44"/>
      <c r="Y128" s="44"/>
      <c r="Z128" s="150"/>
      <c r="AA128" s="150"/>
      <c r="AB128" s="150"/>
      <c r="AC128" s="151"/>
      <c r="AD128" s="150"/>
      <c r="AE128" s="150"/>
      <c r="AF128" s="150"/>
      <c r="AG128" s="14"/>
      <c r="AH128" s="14"/>
      <c r="AI128" s="141"/>
      <c r="AJ128" s="91"/>
      <c r="AK128" s="141"/>
      <c r="AL128" s="91"/>
      <c r="AM128" s="91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49"/>
      <c r="AY128" s="49"/>
      <c r="AZ128" s="49"/>
      <c r="BA128" s="49"/>
      <c r="BB128" s="49"/>
      <c r="BC128" s="49"/>
      <c r="BD128" s="49"/>
      <c r="BE128" s="49"/>
      <c r="BF128" s="49"/>
      <c r="BG128" s="49"/>
      <c r="BH128" s="49"/>
      <c r="BI128" s="49"/>
      <c r="BJ128" s="49"/>
      <c r="BK128" s="49"/>
      <c r="BL128" s="49"/>
      <c r="BM128" s="49"/>
      <c r="BN128" s="49"/>
      <c r="BO128" s="49"/>
      <c r="BP128" s="49"/>
      <c r="BQ128" s="49"/>
      <c r="BR128" s="14"/>
      <c r="BS128" s="14"/>
      <c r="BT128" s="14"/>
      <c r="BU128" s="49"/>
      <c r="BV128" s="49"/>
      <c r="BW128" s="49"/>
      <c r="BX128" s="49"/>
      <c r="BY128" s="49"/>
      <c r="BZ128" s="49"/>
      <c r="CA128" s="49"/>
      <c r="CB128" s="14"/>
      <c r="CC128" s="49"/>
      <c r="CD128" s="49"/>
      <c r="CE128" s="14"/>
      <c r="CF128" s="14"/>
      <c r="CG128" s="49"/>
      <c r="CH128" s="49"/>
      <c r="CI128" s="49"/>
      <c r="CJ128" s="49"/>
      <c r="CK128" s="49"/>
      <c r="CL128" s="49"/>
      <c r="CM128" s="49"/>
      <c r="CN128" s="49"/>
      <c r="CO128" s="49"/>
      <c r="CP128" s="49"/>
      <c r="CQ128" s="49"/>
      <c r="CR128" s="49"/>
      <c r="CS128" s="49"/>
      <c r="CT128" s="49"/>
      <c r="CU128" s="49"/>
      <c r="CV128" s="49"/>
      <c r="CW128" s="49"/>
      <c r="CX128" s="49"/>
      <c r="CY128" s="14"/>
      <c r="CZ128" s="14"/>
      <c r="DA128" s="49"/>
      <c r="DB128" s="49"/>
      <c r="DC128" s="49"/>
      <c r="DD128" s="49"/>
      <c r="DE128" s="49"/>
      <c r="DF128" s="49"/>
      <c r="DG128" s="49"/>
      <c r="DH128" s="49"/>
      <c r="DI128" s="49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49"/>
      <c r="DU128" s="49"/>
      <c r="DV128" s="49"/>
      <c r="DW128" s="49"/>
      <c r="DX128" s="49"/>
      <c r="DY128" s="49"/>
      <c r="DZ128" s="49"/>
      <c r="EA128" s="49"/>
      <c r="EB128" s="49"/>
      <c r="EC128" s="49"/>
      <c r="ED128" s="49"/>
      <c r="EE128" s="49"/>
      <c r="EF128" s="49"/>
      <c r="EG128" s="49"/>
      <c r="EH128" s="49"/>
      <c r="EI128" s="49"/>
      <c r="EJ128" s="49"/>
      <c r="EK128" s="49"/>
      <c r="EL128" s="49"/>
      <c r="EM128" s="14"/>
      <c r="EN128" s="49"/>
      <c r="EO128" s="49"/>
      <c r="EP128" s="49"/>
      <c r="EQ128" s="49"/>
      <c r="ER128" s="49"/>
      <c r="ES128" s="49"/>
      <c r="ET128" s="49"/>
      <c r="EU128" s="49"/>
      <c r="EV128" s="49"/>
      <c r="EW128" s="49"/>
      <c r="EX128" s="49"/>
      <c r="EY128" s="49"/>
      <c r="EZ128" s="49"/>
      <c r="FA128" s="49"/>
      <c r="FB128" s="49"/>
      <c r="FC128" s="49"/>
      <c r="FD128" s="49"/>
      <c r="FE128" s="49"/>
      <c r="FF128" s="49"/>
      <c r="FG128" s="14"/>
      <c r="FH128" s="49"/>
      <c r="FI128" s="49"/>
      <c r="FJ128" s="14"/>
      <c r="FK128" s="42"/>
      <c r="FL128" s="42"/>
      <c r="FM128" s="42"/>
      <c r="FN128" s="42"/>
      <c r="FO128" s="42"/>
      <c r="FP128" s="42"/>
      <c r="FQ128" s="42"/>
      <c r="FR128" s="42"/>
      <c r="FS128" s="42"/>
      <c r="FT128" s="42"/>
      <c r="FU128" s="42"/>
      <c r="FV128" s="42"/>
      <c r="FW128" s="42"/>
      <c r="FX128" s="42"/>
      <c r="FY128" s="42"/>
      <c r="FZ128" s="44">
        <v>126</v>
      </c>
      <c r="GA128" s="44" t="str">
        <f t="shared" si="79"/>
        <v>CGBDHFLK</v>
      </c>
      <c r="GB128" s="44" t="s">
        <v>163</v>
      </c>
      <c r="GC128" s="44" t="s">
        <v>149</v>
      </c>
      <c r="GD128" s="44" t="s">
        <v>146</v>
      </c>
      <c r="GE128" s="44" t="s">
        <v>147</v>
      </c>
      <c r="GF128" s="44" t="s">
        <v>160</v>
      </c>
      <c r="GG128" s="44" t="s">
        <v>109</v>
      </c>
      <c r="GH128" s="44" t="s">
        <v>152</v>
      </c>
      <c r="GI128" s="44" t="s">
        <v>151</v>
      </c>
      <c r="GJ128" s="100" t="str">
        <f t="shared" ref="GJ128:GQ128" si="1160">VLOOKUP(GB128,$FM$3:$FN$15,2,FALSE)</f>
        <v>Haiti</v>
      </c>
      <c r="GK128" s="100" t="str">
        <f t="shared" si="1160"/>
        <v>Iran</v>
      </c>
      <c r="GL128" s="100" t="str">
        <f t="shared" si="1160"/>
        <v>Qatar</v>
      </c>
      <c r="GM128" s="100" t="str">
        <f t="shared" si="1160"/>
        <v>Australien</v>
      </c>
      <c r="GN128" s="100" t="str">
        <f t="shared" si="1160"/>
        <v>Saudiarabien</v>
      </c>
      <c r="GO128" s="100" t="str">
        <f t="shared" si="1160"/>
        <v>Sverige</v>
      </c>
      <c r="GP128" s="100" t="str">
        <f t="shared" si="1160"/>
        <v>Ghana</v>
      </c>
      <c r="GQ128" s="100" t="str">
        <f t="shared" si="1160"/>
        <v>Uzbekistan</v>
      </c>
      <c r="GR128" s="42" t="str">
        <f t="shared" si="81"/>
        <v/>
      </c>
      <c r="GS128" s="42"/>
      <c r="GT128" s="42"/>
      <c r="GU128" s="42"/>
      <c r="GV128" s="42"/>
      <c r="GW128" s="42"/>
      <c r="GX128" s="127"/>
      <c r="GY128" s="42"/>
      <c r="GZ128" s="85">
        <v>125</v>
      </c>
      <c r="HA128" s="42"/>
      <c r="HB128" s="96"/>
      <c r="HC128" s="85"/>
      <c r="HD128" s="42"/>
      <c r="HE128" s="42"/>
      <c r="HF128" s="42"/>
      <c r="HG128" s="42"/>
    </row>
    <row r="129" spans="1:215" ht="14.25" customHeight="1" x14ac:dyDescent="0.35">
      <c r="A129" s="42"/>
      <c r="B129" s="54" t="s">
        <v>71</v>
      </c>
      <c r="C129" s="71"/>
      <c r="D129" s="43"/>
      <c r="E129" s="44"/>
      <c r="F129" s="43"/>
      <c r="G129" s="44"/>
      <c r="H129" s="44"/>
      <c r="I129" s="44"/>
      <c r="J129" s="56"/>
      <c r="K129" s="52"/>
      <c r="L129" s="52"/>
      <c r="M129" s="46"/>
      <c r="N129" s="46"/>
      <c r="O129" s="42"/>
      <c r="P129" s="127"/>
      <c r="Q129" s="127"/>
      <c r="R129" s="127"/>
      <c r="S129" s="127"/>
      <c r="T129" s="127"/>
      <c r="U129" s="127"/>
      <c r="V129" s="43"/>
      <c r="W129" s="42"/>
      <c r="X129" s="44"/>
      <c r="Y129" s="44"/>
      <c r="Z129" s="44"/>
      <c r="AA129" s="44"/>
      <c r="AB129" s="47"/>
      <c r="AC129" s="48"/>
      <c r="AD129" s="42"/>
      <c r="AE129" s="14"/>
      <c r="AF129" s="14"/>
      <c r="AG129" s="14"/>
      <c r="AH129" s="14"/>
      <c r="AI129" s="44"/>
      <c r="AJ129" s="44"/>
      <c r="AK129" s="44"/>
      <c r="AL129" s="57"/>
      <c r="AM129" s="58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14"/>
      <c r="BS129" s="14"/>
      <c r="BT129" s="14"/>
      <c r="BU129" s="49"/>
      <c r="BV129" s="49"/>
      <c r="BW129" s="49"/>
      <c r="BX129" s="49"/>
      <c r="BY129" s="49"/>
      <c r="BZ129" s="49"/>
      <c r="CA129" s="49"/>
      <c r="CB129" s="14"/>
      <c r="CC129" s="49"/>
      <c r="CD129" s="49"/>
      <c r="CE129" s="14"/>
      <c r="CF129" s="14"/>
      <c r="CG129" s="49"/>
      <c r="CH129" s="49"/>
      <c r="CI129" s="49"/>
      <c r="CJ129" s="49"/>
      <c r="CK129" s="49"/>
      <c r="CL129" s="49"/>
      <c r="CM129" s="49"/>
      <c r="CN129" s="49"/>
      <c r="CO129" s="49"/>
      <c r="CP129" s="49"/>
      <c r="CQ129" s="49"/>
      <c r="CR129" s="49"/>
      <c r="CS129" s="49"/>
      <c r="CT129" s="49"/>
      <c r="CU129" s="49"/>
      <c r="CV129" s="49"/>
      <c r="CW129" s="49"/>
      <c r="CX129" s="49"/>
      <c r="CY129" s="14"/>
      <c r="CZ129" s="14"/>
      <c r="DA129" s="49"/>
      <c r="DB129" s="49"/>
      <c r="DC129" s="49"/>
      <c r="DD129" s="49"/>
      <c r="DE129" s="49"/>
      <c r="DF129" s="49"/>
      <c r="DG129" s="49"/>
      <c r="DH129" s="49"/>
      <c r="DI129" s="49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49"/>
      <c r="DU129" s="49"/>
      <c r="DV129" s="49"/>
      <c r="DW129" s="49"/>
      <c r="DX129" s="49"/>
      <c r="DY129" s="49"/>
      <c r="DZ129" s="49"/>
      <c r="EA129" s="49"/>
      <c r="EB129" s="49"/>
      <c r="EC129" s="49"/>
      <c r="ED129" s="49"/>
      <c r="EE129" s="49"/>
      <c r="EF129" s="49"/>
      <c r="EG129" s="49"/>
      <c r="EH129" s="49"/>
      <c r="EI129" s="49"/>
      <c r="EJ129" s="49"/>
      <c r="EK129" s="49"/>
      <c r="EL129" s="49"/>
      <c r="EM129" s="14"/>
      <c r="EN129" s="49"/>
      <c r="EO129" s="49"/>
      <c r="EP129" s="49"/>
      <c r="EQ129" s="49"/>
      <c r="ER129" s="49"/>
      <c r="ES129" s="49"/>
      <c r="ET129" s="49"/>
      <c r="EU129" s="49"/>
      <c r="EV129" s="49"/>
      <c r="EW129" s="49"/>
      <c r="EX129" s="49"/>
      <c r="EY129" s="49"/>
      <c r="EZ129" s="49"/>
      <c r="FA129" s="49"/>
      <c r="FB129" s="49"/>
      <c r="FC129" s="49"/>
      <c r="FD129" s="49"/>
      <c r="FE129" s="49"/>
      <c r="FF129" s="49"/>
      <c r="FG129" s="14"/>
      <c r="FH129" s="49"/>
      <c r="FI129" s="49"/>
      <c r="FJ129" s="14"/>
      <c r="FK129" s="42"/>
      <c r="FL129" s="42"/>
      <c r="FM129" s="42"/>
      <c r="FN129" s="42"/>
      <c r="FO129" s="42"/>
      <c r="FP129" s="42"/>
      <c r="FQ129" s="42"/>
      <c r="FR129" s="42"/>
      <c r="FS129" s="42"/>
      <c r="FT129" s="42"/>
      <c r="FU129" s="42"/>
      <c r="FV129" s="42"/>
      <c r="FW129" s="42"/>
      <c r="FX129" s="42"/>
      <c r="FY129" s="42"/>
      <c r="FZ129" s="44">
        <v>127</v>
      </c>
      <c r="GA129" s="44" t="str">
        <f t="shared" si="79"/>
        <v>CGBDHFLJ</v>
      </c>
      <c r="GB129" s="44" t="s">
        <v>163</v>
      </c>
      <c r="GC129" s="44" t="s">
        <v>149</v>
      </c>
      <c r="GD129" s="44" t="s">
        <v>146</v>
      </c>
      <c r="GE129" s="44" t="s">
        <v>147</v>
      </c>
      <c r="GF129" s="44" t="s">
        <v>160</v>
      </c>
      <c r="GG129" s="44" t="s">
        <v>109</v>
      </c>
      <c r="GH129" s="44" t="s">
        <v>152</v>
      </c>
      <c r="GI129" s="44" t="s">
        <v>159</v>
      </c>
      <c r="GJ129" s="100" t="str">
        <f t="shared" ref="GJ129:GQ129" si="1161">VLOOKUP(GB129,$FM$3:$FN$15,2,FALSE)</f>
        <v>Haiti</v>
      </c>
      <c r="GK129" s="100" t="str">
        <f t="shared" si="1161"/>
        <v>Iran</v>
      </c>
      <c r="GL129" s="100" t="str">
        <f t="shared" si="1161"/>
        <v>Qatar</v>
      </c>
      <c r="GM129" s="100" t="str">
        <f t="shared" si="1161"/>
        <v>Australien</v>
      </c>
      <c r="GN129" s="100" t="str">
        <f t="shared" si="1161"/>
        <v>Saudiarabien</v>
      </c>
      <c r="GO129" s="100" t="str">
        <f t="shared" si="1161"/>
        <v>Sverige</v>
      </c>
      <c r="GP129" s="100" t="str">
        <f t="shared" si="1161"/>
        <v>Ghana</v>
      </c>
      <c r="GQ129" s="100" t="str">
        <f t="shared" si="1161"/>
        <v>Österrike</v>
      </c>
      <c r="GR129" s="42" t="str">
        <f t="shared" si="81"/>
        <v/>
      </c>
      <c r="GS129" s="42"/>
      <c r="GT129" s="42"/>
      <c r="GU129" s="42"/>
      <c r="GV129" s="42"/>
      <c r="GW129" s="42"/>
      <c r="GX129" s="58"/>
      <c r="GY129" s="42"/>
      <c r="GZ129" s="85">
        <v>126</v>
      </c>
      <c r="HA129" s="42"/>
      <c r="HB129" s="96"/>
      <c r="HC129" s="85"/>
      <c r="HD129" s="42"/>
      <c r="HE129" s="42"/>
      <c r="HF129" s="42"/>
      <c r="HG129" s="42"/>
    </row>
    <row r="130" spans="1:215" ht="14.25" customHeight="1" x14ac:dyDescent="0.35">
      <c r="A130" s="42"/>
      <c r="B130" s="76" t="s">
        <v>101</v>
      </c>
      <c r="C130" s="126" t="s">
        <v>102</v>
      </c>
      <c r="D130" s="189" t="s">
        <v>101</v>
      </c>
      <c r="E130" s="187"/>
      <c r="F130" s="190"/>
      <c r="G130" s="186" t="s">
        <v>103</v>
      </c>
      <c r="H130" s="187"/>
      <c r="I130" s="188"/>
      <c r="J130" s="74" t="s">
        <v>104</v>
      </c>
      <c r="K130" s="52"/>
      <c r="L130" s="52"/>
      <c r="M130" s="46"/>
      <c r="N130" s="46"/>
      <c r="O130" s="144" t="s">
        <v>223</v>
      </c>
      <c r="P130" s="144"/>
      <c r="Q130" s="52"/>
      <c r="R130" s="52"/>
      <c r="S130" s="52"/>
      <c r="T130" s="52"/>
      <c r="U130" s="52"/>
      <c r="V130" s="75"/>
      <c r="W130" s="42"/>
      <c r="X130" s="44"/>
      <c r="Y130" s="44"/>
      <c r="Z130" s="44"/>
      <c r="AA130" s="44"/>
      <c r="AB130" s="47"/>
      <c r="AC130" s="48"/>
      <c r="AD130" s="42"/>
      <c r="AE130" s="14"/>
      <c r="AF130" s="14"/>
      <c r="AG130" s="14"/>
      <c r="AH130" s="14"/>
      <c r="AI130" s="44"/>
      <c r="AJ130" s="44"/>
      <c r="AK130" s="44"/>
      <c r="AL130" s="57"/>
      <c r="AM130" s="58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14"/>
      <c r="BS130" s="14"/>
      <c r="BT130" s="14"/>
      <c r="BU130" s="49"/>
      <c r="BV130" s="49"/>
      <c r="BW130" s="49"/>
      <c r="BX130" s="49"/>
      <c r="BY130" s="49"/>
      <c r="BZ130" s="49"/>
      <c r="CA130" s="49"/>
      <c r="CB130" s="14"/>
      <c r="CC130" s="49"/>
      <c r="CD130" s="49"/>
      <c r="CE130" s="14"/>
      <c r="CF130" s="14"/>
      <c r="CG130" s="49"/>
      <c r="CH130" s="49"/>
      <c r="CI130" s="49"/>
      <c r="CJ130" s="49"/>
      <c r="CK130" s="49"/>
      <c r="CL130" s="49"/>
      <c r="CM130" s="49"/>
      <c r="CN130" s="49"/>
      <c r="CO130" s="49"/>
      <c r="CP130" s="49"/>
      <c r="CQ130" s="49"/>
      <c r="CR130" s="49"/>
      <c r="CS130" s="49"/>
      <c r="CT130" s="49"/>
      <c r="CU130" s="49"/>
      <c r="CV130" s="49"/>
      <c r="CW130" s="49"/>
      <c r="CX130" s="49"/>
      <c r="CY130" s="14"/>
      <c r="CZ130" s="14"/>
      <c r="DA130" s="49"/>
      <c r="DB130" s="49"/>
      <c r="DC130" s="49"/>
      <c r="DD130" s="49"/>
      <c r="DE130" s="49"/>
      <c r="DF130" s="49"/>
      <c r="DG130" s="49"/>
      <c r="DH130" s="49"/>
      <c r="DI130" s="49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49"/>
      <c r="DU130" s="49"/>
      <c r="DV130" s="49"/>
      <c r="DW130" s="49"/>
      <c r="DX130" s="49"/>
      <c r="DY130" s="49"/>
      <c r="DZ130" s="49"/>
      <c r="EA130" s="49"/>
      <c r="EB130" s="49"/>
      <c r="EC130" s="49"/>
      <c r="ED130" s="49"/>
      <c r="EE130" s="49"/>
      <c r="EF130" s="49"/>
      <c r="EG130" s="49"/>
      <c r="EH130" s="49"/>
      <c r="EI130" s="49"/>
      <c r="EJ130" s="49"/>
      <c r="EK130" s="49"/>
      <c r="EL130" s="49"/>
      <c r="EM130" s="14"/>
      <c r="EN130" s="49"/>
      <c r="EO130" s="49"/>
      <c r="EP130" s="49"/>
      <c r="EQ130" s="49"/>
      <c r="ER130" s="49"/>
      <c r="ES130" s="49"/>
      <c r="ET130" s="49"/>
      <c r="EU130" s="49"/>
      <c r="EV130" s="49"/>
      <c r="EW130" s="49"/>
      <c r="EX130" s="49"/>
      <c r="EY130" s="49"/>
      <c r="EZ130" s="49"/>
      <c r="FA130" s="49"/>
      <c r="FB130" s="49"/>
      <c r="FC130" s="49"/>
      <c r="FD130" s="49"/>
      <c r="FE130" s="49"/>
      <c r="FF130" s="49"/>
      <c r="FG130" s="14"/>
      <c r="FH130" s="49"/>
      <c r="FI130" s="49"/>
      <c r="FJ130" s="14"/>
      <c r="FK130" s="42"/>
      <c r="FL130" s="42"/>
      <c r="FM130" s="42"/>
      <c r="FN130" s="42"/>
      <c r="FO130" s="42"/>
      <c r="FP130" s="42"/>
      <c r="FQ130" s="42"/>
      <c r="FR130" s="42"/>
      <c r="FS130" s="42"/>
      <c r="FT130" s="42"/>
      <c r="FU130" s="42"/>
      <c r="FV130" s="42"/>
      <c r="FW130" s="42"/>
      <c r="FX130" s="42"/>
      <c r="FY130" s="42"/>
      <c r="FZ130" s="44">
        <v>128</v>
      </c>
      <c r="GA130" s="44" t="str">
        <f t="shared" si="79"/>
        <v>HGBCJFDK</v>
      </c>
      <c r="GB130" s="44" t="s">
        <v>160</v>
      </c>
      <c r="GC130" s="44" t="s">
        <v>149</v>
      </c>
      <c r="GD130" s="44" t="s">
        <v>146</v>
      </c>
      <c r="GE130" s="44" t="s">
        <v>163</v>
      </c>
      <c r="GF130" s="44" t="s">
        <v>159</v>
      </c>
      <c r="GG130" s="44" t="s">
        <v>109</v>
      </c>
      <c r="GH130" s="44" t="s">
        <v>147</v>
      </c>
      <c r="GI130" s="44" t="s">
        <v>151</v>
      </c>
      <c r="GJ130" s="100" t="str">
        <f t="shared" ref="GJ130:GQ130" si="1162">VLOOKUP(GB130,$FM$3:$FN$15,2,FALSE)</f>
        <v>Saudiarabien</v>
      </c>
      <c r="GK130" s="100" t="str">
        <f t="shared" si="1162"/>
        <v>Iran</v>
      </c>
      <c r="GL130" s="100" t="str">
        <f t="shared" si="1162"/>
        <v>Qatar</v>
      </c>
      <c r="GM130" s="100" t="str">
        <f t="shared" si="1162"/>
        <v>Haiti</v>
      </c>
      <c r="GN130" s="100" t="str">
        <f t="shared" si="1162"/>
        <v>Österrike</v>
      </c>
      <c r="GO130" s="100" t="str">
        <f t="shared" si="1162"/>
        <v>Sverige</v>
      </c>
      <c r="GP130" s="100" t="str">
        <f t="shared" si="1162"/>
        <v>Australien</v>
      </c>
      <c r="GQ130" s="100" t="str">
        <f t="shared" si="1162"/>
        <v>Uzbekistan</v>
      </c>
      <c r="GR130" s="42" t="str">
        <f t="shared" si="81"/>
        <v/>
      </c>
      <c r="GS130" s="42"/>
      <c r="GT130" s="42"/>
      <c r="GU130" s="42"/>
      <c r="GV130" s="42"/>
      <c r="GW130" s="42"/>
      <c r="GX130" s="51"/>
      <c r="GY130" s="42"/>
      <c r="GZ130" s="85">
        <v>127</v>
      </c>
      <c r="HA130" s="42"/>
      <c r="HB130" s="96"/>
      <c r="HC130" s="85"/>
      <c r="HD130" s="42"/>
      <c r="HE130" s="42"/>
      <c r="HF130" s="42"/>
      <c r="HG130" s="42"/>
    </row>
    <row r="131" spans="1:215" ht="14.25" customHeight="1" x14ac:dyDescent="0.35">
      <c r="A131" s="42"/>
      <c r="B131" s="117">
        <v>89</v>
      </c>
      <c r="C131" s="86">
        <v>46207</v>
      </c>
      <c r="D131" s="145" t="str">
        <f>IF(O113="","Vinnare match 74",O113)</f>
        <v>Vinnare match 74</v>
      </c>
      <c r="E131" s="87" t="s">
        <v>157</v>
      </c>
      <c r="F131" s="89" t="str">
        <f>IF(O116="","Vinnare match 77",O116)</f>
        <v>Vinnare match 77</v>
      </c>
      <c r="G131" s="90"/>
      <c r="H131" s="85" t="s">
        <v>157</v>
      </c>
      <c r="I131" s="90"/>
      <c r="J131" s="85" t="str">
        <f t="shared" ref="J131:J138" si="1163">IF(OR(ISBLANK(G131),ISBLANK(I131)),"",IF(G131&gt;I131,1,IF(G131&lt;I131,2,"X")))</f>
        <v/>
      </c>
      <c r="K131" s="91"/>
      <c r="L131" s="91"/>
      <c r="M131" s="46"/>
      <c r="N131" s="46"/>
      <c r="O131" s="146"/>
      <c r="P131" s="147" t="str">
        <f t="shared" ref="P131:P138" si="1164">IF(OR(ISBLANK(D131),ISBLANK(F131),J131="",O131=""),"",IF(OR(AND(J131=1,O131=D131),AND(J131=2,O131=F131),AND(J131="X",OR(O131=D131,O131=F131))),"","Ej OK"))</f>
        <v/>
      </c>
      <c r="Q131" s="23"/>
      <c r="R131" s="23"/>
      <c r="S131" s="23"/>
      <c r="T131" s="23"/>
      <c r="U131" s="23"/>
      <c r="V131" s="75"/>
      <c r="W131" s="42"/>
      <c r="X131" s="44"/>
      <c r="Y131" s="44"/>
      <c r="Z131" s="44"/>
      <c r="AA131" s="44"/>
      <c r="AB131" s="47"/>
      <c r="AC131" s="48"/>
      <c r="AD131" s="42"/>
      <c r="AE131" s="14"/>
      <c r="AF131" s="14"/>
      <c r="AG131" s="14"/>
      <c r="AH131" s="14"/>
      <c r="AI131" s="44"/>
      <c r="AJ131" s="44"/>
      <c r="AK131" s="44"/>
      <c r="AL131" s="57"/>
      <c r="AM131" s="58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14"/>
      <c r="BS131" s="14"/>
      <c r="BT131" s="14"/>
      <c r="BU131" s="49"/>
      <c r="BV131" s="49"/>
      <c r="BW131" s="49"/>
      <c r="BX131" s="49"/>
      <c r="BY131" s="49"/>
      <c r="BZ131" s="49"/>
      <c r="CA131" s="49"/>
      <c r="CB131" s="14"/>
      <c r="CC131" s="49"/>
      <c r="CD131" s="49"/>
      <c r="CE131" s="14"/>
      <c r="CF131" s="14"/>
      <c r="CG131" s="49"/>
      <c r="CH131" s="49"/>
      <c r="CI131" s="49"/>
      <c r="CJ131" s="49"/>
      <c r="CK131" s="49"/>
      <c r="CL131" s="49"/>
      <c r="CM131" s="49"/>
      <c r="CN131" s="49"/>
      <c r="CO131" s="49"/>
      <c r="CP131" s="49"/>
      <c r="CQ131" s="49"/>
      <c r="CR131" s="49"/>
      <c r="CS131" s="49"/>
      <c r="CT131" s="49"/>
      <c r="CU131" s="49"/>
      <c r="CV131" s="49"/>
      <c r="CW131" s="49"/>
      <c r="CX131" s="49"/>
      <c r="CY131" s="14"/>
      <c r="CZ131" s="14"/>
      <c r="DA131" s="49"/>
      <c r="DB131" s="49"/>
      <c r="DC131" s="49"/>
      <c r="DD131" s="49"/>
      <c r="DE131" s="49"/>
      <c r="DF131" s="49"/>
      <c r="DG131" s="49"/>
      <c r="DH131" s="49"/>
      <c r="DI131" s="49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49"/>
      <c r="DU131" s="49"/>
      <c r="DV131" s="49"/>
      <c r="DW131" s="49"/>
      <c r="DX131" s="49"/>
      <c r="DY131" s="49"/>
      <c r="DZ131" s="49"/>
      <c r="EA131" s="49"/>
      <c r="EB131" s="49"/>
      <c r="EC131" s="49"/>
      <c r="ED131" s="49"/>
      <c r="EE131" s="49"/>
      <c r="EF131" s="49"/>
      <c r="EG131" s="49"/>
      <c r="EH131" s="49"/>
      <c r="EI131" s="49"/>
      <c r="EJ131" s="49"/>
      <c r="EK131" s="49"/>
      <c r="EL131" s="49"/>
      <c r="EM131" s="14"/>
      <c r="EN131" s="49"/>
      <c r="EO131" s="49"/>
      <c r="EP131" s="49"/>
      <c r="EQ131" s="49"/>
      <c r="ER131" s="49"/>
      <c r="ES131" s="49"/>
      <c r="ET131" s="49"/>
      <c r="EU131" s="49"/>
      <c r="EV131" s="49"/>
      <c r="EW131" s="49"/>
      <c r="EX131" s="49"/>
      <c r="EY131" s="49"/>
      <c r="EZ131" s="49"/>
      <c r="FA131" s="49"/>
      <c r="FB131" s="49"/>
      <c r="FC131" s="49"/>
      <c r="FD131" s="49"/>
      <c r="FE131" s="49"/>
      <c r="FF131" s="49"/>
      <c r="FG131" s="14"/>
      <c r="FH131" s="49"/>
      <c r="FI131" s="49"/>
      <c r="FJ131" s="14"/>
      <c r="FK131" s="42"/>
      <c r="FL131" s="42"/>
      <c r="FM131" s="42"/>
      <c r="FN131" s="42"/>
      <c r="FO131" s="42"/>
      <c r="FP131" s="42"/>
      <c r="FQ131" s="42"/>
      <c r="FR131" s="42"/>
      <c r="FS131" s="42"/>
      <c r="FT131" s="42"/>
      <c r="FU131" s="42"/>
      <c r="FV131" s="42"/>
      <c r="FW131" s="42"/>
      <c r="FX131" s="42"/>
      <c r="FY131" s="42"/>
      <c r="FZ131" s="44">
        <v>129</v>
      </c>
      <c r="GA131" s="44" t="str">
        <f t="shared" si="79"/>
        <v>CGBDHFLI</v>
      </c>
      <c r="GB131" s="44" t="s">
        <v>163</v>
      </c>
      <c r="GC131" s="44" t="s">
        <v>149</v>
      </c>
      <c r="GD131" s="44" t="s">
        <v>146</v>
      </c>
      <c r="GE131" s="44" t="s">
        <v>147</v>
      </c>
      <c r="GF131" s="44" t="s">
        <v>160</v>
      </c>
      <c r="GG131" s="44" t="s">
        <v>109</v>
      </c>
      <c r="GH131" s="44" t="s">
        <v>152</v>
      </c>
      <c r="GI131" s="44" t="s">
        <v>150</v>
      </c>
      <c r="GJ131" s="100" t="str">
        <f t="shared" ref="GJ131:GQ131" si="1165">VLOOKUP(GB131,$FM$3:$FN$15,2,FALSE)</f>
        <v>Haiti</v>
      </c>
      <c r="GK131" s="100" t="str">
        <f t="shared" si="1165"/>
        <v>Iran</v>
      </c>
      <c r="GL131" s="100" t="str">
        <f t="shared" si="1165"/>
        <v>Qatar</v>
      </c>
      <c r="GM131" s="100" t="str">
        <f t="shared" si="1165"/>
        <v>Australien</v>
      </c>
      <c r="GN131" s="100" t="str">
        <f t="shared" si="1165"/>
        <v>Saudiarabien</v>
      </c>
      <c r="GO131" s="100" t="str">
        <f t="shared" si="1165"/>
        <v>Sverige</v>
      </c>
      <c r="GP131" s="100" t="str">
        <f t="shared" si="1165"/>
        <v>Ghana</v>
      </c>
      <c r="GQ131" s="100" t="str">
        <f t="shared" si="1165"/>
        <v>Irak</v>
      </c>
      <c r="GR131" s="42" t="str">
        <f t="shared" si="81"/>
        <v/>
      </c>
      <c r="GS131" s="42"/>
      <c r="GT131" s="42"/>
      <c r="GU131" s="42"/>
      <c r="GV131" s="42"/>
      <c r="GW131" s="42"/>
      <c r="GX131" s="127"/>
      <c r="GY131" s="42"/>
      <c r="GZ131" s="85">
        <v>128</v>
      </c>
      <c r="HA131" s="42"/>
      <c r="HB131" s="96"/>
      <c r="HC131" s="85"/>
      <c r="HD131" s="42"/>
      <c r="HE131" s="42"/>
      <c r="HF131" s="42"/>
      <c r="HG131" s="42"/>
    </row>
    <row r="132" spans="1:215" ht="14.25" customHeight="1" x14ac:dyDescent="0.35">
      <c r="A132" s="42"/>
      <c r="B132" s="85">
        <v>90</v>
      </c>
      <c r="C132" s="86">
        <v>46207</v>
      </c>
      <c r="D132" s="145" t="str">
        <f>IF(O112="","Vinnare match 73",O112)</f>
        <v>Vinnare match 73</v>
      </c>
      <c r="E132" s="87" t="s">
        <v>157</v>
      </c>
      <c r="F132" s="89" t="str">
        <f>IF(O114="","Vinnare match 75",O114)</f>
        <v>Vinnare match 75</v>
      </c>
      <c r="G132" s="90"/>
      <c r="H132" s="85" t="s">
        <v>157</v>
      </c>
      <c r="I132" s="90"/>
      <c r="J132" s="85" t="str">
        <f t="shared" si="1163"/>
        <v/>
      </c>
      <c r="K132" s="91"/>
      <c r="L132" s="91"/>
      <c r="M132" s="46"/>
      <c r="N132" s="46"/>
      <c r="O132" s="146"/>
      <c r="P132" s="147" t="str">
        <f t="shared" si="1164"/>
        <v/>
      </c>
      <c r="Q132" s="23"/>
      <c r="R132" s="23"/>
      <c r="S132" s="23"/>
      <c r="T132" s="23"/>
      <c r="U132" s="23"/>
      <c r="V132" s="75"/>
      <c r="W132" s="42"/>
      <c r="X132" s="44"/>
      <c r="Y132" s="44"/>
      <c r="Z132" s="44"/>
      <c r="AA132" s="44"/>
      <c r="AB132" s="47"/>
      <c r="AC132" s="48"/>
      <c r="AD132" s="42"/>
      <c r="AE132" s="14"/>
      <c r="AF132" s="14"/>
      <c r="AG132" s="14"/>
      <c r="AH132" s="14"/>
      <c r="AI132" s="44"/>
      <c r="AJ132" s="44"/>
      <c r="AK132" s="44"/>
      <c r="AL132" s="57"/>
      <c r="AM132" s="58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14"/>
      <c r="BS132" s="14"/>
      <c r="BT132" s="14"/>
      <c r="BU132" s="49"/>
      <c r="BV132" s="49"/>
      <c r="BW132" s="49"/>
      <c r="BX132" s="49"/>
      <c r="BY132" s="49"/>
      <c r="BZ132" s="49"/>
      <c r="CA132" s="49"/>
      <c r="CB132" s="14"/>
      <c r="CC132" s="49"/>
      <c r="CD132" s="49"/>
      <c r="CE132" s="14"/>
      <c r="CF132" s="14"/>
      <c r="CG132" s="49"/>
      <c r="CH132" s="49"/>
      <c r="CI132" s="49"/>
      <c r="CJ132" s="49"/>
      <c r="CK132" s="49"/>
      <c r="CL132" s="49"/>
      <c r="CM132" s="49"/>
      <c r="CN132" s="49"/>
      <c r="CO132" s="49"/>
      <c r="CP132" s="49"/>
      <c r="CQ132" s="49"/>
      <c r="CR132" s="49"/>
      <c r="CS132" s="49"/>
      <c r="CT132" s="49"/>
      <c r="CU132" s="49"/>
      <c r="CV132" s="49"/>
      <c r="CW132" s="49"/>
      <c r="CX132" s="49"/>
      <c r="CY132" s="14"/>
      <c r="CZ132" s="14"/>
      <c r="DA132" s="49"/>
      <c r="DB132" s="49"/>
      <c r="DC132" s="49"/>
      <c r="DD132" s="49"/>
      <c r="DE132" s="49"/>
      <c r="DF132" s="49"/>
      <c r="DG132" s="49"/>
      <c r="DH132" s="49"/>
      <c r="DI132" s="49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49"/>
      <c r="DU132" s="49"/>
      <c r="DV132" s="49"/>
      <c r="DW132" s="49"/>
      <c r="DX132" s="49"/>
      <c r="DY132" s="49"/>
      <c r="DZ132" s="49"/>
      <c r="EA132" s="49"/>
      <c r="EB132" s="49"/>
      <c r="EC132" s="49"/>
      <c r="ED132" s="49"/>
      <c r="EE132" s="49"/>
      <c r="EF132" s="49"/>
      <c r="EG132" s="49"/>
      <c r="EH132" s="49"/>
      <c r="EI132" s="49"/>
      <c r="EJ132" s="49"/>
      <c r="EK132" s="49"/>
      <c r="EL132" s="49"/>
      <c r="EM132" s="14"/>
      <c r="EN132" s="49"/>
      <c r="EO132" s="49"/>
      <c r="EP132" s="49"/>
      <c r="EQ132" s="49"/>
      <c r="ER132" s="49"/>
      <c r="ES132" s="49"/>
      <c r="ET132" s="49"/>
      <c r="EU132" s="49"/>
      <c r="EV132" s="49"/>
      <c r="EW132" s="49"/>
      <c r="EX132" s="49"/>
      <c r="EY132" s="49"/>
      <c r="EZ132" s="49"/>
      <c r="FA132" s="49"/>
      <c r="FB132" s="49"/>
      <c r="FC132" s="49"/>
      <c r="FD132" s="49"/>
      <c r="FE132" s="49"/>
      <c r="FF132" s="49"/>
      <c r="FG132" s="14"/>
      <c r="FH132" s="49"/>
      <c r="FI132" s="49"/>
      <c r="FJ132" s="14"/>
      <c r="FK132" s="42"/>
      <c r="FL132" s="42"/>
      <c r="FM132" s="42"/>
      <c r="FN132" s="42"/>
      <c r="FO132" s="42"/>
      <c r="FP132" s="42"/>
      <c r="FQ132" s="42"/>
      <c r="FR132" s="42"/>
      <c r="FS132" s="42"/>
      <c r="FT132" s="42"/>
      <c r="FU132" s="42"/>
      <c r="FV132" s="42"/>
      <c r="FW132" s="42"/>
      <c r="FX132" s="42"/>
      <c r="FY132" s="42"/>
      <c r="FZ132" s="44">
        <v>130</v>
      </c>
      <c r="GA132" s="44" t="str">
        <f t="shared" si="79"/>
        <v>CGBDHFIK</v>
      </c>
      <c r="GB132" s="44" t="s">
        <v>163</v>
      </c>
      <c r="GC132" s="44" t="s">
        <v>149</v>
      </c>
      <c r="GD132" s="44" t="s">
        <v>146</v>
      </c>
      <c r="GE132" s="44" t="s">
        <v>147</v>
      </c>
      <c r="GF132" s="44" t="s">
        <v>160</v>
      </c>
      <c r="GG132" s="44" t="s">
        <v>109</v>
      </c>
      <c r="GH132" s="44" t="s">
        <v>150</v>
      </c>
      <c r="GI132" s="44" t="s">
        <v>151</v>
      </c>
      <c r="GJ132" s="100" t="str">
        <f t="shared" ref="GJ132:GQ132" si="1166">VLOOKUP(GB132,$FM$3:$FN$15,2,FALSE)</f>
        <v>Haiti</v>
      </c>
      <c r="GK132" s="100" t="str">
        <f t="shared" si="1166"/>
        <v>Iran</v>
      </c>
      <c r="GL132" s="100" t="str">
        <f t="shared" si="1166"/>
        <v>Qatar</v>
      </c>
      <c r="GM132" s="100" t="str">
        <f t="shared" si="1166"/>
        <v>Australien</v>
      </c>
      <c r="GN132" s="100" t="str">
        <f t="shared" si="1166"/>
        <v>Saudiarabien</v>
      </c>
      <c r="GO132" s="100" t="str">
        <f t="shared" si="1166"/>
        <v>Sverige</v>
      </c>
      <c r="GP132" s="100" t="str">
        <f t="shared" si="1166"/>
        <v>Irak</v>
      </c>
      <c r="GQ132" s="100" t="str">
        <f t="shared" si="1166"/>
        <v>Uzbekistan</v>
      </c>
      <c r="GR132" s="42" t="str">
        <f t="shared" si="81"/>
        <v/>
      </c>
      <c r="GS132" s="42"/>
      <c r="GT132" s="42"/>
      <c r="GU132" s="42"/>
      <c r="GV132" s="42"/>
      <c r="GW132" s="42"/>
      <c r="GX132" s="127"/>
      <c r="GY132" s="42"/>
      <c r="GZ132" s="85">
        <v>129</v>
      </c>
      <c r="HA132" s="42"/>
      <c r="HB132" s="96"/>
      <c r="HC132" s="85"/>
      <c r="HD132" s="42"/>
      <c r="HE132" s="42"/>
      <c r="HF132" s="42"/>
      <c r="HG132" s="42"/>
    </row>
    <row r="133" spans="1:215" ht="14.25" customHeight="1" x14ac:dyDescent="0.35">
      <c r="A133" s="42"/>
      <c r="B133" s="85">
        <v>91</v>
      </c>
      <c r="C133" s="86">
        <v>46208</v>
      </c>
      <c r="D133" s="145" t="str">
        <f>IF(O115="","Vinnare match 76",O115)</f>
        <v>Vinnare match 76</v>
      </c>
      <c r="E133" s="87" t="s">
        <v>157</v>
      </c>
      <c r="F133" s="89" t="str">
        <f>IF(O117="","Vinnare match 78",O117)</f>
        <v>Vinnare match 78</v>
      </c>
      <c r="G133" s="90"/>
      <c r="H133" s="85" t="s">
        <v>157</v>
      </c>
      <c r="I133" s="90"/>
      <c r="J133" s="85" t="str">
        <f t="shared" si="1163"/>
        <v/>
      </c>
      <c r="K133" s="91"/>
      <c r="L133" s="91"/>
      <c r="M133" s="46"/>
      <c r="N133" s="46"/>
      <c r="O133" s="146"/>
      <c r="P133" s="147" t="str">
        <f t="shared" si="1164"/>
        <v/>
      </c>
      <c r="Q133" s="23"/>
      <c r="R133" s="23"/>
      <c r="S133" s="23"/>
      <c r="T133" s="23"/>
      <c r="U133" s="23"/>
      <c r="V133" s="75"/>
      <c r="W133" s="42"/>
      <c r="X133" s="44"/>
      <c r="Y133" s="44"/>
      <c r="Z133" s="44"/>
      <c r="AA133" s="44"/>
      <c r="AB133" s="47"/>
      <c r="AC133" s="48"/>
      <c r="AD133" s="42"/>
      <c r="AE133" s="14"/>
      <c r="AF133" s="14"/>
      <c r="AG133" s="14"/>
      <c r="AH133" s="14"/>
      <c r="AI133" s="44"/>
      <c r="AJ133" s="44"/>
      <c r="AK133" s="44"/>
      <c r="AL133" s="57"/>
      <c r="AM133" s="58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14"/>
      <c r="BS133" s="14"/>
      <c r="BT133" s="14"/>
      <c r="BU133" s="49"/>
      <c r="BV133" s="49"/>
      <c r="BW133" s="49"/>
      <c r="BX133" s="49"/>
      <c r="BY133" s="49"/>
      <c r="BZ133" s="49"/>
      <c r="CA133" s="49"/>
      <c r="CB133" s="14"/>
      <c r="CC133" s="49"/>
      <c r="CD133" s="49"/>
      <c r="CE133" s="14"/>
      <c r="CF133" s="14"/>
      <c r="CG133" s="49"/>
      <c r="CH133" s="49"/>
      <c r="CI133" s="49"/>
      <c r="CJ133" s="49"/>
      <c r="CK133" s="49"/>
      <c r="CL133" s="49"/>
      <c r="CM133" s="49"/>
      <c r="CN133" s="49"/>
      <c r="CO133" s="49"/>
      <c r="CP133" s="49"/>
      <c r="CQ133" s="49"/>
      <c r="CR133" s="49"/>
      <c r="CS133" s="49"/>
      <c r="CT133" s="49"/>
      <c r="CU133" s="49"/>
      <c r="CV133" s="49"/>
      <c r="CW133" s="49"/>
      <c r="CX133" s="49"/>
      <c r="CY133" s="14"/>
      <c r="CZ133" s="14"/>
      <c r="DA133" s="49"/>
      <c r="DB133" s="49"/>
      <c r="DC133" s="49"/>
      <c r="DD133" s="49"/>
      <c r="DE133" s="49"/>
      <c r="DF133" s="49"/>
      <c r="DG133" s="49"/>
      <c r="DH133" s="49"/>
      <c r="DI133" s="49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49"/>
      <c r="DU133" s="49"/>
      <c r="DV133" s="49"/>
      <c r="DW133" s="49"/>
      <c r="DX133" s="49"/>
      <c r="DY133" s="49"/>
      <c r="DZ133" s="49"/>
      <c r="EA133" s="49"/>
      <c r="EB133" s="49"/>
      <c r="EC133" s="49"/>
      <c r="ED133" s="49"/>
      <c r="EE133" s="49"/>
      <c r="EF133" s="49"/>
      <c r="EG133" s="49"/>
      <c r="EH133" s="49"/>
      <c r="EI133" s="49"/>
      <c r="EJ133" s="49"/>
      <c r="EK133" s="49"/>
      <c r="EL133" s="49"/>
      <c r="EM133" s="14"/>
      <c r="EN133" s="49"/>
      <c r="EO133" s="49"/>
      <c r="EP133" s="49"/>
      <c r="EQ133" s="49"/>
      <c r="ER133" s="49"/>
      <c r="ES133" s="49"/>
      <c r="ET133" s="49"/>
      <c r="EU133" s="49"/>
      <c r="EV133" s="49"/>
      <c r="EW133" s="49"/>
      <c r="EX133" s="49"/>
      <c r="EY133" s="49"/>
      <c r="EZ133" s="49"/>
      <c r="FA133" s="49"/>
      <c r="FB133" s="49"/>
      <c r="FC133" s="49"/>
      <c r="FD133" s="49"/>
      <c r="FE133" s="49"/>
      <c r="FF133" s="49"/>
      <c r="FG133" s="14"/>
      <c r="FH133" s="49"/>
      <c r="FI133" s="49"/>
      <c r="FJ133" s="14"/>
      <c r="FK133" s="42"/>
      <c r="FL133" s="42"/>
      <c r="FM133" s="42"/>
      <c r="FN133" s="42"/>
      <c r="FO133" s="42"/>
      <c r="FP133" s="42"/>
      <c r="FQ133" s="42"/>
      <c r="FR133" s="42"/>
      <c r="FS133" s="42"/>
      <c r="FT133" s="42"/>
      <c r="FU133" s="42"/>
      <c r="FV133" s="42"/>
      <c r="FW133" s="42"/>
      <c r="FX133" s="42"/>
      <c r="FY133" s="42"/>
      <c r="FZ133" s="44">
        <v>131</v>
      </c>
      <c r="GA133" s="44" t="str">
        <f t="shared" si="79"/>
        <v>HGBCJFDI</v>
      </c>
      <c r="GB133" s="44" t="s">
        <v>160</v>
      </c>
      <c r="GC133" s="44" t="s">
        <v>149</v>
      </c>
      <c r="GD133" s="44" t="s">
        <v>146</v>
      </c>
      <c r="GE133" s="44" t="s">
        <v>163</v>
      </c>
      <c r="GF133" s="44" t="s">
        <v>159</v>
      </c>
      <c r="GG133" s="44" t="s">
        <v>109</v>
      </c>
      <c r="GH133" s="44" t="s">
        <v>147</v>
      </c>
      <c r="GI133" s="44" t="s">
        <v>150</v>
      </c>
      <c r="GJ133" s="100" t="str">
        <f t="shared" ref="GJ133:GQ133" si="1167">VLOOKUP(GB133,$FM$3:$FN$15,2,FALSE)</f>
        <v>Saudiarabien</v>
      </c>
      <c r="GK133" s="100" t="str">
        <f t="shared" si="1167"/>
        <v>Iran</v>
      </c>
      <c r="GL133" s="100" t="str">
        <f t="shared" si="1167"/>
        <v>Qatar</v>
      </c>
      <c r="GM133" s="100" t="str">
        <f t="shared" si="1167"/>
        <v>Haiti</v>
      </c>
      <c r="GN133" s="100" t="str">
        <f t="shared" si="1167"/>
        <v>Österrike</v>
      </c>
      <c r="GO133" s="100" t="str">
        <f t="shared" si="1167"/>
        <v>Sverige</v>
      </c>
      <c r="GP133" s="100" t="str">
        <f t="shared" si="1167"/>
        <v>Australien</v>
      </c>
      <c r="GQ133" s="100" t="str">
        <f t="shared" si="1167"/>
        <v>Irak</v>
      </c>
      <c r="GR133" s="42" t="str">
        <f t="shared" si="81"/>
        <v/>
      </c>
      <c r="GS133" s="42"/>
      <c r="GT133" s="42"/>
      <c r="GU133" s="42"/>
      <c r="GV133" s="42"/>
      <c r="GW133" s="42"/>
      <c r="GX133" s="127"/>
      <c r="GY133" s="42"/>
      <c r="GZ133" s="85">
        <v>130</v>
      </c>
      <c r="HA133" s="42"/>
      <c r="HB133" s="96"/>
      <c r="HC133" s="85"/>
      <c r="HD133" s="42"/>
      <c r="HE133" s="42"/>
      <c r="HF133" s="42"/>
      <c r="HG133" s="42"/>
    </row>
    <row r="134" spans="1:215" ht="14.25" customHeight="1" x14ac:dyDescent="0.35">
      <c r="A134" s="42"/>
      <c r="B134" s="85">
        <v>92</v>
      </c>
      <c r="C134" s="86">
        <v>46209</v>
      </c>
      <c r="D134" s="145" t="str">
        <f>IF(O118="","Vinnare match 79",O118)</f>
        <v>Vinnare match 79</v>
      </c>
      <c r="E134" s="87" t="s">
        <v>157</v>
      </c>
      <c r="F134" s="89" t="str">
        <f>IF(O119="","Vinnare match 80",O119)</f>
        <v>Vinnare match 80</v>
      </c>
      <c r="G134" s="90"/>
      <c r="H134" s="85" t="s">
        <v>157</v>
      </c>
      <c r="I134" s="90"/>
      <c r="J134" s="85" t="str">
        <f t="shared" si="1163"/>
        <v/>
      </c>
      <c r="K134" s="91"/>
      <c r="L134" s="91"/>
      <c r="M134" s="46"/>
      <c r="N134" s="46"/>
      <c r="O134" s="146"/>
      <c r="P134" s="147" t="str">
        <f t="shared" si="1164"/>
        <v/>
      </c>
      <c r="Q134" s="23"/>
      <c r="R134" s="23"/>
      <c r="S134" s="23"/>
      <c r="T134" s="23"/>
      <c r="U134" s="23"/>
      <c r="V134" s="75"/>
      <c r="W134" s="42"/>
      <c r="X134" s="44"/>
      <c r="Y134" s="44"/>
      <c r="Z134" s="44"/>
      <c r="AA134" s="44"/>
      <c r="AB134" s="47"/>
      <c r="AC134" s="48"/>
      <c r="AD134" s="42"/>
      <c r="AE134" s="14"/>
      <c r="AF134" s="14"/>
      <c r="AG134" s="14"/>
      <c r="AH134" s="14"/>
      <c r="AI134" s="44"/>
      <c r="AJ134" s="44"/>
      <c r="AK134" s="44"/>
      <c r="AL134" s="57"/>
      <c r="AM134" s="58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14"/>
      <c r="BS134" s="14"/>
      <c r="BT134" s="14"/>
      <c r="BU134" s="49"/>
      <c r="BV134" s="49"/>
      <c r="BW134" s="49"/>
      <c r="BX134" s="49"/>
      <c r="BY134" s="49"/>
      <c r="BZ134" s="49"/>
      <c r="CA134" s="49"/>
      <c r="CB134" s="14"/>
      <c r="CC134" s="49"/>
      <c r="CD134" s="49"/>
      <c r="CE134" s="14"/>
      <c r="CF134" s="14"/>
      <c r="CG134" s="49"/>
      <c r="CH134" s="49"/>
      <c r="CI134" s="49"/>
      <c r="CJ134" s="49"/>
      <c r="CK134" s="49"/>
      <c r="CL134" s="49"/>
      <c r="CM134" s="49"/>
      <c r="CN134" s="49"/>
      <c r="CO134" s="49"/>
      <c r="CP134" s="49"/>
      <c r="CQ134" s="49"/>
      <c r="CR134" s="49"/>
      <c r="CS134" s="49"/>
      <c r="CT134" s="49"/>
      <c r="CU134" s="49"/>
      <c r="CV134" s="49"/>
      <c r="CW134" s="49"/>
      <c r="CX134" s="49"/>
      <c r="CY134" s="14"/>
      <c r="CZ134" s="14"/>
      <c r="DA134" s="49"/>
      <c r="DB134" s="49"/>
      <c r="DC134" s="49"/>
      <c r="DD134" s="49"/>
      <c r="DE134" s="49"/>
      <c r="DF134" s="49"/>
      <c r="DG134" s="49"/>
      <c r="DH134" s="49"/>
      <c r="DI134" s="49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49"/>
      <c r="DU134" s="49"/>
      <c r="DV134" s="49"/>
      <c r="DW134" s="49"/>
      <c r="DX134" s="49"/>
      <c r="DY134" s="49"/>
      <c r="DZ134" s="49"/>
      <c r="EA134" s="49"/>
      <c r="EB134" s="49"/>
      <c r="EC134" s="49"/>
      <c r="ED134" s="49"/>
      <c r="EE134" s="49"/>
      <c r="EF134" s="49"/>
      <c r="EG134" s="49"/>
      <c r="EH134" s="49"/>
      <c r="EI134" s="49"/>
      <c r="EJ134" s="49"/>
      <c r="EK134" s="49"/>
      <c r="EL134" s="49"/>
      <c r="EM134" s="14"/>
      <c r="EN134" s="49"/>
      <c r="EO134" s="49"/>
      <c r="EP134" s="49"/>
      <c r="EQ134" s="49"/>
      <c r="ER134" s="49"/>
      <c r="ES134" s="49"/>
      <c r="ET134" s="49"/>
      <c r="EU134" s="49"/>
      <c r="EV134" s="49"/>
      <c r="EW134" s="49"/>
      <c r="EX134" s="49"/>
      <c r="EY134" s="49"/>
      <c r="EZ134" s="49"/>
      <c r="FA134" s="49"/>
      <c r="FB134" s="49"/>
      <c r="FC134" s="49"/>
      <c r="FD134" s="49"/>
      <c r="FE134" s="49"/>
      <c r="FF134" s="49"/>
      <c r="FG134" s="14"/>
      <c r="FH134" s="49"/>
      <c r="FI134" s="49"/>
      <c r="FJ134" s="14"/>
      <c r="FK134" s="42"/>
      <c r="FL134" s="42"/>
      <c r="FM134" s="42"/>
      <c r="FN134" s="42"/>
      <c r="FO134" s="42"/>
      <c r="FP134" s="42"/>
      <c r="FQ134" s="42"/>
      <c r="FR134" s="42"/>
      <c r="FS134" s="42"/>
      <c r="FT134" s="42"/>
      <c r="FU134" s="42"/>
      <c r="FV134" s="42"/>
      <c r="FW134" s="42"/>
      <c r="FX134" s="42"/>
      <c r="FY134" s="42"/>
      <c r="FZ134" s="44">
        <v>132</v>
      </c>
      <c r="GA134" s="44" t="str">
        <f t="shared" si="79"/>
        <v>EJBCIDLK</v>
      </c>
      <c r="GB134" s="44" t="s">
        <v>148</v>
      </c>
      <c r="GC134" s="44" t="s">
        <v>159</v>
      </c>
      <c r="GD134" s="44" t="s">
        <v>146</v>
      </c>
      <c r="GE134" s="44" t="s">
        <v>163</v>
      </c>
      <c r="GF134" s="44" t="s">
        <v>150</v>
      </c>
      <c r="GG134" s="44" t="s">
        <v>147</v>
      </c>
      <c r="GH134" s="44" t="s">
        <v>152</v>
      </c>
      <c r="GI134" s="44" t="s">
        <v>151</v>
      </c>
      <c r="GJ134" s="100" t="str">
        <f t="shared" ref="GJ134:GQ134" si="1168">VLOOKUP(GB134,$FM$3:$FN$15,2,FALSE)</f>
        <v>Elfenbenskusten</v>
      </c>
      <c r="GK134" s="100" t="str">
        <f t="shared" si="1168"/>
        <v>Österrike</v>
      </c>
      <c r="GL134" s="100" t="str">
        <f t="shared" si="1168"/>
        <v>Qatar</v>
      </c>
      <c r="GM134" s="100" t="str">
        <f t="shared" si="1168"/>
        <v>Haiti</v>
      </c>
      <c r="GN134" s="100" t="str">
        <f t="shared" si="1168"/>
        <v>Irak</v>
      </c>
      <c r="GO134" s="100" t="str">
        <f t="shared" si="1168"/>
        <v>Australien</v>
      </c>
      <c r="GP134" s="100" t="str">
        <f t="shared" si="1168"/>
        <v>Ghana</v>
      </c>
      <c r="GQ134" s="100" t="str">
        <f t="shared" si="1168"/>
        <v>Uzbekistan</v>
      </c>
      <c r="GR134" s="42" t="str">
        <f t="shared" si="81"/>
        <v/>
      </c>
      <c r="GS134" s="42"/>
      <c r="GT134" s="42"/>
      <c r="GU134" s="42"/>
      <c r="GV134" s="42"/>
      <c r="GW134" s="42"/>
      <c r="GX134" s="127"/>
      <c r="GY134" s="42"/>
      <c r="GZ134" s="85">
        <v>131</v>
      </c>
      <c r="HA134" s="42"/>
      <c r="HB134" s="96"/>
      <c r="HC134" s="85"/>
      <c r="HD134" s="42"/>
      <c r="HE134" s="42"/>
      <c r="HF134" s="42"/>
      <c r="HG134" s="42"/>
    </row>
    <row r="135" spans="1:215" ht="14.25" customHeight="1" x14ac:dyDescent="0.35">
      <c r="A135" s="42"/>
      <c r="B135" s="152">
        <v>93</v>
      </c>
      <c r="C135" s="86">
        <v>46209</v>
      </c>
      <c r="D135" s="145" t="str">
        <f>IF(O122="","Vinnare match 83",O122)</f>
        <v>Vinnare match 83</v>
      </c>
      <c r="E135" s="87" t="s">
        <v>157</v>
      </c>
      <c r="F135" s="89" t="str">
        <f>IF(O123="","Vinnare match 84",O123)</f>
        <v>Vinnare match 84</v>
      </c>
      <c r="G135" s="90"/>
      <c r="H135" s="85" t="s">
        <v>157</v>
      </c>
      <c r="I135" s="90"/>
      <c r="J135" s="85" t="str">
        <f t="shared" si="1163"/>
        <v/>
      </c>
      <c r="K135" s="91"/>
      <c r="L135" s="91"/>
      <c r="M135" s="46"/>
      <c r="N135" s="46"/>
      <c r="O135" s="146"/>
      <c r="P135" s="147" t="str">
        <f t="shared" si="1164"/>
        <v/>
      </c>
      <c r="Q135" s="23"/>
      <c r="R135" s="23"/>
      <c r="S135" s="23"/>
      <c r="T135" s="23"/>
      <c r="U135" s="23"/>
      <c r="V135" s="75"/>
      <c r="W135" s="42"/>
      <c r="X135" s="44"/>
      <c r="Y135" s="44"/>
      <c r="Z135" s="44"/>
      <c r="AA135" s="44"/>
      <c r="AB135" s="47"/>
      <c r="AC135" s="48"/>
      <c r="AD135" s="42"/>
      <c r="AE135" s="14"/>
      <c r="AF135" s="14"/>
      <c r="AG135" s="14"/>
      <c r="AH135" s="14"/>
      <c r="AI135" s="44"/>
      <c r="AJ135" s="44"/>
      <c r="AK135" s="44"/>
      <c r="AL135" s="57"/>
      <c r="AM135" s="58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14"/>
      <c r="BS135" s="14"/>
      <c r="BT135" s="14"/>
      <c r="BU135" s="49"/>
      <c r="BV135" s="49"/>
      <c r="BW135" s="49"/>
      <c r="BX135" s="49"/>
      <c r="BY135" s="49"/>
      <c r="BZ135" s="49"/>
      <c r="CA135" s="49"/>
      <c r="CB135" s="14"/>
      <c r="CC135" s="49"/>
      <c r="CD135" s="49"/>
      <c r="CE135" s="14"/>
      <c r="CF135" s="14"/>
      <c r="CG135" s="49"/>
      <c r="CH135" s="49"/>
      <c r="CI135" s="49"/>
      <c r="CJ135" s="49"/>
      <c r="CK135" s="49"/>
      <c r="CL135" s="49"/>
      <c r="CM135" s="49"/>
      <c r="CN135" s="49"/>
      <c r="CO135" s="49"/>
      <c r="CP135" s="49"/>
      <c r="CQ135" s="49"/>
      <c r="CR135" s="49"/>
      <c r="CS135" s="49"/>
      <c r="CT135" s="49"/>
      <c r="CU135" s="49"/>
      <c r="CV135" s="49"/>
      <c r="CW135" s="49"/>
      <c r="CX135" s="49"/>
      <c r="CY135" s="14"/>
      <c r="CZ135" s="14"/>
      <c r="DA135" s="49"/>
      <c r="DB135" s="49"/>
      <c r="DC135" s="49"/>
      <c r="DD135" s="49"/>
      <c r="DE135" s="49"/>
      <c r="DF135" s="49"/>
      <c r="DG135" s="49"/>
      <c r="DH135" s="49"/>
      <c r="DI135" s="49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49"/>
      <c r="DU135" s="49"/>
      <c r="DV135" s="49"/>
      <c r="DW135" s="49"/>
      <c r="DX135" s="49"/>
      <c r="DY135" s="49"/>
      <c r="DZ135" s="49"/>
      <c r="EA135" s="49"/>
      <c r="EB135" s="49"/>
      <c r="EC135" s="49"/>
      <c r="ED135" s="49"/>
      <c r="EE135" s="49"/>
      <c r="EF135" s="49"/>
      <c r="EG135" s="49"/>
      <c r="EH135" s="49"/>
      <c r="EI135" s="49"/>
      <c r="EJ135" s="49"/>
      <c r="EK135" s="49"/>
      <c r="EL135" s="49"/>
      <c r="EM135" s="14"/>
      <c r="EN135" s="49"/>
      <c r="EO135" s="49"/>
      <c r="EP135" s="49"/>
      <c r="EQ135" s="49"/>
      <c r="ER135" s="49"/>
      <c r="ES135" s="49"/>
      <c r="ET135" s="49"/>
      <c r="EU135" s="49"/>
      <c r="EV135" s="49"/>
      <c r="EW135" s="49"/>
      <c r="EX135" s="49"/>
      <c r="EY135" s="49"/>
      <c r="EZ135" s="49"/>
      <c r="FA135" s="49"/>
      <c r="FB135" s="49"/>
      <c r="FC135" s="49"/>
      <c r="FD135" s="49"/>
      <c r="FE135" s="49"/>
      <c r="FF135" s="49"/>
      <c r="FG135" s="14"/>
      <c r="FH135" s="49"/>
      <c r="FI135" s="49"/>
      <c r="FJ135" s="14"/>
      <c r="FK135" s="42"/>
      <c r="FL135" s="42"/>
      <c r="FM135" s="42"/>
      <c r="FN135" s="42"/>
      <c r="FO135" s="42"/>
      <c r="FP135" s="42"/>
      <c r="FQ135" s="42"/>
      <c r="FR135" s="42"/>
      <c r="FS135" s="42"/>
      <c r="FT135" s="42"/>
      <c r="FU135" s="42"/>
      <c r="FV135" s="42"/>
      <c r="FW135" s="42"/>
      <c r="FX135" s="42"/>
      <c r="FY135" s="42"/>
      <c r="FZ135" s="44">
        <v>133</v>
      </c>
      <c r="GA135" s="44" t="str">
        <f t="shared" si="79"/>
        <v>EJBCHDLK</v>
      </c>
      <c r="GB135" s="44" t="s">
        <v>148</v>
      </c>
      <c r="GC135" s="44" t="s">
        <v>159</v>
      </c>
      <c r="GD135" s="44" t="s">
        <v>146</v>
      </c>
      <c r="GE135" s="44" t="s">
        <v>163</v>
      </c>
      <c r="GF135" s="44" t="s">
        <v>160</v>
      </c>
      <c r="GG135" s="44" t="s">
        <v>147</v>
      </c>
      <c r="GH135" s="44" t="s">
        <v>152</v>
      </c>
      <c r="GI135" s="44" t="s">
        <v>151</v>
      </c>
      <c r="GJ135" s="100" t="str">
        <f t="shared" ref="GJ135:GQ135" si="1169">VLOOKUP(GB135,$FM$3:$FN$15,2,FALSE)</f>
        <v>Elfenbenskusten</v>
      </c>
      <c r="GK135" s="100" t="str">
        <f t="shared" si="1169"/>
        <v>Österrike</v>
      </c>
      <c r="GL135" s="100" t="str">
        <f t="shared" si="1169"/>
        <v>Qatar</v>
      </c>
      <c r="GM135" s="100" t="str">
        <f t="shared" si="1169"/>
        <v>Haiti</v>
      </c>
      <c r="GN135" s="100" t="str">
        <f t="shared" si="1169"/>
        <v>Saudiarabien</v>
      </c>
      <c r="GO135" s="100" t="str">
        <f t="shared" si="1169"/>
        <v>Australien</v>
      </c>
      <c r="GP135" s="100" t="str">
        <f t="shared" si="1169"/>
        <v>Ghana</v>
      </c>
      <c r="GQ135" s="100" t="str">
        <f t="shared" si="1169"/>
        <v>Uzbekistan</v>
      </c>
      <c r="GR135" s="42" t="str">
        <f t="shared" si="81"/>
        <v/>
      </c>
      <c r="GS135" s="42"/>
      <c r="GT135" s="42"/>
      <c r="GU135" s="42"/>
      <c r="GV135" s="42"/>
      <c r="GW135" s="42"/>
      <c r="GX135" s="127"/>
      <c r="GY135" s="42"/>
      <c r="GZ135" s="85">
        <v>132</v>
      </c>
      <c r="HA135" s="42"/>
      <c r="HB135" s="96"/>
      <c r="HC135" s="85"/>
      <c r="HD135" s="42"/>
      <c r="HE135" s="42"/>
      <c r="HF135" s="42"/>
      <c r="HG135" s="42"/>
    </row>
    <row r="136" spans="1:215" ht="14.25" customHeight="1" x14ac:dyDescent="0.35">
      <c r="A136" s="42"/>
      <c r="B136" s="85">
        <v>94</v>
      </c>
      <c r="C136" s="86">
        <v>46210</v>
      </c>
      <c r="D136" s="145" t="str">
        <f>IF(O120="","Vinnare match 81",O120)</f>
        <v>Vinnare match 81</v>
      </c>
      <c r="E136" s="87" t="s">
        <v>157</v>
      </c>
      <c r="F136" s="89" t="str">
        <f>IF(O121="","Vinnare match 82",O121)</f>
        <v>Vinnare match 82</v>
      </c>
      <c r="G136" s="90"/>
      <c r="H136" s="85" t="s">
        <v>157</v>
      </c>
      <c r="I136" s="90"/>
      <c r="J136" s="85" t="str">
        <f t="shared" si="1163"/>
        <v/>
      </c>
      <c r="K136" s="91"/>
      <c r="L136" s="91"/>
      <c r="M136" s="46"/>
      <c r="N136" s="46"/>
      <c r="O136" s="146"/>
      <c r="P136" s="147" t="str">
        <f t="shared" si="1164"/>
        <v/>
      </c>
      <c r="Q136" s="23"/>
      <c r="R136" s="23"/>
      <c r="S136" s="23"/>
      <c r="T136" s="23"/>
      <c r="U136" s="23"/>
      <c r="V136" s="75"/>
      <c r="W136" s="42"/>
      <c r="X136" s="44"/>
      <c r="Y136" s="44"/>
      <c r="Z136" s="44"/>
      <c r="AA136" s="44"/>
      <c r="AB136" s="47"/>
      <c r="AC136" s="48"/>
      <c r="AD136" s="42"/>
      <c r="AE136" s="14"/>
      <c r="AF136" s="14"/>
      <c r="AG136" s="14"/>
      <c r="AH136" s="14"/>
      <c r="AI136" s="44"/>
      <c r="AJ136" s="44"/>
      <c r="AK136" s="44"/>
      <c r="AL136" s="57"/>
      <c r="AM136" s="58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14"/>
      <c r="BS136" s="14"/>
      <c r="BT136" s="14"/>
      <c r="BU136" s="49"/>
      <c r="BV136" s="49"/>
      <c r="BW136" s="49"/>
      <c r="BX136" s="49"/>
      <c r="BY136" s="49"/>
      <c r="BZ136" s="49"/>
      <c r="CA136" s="49"/>
      <c r="CB136" s="14"/>
      <c r="CC136" s="49"/>
      <c r="CD136" s="49"/>
      <c r="CE136" s="14"/>
      <c r="CF136" s="14"/>
      <c r="CG136" s="49"/>
      <c r="CH136" s="49"/>
      <c r="CI136" s="49"/>
      <c r="CJ136" s="49"/>
      <c r="CK136" s="49"/>
      <c r="CL136" s="49"/>
      <c r="CM136" s="49"/>
      <c r="CN136" s="49"/>
      <c r="CO136" s="49"/>
      <c r="CP136" s="49"/>
      <c r="CQ136" s="49"/>
      <c r="CR136" s="49"/>
      <c r="CS136" s="49"/>
      <c r="CT136" s="49"/>
      <c r="CU136" s="49"/>
      <c r="CV136" s="49"/>
      <c r="CW136" s="49"/>
      <c r="CX136" s="49"/>
      <c r="CY136" s="14"/>
      <c r="CZ136" s="14"/>
      <c r="DA136" s="49"/>
      <c r="DB136" s="49"/>
      <c r="DC136" s="49"/>
      <c r="DD136" s="49"/>
      <c r="DE136" s="49"/>
      <c r="DF136" s="49"/>
      <c r="DG136" s="49"/>
      <c r="DH136" s="49"/>
      <c r="DI136" s="49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49"/>
      <c r="DU136" s="49"/>
      <c r="DV136" s="49"/>
      <c r="DW136" s="49"/>
      <c r="DX136" s="49"/>
      <c r="DY136" s="49"/>
      <c r="DZ136" s="49"/>
      <c r="EA136" s="49"/>
      <c r="EB136" s="49"/>
      <c r="EC136" s="49"/>
      <c r="ED136" s="49"/>
      <c r="EE136" s="49"/>
      <c r="EF136" s="49"/>
      <c r="EG136" s="49"/>
      <c r="EH136" s="49"/>
      <c r="EI136" s="49"/>
      <c r="EJ136" s="49"/>
      <c r="EK136" s="49"/>
      <c r="EL136" s="49"/>
      <c r="EM136" s="14"/>
      <c r="EN136" s="49"/>
      <c r="EO136" s="49"/>
      <c r="EP136" s="49"/>
      <c r="EQ136" s="49"/>
      <c r="ER136" s="49"/>
      <c r="ES136" s="49"/>
      <c r="ET136" s="49"/>
      <c r="EU136" s="49"/>
      <c r="EV136" s="49"/>
      <c r="EW136" s="49"/>
      <c r="EX136" s="49"/>
      <c r="EY136" s="49"/>
      <c r="EZ136" s="49"/>
      <c r="FA136" s="49"/>
      <c r="FB136" s="49"/>
      <c r="FC136" s="49"/>
      <c r="FD136" s="49"/>
      <c r="FE136" s="49"/>
      <c r="FF136" s="49"/>
      <c r="FG136" s="14"/>
      <c r="FH136" s="49"/>
      <c r="FI136" s="49"/>
      <c r="FJ136" s="14"/>
      <c r="FK136" s="42"/>
      <c r="FL136" s="42"/>
      <c r="FM136" s="42"/>
      <c r="FN136" s="42"/>
      <c r="FO136" s="42"/>
      <c r="FP136" s="42"/>
      <c r="FQ136" s="42"/>
      <c r="FR136" s="42"/>
      <c r="FS136" s="42"/>
      <c r="FT136" s="42"/>
      <c r="FU136" s="42"/>
      <c r="FV136" s="42"/>
      <c r="FW136" s="42"/>
      <c r="FX136" s="42"/>
      <c r="FY136" s="42"/>
      <c r="FZ136" s="44">
        <v>134</v>
      </c>
      <c r="GA136" s="44" t="str">
        <f t="shared" si="79"/>
        <v>EIBCHDLK</v>
      </c>
      <c r="GB136" s="44" t="s">
        <v>148</v>
      </c>
      <c r="GC136" s="44" t="s">
        <v>150</v>
      </c>
      <c r="GD136" s="44" t="s">
        <v>146</v>
      </c>
      <c r="GE136" s="44" t="s">
        <v>163</v>
      </c>
      <c r="GF136" s="44" t="s">
        <v>160</v>
      </c>
      <c r="GG136" s="44" t="s">
        <v>147</v>
      </c>
      <c r="GH136" s="44" t="s">
        <v>152</v>
      </c>
      <c r="GI136" s="44" t="s">
        <v>151</v>
      </c>
      <c r="GJ136" s="100" t="str">
        <f t="shared" ref="GJ136:GQ136" si="1170">VLOOKUP(GB136,$FM$3:$FN$15,2,FALSE)</f>
        <v>Elfenbenskusten</v>
      </c>
      <c r="GK136" s="100" t="str">
        <f t="shared" si="1170"/>
        <v>Irak</v>
      </c>
      <c r="GL136" s="100" t="str">
        <f t="shared" si="1170"/>
        <v>Qatar</v>
      </c>
      <c r="GM136" s="100" t="str">
        <f t="shared" si="1170"/>
        <v>Haiti</v>
      </c>
      <c r="GN136" s="100" t="str">
        <f t="shared" si="1170"/>
        <v>Saudiarabien</v>
      </c>
      <c r="GO136" s="100" t="str">
        <f t="shared" si="1170"/>
        <v>Australien</v>
      </c>
      <c r="GP136" s="100" t="str">
        <f t="shared" si="1170"/>
        <v>Ghana</v>
      </c>
      <c r="GQ136" s="100" t="str">
        <f t="shared" si="1170"/>
        <v>Uzbekistan</v>
      </c>
      <c r="GR136" s="42" t="str">
        <f t="shared" si="81"/>
        <v/>
      </c>
      <c r="GS136" s="42"/>
      <c r="GT136" s="42"/>
      <c r="GU136" s="42"/>
      <c r="GV136" s="42"/>
      <c r="GW136" s="42"/>
      <c r="GX136" s="127"/>
      <c r="GY136" s="42"/>
      <c r="GZ136" s="85">
        <v>133</v>
      </c>
      <c r="HA136" s="42"/>
      <c r="HB136" s="96"/>
      <c r="HC136" s="85"/>
      <c r="HD136" s="42"/>
      <c r="HE136" s="42"/>
      <c r="HF136" s="42"/>
      <c r="HG136" s="42"/>
    </row>
    <row r="137" spans="1:215" ht="14.25" customHeight="1" x14ac:dyDescent="0.35">
      <c r="A137" s="42"/>
      <c r="B137" s="85">
        <v>95</v>
      </c>
      <c r="C137" s="86">
        <v>46210</v>
      </c>
      <c r="D137" s="145" t="str">
        <f>IF(O125="","Vinnare match 86",O125)</f>
        <v>Vinnare match 86</v>
      </c>
      <c r="E137" s="87" t="s">
        <v>157</v>
      </c>
      <c r="F137" s="89" t="str">
        <f>IF(O127="","Vinnare match 88",O127)</f>
        <v>Vinnare match 88</v>
      </c>
      <c r="G137" s="90"/>
      <c r="H137" s="85" t="s">
        <v>157</v>
      </c>
      <c r="I137" s="90"/>
      <c r="J137" s="85" t="str">
        <f t="shared" si="1163"/>
        <v/>
      </c>
      <c r="K137" s="91"/>
      <c r="L137" s="91"/>
      <c r="M137" s="46"/>
      <c r="N137" s="46"/>
      <c r="O137" s="146"/>
      <c r="P137" s="147" t="str">
        <f t="shared" si="1164"/>
        <v/>
      </c>
      <c r="Q137" s="23"/>
      <c r="R137" s="23"/>
      <c r="S137" s="23"/>
      <c r="T137" s="23"/>
      <c r="U137" s="23"/>
      <c r="V137" s="75"/>
      <c r="W137" s="42"/>
      <c r="X137" s="44"/>
      <c r="Y137" s="44"/>
      <c r="Z137" s="44"/>
      <c r="AA137" s="44"/>
      <c r="AB137" s="47"/>
      <c r="AC137" s="48"/>
      <c r="AD137" s="42"/>
      <c r="AE137" s="14"/>
      <c r="AF137" s="14"/>
      <c r="AG137" s="14"/>
      <c r="AH137" s="14"/>
      <c r="AI137" s="44"/>
      <c r="AJ137" s="44"/>
      <c r="AK137" s="44"/>
      <c r="AL137" s="57"/>
      <c r="AM137" s="58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14"/>
      <c r="BS137" s="14"/>
      <c r="BT137" s="14"/>
      <c r="BU137" s="49"/>
      <c r="BV137" s="49"/>
      <c r="BW137" s="49"/>
      <c r="BX137" s="49"/>
      <c r="BY137" s="49"/>
      <c r="BZ137" s="49"/>
      <c r="CA137" s="49"/>
      <c r="CB137" s="14"/>
      <c r="CC137" s="49"/>
      <c r="CD137" s="49"/>
      <c r="CE137" s="14"/>
      <c r="CF137" s="14"/>
      <c r="CG137" s="49"/>
      <c r="CH137" s="49"/>
      <c r="CI137" s="49"/>
      <c r="CJ137" s="49"/>
      <c r="CK137" s="49"/>
      <c r="CL137" s="49"/>
      <c r="CM137" s="49"/>
      <c r="CN137" s="49"/>
      <c r="CO137" s="49"/>
      <c r="CP137" s="49"/>
      <c r="CQ137" s="49"/>
      <c r="CR137" s="49"/>
      <c r="CS137" s="49"/>
      <c r="CT137" s="49"/>
      <c r="CU137" s="49"/>
      <c r="CV137" s="49"/>
      <c r="CW137" s="49"/>
      <c r="CX137" s="49"/>
      <c r="CY137" s="14"/>
      <c r="CZ137" s="14"/>
      <c r="DA137" s="49"/>
      <c r="DB137" s="49"/>
      <c r="DC137" s="49"/>
      <c r="DD137" s="49"/>
      <c r="DE137" s="49"/>
      <c r="DF137" s="49"/>
      <c r="DG137" s="49"/>
      <c r="DH137" s="49"/>
      <c r="DI137" s="49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49"/>
      <c r="DU137" s="49"/>
      <c r="DV137" s="49"/>
      <c r="DW137" s="49"/>
      <c r="DX137" s="49"/>
      <c r="DY137" s="49"/>
      <c r="DZ137" s="49"/>
      <c r="EA137" s="49"/>
      <c r="EB137" s="49"/>
      <c r="EC137" s="49"/>
      <c r="ED137" s="49"/>
      <c r="EE137" s="49"/>
      <c r="EF137" s="49"/>
      <c r="EG137" s="49"/>
      <c r="EH137" s="49"/>
      <c r="EI137" s="49"/>
      <c r="EJ137" s="49"/>
      <c r="EK137" s="49"/>
      <c r="EL137" s="49"/>
      <c r="EM137" s="14"/>
      <c r="EN137" s="49"/>
      <c r="EO137" s="49"/>
      <c r="EP137" s="49"/>
      <c r="EQ137" s="49"/>
      <c r="ER137" s="49"/>
      <c r="ES137" s="49"/>
      <c r="ET137" s="49"/>
      <c r="EU137" s="49"/>
      <c r="EV137" s="49"/>
      <c r="EW137" s="49"/>
      <c r="EX137" s="49"/>
      <c r="EY137" s="49"/>
      <c r="EZ137" s="49"/>
      <c r="FA137" s="49"/>
      <c r="FB137" s="49"/>
      <c r="FC137" s="49"/>
      <c r="FD137" s="49"/>
      <c r="FE137" s="49"/>
      <c r="FF137" s="49"/>
      <c r="FG137" s="14"/>
      <c r="FH137" s="49"/>
      <c r="FI137" s="49"/>
      <c r="FJ137" s="14"/>
      <c r="FK137" s="42"/>
      <c r="FL137" s="42"/>
      <c r="FM137" s="42"/>
      <c r="FN137" s="42"/>
      <c r="FO137" s="42"/>
      <c r="FP137" s="42"/>
      <c r="FQ137" s="42"/>
      <c r="FR137" s="42"/>
      <c r="FS137" s="42"/>
      <c r="FT137" s="42"/>
      <c r="FU137" s="42"/>
      <c r="FV137" s="42"/>
      <c r="FW137" s="42"/>
      <c r="FX137" s="42"/>
      <c r="FY137" s="42"/>
      <c r="FZ137" s="44">
        <v>135</v>
      </c>
      <c r="GA137" s="44" t="str">
        <f t="shared" si="79"/>
        <v>EJBCHDLI</v>
      </c>
      <c r="GB137" s="44" t="s">
        <v>148</v>
      </c>
      <c r="GC137" s="44" t="s">
        <v>159</v>
      </c>
      <c r="GD137" s="44" t="s">
        <v>146</v>
      </c>
      <c r="GE137" s="44" t="s">
        <v>163</v>
      </c>
      <c r="GF137" s="44" t="s">
        <v>160</v>
      </c>
      <c r="GG137" s="44" t="s">
        <v>147</v>
      </c>
      <c r="GH137" s="44" t="s">
        <v>152</v>
      </c>
      <c r="GI137" s="44" t="s">
        <v>150</v>
      </c>
      <c r="GJ137" s="100" t="str">
        <f t="shared" ref="GJ137:GQ137" si="1171">VLOOKUP(GB137,$FM$3:$FN$15,2,FALSE)</f>
        <v>Elfenbenskusten</v>
      </c>
      <c r="GK137" s="100" t="str">
        <f t="shared" si="1171"/>
        <v>Österrike</v>
      </c>
      <c r="GL137" s="100" t="str">
        <f t="shared" si="1171"/>
        <v>Qatar</v>
      </c>
      <c r="GM137" s="100" t="str">
        <f t="shared" si="1171"/>
        <v>Haiti</v>
      </c>
      <c r="GN137" s="100" t="str">
        <f t="shared" si="1171"/>
        <v>Saudiarabien</v>
      </c>
      <c r="GO137" s="100" t="str">
        <f t="shared" si="1171"/>
        <v>Australien</v>
      </c>
      <c r="GP137" s="100" t="str">
        <f t="shared" si="1171"/>
        <v>Ghana</v>
      </c>
      <c r="GQ137" s="100" t="str">
        <f t="shared" si="1171"/>
        <v>Irak</v>
      </c>
      <c r="GR137" s="42" t="str">
        <f t="shared" si="81"/>
        <v/>
      </c>
      <c r="GS137" s="42"/>
      <c r="GT137" s="42"/>
      <c r="GU137" s="42"/>
      <c r="GV137" s="42"/>
      <c r="GW137" s="42"/>
      <c r="GX137" s="127"/>
      <c r="GY137" s="42"/>
      <c r="GZ137" s="85">
        <v>134</v>
      </c>
      <c r="HA137" s="42"/>
      <c r="HB137" s="96"/>
      <c r="HC137" s="85"/>
      <c r="HD137" s="42"/>
      <c r="HE137" s="42"/>
      <c r="HF137" s="42"/>
      <c r="HG137" s="42"/>
    </row>
    <row r="138" spans="1:215" ht="14.25" customHeight="1" x14ac:dyDescent="0.35">
      <c r="A138" s="42"/>
      <c r="B138" s="85">
        <v>96</v>
      </c>
      <c r="C138" s="86">
        <v>46210</v>
      </c>
      <c r="D138" s="145" t="str">
        <f>IF(O124="","Vinnare match 85",O124)</f>
        <v>Vinnare match 85</v>
      </c>
      <c r="E138" s="87" t="s">
        <v>157</v>
      </c>
      <c r="F138" s="89" t="str">
        <f>IF(O126="","Vinnare match 87",O126)</f>
        <v>Vinnare match 87</v>
      </c>
      <c r="G138" s="90"/>
      <c r="H138" s="85" t="s">
        <v>157</v>
      </c>
      <c r="I138" s="90"/>
      <c r="J138" s="85" t="str">
        <f t="shared" si="1163"/>
        <v/>
      </c>
      <c r="K138" s="91"/>
      <c r="L138" s="91"/>
      <c r="M138" s="46"/>
      <c r="N138" s="46"/>
      <c r="O138" s="146"/>
      <c r="P138" s="147" t="str">
        <f t="shared" si="1164"/>
        <v/>
      </c>
      <c r="Q138" s="23"/>
      <c r="R138" s="23"/>
      <c r="S138" s="23"/>
      <c r="T138" s="23"/>
      <c r="U138" s="23"/>
      <c r="V138" s="75"/>
      <c r="W138" s="42"/>
      <c r="X138" s="44"/>
      <c r="Y138" s="44"/>
      <c r="Z138" s="44"/>
      <c r="AA138" s="44"/>
      <c r="AB138" s="47"/>
      <c r="AC138" s="48"/>
      <c r="AD138" s="42"/>
      <c r="AE138" s="14"/>
      <c r="AF138" s="14"/>
      <c r="AG138" s="14"/>
      <c r="AH138" s="14"/>
      <c r="AI138" s="44"/>
      <c r="AJ138" s="44"/>
      <c r="AK138" s="44"/>
      <c r="AL138" s="57"/>
      <c r="AM138" s="58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14"/>
      <c r="BS138" s="14"/>
      <c r="BT138" s="14"/>
      <c r="BU138" s="49"/>
      <c r="BV138" s="49"/>
      <c r="BW138" s="49"/>
      <c r="BX138" s="49"/>
      <c r="BY138" s="49"/>
      <c r="BZ138" s="49"/>
      <c r="CA138" s="49"/>
      <c r="CB138" s="14"/>
      <c r="CC138" s="49"/>
      <c r="CD138" s="49"/>
      <c r="CE138" s="14"/>
      <c r="CF138" s="14"/>
      <c r="CG138" s="49"/>
      <c r="CH138" s="49"/>
      <c r="CI138" s="49"/>
      <c r="CJ138" s="49"/>
      <c r="CK138" s="49"/>
      <c r="CL138" s="49"/>
      <c r="CM138" s="49"/>
      <c r="CN138" s="49"/>
      <c r="CO138" s="49"/>
      <c r="CP138" s="49"/>
      <c r="CQ138" s="49"/>
      <c r="CR138" s="49"/>
      <c r="CS138" s="49"/>
      <c r="CT138" s="49"/>
      <c r="CU138" s="49"/>
      <c r="CV138" s="49"/>
      <c r="CW138" s="49"/>
      <c r="CX138" s="49"/>
      <c r="CY138" s="14"/>
      <c r="CZ138" s="14"/>
      <c r="DA138" s="49"/>
      <c r="DB138" s="49"/>
      <c r="DC138" s="49"/>
      <c r="DD138" s="49"/>
      <c r="DE138" s="49"/>
      <c r="DF138" s="49"/>
      <c r="DG138" s="49"/>
      <c r="DH138" s="49"/>
      <c r="DI138" s="49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49"/>
      <c r="DU138" s="49"/>
      <c r="DV138" s="49"/>
      <c r="DW138" s="49"/>
      <c r="DX138" s="49"/>
      <c r="DY138" s="49"/>
      <c r="DZ138" s="49"/>
      <c r="EA138" s="49"/>
      <c r="EB138" s="49"/>
      <c r="EC138" s="49"/>
      <c r="ED138" s="49"/>
      <c r="EE138" s="49"/>
      <c r="EF138" s="49"/>
      <c r="EG138" s="49"/>
      <c r="EH138" s="49"/>
      <c r="EI138" s="49"/>
      <c r="EJ138" s="49"/>
      <c r="EK138" s="49"/>
      <c r="EL138" s="49"/>
      <c r="EM138" s="14"/>
      <c r="EN138" s="49"/>
      <c r="EO138" s="49"/>
      <c r="EP138" s="49"/>
      <c r="EQ138" s="49"/>
      <c r="ER138" s="49"/>
      <c r="ES138" s="49"/>
      <c r="ET138" s="49"/>
      <c r="EU138" s="49"/>
      <c r="EV138" s="49"/>
      <c r="EW138" s="49"/>
      <c r="EX138" s="49"/>
      <c r="EY138" s="49"/>
      <c r="EZ138" s="49"/>
      <c r="FA138" s="49"/>
      <c r="FB138" s="49"/>
      <c r="FC138" s="49"/>
      <c r="FD138" s="49"/>
      <c r="FE138" s="49"/>
      <c r="FF138" s="49"/>
      <c r="FG138" s="14"/>
      <c r="FH138" s="49"/>
      <c r="FI138" s="49"/>
      <c r="FJ138" s="14"/>
      <c r="FK138" s="42"/>
      <c r="FL138" s="42"/>
      <c r="FM138" s="42"/>
      <c r="FN138" s="42"/>
      <c r="FO138" s="42"/>
      <c r="FP138" s="42"/>
      <c r="FQ138" s="42"/>
      <c r="FR138" s="42"/>
      <c r="FS138" s="42"/>
      <c r="FT138" s="42"/>
      <c r="FU138" s="42"/>
      <c r="FV138" s="42"/>
      <c r="FW138" s="42"/>
      <c r="FX138" s="42"/>
      <c r="FY138" s="42"/>
      <c r="FZ138" s="44">
        <v>136</v>
      </c>
      <c r="GA138" s="44" t="str">
        <f t="shared" si="79"/>
        <v>EJBCHDIK</v>
      </c>
      <c r="GB138" s="44" t="s">
        <v>148</v>
      </c>
      <c r="GC138" s="44" t="s">
        <v>159</v>
      </c>
      <c r="GD138" s="44" t="s">
        <v>146</v>
      </c>
      <c r="GE138" s="44" t="s">
        <v>163</v>
      </c>
      <c r="GF138" s="44" t="s">
        <v>160</v>
      </c>
      <c r="GG138" s="44" t="s">
        <v>147</v>
      </c>
      <c r="GH138" s="44" t="s">
        <v>150</v>
      </c>
      <c r="GI138" s="44" t="s">
        <v>151</v>
      </c>
      <c r="GJ138" s="100" t="str">
        <f t="shared" ref="GJ138:GQ138" si="1172">VLOOKUP(GB138,$FM$3:$FN$15,2,FALSE)</f>
        <v>Elfenbenskusten</v>
      </c>
      <c r="GK138" s="100" t="str">
        <f t="shared" si="1172"/>
        <v>Österrike</v>
      </c>
      <c r="GL138" s="100" t="str">
        <f t="shared" si="1172"/>
        <v>Qatar</v>
      </c>
      <c r="GM138" s="100" t="str">
        <f t="shared" si="1172"/>
        <v>Haiti</v>
      </c>
      <c r="GN138" s="100" t="str">
        <f t="shared" si="1172"/>
        <v>Saudiarabien</v>
      </c>
      <c r="GO138" s="100" t="str">
        <f t="shared" si="1172"/>
        <v>Australien</v>
      </c>
      <c r="GP138" s="100" t="str">
        <f t="shared" si="1172"/>
        <v>Irak</v>
      </c>
      <c r="GQ138" s="100" t="str">
        <f t="shared" si="1172"/>
        <v>Uzbekistan</v>
      </c>
      <c r="GR138" s="42" t="str">
        <f t="shared" si="81"/>
        <v/>
      </c>
      <c r="GS138" s="42"/>
      <c r="GT138" s="42"/>
      <c r="GU138" s="42"/>
      <c r="GV138" s="42"/>
      <c r="GW138" s="42"/>
      <c r="GX138" s="127"/>
      <c r="GY138" s="42"/>
      <c r="GZ138" s="85">
        <v>135</v>
      </c>
      <c r="HA138" s="42"/>
      <c r="HB138" s="96"/>
      <c r="HC138" s="85"/>
      <c r="HD138" s="42"/>
      <c r="HE138" s="42"/>
      <c r="HF138" s="42"/>
      <c r="HG138" s="42"/>
    </row>
    <row r="139" spans="1:215" ht="14.25" customHeight="1" x14ac:dyDescent="0.35">
      <c r="A139" s="42"/>
      <c r="B139" s="42"/>
      <c r="C139" s="153"/>
      <c r="D139" s="43"/>
      <c r="E139" s="42"/>
      <c r="F139" s="43"/>
      <c r="G139" s="44"/>
      <c r="H139" s="44"/>
      <c r="I139" s="44"/>
      <c r="J139" s="56"/>
      <c r="K139" s="52"/>
      <c r="L139" s="52"/>
      <c r="M139" s="46"/>
      <c r="N139" s="46"/>
      <c r="O139" s="44"/>
      <c r="P139" s="91"/>
      <c r="Q139" s="91"/>
      <c r="R139" s="91"/>
      <c r="S139" s="91"/>
      <c r="T139" s="91"/>
      <c r="U139" s="91"/>
      <c r="V139" s="75"/>
      <c r="W139" s="42"/>
      <c r="X139" s="44"/>
      <c r="Y139" s="44"/>
      <c r="Z139" s="44"/>
      <c r="AA139" s="44"/>
      <c r="AB139" s="47"/>
      <c r="AC139" s="48"/>
      <c r="AD139" s="42"/>
      <c r="AE139" s="14"/>
      <c r="AF139" s="14"/>
      <c r="AG139" s="14"/>
      <c r="AH139" s="14"/>
      <c r="AI139" s="44"/>
      <c r="AJ139" s="44"/>
      <c r="AK139" s="44"/>
      <c r="AL139" s="57"/>
      <c r="AM139" s="58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14"/>
      <c r="BS139" s="14"/>
      <c r="BT139" s="14"/>
      <c r="BU139" s="49"/>
      <c r="BV139" s="49"/>
      <c r="BW139" s="49"/>
      <c r="BX139" s="49"/>
      <c r="BY139" s="49"/>
      <c r="BZ139" s="49"/>
      <c r="CA139" s="49"/>
      <c r="CB139" s="14"/>
      <c r="CC139" s="49"/>
      <c r="CD139" s="49"/>
      <c r="CE139" s="14"/>
      <c r="CF139" s="14"/>
      <c r="CG139" s="49"/>
      <c r="CH139" s="49"/>
      <c r="CI139" s="49"/>
      <c r="CJ139" s="49"/>
      <c r="CK139" s="49"/>
      <c r="CL139" s="49"/>
      <c r="CM139" s="49"/>
      <c r="CN139" s="49"/>
      <c r="CO139" s="49"/>
      <c r="CP139" s="49"/>
      <c r="CQ139" s="49"/>
      <c r="CR139" s="49"/>
      <c r="CS139" s="49"/>
      <c r="CT139" s="49"/>
      <c r="CU139" s="49"/>
      <c r="CV139" s="49"/>
      <c r="CW139" s="49"/>
      <c r="CX139" s="49"/>
      <c r="CY139" s="14"/>
      <c r="CZ139" s="14"/>
      <c r="DA139" s="49"/>
      <c r="DB139" s="49"/>
      <c r="DC139" s="49"/>
      <c r="DD139" s="49"/>
      <c r="DE139" s="49"/>
      <c r="DF139" s="49"/>
      <c r="DG139" s="49"/>
      <c r="DH139" s="49"/>
      <c r="DI139" s="49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49"/>
      <c r="DU139" s="49"/>
      <c r="DV139" s="49"/>
      <c r="DW139" s="49"/>
      <c r="DX139" s="49"/>
      <c r="DY139" s="49"/>
      <c r="DZ139" s="49"/>
      <c r="EA139" s="49"/>
      <c r="EB139" s="49"/>
      <c r="EC139" s="49"/>
      <c r="ED139" s="49"/>
      <c r="EE139" s="49"/>
      <c r="EF139" s="49"/>
      <c r="EG139" s="49"/>
      <c r="EH139" s="49"/>
      <c r="EI139" s="49"/>
      <c r="EJ139" s="49"/>
      <c r="EK139" s="49"/>
      <c r="EL139" s="49"/>
      <c r="EM139" s="14"/>
      <c r="EN139" s="49"/>
      <c r="EO139" s="49"/>
      <c r="EP139" s="49"/>
      <c r="EQ139" s="49"/>
      <c r="ER139" s="49"/>
      <c r="ES139" s="49"/>
      <c r="ET139" s="49"/>
      <c r="EU139" s="49"/>
      <c r="EV139" s="49"/>
      <c r="EW139" s="49"/>
      <c r="EX139" s="49"/>
      <c r="EY139" s="49"/>
      <c r="EZ139" s="49"/>
      <c r="FA139" s="49"/>
      <c r="FB139" s="49"/>
      <c r="FC139" s="49"/>
      <c r="FD139" s="49"/>
      <c r="FE139" s="49"/>
      <c r="FF139" s="49"/>
      <c r="FG139" s="14"/>
      <c r="FH139" s="49"/>
      <c r="FI139" s="49"/>
      <c r="FJ139" s="14"/>
      <c r="FK139" s="42"/>
      <c r="FL139" s="42"/>
      <c r="FM139" s="42"/>
      <c r="FN139" s="42"/>
      <c r="FO139" s="42"/>
      <c r="FP139" s="42"/>
      <c r="FQ139" s="42"/>
      <c r="FR139" s="42"/>
      <c r="FS139" s="42"/>
      <c r="FT139" s="42"/>
      <c r="FU139" s="42"/>
      <c r="FV139" s="42"/>
      <c r="FW139" s="42"/>
      <c r="FX139" s="42"/>
      <c r="FY139" s="42"/>
      <c r="FZ139" s="44">
        <v>137</v>
      </c>
      <c r="GA139" s="44" t="str">
        <f t="shared" si="79"/>
        <v>EGBCJDLK</v>
      </c>
      <c r="GB139" s="44" t="s">
        <v>148</v>
      </c>
      <c r="GC139" s="44" t="s">
        <v>149</v>
      </c>
      <c r="GD139" s="44" t="s">
        <v>146</v>
      </c>
      <c r="GE139" s="44" t="s">
        <v>163</v>
      </c>
      <c r="GF139" s="44" t="s">
        <v>159</v>
      </c>
      <c r="GG139" s="44" t="s">
        <v>147</v>
      </c>
      <c r="GH139" s="44" t="s">
        <v>152</v>
      </c>
      <c r="GI139" s="44" t="s">
        <v>151</v>
      </c>
      <c r="GJ139" s="100" t="str">
        <f t="shared" ref="GJ139:GQ139" si="1173">VLOOKUP(GB139,$FM$3:$FN$15,2,FALSE)</f>
        <v>Elfenbenskusten</v>
      </c>
      <c r="GK139" s="100" t="str">
        <f t="shared" si="1173"/>
        <v>Iran</v>
      </c>
      <c r="GL139" s="100" t="str">
        <f t="shared" si="1173"/>
        <v>Qatar</v>
      </c>
      <c r="GM139" s="100" t="str">
        <f t="shared" si="1173"/>
        <v>Haiti</v>
      </c>
      <c r="GN139" s="100" t="str">
        <f t="shared" si="1173"/>
        <v>Österrike</v>
      </c>
      <c r="GO139" s="100" t="str">
        <f t="shared" si="1173"/>
        <v>Australien</v>
      </c>
      <c r="GP139" s="100" t="str">
        <f t="shared" si="1173"/>
        <v>Ghana</v>
      </c>
      <c r="GQ139" s="100" t="str">
        <f t="shared" si="1173"/>
        <v>Uzbekistan</v>
      </c>
      <c r="GR139" s="42" t="str">
        <f t="shared" si="81"/>
        <v/>
      </c>
      <c r="GS139" s="42"/>
      <c r="GT139" s="42"/>
      <c r="GU139" s="42"/>
      <c r="GV139" s="42"/>
      <c r="GW139" s="42"/>
      <c r="GX139" s="127"/>
      <c r="GY139" s="42"/>
      <c r="GZ139" s="85">
        <v>136</v>
      </c>
      <c r="HA139" s="42"/>
      <c r="HB139" s="96"/>
      <c r="HC139" s="85"/>
      <c r="HD139" s="42"/>
      <c r="HE139" s="42"/>
      <c r="HF139" s="42"/>
      <c r="HG139" s="42"/>
    </row>
    <row r="140" spans="1:215" ht="14.25" customHeight="1" x14ac:dyDescent="0.35">
      <c r="A140" s="42"/>
      <c r="B140" s="54" t="s">
        <v>91</v>
      </c>
      <c r="C140" s="71"/>
      <c r="D140" s="43"/>
      <c r="E140" s="44"/>
      <c r="F140" s="43"/>
      <c r="G140" s="44"/>
      <c r="H140" s="44"/>
      <c r="I140" s="44"/>
      <c r="J140" s="56"/>
      <c r="K140" s="52"/>
      <c r="L140" s="52"/>
      <c r="M140" s="46"/>
      <c r="N140" s="46"/>
      <c r="O140" s="44"/>
      <c r="P140" s="91"/>
      <c r="Q140" s="91"/>
      <c r="R140" s="91"/>
      <c r="S140" s="91"/>
      <c r="T140" s="91"/>
      <c r="U140" s="91"/>
      <c r="V140" s="75"/>
      <c r="W140" s="42"/>
      <c r="X140" s="44"/>
      <c r="Y140" s="44"/>
      <c r="Z140" s="44"/>
      <c r="AA140" s="44"/>
      <c r="AB140" s="47"/>
      <c r="AC140" s="48"/>
      <c r="AD140" s="42"/>
      <c r="AE140" s="14"/>
      <c r="AF140" s="14"/>
      <c r="AG140" s="14"/>
      <c r="AH140" s="14"/>
      <c r="AI140" s="44"/>
      <c r="AJ140" s="44"/>
      <c r="AK140" s="44"/>
      <c r="AL140" s="57"/>
      <c r="AM140" s="58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14"/>
      <c r="BS140" s="14"/>
      <c r="BT140" s="14"/>
      <c r="BU140" s="49"/>
      <c r="BV140" s="49"/>
      <c r="BW140" s="49"/>
      <c r="BX140" s="49"/>
      <c r="BY140" s="49"/>
      <c r="BZ140" s="49"/>
      <c r="CA140" s="49"/>
      <c r="CB140" s="14"/>
      <c r="CC140" s="49"/>
      <c r="CD140" s="49"/>
      <c r="CE140" s="14"/>
      <c r="CF140" s="14"/>
      <c r="CG140" s="49"/>
      <c r="CH140" s="49"/>
      <c r="CI140" s="49"/>
      <c r="CJ140" s="49"/>
      <c r="CK140" s="49"/>
      <c r="CL140" s="49"/>
      <c r="CM140" s="49"/>
      <c r="CN140" s="49"/>
      <c r="CO140" s="49"/>
      <c r="CP140" s="49"/>
      <c r="CQ140" s="49"/>
      <c r="CR140" s="49"/>
      <c r="CS140" s="49"/>
      <c r="CT140" s="49"/>
      <c r="CU140" s="49"/>
      <c r="CV140" s="49"/>
      <c r="CW140" s="49"/>
      <c r="CX140" s="49"/>
      <c r="CY140" s="14"/>
      <c r="CZ140" s="14"/>
      <c r="DA140" s="49"/>
      <c r="DB140" s="49"/>
      <c r="DC140" s="49"/>
      <c r="DD140" s="49"/>
      <c r="DE140" s="49"/>
      <c r="DF140" s="49"/>
      <c r="DG140" s="49"/>
      <c r="DH140" s="49"/>
      <c r="DI140" s="49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49"/>
      <c r="DU140" s="49"/>
      <c r="DV140" s="49"/>
      <c r="DW140" s="49"/>
      <c r="DX140" s="49"/>
      <c r="DY140" s="49"/>
      <c r="DZ140" s="49"/>
      <c r="EA140" s="49"/>
      <c r="EB140" s="49"/>
      <c r="EC140" s="49"/>
      <c r="ED140" s="49"/>
      <c r="EE140" s="49"/>
      <c r="EF140" s="49"/>
      <c r="EG140" s="49"/>
      <c r="EH140" s="49"/>
      <c r="EI140" s="49"/>
      <c r="EJ140" s="49"/>
      <c r="EK140" s="49"/>
      <c r="EL140" s="49"/>
      <c r="EM140" s="14"/>
      <c r="EN140" s="49"/>
      <c r="EO140" s="49"/>
      <c r="EP140" s="49"/>
      <c r="EQ140" s="49"/>
      <c r="ER140" s="49"/>
      <c r="ES140" s="49"/>
      <c r="ET140" s="49"/>
      <c r="EU140" s="49"/>
      <c r="EV140" s="49"/>
      <c r="EW140" s="49"/>
      <c r="EX140" s="49"/>
      <c r="EY140" s="49"/>
      <c r="EZ140" s="49"/>
      <c r="FA140" s="49"/>
      <c r="FB140" s="49"/>
      <c r="FC140" s="49"/>
      <c r="FD140" s="49"/>
      <c r="FE140" s="49"/>
      <c r="FF140" s="49"/>
      <c r="FG140" s="14"/>
      <c r="FH140" s="49"/>
      <c r="FI140" s="49"/>
      <c r="FJ140" s="14"/>
      <c r="FK140" s="42"/>
      <c r="FL140" s="42"/>
      <c r="FM140" s="42"/>
      <c r="FN140" s="42"/>
      <c r="FO140" s="42"/>
      <c r="FP140" s="42"/>
      <c r="FQ140" s="42"/>
      <c r="FR140" s="42"/>
      <c r="FS140" s="42"/>
      <c r="FT140" s="42"/>
      <c r="FU140" s="42"/>
      <c r="FV140" s="42"/>
      <c r="FW140" s="42"/>
      <c r="FX140" s="42"/>
      <c r="FY140" s="42"/>
      <c r="FZ140" s="44">
        <v>138</v>
      </c>
      <c r="GA140" s="44" t="str">
        <f t="shared" si="79"/>
        <v>EGBCIDLK</v>
      </c>
      <c r="GB140" s="44" t="s">
        <v>148</v>
      </c>
      <c r="GC140" s="44" t="s">
        <v>149</v>
      </c>
      <c r="GD140" s="44" t="s">
        <v>146</v>
      </c>
      <c r="GE140" s="44" t="s">
        <v>163</v>
      </c>
      <c r="GF140" s="44" t="s">
        <v>150</v>
      </c>
      <c r="GG140" s="44" t="s">
        <v>147</v>
      </c>
      <c r="GH140" s="44" t="s">
        <v>152</v>
      </c>
      <c r="GI140" s="44" t="s">
        <v>151</v>
      </c>
      <c r="GJ140" s="100" t="str">
        <f t="shared" ref="GJ140:GQ140" si="1174">VLOOKUP(GB140,$FM$3:$FN$15,2,FALSE)</f>
        <v>Elfenbenskusten</v>
      </c>
      <c r="GK140" s="100" t="str">
        <f t="shared" si="1174"/>
        <v>Iran</v>
      </c>
      <c r="GL140" s="100" t="str">
        <f t="shared" si="1174"/>
        <v>Qatar</v>
      </c>
      <c r="GM140" s="100" t="str">
        <f t="shared" si="1174"/>
        <v>Haiti</v>
      </c>
      <c r="GN140" s="100" t="str">
        <f t="shared" si="1174"/>
        <v>Irak</v>
      </c>
      <c r="GO140" s="100" t="str">
        <f t="shared" si="1174"/>
        <v>Australien</v>
      </c>
      <c r="GP140" s="100" t="str">
        <f t="shared" si="1174"/>
        <v>Ghana</v>
      </c>
      <c r="GQ140" s="100" t="str">
        <f t="shared" si="1174"/>
        <v>Uzbekistan</v>
      </c>
      <c r="GR140" s="42" t="str">
        <f t="shared" si="81"/>
        <v/>
      </c>
      <c r="GS140" s="42"/>
      <c r="GT140" s="42"/>
      <c r="GU140" s="42"/>
      <c r="GV140" s="42"/>
      <c r="GW140" s="42"/>
      <c r="GX140" s="127"/>
      <c r="GY140" s="42"/>
      <c r="GZ140" s="85">
        <v>137</v>
      </c>
      <c r="HA140" s="42"/>
      <c r="HB140" s="96"/>
      <c r="HC140" s="85"/>
      <c r="HD140" s="42"/>
      <c r="HE140" s="42"/>
      <c r="HF140" s="42"/>
      <c r="HG140" s="42"/>
    </row>
    <row r="141" spans="1:215" ht="14.25" customHeight="1" x14ac:dyDescent="0.35">
      <c r="A141" s="42"/>
      <c r="B141" s="76" t="s">
        <v>101</v>
      </c>
      <c r="C141" s="126" t="s">
        <v>102</v>
      </c>
      <c r="D141" s="189" t="s">
        <v>101</v>
      </c>
      <c r="E141" s="187"/>
      <c r="F141" s="190"/>
      <c r="G141" s="186" t="s">
        <v>103</v>
      </c>
      <c r="H141" s="187"/>
      <c r="I141" s="188"/>
      <c r="J141" s="74" t="s">
        <v>104</v>
      </c>
      <c r="K141" s="52"/>
      <c r="L141" s="52"/>
      <c r="M141" s="46"/>
      <c r="N141" s="46"/>
      <c r="O141" s="154" t="s">
        <v>224</v>
      </c>
      <c r="P141" s="144"/>
      <c r="Q141" s="52"/>
      <c r="R141" s="52"/>
      <c r="S141" s="52"/>
      <c r="T141" s="52"/>
      <c r="U141" s="52"/>
      <c r="V141" s="75"/>
      <c r="W141" s="42"/>
      <c r="X141" s="44"/>
      <c r="Y141" s="44"/>
      <c r="Z141" s="44"/>
      <c r="AA141" s="44"/>
      <c r="AB141" s="47"/>
      <c r="AC141" s="48"/>
      <c r="AD141" s="42"/>
      <c r="AE141" s="14"/>
      <c r="AF141" s="14"/>
      <c r="AG141" s="14"/>
      <c r="AH141" s="14"/>
      <c r="AI141" s="44"/>
      <c r="AJ141" s="44"/>
      <c r="AK141" s="44"/>
      <c r="AL141" s="57"/>
      <c r="AM141" s="58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14"/>
      <c r="BS141" s="14"/>
      <c r="BT141" s="14"/>
      <c r="BU141" s="49"/>
      <c r="BV141" s="49"/>
      <c r="BW141" s="49"/>
      <c r="BX141" s="49"/>
      <c r="BY141" s="49"/>
      <c r="BZ141" s="49"/>
      <c r="CA141" s="49"/>
      <c r="CB141" s="14"/>
      <c r="CC141" s="49"/>
      <c r="CD141" s="49"/>
      <c r="CE141" s="14"/>
      <c r="CF141" s="14"/>
      <c r="CG141" s="49"/>
      <c r="CH141" s="49"/>
      <c r="CI141" s="49"/>
      <c r="CJ141" s="49"/>
      <c r="CK141" s="49"/>
      <c r="CL141" s="49"/>
      <c r="CM141" s="49"/>
      <c r="CN141" s="49"/>
      <c r="CO141" s="49"/>
      <c r="CP141" s="49"/>
      <c r="CQ141" s="49"/>
      <c r="CR141" s="49"/>
      <c r="CS141" s="49"/>
      <c r="CT141" s="49"/>
      <c r="CU141" s="49"/>
      <c r="CV141" s="49"/>
      <c r="CW141" s="49"/>
      <c r="CX141" s="49"/>
      <c r="CY141" s="14"/>
      <c r="CZ141" s="14"/>
      <c r="DA141" s="49"/>
      <c r="DB141" s="49"/>
      <c r="DC141" s="49"/>
      <c r="DD141" s="49"/>
      <c r="DE141" s="49"/>
      <c r="DF141" s="49"/>
      <c r="DG141" s="49"/>
      <c r="DH141" s="49"/>
      <c r="DI141" s="49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49"/>
      <c r="DU141" s="49"/>
      <c r="DV141" s="49"/>
      <c r="DW141" s="49"/>
      <c r="DX141" s="49"/>
      <c r="DY141" s="49"/>
      <c r="DZ141" s="49"/>
      <c r="EA141" s="49"/>
      <c r="EB141" s="49"/>
      <c r="EC141" s="49"/>
      <c r="ED141" s="49"/>
      <c r="EE141" s="49"/>
      <c r="EF141" s="49"/>
      <c r="EG141" s="49"/>
      <c r="EH141" s="49"/>
      <c r="EI141" s="49"/>
      <c r="EJ141" s="49"/>
      <c r="EK141" s="49"/>
      <c r="EL141" s="49"/>
      <c r="EM141" s="14"/>
      <c r="EN141" s="49"/>
      <c r="EO141" s="49"/>
      <c r="EP141" s="49"/>
      <c r="EQ141" s="49"/>
      <c r="ER141" s="49"/>
      <c r="ES141" s="49"/>
      <c r="ET141" s="49"/>
      <c r="EU141" s="49"/>
      <c r="EV141" s="49"/>
      <c r="EW141" s="49"/>
      <c r="EX141" s="49"/>
      <c r="EY141" s="49"/>
      <c r="EZ141" s="49"/>
      <c r="FA141" s="49"/>
      <c r="FB141" s="49"/>
      <c r="FC141" s="49"/>
      <c r="FD141" s="49"/>
      <c r="FE141" s="49"/>
      <c r="FF141" s="49"/>
      <c r="FG141" s="14"/>
      <c r="FH141" s="49"/>
      <c r="FI141" s="49"/>
      <c r="FJ141" s="14"/>
      <c r="FK141" s="42"/>
      <c r="FL141" s="42"/>
      <c r="FM141" s="42"/>
      <c r="FN141" s="42"/>
      <c r="FO141" s="42"/>
      <c r="FP141" s="42"/>
      <c r="FQ141" s="42"/>
      <c r="FR141" s="42"/>
      <c r="FS141" s="42"/>
      <c r="FT141" s="42"/>
      <c r="FU141" s="42"/>
      <c r="FV141" s="42"/>
      <c r="FW141" s="42"/>
      <c r="FX141" s="42"/>
      <c r="FY141" s="42"/>
      <c r="FZ141" s="44">
        <v>139</v>
      </c>
      <c r="GA141" s="44" t="str">
        <f t="shared" si="79"/>
        <v>EGBCJDLI</v>
      </c>
      <c r="GB141" s="44" t="s">
        <v>148</v>
      </c>
      <c r="GC141" s="44" t="s">
        <v>149</v>
      </c>
      <c r="GD141" s="44" t="s">
        <v>146</v>
      </c>
      <c r="GE141" s="44" t="s">
        <v>163</v>
      </c>
      <c r="GF141" s="44" t="s">
        <v>159</v>
      </c>
      <c r="GG141" s="44" t="s">
        <v>147</v>
      </c>
      <c r="GH141" s="44" t="s">
        <v>152</v>
      </c>
      <c r="GI141" s="44" t="s">
        <v>150</v>
      </c>
      <c r="GJ141" s="100" t="str">
        <f t="shared" ref="GJ141:GQ141" si="1175">VLOOKUP(GB141,$FM$3:$FN$15,2,FALSE)</f>
        <v>Elfenbenskusten</v>
      </c>
      <c r="GK141" s="100" t="str">
        <f t="shared" si="1175"/>
        <v>Iran</v>
      </c>
      <c r="GL141" s="100" t="str">
        <f t="shared" si="1175"/>
        <v>Qatar</v>
      </c>
      <c r="GM141" s="100" t="str">
        <f t="shared" si="1175"/>
        <v>Haiti</v>
      </c>
      <c r="GN141" s="100" t="str">
        <f t="shared" si="1175"/>
        <v>Österrike</v>
      </c>
      <c r="GO141" s="100" t="str">
        <f t="shared" si="1175"/>
        <v>Australien</v>
      </c>
      <c r="GP141" s="100" t="str">
        <f t="shared" si="1175"/>
        <v>Ghana</v>
      </c>
      <c r="GQ141" s="100" t="str">
        <f t="shared" si="1175"/>
        <v>Irak</v>
      </c>
      <c r="GR141" s="42" t="str">
        <f t="shared" si="81"/>
        <v/>
      </c>
      <c r="GS141" s="42"/>
      <c r="GT141" s="42"/>
      <c r="GU141" s="42"/>
      <c r="GV141" s="42"/>
      <c r="GW141" s="42"/>
      <c r="GX141" s="127"/>
      <c r="GY141" s="42"/>
      <c r="GZ141" s="85">
        <v>138</v>
      </c>
      <c r="HA141" s="42"/>
      <c r="HB141" s="96"/>
      <c r="HC141" s="85"/>
      <c r="HD141" s="42"/>
      <c r="HE141" s="42"/>
      <c r="HF141" s="42"/>
      <c r="HG141" s="42"/>
    </row>
    <row r="142" spans="1:215" ht="14.25" customHeight="1" x14ac:dyDescent="0.35">
      <c r="A142" s="42"/>
      <c r="B142" s="85">
        <v>97</v>
      </c>
      <c r="C142" s="86">
        <v>46212</v>
      </c>
      <c r="D142" s="145" t="str">
        <f>IF(O131="","Vinnare match 89",O131)</f>
        <v>Vinnare match 89</v>
      </c>
      <c r="E142" s="87" t="s">
        <v>157</v>
      </c>
      <c r="F142" s="89" t="str">
        <f>IF(O132="","Vinnare match 90",O132)</f>
        <v>Vinnare match 90</v>
      </c>
      <c r="G142" s="90"/>
      <c r="H142" s="85" t="s">
        <v>157</v>
      </c>
      <c r="I142" s="90"/>
      <c r="J142" s="85" t="str">
        <f t="shared" ref="J142:J145" si="1176">IF(OR(ISBLANK(G142),ISBLANK(I142)),"",IF(G142&gt;I142,1,IF(G142&lt;I142,2,"X")))</f>
        <v/>
      </c>
      <c r="K142" s="91"/>
      <c r="L142" s="91"/>
      <c r="M142" s="46"/>
      <c r="N142" s="46"/>
      <c r="O142" s="146"/>
      <c r="P142" s="147" t="str">
        <f t="shared" ref="P142:P145" si="1177">IF(OR(ISBLANK(D142),ISBLANK(F142),J142="",O142=""),"",IF(OR(AND(J142=1,O142=D142),AND(J142=2,O142=F142),AND(J142="X",OR(O142=D142,O142=F142))),"","Ej OK"))</f>
        <v/>
      </c>
      <c r="Q142" s="23"/>
      <c r="R142" s="23"/>
      <c r="S142" s="23"/>
      <c r="T142" s="23"/>
      <c r="U142" s="23"/>
      <c r="V142" s="75"/>
      <c r="W142" s="42"/>
      <c r="X142" s="44"/>
      <c r="Y142" s="44"/>
      <c r="Z142" s="44"/>
      <c r="AA142" s="44"/>
      <c r="AB142" s="47"/>
      <c r="AC142" s="48"/>
      <c r="AD142" s="42"/>
      <c r="AE142" s="14"/>
      <c r="AF142" s="14"/>
      <c r="AG142" s="14"/>
      <c r="AH142" s="14"/>
      <c r="AI142" s="44"/>
      <c r="AJ142" s="44"/>
      <c r="AK142" s="44"/>
      <c r="AL142" s="57"/>
      <c r="AM142" s="58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14"/>
      <c r="BS142" s="14"/>
      <c r="BT142" s="14"/>
      <c r="BU142" s="49"/>
      <c r="BV142" s="49"/>
      <c r="BW142" s="49"/>
      <c r="BX142" s="49"/>
      <c r="BY142" s="49"/>
      <c r="BZ142" s="49"/>
      <c r="CA142" s="49"/>
      <c r="CB142" s="14"/>
      <c r="CC142" s="49"/>
      <c r="CD142" s="49"/>
      <c r="CE142" s="14"/>
      <c r="CF142" s="14"/>
      <c r="CG142" s="49"/>
      <c r="CH142" s="49"/>
      <c r="CI142" s="49"/>
      <c r="CJ142" s="49"/>
      <c r="CK142" s="49"/>
      <c r="CL142" s="49"/>
      <c r="CM142" s="49"/>
      <c r="CN142" s="49"/>
      <c r="CO142" s="49"/>
      <c r="CP142" s="49"/>
      <c r="CQ142" s="49"/>
      <c r="CR142" s="49"/>
      <c r="CS142" s="49"/>
      <c r="CT142" s="49"/>
      <c r="CU142" s="49"/>
      <c r="CV142" s="49"/>
      <c r="CW142" s="49"/>
      <c r="CX142" s="49"/>
      <c r="CY142" s="14"/>
      <c r="CZ142" s="14"/>
      <c r="DA142" s="49"/>
      <c r="DB142" s="49"/>
      <c r="DC142" s="49"/>
      <c r="DD142" s="49"/>
      <c r="DE142" s="49"/>
      <c r="DF142" s="49"/>
      <c r="DG142" s="49"/>
      <c r="DH142" s="49"/>
      <c r="DI142" s="49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49"/>
      <c r="DU142" s="49"/>
      <c r="DV142" s="49"/>
      <c r="DW142" s="49"/>
      <c r="DX142" s="49"/>
      <c r="DY142" s="49"/>
      <c r="DZ142" s="49"/>
      <c r="EA142" s="49"/>
      <c r="EB142" s="49"/>
      <c r="EC142" s="49"/>
      <c r="ED142" s="49"/>
      <c r="EE142" s="49"/>
      <c r="EF142" s="49"/>
      <c r="EG142" s="49"/>
      <c r="EH142" s="49"/>
      <c r="EI142" s="49"/>
      <c r="EJ142" s="49"/>
      <c r="EK142" s="49"/>
      <c r="EL142" s="49"/>
      <c r="EM142" s="14"/>
      <c r="EN142" s="49"/>
      <c r="EO142" s="49"/>
      <c r="EP142" s="49"/>
      <c r="EQ142" s="49"/>
      <c r="ER142" s="49"/>
      <c r="ES142" s="49"/>
      <c r="ET142" s="49"/>
      <c r="EU142" s="49"/>
      <c r="EV142" s="49"/>
      <c r="EW142" s="49"/>
      <c r="EX142" s="49"/>
      <c r="EY142" s="49"/>
      <c r="EZ142" s="49"/>
      <c r="FA142" s="49"/>
      <c r="FB142" s="49"/>
      <c r="FC142" s="49"/>
      <c r="FD142" s="49"/>
      <c r="FE142" s="49"/>
      <c r="FF142" s="49"/>
      <c r="FG142" s="14"/>
      <c r="FH142" s="49"/>
      <c r="FI142" s="49"/>
      <c r="FJ142" s="14"/>
      <c r="FK142" s="42"/>
      <c r="FL142" s="42"/>
      <c r="FM142" s="42"/>
      <c r="FN142" s="42"/>
      <c r="FO142" s="42"/>
      <c r="FP142" s="42"/>
      <c r="FQ142" s="42"/>
      <c r="FR142" s="42"/>
      <c r="FS142" s="42"/>
      <c r="FT142" s="42"/>
      <c r="FU142" s="42"/>
      <c r="FV142" s="42"/>
      <c r="FW142" s="42"/>
      <c r="FX142" s="42"/>
      <c r="FY142" s="42"/>
      <c r="FZ142" s="44">
        <v>140</v>
      </c>
      <c r="GA142" s="44" t="str">
        <f t="shared" si="79"/>
        <v>EGBCJDIK</v>
      </c>
      <c r="GB142" s="44" t="s">
        <v>148</v>
      </c>
      <c r="GC142" s="44" t="s">
        <v>149</v>
      </c>
      <c r="GD142" s="44" t="s">
        <v>146</v>
      </c>
      <c r="GE142" s="44" t="s">
        <v>163</v>
      </c>
      <c r="GF142" s="44" t="s">
        <v>159</v>
      </c>
      <c r="GG142" s="44" t="s">
        <v>147</v>
      </c>
      <c r="GH142" s="44" t="s">
        <v>150</v>
      </c>
      <c r="GI142" s="44" t="s">
        <v>151</v>
      </c>
      <c r="GJ142" s="100" t="str">
        <f t="shared" ref="GJ142:GQ142" si="1178">VLOOKUP(GB142,$FM$3:$FN$15,2,FALSE)</f>
        <v>Elfenbenskusten</v>
      </c>
      <c r="GK142" s="100" t="str">
        <f t="shared" si="1178"/>
        <v>Iran</v>
      </c>
      <c r="GL142" s="100" t="str">
        <f t="shared" si="1178"/>
        <v>Qatar</v>
      </c>
      <c r="GM142" s="100" t="str">
        <f t="shared" si="1178"/>
        <v>Haiti</v>
      </c>
      <c r="GN142" s="100" t="str">
        <f t="shared" si="1178"/>
        <v>Österrike</v>
      </c>
      <c r="GO142" s="100" t="str">
        <f t="shared" si="1178"/>
        <v>Australien</v>
      </c>
      <c r="GP142" s="100" t="str">
        <f t="shared" si="1178"/>
        <v>Irak</v>
      </c>
      <c r="GQ142" s="100" t="str">
        <f t="shared" si="1178"/>
        <v>Uzbekistan</v>
      </c>
      <c r="GR142" s="42" t="str">
        <f t="shared" si="81"/>
        <v/>
      </c>
      <c r="GS142" s="42"/>
      <c r="GT142" s="42"/>
      <c r="GU142" s="42"/>
      <c r="GV142" s="42"/>
      <c r="GW142" s="42"/>
      <c r="GX142" s="127"/>
      <c r="GY142" s="42"/>
      <c r="GZ142" s="85">
        <v>139</v>
      </c>
      <c r="HA142" s="42"/>
      <c r="HB142" s="96"/>
      <c r="HC142" s="85"/>
      <c r="HD142" s="42"/>
      <c r="HE142" s="42"/>
      <c r="HF142" s="42"/>
      <c r="HG142" s="42"/>
    </row>
    <row r="143" spans="1:215" ht="14.25" customHeight="1" x14ac:dyDescent="0.35">
      <c r="A143" s="42"/>
      <c r="B143" s="85">
        <v>98</v>
      </c>
      <c r="C143" s="86">
        <v>46213</v>
      </c>
      <c r="D143" s="145" t="str">
        <f>IF(O135="","Vinnare match 93",O135)</f>
        <v>Vinnare match 93</v>
      </c>
      <c r="E143" s="87" t="s">
        <v>157</v>
      </c>
      <c r="F143" s="89" t="str">
        <f>IF(O136="","Vinnare match 94",O136)</f>
        <v>Vinnare match 94</v>
      </c>
      <c r="G143" s="90"/>
      <c r="H143" s="85" t="s">
        <v>157</v>
      </c>
      <c r="I143" s="90"/>
      <c r="J143" s="85" t="str">
        <f t="shared" si="1176"/>
        <v/>
      </c>
      <c r="K143" s="91"/>
      <c r="L143" s="91"/>
      <c r="M143" s="46"/>
      <c r="N143" s="46"/>
      <c r="O143" s="146"/>
      <c r="P143" s="147" t="str">
        <f t="shared" si="1177"/>
        <v/>
      </c>
      <c r="Q143" s="23"/>
      <c r="R143" s="23"/>
      <c r="S143" s="23"/>
      <c r="T143" s="23"/>
      <c r="U143" s="23"/>
      <c r="V143" s="75"/>
      <c r="W143" s="42"/>
      <c r="X143" s="44"/>
      <c r="Y143" s="44"/>
      <c r="Z143" s="44"/>
      <c r="AA143" s="44"/>
      <c r="AB143" s="47"/>
      <c r="AC143" s="48"/>
      <c r="AD143" s="42"/>
      <c r="AE143" s="14"/>
      <c r="AF143" s="14"/>
      <c r="AG143" s="14"/>
      <c r="AH143" s="14"/>
      <c r="AI143" s="44"/>
      <c r="AJ143" s="44"/>
      <c r="AK143" s="44"/>
      <c r="AL143" s="57"/>
      <c r="AM143" s="58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  <c r="BM143" s="49"/>
      <c r="BN143" s="49"/>
      <c r="BO143" s="49"/>
      <c r="BP143" s="49"/>
      <c r="BQ143" s="49"/>
      <c r="BR143" s="14"/>
      <c r="BS143" s="14"/>
      <c r="BT143" s="14"/>
      <c r="BU143" s="49"/>
      <c r="BV143" s="49"/>
      <c r="BW143" s="49"/>
      <c r="BX143" s="49"/>
      <c r="BY143" s="49"/>
      <c r="BZ143" s="49"/>
      <c r="CA143" s="49"/>
      <c r="CB143" s="14"/>
      <c r="CC143" s="49"/>
      <c r="CD143" s="49"/>
      <c r="CE143" s="14"/>
      <c r="CF143" s="14"/>
      <c r="CG143" s="49"/>
      <c r="CH143" s="49"/>
      <c r="CI143" s="49"/>
      <c r="CJ143" s="49"/>
      <c r="CK143" s="49"/>
      <c r="CL143" s="49"/>
      <c r="CM143" s="49"/>
      <c r="CN143" s="49"/>
      <c r="CO143" s="49"/>
      <c r="CP143" s="49"/>
      <c r="CQ143" s="49"/>
      <c r="CR143" s="49"/>
      <c r="CS143" s="49"/>
      <c r="CT143" s="49"/>
      <c r="CU143" s="49"/>
      <c r="CV143" s="49"/>
      <c r="CW143" s="49"/>
      <c r="CX143" s="49"/>
      <c r="CY143" s="14"/>
      <c r="CZ143" s="14"/>
      <c r="DA143" s="49"/>
      <c r="DB143" s="49"/>
      <c r="DC143" s="49"/>
      <c r="DD143" s="49"/>
      <c r="DE143" s="49"/>
      <c r="DF143" s="49"/>
      <c r="DG143" s="49"/>
      <c r="DH143" s="49"/>
      <c r="DI143" s="49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49"/>
      <c r="DU143" s="49"/>
      <c r="DV143" s="49"/>
      <c r="DW143" s="49"/>
      <c r="DX143" s="49"/>
      <c r="DY143" s="49"/>
      <c r="DZ143" s="49"/>
      <c r="EA143" s="49"/>
      <c r="EB143" s="49"/>
      <c r="EC143" s="49"/>
      <c r="ED143" s="49"/>
      <c r="EE143" s="49"/>
      <c r="EF143" s="49"/>
      <c r="EG143" s="49"/>
      <c r="EH143" s="49"/>
      <c r="EI143" s="49"/>
      <c r="EJ143" s="49"/>
      <c r="EK143" s="49"/>
      <c r="EL143" s="49"/>
      <c r="EM143" s="14"/>
      <c r="EN143" s="49"/>
      <c r="EO143" s="49"/>
      <c r="EP143" s="49"/>
      <c r="EQ143" s="49"/>
      <c r="ER143" s="49"/>
      <c r="ES143" s="49"/>
      <c r="ET143" s="49"/>
      <c r="EU143" s="49"/>
      <c r="EV143" s="49"/>
      <c r="EW143" s="49"/>
      <c r="EX143" s="49"/>
      <c r="EY143" s="49"/>
      <c r="EZ143" s="49"/>
      <c r="FA143" s="49"/>
      <c r="FB143" s="49"/>
      <c r="FC143" s="49"/>
      <c r="FD143" s="49"/>
      <c r="FE143" s="49"/>
      <c r="FF143" s="49"/>
      <c r="FG143" s="14"/>
      <c r="FH143" s="49"/>
      <c r="FI143" s="49"/>
      <c r="FJ143" s="14"/>
      <c r="FK143" s="42"/>
      <c r="FL143" s="42"/>
      <c r="FM143" s="42"/>
      <c r="FN143" s="42"/>
      <c r="FO143" s="42"/>
      <c r="FP143" s="42"/>
      <c r="FQ143" s="42"/>
      <c r="FR143" s="42"/>
      <c r="FS143" s="42"/>
      <c r="FT143" s="42"/>
      <c r="FU143" s="42"/>
      <c r="FV143" s="42"/>
      <c r="FW143" s="42"/>
      <c r="FX143" s="42"/>
      <c r="FY143" s="42"/>
      <c r="FZ143" s="44">
        <v>141</v>
      </c>
      <c r="GA143" s="44" t="str">
        <f t="shared" si="79"/>
        <v>EGBCHDLK</v>
      </c>
      <c r="GB143" s="44" t="s">
        <v>148</v>
      </c>
      <c r="GC143" s="44" t="s">
        <v>149</v>
      </c>
      <c r="GD143" s="44" t="s">
        <v>146</v>
      </c>
      <c r="GE143" s="44" t="s">
        <v>163</v>
      </c>
      <c r="GF143" s="44" t="s">
        <v>160</v>
      </c>
      <c r="GG143" s="44" t="s">
        <v>147</v>
      </c>
      <c r="GH143" s="44" t="s">
        <v>152</v>
      </c>
      <c r="GI143" s="44" t="s">
        <v>151</v>
      </c>
      <c r="GJ143" s="100" t="str">
        <f t="shared" ref="GJ143:GQ143" si="1179">VLOOKUP(GB143,$FM$3:$FN$15,2,FALSE)</f>
        <v>Elfenbenskusten</v>
      </c>
      <c r="GK143" s="100" t="str">
        <f t="shared" si="1179"/>
        <v>Iran</v>
      </c>
      <c r="GL143" s="100" t="str">
        <f t="shared" si="1179"/>
        <v>Qatar</v>
      </c>
      <c r="GM143" s="100" t="str">
        <f t="shared" si="1179"/>
        <v>Haiti</v>
      </c>
      <c r="GN143" s="100" t="str">
        <f t="shared" si="1179"/>
        <v>Saudiarabien</v>
      </c>
      <c r="GO143" s="100" t="str">
        <f t="shared" si="1179"/>
        <v>Australien</v>
      </c>
      <c r="GP143" s="100" t="str">
        <f t="shared" si="1179"/>
        <v>Ghana</v>
      </c>
      <c r="GQ143" s="100" t="str">
        <f t="shared" si="1179"/>
        <v>Uzbekistan</v>
      </c>
      <c r="GR143" s="42" t="str">
        <f t="shared" si="81"/>
        <v/>
      </c>
      <c r="GS143" s="42"/>
      <c r="GT143" s="42"/>
      <c r="GU143" s="42"/>
      <c r="GV143" s="42"/>
      <c r="GW143" s="42"/>
      <c r="GX143" s="127"/>
      <c r="GY143" s="42"/>
      <c r="GZ143" s="85">
        <v>140</v>
      </c>
      <c r="HA143" s="42"/>
      <c r="HB143" s="96"/>
      <c r="HC143" s="85"/>
      <c r="HD143" s="42"/>
      <c r="HE143" s="42"/>
      <c r="HF143" s="42"/>
      <c r="HG143" s="42"/>
    </row>
    <row r="144" spans="1:215" ht="14.25" customHeight="1" x14ac:dyDescent="0.35">
      <c r="A144" s="42"/>
      <c r="B144" s="85">
        <v>99</v>
      </c>
      <c r="C144" s="86">
        <v>46214</v>
      </c>
      <c r="D144" s="145" t="str">
        <f>IF(O133="","Vinnare match 91",O133)</f>
        <v>Vinnare match 91</v>
      </c>
      <c r="E144" s="87" t="s">
        <v>157</v>
      </c>
      <c r="F144" s="89" t="str">
        <f>IF(O134="","Vinnare match 92",O134)</f>
        <v>Vinnare match 92</v>
      </c>
      <c r="G144" s="90"/>
      <c r="H144" s="85" t="s">
        <v>157</v>
      </c>
      <c r="I144" s="90"/>
      <c r="J144" s="85" t="str">
        <f t="shared" si="1176"/>
        <v/>
      </c>
      <c r="K144" s="91"/>
      <c r="L144" s="91"/>
      <c r="M144" s="46"/>
      <c r="N144" s="46"/>
      <c r="O144" s="146"/>
      <c r="P144" s="147" t="str">
        <f t="shared" si="1177"/>
        <v/>
      </c>
      <c r="Q144" s="23"/>
      <c r="R144" s="23"/>
      <c r="S144" s="23"/>
      <c r="T144" s="23"/>
      <c r="U144" s="23"/>
      <c r="V144" s="75"/>
      <c r="W144" s="42"/>
      <c r="X144" s="44"/>
      <c r="Y144" s="44"/>
      <c r="Z144" s="44"/>
      <c r="AA144" s="44"/>
      <c r="AB144" s="47"/>
      <c r="AC144" s="48"/>
      <c r="AD144" s="42"/>
      <c r="AE144" s="14"/>
      <c r="AF144" s="14"/>
      <c r="AG144" s="14"/>
      <c r="AH144" s="14"/>
      <c r="AI144" s="44"/>
      <c r="AJ144" s="44"/>
      <c r="AK144" s="44"/>
      <c r="AL144" s="57"/>
      <c r="AM144" s="58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  <c r="AY144" s="49"/>
      <c r="AZ144" s="49"/>
      <c r="BA144" s="49"/>
      <c r="BB144" s="49"/>
      <c r="BC144" s="49"/>
      <c r="BD144" s="49"/>
      <c r="BE144" s="49"/>
      <c r="BF144" s="49"/>
      <c r="BG144" s="49"/>
      <c r="BH144" s="49"/>
      <c r="BI144" s="49"/>
      <c r="BJ144" s="49"/>
      <c r="BK144" s="49"/>
      <c r="BL144" s="49"/>
      <c r="BM144" s="49"/>
      <c r="BN144" s="49"/>
      <c r="BO144" s="49"/>
      <c r="BP144" s="49"/>
      <c r="BQ144" s="49"/>
      <c r="BR144" s="14"/>
      <c r="BS144" s="14"/>
      <c r="BT144" s="14"/>
      <c r="BU144" s="49"/>
      <c r="BV144" s="49"/>
      <c r="BW144" s="49"/>
      <c r="BX144" s="49"/>
      <c r="BY144" s="49"/>
      <c r="BZ144" s="49"/>
      <c r="CA144" s="49"/>
      <c r="CB144" s="14"/>
      <c r="CC144" s="49"/>
      <c r="CD144" s="49"/>
      <c r="CE144" s="14"/>
      <c r="CF144" s="14"/>
      <c r="CG144" s="49"/>
      <c r="CH144" s="49"/>
      <c r="CI144" s="49"/>
      <c r="CJ144" s="49"/>
      <c r="CK144" s="49"/>
      <c r="CL144" s="49"/>
      <c r="CM144" s="49"/>
      <c r="CN144" s="49"/>
      <c r="CO144" s="49"/>
      <c r="CP144" s="49"/>
      <c r="CQ144" s="49"/>
      <c r="CR144" s="49"/>
      <c r="CS144" s="49"/>
      <c r="CT144" s="49"/>
      <c r="CU144" s="49"/>
      <c r="CV144" s="49"/>
      <c r="CW144" s="49"/>
      <c r="CX144" s="49"/>
      <c r="CY144" s="14"/>
      <c r="CZ144" s="14"/>
      <c r="DA144" s="49"/>
      <c r="DB144" s="49"/>
      <c r="DC144" s="49"/>
      <c r="DD144" s="49"/>
      <c r="DE144" s="49"/>
      <c r="DF144" s="49"/>
      <c r="DG144" s="49"/>
      <c r="DH144" s="49"/>
      <c r="DI144" s="49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49"/>
      <c r="DU144" s="49"/>
      <c r="DV144" s="49"/>
      <c r="DW144" s="49"/>
      <c r="DX144" s="49"/>
      <c r="DY144" s="49"/>
      <c r="DZ144" s="49"/>
      <c r="EA144" s="49"/>
      <c r="EB144" s="49"/>
      <c r="EC144" s="49"/>
      <c r="ED144" s="49"/>
      <c r="EE144" s="49"/>
      <c r="EF144" s="49"/>
      <c r="EG144" s="49"/>
      <c r="EH144" s="49"/>
      <c r="EI144" s="49"/>
      <c r="EJ144" s="49"/>
      <c r="EK144" s="49"/>
      <c r="EL144" s="49"/>
      <c r="EM144" s="14"/>
      <c r="EN144" s="49"/>
      <c r="EO144" s="49"/>
      <c r="EP144" s="49"/>
      <c r="EQ144" s="49"/>
      <c r="ER144" s="49"/>
      <c r="ES144" s="49"/>
      <c r="ET144" s="49"/>
      <c r="EU144" s="49"/>
      <c r="EV144" s="49"/>
      <c r="EW144" s="49"/>
      <c r="EX144" s="49"/>
      <c r="EY144" s="49"/>
      <c r="EZ144" s="49"/>
      <c r="FA144" s="49"/>
      <c r="FB144" s="49"/>
      <c r="FC144" s="49"/>
      <c r="FD144" s="49"/>
      <c r="FE144" s="49"/>
      <c r="FF144" s="49"/>
      <c r="FG144" s="14"/>
      <c r="FH144" s="49"/>
      <c r="FI144" s="49"/>
      <c r="FJ144" s="14"/>
      <c r="FK144" s="42"/>
      <c r="FL144" s="42"/>
      <c r="FM144" s="42"/>
      <c r="FN144" s="42"/>
      <c r="FO144" s="42"/>
      <c r="FP144" s="42"/>
      <c r="FQ144" s="42"/>
      <c r="FR144" s="42"/>
      <c r="FS144" s="42"/>
      <c r="FT144" s="42"/>
      <c r="FU144" s="42"/>
      <c r="FV144" s="42"/>
      <c r="FW144" s="42"/>
      <c r="FX144" s="42"/>
      <c r="FY144" s="42"/>
      <c r="FZ144" s="44">
        <v>142</v>
      </c>
      <c r="GA144" s="44" t="str">
        <f t="shared" si="79"/>
        <v>HGBCJDLE</v>
      </c>
      <c r="GB144" s="44" t="s">
        <v>160</v>
      </c>
      <c r="GC144" s="44" t="s">
        <v>149</v>
      </c>
      <c r="GD144" s="44" t="s">
        <v>146</v>
      </c>
      <c r="GE144" s="44" t="s">
        <v>163</v>
      </c>
      <c r="GF144" s="44" t="s">
        <v>159</v>
      </c>
      <c r="GG144" s="44" t="s">
        <v>147</v>
      </c>
      <c r="GH144" s="44" t="s">
        <v>152</v>
      </c>
      <c r="GI144" s="44" t="s">
        <v>148</v>
      </c>
      <c r="GJ144" s="100" t="str">
        <f t="shared" ref="GJ144:GQ144" si="1180">VLOOKUP(GB144,$FM$3:$FN$15,2,FALSE)</f>
        <v>Saudiarabien</v>
      </c>
      <c r="GK144" s="100" t="str">
        <f t="shared" si="1180"/>
        <v>Iran</v>
      </c>
      <c r="GL144" s="100" t="str">
        <f t="shared" si="1180"/>
        <v>Qatar</v>
      </c>
      <c r="GM144" s="100" t="str">
        <f t="shared" si="1180"/>
        <v>Haiti</v>
      </c>
      <c r="GN144" s="100" t="str">
        <f t="shared" si="1180"/>
        <v>Österrike</v>
      </c>
      <c r="GO144" s="100" t="str">
        <f t="shared" si="1180"/>
        <v>Australien</v>
      </c>
      <c r="GP144" s="100" t="str">
        <f t="shared" si="1180"/>
        <v>Ghana</v>
      </c>
      <c r="GQ144" s="100" t="str">
        <f t="shared" si="1180"/>
        <v>Elfenbenskusten</v>
      </c>
      <c r="GR144" s="42" t="str">
        <f t="shared" si="81"/>
        <v/>
      </c>
      <c r="GS144" s="42"/>
      <c r="GT144" s="42"/>
      <c r="GU144" s="42"/>
      <c r="GV144" s="42"/>
      <c r="GW144" s="42"/>
      <c r="GX144" s="127"/>
      <c r="GY144" s="42"/>
      <c r="GZ144" s="85">
        <v>141</v>
      </c>
      <c r="HA144" s="42"/>
      <c r="HB144" s="96"/>
      <c r="HC144" s="85"/>
      <c r="HD144" s="42"/>
      <c r="HE144" s="42"/>
      <c r="HF144" s="42"/>
      <c r="HG144" s="42"/>
    </row>
    <row r="145" spans="1:215" ht="14.25" customHeight="1" x14ac:dyDescent="0.35">
      <c r="A145" s="42"/>
      <c r="B145" s="85">
        <v>100</v>
      </c>
      <c r="C145" s="86">
        <v>46215</v>
      </c>
      <c r="D145" s="145" t="str">
        <f>IF(O137="","Vinnare match 95",O137)</f>
        <v>Vinnare match 95</v>
      </c>
      <c r="E145" s="87" t="s">
        <v>157</v>
      </c>
      <c r="F145" s="89" t="str">
        <f>IF(O138="","Vinnare match 96",O138)</f>
        <v>Vinnare match 96</v>
      </c>
      <c r="G145" s="90"/>
      <c r="H145" s="85" t="s">
        <v>157</v>
      </c>
      <c r="I145" s="90"/>
      <c r="J145" s="85" t="str">
        <f t="shared" si="1176"/>
        <v/>
      </c>
      <c r="K145" s="91"/>
      <c r="L145" s="91"/>
      <c r="M145" s="46"/>
      <c r="N145" s="46"/>
      <c r="O145" s="146"/>
      <c r="P145" s="147" t="str">
        <f t="shared" si="1177"/>
        <v/>
      </c>
      <c r="Q145" s="23"/>
      <c r="R145" s="23"/>
      <c r="S145" s="23"/>
      <c r="T145" s="23"/>
      <c r="U145" s="23"/>
      <c r="V145" s="75"/>
      <c r="W145" s="42"/>
      <c r="X145" s="44"/>
      <c r="Y145" s="44"/>
      <c r="Z145" s="44"/>
      <c r="AA145" s="44"/>
      <c r="AB145" s="47"/>
      <c r="AC145" s="48"/>
      <c r="AD145" s="42"/>
      <c r="AE145" s="14"/>
      <c r="AF145" s="14"/>
      <c r="AG145" s="14"/>
      <c r="AH145" s="14"/>
      <c r="AI145" s="44"/>
      <c r="AJ145" s="44"/>
      <c r="AK145" s="44"/>
      <c r="AL145" s="57"/>
      <c r="AM145" s="58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14"/>
      <c r="BS145" s="14"/>
      <c r="BT145" s="14"/>
      <c r="BU145" s="49"/>
      <c r="BV145" s="49"/>
      <c r="BW145" s="49"/>
      <c r="BX145" s="49"/>
      <c r="BY145" s="49"/>
      <c r="BZ145" s="49"/>
      <c r="CA145" s="49"/>
      <c r="CB145" s="14"/>
      <c r="CC145" s="49"/>
      <c r="CD145" s="49"/>
      <c r="CE145" s="14"/>
      <c r="CF145" s="14"/>
      <c r="CG145" s="49"/>
      <c r="CH145" s="49"/>
      <c r="CI145" s="49"/>
      <c r="CJ145" s="49"/>
      <c r="CK145" s="49"/>
      <c r="CL145" s="49"/>
      <c r="CM145" s="49"/>
      <c r="CN145" s="49"/>
      <c r="CO145" s="49"/>
      <c r="CP145" s="49"/>
      <c r="CQ145" s="49"/>
      <c r="CR145" s="49"/>
      <c r="CS145" s="49"/>
      <c r="CT145" s="49"/>
      <c r="CU145" s="49"/>
      <c r="CV145" s="49"/>
      <c r="CW145" s="49"/>
      <c r="CX145" s="49"/>
      <c r="CY145" s="14"/>
      <c r="CZ145" s="14"/>
      <c r="DA145" s="49"/>
      <c r="DB145" s="49"/>
      <c r="DC145" s="49"/>
      <c r="DD145" s="49"/>
      <c r="DE145" s="49"/>
      <c r="DF145" s="49"/>
      <c r="DG145" s="49"/>
      <c r="DH145" s="49"/>
      <c r="DI145" s="49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49"/>
      <c r="DU145" s="49"/>
      <c r="DV145" s="49"/>
      <c r="DW145" s="49"/>
      <c r="DX145" s="49"/>
      <c r="DY145" s="49"/>
      <c r="DZ145" s="49"/>
      <c r="EA145" s="49"/>
      <c r="EB145" s="49"/>
      <c r="EC145" s="49"/>
      <c r="ED145" s="49"/>
      <c r="EE145" s="49"/>
      <c r="EF145" s="49"/>
      <c r="EG145" s="49"/>
      <c r="EH145" s="49"/>
      <c r="EI145" s="49"/>
      <c r="EJ145" s="49"/>
      <c r="EK145" s="49"/>
      <c r="EL145" s="49"/>
      <c r="EM145" s="14"/>
      <c r="EN145" s="49"/>
      <c r="EO145" s="49"/>
      <c r="EP145" s="49"/>
      <c r="EQ145" s="49"/>
      <c r="ER145" s="49"/>
      <c r="ES145" s="49"/>
      <c r="ET145" s="49"/>
      <c r="EU145" s="49"/>
      <c r="EV145" s="49"/>
      <c r="EW145" s="49"/>
      <c r="EX145" s="49"/>
      <c r="EY145" s="49"/>
      <c r="EZ145" s="49"/>
      <c r="FA145" s="49"/>
      <c r="FB145" s="49"/>
      <c r="FC145" s="49"/>
      <c r="FD145" s="49"/>
      <c r="FE145" s="49"/>
      <c r="FF145" s="49"/>
      <c r="FG145" s="14"/>
      <c r="FH145" s="49"/>
      <c r="FI145" s="49"/>
      <c r="FJ145" s="14"/>
      <c r="FK145" s="42"/>
      <c r="FL145" s="42"/>
      <c r="FM145" s="42"/>
      <c r="FN145" s="42"/>
      <c r="FO145" s="42"/>
      <c r="FP145" s="42"/>
      <c r="FQ145" s="42"/>
      <c r="FR145" s="42"/>
      <c r="FS145" s="42"/>
      <c r="FT145" s="42"/>
      <c r="FU145" s="42"/>
      <c r="FV145" s="42"/>
      <c r="FW145" s="42"/>
      <c r="FX145" s="42"/>
      <c r="FY145" s="42"/>
      <c r="FZ145" s="44">
        <v>143</v>
      </c>
      <c r="GA145" s="44" t="str">
        <f t="shared" si="79"/>
        <v>HGBCJDEK</v>
      </c>
      <c r="GB145" s="44" t="s">
        <v>160</v>
      </c>
      <c r="GC145" s="44" t="s">
        <v>149</v>
      </c>
      <c r="GD145" s="44" t="s">
        <v>146</v>
      </c>
      <c r="GE145" s="44" t="s">
        <v>163</v>
      </c>
      <c r="GF145" s="44" t="s">
        <v>159</v>
      </c>
      <c r="GG145" s="44" t="s">
        <v>147</v>
      </c>
      <c r="GH145" s="44" t="s">
        <v>148</v>
      </c>
      <c r="GI145" s="44" t="s">
        <v>151</v>
      </c>
      <c r="GJ145" s="100" t="str">
        <f t="shared" ref="GJ145:GQ145" si="1181">VLOOKUP(GB145,$FM$3:$FN$15,2,FALSE)</f>
        <v>Saudiarabien</v>
      </c>
      <c r="GK145" s="100" t="str">
        <f t="shared" si="1181"/>
        <v>Iran</v>
      </c>
      <c r="GL145" s="100" t="str">
        <f t="shared" si="1181"/>
        <v>Qatar</v>
      </c>
      <c r="GM145" s="100" t="str">
        <f t="shared" si="1181"/>
        <v>Haiti</v>
      </c>
      <c r="GN145" s="100" t="str">
        <f t="shared" si="1181"/>
        <v>Österrike</v>
      </c>
      <c r="GO145" s="100" t="str">
        <f t="shared" si="1181"/>
        <v>Australien</v>
      </c>
      <c r="GP145" s="100" t="str">
        <f t="shared" si="1181"/>
        <v>Elfenbenskusten</v>
      </c>
      <c r="GQ145" s="100" t="str">
        <f t="shared" si="1181"/>
        <v>Uzbekistan</v>
      </c>
      <c r="GR145" s="42" t="str">
        <f t="shared" si="81"/>
        <v/>
      </c>
      <c r="GS145" s="42"/>
      <c r="GT145" s="42"/>
      <c r="GU145" s="42"/>
      <c r="GV145" s="42"/>
      <c r="GW145" s="42"/>
      <c r="GX145" s="127"/>
      <c r="GY145" s="42"/>
      <c r="GZ145" s="85">
        <v>142</v>
      </c>
      <c r="HA145" s="42"/>
      <c r="HB145" s="96"/>
      <c r="HC145" s="85"/>
      <c r="HD145" s="42"/>
      <c r="HE145" s="42"/>
      <c r="HF145" s="42"/>
      <c r="HG145" s="42"/>
    </row>
    <row r="146" spans="1:215" ht="14.25" customHeight="1" x14ac:dyDescent="0.35">
      <c r="A146" s="42"/>
      <c r="B146" s="43"/>
      <c r="C146" s="71"/>
      <c r="D146" s="43"/>
      <c r="E146" s="44"/>
      <c r="F146" s="43"/>
      <c r="G146" s="44"/>
      <c r="H146" s="44"/>
      <c r="I146" s="44"/>
      <c r="J146" s="56"/>
      <c r="K146" s="52"/>
      <c r="L146" s="52"/>
      <c r="M146" s="46"/>
      <c r="N146" s="46"/>
      <c r="O146" s="44"/>
      <c r="P146" s="91"/>
      <c r="Q146" s="91"/>
      <c r="R146" s="155"/>
      <c r="S146" s="155"/>
      <c r="T146" s="155"/>
      <c r="U146" s="91"/>
      <c r="V146" s="75"/>
      <c r="W146" s="42"/>
      <c r="X146" s="44"/>
      <c r="Y146" s="44"/>
      <c r="Z146" s="44"/>
      <c r="AA146" s="44"/>
      <c r="AB146" s="47"/>
      <c r="AC146" s="48"/>
      <c r="AD146" s="42"/>
      <c r="AE146" s="14"/>
      <c r="AF146" s="14"/>
      <c r="AG146" s="14"/>
      <c r="AH146" s="14"/>
      <c r="AI146" s="44"/>
      <c r="AJ146" s="44"/>
      <c r="AK146" s="44"/>
      <c r="AL146" s="57"/>
      <c r="AM146" s="58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14"/>
      <c r="BS146" s="14"/>
      <c r="BT146" s="14"/>
      <c r="BU146" s="49"/>
      <c r="BV146" s="49"/>
      <c r="BW146" s="49"/>
      <c r="BX146" s="49"/>
      <c r="BY146" s="49"/>
      <c r="BZ146" s="49"/>
      <c r="CA146" s="49"/>
      <c r="CB146" s="14"/>
      <c r="CC146" s="49"/>
      <c r="CD146" s="49"/>
      <c r="CE146" s="14"/>
      <c r="CF146" s="14"/>
      <c r="CG146" s="49"/>
      <c r="CH146" s="49"/>
      <c r="CI146" s="49"/>
      <c r="CJ146" s="49"/>
      <c r="CK146" s="49"/>
      <c r="CL146" s="49"/>
      <c r="CM146" s="49"/>
      <c r="CN146" s="49"/>
      <c r="CO146" s="49"/>
      <c r="CP146" s="49"/>
      <c r="CQ146" s="49"/>
      <c r="CR146" s="49"/>
      <c r="CS146" s="49"/>
      <c r="CT146" s="49"/>
      <c r="CU146" s="49"/>
      <c r="CV146" s="49"/>
      <c r="CW146" s="49"/>
      <c r="CX146" s="49"/>
      <c r="CY146" s="14"/>
      <c r="CZ146" s="14"/>
      <c r="DA146" s="49"/>
      <c r="DB146" s="49"/>
      <c r="DC146" s="49"/>
      <c r="DD146" s="49"/>
      <c r="DE146" s="49"/>
      <c r="DF146" s="49"/>
      <c r="DG146" s="49"/>
      <c r="DH146" s="49"/>
      <c r="DI146" s="49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49"/>
      <c r="DU146" s="49"/>
      <c r="DV146" s="49"/>
      <c r="DW146" s="49"/>
      <c r="DX146" s="49"/>
      <c r="DY146" s="49"/>
      <c r="DZ146" s="49"/>
      <c r="EA146" s="49"/>
      <c r="EB146" s="49"/>
      <c r="EC146" s="49"/>
      <c r="ED146" s="49"/>
      <c r="EE146" s="49"/>
      <c r="EF146" s="49"/>
      <c r="EG146" s="49"/>
      <c r="EH146" s="49"/>
      <c r="EI146" s="49"/>
      <c r="EJ146" s="49"/>
      <c r="EK146" s="49"/>
      <c r="EL146" s="49"/>
      <c r="EM146" s="14"/>
      <c r="EN146" s="49"/>
      <c r="EO146" s="49"/>
      <c r="EP146" s="49"/>
      <c r="EQ146" s="49"/>
      <c r="ER146" s="49"/>
      <c r="ES146" s="49"/>
      <c r="ET146" s="49"/>
      <c r="EU146" s="49"/>
      <c r="EV146" s="49"/>
      <c r="EW146" s="49"/>
      <c r="EX146" s="49"/>
      <c r="EY146" s="49"/>
      <c r="EZ146" s="49"/>
      <c r="FA146" s="49"/>
      <c r="FB146" s="49"/>
      <c r="FC146" s="49"/>
      <c r="FD146" s="49"/>
      <c r="FE146" s="49"/>
      <c r="FF146" s="49"/>
      <c r="FG146" s="14"/>
      <c r="FH146" s="49"/>
      <c r="FI146" s="49"/>
      <c r="FJ146" s="14"/>
      <c r="FK146" s="42"/>
      <c r="FL146" s="42"/>
      <c r="FM146" s="42"/>
      <c r="FN146" s="42"/>
      <c r="FO146" s="42"/>
      <c r="FP146" s="42"/>
      <c r="FQ146" s="42"/>
      <c r="FR146" s="42"/>
      <c r="FS146" s="42"/>
      <c r="FT146" s="42"/>
      <c r="FU146" s="42"/>
      <c r="FV146" s="42"/>
      <c r="FW146" s="42"/>
      <c r="FX146" s="42"/>
      <c r="FY146" s="42"/>
      <c r="FZ146" s="44">
        <v>144</v>
      </c>
      <c r="GA146" s="44" t="str">
        <f t="shared" si="79"/>
        <v>EGBCHDLI</v>
      </c>
      <c r="GB146" s="44" t="s">
        <v>148</v>
      </c>
      <c r="GC146" s="44" t="s">
        <v>149</v>
      </c>
      <c r="GD146" s="44" t="s">
        <v>146</v>
      </c>
      <c r="GE146" s="44" t="s">
        <v>163</v>
      </c>
      <c r="GF146" s="44" t="s">
        <v>160</v>
      </c>
      <c r="GG146" s="44" t="s">
        <v>147</v>
      </c>
      <c r="GH146" s="44" t="s">
        <v>152</v>
      </c>
      <c r="GI146" s="44" t="s">
        <v>150</v>
      </c>
      <c r="GJ146" s="100" t="str">
        <f t="shared" ref="GJ146:GQ146" si="1182">VLOOKUP(GB146,$FM$3:$FN$15,2,FALSE)</f>
        <v>Elfenbenskusten</v>
      </c>
      <c r="GK146" s="100" t="str">
        <f t="shared" si="1182"/>
        <v>Iran</v>
      </c>
      <c r="GL146" s="100" t="str">
        <f t="shared" si="1182"/>
        <v>Qatar</v>
      </c>
      <c r="GM146" s="100" t="str">
        <f t="shared" si="1182"/>
        <v>Haiti</v>
      </c>
      <c r="GN146" s="100" t="str">
        <f t="shared" si="1182"/>
        <v>Saudiarabien</v>
      </c>
      <c r="GO146" s="100" t="str">
        <f t="shared" si="1182"/>
        <v>Australien</v>
      </c>
      <c r="GP146" s="100" t="str">
        <f t="shared" si="1182"/>
        <v>Ghana</v>
      </c>
      <c r="GQ146" s="100" t="str">
        <f t="shared" si="1182"/>
        <v>Irak</v>
      </c>
      <c r="GR146" s="42" t="str">
        <f t="shared" si="81"/>
        <v/>
      </c>
      <c r="GS146" s="42"/>
      <c r="GT146" s="42"/>
      <c r="GU146" s="42"/>
      <c r="GV146" s="42"/>
      <c r="GW146" s="42"/>
      <c r="GX146" s="127"/>
      <c r="GY146" s="42"/>
      <c r="GZ146" s="85">
        <v>143</v>
      </c>
      <c r="HA146" s="42"/>
      <c r="HB146" s="96"/>
      <c r="HC146" s="85"/>
      <c r="HD146" s="42"/>
      <c r="HE146" s="42"/>
      <c r="HF146" s="42"/>
      <c r="HG146" s="42"/>
    </row>
    <row r="147" spans="1:215" ht="14.25" customHeight="1" x14ac:dyDescent="0.35">
      <c r="A147" s="42"/>
      <c r="B147" s="54" t="s">
        <v>75</v>
      </c>
      <c r="C147" s="71"/>
      <c r="D147" s="43"/>
      <c r="E147" s="44"/>
      <c r="F147" s="43"/>
      <c r="G147" s="44"/>
      <c r="H147" s="44"/>
      <c r="I147" s="44"/>
      <c r="J147" s="56"/>
      <c r="K147" s="52"/>
      <c r="L147" s="52"/>
      <c r="M147" s="46"/>
      <c r="N147" s="46"/>
      <c r="O147" s="44"/>
      <c r="P147" s="91"/>
      <c r="Q147" s="91"/>
      <c r="R147" s="155"/>
      <c r="S147" s="155"/>
      <c r="T147" s="155"/>
      <c r="U147" s="91"/>
      <c r="V147" s="75"/>
      <c r="W147" s="42"/>
      <c r="X147" s="44"/>
      <c r="Y147" s="44"/>
      <c r="Z147" s="44"/>
      <c r="AA147" s="44"/>
      <c r="AB147" s="47"/>
      <c r="AC147" s="48"/>
      <c r="AD147" s="42"/>
      <c r="AE147" s="14"/>
      <c r="AF147" s="14"/>
      <c r="AG147" s="14"/>
      <c r="AH147" s="14"/>
      <c r="AI147" s="91"/>
      <c r="AJ147" s="91"/>
      <c r="AK147" s="91"/>
      <c r="AL147" s="52"/>
      <c r="AM147" s="52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14"/>
      <c r="BS147" s="14"/>
      <c r="BT147" s="14"/>
      <c r="BU147" s="49"/>
      <c r="BV147" s="49"/>
      <c r="BW147" s="49"/>
      <c r="BX147" s="49"/>
      <c r="BY147" s="49"/>
      <c r="BZ147" s="49"/>
      <c r="CA147" s="49"/>
      <c r="CB147" s="14"/>
      <c r="CC147" s="49"/>
      <c r="CD147" s="49"/>
      <c r="CE147" s="14"/>
      <c r="CF147" s="14"/>
      <c r="CG147" s="49"/>
      <c r="CH147" s="49"/>
      <c r="CI147" s="49"/>
      <c r="CJ147" s="49"/>
      <c r="CK147" s="49"/>
      <c r="CL147" s="49"/>
      <c r="CM147" s="49"/>
      <c r="CN147" s="49"/>
      <c r="CO147" s="49"/>
      <c r="CP147" s="49"/>
      <c r="CQ147" s="49"/>
      <c r="CR147" s="49"/>
      <c r="CS147" s="49"/>
      <c r="CT147" s="49"/>
      <c r="CU147" s="49"/>
      <c r="CV147" s="49"/>
      <c r="CW147" s="49"/>
      <c r="CX147" s="49"/>
      <c r="CY147" s="14"/>
      <c r="CZ147" s="14"/>
      <c r="DA147" s="49"/>
      <c r="DB147" s="49"/>
      <c r="DC147" s="49"/>
      <c r="DD147" s="49"/>
      <c r="DE147" s="49"/>
      <c r="DF147" s="49"/>
      <c r="DG147" s="49"/>
      <c r="DH147" s="49"/>
      <c r="DI147" s="49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49"/>
      <c r="DU147" s="49"/>
      <c r="DV147" s="49"/>
      <c r="DW147" s="49"/>
      <c r="DX147" s="49"/>
      <c r="DY147" s="49"/>
      <c r="DZ147" s="49"/>
      <c r="EA147" s="49"/>
      <c r="EB147" s="49"/>
      <c r="EC147" s="49"/>
      <c r="ED147" s="49"/>
      <c r="EE147" s="49"/>
      <c r="EF147" s="49"/>
      <c r="EG147" s="49"/>
      <c r="EH147" s="49"/>
      <c r="EI147" s="49"/>
      <c r="EJ147" s="49"/>
      <c r="EK147" s="49"/>
      <c r="EL147" s="49"/>
      <c r="EM147" s="14"/>
      <c r="EN147" s="49"/>
      <c r="EO147" s="49"/>
      <c r="EP147" s="49"/>
      <c r="EQ147" s="49"/>
      <c r="ER147" s="49"/>
      <c r="ES147" s="49"/>
      <c r="ET147" s="49"/>
      <c r="EU147" s="49"/>
      <c r="EV147" s="49"/>
      <c r="EW147" s="49"/>
      <c r="EX147" s="49"/>
      <c r="EY147" s="49"/>
      <c r="EZ147" s="49"/>
      <c r="FA147" s="49"/>
      <c r="FB147" s="49"/>
      <c r="FC147" s="49"/>
      <c r="FD147" s="49"/>
      <c r="FE147" s="49"/>
      <c r="FF147" s="49"/>
      <c r="FG147" s="14"/>
      <c r="FH147" s="49"/>
      <c r="FI147" s="49"/>
      <c r="FJ147" s="14"/>
      <c r="FK147" s="42"/>
      <c r="FL147" s="42"/>
      <c r="FM147" s="42"/>
      <c r="FN147" s="42"/>
      <c r="FO147" s="42"/>
      <c r="FP147" s="42"/>
      <c r="FQ147" s="42"/>
      <c r="FR147" s="42"/>
      <c r="FS147" s="42"/>
      <c r="FT147" s="42"/>
      <c r="FU147" s="42"/>
      <c r="FV147" s="42"/>
      <c r="FW147" s="42"/>
      <c r="FX147" s="42"/>
      <c r="FY147" s="42"/>
      <c r="FZ147" s="44">
        <v>145</v>
      </c>
      <c r="GA147" s="44" t="str">
        <f t="shared" si="79"/>
        <v>EGBCHDIK</v>
      </c>
      <c r="GB147" s="44" t="s">
        <v>148</v>
      </c>
      <c r="GC147" s="44" t="s">
        <v>149</v>
      </c>
      <c r="GD147" s="44" t="s">
        <v>146</v>
      </c>
      <c r="GE147" s="44" t="s">
        <v>163</v>
      </c>
      <c r="GF147" s="44" t="s">
        <v>160</v>
      </c>
      <c r="GG147" s="44" t="s">
        <v>147</v>
      </c>
      <c r="GH147" s="44" t="s">
        <v>150</v>
      </c>
      <c r="GI147" s="44" t="s">
        <v>151</v>
      </c>
      <c r="GJ147" s="100" t="str">
        <f t="shared" ref="GJ147:GQ147" si="1183">VLOOKUP(GB147,$FM$3:$FN$15,2,FALSE)</f>
        <v>Elfenbenskusten</v>
      </c>
      <c r="GK147" s="100" t="str">
        <f t="shared" si="1183"/>
        <v>Iran</v>
      </c>
      <c r="GL147" s="100" t="str">
        <f t="shared" si="1183"/>
        <v>Qatar</v>
      </c>
      <c r="GM147" s="100" t="str">
        <f t="shared" si="1183"/>
        <v>Haiti</v>
      </c>
      <c r="GN147" s="100" t="str">
        <f t="shared" si="1183"/>
        <v>Saudiarabien</v>
      </c>
      <c r="GO147" s="100" t="str">
        <f t="shared" si="1183"/>
        <v>Australien</v>
      </c>
      <c r="GP147" s="100" t="str">
        <f t="shared" si="1183"/>
        <v>Irak</v>
      </c>
      <c r="GQ147" s="100" t="str">
        <f t="shared" si="1183"/>
        <v>Uzbekistan</v>
      </c>
      <c r="GR147" s="42" t="str">
        <f t="shared" si="81"/>
        <v/>
      </c>
      <c r="GS147" s="42"/>
      <c r="GT147" s="42"/>
      <c r="GU147" s="42"/>
      <c r="GV147" s="42"/>
      <c r="GW147" s="42"/>
      <c r="GX147" s="58"/>
      <c r="GY147" s="42"/>
      <c r="GZ147" s="85">
        <v>144</v>
      </c>
      <c r="HA147" s="42"/>
      <c r="HB147" s="96"/>
      <c r="HC147" s="85"/>
      <c r="HD147" s="42"/>
      <c r="HE147" s="42"/>
      <c r="HF147" s="42"/>
      <c r="HG147" s="42"/>
    </row>
    <row r="148" spans="1:215" ht="14.25" customHeight="1" x14ac:dyDescent="0.35">
      <c r="A148" s="42"/>
      <c r="B148" s="76" t="s">
        <v>101</v>
      </c>
      <c r="C148" s="126" t="s">
        <v>102</v>
      </c>
      <c r="D148" s="189" t="s">
        <v>101</v>
      </c>
      <c r="E148" s="187"/>
      <c r="F148" s="190"/>
      <c r="G148" s="186" t="s">
        <v>103</v>
      </c>
      <c r="H148" s="187"/>
      <c r="I148" s="188"/>
      <c r="J148" s="74" t="s">
        <v>104</v>
      </c>
      <c r="K148" s="52"/>
      <c r="L148" s="52"/>
      <c r="M148" s="46"/>
      <c r="N148" s="46"/>
      <c r="O148" s="154" t="s">
        <v>225</v>
      </c>
      <c r="P148" s="144"/>
      <c r="Q148" s="42"/>
      <c r="R148" s="42"/>
      <c r="S148" s="156"/>
      <c r="T148" s="156"/>
      <c r="U148" s="52"/>
      <c r="V148" s="75" t="s">
        <v>226</v>
      </c>
      <c r="W148" s="16" t="s">
        <v>227</v>
      </c>
      <c r="X148" s="44"/>
      <c r="Y148" s="44"/>
      <c r="Z148" s="44"/>
      <c r="AA148" s="44"/>
      <c r="AB148" s="47"/>
      <c r="AC148" s="48"/>
      <c r="AD148" s="42"/>
      <c r="AE148" s="14"/>
      <c r="AF148" s="14"/>
      <c r="AG148" s="14"/>
      <c r="AH148" s="14"/>
      <c r="AI148" s="208"/>
      <c r="AJ148" s="195"/>
      <c r="AK148" s="195"/>
      <c r="AL148" s="52"/>
      <c r="AM148" s="52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14"/>
      <c r="BS148" s="14"/>
      <c r="BT148" s="14"/>
      <c r="BU148" s="49"/>
      <c r="BV148" s="49"/>
      <c r="BW148" s="49"/>
      <c r="BX148" s="49"/>
      <c r="BY148" s="49"/>
      <c r="BZ148" s="49"/>
      <c r="CA148" s="49"/>
      <c r="CB148" s="14"/>
      <c r="CC148" s="49"/>
      <c r="CD148" s="49"/>
      <c r="CE148" s="14"/>
      <c r="CF148" s="14"/>
      <c r="CG148" s="49"/>
      <c r="CH148" s="49"/>
      <c r="CI148" s="49"/>
      <c r="CJ148" s="49"/>
      <c r="CK148" s="49"/>
      <c r="CL148" s="49"/>
      <c r="CM148" s="49"/>
      <c r="CN148" s="49"/>
      <c r="CO148" s="49"/>
      <c r="CP148" s="49"/>
      <c r="CQ148" s="49"/>
      <c r="CR148" s="49"/>
      <c r="CS148" s="49"/>
      <c r="CT148" s="49"/>
      <c r="CU148" s="49"/>
      <c r="CV148" s="49"/>
      <c r="CW148" s="49"/>
      <c r="CX148" s="49"/>
      <c r="CY148" s="14"/>
      <c r="CZ148" s="14"/>
      <c r="DA148" s="49"/>
      <c r="DB148" s="49"/>
      <c r="DC148" s="49"/>
      <c r="DD148" s="49"/>
      <c r="DE148" s="49"/>
      <c r="DF148" s="49"/>
      <c r="DG148" s="49"/>
      <c r="DH148" s="49"/>
      <c r="DI148" s="49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49"/>
      <c r="DU148" s="49"/>
      <c r="DV148" s="49"/>
      <c r="DW148" s="49"/>
      <c r="DX148" s="49"/>
      <c r="DY148" s="49"/>
      <c r="DZ148" s="49"/>
      <c r="EA148" s="49"/>
      <c r="EB148" s="49"/>
      <c r="EC148" s="49"/>
      <c r="ED148" s="49"/>
      <c r="EE148" s="49"/>
      <c r="EF148" s="49"/>
      <c r="EG148" s="49"/>
      <c r="EH148" s="49"/>
      <c r="EI148" s="49"/>
      <c r="EJ148" s="49"/>
      <c r="EK148" s="49"/>
      <c r="EL148" s="49"/>
      <c r="EM148" s="14"/>
      <c r="EN148" s="49"/>
      <c r="EO148" s="49"/>
      <c r="EP148" s="49"/>
      <c r="EQ148" s="49"/>
      <c r="ER148" s="49"/>
      <c r="ES148" s="49"/>
      <c r="ET148" s="49"/>
      <c r="EU148" s="49"/>
      <c r="EV148" s="49"/>
      <c r="EW148" s="49"/>
      <c r="EX148" s="49"/>
      <c r="EY148" s="49"/>
      <c r="EZ148" s="49"/>
      <c r="FA148" s="49"/>
      <c r="FB148" s="49"/>
      <c r="FC148" s="49"/>
      <c r="FD148" s="49"/>
      <c r="FE148" s="49"/>
      <c r="FF148" s="49"/>
      <c r="FG148" s="14"/>
      <c r="FH148" s="49"/>
      <c r="FI148" s="49"/>
      <c r="FJ148" s="14"/>
      <c r="FK148" s="42"/>
      <c r="FL148" s="42"/>
      <c r="FM148" s="42"/>
      <c r="FN148" s="42"/>
      <c r="FO148" s="42"/>
      <c r="FP148" s="42"/>
      <c r="FQ148" s="42"/>
      <c r="FR148" s="42"/>
      <c r="FS148" s="42"/>
      <c r="FT148" s="42"/>
      <c r="FU148" s="42"/>
      <c r="FV148" s="42"/>
      <c r="FW148" s="42"/>
      <c r="FX148" s="42"/>
      <c r="FY148" s="42"/>
      <c r="FZ148" s="44">
        <v>146</v>
      </c>
      <c r="GA148" s="44" t="str">
        <f t="shared" si="79"/>
        <v>HGBCJDEI</v>
      </c>
      <c r="GB148" s="44" t="s">
        <v>160</v>
      </c>
      <c r="GC148" s="44" t="s">
        <v>149</v>
      </c>
      <c r="GD148" s="44" t="s">
        <v>146</v>
      </c>
      <c r="GE148" s="44" t="s">
        <v>163</v>
      </c>
      <c r="GF148" s="44" t="s">
        <v>159</v>
      </c>
      <c r="GG148" s="44" t="s">
        <v>147</v>
      </c>
      <c r="GH148" s="44" t="s">
        <v>148</v>
      </c>
      <c r="GI148" s="44" t="s">
        <v>150</v>
      </c>
      <c r="GJ148" s="100" t="str">
        <f t="shared" ref="GJ148:GQ148" si="1184">VLOOKUP(GB148,$FM$3:$FN$15,2,FALSE)</f>
        <v>Saudiarabien</v>
      </c>
      <c r="GK148" s="100" t="str">
        <f t="shared" si="1184"/>
        <v>Iran</v>
      </c>
      <c r="GL148" s="100" t="str">
        <f t="shared" si="1184"/>
        <v>Qatar</v>
      </c>
      <c r="GM148" s="100" t="str">
        <f t="shared" si="1184"/>
        <v>Haiti</v>
      </c>
      <c r="GN148" s="100" t="str">
        <f t="shared" si="1184"/>
        <v>Österrike</v>
      </c>
      <c r="GO148" s="100" t="str">
        <f t="shared" si="1184"/>
        <v>Australien</v>
      </c>
      <c r="GP148" s="100" t="str">
        <f t="shared" si="1184"/>
        <v>Elfenbenskusten</v>
      </c>
      <c r="GQ148" s="100" t="str">
        <f t="shared" si="1184"/>
        <v>Irak</v>
      </c>
      <c r="GR148" s="42" t="str">
        <f t="shared" si="81"/>
        <v/>
      </c>
      <c r="GS148" s="42"/>
      <c r="GT148" s="42"/>
      <c r="GU148" s="42"/>
      <c r="GV148" s="42"/>
      <c r="GW148" s="42"/>
      <c r="GX148" s="58"/>
      <c r="GY148" s="42"/>
      <c r="GZ148" s="85">
        <v>145</v>
      </c>
      <c r="HA148" s="42"/>
      <c r="HB148" s="96"/>
      <c r="HC148" s="85"/>
      <c r="HD148" s="42"/>
      <c r="HE148" s="42"/>
      <c r="HF148" s="42"/>
      <c r="HG148" s="42"/>
    </row>
    <row r="149" spans="1:215" ht="14.25" customHeight="1" x14ac:dyDescent="0.35">
      <c r="A149" s="42"/>
      <c r="B149" s="85">
        <v>101</v>
      </c>
      <c r="C149" s="86">
        <v>46217</v>
      </c>
      <c r="D149" s="145" t="str">
        <f>IF(O142="","Vinnare match 97",O142)</f>
        <v>Vinnare match 97</v>
      </c>
      <c r="E149" s="87" t="s">
        <v>157</v>
      </c>
      <c r="F149" s="89" t="str">
        <f>IF(O143="","Vinnare match 98",O143)</f>
        <v>Vinnare match 98</v>
      </c>
      <c r="G149" s="90"/>
      <c r="H149" s="85" t="s">
        <v>157</v>
      </c>
      <c r="I149" s="90"/>
      <c r="J149" s="85" t="str">
        <f t="shared" ref="J149:J150" si="1185">IF(OR(ISBLANK(G149),ISBLANK(I149)),"",IF(G149&gt;I149,1,IF(G149&lt;I149,2,"X")))</f>
        <v/>
      </c>
      <c r="K149" s="91"/>
      <c r="L149" s="91"/>
      <c r="M149" s="46"/>
      <c r="N149" s="46"/>
      <c r="O149" s="146"/>
      <c r="P149" s="147" t="str">
        <f t="shared" ref="P149:P150" si="1186">IF(OR(ISBLANK(D149),ISBLANK(F149),J149="",O149=""),"",IF(OR(AND(J149=1,O149=D149),AND(J149=2,O149=F149),AND(J149="X",OR(O149=D149,O149=F149))),"","Ej OK"))</f>
        <v/>
      </c>
      <c r="Q149" s="42"/>
      <c r="R149" s="42"/>
      <c r="S149" s="19"/>
      <c r="T149" s="19"/>
      <c r="U149" s="23"/>
      <c r="V149" s="43"/>
      <c r="W149" s="19" t="str">
        <f t="shared" ref="W149:W150" si="1187">IF(O149=D149,F149,D149)</f>
        <v>Vinnare match 97</v>
      </c>
      <c r="X149" s="44"/>
      <c r="Y149" s="44"/>
      <c r="Z149" s="44"/>
      <c r="AA149" s="44"/>
      <c r="AB149" s="47"/>
      <c r="AC149" s="48"/>
      <c r="AD149" s="42"/>
      <c r="AE149" s="14"/>
      <c r="AF149" s="14"/>
      <c r="AG149" s="14"/>
      <c r="AH149" s="14"/>
      <c r="AI149" s="141"/>
      <c r="AJ149" s="91"/>
      <c r="AK149" s="141"/>
      <c r="AL149" s="91"/>
      <c r="AM149" s="91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14"/>
      <c r="BS149" s="14"/>
      <c r="BT149" s="14"/>
      <c r="BU149" s="49"/>
      <c r="BV149" s="49"/>
      <c r="BW149" s="49"/>
      <c r="BX149" s="49"/>
      <c r="BY149" s="49"/>
      <c r="BZ149" s="49"/>
      <c r="CA149" s="49"/>
      <c r="CB149" s="14"/>
      <c r="CC149" s="49"/>
      <c r="CD149" s="49"/>
      <c r="CE149" s="14"/>
      <c r="CF149" s="14"/>
      <c r="CG149" s="49"/>
      <c r="CH149" s="49"/>
      <c r="CI149" s="49"/>
      <c r="CJ149" s="49"/>
      <c r="CK149" s="49"/>
      <c r="CL149" s="49"/>
      <c r="CM149" s="49"/>
      <c r="CN149" s="49"/>
      <c r="CO149" s="49"/>
      <c r="CP149" s="49"/>
      <c r="CQ149" s="49"/>
      <c r="CR149" s="49"/>
      <c r="CS149" s="49"/>
      <c r="CT149" s="49"/>
      <c r="CU149" s="49"/>
      <c r="CV149" s="49"/>
      <c r="CW149" s="49"/>
      <c r="CX149" s="49"/>
      <c r="CY149" s="14"/>
      <c r="CZ149" s="14"/>
      <c r="DA149" s="49"/>
      <c r="DB149" s="49"/>
      <c r="DC149" s="49"/>
      <c r="DD149" s="49"/>
      <c r="DE149" s="49"/>
      <c r="DF149" s="49"/>
      <c r="DG149" s="49"/>
      <c r="DH149" s="49"/>
      <c r="DI149" s="49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49"/>
      <c r="DU149" s="49"/>
      <c r="DV149" s="49"/>
      <c r="DW149" s="49"/>
      <c r="DX149" s="49"/>
      <c r="DY149" s="49"/>
      <c r="DZ149" s="49"/>
      <c r="EA149" s="49"/>
      <c r="EB149" s="49"/>
      <c r="EC149" s="49"/>
      <c r="ED149" s="49"/>
      <c r="EE149" s="49"/>
      <c r="EF149" s="49"/>
      <c r="EG149" s="49"/>
      <c r="EH149" s="49"/>
      <c r="EI149" s="49"/>
      <c r="EJ149" s="49"/>
      <c r="EK149" s="49"/>
      <c r="EL149" s="49"/>
      <c r="EM149" s="14"/>
      <c r="EN149" s="49"/>
      <c r="EO149" s="49"/>
      <c r="EP149" s="49"/>
      <c r="EQ149" s="49"/>
      <c r="ER149" s="49"/>
      <c r="ES149" s="49"/>
      <c r="ET149" s="49"/>
      <c r="EU149" s="49"/>
      <c r="EV149" s="49"/>
      <c r="EW149" s="49"/>
      <c r="EX149" s="49"/>
      <c r="EY149" s="49"/>
      <c r="EZ149" s="49"/>
      <c r="FA149" s="49"/>
      <c r="FB149" s="49"/>
      <c r="FC149" s="49"/>
      <c r="FD149" s="49"/>
      <c r="FE149" s="49"/>
      <c r="FF149" s="49"/>
      <c r="FG149" s="14"/>
      <c r="FH149" s="49"/>
      <c r="FI149" s="49"/>
      <c r="FJ149" s="14"/>
      <c r="FK149" s="42"/>
      <c r="FL149" s="42"/>
      <c r="FM149" s="42"/>
      <c r="FN149" s="42"/>
      <c r="FO149" s="42"/>
      <c r="FP149" s="42"/>
      <c r="FQ149" s="42"/>
      <c r="FR149" s="42"/>
      <c r="FS149" s="42"/>
      <c r="FT149" s="42"/>
      <c r="FU149" s="42"/>
      <c r="FV149" s="42"/>
      <c r="FW149" s="42"/>
      <c r="FX149" s="42"/>
      <c r="FY149" s="42"/>
      <c r="FZ149" s="44">
        <v>147</v>
      </c>
      <c r="GA149" s="44" t="str">
        <f t="shared" si="79"/>
        <v>CJBDEFLK</v>
      </c>
      <c r="GB149" s="44" t="s">
        <v>163</v>
      </c>
      <c r="GC149" s="44" t="s">
        <v>159</v>
      </c>
      <c r="GD149" s="44" t="s">
        <v>146</v>
      </c>
      <c r="GE149" s="44" t="s">
        <v>147</v>
      </c>
      <c r="GF149" s="44" t="s">
        <v>148</v>
      </c>
      <c r="GG149" s="44" t="s">
        <v>109</v>
      </c>
      <c r="GH149" s="44" t="s">
        <v>152</v>
      </c>
      <c r="GI149" s="44" t="s">
        <v>151</v>
      </c>
      <c r="GJ149" s="100" t="str">
        <f t="shared" ref="GJ149:GQ149" si="1188">VLOOKUP(GB149,$FM$3:$FN$15,2,FALSE)</f>
        <v>Haiti</v>
      </c>
      <c r="GK149" s="100" t="str">
        <f t="shared" si="1188"/>
        <v>Österrike</v>
      </c>
      <c r="GL149" s="100" t="str">
        <f t="shared" si="1188"/>
        <v>Qatar</v>
      </c>
      <c r="GM149" s="100" t="str">
        <f t="shared" si="1188"/>
        <v>Australien</v>
      </c>
      <c r="GN149" s="100" t="str">
        <f t="shared" si="1188"/>
        <v>Elfenbenskusten</v>
      </c>
      <c r="GO149" s="100" t="str">
        <f t="shared" si="1188"/>
        <v>Sverige</v>
      </c>
      <c r="GP149" s="100" t="str">
        <f t="shared" si="1188"/>
        <v>Ghana</v>
      </c>
      <c r="GQ149" s="100" t="str">
        <f t="shared" si="1188"/>
        <v>Uzbekistan</v>
      </c>
      <c r="GR149" s="42" t="str">
        <f t="shared" si="81"/>
        <v/>
      </c>
      <c r="GS149" s="42"/>
      <c r="GT149" s="42"/>
      <c r="GU149" s="42"/>
      <c r="GV149" s="42"/>
      <c r="GW149" s="42"/>
      <c r="GX149" s="51"/>
      <c r="GY149" s="42"/>
      <c r="GZ149" s="85">
        <v>146</v>
      </c>
      <c r="HA149" s="42"/>
      <c r="HB149" s="96"/>
      <c r="HC149" s="85"/>
      <c r="HD149" s="42"/>
      <c r="HE149" s="42"/>
      <c r="HF149" s="42"/>
      <c r="HG149" s="42"/>
    </row>
    <row r="150" spans="1:215" ht="14.25" customHeight="1" x14ac:dyDescent="0.35">
      <c r="A150" s="42"/>
      <c r="B150" s="85">
        <v>102</v>
      </c>
      <c r="C150" s="86">
        <v>46218</v>
      </c>
      <c r="D150" s="145" t="str">
        <f>IF(O144="","Vinnare match 99",O144)</f>
        <v>Vinnare match 99</v>
      </c>
      <c r="E150" s="87" t="s">
        <v>157</v>
      </c>
      <c r="F150" s="89" t="str">
        <f>IF(O145="","Vinnare match 100",O145)</f>
        <v>Vinnare match 100</v>
      </c>
      <c r="G150" s="90"/>
      <c r="H150" s="85" t="s">
        <v>157</v>
      </c>
      <c r="I150" s="90"/>
      <c r="J150" s="85" t="str">
        <f t="shared" si="1185"/>
        <v/>
      </c>
      <c r="K150" s="91"/>
      <c r="L150" s="91"/>
      <c r="M150" s="46"/>
      <c r="N150" s="46"/>
      <c r="O150" s="146"/>
      <c r="P150" s="147" t="str">
        <f t="shared" si="1186"/>
        <v/>
      </c>
      <c r="Q150" s="42"/>
      <c r="R150" s="42"/>
      <c r="S150" s="19"/>
      <c r="T150" s="19"/>
      <c r="U150" s="23"/>
      <c r="V150" s="43"/>
      <c r="W150" s="19" t="str">
        <f t="shared" si="1187"/>
        <v>Vinnare match 99</v>
      </c>
      <c r="X150" s="44"/>
      <c r="Y150" s="44"/>
      <c r="Z150" s="44"/>
      <c r="AA150" s="44"/>
      <c r="AB150" s="47"/>
      <c r="AC150" s="48"/>
      <c r="AD150" s="42"/>
      <c r="AE150" s="14"/>
      <c r="AF150" s="14"/>
      <c r="AG150" s="14"/>
      <c r="AH150" s="14"/>
      <c r="AI150" s="141"/>
      <c r="AJ150" s="91"/>
      <c r="AK150" s="141"/>
      <c r="AL150" s="91"/>
      <c r="AM150" s="91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14"/>
      <c r="BS150" s="14"/>
      <c r="BT150" s="14"/>
      <c r="BU150" s="49"/>
      <c r="BV150" s="49"/>
      <c r="BW150" s="49"/>
      <c r="BX150" s="49"/>
      <c r="BY150" s="49"/>
      <c r="BZ150" s="49"/>
      <c r="CA150" s="49"/>
      <c r="CB150" s="14"/>
      <c r="CC150" s="49"/>
      <c r="CD150" s="49"/>
      <c r="CE150" s="14"/>
      <c r="CF150" s="14"/>
      <c r="CG150" s="49"/>
      <c r="CH150" s="49"/>
      <c r="CI150" s="49"/>
      <c r="CJ150" s="49"/>
      <c r="CK150" s="49"/>
      <c r="CL150" s="49"/>
      <c r="CM150" s="49"/>
      <c r="CN150" s="49"/>
      <c r="CO150" s="49"/>
      <c r="CP150" s="49"/>
      <c r="CQ150" s="49"/>
      <c r="CR150" s="49"/>
      <c r="CS150" s="49"/>
      <c r="CT150" s="49"/>
      <c r="CU150" s="49"/>
      <c r="CV150" s="49"/>
      <c r="CW150" s="49"/>
      <c r="CX150" s="49"/>
      <c r="CY150" s="14"/>
      <c r="CZ150" s="14"/>
      <c r="DA150" s="49"/>
      <c r="DB150" s="49"/>
      <c r="DC150" s="49"/>
      <c r="DD150" s="49"/>
      <c r="DE150" s="49"/>
      <c r="DF150" s="49"/>
      <c r="DG150" s="49"/>
      <c r="DH150" s="49"/>
      <c r="DI150" s="49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49"/>
      <c r="DU150" s="49"/>
      <c r="DV150" s="49"/>
      <c r="DW150" s="49"/>
      <c r="DX150" s="49"/>
      <c r="DY150" s="49"/>
      <c r="DZ150" s="49"/>
      <c r="EA150" s="49"/>
      <c r="EB150" s="49"/>
      <c r="EC150" s="49"/>
      <c r="ED150" s="49"/>
      <c r="EE150" s="49"/>
      <c r="EF150" s="49"/>
      <c r="EG150" s="49"/>
      <c r="EH150" s="49"/>
      <c r="EI150" s="49"/>
      <c r="EJ150" s="49"/>
      <c r="EK150" s="49"/>
      <c r="EL150" s="49"/>
      <c r="EM150" s="14"/>
      <c r="EN150" s="49"/>
      <c r="EO150" s="49"/>
      <c r="EP150" s="49"/>
      <c r="EQ150" s="49"/>
      <c r="ER150" s="49"/>
      <c r="ES150" s="49"/>
      <c r="ET150" s="49"/>
      <c r="EU150" s="49"/>
      <c r="EV150" s="49"/>
      <c r="EW150" s="49"/>
      <c r="EX150" s="49"/>
      <c r="EY150" s="49"/>
      <c r="EZ150" s="49"/>
      <c r="FA150" s="49"/>
      <c r="FB150" s="49"/>
      <c r="FC150" s="49"/>
      <c r="FD150" s="49"/>
      <c r="FE150" s="49"/>
      <c r="FF150" s="49"/>
      <c r="FG150" s="14"/>
      <c r="FH150" s="49"/>
      <c r="FI150" s="49"/>
      <c r="FJ150" s="14"/>
      <c r="FK150" s="42"/>
      <c r="FL150" s="42"/>
      <c r="FM150" s="42"/>
      <c r="FN150" s="42"/>
      <c r="FO150" s="42"/>
      <c r="FP150" s="42"/>
      <c r="FQ150" s="42"/>
      <c r="FR150" s="42"/>
      <c r="FS150" s="42"/>
      <c r="FT150" s="42"/>
      <c r="FU150" s="42"/>
      <c r="FV150" s="42"/>
      <c r="FW150" s="42"/>
      <c r="FX150" s="42"/>
      <c r="FY150" s="42"/>
      <c r="FZ150" s="44">
        <v>148</v>
      </c>
      <c r="GA150" s="44" t="str">
        <f t="shared" si="79"/>
        <v>CEBDIFLK</v>
      </c>
      <c r="GB150" s="44" t="s">
        <v>163</v>
      </c>
      <c r="GC150" s="44" t="s">
        <v>148</v>
      </c>
      <c r="GD150" s="44" t="s">
        <v>146</v>
      </c>
      <c r="GE150" s="44" t="s">
        <v>147</v>
      </c>
      <c r="GF150" s="44" t="s">
        <v>150</v>
      </c>
      <c r="GG150" s="44" t="s">
        <v>109</v>
      </c>
      <c r="GH150" s="44" t="s">
        <v>152</v>
      </c>
      <c r="GI150" s="44" t="s">
        <v>151</v>
      </c>
      <c r="GJ150" s="100" t="str">
        <f t="shared" ref="GJ150:GQ150" si="1189">VLOOKUP(GB150,$FM$3:$FN$15,2,FALSE)</f>
        <v>Haiti</v>
      </c>
      <c r="GK150" s="100" t="str">
        <f t="shared" si="1189"/>
        <v>Elfenbenskusten</v>
      </c>
      <c r="GL150" s="100" t="str">
        <f t="shared" si="1189"/>
        <v>Qatar</v>
      </c>
      <c r="GM150" s="100" t="str">
        <f t="shared" si="1189"/>
        <v>Australien</v>
      </c>
      <c r="GN150" s="100" t="str">
        <f t="shared" si="1189"/>
        <v>Irak</v>
      </c>
      <c r="GO150" s="100" t="str">
        <f t="shared" si="1189"/>
        <v>Sverige</v>
      </c>
      <c r="GP150" s="100" t="str">
        <f t="shared" si="1189"/>
        <v>Ghana</v>
      </c>
      <c r="GQ150" s="100" t="str">
        <f t="shared" si="1189"/>
        <v>Uzbekistan</v>
      </c>
      <c r="GR150" s="42" t="str">
        <f t="shared" si="81"/>
        <v/>
      </c>
      <c r="GS150" s="42"/>
      <c r="GT150" s="42"/>
      <c r="GU150" s="42"/>
      <c r="GV150" s="42"/>
      <c r="GW150" s="42"/>
      <c r="GX150" s="127"/>
      <c r="GY150" s="42"/>
      <c r="GZ150" s="85">
        <v>147</v>
      </c>
      <c r="HA150" s="42"/>
      <c r="HB150" s="96"/>
      <c r="HC150" s="85"/>
      <c r="HD150" s="42"/>
      <c r="HE150" s="42"/>
      <c r="HF150" s="42"/>
      <c r="HG150" s="42"/>
    </row>
    <row r="151" spans="1:215" ht="14.25" customHeight="1" x14ac:dyDescent="0.35">
      <c r="A151" s="42"/>
      <c r="B151" s="43"/>
      <c r="C151" s="71"/>
      <c r="D151" s="43"/>
      <c r="E151" s="44"/>
      <c r="F151" s="43"/>
      <c r="G151" s="44"/>
      <c r="H151" s="44"/>
      <c r="I151" s="44"/>
      <c r="J151" s="56"/>
      <c r="K151" s="52"/>
      <c r="L151" s="52"/>
      <c r="M151" s="46"/>
      <c r="N151" s="46"/>
      <c r="O151" s="43"/>
      <c r="P151" s="23"/>
      <c r="Q151" s="23"/>
      <c r="R151" s="19"/>
      <c r="S151" s="19"/>
      <c r="T151" s="19"/>
      <c r="U151" s="23"/>
      <c r="V151" s="75"/>
      <c r="W151" s="42"/>
      <c r="X151" s="44"/>
      <c r="Y151" s="44"/>
      <c r="Z151" s="44"/>
      <c r="AA151" s="44"/>
      <c r="AB151" s="47"/>
      <c r="AC151" s="48"/>
      <c r="AD151" s="42"/>
      <c r="AE151" s="14"/>
      <c r="AF151" s="14"/>
      <c r="AG151" s="14"/>
      <c r="AH151" s="14"/>
      <c r="AI151" s="91"/>
      <c r="AJ151" s="91"/>
      <c r="AK151" s="91"/>
      <c r="AL151" s="52"/>
      <c r="AM151" s="52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14"/>
      <c r="BS151" s="14"/>
      <c r="BT151" s="14"/>
      <c r="BU151" s="49"/>
      <c r="BV151" s="49"/>
      <c r="BW151" s="49"/>
      <c r="BX151" s="49"/>
      <c r="BY151" s="49"/>
      <c r="BZ151" s="49"/>
      <c r="CA151" s="49"/>
      <c r="CB151" s="14"/>
      <c r="CC151" s="49"/>
      <c r="CD151" s="49"/>
      <c r="CE151" s="14"/>
      <c r="CF151" s="14"/>
      <c r="CG151" s="49"/>
      <c r="CH151" s="49"/>
      <c r="CI151" s="49"/>
      <c r="CJ151" s="49"/>
      <c r="CK151" s="49"/>
      <c r="CL151" s="49"/>
      <c r="CM151" s="49"/>
      <c r="CN151" s="49"/>
      <c r="CO151" s="49"/>
      <c r="CP151" s="49"/>
      <c r="CQ151" s="49"/>
      <c r="CR151" s="49"/>
      <c r="CS151" s="49"/>
      <c r="CT151" s="49"/>
      <c r="CU151" s="49"/>
      <c r="CV151" s="49"/>
      <c r="CW151" s="49"/>
      <c r="CX151" s="49"/>
      <c r="CY151" s="14"/>
      <c r="CZ151" s="14"/>
      <c r="DA151" s="49"/>
      <c r="DB151" s="49"/>
      <c r="DC151" s="49"/>
      <c r="DD151" s="49"/>
      <c r="DE151" s="49"/>
      <c r="DF151" s="49"/>
      <c r="DG151" s="49"/>
      <c r="DH151" s="49"/>
      <c r="DI151" s="49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49"/>
      <c r="DU151" s="49"/>
      <c r="DV151" s="49"/>
      <c r="DW151" s="49"/>
      <c r="DX151" s="49"/>
      <c r="DY151" s="49"/>
      <c r="DZ151" s="49"/>
      <c r="EA151" s="49"/>
      <c r="EB151" s="49"/>
      <c r="EC151" s="49"/>
      <c r="ED151" s="49"/>
      <c r="EE151" s="49"/>
      <c r="EF151" s="49"/>
      <c r="EG151" s="49"/>
      <c r="EH151" s="49"/>
      <c r="EI151" s="49"/>
      <c r="EJ151" s="49"/>
      <c r="EK151" s="49"/>
      <c r="EL151" s="49"/>
      <c r="EM151" s="14"/>
      <c r="EN151" s="49"/>
      <c r="EO151" s="49"/>
      <c r="EP151" s="49"/>
      <c r="EQ151" s="49"/>
      <c r="ER151" s="49"/>
      <c r="ES151" s="49"/>
      <c r="ET151" s="49"/>
      <c r="EU151" s="49"/>
      <c r="EV151" s="49"/>
      <c r="EW151" s="49"/>
      <c r="EX151" s="49"/>
      <c r="EY151" s="49"/>
      <c r="EZ151" s="49"/>
      <c r="FA151" s="49"/>
      <c r="FB151" s="49"/>
      <c r="FC151" s="49"/>
      <c r="FD151" s="49"/>
      <c r="FE151" s="49"/>
      <c r="FF151" s="49"/>
      <c r="FG151" s="14"/>
      <c r="FH151" s="49"/>
      <c r="FI151" s="49"/>
      <c r="FJ151" s="14"/>
      <c r="FK151" s="42"/>
      <c r="FL151" s="42"/>
      <c r="FM151" s="42"/>
      <c r="FN151" s="42"/>
      <c r="FO151" s="42"/>
      <c r="FP151" s="42"/>
      <c r="FQ151" s="42"/>
      <c r="FR151" s="42"/>
      <c r="FS151" s="42"/>
      <c r="FT151" s="42"/>
      <c r="FU151" s="42"/>
      <c r="FV151" s="42"/>
      <c r="FW151" s="42"/>
      <c r="FX151" s="42"/>
      <c r="FY151" s="42"/>
      <c r="FZ151" s="44">
        <v>149</v>
      </c>
      <c r="GA151" s="44" t="str">
        <f t="shared" si="79"/>
        <v>CJBDEFLI</v>
      </c>
      <c r="GB151" s="44" t="s">
        <v>163</v>
      </c>
      <c r="GC151" s="44" t="s">
        <v>159</v>
      </c>
      <c r="GD151" s="44" t="s">
        <v>146</v>
      </c>
      <c r="GE151" s="44" t="s">
        <v>147</v>
      </c>
      <c r="GF151" s="44" t="s">
        <v>148</v>
      </c>
      <c r="GG151" s="44" t="s">
        <v>109</v>
      </c>
      <c r="GH151" s="44" t="s">
        <v>152</v>
      </c>
      <c r="GI151" s="44" t="s">
        <v>150</v>
      </c>
      <c r="GJ151" s="100" t="str">
        <f t="shared" ref="GJ151:GQ151" si="1190">VLOOKUP(GB151,$FM$3:$FN$15,2,FALSE)</f>
        <v>Haiti</v>
      </c>
      <c r="GK151" s="100" t="str">
        <f t="shared" si="1190"/>
        <v>Österrike</v>
      </c>
      <c r="GL151" s="100" t="str">
        <f t="shared" si="1190"/>
        <v>Qatar</v>
      </c>
      <c r="GM151" s="100" t="str">
        <f t="shared" si="1190"/>
        <v>Australien</v>
      </c>
      <c r="GN151" s="100" t="str">
        <f t="shared" si="1190"/>
        <v>Elfenbenskusten</v>
      </c>
      <c r="GO151" s="100" t="str">
        <f t="shared" si="1190"/>
        <v>Sverige</v>
      </c>
      <c r="GP151" s="100" t="str">
        <f t="shared" si="1190"/>
        <v>Ghana</v>
      </c>
      <c r="GQ151" s="100" t="str">
        <f t="shared" si="1190"/>
        <v>Irak</v>
      </c>
      <c r="GR151" s="42" t="str">
        <f t="shared" si="81"/>
        <v/>
      </c>
      <c r="GS151" s="42"/>
      <c r="GT151" s="42"/>
      <c r="GU151" s="42"/>
      <c r="GV151" s="42"/>
      <c r="GW151" s="42"/>
      <c r="GX151" s="127"/>
      <c r="GY151" s="42"/>
      <c r="GZ151" s="85">
        <v>148</v>
      </c>
      <c r="HA151" s="42"/>
      <c r="HB151" s="96"/>
      <c r="HC151" s="85"/>
      <c r="HD151" s="42"/>
      <c r="HE151" s="42"/>
      <c r="HF151" s="42"/>
      <c r="HG151" s="42"/>
    </row>
    <row r="152" spans="1:215" ht="14.25" customHeight="1" x14ac:dyDescent="0.35">
      <c r="A152" s="42"/>
      <c r="B152" s="54" t="s">
        <v>78</v>
      </c>
      <c r="C152" s="71"/>
      <c r="D152" s="43"/>
      <c r="E152" s="44"/>
      <c r="F152" s="43"/>
      <c r="G152" s="44"/>
      <c r="H152" s="44"/>
      <c r="I152" s="44"/>
      <c r="J152" s="56"/>
      <c r="K152" s="52"/>
      <c r="L152" s="52"/>
      <c r="M152" s="46"/>
      <c r="N152" s="46"/>
      <c r="O152" s="43"/>
      <c r="P152" s="23"/>
      <c r="Q152" s="23"/>
      <c r="R152" s="19"/>
      <c r="S152" s="19"/>
      <c r="T152" s="19"/>
      <c r="U152" s="23"/>
      <c r="V152" s="75"/>
      <c r="W152" s="42"/>
      <c r="X152" s="44"/>
      <c r="Y152" s="44"/>
      <c r="Z152" s="44"/>
      <c r="AA152" s="44"/>
      <c r="AB152" s="47"/>
      <c r="AC152" s="48"/>
      <c r="AD152" s="42"/>
      <c r="AE152" s="14"/>
      <c r="AF152" s="14"/>
      <c r="AG152" s="14"/>
      <c r="AH152" s="14"/>
      <c r="AI152" s="91"/>
      <c r="AJ152" s="91"/>
      <c r="AK152" s="91"/>
      <c r="AL152" s="52"/>
      <c r="AM152" s="52"/>
      <c r="AN152" s="49"/>
      <c r="AO152" s="49"/>
      <c r="AP152" s="49"/>
      <c r="AQ152" s="49"/>
      <c r="AR152" s="49"/>
      <c r="AS152" s="49"/>
      <c r="AT152" s="49"/>
      <c r="AU152" s="49"/>
      <c r="AV152" s="49"/>
      <c r="AW152" s="49"/>
      <c r="AX152" s="49"/>
      <c r="AY152" s="49"/>
      <c r="AZ152" s="49"/>
      <c r="BA152" s="49"/>
      <c r="BB152" s="49"/>
      <c r="BC152" s="49"/>
      <c r="BD152" s="49"/>
      <c r="BE152" s="49"/>
      <c r="BF152" s="49"/>
      <c r="BG152" s="49"/>
      <c r="BH152" s="49"/>
      <c r="BI152" s="49"/>
      <c r="BJ152" s="49"/>
      <c r="BK152" s="49"/>
      <c r="BL152" s="49"/>
      <c r="BM152" s="49"/>
      <c r="BN152" s="49"/>
      <c r="BO152" s="49"/>
      <c r="BP152" s="49"/>
      <c r="BQ152" s="49"/>
      <c r="BR152" s="14"/>
      <c r="BS152" s="14"/>
      <c r="BT152" s="14"/>
      <c r="BU152" s="49"/>
      <c r="BV152" s="49"/>
      <c r="BW152" s="49"/>
      <c r="BX152" s="49"/>
      <c r="BY152" s="49"/>
      <c r="BZ152" s="49"/>
      <c r="CA152" s="49"/>
      <c r="CB152" s="14"/>
      <c r="CC152" s="49"/>
      <c r="CD152" s="49"/>
      <c r="CE152" s="14"/>
      <c r="CF152" s="14"/>
      <c r="CG152" s="49"/>
      <c r="CH152" s="49"/>
      <c r="CI152" s="49"/>
      <c r="CJ152" s="49"/>
      <c r="CK152" s="49"/>
      <c r="CL152" s="49"/>
      <c r="CM152" s="49"/>
      <c r="CN152" s="49"/>
      <c r="CO152" s="49"/>
      <c r="CP152" s="49"/>
      <c r="CQ152" s="49"/>
      <c r="CR152" s="49"/>
      <c r="CS152" s="49"/>
      <c r="CT152" s="49"/>
      <c r="CU152" s="49"/>
      <c r="CV152" s="49"/>
      <c r="CW152" s="49"/>
      <c r="CX152" s="49"/>
      <c r="CY152" s="14"/>
      <c r="CZ152" s="14"/>
      <c r="DA152" s="49"/>
      <c r="DB152" s="49"/>
      <c r="DC152" s="49"/>
      <c r="DD152" s="49"/>
      <c r="DE152" s="49"/>
      <c r="DF152" s="49"/>
      <c r="DG152" s="49"/>
      <c r="DH152" s="49"/>
      <c r="DI152" s="49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49"/>
      <c r="DU152" s="49"/>
      <c r="DV152" s="49"/>
      <c r="DW152" s="49"/>
      <c r="DX152" s="49"/>
      <c r="DY152" s="49"/>
      <c r="DZ152" s="49"/>
      <c r="EA152" s="49"/>
      <c r="EB152" s="49"/>
      <c r="EC152" s="49"/>
      <c r="ED152" s="49"/>
      <c r="EE152" s="49"/>
      <c r="EF152" s="49"/>
      <c r="EG152" s="49"/>
      <c r="EH152" s="49"/>
      <c r="EI152" s="49"/>
      <c r="EJ152" s="49"/>
      <c r="EK152" s="49"/>
      <c r="EL152" s="49"/>
      <c r="EM152" s="14"/>
      <c r="EN152" s="49"/>
      <c r="EO152" s="49"/>
      <c r="EP152" s="49"/>
      <c r="EQ152" s="49"/>
      <c r="ER152" s="49"/>
      <c r="ES152" s="49"/>
      <c r="ET152" s="49"/>
      <c r="EU152" s="49"/>
      <c r="EV152" s="49"/>
      <c r="EW152" s="49"/>
      <c r="EX152" s="49"/>
      <c r="EY152" s="49"/>
      <c r="EZ152" s="49"/>
      <c r="FA152" s="49"/>
      <c r="FB152" s="49"/>
      <c r="FC152" s="49"/>
      <c r="FD152" s="49"/>
      <c r="FE152" s="49"/>
      <c r="FF152" s="49"/>
      <c r="FG152" s="14"/>
      <c r="FH152" s="49"/>
      <c r="FI152" s="49"/>
      <c r="FJ152" s="14"/>
      <c r="FK152" s="42"/>
      <c r="FL152" s="42"/>
      <c r="FM152" s="42"/>
      <c r="FN152" s="42"/>
      <c r="FO152" s="42"/>
      <c r="FP152" s="42"/>
      <c r="FQ152" s="42"/>
      <c r="FR152" s="42"/>
      <c r="FS152" s="42"/>
      <c r="FT152" s="42"/>
      <c r="FU152" s="42"/>
      <c r="FV152" s="42"/>
      <c r="FW152" s="42"/>
      <c r="FX152" s="42"/>
      <c r="FY152" s="42"/>
      <c r="FZ152" s="44">
        <v>150</v>
      </c>
      <c r="GA152" s="44" t="str">
        <f t="shared" si="79"/>
        <v>CJBDEFIK</v>
      </c>
      <c r="GB152" s="44" t="s">
        <v>163</v>
      </c>
      <c r="GC152" s="44" t="s">
        <v>159</v>
      </c>
      <c r="GD152" s="44" t="s">
        <v>146</v>
      </c>
      <c r="GE152" s="44" t="s">
        <v>147</v>
      </c>
      <c r="GF152" s="44" t="s">
        <v>148</v>
      </c>
      <c r="GG152" s="44" t="s">
        <v>109</v>
      </c>
      <c r="GH152" s="44" t="s">
        <v>150</v>
      </c>
      <c r="GI152" s="44" t="s">
        <v>151</v>
      </c>
      <c r="GJ152" s="100" t="str">
        <f t="shared" ref="GJ152:GQ152" si="1191">VLOOKUP(GB152,$FM$3:$FN$15,2,FALSE)</f>
        <v>Haiti</v>
      </c>
      <c r="GK152" s="100" t="str">
        <f t="shared" si="1191"/>
        <v>Österrike</v>
      </c>
      <c r="GL152" s="100" t="str">
        <f t="shared" si="1191"/>
        <v>Qatar</v>
      </c>
      <c r="GM152" s="100" t="str">
        <f t="shared" si="1191"/>
        <v>Australien</v>
      </c>
      <c r="GN152" s="100" t="str">
        <f t="shared" si="1191"/>
        <v>Elfenbenskusten</v>
      </c>
      <c r="GO152" s="100" t="str">
        <f t="shared" si="1191"/>
        <v>Sverige</v>
      </c>
      <c r="GP152" s="100" t="str">
        <f t="shared" si="1191"/>
        <v>Irak</v>
      </c>
      <c r="GQ152" s="100" t="str">
        <f t="shared" si="1191"/>
        <v>Uzbekistan</v>
      </c>
      <c r="GR152" s="42" t="str">
        <f t="shared" si="81"/>
        <v/>
      </c>
      <c r="GS152" s="42"/>
      <c r="GT152" s="42"/>
      <c r="GU152" s="42"/>
      <c r="GV152" s="42"/>
      <c r="GW152" s="42"/>
      <c r="GX152" s="127"/>
      <c r="GY152" s="42"/>
      <c r="GZ152" s="85">
        <v>149</v>
      </c>
      <c r="HA152" s="42"/>
      <c r="HB152" s="96"/>
      <c r="HC152" s="85"/>
      <c r="HD152" s="42"/>
      <c r="HE152" s="42"/>
      <c r="HF152" s="42"/>
      <c r="HG152" s="42"/>
    </row>
    <row r="153" spans="1:215" ht="14.25" customHeight="1" x14ac:dyDescent="0.35">
      <c r="A153" s="42"/>
      <c r="B153" s="76" t="s">
        <v>101</v>
      </c>
      <c r="C153" s="126" t="s">
        <v>102</v>
      </c>
      <c r="D153" s="189" t="s">
        <v>101</v>
      </c>
      <c r="E153" s="187"/>
      <c r="F153" s="188"/>
      <c r="G153" s="191" t="s">
        <v>103</v>
      </c>
      <c r="H153" s="187"/>
      <c r="I153" s="192"/>
      <c r="J153" s="74" t="s">
        <v>104</v>
      </c>
      <c r="K153" s="52"/>
      <c r="L153" s="52"/>
      <c r="M153" s="46"/>
      <c r="N153" s="46"/>
      <c r="O153" s="154" t="s">
        <v>45</v>
      </c>
      <c r="P153" s="144"/>
      <c r="Q153" s="52"/>
      <c r="R153" s="156"/>
      <c r="S153" s="156"/>
      <c r="T153" s="156"/>
      <c r="U153" s="52"/>
      <c r="V153" s="75"/>
      <c r="W153" s="42"/>
      <c r="X153" s="44"/>
      <c r="Y153" s="44"/>
      <c r="Z153" s="44"/>
      <c r="AA153" s="44"/>
      <c r="AB153" s="47"/>
      <c r="AC153" s="48"/>
      <c r="AD153" s="42"/>
      <c r="AE153" s="14"/>
      <c r="AF153" s="14"/>
      <c r="AG153" s="14"/>
      <c r="AH153" s="14"/>
      <c r="AI153" s="208"/>
      <c r="AJ153" s="195"/>
      <c r="AK153" s="195"/>
      <c r="AL153" s="52"/>
      <c r="AM153" s="52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/>
      <c r="BR153" s="14"/>
      <c r="BS153" s="14"/>
      <c r="BT153" s="14"/>
      <c r="BU153" s="49"/>
      <c r="BV153" s="49"/>
      <c r="BW153" s="49"/>
      <c r="BX153" s="49"/>
      <c r="BY153" s="49"/>
      <c r="BZ153" s="49"/>
      <c r="CA153" s="49"/>
      <c r="CB153" s="14"/>
      <c r="CC153" s="49"/>
      <c r="CD153" s="49"/>
      <c r="CE153" s="14"/>
      <c r="CF153" s="14"/>
      <c r="CG153" s="49"/>
      <c r="CH153" s="49"/>
      <c r="CI153" s="49"/>
      <c r="CJ153" s="49"/>
      <c r="CK153" s="49"/>
      <c r="CL153" s="49"/>
      <c r="CM153" s="49"/>
      <c r="CN153" s="49"/>
      <c r="CO153" s="49"/>
      <c r="CP153" s="49"/>
      <c r="CQ153" s="49"/>
      <c r="CR153" s="49"/>
      <c r="CS153" s="49"/>
      <c r="CT153" s="49"/>
      <c r="CU153" s="49"/>
      <c r="CV153" s="49"/>
      <c r="CW153" s="49"/>
      <c r="CX153" s="49"/>
      <c r="CY153" s="14"/>
      <c r="CZ153" s="14"/>
      <c r="DA153" s="49"/>
      <c r="DB153" s="49"/>
      <c r="DC153" s="49"/>
      <c r="DD153" s="49"/>
      <c r="DE153" s="49"/>
      <c r="DF153" s="49"/>
      <c r="DG153" s="49"/>
      <c r="DH153" s="49"/>
      <c r="DI153" s="49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49"/>
      <c r="DU153" s="49"/>
      <c r="DV153" s="49"/>
      <c r="DW153" s="49"/>
      <c r="DX153" s="49"/>
      <c r="DY153" s="49"/>
      <c r="DZ153" s="49"/>
      <c r="EA153" s="49"/>
      <c r="EB153" s="49"/>
      <c r="EC153" s="49"/>
      <c r="ED153" s="49"/>
      <c r="EE153" s="49"/>
      <c r="EF153" s="49"/>
      <c r="EG153" s="49"/>
      <c r="EH153" s="49"/>
      <c r="EI153" s="49"/>
      <c r="EJ153" s="49"/>
      <c r="EK153" s="49"/>
      <c r="EL153" s="49"/>
      <c r="EM153" s="14"/>
      <c r="EN153" s="49"/>
      <c r="EO153" s="49"/>
      <c r="EP153" s="49"/>
      <c r="EQ153" s="49"/>
      <c r="ER153" s="49"/>
      <c r="ES153" s="49"/>
      <c r="ET153" s="49"/>
      <c r="EU153" s="49"/>
      <c r="EV153" s="49"/>
      <c r="EW153" s="49"/>
      <c r="EX153" s="49"/>
      <c r="EY153" s="49"/>
      <c r="EZ153" s="49"/>
      <c r="FA153" s="49"/>
      <c r="FB153" s="49"/>
      <c r="FC153" s="49"/>
      <c r="FD153" s="49"/>
      <c r="FE153" s="49"/>
      <c r="FF153" s="49"/>
      <c r="FG153" s="14"/>
      <c r="FH153" s="49"/>
      <c r="FI153" s="49"/>
      <c r="FJ153" s="14"/>
      <c r="FK153" s="42"/>
      <c r="FL153" s="42"/>
      <c r="FM153" s="42"/>
      <c r="FN153" s="42"/>
      <c r="FO153" s="42"/>
      <c r="FP153" s="42"/>
      <c r="FQ153" s="42"/>
      <c r="FR153" s="42"/>
      <c r="FS153" s="42"/>
      <c r="FT153" s="42"/>
      <c r="FU153" s="42"/>
      <c r="FV153" s="42"/>
      <c r="FW153" s="42"/>
      <c r="FX153" s="42"/>
      <c r="FY153" s="42"/>
      <c r="FZ153" s="44">
        <v>151</v>
      </c>
      <c r="GA153" s="44" t="str">
        <f t="shared" si="79"/>
        <v>CEBDHFLK</v>
      </c>
      <c r="GB153" s="44" t="s">
        <v>163</v>
      </c>
      <c r="GC153" s="44" t="s">
        <v>148</v>
      </c>
      <c r="GD153" s="44" t="s">
        <v>146</v>
      </c>
      <c r="GE153" s="44" t="s">
        <v>147</v>
      </c>
      <c r="GF153" s="44" t="s">
        <v>160</v>
      </c>
      <c r="GG153" s="44" t="s">
        <v>109</v>
      </c>
      <c r="GH153" s="44" t="s">
        <v>152</v>
      </c>
      <c r="GI153" s="44" t="s">
        <v>151</v>
      </c>
      <c r="GJ153" s="100" t="str">
        <f t="shared" ref="GJ153:GQ153" si="1192">VLOOKUP(GB153,$FM$3:$FN$15,2,FALSE)</f>
        <v>Haiti</v>
      </c>
      <c r="GK153" s="100" t="str">
        <f t="shared" si="1192"/>
        <v>Elfenbenskusten</v>
      </c>
      <c r="GL153" s="100" t="str">
        <f t="shared" si="1192"/>
        <v>Qatar</v>
      </c>
      <c r="GM153" s="100" t="str">
        <f t="shared" si="1192"/>
        <v>Australien</v>
      </c>
      <c r="GN153" s="100" t="str">
        <f t="shared" si="1192"/>
        <v>Saudiarabien</v>
      </c>
      <c r="GO153" s="100" t="str">
        <f t="shared" si="1192"/>
        <v>Sverige</v>
      </c>
      <c r="GP153" s="100" t="str">
        <f t="shared" si="1192"/>
        <v>Ghana</v>
      </c>
      <c r="GQ153" s="100" t="str">
        <f t="shared" si="1192"/>
        <v>Uzbekistan</v>
      </c>
      <c r="GR153" s="42" t="str">
        <f t="shared" si="81"/>
        <v/>
      </c>
      <c r="GS153" s="42"/>
      <c r="GT153" s="42"/>
      <c r="GU153" s="42"/>
      <c r="GV153" s="42"/>
      <c r="GW153" s="42"/>
      <c r="GX153" s="127"/>
      <c r="GY153" s="42"/>
      <c r="GZ153" s="85">
        <v>150</v>
      </c>
      <c r="HA153" s="42"/>
      <c r="HB153" s="96"/>
      <c r="HC153" s="85"/>
      <c r="HD153" s="42"/>
      <c r="HE153" s="42"/>
      <c r="HF153" s="42"/>
      <c r="HG153" s="42"/>
    </row>
    <row r="154" spans="1:215" ht="14.25" customHeight="1" x14ac:dyDescent="0.35">
      <c r="A154" s="42"/>
      <c r="B154" s="85">
        <v>103</v>
      </c>
      <c r="C154" s="86">
        <v>46221</v>
      </c>
      <c r="D154" s="145" t="str">
        <f>IF(O149="","Förlorare match 101",W149)</f>
        <v>Förlorare match 101</v>
      </c>
      <c r="E154" s="87" t="s">
        <v>157</v>
      </c>
      <c r="F154" s="89" t="str">
        <f>IF(O150="","Förlorare match 102",W150)</f>
        <v>Förlorare match 102</v>
      </c>
      <c r="G154" s="90"/>
      <c r="H154" s="85" t="s">
        <v>157</v>
      </c>
      <c r="I154" s="90"/>
      <c r="J154" s="85" t="str">
        <f>IF(OR(ISBLANK(G154),ISBLANK(I154)),"",IF(G154&gt;I154,1,IF(G154&lt;I154,2,"X")))</f>
        <v/>
      </c>
      <c r="K154" s="91"/>
      <c r="L154" s="91"/>
      <c r="M154" s="46"/>
      <c r="N154" s="46"/>
      <c r="O154" s="146"/>
      <c r="P154" s="147" t="str">
        <f>IF(OR(ISBLANK(D154),ISBLANK(F154),J154="",O154=""),"",IF(OR(AND(J154=1,O154=D154),AND(J154=2,O154=F154),AND(J154="X",OR(O154=D154,O154=F154))),"","Ej OK"))</f>
        <v/>
      </c>
      <c r="Q154" s="23"/>
      <c r="R154" s="23"/>
      <c r="S154" s="23"/>
      <c r="T154" s="23"/>
      <c r="U154" s="23"/>
      <c r="V154" s="75"/>
      <c r="W154" s="42"/>
      <c r="X154" s="44"/>
      <c r="Y154" s="44"/>
      <c r="Z154" s="44"/>
      <c r="AA154" s="44"/>
      <c r="AB154" s="47"/>
      <c r="AC154" s="48"/>
      <c r="AD154" s="42"/>
      <c r="AE154" s="14"/>
      <c r="AF154" s="14"/>
      <c r="AG154" s="14"/>
      <c r="AH154" s="14"/>
      <c r="AI154" s="141"/>
      <c r="AJ154" s="91"/>
      <c r="AK154" s="141"/>
      <c r="AL154" s="91"/>
      <c r="AM154" s="91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14"/>
      <c r="BS154" s="14"/>
      <c r="BT154" s="14"/>
      <c r="BU154" s="49"/>
      <c r="BV154" s="49"/>
      <c r="BW154" s="49"/>
      <c r="BX154" s="49"/>
      <c r="BY154" s="49"/>
      <c r="BZ154" s="49"/>
      <c r="CA154" s="49"/>
      <c r="CB154" s="14"/>
      <c r="CC154" s="49"/>
      <c r="CD154" s="49"/>
      <c r="CE154" s="14"/>
      <c r="CF154" s="14"/>
      <c r="CG154" s="49"/>
      <c r="CH154" s="49"/>
      <c r="CI154" s="49"/>
      <c r="CJ154" s="49"/>
      <c r="CK154" s="49"/>
      <c r="CL154" s="49"/>
      <c r="CM154" s="49"/>
      <c r="CN154" s="49"/>
      <c r="CO154" s="49"/>
      <c r="CP154" s="49"/>
      <c r="CQ154" s="49"/>
      <c r="CR154" s="49"/>
      <c r="CS154" s="49"/>
      <c r="CT154" s="49"/>
      <c r="CU154" s="49"/>
      <c r="CV154" s="49"/>
      <c r="CW154" s="49"/>
      <c r="CX154" s="49"/>
      <c r="CY154" s="14"/>
      <c r="CZ154" s="14"/>
      <c r="DA154" s="49"/>
      <c r="DB154" s="49"/>
      <c r="DC154" s="49"/>
      <c r="DD154" s="49"/>
      <c r="DE154" s="49"/>
      <c r="DF154" s="49"/>
      <c r="DG154" s="49"/>
      <c r="DH154" s="49"/>
      <c r="DI154" s="49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49"/>
      <c r="DU154" s="49"/>
      <c r="DV154" s="49"/>
      <c r="DW154" s="49"/>
      <c r="DX154" s="49"/>
      <c r="DY154" s="49"/>
      <c r="DZ154" s="49"/>
      <c r="EA154" s="49"/>
      <c r="EB154" s="49"/>
      <c r="EC154" s="49"/>
      <c r="ED154" s="49"/>
      <c r="EE154" s="49"/>
      <c r="EF154" s="49"/>
      <c r="EG154" s="49"/>
      <c r="EH154" s="49"/>
      <c r="EI154" s="49"/>
      <c r="EJ154" s="49"/>
      <c r="EK154" s="49"/>
      <c r="EL154" s="49"/>
      <c r="EM154" s="14"/>
      <c r="EN154" s="49"/>
      <c r="EO154" s="49"/>
      <c r="EP154" s="49"/>
      <c r="EQ154" s="49"/>
      <c r="ER154" s="49"/>
      <c r="ES154" s="49"/>
      <c r="ET154" s="49"/>
      <c r="EU154" s="49"/>
      <c r="EV154" s="49"/>
      <c r="EW154" s="49"/>
      <c r="EX154" s="49"/>
      <c r="EY154" s="49"/>
      <c r="EZ154" s="49"/>
      <c r="FA154" s="49"/>
      <c r="FB154" s="49"/>
      <c r="FC154" s="49"/>
      <c r="FD154" s="49"/>
      <c r="FE154" s="49"/>
      <c r="FF154" s="49"/>
      <c r="FG154" s="14"/>
      <c r="FH154" s="49"/>
      <c r="FI154" s="49"/>
      <c r="FJ154" s="14"/>
      <c r="FK154" s="42"/>
      <c r="FL154" s="42"/>
      <c r="FM154" s="42"/>
      <c r="FN154" s="42"/>
      <c r="FO154" s="42"/>
      <c r="FP154" s="42"/>
      <c r="FQ154" s="42"/>
      <c r="FR154" s="42"/>
      <c r="FS154" s="42"/>
      <c r="FT154" s="42"/>
      <c r="FU154" s="42"/>
      <c r="FV154" s="42"/>
      <c r="FW154" s="42"/>
      <c r="FX154" s="42"/>
      <c r="FY154" s="42"/>
      <c r="FZ154" s="44">
        <v>152</v>
      </c>
      <c r="GA154" s="44" t="str">
        <f t="shared" si="79"/>
        <v>CJBDHFLE</v>
      </c>
      <c r="GB154" s="44" t="s">
        <v>163</v>
      </c>
      <c r="GC154" s="44" t="s">
        <v>159</v>
      </c>
      <c r="GD154" s="44" t="s">
        <v>146</v>
      </c>
      <c r="GE154" s="44" t="s">
        <v>147</v>
      </c>
      <c r="GF154" s="44" t="s">
        <v>160</v>
      </c>
      <c r="GG154" s="44" t="s">
        <v>109</v>
      </c>
      <c r="GH154" s="44" t="s">
        <v>152</v>
      </c>
      <c r="GI154" s="44" t="s">
        <v>148</v>
      </c>
      <c r="GJ154" s="100" t="str">
        <f t="shared" ref="GJ154:GQ154" si="1193">VLOOKUP(GB154,$FM$3:$FN$15,2,FALSE)</f>
        <v>Haiti</v>
      </c>
      <c r="GK154" s="100" t="str">
        <f t="shared" si="1193"/>
        <v>Österrike</v>
      </c>
      <c r="GL154" s="100" t="str">
        <f t="shared" si="1193"/>
        <v>Qatar</v>
      </c>
      <c r="GM154" s="100" t="str">
        <f t="shared" si="1193"/>
        <v>Australien</v>
      </c>
      <c r="GN154" s="100" t="str">
        <f t="shared" si="1193"/>
        <v>Saudiarabien</v>
      </c>
      <c r="GO154" s="100" t="str">
        <f t="shared" si="1193"/>
        <v>Sverige</v>
      </c>
      <c r="GP154" s="100" t="str">
        <f t="shared" si="1193"/>
        <v>Ghana</v>
      </c>
      <c r="GQ154" s="100" t="str">
        <f t="shared" si="1193"/>
        <v>Elfenbenskusten</v>
      </c>
      <c r="GR154" s="42" t="str">
        <f t="shared" si="81"/>
        <v/>
      </c>
      <c r="GS154" s="42"/>
      <c r="GT154" s="42"/>
      <c r="GU154" s="42"/>
      <c r="GV154" s="42"/>
      <c r="GW154" s="42"/>
      <c r="GX154" s="127"/>
      <c r="GY154" s="42"/>
      <c r="GZ154" s="85">
        <v>151</v>
      </c>
      <c r="HA154" s="42"/>
      <c r="HB154" s="96"/>
      <c r="HC154" s="85"/>
      <c r="HD154" s="42"/>
      <c r="HE154" s="42"/>
      <c r="HF154" s="42"/>
      <c r="HG154" s="42"/>
    </row>
    <row r="155" spans="1:215" ht="14.25" customHeight="1" x14ac:dyDescent="0.35">
      <c r="A155" s="42"/>
      <c r="B155" s="43"/>
      <c r="C155" s="71"/>
      <c r="D155" s="43"/>
      <c r="E155" s="44"/>
      <c r="F155" s="43"/>
      <c r="G155" s="44"/>
      <c r="H155" s="44"/>
      <c r="I155" s="44"/>
      <c r="J155" s="56"/>
      <c r="K155" s="52"/>
      <c r="L155" s="52"/>
      <c r="M155" s="46"/>
      <c r="N155" s="46"/>
      <c r="O155" s="43"/>
      <c r="P155" s="23"/>
      <c r="Q155" s="23"/>
      <c r="R155" s="23"/>
      <c r="S155" s="23"/>
      <c r="T155" s="23"/>
      <c r="U155" s="23"/>
      <c r="V155" s="75"/>
      <c r="W155" s="42"/>
      <c r="X155" s="44"/>
      <c r="Y155" s="44"/>
      <c r="Z155" s="44"/>
      <c r="AA155" s="44"/>
      <c r="AB155" s="47"/>
      <c r="AC155" s="48"/>
      <c r="AD155" s="42"/>
      <c r="AE155" s="14"/>
      <c r="AF155" s="14"/>
      <c r="AG155" s="14"/>
      <c r="AH155" s="14"/>
      <c r="AI155" s="91"/>
      <c r="AJ155" s="91"/>
      <c r="AK155" s="91"/>
      <c r="AL155" s="52"/>
      <c r="AM155" s="52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/>
      <c r="BR155" s="14"/>
      <c r="BS155" s="14"/>
      <c r="BT155" s="14"/>
      <c r="BU155" s="49"/>
      <c r="BV155" s="49"/>
      <c r="BW155" s="49"/>
      <c r="BX155" s="49"/>
      <c r="BY155" s="49"/>
      <c r="BZ155" s="49"/>
      <c r="CA155" s="49"/>
      <c r="CB155" s="14"/>
      <c r="CC155" s="49"/>
      <c r="CD155" s="49"/>
      <c r="CE155" s="14"/>
      <c r="CF155" s="14"/>
      <c r="CG155" s="49"/>
      <c r="CH155" s="49"/>
      <c r="CI155" s="49"/>
      <c r="CJ155" s="49"/>
      <c r="CK155" s="49"/>
      <c r="CL155" s="49"/>
      <c r="CM155" s="49"/>
      <c r="CN155" s="49"/>
      <c r="CO155" s="49"/>
      <c r="CP155" s="49"/>
      <c r="CQ155" s="49"/>
      <c r="CR155" s="49"/>
      <c r="CS155" s="49"/>
      <c r="CT155" s="49"/>
      <c r="CU155" s="49"/>
      <c r="CV155" s="49"/>
      <c r="CW155" s="49"/>
      <c r="CX155" s="49"/>
      <c r="CY155" s="14"/>
      <c r="CZ155" s="14"/>
      <c r="DA155" s="49"/>
      <c r="DB155" s="49"/>
      <c r="DC155" s="49"/>
      <c r="DD155" s="49"/>
      <c r="DE155" s="49"/>
      <c r="DF155" s="49"/>
      <c r="DG155" s="49"/>
      <c r="DH155" s="49"/>
      <c r="DI155" s="49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49"/>
      <c r="DU155" s="49"/>
      <c r="DV155" s="49"/>
      <c r="DW155" s="49"/>
      <c r="DX155" s="49"/>
      <c r="DY155" s="49"/>
      <c r="DZ155" s="49"/>
      <c r="EA155" s="49"/>
      <c r="EB155" s="49"/>
      <c r="EC155" s="49"/>
      <c r="ED155" s="49"/>
      <c r="EE155" s="49"/>
      <c r="EF155" s="49"/>
      <c r="EG155" s="49"/>
      <c r="EH155" s="49"/>
      <c r="EI155" s="49"/>
      <c r="EJ155" s="49"/>
      <c r="EK155" s="49"/>
      <c r="EL155" s="49"/>
      <c r="EM155" s="14"/>
      <c r="EN155" s="49"/>
      <c r="EO155" s="49"/>
      <c r="EP155" s="49"/>
      <c r="EQ155" s="49"/>
      <c r="ER155" s="49"/>
      <c r="ES155" s="49"/>
      <c r="ET155" s="49"/>
      <c r="EU155" s="49"/>
      <c r="EV155" s="49"/>
      <c r="EW155" s="49"/>
      <c r="EX155" s="49"/>
      <c r="EY155" s="49"/>
      <c r="EZ155" s="49"/>
      <c r="FA155" s="49"/>
      <c r="FB155" s="49"/>
      <c r="FC155" s="49"/>
      <c r="FD155" s="49"/>
      <c r="FE155" s="49"/>
      <c r="FF155" s="49"/>
      <c r="FG155" s="14"/>
      <c r="FH155" s="49"/>
      <c r="FI155" s="49"/>
      <c r="FJ155" s="14"/>
      <c r="FK155" s="42"/>
      <c r="FL155" s="42"/>
      <c r="FM155" s="42"/>
      <c r="FN155" s="42"/>
      <c r="FO155" s="42"/>
      <c r="FP155" s="42"/>
      <c r="FQ155" s="42"/>
      <c r="FR155" s="42"/>
      <c r="FS155" s="42"/>
      <c r="FT155" s="42"/>
      <c r="FU155" s="42"/>
      <c r="FV155" s="42"/>
      <c r="FW155" s="42"/>
      <c r="FX155" s="42"/>
      <c r="FY155" s="42"/>
      <c r="FZ155" s="44">
        <v>153</v>
      </c>
      <c r="GA155" s="44" t="str">
        <f t="shared" si="79"/>
        <v>CJBDHFEK</v>
      </c>
      <c r="GB155" s="44" t="s">
        <v>163</v>
      </c>
      <c r="GC155" s="44" t="s">
        <v>159</v>
      </c>
      <c r="GD155" s="44" t="s">
        <v>146</v>
      </c>
      <c r="GE155" s="44" t="s">
        <v>147</v>
      </c>
      <c r="GF155" s="44" t="s">
        <v>160</v>
      </c>
      <c r="GG155" s="44" t="s">
        <v>109</v>
      </c>
      <c r="GH155" s="44" t="s">
        <v>148</v>
      </c>
      <c r="GI155" s="44" t="s">
        <v>151</v>
      </c>
      <c r="GJ155" s="100" t="str">
        <f t="shared" ref="GJ155:GQ155" si="1194">VLOOKUP(GB155,$FM$3:$FN$15,2,FALSE)</f>
        <v>Haiti</v>
      </c>
      <c r="GK155" s="100" t="str">
        <f t="shared" si="1194"/>
        <v>Österrike</v>
      </c>
      <c r="GL155" s="100" t="str">
        <f t="shared" si="1194"/>
        <v>Qatar</v>
      </c>
      <c r="GM155" s="100" t="str">
        <f t="shared" si="1194"/>
        <v>Australien</v>
      </c>
      <c r="GN155" s="100" t="str">
        <f t="shared" si="1194"/>
        <v>Saudiarabien</v>
      </c>
      <c r="GO155" s="100" t="str">
        <f t="shared" si="1194"/>
        <v>Sverige</v>
      </c>
      <c r="GP155" s="100" t="str">
        <f t="shared" si="1194"/>
        <v>Elfenbenskusten</v>
      </c>
      <c r="GQ155" s="100" t="str">
        <f t="shared" si="1194"/>
        <v>Uzbekistan</v>
      </c>
      <c r="GR155" s="42" t="str">
        <f t="shared" si="81"/>
        <v/>
      </c>
      <c r="GS155" s="42"/>
      <c r="GT155" s="42"/>
      <c r="GU155" s="42"/>
      <c r="GV155" s="42"/>
      <c r="GW155" s="42"/>
      <c r="GX155" s="127"/>
      <c r="GY155" s="42"/>
      <c r="GZ155" s="85">
        <v>152</v>
      </c>
      <c r="HA155" s="42"/>
      <c r="HB155" s="96"/>
      <c r="HC155" s="85"/>
      <c r="HD155" s="42"/>
      <c r="HE155" s="42"/>
      <c r="HF155" s="42"/>
      <c r="HG155" s="42"/>
    </row>
    <row r="156" spans="1:215" ht="14.25" customHeight="1" x14ac:dyDescent="0.35">
      <c r="A156" s="42"/>
      <c r="B156" s="54" t="s">
        <v>81</v>
      </c>
      <c r="C156" s="121"/>
      <c r="D156" s="54"/>
      <c r="E156" s="56"/>
      <c r="F156" s="54"/>
      <c r="G156" s="56"/>
      <c r="H156" s="56"/>
      <c r="I156" s="56"/>
      <c r="J156" s="56"/>
      <c r="K156" s="52"/>
      <c r="L156" s="52"/>
      <c r="M156" s="46"/>
      <c r="N156" s="46"/>
      <c r="O156" s="43"/>
      <c r="P156" s="23"/>
      <c r="Q156" s="23"/>
      <c r="R156" s="23"/>
      <c r="S156" s="23"/>
      <c r="T156" s="23"/>
      <c r="U156" s="23"/>
      <c r="V156" s="75"/>
      <c r="W156" s="42"/>
      <c r="X156" s="44"/>
      <c r="Y156" s="44"/>
      <c r="Z156" s="44"/>
      <c r="AA156" s="44"/>
      <c r="AB156" s="47"/>
      <c r="AC156" s="48"/>
      <c r="AD156" s="42"/>
      <c r="AE156" s="14"/>
      <c r="AF156" s="14"/>
      <c r="AG156" s="14"/>
      <c r="AH156" s="14"/>
      <c r="AI156" s="52"/>
      <c r="AJ156" s="52"/>
      <c r="AK156" s="52"/>
      <c r="AL156" s="52"/>
      <c r="AM156" s="52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/>
      <c r="BR156" s="14"/>
      <c r="BS156" s="14"/>
      <c r="BT156" s="14"/>
      <c r="BU156" s="49"/>
      <c r="BV156" s="49"/>
      <c r="BW156" s="49"/>
      <c r="BX156" s="49"/>
      <c r="BY156" s="49"/>
      <c r="BZ156" s="49"/>
      <c r="CA156" s="49"/>
      <c r="CB156" s="14"/>
      <c r="CC156" s="49"/>
      <c r="CD156" s="49"/>
      <c r="CE156" s="14"/>
      <c r="CF156" s="14"/>
      <c r="CG156" s="49"/>
      <c r="CH156" s="49"/>
      <c r="CI156" s="49"/>
      <c r="CJ156" s="49"/>
      <c r="CK156" s="49"/>
      <c r="CL156" s="49"/>
      <c r="CM156" s="49"/>
      <c r="CN156" s="49"/>
      <c r="CO156" s="49"/>
      <c r="CP156" s="49"/>
      <c r="CQ156" s="49"/>
      <c r="CR156" s="49"/>
      <c r="CS156" s="49"/>
      <c r="CT156" s="49"/>
      <c r="CU156" s="49"/>
      <c r="CV156" s="49"/>
      <c r="CW156" s="49"/>
      <c r="CX156" s="49"/>
      <c r="CY156" s="14"/>
      <c r="CZ156" s="14"/>
      <c r="DA156" s="49"/>
      <c r="DB156" s="49"/>
      <c r="DC156" s="49"/>
      <c r="DD156" s="49"/>
      <c r="DE156" s="49"/>
      <c r="DF156" s="49"/>
      <c r="DG156" s="49"/>
      <c r="DH156" s="49"/>
      <c r="DI156" s="49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49"/>
      <c r="DU156" s="49"/>
      <c r="DV156" s="49"/>
      <c r="DW156" s="49"/>
      <c r="DX156" s="49"/>
      <c r="DY156" s="49"/>
      <c r="DZ156" s="49"/>
      <c r="EA156" s="49"/>
      <c r="EB156" s="49"/>
      <c r="EC156" s="49"/>
      <c r="ED156" s="49"/>
      <c r="EE156" s="49"/>
      <c r="EF156" s="49"/>
      <c r="EG156" s="49"/>
      <c r="EH156" s="49"/>
      <c r="EI156" s="49"/>
      <c r="EJ156" s="49"/>
      <c r="EK156" s="49"/>
      <c r="EL156" s="49"/>
      <c r="EM156" s="14"/>
      <c r="EN156" s="49"/>
      <c r="EO156" s="49"/>
      <c r="EP156" s="49"/>
      <c r="EQ156" s="49"/>
      <c r="ER156" s="49"/>
      <c r="ES156" s="49"/>
      <c r="ET156" s="49"/>
      <c r="EU156" s="49"/>
      <c r="EV156" s="49"/>
      <c r="EW156" s="49"/>
      <c r="EX156" s="49"/>
      <c r="EY156" s="49"/>
      <c r="EZ156" s="49"/>
      <c r="FA156" s="49"/>
      <c r="FB156" s="49"/>
      <c r="FC156" s="49"/>
      <c r="FD156" s="49"/>
      <c r="FE156" s="49"/>
      <c r="FF156" s="49"/>
      <c r="FG156" s="14"/>
      <c r="FH156" s="49"/>
      <c r="FI156" s="49"/>
      <c r="FJ156" s="14"/>
      <c r="FK156" s="42"/>
      <c r="FL156" s="42"/>
      <c r="FM156" s="42"/>
      <c r="FN156" s="42"/>
      <c r="FO156" s="42"/>
      <c r="FP156" s="42"/>
      <c r="FQ156" s="42"/>
      <c r="FR156" s="42"/>
      <c r="FS156" s="42"/>
      <c r="FT156" s="42"/>
      <c r="FU156" s="42"/>
      <c r="FV156" s="42"/>
      <c r="FW156" s="42"/>
      <c r="FX156" s="42"/>
      <c r="FY156" s="42"/>
      <c r="FZ156" s="44">
        <v>154</v>
      </c>
      <c r="GA156" s="44" t="str">
        <f t="shared" si="79"/>
        <v>CEBDHFLI</v>
      </c>
      <c r="GB156" s="44" t="s">
        <v>163</v>
      </c>
      <c r="GC156" s="44" t="s">
        <v>148</v>
      </c>
      <c r="GD156" s="44" t="s">
        <v>146</v>
      </c>
      <c r="GE156" s="44" t="s">
        <v>147</v>
      </c>
      <c r="GF156" s="44" t="s">
        <v>160</v>
      </c>
      <c r="GG156" s="44" t="s">
        <v>109</v>
      </c>
      <c r="GH156" s="44" t="s">
        <v>152</v>
      </c>
      <c r="GI156" s="44" t="s">
        <v>150</v>
      </c>
      <c r="GJ156" s="100" t="str">
        <f t="shared" ref="GJ156:GQ156" si="1195">VLOOKUP(GB156,$FM$3:$FN$15,2,FALSE)</f>
        <v>Haiti</v>
      </c>
      <c r="GK156" s="100" t="str">
        <f t="shared" si="1195"/>
        <v>Elfenbenskusten</v>
      </c>
      <c r="GL156" s="100" t="str">
        <f t="shared" si="1195"/>
        <v>Qatar</v>
      </c>
      <c r="GM156" s="100" t="str">
        <f t="shared" si="1195"/>
        <v>Australien</v>
      </c>
      <c r="GN156" s="100" t="str">
        <f t="shared" si="1195"/>
        <v>Saudiarabien</v>
      </c>
      <c r="GO156" s="100" t="str">
        <f t="shared" si="1195"/>
        <v>Sverige</v>
      </c>
      <c r="GP156" s="100" t="str">
        <f t="shared" si="1195"/>
        <v>Ghana</v>
      </c>
      <c r="GQ156" s="100" t="str">
        <f t="shared" si="1195"/>
        <v>Irak</v>
      </c>
      <c r="GR156" s="42" t="str">
        <f t="shared" si="81"/>
        <v/>
      </c>
      <c r="GS156" s="42"/>
      <c r="GT156" s="42"/>
      <c r="GU156" s="42"/>
      <c r="GV156" s="42"/>
      <c r="GW156" s="42"/>
      <c r="GX156" s="127"/>
      <c r="GY156" s="42"/>
      <c r="GZ156" s="85">
        <v>153</v>
      </c>
      <c r="HA156" s="42"/>
      <c r="HB156" s="96"/>
      <c r="HC156" s="85"/>
      <c r="HD156" s="42"/>
      <c r="HE156" s="42"/>
      <c r="HF156" s="42"/>
      <c r="HG156" s="42"/>
    </row>
    <row r="157" spans="1:215" ht="14.25" customHeight="1" x14ac:dyDescent="0.35">
      <c r="A157" s="42"/>
      <c r="B157" s="76" t="s">
        <v>101</v>
      </c>
      <c r="C157" s="126" t="s">
        <v>102</v>
      </c>
      <c r="D157" s="189" t="s">
        <v>101</v>
      </c>
      <c r="E157" s="187"/>
      <c r="F157" s="190"/>
      <c r="G157" s="186" t="s">
        <v>103</v>
      </c>
      <c r="H157" s="187"/>
      <c r="I157" s="188"/>
      <c r="J157" s="74" t="s">
        <v>104</v>
      </c>
      <c r="K157" s="52"/>
      <c r="L157" s="52"/>
      <c r="M157" s="46"/>
      <c r="N157" s="46"/>
      <c r="O157" s="154" t="s">
        <v>228</v>
      </c>
      <c r="P157" s="144"/>
      <c r="Q157" s="52"/>
      <c r="R157" s="52"/>
      <c r="S157" s="52"/>
      <c r="T157" s="52"/>
      <c r="U157" s="52"/>
      <c r="V157" s="75"/>
      <c r="W157" s="42"/>
      <c r="X157" s="44"/>
      <c r="Y157" s="44"/>
      <c r="Z157" s="44"/>
      <c r="AA157" s="44"/>
      <c r="AB157" s="47"/>
      <c r="AC157" s="48"/>
      <c r="AD157" s="42"/>
      <c r="AE157" s="14"/>
      <c r="AF157" s="14"/>
      <c r="AG157" s="14"/>
      <c r="AH157" s="14"/>
      <c r="AI157" s="208"/>
      <c r="AJ157" s="195"/>
      <c r="AK157" s="195"/>
      <c r="AL157" s="52"/>
      <c r="AM157" s="52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/>
      <c r="BR157" s="14"/>
      <c r="BS157" s="14"/>
      <c r="BT157" s="14"/>
      <c r="BU157" s="49"/>
      <c r="BV157" s="49"/>
      <c r="BW157" s="49"/>
      <c r="BX157" s="49"/>
      <c r="BY157" s="49"/>
      <c r="BZ157" s="49"/>
      <c r="CA157" s="49"/>
      <c r="CB157" s="14"/>
      <c r="CC157" s="49"/>
      <c r="CD157" s="49"/>
      <c r="CE157" s="14"/>
      <c r="CF157" s="14"/>
      <c r="CG157" s="49"/>
      <c r="CH157" s="49"/>
      <c r="CI157" s="49"/>
      <c r="CJ157" s="49"/>
      <c r="CK157" s="49"/>
      <c r="CL157" s="49"/>
      <c r="CM157" s="49"/>
      <c r="CN157" s="49"/>
      <c r="CO157" s="49"/>
      <c r="CP157" s="49"/>
      <c r="CQ157" s="49"/>
      <c r="CR157" s="49"/>
      <c r="CS157" s="49"/>
      <c r="CT157" s="49"/>
      <c r="CU157" s="49"/>
      <c r="CV157" s="49"/>
      <c r="CW157" s="49"/>
      <c r="CX157" s="49"/>
      <c r="CY157" s="14"/>
      <c r="CZ157" s="14"/>
      <c r="DA157" s="49"/>
      <c r="DB157" s="49"/>
      <c r="DC157" s="49"/>
      <c r="DD157" s="49"/>
      <c r="DE157" s="49"/>
      <c r="DF157" s="49"/>
      <c r="DG157" s="49"/>
      <c r="DH157" s="49"/>
      <c r="DI157" s="49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49"/>
      <c r="DU157" s="49"/>
      <c r="DV157" s="49"/>
      <c r="DW157" s="49"/>
      <c r="DX157" s="49"/>
      <c r="DY157" s="49"/>
      <c r="DZ157" s="49"/>
      <c r="EA157" s="49"/>
      <c r="EB157" s="49"/>
      <c r="EC157" s="49"/>
      <c r="ED157" s="49"/>
      <c r="EE157" s="49"/>
      <c r="EF157" s="49"/>
      <c r="EG157" s="49"/>
      <c r="EH157" s="49"/>
      <c r="EI157" s="49"/>
      <c r="EJ157" s="49"/>
      <c r="EK157" s="49"/>
      <c r="EL157" s="49"/>
      <c r="EM157" s="14"/>
      <c r="EN157" s="49"/>
      <c r="EO157" s="49"/>
      <c r="EP157" s="49"/>
      <c r="EQ157" s="49"/>
      <c r="ER157" s="49"/>
      <c r="ES157" s="49"/>
      <c r="ET157" s="49"/>
      <c r="EU157" s="49"/>
      <c r="EV157" s="49"/>
      <c r="EW157" s="49"/>
      <c r="EX157" s="49"/>
      <c r="EY157" s="49"/>
      <c r="EZ157" s="49"/>
      <c r="FA157" s="49"/>
      <c r="FB157" s="49"/>
      <c r="FC157" s="49"/>
      <c r="FD157" s="49"/>
      <c r="FE157" s="49"/>
      <c r="FF157" s="49"/>
      <c r="FG157" s="14"/>
      <c r="FH157" s="49"/>
      <c r="FI157" s="49"/>
      <c r="FJ157" s="14"/>
      <c r="FK157" s="42"/>
      <c r="FL157" s="42"/>
      <c r="FM157" s="42"/>
      <c r="FN157" s="42"/>
      <c r="FO157" s="42"/>
      <c r="FP157" s="42"/>
      <c r="FQ157" s="42"/>
      <c r="FR157" s="42"/>
      <c r="FS157" s="42"/>
      <c r="FT157" s="42"/>
      <c r="FU157" s="42"/>
      <c r="FV157" s="42"/>
      <c r="FW157" s="42"/>
      <c r="FX157" s="42"/>
      <c r="FY157" s="42"/>
      <c r="FZ157" s="44">
        <v>155</v>
      </c>
      <c r="GA157" s="44" t="str">
        <f t="shared" si="79"/>
        <v>CEBDHFIK</v>
      </c>
      <c r="GB157" s="44" t="s">
        <v>163</v>
      </c>
      <c r="GC157" s="44" t="s">
        <v>148</v>
      </c>
      <c r="GD157" s="44" t="s">
        <v>146</v>
      </c>
      <c r="GE157" s="44" t="s">
        <v>147</v>
      </c>
      <c r="GF157" s="44" t="s">
        <v>160</v>
      </c>
      <c r="GG157" s="44" t="s">
        <v>109</v>
      </c>
      <c r="GH157" s="44" t="s">
        <v>150</v>
      </c>
      <c r="GI157" s="44" t="s">
        <v>151</v>
      </c>
      <c r="GJ157" s="100" t="str">
        <f t="shared" ref="GJ157:GQ157" si="1196">VLOOKUP(GB157,$FM$3:$FN$15,2,FALSE)</f>
        <v>Haiti</v>
      </c>
      <c r="GK157" s="100" t="str">
        <f t="shared" si="1196"/>
        <v>Elfenbenskusten</v>
      </c>
      <c r="GL157" s="100" t="str">
        <f t="shared" si="1196"/>
        <v>Qatar</v>
      </c>
      <c r="GM157" s="100" t="str">
        <f t="shared" si="1196"/>
        <v>Australien</v>
      </c>
      <c r="GN157" s="100" t="str">
        <f t="shared" si="1196"/>
        <v>Saudiarabien</v>
      </c>
      <c r="GO157" s="100" t="str">
        <f t="shared" si="1196"/>
        <v>Sverige</v>
      </c>
      <c r="GP157" s="100" t="str">
        <f t="shared" si="1196"/>
        <v>Irak</v>
      </c>
      <c r="GQ157" s="100" t="str">
        <f t="shared" si="1196"/>
        <v>Uzbekistan</v>
      </c>
      <c r="GR157" s="42" t="str">
        <f t="shared" si="81"/>
        <v/>
      </c>
      <c r="GS157" s="42"/>
      <c r="GT157" s="42"/>
      <c r="GU157" s="42"/>
      <c r="GV157" s="42"/>
      <c r="GW157" s="42"/>
      <c r="GX157" s="127"/>
      <c r="GY157" s="42"/>
      <c r="GZ157" s="85">
        <v>154</v>
      </c>
      <c r="HA157" s="42"/>
      <c r="HB157" s="96"/>
      <c r="HC157" s="85"/>
      <c r="HD157" s="42"/>
      <c r="HE157" s="42"/>
      <c r="HF157" s="42"/>
      <c r="HG157" s="42"/>
    </row>
    <row r="158" spans="1:215" ht="14.25" customHeight="1" x14ac:dyDescent="0.35">
      <c r="A158" s="42"/>
      <c r="B158" s="157">
        <v>104</v>
      </c>
      <c r="C158" s="86">
        <v>46222</v>
      </c>
      <c r="D158" s="145" t="str">
        <f>IF(O149="","Vinnare match 101",O149)</f>
        <v>Vinnare match 101</v>
      </c>
      <c r="E158" s="87" t="s">
        <v>157</v>
      </c>
      <c r="F158" s="89" t="str">
        <f>IF(O150="","Vinnare match 102",O150)</f>
        <v>Vinnare match 102</v>
      </c>
      <c r="G158" s="90"/>
      <c r="H158" s="85" t="s">
        <v>157</v>
      </c>
      <c r="I158" s="90"/>
      <c r="J158" s="85" t="str">
        <f>IF(OR(ISBLANK(G158),ISBLANK(I158)),"",IF(G158&gt;I158,1,IF(G158&lt;I158,2,"X")))</f>
        <v/>
      </c>
      <c r="K158" s="91"/>
      <c r="L158" s="91"/>
      <c r="M158" s="46"/>
      <c r="N158" s="46"/>
      <c r="O158" s="146"/>
      <c r="P158" s="147" t="str">
        <f>IF(OR(ISBLANK(D158),ISBLANK(F158),J158="",O158=""),"",IF(OR(AND(J158=1,O158=D158),AND(J158=2,O158=F158),AND(J158="X",OR(O158=D158,O158=F158))),"","Ej OK"))</f>
        <v/>
      </c>
      <c r="Q158" s="23"/>
      <c r="R158" s="23"/>
      <c r="S158" s="23"/>
      <c r="T158" s="23"/>
      <c r="U158" s="23"/>
      <c r="V158" s="75"/>
      <c r="W158" s="42"/>
      <c r="X158" s="44"/>
      <c r="Y158" s="44"/>
      <c r="Z158" s="44"/>
      <c r="AA158" s="44"/>
      <c r="AB158" s="47"/>
      <c r="AC158" s="48"/>
      <c r="AD158" s="42"/>
      <c r="AE158" s="14"/>
      <c r="AF158" s="14"/>
      <c r="AG158" s="14"/>
      <c r="AH158" s="14"/>
      <c r="AI158" s="141"/>
      <c r="AJ158" s="91"/>
      <c r="AK158" s="141"/>
      <c r="AL158" s="91"/>
      <c r="AM158" s="91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/>
      <c r="BR158" s="14"/>
      <c r="BS158" s="14"/>
      <c r="BT158" s="14"/>
      <c r="BU158" s="49"/>
      <c r="BV158" s="49"/>
      <c r="BW158" s="49"/>
      <c r="BX158" s="49"/>
      <c r="BY158" s="49"/>
      <c r="BZ158" s="49"/>
      <c r="CA158" s="49"/>
      <c r="CB158" s="14"/>
      <c r="CC158" s="49"/>
      <c r="CD158" s="49"/>
      <c r="CE158" s="14"/>
      <c r="CF158" s="14"/>
      <c r="CG158" s="49"/>
      <c r="CH158" s="49"/>
      <c r="CI158" s="49"/>
      <c r="CJ158" s="49"/>
      <c r="CK158" s="49"/>
      <c r="CL158" s="49"/>
      <c r="CM158" s="49"/>
      <c r="CN158" s="49"/>
      <c r="CO158" s="49"/>
      <c r="CP158" s="49"/>
      <c r="CQ158" s="49"/>
      <c r="CR158" s="49"/>
      <c r="CS158" s="49"/>
      <c r="CT158" s="49"/>
      <c r="CU158" s="49"/>
      <c r="CV158" s="49"/>
      <c r="CW158" s="49"/>
      <c r="CX158" s="49"/>
      <c r="CY158" s="14"/>
      <c r="CZ158" s="14"/>
      <c r="DA158" s="49"/>
      <c r="DB158" s="49"/>
      <c r="DC158" s="49"/>
      <c r="DD158" s="49"/>
      <c r="DE158" s="49"/>
      <c r="DF158" s="49"/>
      <c r="DG158" s="49"/>
      <c r="DH158" s="49"/>
      <c r="DI158" s="49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49"/>
      <c r="DU158" s="49"/>
      <c r="DV158" s="49"/>
      <c r="DW158" s="49"/>
      <c r="DX158" s="49"/>
      <c r="DY158" s="49"/>
      <c r="DZ158" s="49"/>
      <c r="EA158" s="49"/>
      <c r="EB158" s="49"/>
      <c r="EC158" s="49"/>
      <c r="ED158" s="49"/>
      <c r="EE158" s="49"/>
      <c r="EF158" s="49"/>
      <c r="EG158" s="49"/>
      <c r="EH158" s="49"/>
      <c r="EI158" s="49"/>
      <c r="EJ158" s="49"/>
      <c r="EK158" s="49"/>
      <c r="EL158" s="49"/>
      <c r="EM158" s="14"/>
      <c r="EN158" s="49"/>
      <c r="EO158" s="49"/>
      <c r="EP158" s="49"/>
      <c r="EQ158" s="49"/>
      <c r="ER158" s="49"/>
      <c r="ES158" s="49"/>
      <c r="ET158" s="49"/>
      <c r="EU158" s="49"/>
      <c r="EV158" s="49"/>
      <c r="EW158" s="49"/>
      <c r="EX158" s="49"/>
      <c r="EY158" s="49"/>
      <c r="EZ158" s="49"/>
      <c r="FA158" s="49"/>
      <c r="FB158" s="49"/>
      <c r="FC158" s="49"/>
      <c r="FD158" s="49"/>
      <c r="FE158" s="49"/>
      <c r="FF158" s="49"/>
      <c r="FG158" s="14"/>
      <c r="FH158" s="49"/>
      <c r="FI158" s="49"/>
      <c r="FJ158" s="14"/>
      <c r="FK158" s="42"/>
      <c r="FL158" s="42"/>
      <c r="FM158" s="42"/>
      <c r="FN158" s="42"/>
      <c r="FO158" s="42"/>
      <c r="FP158" s="42"/>
      <c r="FQ158" s="42"/>
      <c r="FR158" s="42"/>
      <c r="FS158" s="42"/>
      <c r="FT158" s="42"/>
      <c r="FU158" s="42"/>
      <c r="FV158" s="42"/>
      <c r="FW158" s="42"/>
      <c r="FX158" s="42"/>
      <c r="FY158" s="42"/>
      <c r="FZ158" s="44">
        <v>156</v>
      </c>
      <c r="GA158" s="44" t="str">
        <f t="shared" si="79"/>
        <v>CJBDHFEI</v>
      </c>
      <c r="GB158" s="44" t="s">
        <v>163</v>
      </c>
      <c r="GC158" s="44" t="s">
        <v>159</v>
      </c>
      <c r="GD158" s="44" t="s">
        <v>146</v>
      </c>
      <c r="GE158" s="44" t="s">
        <v>147</v>
      </c>
      <c r="GF158" s="44" t="s">
        <v>160</v>
      </c>
      <c r="GG158" s="44" t="s">
        <v>109</v>
      </c>
      <c r="GH158" s="44" t="s">
        <v>148</v>
      </c>
      <c r="GI158" s="44" t="s">
        <v>150</v>
      </c>
      <c r="GJ158" s="100" t="str">
        <f t="shared" ref="GJ158:GQ158" si="1197">VLOOKUP(GB158,$FM$3:$FN$15,2,FALSE)</f>
        <v>Haiti</v>
      </c>
      <c r="GK158" s="100" t="str">
        <f t="shared" si="1197"/>
        <v>Österrike</v>
      </c>
      <c r="GL158" s="100" t="str">
        <f t="shared" si="1197"/>
        <v>Qatar</v>
      </c>
      <c r="GM158" s="100" t="str">
        <f t="shared" si="1197"/>
        <v>Australien</v>
      </c>
      <c r="GN158" s="100" t="str">
        <f t="shared" si="1197"/>
        <v>Saudiarabien</v>
      </c>
      <c r="GO158" s="100" t="str">
        <f t="shared" si="1197"/>
        <v>Sverige</v>
      </c>
      <c r="GP158" s="100" t="str">
        <f t="shared" si="1197"/>
        <v>Elfenbenskusten</v>
      </c>
      <c r="GQ158" s="100" t="str">
        <f t="shared" si="1197"/>
        <v>Irak</v>
      </c>
      <c r="GR158" s="42" t="str">
        <f t="shared" si="81"/>
        <v/>
      </c>
      <c r="GS158" s="42"/>
      <c r="GT158" s="42"/>
      <c r="GU158" s="42"/>
      <c r="GV158" s="42"/>
      <c r="GW158" s="42"/>
      <c r="GX158" s="58"/>
      <c r="GY158" s="42"/>
      <c r="GZ158" s="85">
        <v>155</v>
      </c>
      <c r="HA158" s="42"/>
      <c r="HB158" s="96"/>
      <c r="HC158" s="85"/>
      <c r="HD158" s="42"/>
      <c r="HE158" s="42"/>
      <c r="HF158" s="42"/>
      <c r="HG158" s="42"/>
    </row>
    <row r="159" spans="1:215" ht="14.25" customHeight="1" x14ac:dyDescent="0.35">
      <c r="A159" s="42"/>
      <c r="B159" s="43"/>
      <c r="C159" s="43"/>
      <c r="D159" s="43"/>
      <c r="E159" s="44"/>
      <c r="F159" s="43"/>
      <c r="G159" s="44"/>
      <c r="H159" s="44"/>
      <c r="I159" s="44"/>
      <c r="J159" s="57"/>
      <c r="K159" s="58"/>
      <c r="L159" s="58"/>
      <c r="M159" s="46"/>
      <c r="N159" s="46"/>
      <c r="O159" s="42"/>
      <c r="P159" s="42"/>
      <c r="Q159" s="42"/>
      <c r="R159" s="42"/>
      <c r="S159" s="42"/>
      <c r="T159" s="42"/>
      <c r="U159" s="42"/>
      <c r="V159" s="43"/>
      <c r="W159" s="42"/>
      <c r="X159" s="44"/>
      <c r="Y159" s="44"/>
      <c r="Z159" s="44"/>
      <c r="AA159" s="44"/>
      <c r="AB159" s="47"/>
      <c r="AC159" s="48"/>
      <c r="AD159" s="42"/>
      <c r="AE159" s="14"/>
      <c r="AF159" s="14"/>
      <c r="AG159" s="14"/>
      <c r="AH159" s="14"/>
      <c r="AI159" s="91"/>
      <c r="AJ159" s="91"/>
      <c r="AK159" s="91"/>
      <c r="AL159" s="58"/>
      <c r="AM159" s="58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/>
      <c r="BR159" s="14"/>
      <c r="BS159" s="14"/>
      <c r="BT159" s="14"/>
      <c r="BU159" s="49"/>
      <c r="BV159" s="49"/>
      <c r="BW159" s="49"/>
      <c r="BX159" s="49"/>
      <c r="BY159" s="49"/>
      <c r="BZ159" s="49"/>
      <c r="CA159" s="49"/>
      <c r="CB159" s="14"/>
      <c r="CC159" s="49"/>
      <c r="CD159" s="49"/>
      <c r="CE159" s="14"/>
      <c r="CF159" s="14"/>
      <c r="CG159" s="49"/>
      <c r="CH159" s="49"/>
      <c r="CI159" s="49"/>
      <c r="CJ159" s="49"/>
      <c r="CK159" s="49"/>
      <c r="CL159" s="49"/>
      <c r="CM159" s="49"/>
      <c r="CN159" s="49"/>
      <c r="CO159" s="49"/>
      <c r="CP159" s="49"/>
      <c r="CQ159" s="49"/>
      <c r="CR159" s="49"/>
      <c r="CS159" s="49"/>
      <c r="CT159" s="49"/>
      <c r="CU159" s="49"/>
      <c r="CV159" s="49"/>
      <c r="CW159" s="49"/>
      <c r="CX159" s="49"/>
      <c r="CY159" s="14"/>
      <c r="CZ159" s="14"/>
      <c r="DA159" s="49"/>
      <c r="DB159" s="49"/>
      <c r="DC159" s="49"/>
      <c r="DD159" s="49"/>
      <c r="DE159" s="49"/>
      <c r="DF159" s="49"/>
      <c r="DG159" s="49"/>
      <c r="DH159" s="49"/>
      <c r="DI159" s="49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49"/>
      <c r="DU159" s="49"/>
      <c r="DV159" s="49"/>
      <c r="DW159" s="49"/>
      <c r="DX159" s="49"/>
      <c r="DY159" s="49"/>
      <c r="DZ159" s="49"/>
      <c r="EA159" s="49"/>
      <c r="EB159" s="49"/>
      <c r="EC159" s="49"/>
      <c r="ED159" s="49"/>
      <c r="EE159" s="49"/>
      <c r="EF159" s="49"/>
      <c r="EG159" s="49"/>
      <c r="EH159" s="49"/>
      <c r="EI159" s="49"/>
      <c r="EJ159" s="49"/>
      <c r="EK159" s="49"/>
      <c r="EL159" s="49"/>
      <c r="EM159" s="14"/>
      <c r="EN159" s="49"/>
      <c r="EO159" s="49"/>
      <c r="EP159" s="49"/>
      <c r="EQ159" s="49"/>
      <c r="ER159" s="49"/>
      <c r="ES159" s="49"/>
      <c r="ET159" s="49"/>
      <c r="EU159" s="49"/>
      <c r="EV159" s="49"/>
      <c r="EW159" s="49"/>
      <c r="EX159" s="49"/>
      <c r="EY159" s="49"/>
      <c r="EZ159" s="49"/>
      <c r="FA159" s="49"/>
      <c r="FB159" s="49"/>
      <c r="FC159" s="49"/>
      <c r="FD159" s="49"/>
      <c r="FE159" s="49"/>
      <c r="FF159" s="49"/>
      <c r="FG159" s="14"/>
      <c r="FH159" s="49"/>
      <c r="FI159" s="49"/>
      <c r="FJ159" s="14"/>
      <c r="FK159" s="42"/>
      <c r="FL159" s="42"/>
      <c r="FM159" s="42"/>
      <c r="FN159" s="42"/>
      <c r="FO159" s="42"/>
      <c r="FP159" s="42"/>
      <c r="FQ159" s="42"/>
      <c r="FR159" s="42"/>
      <c r="FS159" s="42"/>
      <c r="FT159" s="42"/>
      <c r="FU159" s="42"/>
      <c r="FV159" s="42"/>
      <c r="FW159" s="42"/>
      <c r="FX159" s="42"/>
      <c r="FY159" s="42"/>
      <c r="FZ159" s="44">
        <v>157</v>
      </c>
      <c r="GA159" s="44" t="str">
        <f t="shared" si="79"/>
        <v>CGBDEFLK</v>
      </c>
      <c r="GB159" s="44" t="s">
        <v>163</v>
      </c>
      <c r="GC159" s="44" t="s">
        <v>149</v>
      </c>
      <c r="GD159" s="44" t="s">
        <v>146</v>
      </c>
      <c r="GE159" s="44" t="s">
        <v>147</v>
      </c>
      <c r="GF159" s="44" t="s">
        <v>148</v>
      </c>
      <c r="GG159" s="44" t="s">
        <v>109</v>
      </c>
      <c r="GH159" s="44" t="s">
        <v>152</v>
      </c>
      <c r="GI159" s="44" t="s">
        <v>151</v>
      </c>
      <c r="GJ159" s="100" t="str">
        <f t="shared" ref="GJ159:GQ159" si="1198">VLOOKUP(GB159,$FM$3:$FN$15,2,FALSE)</f>
        <v>Haiti</v>
      </c>
      <c r="GK159" s="100" t="str">
        <f t="shared" si="1198"/>
        <v>Iran</v>
      </c>
      <c r="GL159" s="100" t="str">
        <f t="shared" si="1198"/>
        <v>Qatar</v>
      </c>
      <c r="GM159" s="100" t="str">
        <f t="shared" si="1198"/>
        <v>Australien</v>
      </c>
      <c r="GN159" s="100" t="str">
        <f t="shared" si="1198"/>
        <v>Elfenbenskusten</v>
      </c>
      <c r="GO159" s="100" t="str">
        <f t="shared" si="1198"/>
        <v>Sverige</v>
      </c>
      <c r="GP159" s="100" t="str">
        <f t="shared" si="1198"/>
        <v>Ghana</v>
      </c>
      <c r="GQ159" s="100" t="str">
        <f t="shared" si="1198"/>
        <v>Uzbekistan</v>
      </c>
      <c r="GR159" s="42" t="str">
        <f t="shared" si="81"/>
        <v/>
      </c>
      <c r="GS159" s="42"/>
      <c r="GT159" s="42"/>
      <c r="GU159" s="42"/>
      <c r="GV159" s="42"/>
      <c r="GW159" s="42"/>
      <c r="GX159" s="58"/>
      <c r="GY159" s="42"/>
      <c r="GZ159" s="85">
        <v>156</v>
      </c>
      <c r="HA159" s="42"/>
      <c r="HB159" s="96"/>
      <c r="HC159" s="85"/>
      <c r="HD159" s="42"/>
      <c r="HE159" s="42"/>
      <c r="HF159" s="42"/>
      <c r="HG159" s="42"/>
    </row>
    <row r="160" spans="1:215" ht="14.25" customHeight="1" x14ac:dyDescent="0.35">
      <c r="A160" s="42"/>
      <c r="B160" s="43"/>
      <c r="C160" s="43"/>
      <c r="D160" s="43"/>
      <c r="E160" s="44"/>
      <c r="F160" s="43"/>
      <c r="G160" s="44"/>
      <c r="H160" s="44"/>
      <c r="I160" s="44"/>
      <c r="J160" s="57"/>
      <c r="K160" s="58"/>
      <c r="L160" s="58"/>
      <c r="M160" s="46"/>
      <c r="N160" s="46"/>
      <c r="O160" s="42"/>
      <c r="P160" s="42"/>
      <c r="Q160" s="42"/>
      <c r="R160" s="42"/>
      <c r="S160" s="42"/>
      <c r="T160" s="42"/>
      <c r="U160" s="42"/>
      <c r="V160" s="43"/>
      <c r="W160" s="42"/>
      <c r="X160" s="44"/>
      <c r="Y160" s="44"/>
      <c r="Z160" s="44"/>
      <c r="AA160" s="44"/>
      <c r="AB160" s="47"/>
      <c r="AC160" s="48"/>
      <c r="AD160" s="42"/>
      <c r="AE160" s="14"/>
      <c r="AF160" s="14"/>
      <c r="AG160" s="14"/>
      <c r="AH160" s="14"/>
      <c r="AI160" s="91"/>
      <c r="AJ160" s="91"/>
      <c r="AK160" s="91"/>
      <c r="AL160" s="58"/>
      <c r="AM160" s="58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/>
      <c r="BR160" s="14"/>
      <c r="BS160" s="14"/>
      <c r="BT160" s="14"/>
      <c r="BU160" s="49"/>
      <c r="BV160" s="49"/>
      <c r="BW160" s="49"/>
      <c r="BX160" s="49"/>
      <c r="BY160" s="49"/>
      <c r="BZ160" s="49"/>
      <c r="CA160" s="49"/>
      <c r="CB160" s="14"/>
      <c r="CC160" s="49"/>
      <c r="CD160" s="49"/>
      <c r="CE160" s="14"/>
      <c r="CF160" s="14"/>
      <c r="CG160" s="49"/>
      <c r="CH160" s="49"/>
      <c r="CI160" s="49"/>
      <c r="CJ160" s="49"/>
      <c r="CK160" s="49"/>
      <c r="CL160" s="49"/>
      <c r="CM160" s="49"/>
      <c r="CN160" s="49"/>
      <c r="CO160" s="49"/>
      <c r="CP160" s="49"/>
      <c r="CQ160" s="49"/>
      <c r="CR160" s="49"/>
      <c r="CS160" s="49"/>
      <c r="CT160" s="49"/>
      <c r="CU160" s="49"/>
      <c r="CV160" s="49"/>
      <c r="CW160" s="49"/>
      <c r="CX160" s="49"/>
      <c r="CY160" s="14"/>
      <c r="CZ160" s="14"/>
      <c r="DA160" s="49"/>
      <c r="DB160" s="49"/>
      <c r="DC160" s="49"/>
      <c r="DD160" s="49"/>
      <c r="DE160" s="49"/>
      <c r="DF160" s="49"/>
      <c r="DG160" s="49"/>
      <c r="DH160" s="49"/>
      <c r="DI160" s="49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49"/>
      <c r="DU160" s="49"/>
      <c r="DV160" s="49"/>
      <c r="DW160" s="49"/>
      <c r="DX160" s="49"/>
      <c r="DY160" s="49"/>
      <c r="DZ160" s="49"/>
      <c r="EA160" s="49"/>
      <c r="EB160" s="49"/>
      <c r="EC160" s="49"/>
      <c r="ED160" s="49"/>
      <c r="EE160" s="49"/>
      <c r="EF160" s="49"/>
      <c r="EG160" s="49"/>
      <c r="EH160" s="49"/>
      <c r="EI160" s="49"/>
      <c r="EJ160" s="49"/>
      <c r="EK160" s="49"/>
      <c r="EL160" s="49"/>
      <c r="EM160" s="14"/>
      <c r="EN160" s="49"/>
      <c r="EO160" s="49"/>
      <c r="EP160" s="49"/>
      <c r="EQ160" s="49"/>
      <c r="ER160" s="49"/>
      <c r="ES160" s="49"/>
      <c r="ET160" s="49"/>
      <c r="EU160" s="49"/>
      <c r="EV160" s="49"/>
      <c r="EW160" s="49"/>
      <c r="EX160" s="49"/>
      <c r="EY160" s="49"/>
      <c r="EZ160" s="49"/>
      <c r="FA160" s="49"/>
      <c r="FB160" s="49"/>
      <c r="FC160" s="49"/>
      <c r="FD160" s="49"/>
      <c r="FE160" s="49"/>
      <c r="FF160" s="49"/>
      <c r="FG160" s="14"/>
      <c r="FH160" s="49"/>
      <c r="FI160" s="49"/>
      <c r="FJ160" s="14"/>
      <c r="FK160" s="42"/>
      <c r="FL160" s="42"/>
      <c r="FM160" s="42"/>
      <c r="FN160" s="42"/>
      <c r="FO160" s="42"/>
      <c r="FP160" s="42"/>
      <c r="FQ160" s="42"/>
      <c r="FR160" s="42"/>
      <c r="FS160" s="42"/>
      <c r="FT160" s="42"/>
      <c r="FU160" s="42"/>
      <c r="FV160" s="42"/>
      <c r="FW160" s="42"/>
      <c r="FX160" s="42"/>
      <c r="FY160" s="42"/>
      <c r="FZ160" s="44">
        <v>158</v>
      </c>
      <c r="GA160" s="44" t="str">
        <f t="shared" si="79"/>
        <v>CGBDJFLE</v>
      </c>
      <c r="GB160" s="44" t="s">
        <v>163</v>
      </c>
      <c r="GC160" s="44" t="s">
        <v>149</v>
      </c>
      <c r="GD160" s="44" t="s">
        <v>146</v>
      </c>
      <c r="GE160" s="44" t="s">
        <v>147</v>
      </c>
      <c r="GF160" s="44" t="s">
        <v>159</v>
      </c>
      <c r="GG160" s="44" t="s">
        <v>109</v>
      </c>
      <c r="GH160" s="44" t="s">
        <v>152</v>
      </c>
      <c r="GI160" s="44" t="s">
        <v>148</v>
      </c>
      <c r="GJ160" s="100" t="str">
        <f t="shared" ref="GJ160:GQ160" si="1199">VLOOKUP(GB160,$FM$3:$FN$15,2,FALSE)</f>
        <v>Haiti</v>
      </c>
      <c r="GK160" s="100" t="str">
        <f t="shared" si="1199"/>
        <v>Iran</v>
      </c>
      <c r="GL160" s="100" t="str">
        <f t="shared" si="1199"/>
        <v>Qatar</v>
      </c>
      <c r="GM160" s="100" t="str">
        <f t="shared" si="1199"/>
        <v>Australien</v>
      </c>
      <c r="GN160" s="100" t="str">
        <f t="shared" si="1199"/>
        <v>Österrike</v>
      </c>
      <c r="GO160" s="100" t="str">
        <f t="shared" si="1199"/>
        <v>Sverige</v>
      </c>
      <c r="GP160" s="100" t="str">
        <f t="shared" si="1199"/>
        <v>Ghana</v>
      </c>
      <c r="GQ160" s="100" t="str">
        <f t="shared" si="1199"/>
        <v>Elfenbenskusten</v>
      </c>
      <c r="GR160" s="42" t="str">
        <f t="shared" si="81"/>
        <v/>
      </c>
      <c r="GS160" s="42"/>
      <c r="GT160" s="42"/>
      <c r="GU160" s="42"/>
      <c r="GV160" s="42"/>
      <c r="GW160" s="42"/>
      <c r="GX160" s="51"/>
      <c r="GY160" s="42"/>
      <c r="GZ160" s="85">
        <v>157</v>
      </c>
      <c r="HA160" s="42"/>
      <c r="HB160" s="96"/>
      <c r="HC160" s="85"/>
      <c r="HD160" s="42"/>
      <c r="HE160" s="42"/>
      <c r="HF160" s="42"/>
      <c r="HG160" s="42"/>
    </row>
    <row r="161" spans="1:215" ht="14.25" customHeight="1" x14ac:dyDescent="0.35">
      <c r="A161" s="42"/>
      <c r="B161" s="43"/>
      <c r="C161" s="43"/>
      <c r="D161" s="43"/>
      <c r="E161" s="44"/>
      <c r="F161" s="43"/>
      <c r="G161" s="44"/>
      <c r="H161" s="44"/>
      <c r="I161" s="44"/>
      <c r="J161" s="57"/>
      <c r="K161" s="58"/>
      <c r="L161" s="58"/>
      <c r="M161" s="46"/>
      <c r="N161" s="46"/>
      <c r="O161" s="42"/>
      <c r="P161" s="42"/>
      <c r="Q161" s="42"/>
      <c r="R161" s="42"/>
      <c r="S161" s="42"/>
      <c r="T161" s="42"/>
      <c r="U161" s="42"/>
      <c r="V161" s="43"/>
      <c r="W161" s="42"/>
      <c r="X161" s="44"/>
      <c r="Y161" s="44"/>
      <c r="Z161" s="44"/>
      <c r="AA161" s="44"/>
      <c r="AB161" s="47"/>
      <c r="AC161" s="48"/>
      <c r="AD161" s="42"/>
      <c r="AE161" s="14"/>
      <c r="AF161" s="14"/>
      <c r="AG161" s="14"/>
      <c r="AH161" s="14"/>
      <c r="AI161" s="91"/>
      <c r="AJ161" s="91"/>
      <c r="AK161" s="91"/>
      <c r="AL161" s="58"/>
      <c r="AM161" s="58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/>
      <c r="BR161" s="14"/>
      <c r="BS161" s="14"/>
      <c r="BT161" s="14"/>
      <c r="BU161" s="49"/>
      <c r="BV161" s="49"/>
      <c r="BW161" s="49"/>
      <c r="BX161" s="49"/>
      <c r="BY161" s="49"/>
      <c r="BZ161" s="49"/>
      <c r="CA161" s="49"/>
      <c r="CB161" s="14"/>
      <c r="CC161" s="49"/>
      <c r="CD161" s="49"/>
      <c r="CE161" s="14"/>
      <c r="CF161" s="14"/>
      <c r="CG161" s="49"/>
      <c r="CH161" s="49"/>
      <c r="CI161" s="49"/>
      <c r="CJ161" s="49"/>
      <c r="CK161" s="49"/>
      <c r="CL161" s="49"/>
      <c r="CM161" s="49"/>
      <c r="CN161" s="49"/>
      <c r="CO161" s="49"/>
      <c r="CP161" s="49"/>
      <c r="CQ161" s="49"/>
      <c r="CR161" s="49"/>
      <c r="CS161" s="49"/>
      <c r="CT161" s="49"/>
      <c r="CU161" s="49"/>
      <c r="CV161" s="49"/>
      <c r="CW161" s="49"/>
      <c r="CX161" s="49"/>
      <c r="CY161" s="14"/>
      <c r="CZ161" s="14"/>
      <c r="DA161" s="49"/>
      <c r="DB161" s="49"/>
      <c r="DC161" s="49"/>
      <c r="DD161" s="49"/>
      <c r="DE161" s="49"/>
      <c r="DF161" s="49"/>
      <c r="DG161" s="49"/>
      <c r="DH161" s="49"/>
      <c r="DI161" s="49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49"/>
      <c r="DU161" s="49"/>
      <c r="DV161" s="49"/>
      <c r="DW161" s="49"/>
      <c r="DX161" s="49"/>
      <c r="DY161" s="49"/>
      <c r="DZ161" s="49"/>
      <c r="EA161" s="49"/>
      <c r="EB161" s="49"/>
      <c r="EC161" s="49"/>
      <c r="ED161" s="49"/>
      <c r="EE161" s="49"/>
      <c r="EF161" s="49"/>
      <c r="EG161" s="49"/>
      <c r="EH161" s="49"/>
      <c r="EI161" s="49"/>
      <c r="EJ161" s="49"/>
      <c r="EK161" s="49"/>
      <c r="EL161" s="49"/>
      <c r="EM161" s="14"/>
      <c r="EN161" s="49"/>
      <c r="EO161" s="49"/>
      <c r="EP161" s="49"/>
      <c r="EQ161" s="49"/>
      <c r="ER161" s="49"/>
      <c r="ES161" s="49"/>
      <c r="ET161" s="49"/>
      <c r="EU161" s="49"/>
      <c r="EV161" s="49"/>
      <c r="EW161" s="49"/>
      <c r="EX161" s="49"/>
      <c r="EY161" s="49"/>
      <c r="EZ161" s="49"/>
      <c r="FA161" s="49"/>
      <c r="FB161" s="49"/>
      <c r="FC161" s="49"/>
      <c r="FD161" s="49"/>
      <c r="FE161" s="49"/>
      <c r="FF161" s="49"/>
      <c r="FG161" s="14"/>
      <c r="FH161" s="49"/>
      <c r="FI161" s="49"/>
      <c r="FJ161" s="14"/>
      <c r="FK161" s="42"/>
      <c r="FL161" s="42"/>
      <c r="FM161" s="42"/>
      <c r="FN161" s="42"/>
      <c r="FO161" s="42"/>
      <c r="FP161" s="42"/>
      <c r="FQ161" s="42"/>
      <c r="FR161" s="42"/>
      <c r="FS161" s="42"/>
      <c r="FT161" s="42"/>
      <c r="FU161" s="42"/>
      <c r="FV161" s="42"/>
      <c r="FW161" s="42"/>
      <c r="FX161" s="42"/>
      <c r="FY161" s="42"/>
      <c r="FZ161" s="44">
        <v>159</v>
      </c>
      <c r="GA161" s="44" t="str">
        <f t="shared" si="79"/>
        <v>CGBDJFEK</v>
      </c>
      <c r="GB161" s="44" t="s">
        <v>163</v>
      </c>
      <c r="GC161" s="44" t="s">
        <v>149</v>
      </c>
      <c r="GD161" s="44" t="s">
        <v>146</v>
      </c>
      <c r="GE161" s="44" t="s">
        <v>147</v>
      </c>
      <c r="GF161" s="44" t="s">
        <v>159</v>
      </c>
      <c r="GG161" s="44" t="s">
        <v>109</v>
      </c>
      <c r="GH161" s="44" t="s">
        <v>148</v>
      </c>
      <c r="GI161" s="44" t="s">
        <v>151</v>
      </c>
      <c r="GJ161" s="100" t="str">
        <f t="shared" ref="GJ161:GQ161" si="1200">VLOOKUP(GB161,$FM$3:$FN$15,2,FALSE)</f>
        <v>Haiti</v>
      </c>
      <c r="GK161" s="100" t="str">
        <f t="shared" si="1200"/>
        <v>Iran</v>
      </c>
      <c r="GL161" s="100" t="str">
        <f t="shared" si="1200"/>
        <v>Qatar</v>
      </c>
      <c r="GM161" s="100" t="str">
        <f t="shared" si="1200"/>
        <v>Australien</v>
      </c>
      <c r="GN161" s="100" t="str">
        <f t="shared" si="1200"/>
        <v>Österrike</v>
      </c>
      <c r="GO161" s="100" t="str">
        <f t="shared" si="1200"/>
        <v>Sverige</v>
      </c>
      <c r="GP161" s="100" t="str">
        <f t="shared" si="1200"/>
        <v>Elfenbenskusten</v>
      </c>
      <c r="GQ161" s="100" t="str">
        <f t="shared" si="1200"/>
        <v>Uzbekistan</v>
      </c>
      <c r="GR161" s="42" t="str">
        <f t="shared" si="81"/>
        <v/>
      </c>
      <c r="GS161" s="42"/>
      <c r="GT161" s="42"/>
      <c r="GU161" s="42"/>
      <c r="GV161" s="42"/>
      <c r="GW161" s="42"/>
      <c r="GX161" s="127"/>
      <c r="GY161" s="42"/>
      <c r="GZ161" s="85">
        <v>158</v>
      </c>
      <c r="HA161" s="42"/>
      <c r="HB161" s="96"/>
      <c r="HC161" s="85"/>
      <c r="HD161" s="42"/>
      <c r="HE161" s="42"/>
      <c r="HF161" s="42"/>
      <c r="HG161" s="42"/>
    </row>
    <row r="162" spans="1:215" ht="14.25" customHeight="1" x14ac:dyDescent="0.35">
      <c r="A162" s="42"/>
      <c r="B162" s="43"/>
      <c r="C162" s="43"/>
      <c r="D162" s="43"/>
      <c r="E162" s="44"/>
      <c r="F162" s="43"/>
      <c r="G162" s="44"/>
      <c r="H162" s="44"/>
      <c r="I162" s="44"/>
      <c r="J162" s="57"/>
      <c r="K162" s="58"/>
      <c r="L162" s="58"/>
      <c r="M162" s="46"/>
      <c r="N162" s="46"/>
      <c r="O162" s="42"/>
      <c r="P162" s="42"/>
      <c r="Q162" s="42"/>
      <c r="R162" s="42"/>
      <c r="S162" s="42"/>
      <c r="T162" s="42"/>
      <c r="U162" s="42"/>
      <c r="V162" s="43"/>
      <c r="W162" s="42"/>
      <c r="X162" s="44"/>
      <c r="Y162" s="44"/>
      <c r="Z162" s="44"/>
      <c r="AA162" s="44"/>
      <c r="AB162" s="47"/>
      <c r="AC162" s="48"/>
      <c r="AD162" s="42"/>
      <c r="AE162" s="14"/>
      <c r="AF162" s="14"/>
      <c r="AG162" s="14"/>
      <c r="AH162" s="14"/>
      <c r="AI162" s="91"/>
      <c r="AJ162" s="91"/>
      <c r="AK162" s="91"/>
      <c r="AL162" s="58"/>
      <c r="AM162" s="58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49"/>
      <c r="BQ162" s="49"/>
      <c r="BR162" s="14"/>
      <c r="BS162" s="14"/>
      <c r="BT162" s="14"/>
      <c r="BU162" s="49"/>
      <c r="BV162" s="49"/>
      <c r="BW162" s="49"/>
      <c r="BX162" s="49"/>
      <c r="BY162" s="49"/>
      <c r="BZ162" s="49"/>
      <c r="CA162" s="49"/>
      <c r="CB162" s="14"/>
      <c r="CC162" s="49"/>
      <c r="CD162" s="49"/>
      <c r="CE162" s="14"/>
      <c r="CF162" s="14"/>
      <c r="CG162" s="49"/>
      <c r="CH162" s="49"/>
      <c r="CI162" s="49"/>
      <c r="CJ162" s="49"/>
      <c r="CK162" s="49"/>
      <c r="CL162" s="49"/>
      <c r="CM162" s="49"/>
      <c r="CN162" s="49"/>
      <c r="CO162" s="49"/>
      <c r="CP162" s="49"/>
      <c r="CQ162" s="49"/>
      <c r="CR162" s="49"/>
      <c r="CS162" s="49"/>
      <c r="CT162" s="49"/>
      <c r="CU162" s="49"/>
      <c r="CV162" s="49"/>
      <c r="CW162" s="49"/>
      <c r="CX162" s="49"/>
      <c r="CY162" s="14"/>
      <c r="CZ162" s="14"/>
      <c r="DA162" s="49"/>
      <c r="DB162" s="49"/>
      <c r="DC162" s="49"/>
      <c r="DD162" s="49"/>
      <c r="DE162" s="49"/>
      <c r="DF162" s="49"/>
      <c r="DG162" s="49"/>
      <c r="DH162" s="49"/>
      <c r="DI162" s="49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49"/>
      <c r="DU162" s="49"/>
      <c r="DV162" s="49"/>
      <c r="DW162" s="49"/>
      <c r="DX162" s="49"/>
      <c r="DY162" s="49"/>
      <c r="DZ162" s="49"/>
      <c r="EA162" s="49"/>
      <c r="EB162" s="49"/>
      <c r="EC162" s="49"/>
      <c r="ED162" s="49"/>
      <c r="EE162" s="49"/>
      <c r="EF162" s="49"/>
      <c r="EG162" s="49"/>
      <c r="EH162" s="49"/>
      <c r="EI162" s="49"/>
      <c r="EJ162" s="49"/>
      <c r="EK162" s="49"/>
      <c r="EL162" s="49"/>
      <c r="EM162" s="14"/>
      <c r="EN162" s="49"/>
      <c r="EO162" s="49"/>
      <c r="EP162" s="49"/>
      <c r="EQ162" s="49"/>
      <c r="ER162" s="49"/>
      <c r="ES162" s="49"/>
      <c r="ET162" s="49"/>
      <c r="EU162" s="49"/>
      <c r="EV162" s="49"/>
      <c r="EW162" s="49"/>
      <c r="EX162" s="49"/>
      <c r="EY162" s="49"/>
      <c r="EZ162" s="49"/>
      <c r="FA162" s="49"/>
      <c r="FB162" s="49"/>
      <c r="FC162" s="49"/>
      <c r="FD162" s="49"/>
      <c r="FE162" s="49"/>
      <c r="FF162" s="49"/>
      <c r="FG162" s="14"/>
      <c r="FH162" s="49"/>
      <c r="FI162" s="49"/>
      <c r="FJ162" s="14"/>
      <c r="FK162" s="42"/>
      <c r="FL162" s="42"/>
      <c r="FM162" s="42"/>
      <c r="FN162" s="42"/>
      <c r="FO162" s="42"/>
      <c r="FP162" s="42"/>
      <c r="FQ162" s="42"/>
      <c r="FR162" s="42"/>
      <c r="FS162" s="42"/>
      <c r="FT162" s="42"/>
      <c r="FU162" s="42"/>
      <c r="FV162" s="42"/>
      <c r="FW162" s="42"/>
      <c r="FX162" s="42"/>
      <c r="FY162" s="42"/>
      <c r="FZ162" s="44">
        <v>160</v>
      </c>
      <c r="GA162" s="44" t="str">
        <f t="shared" si="79"/>
        <v>CGBDEFLI</v>
      </c>
      <c r="GB162" s="44" t="s">
        <v>163</v>
      </c>
      <c r="GC162" s="44" t="s">
        <v>149</v>
      </c>
      <c r="GD162" s="44" t="s">
        <v>146</v>
      </c>
      <c r="GE162" s="44" t="s">
        <v>147</v>
      </c>
      <c r="GF162" s="44" t="s">
        <v>148</v>
      </c>
      <c r="GG162" s="44" t="s">
        <v>109</v>
      </c>
      <c r="GH162" s="44" t="s">
        <v>152</v>
      </c>
      <c r="GI162" s="44" t="s">
        <v>150</v>
      </c>
      <c r="GJ162" s="100" t="str">
        <f t="shared" ref="GJ162:GQ162" si="1201">VLOOKUP(GB162,$FM$3:$FN$15,2,FALSE)</f>
        <v>Haiti</v>
      </c>
      <c r="GK162" s="100" t="str">
        <f t="shared" si="1201"/>
        <v>Iran</v>
      </c>
      <c r="GL162" s="100" t="str">
        <f t="shared" si="1201"/>
        <v>Qatar</v>
      </c>
      <c r="GM162" s="100" t="str">
        <f t="shared" si="1201"/>
        <v>Australien</v>
      </c>
      <c r="GN162" s="100" t="str">
        <f t="shared" si="1201"/>
        <v>Elfenbenskusten</v>
      </c>
      <c r="GO162" s="100" t="str">
        <f t="shared" si="1201"/>
        <v>Sverige</v>
      </c>
      <c r="GP162" s="100" t="str">
        <f t="shared" si="1201"/>
        <v>Ghana</v>
      </c>
      <c r="GQ162" s="100" t="str">
        <f t="shared" si="1201"/>
        <v>Irak</v>
      </c>
      <c r="GR162" s="42" t="str">
        <f t="shared" si="81"/>
        <v/>
      </c>
      <c r="GS162" s="42"/>
      <c r="GT162" s="42"/>
      <c r="GU162" s="42"/>
      <c r="GV162" s="42"/>
      <c r="GW162" s="42"/>
      <c r="GX162" s="127"/>
      <c r="GY162" s="42"/>
      <c r="GZ162" s="85">
        <v>159</v>
      </c>
      <c r="HA162" s="42"/>
      <c r="HB162" s="96"/>
      <c r="HC162" s="85"/>
      <c r="HD162" s="42"/>
      <c r="HE162" s="42"/>
      <c r="HF162" s="42"/>
      <c r="HG162" s="42"/>
    </row>
    <row r="163" spans="1:215" ht="14.25" customHeight="1" x14ac:dyDescent="0.35">
      <c r="A163" s="42"/>
      <c r="B163" s="43"/>
      <c r="C163" s="43"/>
      <c r="D163" s="43"/>
      <c r="E163" s="44"/>
      <c r="F163" s="43"/>
      <c r="G163" s="44"/>
      <c r="H163" s="44"/>
      <c r="I163" s="44"/>
      <c r="J163" s="57"/>
      <c r="K163" s="58"/>
      <c r="L163" s="58"/>
      <c r="M163" s="46"/>
      <c r="N163" s="46"/>
      <c r="O163" s="42"/>
      <c r="P163" s="42"/>
      <c r="Q163" s="42"/>
      <c r="R163" s="42"/>
      <c r="S163" s="42"/>
      <c r="T163" s="42"/>
      <c r="U163" s="42"/>
      <c r="V163" s="43"/>
      <c r="W163" s="42"/>
      <c r="X163" s="44"/>
      <c r="Y163" s="44"/>
      <c r="Z163" s="44"/>
      <c r="AA163" s="44"/>
      <c r="AB163" s="47"/>
      <c r="AC163" s="48"/>
      <c r="AD163" s="42"/>
      <c r="AE163" s="14"/>
      <c r="AF163" s="14"/>
      <c r="AG163" s="14"/>
      <c r="AH163" s="14"/>
      <c r="AI163" s="91"/>
      <c r="AJ163" s="91"/>
      <c r="AK163" s="91"/>
      <c r="AL163" s="58"/>
      <c r="AM163" s="58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49"/>
      <c r="BQ163" s="49"/>
      <c r="BR163" s="14"/>
      <c r="BS163" s="14"/>
      <c r="BT163" s="14"/>
      <c r="BU163" s="49"/>
      <c r="BV163" s="49"/>
      <c r="BW163" s="49"/>
      <c r="BX163" s="49"/>
      <c r="BY163" s="49"/>
      <c r="BZ163" s="49"/>
      <c r="CA163" s="49"/>
      <c r="CB163" s="14"/>
      <c r="CC163" s="49"/>
      <c r="CD163" s="49"/>
      <c r="CE163" s="14"/>
      <c r="CF163" s="14"/>
      <c r="CG163" s="49"/>
      <c r="CH163" s="49"/>
      <c r="CI163" s="49"/>
      <c r="CJ163" s="49"/>
      <c r="CK163" s="49"/>
      <c r="CL163" s="49"/>
      <c r="CM163" s="49"/>
      <c r="CN163" s="49"/>
      <c r="CO163" s="49"/>
      <c r="CP163" s="49"/>
      <c r="CQ163" s="49"/>
      <c r="CR163" s="49"/>
      <c r="CS163" s="49"/>
      <c r="CT163" s="49"/>
      <c r="CU163" s="49"/>
      <c r="CV163" s="49"/>
      <c r="CW163" s="49"/>
      <c r="CX163" s="49"/>
      <c r="CY163" s="14"/>
      <c r="CZ163" s="14"/>
      <c r="DA163" s="49"/>
      <c r="DB163" s="49"/>
      <c r="DC163" s="49"/>
      <c r="DD163" s="49"/>
      <c r="DE163" s="49"/>
      <c r="DF163" s="49"/>
      <c r="DG163" s="49"/>
      <c r="DH163" s="49"/>
      <c r="DI163" s="49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49"/>
      <c r="DU163" s="49"/>
      <c r="DV163" s="49"/>
      <c r="DW163" s="49"/>
      <c r="DX163" s="49"/>
      <c r="DY163" s="49"/>
      <c r="DZ163" s="49"/>
      <c r="EA163" s="49"/>
      <c r="EB163" s="49"/>
      <c r="EC163" s="49"/>
      <c r="ED163" s="49"/>
      <c r="EE163" s="49"/>
      <c r="EF163" s="49"/>
      <c r="EG163" s="49"/>
      <c r="EH163" s="49"/>
      <c r="EI163" s="49"/>
      <c r="EJ163" s="49"/>
      <c r="EK163" s="49"/>
      <c r="EL163" s="49"/>
      <c r="EM163" s="14"/>
      <c r="EN163" s="49"/>
      <c r="EO163" s="49"/>
      <c r="EP163" s="49"/>
      <c r="EQ163" s="49"/>
      <c r="ER163" s="49"/>
      <c r="ES163" s="49"/>
      <c r="ET163" s="49"/>
      <c r="EU163" s="49"/>
      <c r="EV163" s="49"/>
      <c r="EW163" s="49"/>
      <c r="EX163" s="49"/>
      <c r="EY163" s="49"/>
      <c r="EZ163" s="49"/>
      <c r="FA163" s="49"/>
      <c r="FB163" s="49"/>
      <c r="FC163" s="49"/>
      <c r="FD163" s="49"/>
      <c r="FE163" s="49"/>
      <c r="FF163" s="49"/>
      <c r="FG163" s="14"/>
      <c r="FH163" s="49"/>
      <c r="FI163" s="49"/>
      <c r="FJ163" s="14"/>
      <c r="FK163" s="42"/>
      <c r="FL163" s="42"/>
      <c r="FM163" s="42"/>
      <c r="FN163" s="42"/>
      <c r="FO163" s="42"/>
      <c r="FP163" s="42"/>
      <c r="FQ163" s="42"/>
      <c r="FR163" s="42"/>
      <c r="FS163" s="42"/>
      <c r="FT163" s="42"/>
      <c r="FU163" s="42"/>
      <c r="FV163" s="42"/>
      <c r="FW163" s="42"/>
      <c r="FX163" s="42"/>
      <c r="FY163" s="42"/>
      <c r="FZ163" s="44">
        <v>161</v>
      </c>
      <c r="GA163" s="44" t="str">
        <f t="shared" si="79"/>
        <v>CGBDEFIK</v>
      </c>
      <c r="GB163" s="44" t="s">
        <v>163</v>
      </c>
      <c r="GC163" s="44" t="s">
        <v>149</v>
      </c>
      <c r="GD163" s="44" t="s">
        <v>146</v>
      </c>
      <c r="GE163" s="44" t="s">
        <v>147</v>
      </c>
      <c r="GF163" s="44" t="s">
        <v>148</v>
      </c>
      <c r="GG163" s="44" t="s">
        <v>109</v>
      </c>
      <c r="GH163" s="44" t="s">
        <v>150</v>
      </c>
      <c r="GI163" s="44" t="s">
        <v>151</v>
      </c>
      <c r="GJ163" s="100" t="str">
        <f t="shared" ref="GJ163:GQ163" si="1202">VLOOKUP(GB163,$FM$3:$FN$15,2,FALSE)</f>
        <v>Haiti</v>
      </c>
      <c r="GK163" s="100" t="str">
        <f t="shared" si="1202"/>
        <v>Iran</v>
      </c>
      <c r="GL163" s="100" t="str">
        <f t="shared" si="1202"/>
        <v>Qatar</v>
      </c>
      <c r="GM163" s="100" t="str">
        <f t="shared" si="1202"/>
        <v>Australien</v>
      </c>
      <c r="GN163" s="100" t="str">
        <f t="shared" si="1202"/>
        <v>Elfenbenskusten</v>
      </c>
      <c r="GO163" s="100" t="str">
        <f t="shared" si="1202"/>
        <v>Sverige</v>
      </c>
      <c r="GP163" s="100" t="str">
        <f t="shared" si="1202"/>
        <v>Irak</v>
      </c>
      <c r="GQ163" s="100" t="str">
        <f t="shared" si="1202"/>
        <v>Uzbekistan</v>
      </c>
      <c r="GR163" s="42" t="str">
        <f t="shared" si="81"/>
        <v/>
      </c>
      <c r="GS163" s="42"/>
      <c r="GT163" s="42"/>
      <c r="GU163" s="42"/>
      <c r="GV163" s="42"/>
      <c r="GW163" s="42"/>
      <c r="GX163" s="127"/>
      <c r="GY163" s="42"/>
      <c r="GZ163" s="85">
        <v>160</v>
      </c>
      <c r="HA163" s="42"/>
      <c r="HB163" s="96"/>
      <c r="HC163" s="85"/>
      <c r="HD163" s="42"/>
      <c r="HE163" s="42"/>
      <c r="HF163" s="42"/>
      <c r="HG163" s="42"/>
    </row>
    <row r="164" spans="1:215" ht="14.25" customHeight="1" x14ac:dyDescent="0.35">
      <c r="A164" s="42"/>
      <c r="B164" s="43"/>
      <c r="C164" s="43"/>
      <c r="D164" s="43"/>
      <c r="E164" s="44"/>
      <c r="F164" s="43"/>
      <c r="G164" s="44"/>
      <c r="H164" s="44"/>
      <c r="I164" s="44"/>
      <c r="J164" s="57"/>
      <c r="K164" s="58"/>
      <c r="L164" s="58"/>
      <c r="M164" s="46"/>
      <c r="N164" s="46"/>
      <c r="O164" s="42"/>
      <c r="P164" s="42"/>
      <c r="Q164" s="42"/>
      <c r="R164" s="42"/>
      <c r="S164" s="42"/>
      <c r="T164" s="42"/>
      <c r="U164" s="42"/>
      <c r="V164" s="43"/>
      <c r="W164" s="42"/>
      <c r="X164" s="44"/>
      <c r="Y164" s="44"/>
      <c r="Z164" s="44"/>
      <c r="AA164" s="44"/>
      <c r="AB164" s="47"/>
      <c r="AC164" s="48"/>
      <c r="AD164" s="42"/>
      <c r="AE164" s="14"/>
      <c r="AF164" s="14"/>
      <c r="AG164" s="14"/>
      <c r="AH164" s="14"/>
      <c r="AI164" s="91"/>
      <c r="AJ164" s="91"/>
      <c r="AK164" s="91"/>
      <c r="AL164" s="58"/>
      <c r="AM164" s="58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14"/>
      <c r="BS164" s="14"/>
      <c r="BT164" s="14"/>
      <c r="BU164" s="49"/>
      <c r="BV164" s="49"/>
      <c r="BW164" s="49"/>
      <c r="BX164" s="49"/>
      <c r="BY164" s="49"/>
      <c r="BZ164" s="49"/>
      <c r="CA164" s="49"/>
      <c r="CB164" s="14"/>
      <c r="CC164" s="49"/>
      <c r="CD164" s="49"/>
      <c r="CE164" s="14"/>
      <c r="CF164" s="14"/>
      <c r="CG164" s="49"/>
      <c r="CH164" s="49"/>
      <c r="CI164" s="49"/>
      <c r="CJ164" s="49"/>
      <c r="CK164" s="49"/>
      <c r="CL164" s="49"/>
      <c r="CM164" s="49"/>
      <c r="CN164" s="49"/>
      <c r="CO164" s="49"/>
      <c r="CP164" s="49"/>
      <c r="CQ164" s="49"/>
      <c r="CR164" s="49"/>
      <c r="CS164" s="49"/>
      <c r="CT164" s="49"/>
      <c r="CU164" s="49"/>
      <c r="CV164" s="49"/>
      <c r="CW164" s="49"/>
      <c r="CX164" s="49"/>
      <c r="CY164" s="14"/>
      <c r="CZ164" s="14"/>
      <c r="DA164" s="49"/>
      <c r="DB164" s="49"/>
      <c r="DC164" s="49"/>
      <c r="DD164" s="49"/>
      <c r="DE164" s="49"/>
      <c r="DF164" s="49"/>
      <c r="DG164" s="49"/>
      <c r="DH164" s="49"/>
      <c r="DI164" s="49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49"/>
      <c r="DU164" s="49"/>
      <c r="DV164" s="49"/>
      <c r="DW164" s="49"/>
      <c r="DX164" s="49"/>
      <c r="DY164" s="49"/>
      <c r="DZ164" s="49"/>
      <c r="EA164" s="49"/>
      <c r="EB164" s="49"/>
      <c r="EC164" s="49"/>
      <c r="ED164" s="49"/>
      <c r="EE164" s="49"/>
      <c r="EF164" s="49"/>
      <c r="EG164" s="49"/>
      <c r="EH164" s="49"/>
      <c r="EI164" s="49"/>
      <c r="EJ164" s="49"/>
      <c r="EK164" s="49"/>
      <c r="EL164" s="49"/>
      <c r="EM164" s="14"/>
      <c r="EN164" s="49"/>
      <c r="EO164" s="49"/>
      <c r="EP164" s="49"/>
      <c r="EQ164" s="49"/>
      <c r="ER164" s="49"/>
      <c r="ES164" s="49"/>
      <c r="ET164" s="49"/>
      <c r="EU164" s="49"/>
      <c r="EV164" s="49"/>
      <c r="EW164" s="49"/>
      <c r="EX164" s="49"/>
      <c r="EY164" s="49"/>
      <c r="EZ164" s="49"/>
      <c r="FA164" s="49"/>
      <c r="FB164" s="49"/>
      <c r="FC164" s="49"/>
      <c r="FD164" s="49"/>
      <c r="FE164" s="49"/>
      <c r="FF164" s="49"/>
      <c r="FG164" s="14"/>
      <c r="FH164" s="49"/>
      <c r="FI164" s="49"/>
      <c r="FJ164" s="14"/>
      <c r="FK164" s="42"/>
      <c r="FL164" s="42"/>
      <c r="FM164" s="42"/>
      <c r="FN164" s="42"/>
      <c r="FO164" s="42"/>
      <c r="FP164" s="42"/>
      <c r="FQ164" s="42"/>
      <c r="FR164" s="42"/>
      <c r="FS164" s="42"/>
      <c r="FT164" s="42"/>
      <c r="FU164" s="42"/>
      <c r="FV164" s="42"/>
      <c r="FW164" s="42"/>
      <c r="FX164" s="42"/>
      <c r="FY164" s="42"/>
      <c r="FZ164" s="44">
        <v>162</v>
      </c>
      <c r="GA164" s="44" t="str">
        <f t="shared" si="79"/>
        <v>CGBDJFEI</v>
      </c>
      <c r="GB164" s="44" t="s">
        <v>163</v>
      </c>
      <c r="GC164" s="44" t="s">
        <v>149</v>
      </c>
      <c r="GD164" s="44" t="s">
        <v>146</v>
      </c>
      <c r="GE164" s="44" t="s">
        <v>147</v>
      </c>
      <c r="GF164" s="44" t="s">
        <v>159</v>
      </c>
      <c r="GG164" s="44" t="s">
        <v>109</v>
      </c>
      <c r="GH164" s="44" t="s">
        <v>148</v>
      </c>
      <c r="GI164" s="44" t="s">
        <v>150</v>
      </c>
      <c r="GJ164" s="100" t="str">
        <f t="shared" ref="GJ164:GQ164" si="1203">VLOOKUP(GB164,$FM$3:$FN$15,2,FALSE)</f>
        <v>Haiti</v>
      </c>
      <c r="GK164" s="100" t="str">
        <f t="shared" si="1203"/>
        <v>Iran</v>
      </c>
      <c r="GL164" s="100" t="str">
        <f t="shared" si="1203"/>
        <v>Qatar</v>
      </c>
      <c r="GM164" s="100" t="str">
        <f t="shared" si="1203"/>
        <v>Australien</v>
      </c>
      <c r="GN164" s="100" t="str">
        <f t="shared" si="1203"/>
        <v>Österrike</v>
      </c>
      <c r="GO164" s="100" t="str">
        <f t="shared" si="1203"/>
        <v>Sverige</v>
      </c>
      <c r="GP164" s="100" t="str">
        <f t="shared" si="1203"/>
        <v>Elfenbenskusten</v>
      </c>
      <c r="GQ164" s="100" t="str">
        <f t="shared" si="1203"/>
        <v>Irak</v>
      </c>
      <c r="GR164" s="42" t="str">
        <f t="shared" si="81"/>
        <v/>
      </c>
      <c r="GS164" s="42"/>
      <c r="GT164" s="42"/>
      <c r="GU164" s="42"/>
      <c r="GV164" s="42"/>
      <c r="GW164" s="42"/>
      <c r="GX164" s="127"/>
      <c r="GY164" s="42"/>
      <c r="GZ164" s="85">
        <v>161</v>
      </c>
      <c r="HA164" s="42"/>
      <c r="HB164" s="96"/>
      <c r="HC164" s="85"/>
      <c r="HD164" s="42"/>
      <c r="HE164" s="42"/>
      <c r="HF164" s="42"/>
      <c r="HG164" s="42"/>
    </row>
    <row r="165" spans="1:215" ht="14.25" customHeight="1" x14ac:dyDescent="0.35">
      <c r="A165" s="42"/>
      <c r="B165" s="43"/>
      <c r="C165" s="43"/>
      <c r="D165" s="43"/>
      <c r="E165" s="44"/>
      <c r="F165" s="43"/>
      <c r="G165" s="44"/>
      <c r="H165" s="44"/>
      <c r="I165" s="44"/>
      <c r="J165" s="57"/>
      <c r="K165" s="58"/>
      <c r="L165" s="58"/>
      <c r="M165" s="46"/>
      <c r="N165" s="46"/>
      <c r="O165" s="42"/>
      <c r="P165" s="42"/>
      <c r="Q165" s="42"/>
      <c r="R165" s="42"/>
      <c r="S165" s="42"/>
      <c r="T165" s="42"/>
      <c r="U165" s="42"/>
      <c r="V165" s="43"/>
      <c r="W165" s="42"/>
      <c r="X165" s="44"/>
      <c r="Y165" s="44"/>
      <c r="Z165" s="44"/>
      <c r="AA165" s="44"/>
      <c r="AB165" s="47"/>
      <c r="AC165" s="48"/>
      <c r="AD165" s="42"/>
      <c r="AE165" s="14"/>
      <c r="AF165" s="14"/>
      <c r="AG165" s="14"/>
      <c r="AH165" s="14"/>
      <c r="AI165" s="91"/>
      <c r="AJ165" s="91"/>
      <c r="AK165" s="91"/>
      <c r="AL165" s="58"/>
      <c r="AM165" s="58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49"/>
      <c r="BQ165" s="49"/>
      <c r="BR165" s="14"/>
      <c r="BS165" s="14"/>
      <c r="BT165" s="14"/>
      <c r="BU165" s="49"/>
      <c r="BV165" s="49"/>
      <c r="BW165" s="49"/>
      <c r="BX165" s="49"/>
      <c r="BY165" s="49"/>
      <c r="BZ165" s="49"/>
      <c r="CA165" s="49"/>
      <c r="CB165" s="14"/>
      <c r="CC165" s="49"/>
      <c r="CD165" s="49"/>
      <c r="CE165" s="14"/>
      <c r="CF165" s="14"/>
      <c r="CG165" s="49"/>
      <c r="CH165" s="49"/>
      <c r="CI165" s="49"/>
      <c r="CJ165" s="49"/>
      <c r="CK165" s="49"/>
      <c r="CL165" s="49"/>
      <c r="CM165" s="49"/>
      <c r="CN165" s="49"/>
      <c r="CO165" s="49"/>
      <c r="CP165" s="49"/>
      <c r="CQ165" s="49"/>
      <c r="CR165" s="49"/>
      <c r="CS165" s="49"/>
      <c r="CT165" s="49"/>
      <c r="CU165" s="49"/>
      <c r="CV165" s="49"/>
      <c r="CW165" s="49"/>
      <c r="CX165" s="49"/>
      <c r="CY165" s="14"/>
      <c r="CZ165" s="14"/>
      <c r="DA165" s="49"/>
      <c r="DB165" s="49"/>
      <c r="DC165" s="49"/>
      <c r="DD165" s="49"/>
      <c r="DE165" s="49"/>
      <c r="DF165" s="49"/>
      <c r="DG165" s="49"/>
      <c r="DH165" s="49"/>
      <c r="DI165" s="49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49"/>
      <c r="DU165" s="49"/>
      <c r="DV165" s="49"/>
      <c r="DW165" s="49"/>
      <c r="DX165" s="49"/>
      <c r="DY165" s="49"/>
      <c r="DZ165" s="49"/>
      <c r="EA165" s="49"/>
      <c r="EB165" s="49"/>
      <c r="EC165" s="49"/>
      <c r="ED165" s="49"/>
      <c r="EE165" s="49"/>
      <c r="EF165" s="49"/>
      <c r="EG165" s="49"/>
      <c r="EH165" s="49"/>
      <c r="EI165" s="49"/>
      <c r="EJ165" s="49"/>
      <c r="EK165" s="49"/>
      <c r="EL165" s="49"/>
      <c r="EM165" s="14"/>
      <c r="EN165" s="49"/>
      <c r="EO165" s="49"/>
      <c r="EP165" s="49"/>
      <c r="EQ165" s="49"/>
      <c r="ER165" s="49"/>
      <c r="ES165" s="49"/>
      <c r="ET165" s="49"/>
      <c r="EU165" s="49"/>
      <c r="EV165" s="49"/>
      <c r="EW165" s="49"/>
      <c r="EX165" s="49"/>
      <c r="EY165" s="49"/>
      <c r="EZ165" s="49"/>
      <c r="FA165" s="49"/>
      <c r="FB165" s="49"/>
      <c r="FC165" s="49"/>
      <c r="FD165" s="49"/>
      <c r="FE165" s="49"/>
      <c r="FF165" s="49"/>
      <c r="FG165" s="14"/>
      <c r="FH165" s="49"/>
      <c r="FI165" s="49"/>
      <c r="FJ165" s="14"/>
      <c r="FK165" s="42"/>
      <c r="FL165" s="42"/>
      <c r="FM165" s="42"/>
      <c r="FN165" s="42"/>
      <c r="FO165" s="42"/>
      <c r="FP165" s="42"/>
      <c r="FQ165" s="42"/>
      <c r="FR165" s="42"/>
      <c r="FS165" s="42"/>
      <c r="FT165" s="42"/>
      <c r="FU165" s="42"/>
      <c r="FV165" s="42"/>
      <c r="FW165" s="42"/>
      <c r="FX165" s="42"/>
      <c r="FY165" s="42"/>
      <c r="FZ165" s="44">
        <v>163</v>
      </c>
      <c r="GA165" s="44" t="str">
        <f t="shared" si="79"/>
        <v>CGBDHFLE</v>
      </c>
      <c r="GB165" s="44" t="s">
        <v>163</v>
      </c>
      <c r="GC165" s="44" t="s">
        <v>149</v>
      </c>
      <c r="GD165" s="44" t="s">
        <v>146</v>
      </c>
      <c r="GE165" s="44" t="s">
        <v>147</v>
      </c>
      <c r="GF165" s="44" t="s">
        <v>160</v>
      </c>
      <c r="GG165" s="44" t="s">
        <v>109</v>
      </c>
      <c r="GH165" s="44" t="s">
        <v>152</v>
      </c>
      <c r="GI165" s="44" t="s">
        <v>148</v>
      </c>
      <c r="GJ165" s="100" t="str">
        <f t="shared" ref="GJ165:GQ165" si="1204">VLOOKUP(GB165,$FM$3:$FN$15,2,FALSE)</f>
        <v>Haiti</v>
      </c>
      <c r="GK165" s="100" t="str">
        <f t="shared" si="1204"/>
        <v>Iran</v>
      </c>
      <c r="GL165" s="100" t="str">
        <f t="shared" si="1204"/>
        <v>Qatar</v>
      </c>
      <c r="GM165" s="100" t="str">
        <f t="shared" si="1204"/>
        <v>Australien</v>
      </c>
      <c r="GN165" s="100" t="str">
        <f t="shared" si="1204"/>
        <v>Saudiarabien</v>
      </c>
      <c r="GO165" s="100" t="str">
        <f t="shared" si="1204"/>
        <v>Sverige</v>
      </c>
      <c r="GP165" s="100" t="str">
        <f t="shared" si="1204"/>
        <v>Ghana</v>
      </c>
      <c r="GQ165" s="100" t="str">
        <f t="shared" si="1204"/>
        <v>Elfenbenskusten</v>
      </c>
      <c r="GR165" s="42" t="str">
        <f t="shared" si="81"/>
        <v/>
      </c>
      <c r="GS165" s="42"/>
      <c r="GT165" s="42"/>
      <c r="GU165" s="42"/>
      <c r="GV165" s="42"/>
      <c r="GW165" s="42"/>
      <c r="GX165" s="58"/>
      <c r="GY165" s="42"/>
      <c r="GZ165" s="85">
        <v>162</v>
      </c>
      <c r="HA165" s="42"/>
      <c r="HB165" s="96"/>
      <c r="HC165" s="85"/>
      <c r="HD165" s="42"/>
      <c r="HE165" s="42"/>
      <c r="HF165" s="42"/>
      <c r="HG165" s="42"/>
    </row>
    <row r="166" spans="1:215" ht="14.25" customHeight="1" x14ac:dyDescent="0.35">
      <c r="A166" s="42"/>
      <c r="B166" s="43"/>
      <c r="C166" s="43"/>
      <c r="D166" s="43"/>
      <c r="E166" s="44"/>
      <c r="F166" s="43"/>
      <c r="G166" s="44"/>
      <c r="H166" s="44"/>
      <c r="I166" s="44"/>
      <c r="J166" s="57"/>
      <c r="K166" s="58"/>
      <c r="L166" s="58"/>
      <c r="M166" s="46"/>
      <c r="N166" s="46"/>
      <c r="O166" s="42"/>
      <c r="P166" s="42"/>
      <c r="Q166" s="42"/>
      <c r="R166" s="42"/>
      <c r="S166" s="42"/>
      <c r="T166" s="42"/>
      <c r="U166" s="42"/>
      <c r="V166" s="43"/>
      <c r="W166" s="42"/>
      <c r="X166" s="44"/>
      <c r="Y166" s="44"/>
      <c r="Z166" s="44"/>
      <c r="AA166" s="44"/>
      <c r="AB166" s="47"/>
      <c r="AC166" s="48"/>
      <c r="AD166" s="42"/>
      <c r="AE166" s="14"/>
      <c r="AF166" s="14"/>
      <c r="AG166" s="14"/>
      <c r="AH166" s="14"/>
      <c r="AI166" s="44"/>
      <c r="AJ166" s="44"/>
      <c r="AK166" s="44"/>
      <c r="AL166" s="57"/>
      <c r="AM166" s="58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14"/>
      <c r="BS166" s="14"/>
      <c r="BT166" s="14"/>
      <c r="BU166" s="49"/>
      <c r="BV166" s="49"/>
      <c r="BW166" s="49"/>
      <c r="BX166" s="49"/>
      <c r="BY166" s="49"/>
      <c r="BZ166" s="49"/>
      <c r="CA166" s="49"/>
      <c r="CB166" s="14"/>
      <c r="CC166" s="49"/>
      <c r="CD166" s="49"/>
      <c r="CE166" s="14"/>
      <c r="CF166" s="14"/>
      <c r="CG166" s="49"/>
      <c r="CH166" s="49"/>
      <c r="CI166" s="49"/>
      <c r="CJ166" s="49"/>
      <c r="CK166" s="49"/>
      <c r="CL166" s="49"/>
      <c r="CM166" s="49"/>
      <c r="CN166" s="49"/>
      <c r="CO166" s="49"/>
      <c r="CP166" s="49"/>
      <c r="CQ166" s="49"/>
      <c r="CR166" s="49"/>
      <c r="CS166" s="49"/>
      <c r="CT166" s="49"/>
      <c r="CU166" s="49"/>
      <c r="CV166" s="49"/>
      <c r="CW166" s="49"/>
      <c r="CX166" s="49"/>
      <c r="CY166" s="14"/>
      <c r="CZ166" s="14"/>
      <c r="DA166" s="49"/>
      <c r="DB166" s="49"/>
      <c r="DC166" s="49"/>
      <c r="DD166" s="49"/>
      <c r="DE166" s="49"/>
      <c r="DF166" s="49"/>
      <c r="DG166" s="49"/>
      <c r="DH166" s="49"/>
      <c r="DI166" s="49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49"/>
      <c r="DU166" s="49"/>
      <c r="DV166" s="49"/>
      <c r="DW166" s="49"/>
      <c r="DX166" s="49"/>
      <c r="DY166" s="49"/>
      <c r="DZ166" s="49"/>
      <c r="EA166" s="49"/>
      <c r="EB166" s="49"/>
      <c r="EC166" s="49"/>
      <c r="ED166" s="49"/>
      <c r="EE166" s="49"/>
      <c r="EF166" s="49"/>
      <c r="EG166" s="49"/>
      <c r="EH166" s="49"/>
      <c r="EI166" s="49"/>
      <c r="EJ166" s="49"/>
      <c r="EK166" s="49"/>
      <c r="EL166" s="49"/>
      <c r="EM166" s="14"/>
      <c r="EN166" s="49"/>
      <c r="EO166" s="49"/>
      <c r="EP166" s="49"/>
      <c r="EQ166" s="49"/>
      <c r="ER166" s="49"/>
      <c r="ES166" s="49"/>
      <c r="ET166" s="49"/>
      <c r="EU166" s="49"/>
      <c r="EV166" s="49"/>
      <c r="EW166" s="49"/>
      <c r="EX166" s="49"/>
      <c r="EY166" s="49"/>
      <c r="EZ166" s="49"/>
      <c r="FA166" s="49"/>
      <c r="FB166" s="49"/>
      <c r="FC166" s="49"/>
      <c r="FD166" s="49"/>
      <c r="FE166" s="49"/>
      <c r="FF166" s="49"/>
      <c r="FG166" s="14"/>
      <c r="FH166" s="49"/>
      <c r="FI166" s="49"/>
      <c r="FJ166" s="14"/>
      <c r="FK166" s="42"/>
      <c r="FL166" s="42"/>
      <c r="FM166" s="42"/>
      <c r="FN166" s="42"/>
      <c r="FO166" s="42"/>
      <c r="FP166" s="42"/>
      <c r="FQ166" s="42"/>
      <c r="FR166" s="42"/>
      <c r="FS166" s="42"/>
      <c r="FT166" s="42"/>
      <c r="FU166" s="42"/>
      <c r="FV166" s="42"/>
      <c r="FW166" s="42"/>
      <c r="FX166" s="42"/>
      <c r="FY166" s="42"/>
      <c r="FZ166" s="44">
        <v>164</v>
      </c>
      <c r="GA166" s="44" t="str">
        <f t="shared" si="79"/>
        <v>CGBDHFEK</v>
      </c>
      <c r="GB166" s="44" t="s">
        <v>163</v>
      </c>
      <c r="GC166" s="44" t="s">
        <v>149</v>
      </c>
      <c r="GD166" s="44" t="s">
        <v>146</v>
      </c>
      <c r="GE166" s="44" t="s">
        <v>147</v>
      </c>
      <c r="GF166" s="44" t="s">
        <v>160</v>
      </c>
      <c r="GG166" s="44" t="s">
        <v>109</v>
      </c>
      <c r="GH166" s="44" t="s">
        <v>148</v>
      </c>
      <c r="GI166" s="44" t="s">
        <v>151</v>
      </c>
      <c r="GJ166" s="100" t="str">
        <f t="shared" ref="GJ166:GQ166" si="1205">VLOOKUP(GB166,$FM$3:$FN$15,2,FALSE)</f>
        <v>Haiti</v>
      </c>
      <c r="GK166" s="100" t="str">
        <f t="shared" si="1205"/>
        <v>Iran</v>
      </c>
      <c r="GL166" s="100" t="str">
        <f t="shared" si="1205"/>
        <v>Qatar</v>
      </c>
      <c r="GM166" s="100" t="str">
        <f t="shared" si="1205"/>
        <v>Australien</v>
      </c>
      <c r="GN166" s="100" t="str">
        <f t="shared" si="1205"/>
        <v>Saudiarabien</v>
      </c>
      <c r="GO166" s="100" t="str">
        <f t="shared" si="1205"/>
        <v>Sverige</v>
      </c>
      <c r="GP166" s="100" t="str">
        <f t="shared" si="1205"/>
        <v>Elfenbenskusten</v>
      </c>
      <c r="GQ166" s="100" t="str">
        <f t="shared" si="1205"/>
        <v>Uzbekistan</v>
      </c>
      <c r="GR166" s="42" t="str">
        <f t="shared" si="81"/>
        <v/>
      </c>
      <c r="GS166" s="42"/>
      <c r="GT166" s="42"/>
      <c r="GU166" s="42"/>
      <c r="GV166" s="42"/>
      <c r="GW166" s="42"/>
      <c r="GX166" s="58"/>
      <c r="GY166" s="42"/>
      <c r="GZ166" s="85">
        <v>163</v>
      </c>
      <c r="HA166" s="42"/>
      <c r="HB166" s="96"/>
      <c r="HC166" s="85"/>
      <c r="HD166" s="42"/>
      <c r="HE166" s="42"/>
      <c r="HF166" s="42"/>
      <c r="HG166" s="42"/>
    </row>
    <row r="167" spans="1:215" ht="14.25" customHeight="1" x14ac:dyDescent="0.35">
      <c r="A167" s="42"/>
      <c r="B167" s="43"/>
      <c r="C167" s="43"/>
      <c r="D167" s="43"/>
      <c r="E167" s="44"/>
      <c r="F167" s="43"/>
      <c r="G167" s="44"/>
      <c r="H167" s="44"/>
      <c r="I167" s="44"/>
      <c r="J167" s="57"/>
      <c r="K167" s="58"/>
      <c r="L167" s="58"/>
      <c r="M167" s="46"/>
      <c r="N167" s="46"/>
      <c r="O167" s="42"/>
      <c r="P167" s="42"/>
      <c r="Q167" s="42"/>
      <c r="R167" s="42"/>
      <c r="S167" s="42"/>
      <c r="T167" s="42"/>
      <c r="U167" s="42"/>
      <c r="V167" s="43"/>
      <c r="W167" s="42"/>
      <c r="X167" s="44"/>
      <c r="Y167" s="44"/>
      <c r="Z167" s="44"/>
      <c r="AA167" s="44"/>
      <c r="AB167" s="47"/>
      <c r="AC167" s="48"/>
      <c r="AD167" s="42"/>
      <c r="AE167" s="14"/>
      <c r="AF167" s="14"/>
      <c r="AG167" s="14"/>
      <c r="AH167" s="14"/>
      <c r="AI167" s="44"/>
      <c r="AJ167" s="44"/>
      <c r="AK167" s="44"/>
      <c r="AL167" s="57"/>
      <c r="AM167" s="58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14"/>
      <c r="BS167" s="14"/>
      <c r="BT167" s="14"/>
      <c r="BU167" s="49"/>
      <c r="BV167" s="49"/>
      <c r="BW167" s="49"/>
      <c r="BX167" s="49"/>
      <c r="BY167" s="49"/>
      <c r="BZ167" s="49"/>
      <c r="CA167" s="49"/>
      <c r="CB167" s="14"/>
      <c r="CC167" s="49"/>
      <c r="CD167" s="49"/>
      <c r="CE167" s="14"/>
      <c r="CF167" s="14"/>
      <c r="CG167" s="49"/>
      <c r="CH167" s="49"/>
      <c r="CI167" s="49"/>
      <c r="CJ167" s="49"/>
      <c r="CK167" s="49"/>
      <c r="CL167" s="49"/>
      <c r="CM167" s="49"/>
      <c r="CN167" s="49"/>
      <c r="CO167" s="49"/>
      <c r="CP167" s="49"/>
      <c r="CQ167" s="49"/>
      <c r="CR167" s="49"/>
      <c r="CS167" s="49"/>
      <c r="CT167" s="49"/>
      <c r="CU167" s="49"/>
      <c r="CV167" s="49"/>
      <c r="CW167" s="49"/>
      <c r="CX167" s="49"/>
      <c r="CY167" s="14"/>
      <c r="CZ167" s="14"/>
      <c r="DA167" s="49"/>
      <c r="DB167" s="49"/>
      <c r="DC167" s="49"/>
      <c r="DD167" s="49"/>
      <c r="DE167" s="49"/>
      <c r="DF167" s="49"/>
      <c r="DG167" s="49"/>
      <c r="DH167" s="49"/>
      <c r="DI167" s="49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49"/>
      <c r="DU167" s="49"/>
      <c r="DV167" s="49"/>
      <c r="DW167" s="49"/>
      <c r="DX167" s="49"/>
      <c r="DY167" s="49"/>
      <c r="DZ167" s="49"/>
      <c r="EA167" s="49"/>
      <c r="EB167" s="49"/>
      <c r="EC167" s="49"/>
      <c r="ED167" s="49"/>
      <c r="EE167" s="49"/>
      <c r="EF167" s="49"/>
      <c r="EG167" s="49"/>
      <c r="EH167" s="49"/>
      <c r="EI167" s="49"/>
      <c r="EJ167" s="49"/>
      <c r="EK167" s="49"/>
      <c r="EL167" s="49"/>
      <c r="EM167" s="14"/>
      <c r="EN167" s="49"/>
      <c r="EO167" s="49"/>
      <c r="EP167" s="49"/>
      <c r="EQ167" s="49"/>
      <c r="ER167" s="49"/>
      <c r="ES167" s="49"/>
      <c r="ET167" s="49"/>
      <c r="EU167" s="49"/>
      <c r="EV167" s="49"/>
      <c r="EW167" s="49"/>
      <c r="EX167" s="49"/>
      <c r="EY167" s="49"/>
      <c r="EZ167" s="49"/>
      <c r="FA167" s="49"/>
      <c r="FB167" s="49"/>
      <c r="FC167" s="49"/>
      <c r="FD167" s="49"/>
      <c r="FE167" s="49"/>
      <c r="FF167" s="49"/>
      <c r="FG167" s="14"/>
      <c r="FH167" s="49"/>
      <c r="FI167" s="49"/>
      <c r="FJ167" s="14"/>
      <c r="FK167" s="42"/>
      <c r="FL167" s="42"/>
      <c r="FM167" s="42"/>
      <c r="FN167" s="42"/>
      <c r="FO167" s="42"/>
      <c r="FP167" s="42"/>
      <c r="FQ167" s="42"/>
      <c r="FR167" s="42"/>
      <c r="FS167" s="42"/>
      <c r="FT167" s="42"/>
      <c r="FU167" s="42"/>
      <c r="FV167" s="42"/>
      <c r="FW167" s="42"/>
      <c r="FX167" s="42"/>
      <c r="FY167" s="42"/>
      <c r="FZ167" s="44">
        <v>165</v>
      </c>
      <c r="GA167" s="44" t="str">
        <f t="shared" si="79"/>
        <v>HGBCJFDE</v>
      </c>
      <c r="GB167" s="44" t="s">
        <v>160</v>
      </c>
      <c r="GC167" s="44" t="s">
        <v>149</v>
      </c>
      <c r="GD167" s="44" t="s">
        <v>146</v>
      </c>
      <c r="GE167" s="44" t="s">
        <v>163</v>
      </c>
      <c r="GF167" s="44" t="s">
        <v>159</v>
      </c>
      <c r="GG167" s="44" t="s">
        <v>109</v>
      </c>
      <c r="GH167" s="44" t="s">
        <v>147</v>
      </c>
      <c r="GI167" s="44" t="s">
        <v>148</v>
      </c>
      <c r="GJ167" s="100" t="str">
        <f t="shared" ref="GJ167:GQ167" si="1206">VLOOKUP(GB167,$FM$3:$FN$15,2,FALSE)</f>
        <v>Saudiarabien</v>
      </c>
      <c r="GK167" s="100" t="str">
        <f t="shared" si="1206"/>
        <v>Iran</v>
      </c>
      <c r="GL167" s="100" t="str">
        <f t="shared" si="1206"/>
        <v>Qatar</v>
      </c>
      <c r="GM167" s="100" t="str">
        <f t="shared" si="1206"/>
        <v>Haiti</v>
      </c>
      <c r="GN167" s="100" t="str">
        <f t="shared" si="1206"/>
        <v>Österrike</v>
      </c>
      <c r="GO167" s="100" t="str">
        <f t="shared" si="1206"/>
        <v>Sverige</v>
      </c>
      <c r="GP167" s="100" t="str">
        <f t="shared" si="1206"/>
        <v>Australien</v>
      </c>
      <c r="GQ167" s="100" t="str">
        <f t="shared" si="1206"/>
        <v>Elfenbenskusten</v>
      </c>
      <c r="GR167" s="42" t="str">
        <f t="shared" si="81"/>
        <v/>
      </c>
      <c r="GS167" s="42"/>
      <c r="GT167" s="42"/>
      <c r="GU167" s="42"/>
      <c r="GV167" s="42"/>
      <c r="GW167" s="42"/>
      <c r="GX167" s="51"/>
      <c r="GY167" s="42"/>
      <c r="GZ167" s="85">
        <v>164</v>
      </c>
      <c r="HA167" s="42"/>
      <c r="HB167" s="96"/>
      <c r="HC167" s="85"/>
      <c r="HD167" s="42"/>
      <c r="HE167" s="42"/>
      <c r="HF167" s="42"/>
      <c r="HG167" s="42"/>
    </row>
    <row r="168" spans="1:215" ht="14.25" customHeight="1" x14ac:dyDescent="0.35">
      <c r="A168" s="42"/>
      <c r="B168" s="43"/>
      <c r="C168" s="43"/>
      <c r="D168" s="43"/>
      <c r="E168" s="44"/>
      <c r="F168" s="43"/>
      <c r="G168" s="44"/>
      <c r="H168" s="44"/>
      <c r="I168" s="44"/>
      <c r="J168" s="57"/>
      <c r="K168" s="58"/>
      <c r="L168" s="58"/>
      <c r="M168" s="46"/>
      <c r="N168" s="46"/>
      <c r="O168" s="42"/>
      <c r="P168" s="42"/>
      <c r="Q168" s="42"/>
      <c r="R168" s="42"/>
      <c r="S168" s="42"/>
      <c r="T168" s="42"/>
      <c r="U168" s="42"/>
      <c r="V168" s="43"/>
      <c r="W168" s="42"/>
      <c r="X168" s="44"/>
      <c r="Y168" s="44"/>
      <c r="Z168" s="44"/>
      <c r="AA168" s="44"/>
      <c r="AB168" s="47"/>
      <c r="AC168" s="48"/>
      <c r="AD168" s="42"/>
      <c r="AE168" s="14"/>
      <c r="AF168" s="14"/>
      <c r="AG168" s="14"/>
      <c r="AH168" s="14"/>
      <c r="AI168" s="44"/>
      <c r="AJ168" s="44"/>
      <c r="AK168" s="44"/>
      <c r="AL168" s="57"/>
      <c r="AM168" s="58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/>
      <c r="BR168" s="14"/>
      <c r="BS168" s="14"/>
      <c r="BT168" s="14"/>
      <c r="BU168" s="49"/>
      <c r="BV168" s="49"/>
      <c r="BW168" s="49"/>
      <c r="BX168" s="49"/>
      <c r="BY168" s="49"/>
      <c r="BZ168" s="49"/>
      <c r="CA168" s="49"/>
      <c r="CB168" s="14"/>
      <c r="CC168" s="49"/>
      <c r="CD168" s="49"/>
      <c r="CE168" s="14"/>
      <c r="CF168" s="14"/>
      <c r="CG168" s="49"/>
      <c r="CH168" s="49"/>
      <c r="CI168" s="49"/>
      <c r="CJ168" s="49"/>
      <c r="CK168" s="49"/>
      <c r="CL168" s="49"/>
      <c r="CM168" s="49"/>
      <c r="CN168" s="49"/>
      <c r="CO168" s="49"/>
      <c r="CP168" s="49"/>
      <c r="CQ168" s="49"/>
      <c r="CR168" s="49"/>
      <c r="CS168" s="49"/>
      <c r="CT168" s="49"/>
      <c r="CU168" s="49"/>
      <c r="CV168" s="49"/>
      <c r="CW168" s="49"/>
      <c r="CX168" s="49"/>
      <c r="CY168" s="14"/>
      <c r="CZ168" s="14"/>
      <c r="DA168" s="49"/>
      <c r="DB168" s="49"/>
      <c r="DC168" s="49"/>
      <c r="DD168" s="49"/>
      <c r="DE168" s="49"/>
      <c r="DF168" s="49"/>
      <c r="DG168" s="49"/>
      <c r="DH168" s="49"/>
      <c r="DI168" s="49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49"/>
      <c r="DU168" s="49"/>
      <c r="DV168" s="49"/>
      <c r="DW168" s="49"/>
      <c r="DX168" s="49"/>
      <c r="DY168" s="49"/>
      <c r="DZ168" s="49"/>
      <c r="EA168" s="49"/>
      <c r="EB168" s="49"/>
      <c r="EC168" s="49"/>
      <c r="ED168" s="49"/>
      <c r="EE168" s="49"/>
      <c r="EF168" s="49"/>
      <c r="EG168" s="49"/>
      <c r="EH168" s="49"/>
      <c r="EI168" s="49"/>
      <c r="EJ168" s="49"/>
      <c r="EK168" s="49"/>
      <c r="EL168" s="49"/>
      <c r="EM168" s="14"/>
      <c r="EN168" s="49"/>
      <c r="EO168" s="49"/>
      <c r="EP168" s="49"/>
      <c r="EQ168" s="49"/>
      <c r="ER168" s="49"/>
      <c r="ES168" s="49"/>
      <c r="ET168" s="49"/>
      <c r="EU168" s="49"/>
      <c r="EV168" s="49"/>
      <c r="EW168" s="49"/>
      <c r="EX168" s="49"/>
      <c r="EY168" s="49"/>
      <c r="EZ168" s="49"/>
      <c r="FA168" s="49"/>
      <c r="FB168" s="49"/>
      <c r="FC168" s="49"/>
      <c r="FD168" s="49"/>
      <c r="FE168" s="49"/>
      <c r="FF168" s="49"/>
      <c r="FG168" s="14"/>
      <c r="FH168" s="49"/>
      <c r="FI168" s="49"/>
      <c r="FJ168" s="14"/>
      <c r="FK168" s="42"/>
      <c r="FL168" s="42"/>
      <c r="FM168" s="42"/>
      <c r="FN168" s="42"/>
      <c r="FO168" s="42"/>
      <c r="FP168" s="42"/>
      <c r="FQ168" s="42"/>
      <c r="FR168" s="42"/>
      <c r="FS168" s="42"/>
      <c r="FT168" s="42"/>
      <c r="FU168" s="42"/>
      <c r="FV168" s="42"/>
      <c r="FW168" s="42"/>
      <c r="FX168" s="42"/>
      <c r="FY168" s="42"/>
      <c r="FZ168" s="44">
        <v>166</v>
      </c>
      <c r="GA168" s="44" t="str">
        <f t="shared" si="79"/>
        <v>CGBDHFEI</v>
      </c>
      <c r="GB168" s="44" t="s">
        <v>163</v>
      </c>
      <c r="GC168" s="44" t="s">
        <v>149</v>
      </c>
      <c r="GD168" s="44" t="s">
        <v>146</v>
      </c>
      <c r="GE168" s="44" t="s">
        <v>147</v>
      </c>
      <c r="GF168" s="44" t="s">
        <v>160</v>
      </c>
      <c r="GG168" s="44" t="s">
        <v>109</v>
      </c>
      <c r="GH168" s="44" t="s">
        <v>148</v>
      </c>
      <c r="GI168" s="44" t="s">
        <v>150</v>
      </c>
      <c r="GJ168" s="100" t="str">
        <f t="shared" ref="GJ168:GQ168" si="1207">VLOOKUP(GB168,$FM$3:$FN$15,2,FALSE)</f>
        <v>Haiti</v>
      </c>
      <c r="GK168" s="100" t="str">
        <f t="shared" si="1207"/>
        <v>Iran</v>
      </c>
      <c r="GL168" s="100" t="str">
        <f t="shared" si="1207"/>
        <v>Qatar</v>
      </c>
      <c r="GM168" s="100" t="str">
        <f t="shared" si="1207"/>
        <v>Australien</v>
      </c>
      <c r="GN168" s="100" t="str">
        <f t="shared" si="1207"/>
        <v>Saudiarabien</v>
      </c>
      <c r="GO168" s="100" t="str">
        <f t="shared" si="1207"/>
        <v>Sverige</v>
      </c>
      <c r="GP168" s="100" t="str">
        <f t="shared" si="1207"/>
        <v>Elfenbenskusten</v>
      </c>
      <c r="GQ168" s="100" t="str">
        <f t="shared" si="1207"/>
        <v>Irak</v>
      </c>
      <c r="GR168" s="42" t="str">
        <f t="shared" si="81"/>
        <v/>
      </c>
      <c r="GS168" s="42"/>
      <c r="GT168" s="42"/>
      <c r="GU168" s="42"/>
      <c r="GV168" s="42"/>
      <c r="GW168" s="42"/>
      <c r="GX168" s="127"/>
      <c r="GY168" s="42"/>
      <c r="GZ168" s="85">
        <v>165</v>
      </c>
      <c r="HA168" s="42"/>
      <c r="HB168" s="96"/>
      <c r="HC168" s="85"/>
      <c r="HD168" s="42"/>
      <c r="HE168" s="42"/>
      <c r="HF168" s="42"/>
      <c r="HG168" s="42"/>
    </row>
    <row r="169" spans="1:215" ht="14.25" customHeight="1" x14ac:dyDescent="0.35">
      <c r="A169" s="42"/>
      <c r="B169" s="43"/>
      <c r="C169" s="43"/>
      <c r="D169" s="43"/>
      <c r="E169" s="44"/>
      <c r="F169" s="43"/>
      <c r="G169" s="44"/>
      <c r="H169" s="44"/>
      <c r="I169" s="44"/>
      <c r="J169" s="57"/>
      <c r="K169" s="58"/>
      <c r="L169" s="58"/>
      <c r="M169" s="46"/>
      <c r="N169" s="46"/>
      <c r="O169" s="42"/>
      <c r="P169" s="42"/>
      <c r="Q169" s="42"/>
      <c r="R169" s="42"/>
      <c r="S169" s="42"/>
      <c r="T169" s="42"/>
      <c r="U169" s="42"/>
      <c r="V169" s="43"/>
      <c r="W169" s="42"/>
      <c r="X169" s="44"/>
      <c r="Y169" s="44"/>
      <c r="Z169" s="44"/>
      <c r="AA169" s="44"/>
      <c r="AB169" s="47"/>
      <c r="AC169" s="48"/>
      <c r="AD169" s="42"/>
      <c r="AE169" s="14"/>
      <c r="AF169" s="14"/>
      <c r="AG169" s="14"/>
      <c r="AH169" s="14"/>
      <c r="AI169" s="44"/>
      <c r="AJ169" s="44"/>
      <c r="AK169" s="44"/>
      <c r="AL169" s="57"/>
      <c r="AM169" s="58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/>
      <c r="BR169" s="14"/>
      <c r="BS169" s="14"/>
      <c r="BT169" s="14"/>
      <c r="BU169" s="49"/>
      <c r="BV169" s="49"/>
      <c r="BW169" s="49"/>
      <c r="BX169" s="49"/>
      <c r="BY169" s="49"/>
      <c r="BZ169" s="49"/>
      <c r="CA169" s="49"/>
      <c r="CB169" s="14"/>
      <c r="CC169" s="49"/>
      <c r="CD169" s="49"/>
      <c r="CE169" s="14"/>
      <c r="CF169" s="14"/>
      <c r="CG169" s="49"/>
      <c r="CH169" s="49"/>
      <c r="CI169" s="49"/>
      <c r="CJ169" s="49"/>
      <c r="CK169" s="49"/>
      <c r="CL169" s="49"/>
      <c r="CM169" s="49"/>
      <c r="CN169" s="49"/>
      <c r="CO169" s="49"/>
      <c r="CP169" s="49"/>
      <c r="CQ169" s="49"/>
      <c r="CR169" s="49"/>
      <c r="CS169" s="49"/>
      <c r="CT169" s="49"/>
      <c r="CU169" s="49"/>
      <c r="CV169" s="49"/>
      <c r="CW169" s="49"/>
      <c r="CX169" s="49"/>
      <c r="CY169" s="14"/>
      <c r="CZ169" s="14"/>
      <c r="DA169" s="49"/>
      <c r="DB169" s="49"/>
      <c r="DC169" s="49"/>
      <c r="DD169" s="49"/>
      <c r="DE169" s="49"/>
      <c r="DF169" s="49"/>
      <c r="DG169" s="49"/>
      <c r="DH169" s="49"/>
      <c r="DI169" s="49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49"/>
      <c r="DU169" s="49"/>
      <c r="DV169" s="49"/>
      <c r="DW169" s="49"/>
      <c r="DX169" s="49"/>
      <c r="DY169" s="49"/>
      <c r="DZ169" s="49"/>
      <c r="EA169" s="49"/>
      <c r="EB169" s="49"/>
      <c r="EC169" s="49"/>
      <c r="ED169" s="49"/>
      <c r="EE169" s="49"/>
      <c r="EF169" s="49"/>
      <c r="EG169" s="49"/>
      <c r="EH169" s="49"/>
      <c r="EI169" s="49"/>
      <c r="EJ169" s="49"/>
      <c r="EK169" s="49"/>
      <c r="EL169" s="49"/>
      <c r="EM169" s="14"/>
      <c r="EN169" s="49"/>
      <c r="EO169" s="49"/>
      <c r="EP169" s="49"/>
      <c r="EQ169" s="49"/>
      <c r="ER169" s="49"/>
      <c r="ES169" s="49"/>
      <c r="ET169" s="49"/>
      <c r="EU169" s="49"/>
      <c r="EV169" s="49"/>
      <c r="EW169" s="49"/>
      <c r="EX169" s="49"/>
      <c r="EY169" s="49"/>
      <c r="EZ169" s="49"/>
      <c r="FA169" s="49"/>
      <c r="FB169" s="49"/>
      <c r="FC169" s="49"/>
      <c r="FD169" s="49"/>
      <c r="FE169" s="49"/>
      <c r="FF169" s="49"/>
      <c r="FG169" s="14"/>
      <c r="FH169" s="49"/>
      <c r="FI169" s="49"/>
      <c r="FJ169" s="14"/>
      <c r="FK169" s="42"/>
      <c r="FL169" s="42"/>
      <c r="FM169" s="42"/>
      <c r="FN169" s="42"/>
      <c r="FO169" s="42"/>
      <c r="FP169" s="42"/>
      <c r="FQ169" s="42"/>
      <c r="FR169" s="42"/>
      <c r="FS169" s="42"/>
      <c r="FT169" s="42"/>
      <c r="FU169" s="42"/>
      <c r="FV169" s="42"/>
      <c r="FW169" s="42"/>
      <c r="FX169" s="42"/>
      <c r="FY169" s="42"/>
      <c r="FZ169" s="44">
        <v>167</v>
      </c>
      <c r="GA169" s="44" t="str">
        <f t="shared" si="79"/>
        <v>HJIFAGLK</v>
      </c>
      <c r="GB169" s="44" t="s">
        <v>160</v>
      </c>
      <c r="GC169" s="44" t="s">
        <v>159</v>
      </c>
      <c r="GD169" s="44" t="s">
        <v>150</v>
      </c>
      <c r="GE169" s="44" t="s">
        <v>109</v>
      </c>
      <c r="GF169" s="44" t="s">
        <v>145</v>
      </c>
      <c r="GG169" s="44" t="s">
        <v>149</v>
      </c>
      <c r="GH169" s="44" t="s">
        <v>152</v>
      </c>
      <c r="GI169" s="44" t="s">
        <v>151</v>
      </c>
      <c r="GJ169" s="100" t="str">
        <f t="shared" ref="GJ169:GQ169" si="1208">VLOOKUP(GB169,$FM$3:$FN$15,2,FALSE)</f>
        <v>Saudiarabien</v>
      </c>
      <c r="GK169" s="100" t="str">
        <f t="shared" si="1208"/>
        <v>Österrike</v>
      </c>
      <c r="GL169" s="100" t="str">
        <f t="shared" si="1208"/>
        <v>Irak</v>
      </c>
      <c r="GM169" s="100" t="str">
        <f t="shared" si="1208"/>
        <v>Sverige</v>
      </c>
      <c r="GN169" s="100" t="str">
        <f t="shared" si="1208"/>
        <v>Sydkorea</v>
      </c>
      <c r="GO169" s="100" t="str">
        <f t="shared" si="1208"/>
        <v>Iran</v>
      </c>
      <c r="GP169" s="100" t="str">
        <f t="shared" si="1208"/>
        <v>Ghana</v>
      </c>
      <c r="GQ169" s="100" t="str">
        <f t="shared" si="1208"/>
        <v>Uzbekistan</v>
      </c>
      <c r="GR169" s="42" t="str">
        <f t="shared" si="81"/>
        <v/>
      </c>
      <c r="GS169" s="42"/>
      <c r="GT169" s="42"/>
      <c r="GU169" s="42"/>
      <c r="GV169" s="42"/>
      <c r="GW169" s="42"/>
      <c r="GX169" s="127"/>
      <c r="GY169" s="42"/>
      <c r="GZ169" s="85">
        <v>166</v>
      </c>
      <c r="HA169" s="42"/>
      <c r="HB169" s="96"/>
      <c r="HC169" s="85"/>
      <c r="HD169" s="42"/>
      <c r="HE169" s="42"/>
      <c r="HF169" s="42"/>
      <c r="HG169" s="42"/>
    </row>
    <row r="170" spans="1:215" ht="14.25" customHeight="1" x14ac:dyDescent="0.35">
      <c r="A170" s="42"/>
      <c r="B170" s="43"/>
      <c r="C170" s="43"/>
      <c r="D170" s="43"/>
      <c r="E170" s="44"/>
      <c r="F170" s="43"/>
      <c r="G170" s="44"/>
      <c r="H170" s="44"/>
      <c r="I170" s="44"/>
      <c r="J170" s="57"/>
      <c r="K170" s="58"/>
      <c r="L170" s="58"/>
      <c r="M170" s="46"/>
      <c r="N170" s="46"/>
      <c r="O170" s="42"/>
      <c r="P170" s="42"/>
      <c r="Q170" s="42"/>
      <c r="R170" s="42"/>
      <c r="S170" s="42"/>
      <c r="T170" s="42"/>
      <c r="U170" s="42"/>
      <c r="V170" s="43"/>
      <c r="W170" s="42"/>
      <c r="X170" s="44"/>
      <c r="Y170" s="44"/>
      <c r="Z170" s="44"/>
      <c r="AA170" s="44"/>
      <c r="AB170" s="47"/>
      <c r="AC170" s="48"/>
      <c r="AD170" s="42"/>
      <c r="AE170" s="14"/>
      <c r="AF170" s="14"/>
      <c r="AG170" s="14"/>
      <c r="AH170" s="14"/>
      <c r="AI170" s="44"/>
      <c r="AJ170" s="44"/>
      <c r="AK170" s="44"/>
      <c r="AL170" s="57"/>
      <c r="AM170" s="58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/>
      <c r="BR170" s="14"/>
      <c r="BS170" s="14"/>
      <c r="BT170" s="14"/>
      <c r="BU170" s="49"/>
      <c r="BV170" s="49"/>
      <c r="BW170" s="49"/>
      <c r="BX170" s="49"/>
      <c r="BY170" s="49"/>
      <c r="BZ170" s="49"/>
      <c r="CA170" s="49"/>
      <c r="CB170" s="14"/>
      <c r="CC170" s="49"/>
      <c r="CD170" s="49"/>
      <c r="CE170" s="14"/>
      <c r="CF170" s="14"/>
      <c r="CG170" s="49"/>
      <c r="CH170" s="49"/>
      <c r="CI170" s="49"/>
      <c r="CJ170" s="49"/>
      <c r="CK170" s="49"/>
      <c r="CL170" s="49"/>
      <c r="CM170" s="49"/>
      <c r="CN170" s="49"/>
      <c r="CO170" s="49"/>
      <c r="CP170" s="49"/>
      <c r="CQ170" s="49"/>
      <c r="CR170" s="49"/>
      <c r="CS170" s="49"/>
      <c r="CT170" s="49"/>
      <c r="CU170" s="49"/>
      <c r="CV170" s="49"/>
      <c r="CW170" s="49"/>
      <c r="CX170" s="49"/>
      <c r="CY170" s="14"/>
      <c r="CZ170" s="14"/>
      <c r="DA170" s="49"/>
      <c r="DB170" s="49"/>
      <c r="DC170" s="49"/>
      <c r="DD170" s="49"/>
      <c r="DE170" s="49"/>
      <c r="DF170" s="49"/>
      <c r="DG170" s="49"/>
      <c r="DH170" s="49"/>
      <c r="DI170" s="49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49"/>
      <c r="DU170" s="49"/>
      <c r="DV170" s="49"/>
      <c r="DW170" s="49"/>
      <c r="DX170" s="49"/>
      <c r="DY170" s="49"/>
      <c r="DZ170" s="49"/>
      <c r="EA170" s="49"/>
      <c r="EB170" s="49"/>
      <c r="EC170" s="49"/>
      <c r="ED170" s="49"/>
      <c r="EE170" s="49"/>
      <c r="EF170" s="49"/>
      <c r="EG170" s="49"/>
      <c r="EH170" s="49"/>
      <c r="EI170" s="49"/>
      <c r="EJ170" s="49"/>
      <c r="EK170" s="49"/>
      <c r="EL170" s="49"/>
      <c r="EM170" s="14"/>
      <c r="EN170" s="49"/>
      <c r="EO170" s="49"/>
      <c r="EP170" s="49"/>
      <c r="EQ170" s="49"/>
      <c r="ER170" s="49"/>
      <c r="ES170" s="49"/>
      <c r="ET170" s="49"/>
      <c r="EU170" s="49"/>
      <c r="EV170" s="49"/>
      <c r="EW170" s="49"/>
      <c r="EX170" s="49"/>
      <c r="EY170" s="49"/>
      <c r="EZ170" s="49"/>
      <c r="FA170" s="49"/>
      <c r="FB170" s="49"/>
      <c r="FC170" s="49"/>
      <c r="FD170" s="49"/>
      <c r="FE170" s="49"/>
      <c r="FF170" s="49"/>
      <c r="FG170" s="14"/>
      <c r="FH170" s="49"/>
      <c r="FI170" s="49"/>
      <c r="FJ170" s="14"/>
      <c r="FK170" s="42"/>
      <c r="FL170" s="42"/>
      <c r="FM170" s="42"/>
      <c r="FN170" s="42"/>
      <c r="FO170" s="42"/>
      <c r="FP170" s="42"/>
      <c r="FQ170" s="42"/>
      <c r="FR170" s="42"/>
      <c r="FS170" s="42"/>
      <c r="FT170" s="42"/>
      <c r="FU170" s="42"/>
      <c r="FV170" s="42"/>
      <c r="FW170" s="42"/>
      <c r="FX170" s="42"/>
      <c r="FY170" s="42"/>
      <c r="FZ170" s="44">
        <v>168</v>
      </c>
      <c r="GA170" s="44" t="str">
        <f t="shared" si="79"/>
        <v>EJIAHGLK</v>
      </c>
      <c r="GB170" s="44" t="s">
        <v>148</v>
      </c>
      <c r="GC170" s="44" t="s">
        <v>159</v>
      </c>
      <c r="GD170" s="44" t="s">
        <v>150</v>
      </c>
      <c r="GE170" s="44" t="s">
        <v>145</v>
      </c>
      <c r="GF170" s="44" t="s">
        <v>160</v>
      </c>
      <c r="GG170" s="44" t="s">
        <v>149</v>
      </c>
      <c r="GH170" s="44" t="s">
        <v>152</v>
      </c>
      <c r="GI170" s="44" t="s">
        <v>151</v>
      </c>
      <c r="GJ170" s="100" t="str">
        <f t="shared" ref="GJ170:GQ170" si="1209">VLOOKUP(GB170,$FM$3:$FN$15,2,FALSE)</f>
        <v>Elfenbenskusten</v>
      </c>
      <c r="GK170" s="100" t="str">
        <f t="shared" si="1209"/>
        <v>Österrike</v>
      </c>
      <c r="GL170" s="100" t="str">
        <f t="shared" si="1209"/>
        <v>Irak</v>
      </c>
      <c r="GM170" s="100" t="str">
        <f t="shared" si="1209"/>
        <v>Sydkorea</v>
      </c>
      <c r="GN170" s="100" t="str">
        <f t="shared" si="1209"/>
        <v>Saudiarabien</v>
      </c>
      <c r="GO170" s="100" t="str">
        <f t="shared" si="1209"/>
        <v>Iran</v>
      </c>
      <c r="GP170" s="100" t="str">
        <f t="shared" si="1209"/>
        <v>Ghana</v>
      </c>
      <c r="GQ170" s="100" t="str">
        <f t="shared" si="1209"/>
        <v>Uzbekistan</v>
      </c>
      <c r="GR170" s="42" t="str">
        <f t="shared" si="81"/>
        <v/>
      </c>
      <c r="GS170" s="42"/>
      <c r="GT170" s="42"/>
      <c r="GU170" s="42"/>
      <c r="GV170" s="42"/>
      <c r="GW170" s="42"/>
      <c r="GX170" s="58"/>
      <c r="GY170" s="42"/>
      <c r="GZ170" s="85">
        <v>167</v>
      </c>
      <c r="HA170" s="42"/>
      <c r="HB170" s="96"/>
      <c r="HC170" s="85"/>
      <c r="HD170" s="42"/>
      <c r="HE170" s="42"/>
      <c r="HF170" s="42"/>
      <c r="HG170" s="42"/>
    </row>
    <row r="171" spans="1:215" ht="14.25" customHeight="1" x14ac:dyDescent="0.35">
      <c r="A171" s="42"/>
      <c r="B171" s="43"/>
      <c r="C171" s="43"/>
      <c r="D171" s="43"/>
      <c r="E171" s="44"/>
      <c r="F171" s="43"/>
      <c r="G171" s="44"/>
      <c r="H171" s="44"/>
      <c r="I171" s="44"/>
      <c r="J171" s="57"/>
      <c r="K171" s="58"/>
      <c r="L171" s="58"/>
      <c r="M171" s="46"/>
      <c r="N171" s="46"/>
      <c r="O171" s="42"/>
      <c r="P171" s="42"/>
      <c r="Q171" s="42"/>
      <c r="R171" s="42"/>
      <c r="S171" s="42"/>
      <c r="T171" s="42"/>
      <c r="U171" s="42"/>
      <c r="V171" s="43"/>
      <c r="W171" s="42"/>
      <c r="X171" s="44"/>
      <c r="Y171" s="44"/>
      <c r="Z171" s="44"/>
      <c r="AA171" s="44"/>
      <c r="AB171" s="47"/>
      <c r="AC171" s="48"/>
      <c r="AD171" s="42"/>
      <c r="AE171" s="14"/>
      <c r="AF171" s="14"/>
      <c r="AG171" s="14"/>
      <c r="AH171" s="14"/>
      <c r="AI171" s="44"/>
      <c r="AJ171" s="44"/>
      <c r="AK171" s="44"/>
      <c r="AL171" s="57"/>
      <c r="AM171" s="58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/>
      <c r="BR171" s="14"/>
      <c r="BS171" s="14"/>
      <c r="BT171" s="14"/>
      <c r="BU171" s="49"/>
      <c r="BV171" s="49"/>
      <c r="BW171" s="49"/>
      <c r="BX171" s="49"/>
      <c r="BY171" s="49"/>
      <c r="BZ171" s="49"/>
      <c r="CA171" s="49"/>
      <c r="CB171" s="14"/>
      <c r="CC171" s="49"/>
      <c r="CD171" s="49"/>
      <c r="CE171" s="14"/>
      <c r="CF171" s="14"/>
      <c r="CG171" s="49"/>
      <c r="CH171" s="49"/>
      <c r="CI171" s="49"/>
      <c r="CJ171" s="49"/>
      <c r="CK171" s="49"/>
      <c r="CL171" s="49"/>
      <c r="CM171" s="49"/>
      <c r="CN171" s="49"/>
      <c r="CO171" s="49"/>
      <c r="CP171" s="49"/>
      <c r="CQ171" s="49"/>
      <c r="CR171" s="49"/>
      <c r="CS171" s="49"/>
      <c r="CT171" s="49"/>
      <c r="CU171" s="49"/>
      <c r="CV171" s="49"/>
      <c r="CW171" s="49"/>
      <c r="CX171" s="49"/>
      <c r="CY171" s="14"/>
      <c r="CZ171" s="14"/>
      <c r="DA171" s="49"/>
      <c r="DB171" s="49"/>
      <c r="DC171" s="49"/>
      <c r="DD171" s="49"/>
      <c r="DE171" s="49"/>
      <c r="DF171" s="49"/>
      <c r="DG171" s="49"/>
      <c r="DH171" s="49"/>
      <c r="DI171" s="49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49"/>
      <c r="DU171" s="49"/>
      <c r="DV171" s="49"/>
      <c r="DW171" s="49"/>
      <c r="DX171" s="49"/>
      <c r="DY171" s="49"/>
      <c r="DZ171" s="49"/>
      <c r="EA171" s="49"/>
      <c r="EB171" s="49"/>
      <c r="EC171" s="49"/>
      <c r="ED171" s="49"/>
      <c r="EE171" s="49"/>
      <c r="EF171" s="49"/>
      <c r="EG171" s="49"/>
      <c r="EH171" s="49"/>
      <c r="EI171" s="49"/>
      <c r="EJ171" s="49"/>
      <c r="EK171" s="49"/>
      <c r="EL171" s="49"/>
      <c r="EM171" s="14"/>
      <c r="EN171" s="49"/>
      <c r="EO171" s="49"/>
      <c r="EP171" s="49"/>
      <c r="EQ171" s="49"/>
      <c r="ER171" s="49"/>
      <c r="ES171" s="49"/>
      <c r="ET171" s="49"/>
      <c r="EU171" s="49"/>
      <c r="EV171" s="49"/>
      <c r="EW171" s="49"/>
      <c r="EX171" s="49"/>
      <c r="EY171" s="49"/>
      <c r="EZ171" s="49"/>
      <c r="FA171" s="49"/>
      <c r="FB171" s="49"/>
      <c r="FC171" s="49"/>
      <c r="FD171" s="49"/>
      <c r="FE171" s="49"/>
      <c r="FF171" s="49"/>
      <c r="FG171" s="14"/>
      <c r="FH171" s="49"/>
      <c r="FI171" s="49"/>
      <c r="FJ171" s="14"/>
      <c r="FK171" s="42"/>
      <c r="FL171" s="42"/>
      <c r="FM171" s="42"/>
      <c r="FN171" s="42"/>
      <c r="FO171" s="42"/>
      <c r="FP171" s="42"/>
      <c r="FQ171" s="42"/>
      <c r="FR171" s="42"/>
      <c r="FS171" s="42"/>
      <c r="FT171" s="42"/>
      <c r="FU171" s="42"/>
      <c r="FV171" s="42"/>
      <c r="FW171" s="42"/>
      <c r="FX171" s="42"/>
      <c r="FY171" s="42"/>
      <c r="FZ171" s="44">
        <v>169</v>
      </c>
      <c r="GA171" s="44" t="str">
        <f t="shared" si="79"/>
        <v>EJIFAHLK</v>
      </c>
      <c r="GB171" s="44" t="s">
        <v>148</v>
      </c>
      <c r="GC171" s="44" t="s">
        <v>159</v>
      </c>
      <c r="GD171" s="44" t="s">
        <v>150</v>
      </c>
      <c r="GE171" s="44" t="s">
        <v>109</v>
      </c>
      <c r="GF171" s="44" t="s">
        <v>145</v>
      </c>
      <c r="GG171" s="44" t="s">
        <v>160</v>
      </c>
      <c r="GH171" s="44" t="s">
        <v>152</v>
      </c>
      <c r="GI171" s="44" t="s">
        <v>151</v>
      </c>
      <c r="GJ171" s="100" t="str">
        <f t="shared" ref="GJ171:GQ171" si="1210">VLOOKUP(GB171,$FM$3:$FN$15,2,FALSE)</f>
        <v>Elfenbenskusten</v>
      </c>
      <c r="GK171" s="100" t="str">
        <f t="shared" si="1210"/>
        <v>Österrike</v>
      </c>
      <c r="GL171" s="100" t="str">
        <f t="shared" si="1210"/>
        <v>Irak</v>
      </c>
      <c r="GM171" s="100" t="str">
        <f t="shared" si="1210"/>
        <v>Sverige</v>
      </c>
      <c r="GN171" s="100" t="str">
        <f t="shared" si="1210"/>
        <v>Sydkorea</v>
      </c>
      <c r="GO171" s="100" t="str">
        <f t="shared" si="1210"/>
        <v>Saudiarabien</v>
      </c>
      <c r="GP171" s="100" t="str">
        <f t="shared" si="1210"/>
        <v>Ghana</v>
      </c>
      <c r="GQ171" s="100" t="str">
        <f t="shared" si="1210"/>
        <v>Uzbekistan</v>
      </c>
      <c r="GR171" s="42" t="str">
        <f t="shared" si="81"/>
        <v/>
      </c>
      <c r="GS171" s="42"/>
      <c r="GT171" s="42"/>
      <c r="GU171" s="42"/>
      <c r="GV171" s="42"/>
      <c r="GW171" s="42"/>
      <c r="GX171" s="58"/>
      <c r="GY171" s="42"/>
      <c r="GZ171" s="85">
        <v>168</v>
      </c>
      <c r="HA171" s="42"/>
      <c r="HB171" s="96"/>
      <c r="HC171" s="85"/>
      <c r="HD171" s="42"/>
      <c r="HE171" s="42"/>
      <c r="HF171" s="42"/>
      <c r="HG171" s="42"/>
    </row>
    <row r="172" spans="1:215" ht="14.25" customHeight="1" x14ac:dyDescent="0.35">
      <c r="A172" s="42"/>
      <c r="B172" s="43"/>
      <c r="C172" s="43"/>
      <c r="D172" s="43"/>
      <c r="E172" s="44"/>
      <c r="F172" s="43"/>
      <c r="G172" s="44"/>
      <c r="H172" s="44"/>
      <c r="I172" s="44"/>
      <c r="J172" s="57"/>
      <c r="K172" s="58"/>
      <c r="L172" s="58"/>
      <c r="M172" s="46"/>
      <c r="N172" s="46"/>
      <c r="O172" s="42"/>
      <c r="P172" s="42"/>
      <c r="Q172" s="42"/>
      <c r="R172" s="42"/>
      <c r="S172" s="42"/>
      <c r="T172" s="42"/>
      <c r="U172" s="42"/>
      <c r="V172" s="43"/>
      <c r="W172" s="42"/>
      <c r="X172" s="44"/>
      <c r="Y172" s="44"/>
      <c r="Z172" s="44"/>
      <c r="AA172" s="44"/>
      <c r="AB172" s="47"/>
      <c r="AC172" s="48"/>
      <c r="AD172" s="42"/>
      <c r="AE172" s="14"/>
      <c r="AF172" s="14"/>
      <c r="AG172" s="14"/>
      <c r="AH172" s="14"/>
      <c r="AI172" s="44"/>
      <c r="AJ172" s="44"/>
      <c r="AK172" s="44"/>
      <c r="AL172" s="57"/>
      <c r="AM172" s="58"/>
      <c r="AN172" s="49"/>
      <c r="AO172" s="49"/>
      <c r="AP172" s="49"/>
      <c r="AQ172" s="49"/>
      <c r="AR172" s="49"/>
      <c r="AS172" s="49"/>
      <c r="AT172" s="49"/>
      <c r="AU172" s="49"/>
      <c r="AV172" s="49"/>
      <c r="AW172" s="49"/>
      <c r="AX172" s="49"/>
      <c r="AY172" s="49"/>
      <c r="AZ172" s="49"/>
      <c r="BA172" s="49"/>
      <c r="BB172" s="49"/>
      <c r="BC172" s="49"/>
      <c r="BD172" s="49"/>
      <c r="BE172" s="49"/>
      <c r="BF172" s="49"/>
      <c r="BG172" s="49"/>
      <c r="BH172" s="49"/>
      <c r="BI172" s="49"/>
      <c r="BJ172" s="49"/>
      <c r="BK172" s="49"/>
      <c r="BL172" s="49"/>
      <c r="BM172" s="49"/>
      <c r="BN172" s="49"/>
      <c r="BO172" s="49"/>
      <c r="BP172" s="49"/>
      <c r="BQ172" s="49"/>
      <c r="BR172" s="14"/>
      <c r="BS172" s="14"/>
      <c r="BT172" s="14"/>
      <c r="BU172" s="49"/>
      <c r="BV172" s="49"/>
      <c r="BW172" s="49"/>
      <c r="BX172" s="49"/>
      <c r="BY172" s="49"/>
      <c r="BZ172" s="49"/>
      <c r="CA172" s="49"/>
      <c r="CB172" s="14"/>
      <c r="CC172" s="49"/>
      <c r="CD172" s="49"/>
      <c r="CE172" s="14"/>
      <c r="CF172" s="14"/>
      <c r="CG172" s="49"/>
      <c r="CH172" s="49"/>
      <c r="CI172" s="49"/>
      <c r="CJ172" s="49"/>
      <c r="CK172" s="49"/>
      <c r="CL172" s="49"/>
      <c r="CM172" s="49"/>
      <c r="CN172" s="49"/>
      <c r="CO172" s="49"/>
      <c r="CP172" s="49"/>
      <c r="CQ172" s="49"/>
      <c r="CR172" s="49"/>
      <c r="CS172" s="49"/>
      <c r="CT172" s="49"/>
      <c r="CU172" s="49"/>
      <c r="CV172" s="49"/>
      <c r="CW172" s="49"/>
      <c r="CX172" s="49"/>
      <c r="CY172" s="14"/>
      <c r="CZ172" s="14"/>
      <c r="DA172" s="49"/>
      <c r="DB172" s="49"/>
      <c r="DC172" s="49"/>
      <c r="DD172" s="49"/>
      <c r="DE172" s="49"/>
      <c r="DF172" s="49"/>
      <c r="DG172" s="49"/>
      <c r="DH172" s="49"/>
      <c r="DI172" s="49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49"/>
      <c r="DU172" s="49"/>
      <c r="DV172" s="49"/>
      <c r="DW172" s="49"/>
      <c r="DX172" s="49"/>
      <c r="DY172" s="49"/>
      <c r="DZ172" s="49"/>
      <c r="EA172" s="49"/>
      <c r="EB172" s="49"/>
      <c r="EC172" s="49"/>
      <c r="ED172" s="49"/>
      <c r="EE172" s="49"/>
      <c r="EF172" s="49"/>
      <c r="EG172" s="49"/>
      <c r="EH172" s="49"/>
      <c r="EI172" s="49"/>
      <c r="EJ172" s="49"/>
      <c r="EK172" s="49"/>
      <c r="EL172" s="49"/>
      <c r="EM172" s="14"/>
      <c r="EN172" s="49"/>
      <c r="EO172" s="49"/>
      <c r="EP172" s="49"/>
      <c r="EQ172" s="49"/>
      <c r="ER172" s="49"/>
      <c r="ES172" s="49"/>
      <c r="ET172" s="49"/>
      <c r="EU172" s="49"/>
      <c r="EV172" s="49"/>
      <c r="EW172" s="49"/>
      <c r="EX172" s="49"/>
      <c r="EY172" s="49"/>
      <c r="EZ172" s="49"/>
      <c r="FA172" s="49"/>
      <c r="FB172" s="49"/>
      <c r="FC172" s="49"/>
      <c r="FD172" s="49"/>
      <c r="FE172" s="49"/>
      <c r="FF172" s="49"/>
      <c r="FG172" s="14"/>
      <c r="FH172" s="49"/>
      <c r="FI172" s="49"/>
      <c r="FJ172" s="14"/>
      <c r="FK172" s="42"/>
      <c r="FL172" s="42"/>
      <c r="FM172" s="42"/>
      <c r="FN172" s="42"/>
      <c r="FO172" s="42"/>
      <c r="FP172" s="42"/>
      <c r="FQ172" s="42"/>
      <c r="FR172" s="42"/>
      <c r="FS172" s="42"/>
      <c r="FT172" s="42"/>
      <c r="FU172" s="42"/>
      <c r="FV172" s="42"/>
      <c r="FW172" s="42"/>
      <c r="FX172" s="42"/>
      <c r="FY172" s="42"/>
      <c r="FZ172" s="44">
        <v>170</v>
      </c>
      <c r="GA172" s="44" t="str">
        <f t="shared" si="79"/>
        <v>EJIFAGLK</v>
      </c>
      <c r="GB172" s="44" t="s">
        <v>148</v>
      </c>
      <c r="GC172" s="44" t="s">
        <v>159</v>
      </c>
      <c r="GD172" s="44" t="s">
        <v>150</v>
      </c>
      <c r="GE172" s="44" t="s">
        <v>109</v>
      </c>
      <c r="GF172" s="44" t="s">
        <v>145</v>
      </c>
      <c r="GG172" s="44" t="s">
        <v>149</v>
      </c>
      <c r="GH172" s="44" t="s">
        <v>152</v>
      </c>
      <c r="GI172" s="44" t="s">
        <v>151</v>
      </c>
      <c r="GJ172" s="100" t="str">
        <f t="shared" ref="GJ172:GQ172" si="1211">VLOOKUP(GB172,$FM$3:$FN$15,2,FALSE)</f>
        <v>Elfenbenskusten</v>
      </c>
      <c r="GK172" s="100" t="str">
        <f t="shared" si="1211"/>
        <v>Österrike</v>
      </c>
      <c r="GL172" s="100" t="str">
        <f t="shared" si="1211"/>
        <v>Irak</v>
      </c>
      <c r="GM172" s="100" t="str">
        <f t="shared" si="1211"/>
        <v>Sverige</v>
      </c>
      <c r="GN172" s="100" t="str">
        <f t="shared" si="1211"/>
        <v>Sydkorea</v>
      </c>
      <c r="GO172" s="100" t="str">
        <f t="shared" si="1211"/>
        <v>Iran</v>
      </c>
      <c r="GP172" s="100" t="str">
        <f t="shared" si="1211"/>
        <v>Ghana</v>
      </c>
      <c r="GQ172" s="100" t="str">
        <f t="shared" si="1211"/>
        <v>Uzbekistan</v>
      </c>
      <c r="GR172" s="42" t="str">
        <f t="shared" si="81"/>
        <v/>
      </c>
      <c r="GS172" s="42"/>
      <c r="GT172" s="42"/>
      <c r="GU172" s="42"/>
      <c r="GV172" s="42"/>
      <c r="GW172" s="42"/>
      <c r="GX172" s="51"/>
      <c r="GY172" s="42"/>
      <c r="GZ172" s="85">
        <v>169</v>
      </c>
      <c r="HA172" s="42"/>
      <c r="HB172" s="96"/>
      <c r="HC172" s="85"/>
      <c r="HD172" s="42"/>
      <c r="HE172" s="42"/>
      <c r="HF172" s="42"/>
      <c r="HG172" s="42"/>
    </row>
    <row r="173" spans="1:215" ht="14.25" customHeight="1" x14ac:dyDescent="0.35">
      <c r="A173" s="42"/>
      <c r="B173" s="43"/>
      <c r="C173" s="43"/>
      <c r="D173" s="43"/>
      <c r="E173" s="44"/>
      <c r="F173" s="43"/>
      <c r="G173" s="44"/>
      <c r="H173" s="44"/>
      <c r="I173" s="44"/>
      <c r="J173" s="57"/>
      <c r="K173" s="58"/>
      <c r="L173" s="58"/>
      <c r="M173" s="46"/>
      <c r="N173" s="46"/>
      <c r="O173" s="42"/>
      <c r="P173" s="42"/>
      <c r="Q173" s="42"/>
      <c r="R173" s="42"/>
      <c r="S173" s="42"/>
      <c r="T173" s="42"/>
      <c r="U173" s="42"/>
      <c r="V173" s="43"/>
      <c r="W173" s="42"/>
      <c r="X173" s="44"/>
      <c r="Y173" s="44"/>
      <c r="Z173" s="44"/>
      <c r="AA173" s="44"/>
      <c r="AB173" s="47"/>
      <c r="AC173" s="48"/>
      <c r="AD173" s="42"/>
      <c r="AE173" s="14"/>
      <c r="AF173" s="14"/>
      <c r="AG173" s="14"/>
      <c r="AH173" s="14"/>
      <c r="AI173" s="44"/>
      <c r="AJ173" s="44"/>
      <c r="AK173" s="44"/>
      <c r="AL173" s="57"/>
      <c r="AM173" s="58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14"/>
      <c r="BS173" s="14"/>
      <c r="BT173" s="14"/>
      <c r="BU173" s="49"/>
      <c r="BV173" s="49"/>
      <c r="BW173" s="49"/>
      <c r="BX173" s="49"/>
      <c r="BY173" s="49"/>
      <c r="BZ173" s="49"/>
      <c r="CA173" s="49"/>
      <c r="CB173" s="14"/>
      <c r="CC173" s="49"/>
      <c r="CD173" s="49"/>
      <c r="CE173" s="14"/>
      <c r="CF173" s="14"/>
      <c r="CG173" s="49"/>
      <c r="CH173" s="49"/>
      <c r="CI173" s="49"/>
      <c r="CJ173" s="49"/>
      <c r="CK173" s="49"/>
      <c r="CL173" s="49"/>
      <c r="CM173" s="49"/>
      <c r="CN173" s="49"/>
      <c r="CO173" s="49"/>
      <c r="CP173" s="49"/>
      <c r="CQ173" s="49"/>
      <c r="CR173" s="49"/>
      <c r="CS173" s="49"/>
      <c r="CT173" s="49"/>
      <c r="CU173" s="49"/>
      <c r="CV173" s="49"/>
      <c r="CW173" s="49"/>
      <c r="CX173" s="49"/>
      <c r="CY173" s="14"/>
      <c r="CZ173" s="14"/>
      <c r="DA173" s="49"/>
      <c r="DB173" s="49"/>
      <c r="DC173" s="49"/>
      <c r="DD173" s="49"/>
      <c r="DE173" s="49"/>
      <c r="DF173" s="49"/>
      <c r="DG173" s="49"/>
      <c r="DH173" s="49"/>
      <c r="DI173" s="49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49"/>
      <c r="DU173" s="49"/>
      <c r="DV173" s="49"/>
      <c r="DW173" s="49"/>
      <c r="DX173" s="49"/>
      <c r="DY173" s="49"/>
      <c r="DZ173" s="49"/>
      <c r="EA173" s="49"/>
      <c r="EB173" s="49"/>
      <c r="EC173" s="49"/>
      <c r="ED173" s="49"/>
      <c r="EE173" s="49"/>
      <c r="EF173" s="49"/>
      <c r="EG173" s="49"/>
      <c r="EH173" s="49"/>
      <c r="EI173" s="49"/>
      <c r="EJ173" s="49"/>
      <c r="EK173" s="49"/>
      <c r="EL173" s="49"/>
      <c r="EM173" s="14"/>
      <c r="EN173" s="49"/>
      <c r="EO173" s="49"/>
      <c r="EP173" s="49"/>
      <c r="EQ173" s="49"/>
      <c r="ER173" s="49"/>
      <c r="ES173" s="49"/>
      <c r="ET173" s="49"/>
      <c r="EU173" s="49"/>
      <c r="EV173" s="49"/>
      <c r="EW173" s="49"/>
      <c r="EX173" s="49"/>
      <c r="EY173" s="49"/>
      <c r="EZ173" s="49"/>
      <c r="FA173" s="49"/>
      <c r="FB173" s="49"/>
      <c r="FC173" s="49"/>
      <c r="FD173" s="49"/>
      <c r="FE173" s="49"/>
      <c r="FF173" s="49"/>
      <c r="FG173" s="14"/>
      <c r="FH173" s="49"/>
      <c r="FI173" s="49"/>
      <c r="FJ173" s="14"/>
      <c r="FK173" s="42"/>
      <c r="FL173" s="42"/>
      <c r="FM173" s="42"/>
      <c r="FN173" s="42"/>
      <c r="FO173" s="42"/>
      <c r="FP173" s="42"/>
      <c r="FQ173" s="42"/>
      <c r="FR173" s="42"/>
      <c r="FS173" s="42"/>
      <c r="FT173" s="42"/>
      <c r="FU173" s="42"/>
      <c r="FV173" s="42"/>
      <c r="FW173" s="42"/>
      <c r="FX173" s="42"/>
      <c r="FY173" s="42"/>
      <c r="FZ173" s="44">
        <v>171</v>
      </c>
      <c r="GA173" s="44" t="str">
        <f t="shared" si="79"/>
        <v>EGJFAHLK</v>
      </c>
      <c r="GB173" s="44" t="s">
        <v>148</v>
      </c>
      <c r="GC173" s="44" t="s">
        <v>149</v>
      </c>
      <c r="GD173" s="44" t="s">
        <v>159</v>
      </c>
      <c r="GE173" s="44" t="s">
        <v>109</v>
      </c>
      <c r="GF173" s="44" t="s">
        <v>145</v>
      </c>
      <c r="GG173" s="44" t="s">
        <v>160</v>
      </c>
      <c r="GH173" s="44" t="s">
        <v>152</v>
      </c>
      <c r="GI173" s="44" t="s">
        <v>151</v>
      </c>
      <c r="GJ173" s="100" t="str">
        <f t="shared" ref="GJ173:GQ173" si="1212">VLOOKUP(GB173,$FM$3:$FN$15,2,FALSE)</f>
        <v>Elfenbenskusten</v>
      </c>
      <c r="GK173" s="100" t="str">
        <f t="shared" si="1212"/>
        <v>Iran</v>
      </c>
      <c r="GL173" s="100" t="str">
        <f t="shared" si="1212"/>
        <v>Österrike</v>
      </c>
      <c r="GM173" s="100" t="str">
        <f t="shared" si="1212"/>
        <v>Sverige</v>
      </c>
      <c r="GN173" s="100" t="str">
        <f t="shared" si="1212"/>
        <v>Sydkorea</v>
      </c>
      <c r="GO173" s="100" t="str">
        <f t="shared" si="1212"/>
        <v>Saudiarabien</v>
      </c>
      <c r="GP173" s="100" t="str">
        <f t="shared" si="1212"/>
        <v>Ghana</v>
      </c>
      <c r="GQ173" s="100" t="str">
        <f t="shared" si="1212"/>
        <v>Uzbekistan</v>
      </c>
      <c r="GR173" s="42" t="str">
        <f t="shared" si="81"/>
        <v/>
      </c>
      <c r="GS173" s="42"/>
      <c r="GT173" s="42"/>
      <c r="GU173" s="42"/>
      <c r="GV173" s="42"/>
      <c r="GW173" s="42"/>
      <c r="GX173" s="127"/>
      <c r="GY173" s="42"/>
      <c r="GZ173" s="85">
        <v>170</v>
      </c>
      <c r="HA173" s="42"/>
      <c r="HB173" s="96"/>
      <c r="HC173" s="85"/>
      <c r="HD173" s="42"/>
      <c r="HE173" s="42"/>
      <c r="HF173" s="42"/>
      <c r="HG173" s="42"/>
    </row>
    <row r="174" spans="1:215" ht="14.25" customHeight="1" x14ac:dyDescent="0.35">
      <c r="A174" s="42"/>
      <c r="B174" s="43"/>
      <c r="C174" s="43"/>
      <c r="D174" s="43"/>
      <c r="E174" s="44"/>
      <c r="F174" s="43"/>
      <c r="G174" s="44"/>
      <c r="H174" s="44"/>
      <c r="I174" s="44"/>
      <c r="J174" s="57"/>
      <c r="K174" s="58"/>
      <c r="L174" s="58"/>
      <c r="M174" s="46"/>
      <c r="N174" s="46"/>
      <c r="O174" s="42"/>
      <c r="P174" s="42"/>
      <c r="Q174" s="42"/>
      <c r="R174" s="42"/>
      <c r="S174" s="42"/>
      <c r="T174" s="42"/>
      <c r="U174" s="42"/>
      <c r="V174" s="43"/>
      <c r="W174" s="42"/>
      <c r="X174" s="44"/>
      <c r="Y174" s="44"/>
      <c r="Z174" s="44"/>
      <c r="AA174" s="44"/>
      <c r="AB174" s="47"/>
      <c r="AC174" s="48"/>
      <c r="AD174" s="42"/>
      <c r="AE174" s="14"/>
      <c r="AF174" s="14"/>
      <c r="AG174" s="14"/>
      <c r="AH174" s="14"/>
      <c r="AI174" s="44"/>
      <c r="AJ174" s="44"/>
      <c r="AK174" s="44"/>
      <c r="AL174" s="57"/>
      <c r="AM174" s="58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14"/>
      <c r="BS174" s="14"/>
      <c r="BT174" s="14"/>
      <c r="BU174" s="49"/>
      <c r="BV174" s="49"/>
      <c r="BW174" s="49"/>
      <c r="BX174" s="49"/>
      <c r="BY174" s="49"/>
      <c r="BZ174" s="49"/>
      <c r="CA174" s="49"/>
      <c r="CB174" s="14"/>
      <c r="CC174" s="49"/>
      <c r="CD174" s="49"/>
      <c r="CE174" s="14"/>
      <c r="CF174" s="14"/>
      <c r="CG174" s="49"/>
      <c r="CH174" s="49"/>
      <c r="CI174" s="49"/>
      <c r="CJ174" s="49"/>
      <c r="CK174" s="49"/>
      <c r="CL174" s="49"/>
      <c r="CM174" s="49"/>
      <c r="CN174" s="49"/>
      <c r="CO174" s="49"/>
      <c r="CP174" s="49"/>
      <c r="CQ174" s="49"/>
      <c r="CR174" s="49"/>
      <c r="CS174" s="49"/>
      <c r="CT174" s="49"/>
      <c r="CU174" s="49"/>
      <c r="CV174" s="49"/>
      <c r="CW174" s="49"/>
      <c r="CX174" s="49"/>
      <c r="CY174" s="14"/>
      <c r="CZ174" s="14"/>
      <c r="DA174" s="49"/>
      <c r="DB174" s="49"/>
      <c r="DC174" s="49"/>
      <c r="DD174" s="49"/>
      <c r="DE174" s="49"/>
      <c r="DF174" s="49"/>
      <c r="DG174" s="49"/>
      <c r="DH174" s="49"/>
      <c r="DI174" s="49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49"/>
      <c r="DU174" s="49"/>
      <c r="DV174" s="49"/>
      <c r="DW174" s="49"/>
      <c r="DX174" s="49"/>
      <c r="DY174" s="49"/>
      <c r="DZ174" s="49"/>
      <c r="EA174" s="49"/>
      <c r="EB174" s="49"/>
      <c r="EC174" s="49"/>
      <c r="ED174" s="49"/>
      <c r="EE174" s="49"/>
      <c r="EF174" s="49"/>
      <c r="EG174" s="49"/>
      <c r="EH174" s="49"/>
      <c r="EI174" s="49"/>
      <c r="EJ174" s="49"/>
      <c r="EK174" s="49"/>
      <c r="EL174" s="49"/>
      <c r="EM174" s="14"/>
      <c r="EN174" s="49"/>
      <c r="EO174" s="49"/>
      <c r="EP174" s="49"/>
      <c r="EQ174" s="49"/>
      <c r="ER174" s="49"/>
      <c r="ES174" s="49"/>
      <c r="ET174" s="49"/>
      <c r="EU174" s="49"/>
      <c r="EV174" s="49"/>
      <c r="EW174" s="49"/>
      <c r="EX174" s="49"/>
      <c r="EY174" s="49"/>
      <c r="EZ174" s="49"/>
      <c r="FA174" s="49"/>
      <c r="FB174" s="49"/>
      <c r="FC174" s="49"/>
      <c r="FD174" s="49"/>
      <c r="FE174" s="49"/>
      <c r="FF174" s="49"/>
      <c r="FG174" s="14"/>
      <c r="FH174" s="49"/>
      <c r="FI174" s="49"/>
      <c r="FJ174" s="14"/>
      <c r="FK174" s="42"/>
      <c r="FL174" s="42"/>
      <c r="FM174" s="42"/>
      <c r="FN174" s="42"/>
      <c r="FO174" s="42"/>
      <c r="FP174" s="42"/>
      <c r="FQ174" s="42"/>
      <c r="FR174" s="42"/>
      <c r="FS174" s="42"/>
      <c r="FT174" s="42"/>
      <c r="FU174" s="42"/>
      <c r="FV174" s="42"/>
      <c r="FW174" s="42"/>
      <c r="FX174" s="42"/>
      <c r="FY174" s="42"/>
      <c r="FZ174" s="44">
        <v>172</v>
      </c>
      <c r="GA174" s="44" t="str">
        <f t="shared" si="79"/>
        <v>EGIFAHLK</v>
      </c>
      <c r="GB174" s="44" t="s">
        <v>148</v>
      </c>
      <c r="GC174" s="44" t="s">
        <v>149</v>
      </c>
      <c r="GD174" s="44" t="s">
        <v>150</v>
      </c>
      <c r="GE174" s="44" t="s">
        <v>109</v>
      </c>
      <c r="GF174" s="44" t="s">
        <v>145</v>
      </c>
      <c r="GG174" s="44" t="s">
        <v>160</v>
      </c>
      <c r="GH174" s="44" t="s">
        <v>152</v>
      </c>
      <c r="GI174" s="44" t="s">
        <v>151</v>
      </c>
      <c r="GJ174" s="100" t="str">
        <f t="shared" ref="GJ174:GQ174" si="1213">VLOOKUP(GB174,$FM$3:$FN$15,2,FALSE)</f>
        <v>Elfenbenskusten</v>
      </c>
      <c r="GK174" s="100" t="str">
        <f t="shared" si="1213"/>
        <v>Iran</v>
      </c>
      <c r="GL174" s="100" t="str">
        <f t="shared" si="1213"/>
        <v>Irak</v>
      </c>
      <c r="GM174" s="100" t="str">
        <f t="shared" si="1213"/>
        <v>Sverige</v>
      </c>
      <c r="GN174" s="100" t="str">
        <f t="shared" si="1213"/>
        <v>Sydkorea</v>
      </c>
      <c r="GO174" s="100" t="str">
        <f t="shared" si="1213"/>
        <v>Saudiarabien</v>
      </c>
      <c r="GP174" s="100" t="str">
        <f t="shared" si="1213"/>
        <v>Ghana</v>
      </c>
      <c r="GQ174" s="100" t="str">
        <f t="shared" si="1213"/>
        <v>Uzbekistan</v>
      </c>
      <c r="GR174" s="42" t="str">
        <f t="shared" si="81"/>
        <v/>
      </c>
      <c r="GS174" s="42"/>
      <c r="GT174" s="42"/>
      <c r="GU174" s="42"/>
      <c r="GV174" s="42"/>
      <c r="GW174" s="42"/>
      <c r="GX174" s="127"/>
      <c r="GY174" s="42"/>
      <c r="GZ174" s="85">
        <v>171</v>
      </c>
      <c r="HA174" s="42"/>
      <c r="HB174" s="96"/>
      <c r="HC174" s="85"/>
      <c r="HD174" s="42"/>
      <c r="HE174" s="42"/>
      <c r="HF174" s="42"/>
      <c r="HG174" s="42"/>
    </row>
    <row r="175" spans="1:215" ht="14.25" customHeight="1" x14ac:dyDescent="0.35">
      <c r="A175" s="42"/>
      <c r="B175" s="43"/>
      <c r="C175" s="43"/>
      <c r="D175" s="43"/>
      <c r="E175" s="44"/>
      <c r="F175" s="43"/>
      <c r="G175" s="44"/>
      <c r="H175" s="44"/>
      <c r="I175" s="44"/>
      <c r="J175" s="57"/>
      <c r="K175" s="58"/>
      <c r="L175" s="58"/>
      <c r="M175" s="46"/>
      <c r="N175" s="46"/>
      <c r="O175" s="42"/>
      <c r="P175" s="42"/>
      <c r="Q175" s="42"/>
      <c r="R175" s="42"/>
      <c r="S175" s="42"/>
      <c r="T175" s="42"/>
      <c r="U175" s="42"/>
      <c r="V175" s="43"/>
      <c r="W175" s="42"/>
      <c r="X175" s="44"/>
      <c r="Y175" s="44"/>
      <c r="Z175" s="44"/>
      <c r="AA175" s="44"/>
      <c r="AB175" s="47"/>
      <c r="AC175" s="48"/>
      <c r="AD175" s="42"/>
      <c r="AE175" s="14"/>
      <c r="AF175" s="14"/>
      <c r="AG175" s="14"/>
      <c r="AH175" s="14"/>
      <c r="AI175" s="44"/>
      <c r="AJ175" s="44"/>
      <c r="AK175" s="44"/>
      <c r="AL175" s="57"/>
      <c r="AM175" s="58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49"/>
      <c r="BR175" s="14"/>
      <c r="BS175" s="14"/>
      <c r="BT175" s="14"/>
      <c r="BU175" s="49"/>
      <c r="BV175" s="49"/>
      <c r="BW175" s="49"/>
      <c r="BX175" s="49"/>
      <c r="BY175" s="49"/>
      <c r="BZ175" s="49"/>
      <c r="CA175" s="49"/>
      <c r="CB175" s="14"/>
      <c r="CC175" s="49"/>
      <c r="CD175" s="49"/>
      <c r="CE175" s="14"/>
      <c r="CF175" s="14"/>
      <c r="CG175" s="49"/>
      <c r="CH175" s="49"/>
      <c r="CI175" s="49"/>
      <c r="CJ175" s="49"/>
      <c r="CK175" s="49"/>
      <c r="CL175" s="49"/>
      <c r="CM175" s="49"/>
      <c r="CN175" s="49"/>
      <c r="CO175" s="49"/>
      <c r="CP175" s="49"/>
      <c r="CQ175" s="49"/>
      <c r="CR175" s="49"/>
      <c r="CS175" s="49"/>
      <c r="CT175" s="49"/>
      <c r="CU175" s="49"/>
      <c r="CV175" s="49"/>
      <c r="CW175" s="49"/>
      <c r="CX175" s="49"/>
      <c r="CY175" s="14"/>
      <c r="CZ175" s="14"/>
      <c r="DA175" s="49"/>
      <c r="DB175" s="49"/>
      <c r="DC175" s="49"/>
      <c r="DD175" s="49"/>
      <c r="DE175" s="49"/>
      <c r="DF175" s="49"/>
      <c r="DG175" s="49"/>
      <c r="DH175" s="49"/>
      <c r="DI175" s="49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49"/>
      <c r="DU175" s="49"/>
      <c r="DV175" s="49"/>
      <c r="DW175" s="49"/>
      <c r="DX175" s="49"/>
      <c r="DY175" s="49"/>
      <c r="DZ175" s="49"/>
      <c r="EA175" s="49"/>
      <c r="EB175" s="49"/>
      <c r="EC175" s="49"/>
      <c r="ED175" s="49"/>
      <c r="EE175" s="49"/>
      <c r="EF175" s="49"/>
      <c r="EG175" s="49"/>
      <c r="EH175" s="49"/>
      <c r="EI175" s="49"/>
      <c r="EJ175" s="49"/>
      <c r="EK175" s="49"/>
      <c r="EL175" s="49"/>
      <c r="EM175" s="14"/>
      <c r="EN175" s="49"/>
      <c r="EO175" s="49"/>
      <c r="EP175" s="49"/>
      <c r="EQ175" s="49"/>
      <c r="ER175" s="49"/>
      <c r="ES175" s="49"/>
      <c r="ET175" s="49"/>
      <c r="EU175" s="49"/>
      <c r="EV175" s="49"/>
      <c r="EW175" s="49"/>
      <c r="EX175" s="49"/>
      <c r="EY175" s="49"/>
      <c r="EZ175" s="49"/>
      <c r="FA175" s="49"/>
      <c r="FB175" s="49"/>
      <c r="FC175" s="49"/>
      <c r="FD175" s="49"/>
      <c r="FE175" s="49"/>
      <c r="FF175" s="49"/>
      <c r="FG175" s="14"/>
      <c r="FH175" s="49"/>
      <c r="FI175" s="49"/>
      <c r="FJ175" s="14"/>
      <c r="FK175" s="42"/>
      <c r="FL175" s="42"/>
      <c r="FM175" s="42"/>
      <c r="FN175" s="42"/>
      <c r="FO175" s="42"/>
      <c r="FP175" s="42"/>
      <c r="FQ175" s="42"/>
      <c r="FR175" s="42"/>
      <c r="FS175" s="42"/>
      <c r="FT175" s="42"/>
      <c r="FU175" s="42"/>
      <c r="FV175" s="42"/>
      <c r="FW175" s="42"/>
      <c r="FX175" s="42"/>
      <c r="FY175" s="42"/>
      <c r="FZ175" s="44">
        <v>173</v>
      </c>
      <c r="GA175" s="44" t="str">
        <f t="shared" si="79"/>
        <v>EGJFAHLI</v>
      </c>
      <c r="GB175" s="44" t="s">
        <v>148</v>
      </c>
      <c r="GC175" s="44" t="s">
        <v>149</v>
      </c>
      <c r="GD175" s="44" t="s">
        <v>159</v>
      </c>
      <c r="GE175" s="44" t="s">
        <v>109</v>
      </c>
      <c r="GF175" s="44" t="s">
        <v>145</v>
      </c>
      <c r="GG175" s="44" t="s">
        <v>160</v>
      </c>
      <c r="GH175" s="44" t="s">
        <v>152</v>
      </c>
      <c r="GI175" s="44" t="s">
        <v>150</v>
      </c>
      <c r="GJ175" s="100" t="str">
        <f t="shared" ref="GJ175:GQ175" si="1214">VLOOKUP(GB175,$FM$3:$FN$15,2,FALSE)</f>
        <v>Elfenbenskusten</v>
      </c>
      <c r="GK175" s="100" t="str">
        <f t="shared" si="1214"/>
        <v>Iran</v>
      </c>
      <c r="GL175" s="100" t="str">
        <f t="shared" si="1214"/>
        <v>Österrike</v>
      </c>
      <c r="GM175" s="100" t="str">
        <f t="shared" si="1214"/>
        <v>Sverige</v>
      </c>
      <c r="GN175" s="100" t="str">
        <f t="shared" si="1214"/>
        <v>Sydkorea</v>
      </c>
      <c r="GO175" s="100" t="str">
        <f t="shared" si="1214"/>
        <v>Saudiarabien</v>
      </c>
      <c r="GP175" s="100" t="str">
        <f t="shared" si="1214"/>
        <v>Ghana</v>
      </c>
      <c r="GQ175" s="100" t="str">
        <f t="shared" si="1214"/>
        <v>Irak</v>
      </c>
      <c r="GR175" s="42" t="str">
        <f t="shared" si="81"/>
        <v/>
      </c>
      <c r="GS175" s="42"/>
      <c r="GT175" s="42"/>
      <c r="GU175" s="42"/>
      <c r="GV175" s="42"/>
      <c r="GW175" s="42"/>
      <c r="GX175" s="58"/>
      <c r="GY175" s="42"/>
      <c r="GZ175" s="85">
        <v>172</v>
      </c>
      <c r="HA175" s="42"/>
      <c r="HB175" s="96"/>
      <c r="HC175" s="85"/>
      <c r="HD175" s="42"/>
      <c r="HE175" s="42"/>
      <c r="HF175" s="42"/>
      <c r="HG175" s="42"/>
    </row>
    <row r="176" spans="1:215" ht="14.25" customHeight="1" x14ac:dyDescent="0.35">
      <c r="A176" s="42"/>
      <c r="B176" s="43"/>
      <c r="C176" s="43"/>
      <c r="D176" s="43"/>
      <c r="E176" s="44"/>
      <c r="F176" s="43"/>
      <c r="G176" s="44"/>
      <c r="H176" s="44"/>
      <c r="I176" s="44"/>
      <c r="J176" s="57"/>
      <c r="K176" s="58"/>
      <c r="L176" s="58"/>
      <c r="M176" s="46"/>
      <c r="N176" s="46"/>
      <c r="O176" s="42"/>
      <c r="P176" s="42"/>
      <c r="Q176" s="42"/>
      <c r="R176" s="42"/>
      <c r="S176" s="42"/>
      <c r="T176" s="42"/>
      <c r="U176" s="42"/>
      <c r="V176" s="43"/>
      <c r="W176" s="42"/>
      <c r="X176" s="44"/>
      <c r="Y176" s="44"/>
      <c r="Z176" s="44"/>
      <c r="AA176" s="44"/>
      <c r="AB176" s="47"/>
      <c r="AC176" s="48"/>
      <c r="AD176" s="42"/>
      <c r="AE176" s="14"/>
      <c r="AF176" s="14"/>
      <c r="AG176" s="14"/>
      <c r="AH176" s="14"/>
      <c r="AI176" s="44"/>
      <c r="AJ176" s="44"/>
      <c r="AK176" s="44"/>
      <c r="AL176" s="57"/>
      <c r="AM176" s="58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49"/>
      <c r="BR176" s="14"/>
      <c r="BS176" s="14"/>
      <c r="BT176" s="14"/>
      <c r="BU176" s="49"/>
      <c r="BV176" s="49"/>
      <c r="BW176" s="49"/>
      <c r="BX176" s="49"/>
      <c r="BY176" s="49"/>
      <c r="BZ176" s="49"/>
      <c r="CA176" s="49"/>
      <c r="CB176" s="14"/>
      <c r="CC176" s="49"/>
      <c r="CD176" s="49"/>
      <c r="CE176" s="14"/>
      <c r="CF176" s="14"/>
      <c r="CG176" s="49"/>
      <c r="CH176" s="49"/>
      <c r="CI176" s="49"/>
      <c r="CJ176" s="49"/>
      <c r="CK176" s="49"/>
      <c r="CL176" s="49"/>
      <c r="CM176" s="49"/>
      <c r="CN176" s="49"/>
      <c r="CO176" s="49"/>
      <c r="CP176" s="49"/>
      <c r="CQ176" s="49"/>
      <c r="CR176" s="49"/>
      <c r="CS176" s="49"/>
      <c r="CT176" s="49"/>
      <c r="CU176" s="49"/>
      <c r="CV176" s="49"/>
      <c r="CW176" s="49"/>
      <c r="CX176" s="49"/>
      <c r="CY176" s="14"/>
      <c r="CZ176" s="14"/>
      <c r="DA176" s="49"/>
      <c r="DB176" s="49"/>
      <c r="DC176" s="49"/>
      <c r="DD176" s="49"/>
      <c r="DE176" s="49"/>
      <c r="DF176" s="49"/>
      <c r="DG176" s="49"/>
      <c r="DH176" s="49"/>
      <c r="DI176" s="49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49"/>
      <c r="DU176" s="49"/>
      <c r="DV176" s="49"/>
      <c r="DW176" s="49"/>
      <c r="DX176" s="49"/>
      <c r="DY176" s="49"/>
      <c r="DZ176" s="49"/>
      <c r="EA176" s="49"/>
      <c r="EB176" s="49"/>
      <c r="EC176" s="49"/>
      <c r="ED176" s="49"/>
      <c r="EE176" s="49"/>
      <c r="EF176" s="49"/>
      <c r="EG176" s="49"/>
      <c r="EH176" s="49"/>
      <c r="EI176" s="49"/>
      <c r="EJ176" s="49"/>
      <c r="EK176" s="49"/>
      <c r="EL176" s="49"/>
      <c r="EM176" s="14"/>
      <c r="EN176" s="49"/>
      <c r="EO176" s="49"/>
      <c r="EP176" s="49"/>
      <c r="EQ176" s="49"/>
      <c r="ER176" s="49"/>
      <c r="ES176" s="49"/>
      <c r="ET176" s="49"/>
      <c r="EU176" s="49"/>
      <c r="EV176" s="49"/>
      <c r="EW176" s="49"/>
      <c r="EX176" s="49"/>
      <c r="EY176" s="49"/>
      <c r="EZ176" s="49"/>
      <c r="FA176" s="49"/>
      <c r="FB176" s="49"/>
      <c r="FC176" s="49"/>
      <c r="FD176" s="49"/>
      <c r="FE176" s="49"/>
      <c r="FF176" s="49"/>
      <c r="FG176" s="14"/>
      <c r="FH176" s="49"/>
      <c r="FI176" s="49"/>
      <c r="FJ176" s="14"/>
      <c r="FK176" s="42"/>
      <c r="FL176" s="42"/>
      <c r="FM176" s="42"/>
      <c r="FN176" s="42"/>
      <c r="FO176" s="42"/>
      <c r="FP176" s="42"/>
      <c r="FQ176" s="42"/>
      <c r="FR176" s="42"/>
      <c r="FS176" s="42"/>
      <c r="FT176" s="42"/>
      <c r="FU176" s="42"/>
      <c r="FV176" s="42"/>
      <c r="FW176" s="42"/>
      <c r="FX176" s="42"/>
      <c r="FY176" s="42"/>
      <c r="FZ176" s="44">
        <v>174</v>
      </c>
      <c r="GA176" s="44" t="str">
        <f t="shared" si="79"/>
        <v>EGJFAHIK</v>
      </c>
      <c r="GB176" s="44" t="s">
        <v>148</v>
      </c>
      <c r="GC176" s="44" t="s">
        <v>149</v>
      </c>
      <c r="GD176" s="44" t="s">
        <v>159</v>
      </c>
      <c r="GE176" s="44" t="s">
        <v>109</v>
      </c>
      <c r="GF176" s="44" t="s">
        <v>145</v>
      </c>
      <c r="GG176" s="44" t="s">
        <v>160</v>
      </c>
      <c r="GH176" s="44" t="s">
        <v>150</v>
      </c>
      <c r="GI176" s="44" t="s">
        <v>151</v>
      </c>
      <c r="GJ176" s="100" t="str">
        <f t="shared" ref="GJ176:GQ176" si="1215">VLOOKUP(GB176,$FM$3:$FN$15,2,FALSE)</f>
        <v>Elfenbenskusten</v>
      </c>
      <c r="GK176" s="100" t="str">
        <f t="shared" si="1215"/>
        <v>Iran</v>
      </c>
      <c r="GL176" s="100" t="str">
        <f t="shared" si="1215"/>
        <v>Österrike</v>
      </c>
      <c r="GM176" s="100" t="str">
        <f t="shared" si="1215"/>
        <v>Sverige</v>
      </c>
      <c r="GN176" s="100" t="str">
        <f t="shared" si="1215"/>
        <v>Sydkorea</v>
      </c>
      <c r="GO176" s="100" t="str">
        <f t="shared" si="1215"/>
        <v>Saudiarabien</v>
      </c>
      <c r="GP176" s="100" t="str">
        <f t="shared" si="1215"/>
        <v>Irak</v>
      </c>
      <c r="GQ176" s="100" t="str">
        <f t="shared" si="1215"/>
        <v>Uzbekistan</v>
      </c>
      <c r="GR176" s="42" t="str">
        <f t="shared" si="81"/>
        <v/>
      </c>
      <c r="GS176" s="42"/>
      <c r="GT176" s="42"/>
      <c r="GU176" s="42"/>
      <c r="GV176" s="42"/>
      <c r="GW176" s="42"/>
      <c r="GX176" s="127"/>
      <c r="GY176" s="42"/>
      <c r="GZ176" s="85">
        <v>173</v>
      </c>
      <c r="HA176" s="42"/>
      <c r="HB176" s="96"/>
      <c r="HC176" s="85"/>
      <c r="HD176" s="42"/>
      <c r="HE176" s="42"/>
      <c r="HF176" s="42"/>
      <c r="HG176" s="42"/>
    </row>
    <row r="177" spans="1:215" ht="14.25" customHeight="1" x14ac:dyDescent="0.35">
      <c r="A177" s="42"/>
      <c r="B177" s="43"/>
      <c r="C177" s="43"/>
      <c r="D177" s="43"/>
      <c r="E177" s="44"/>
      <c r="F177" s="43"/>
      <c r="G177" s="44"/>
      <c r="H177" s="44"/>
      <c r="I177" s="44"/>
      <c r="J177" s="57"/>
      <c r="K177" s="58"/>
      <c r="L177" s="58"/>
      <c r="M177" s="46"/>
      <c r="N177" s="46"/>
      <c r="O177" s="42"/>
      <c r="P177" s="42"/>
      <c r="Q177" s="42"/>
      <c r="R177" s="42"/>
      <c r="S177" s="42"/>
      <c r="T177" s="42"/>
      <c r="U177" s="42"/>
      <c r="V177" s="43"/>
      <c r="W177" s="42"/>
      <c r="X177" s="44"/>
      <c r="Y177" s="44"/>
      <c r="Z177" s="44"/>
      <c r="AA177" s="44"/>
      <c r="AB177" s="47"/>
      <c r="AC177" s="48"/>
      <c r="AD177" s="42"/>
      <c r="AE177" s="14"/>
      <c r="AF177" s="14"/>
      <c r="AG177" s="14"/>
      <c r="AH177" s="14"/>
      <c r="AI177" s="44"/>
      <c r="AJ177" s="44"/>
      <c r="AK177" s="44"/>
      <c r="AL177" s="57"/>
      <c r="AM177" s="58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/>
      <c r="BR177" s="14"/>
      <c r="BS177" s="14"/>
      <c r="BT177" s="14"/>
      <c r="BU177" s="49"/>
      <c r="BV177" s="49"/>
      <c r="BW177" s="49"/>
      <c r="BX177" s="49"/>
      <c r="BY177" s="49"/>
      <c r="BZ177" s="49"/>
      <c r="CA177" s="49"/>
      <c r="CB177" s="14"/>
      <c r="CC177" s="49"/>
      <c r="CD177" s="49"/>
      <c r="CE177" s="14"/>
      <c r="CF177" s="14"/>
      <c r="CG177" s="49"/>
      <c r="CH177" s="49"/>
      <c r="CI177" s="49"/>
      <c r="CJ177" s="49"/>
      <c r="CK177" s="49"/>
      <c r="CL177" s="49"/>
      <c r="CM177" s="49"/>
      <c r="CN177" s="49"/>
      <c r="CO177" s="49"/>
      <c r="CP177" s="49"/>
      <c r="CQ177" s="49"/>
      <c r="CR177" s="49"/>
      <c r="CS177" s="49"/>
      <c r="CT177" s="49"/>
      <c r="CU177" s="49"/>
      <c r="CV177" s="49"/>
      <c r="CW177" s="49"/>
      <c r="CX177" s="49"/>
      <c r="CY177" s="14"/>
      <c r="CZ177" s="14"/>
      <c r="DA177" s="49"/>
      <c r="DB177" s="49"/>
      <c r="DC177" s="49"/>
      <c r="DD177" s="49"/>
      <c r="DE177" s="49"/>
      <c r="DF177" s="49"/>
      <c r="DG177" s="49"/>
      <c r="DH177" s="49"/>
      <c r="DI177" s="49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49"/>
      <c r="DU177" s="49"/>
      <c r="DV177" s="49"/>
      <c r="DW177" s="49"/>
      <c r="DX177" s="49"/>
      <c r="DY177" s="49"/>
      <c r="DZ177" s="49"/>
      <c r="EA177" s="49"/>
      <c r="EB177" s="49"/>
      <c r="EC177" s="49"/>
      <c r="ED177" s="49"/>
      <c r="EE177" s="49"/>
      <c r="EF177" s="49"/>
      <c r="EG177" s="49"/>
      <c r="EH177" s="49"/>
      <c r="EI177" s="49"/>
      <c r="EJ177" s="49"/>
      <c r="EK177" s="49"/>
      <c r="EL177" s="49"/>
      <c r="EM177" s="14"/>
      <c r="EN177" s="49"/>
      <c r="EO177" s="49"/>
      <c r="EP177" s="49"/>
      <c r="EQ177" s="49"/>
      <c r="ER177" s="49"/>
      <c r="ES177" s="49"/>
      <c r="ET177" s="49"/>
      <c r="EU177" s="49"/>
      <c r="EV177" s="49"/>
      <c r="EW177" s="49"/>
      <c r="EX177" s="49"/>
      <c r="EY177" s="49"/>
      <c r="EZ177" s="49"/>
      <c r="FA177" s="49"/>
      <c r="FB177" s="49"/>
      <c r="FC177" s="49"/>
      <c r="FD177" s="49"/>
      <c r="FE177" s="49"/>
      <c r="FF177" s="49"/>
      <c r="FG177" s="14"/>
      <c r="FH177" s="49"/>
      <c r="FI177" s="49"/>
      <c r="FJ177" s="14"/>
      <c r="FK177" s="42"/>
      <c r="FL177" s="42"/>
      <c r="FM177" s="42"/>
      <c r="FN177" s="42"/>
      <c r="FO177" s="42"/>
      <c r="FP177" s="42"/>
      <c r="FQ177" s="42"/>
      <c r="FR177" s="42"/>
      <c r="FS177" s="42"/>
      <c r="FT177" s="42"/>
      <c r="FU177" s="42"/>
      <c r="FV177" s="42"/>
      <c r="FW177" s="42"/>
      <c r="FX177" s="42"/>
      <c r="FY177" s="42"/>
      <c r="FZ177" s="44">
        <v>175</v>
      </c>
      <c r="GA177" s="44" t="str">
        <f t="shared" si="79"/>
        <v>HJIDAGLK</v>
      </c>
      <c r="GB177" s="44" t="s">
        <v>160</v>
      </c>
      <c r="GC177" s="44" t="s">
        <v>159</v>
      </c>
      <c r="GD177" s="44" t="s">
        <v>150</v>
      </c>
      <c r="GE177" s="44" t="s">
        <v>147</v>
      </c>
      <c r="GF177" s="44" t="s">
        <v>145</v>
      </c>
      <c r="GG177" s="44" t="s">
        <v>149</v>
      </c>
      <c r="GH177" s="44" t="s">
        <v>152</v>
      </c>
      <c r="GI177" s="44" t="s">
        <v>151</v>
      </c>
      <c r="GJ177" s="100" t="str">
        <f t="shared" ref="GJ177:GQ177" si="1216">VLOOKUP(GB177,$FM$3:$FN$15,2,FALSE)</f>
        <v>Saudiarabien</v>
      </c>
      <c r="GK177" s="100" t="str">
        <f t="shared" si="1216"/>
        <v>Österrike</v>
      </c>
      <c r="GL177" s="100" t="str">
        <f t="shared" si="1216"/>
        <v>Irak</v>
      </c>
      <c r="GM177" s="100" t="str">
        <f t="shared" si="1216"/>
        <v>Australien</v>
      </c>
      <c r="GN177" s="100" t="str">
        <f t="shared" si="1216"/>
        <v>Sydkorea</v>
      </c>
      <c r="GO177" s="100" t="str">
        <f t="shared" si="1216"/>
        <v>Iran</v>
      </c>
      <c r="GP177" s="100" t="str">
        <f t="shared" si="1216"/>
        <v>Ghana</v>
      </c>
      <c r="GQ177" s="100" t="str">
        <f t="shared" si="1216"/>
        <v>Uzbekistan</v>
      </c>
      <c r="GR177" s="42" t="str">
        <f t="shared" si="81"/>
        <v/>
      </c>
      <c r="GS177" s="42"/>
      <c r="GT177" s="42"/>
      <c r="GU177" s="42"/>
      <c r="GV177" s="42"/>
      <c r="GW177" s="42"/>
      <c r="GX177" s="127"/>
      <c r="GY177" s="42"/>
      <c r="GZ177" s="85">
        <v>174</v>
      </c>
      <c r="HA177" s="42"/>
      <c r="HB177" s="96"/>
      <c r="HC177" s="85"/>
      <c r="HD177" s="42"/>
      <c r="HE177" s="42"/>
      <c r="HF177" s="42"/>
      <c r="HG177" s="42"/>
    </row>
    <row r="178" spans="1:215" ht="14.25" customHeight="1" x14ac:dyDescent="0.35">
      <c r="A178" s="42"/>
      <c r="B178" s="43"/>
      <c r="C178" s="43"/>
      <c r="D178" s="43"/>
      <c r="E178" s="44"/>
      <c r="F178" s="43"/>
      <c r="G178" s="44"/>
      <c r="H178" s="44"/>
      <c r="I178" s="44"/>
      <c r="J178" s="57"/>
      <c r="K178" s="58"/>
      <c r="L178" s="58"/>
      <c r="M178" s="46"/>
      <c r="N178" s="46"/>
      <c r="O178" s="42"/>
      <c r="P178" s="42"/>
      <c r="Q178" s="42"/>
      <c r="R178" s="42"/>
      <c r="S178" s="42"/>
      <c r="T178" s="42"/>
      <c r="U178" s="42"/>
      <c r="V178" s="43"/>
      <c r="W178" s="42"/>
      <c r="X178" s="44"/>
      <c r="Y178" s="44"/>
      <c r="Z178" s="44"/>
      <c r="AA178" s="44"/>
      <c r="AB178" s="47"/>
      <c r="AC178" s="48"/>
      <c r="AD178" s="42"/>
      <c r="AE178" s="14"/>
      <c r="AF178" s="14"/>
      <c r="AG178" s="14"/>
      <c r="AH178" s="14"/>
      <c r="AI178" s="44"/>
      <c r="AJ178" s="44"/>
      <c r="AK178" s="44"/>
      <c r="AL178" s="57"/>
      <c r="AM178" s="58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14"/>
      <c r="BS178" s="14"/>
      <c r="BT178" s="14"/>
      <c r="BU178" s="49"/>
      <c r="BV178" s="49"/>
      <c r="BW178" s="49"/>
      <c r="BX178" s="49"/>
      <c r="BY178" s="49"/>
      <c r="BZ178" s="49"/>
      <c r="CA178" s="49"/>
      <c r="CB178" s="14"/>
      <c r="CC178" s="49"/>
      <c r="CD178" s="49"/>
      <c r="CE178" s="14"/>
      <c r="CF178" s="14"/>
      <c r="CG178" s="49"/>
      <c r="CH178" s="49"/>
      <c r="CI178" s="49"/>
      <c r="CJ178" s="49"/>
      <c r="CK178" s="49"/>
      <c r="CL178" s="49"/>
      <c r="CM178" s="49"/>
      <c r="CN178" s="49"/>
      <c r="CO178" s="49"/>
      <c r="CP178" s="49"/>
      <c r="CQ178" s="49"/>
      <c r="CR178" s="49"/>
      <c r="CS178" s="49"/>
      <c r="CT178" s="49"/>
      <c r="CU178" s="49"/>
      <c r="CV178" s="49"/>
      <c r="CW178" s="49"/>
      <c r="CX178" s="49"/>
      <c r="CY178" s="14"/>
      <c r="CZ178" s="14"/>
      <c r="DA178" s="49"/>
      <c r="DB178" s="49"/>
      <c r="DC178" s="49"/>
      <c r="DD178" s="49"/>
      <c r="DE178" s="49"/>
      <c r="DF178" s="49"/>
      <c r="DG178" s="49"/>
      <c r="DH178" s="49"/>
      <c r="DI178" s="49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49"/>
      <c r="DU178" s="49"/>
      <c r="DV178" s="49"/>
      <c r="DW178" s="49"/>
      <c r="DX178" s="49"/>
      <c r="DY178" s="49"/>
      <c r="DZ178" s="49"/>
      <c r="EA178" s="49"/>
      <c r="EB178" s="49"/>
      <c r="EC178" s="49"/>
      <c r="ED178" s="49"/>
      <c r="EE178" s="49"/>
      <c r="EF178" s="49"/>
      <c r="EG178" s="49"/>
      <c r="EH178" s="49"/>
      <c r="EI178" s="49"/>
      <c r="EJ178" s="49"/>
      <c r="EK178" s="49"/>
      <c r="EL178" s="49"/>
      <c r="EM178" s="14"/>
      <c r="EN178" s="49"/>
      <c r="EO178" s="49"/>
      <c r="EP178" s="49"/>
      <c r="EQ178" s="49"/>
      <c r="ER178" s="49"/>
      <c r="ES178" s="49"/>
      <c r="ET178" s="49"/>
      <c r="EU178" s="49"/>
      <c r="EV178" s="49"/>
      <c r="EW178" s="49"/>
      <c r="EX178" s="49"/>
      <c r="EY178" s="49"/>
      <c r="EZ178" s="49"/>
      <c r="FA178" s="49"/>
      <c r="FB178" s="49"/>
      <c r="FC178" s="49"/>
      <c r="FD178" s="49"/>
      <c r="FE178" s="49"/>
      <c r="FF178" s="49"/>
      <c r="FG178" s="14"/>
      <c r="FH178" s="49"/>
      <c r="FI178" s="49"/>
      <c r="FJ178" s="14"/>
      <c r="FK178" s="42"/>
      <c r="FL178" s="42"/>
      <c r="FM178" s="42"/>
      <c r="FN178" s="42"/>
      <c r="FO178" s="42"/>
      <c r="FP178" s="42"/>
      <c r="FQ178" s="42"/>
      <c r="FR178" s="42"/>
      <c r="FS178" s="42"/>
      <c r="FT178" s="42"/>
      <c r="FU178" s="42"/>
      <c r="FV178" s="42"/>
      <c r="FW178" s="42"/>
      <c r="FX178" s="42"/>
      <c r="FY178" s="42"/>
      <c r="FZ178" s="44">
        <v>176</v>
      </c>
      <c r="GA178" s="44" t="str">
        <f t="shared" si="79"/>
        <v>HJIDAFLK</v>
      </c>
      <c r="GB178" s="44" t="s">
        <v>160</v>
      </c>
      <c r="GC178" s="44" t="s">
        <v>159</v>
      </c>
      <c r="GD178" s="44" t="s">
        <v>150</v>
      </c>
      <c r="GE178" s="44" t="s">
        <v>147</v>
      </c>
      <c r="GF178" s="44" t="s">
        <v>145</v>
      </c>
      <c r="GG178" s="44" t="s">
        <v>109</v>
      </c>
      <c r="GH178" s="44" t="s">
        <v>152</v>
      </c>
      <c r="GI178" s="44" t="s">
        <v>151</v>
      </c>
      <c r="GJ178" s="100" t="str">
        <f t="shared" ref="GJ178:GQ178" si="1217">VLOOKUP(GB178,$FM$3:$FN$15,2,FALSE)</f>
        <v>Saudiarabien</v>
      </c>
      <c r="GK178" s="100" t="str">
        <f t="shared" si="1217"/>
        <v>Österrike</v>
      </c>
      <c r="GL178" s="100" t="str">
        <f t="shared" si="1217"/>
        <v>Irak</v>
      </c>
      <c r="GM178" s="100" t="str">
        <f t="shared" si="1217"/>
        <v>Australien</v>
      </c>
      <c r="GN178" s="100" t="str">
        <f t="shared" si="1217"/>
        <v>Sydkorea</v>
      </c>
      <c r="GO178" s="100" t="str">
        <f t="shared" si="1217"/>
        <v>Sverige</v>
      </c>
      <c r="GP178" s="100" t="str">
        <f t="shared" si="1217"/>
        <v>Ghana</v>
      </c>
      <c r="GQ178" s="100" t="str">
        <f t="shared" si="1217"/>
        <v>Uzbekistan</v>
      </c>
      <c r="GR178" s="42" t="str">
        <f t="shared" si="81"/>
        <v/>
      </c>
      <c r="GS178" s="42"/>
      <c r="GT178" s="42"/>
      <c r="GU178" s="42"/>
      <c r="GV178" s="42"/>
      <c r="GW178" s="42"/>
      <c r="GX178" s="42"/>
      <c r="GY178" s="42"/>
      <c r="GZ178" s="85">
        <v>175</v>
      </c>
      <c r="HA178" s="42"/>
      <c r="HB178" s="96"/>
      <c r="HC178" s="85"/>
      <c r="HD178" s="42"/>
      <c r="HE178" s="42"/>
      <c r="HF178" s="42"/>
      <c r="HG178" s="42"/>
    </row>
    <row r="179" spans="1:215" ht="14.25" customHeight="1" x14ac:dyDescent="0.35">
      <c r="A179" s="42"/>
      <c r="B179" s="43"/>
      <c r="C179" s="43"/>
      <c r="D179" s="43"/>
      <c r="E179" s="44"/>
      <c r="F179" s="43"/>
      <c r="G179" s="44"/>
      <c r="H179" s="44"/>
      <c r="I179" s="44"/>
      <c r="J179" s="57"/>
      <c r="K179" s="58"/>
      <c r="L179" s="58"/>
      <c r="M179" s="46"/>
      <c r="N179" s="46"/>
      <c r="O179" s="42"/>
      <c r="P179" s="42"/>
      <c r="Q179" s="42"/>
      <c r="R179" s="42"/>
      <c r="S179" s="42"/>
      <c r="T179" s="42"/>
      <c r="U179" s="42"/>
      <c r="V179" s="43"/>
      <c r="W179" s="42"/>
      <c r="X179" s="44"/>
      <c r="Y179" s="44"/>
      <c r="Z179" s="44"/>
      <c r="AA179" s="44"/>
      <c r="AB179" s="47"/>
      <c r="AC179" s="48"/>
      <c r="AD179" s="42"/>
      <c r="AE179" s="14"/>
      <c r="AF179" s="14"/>
      <c r="AG179" s="14"/>
      <c r="AH179" s="14"/>
      <c r="AI179" s="44"/>
      <c r="AJ179" s="44"/>
      <c r="AK179" s="44"/>
      <c r="AL179" s="57"/>
      <c r="AM179" s="58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/>
      <c r="BR179" s="14"/>
      <c r="BS179" s="14"/>
      <c r="BT179" s="14"/>
      <c r="BU179" s="49"/>
      <c r="BV179" s="49"/>
      <c r="BW179" s="49"/>
      <c r="BX179" s="49"/>
      <c r="BY179" s="49"/>
      <c r="BZ179" s="49"/>
      <c r="CA179" s="49"/>
      <c r="CB179" s="14"/>
      <c r="CC179" s="49"/>
      <c r="CD179" s="49"/>
      <c r="CE179" s="14"/>
      <c r="CF179" s="14"/>
      <c r="CG179" s="49"/>
      <c r="CH179" s="49"/>
      <c r="CI179" s="49"/>
      <c r="CJ179" s="49"/>
      <c r="CK179" s="49"/>
      <c r="CL179" s="49"/>
      <c r="CM179" s="49"/>
      <c r="CN179" s="49"/>
      <c r="CO179" s="49"/>
      <c r="CP179" s="49"/>
      <c r="CQ179" s="49"/>
      <c r="CR179" s="49"/>
      <c r="CS179" s="49"/>
      <c r="CT179" s="49"/>
      <c r="CU179" s="49"/>
      <c r="CV179" s="49"/>
      <c r="CW179" s="49"/>
      <c r="CX179" s="49"/>
      <c r="CY179" s="14"/>
      <c r="CZ179" s="14"/>
      <c r="DA179" s="49"/>
      <c r="DB179" s="49"/>
      <c r="DC179" s="49"/>
      <c r="DD179" s="49"/>
      <c r="DE179" s="49"/>
      <c r="DF179" s="49"/>
      <c r="DG179" s="49"/>
      <c r="DH179" s="49"/>
      <c r="DI179" s="49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49"/>
      <c r="DU179" s="49"/>
      <c r="DV179" s="49"/>
      <c r="DW179" s="49"/>
      <c r="DX179" s="49"/>
      <c r="DY179" s="49"/>
      <c r="DZ179" s="49"/>
      <c r="EA179" s="49"/>
      <c r="EB179" s="49"/>
      <c r="EC179" s="49"/>
      <c r="ED179" s="49"/>
      <c r="EE179" s="49"/>
      <c r="EF179" s="49"/>
      <c r="EG179" s="49"/>
      <c r="EH179" s="49"/>
      <c r="EI179" s="49"/>
      <c r="EJ179" s="49"/>
      <c r="EK179" s="49"/>
      <c r="EL179" s="49"/>
      <c r="EM179" s="14"/>
      <c r="EN179" s="49"/>
      <c r="EO179" s="49"/>
      <c r="EP179" s="49"/>
      <c r="EQ179" s="49"/>
      <c r="ER179" s="49"/>
      <c r="ES179" s="49"/>
      <c r="ET179" s="49"/>
      <c r="EU179" s="49"/>
      <c r="EV179" s="49"/>
      <c r="EW179" s="49"/>
      <c r="EX179" s="49"/>
      <c r="EY179" s="49"/>
      <c r="EZ179" s="49"/>
      <c r="FA179" s="49"/>
      <c r="FB179" s="49"/>
      <c r="FC179" s="49"/>
      <c r="FD179" s="49"/>
      <c r="FE179" s="49"/>
      <c r="FF179" s="49"/>
      <c r="FG179" s="14"/>
      <c r="FH179" s="49"/>
      <c r="FI179" s="49"/>
      <c r="FJ179" s="14"/>
      <c r="FK179" s="42"/>
      <c r="FL179" s="42"/>
      <c r="FM179" s="42"/>
      <c r="FN179" s="42"/>
      <c r="FO179" s="42"/>
      <c r="FP179" s="42"/>
      <c r="FQ179" s="42"/>
      <c r="FR179" s="42"/>
      <c r="FS179" s="42"/>
      <c r="FT179" s="42"/>
      <c r="FU179" s="42"/>
      <c r="FV179" s="42"/>
      <c r="FW179" s="42"/>
      <c r="FX179" s="42"/>
      <c r="FY179" s="42"/>
      <c r="FZ179" s="44">
        <v>177</v>
      </c>
      <c r="GA179" s="44" t="str">
        <f t="shared" si="79"/>
        <v>IGJDAFLK</v>
      </c>
      <c r="GB179" s="44" t="s">
        <v>150</v>
      </c>
      <c r="GC179" s="44" t="s">
        <v>149</v>
      </c>
      <c r="GD179" s="44" t="s">
        <v>159</v>
      </c>
      <c r="GE179" s="44" t="s">
        <v>147</v>
      </c>
      <c r="GF179" s="44" t="s">
        <v>145</v>
      </c>
      <c r="GG179" s="44" t="s">
        <v>109</v>
      </c>
      <c r="GH179" s="44" t="s">
        <v>152</v>
      </c>
      <c r="GI179" s="44" t="s">
        <v>151</v>
      </c>
      <c r="GJ179" s="100" t="str">
        <f t="shared" ref="GJ179:GQ179" si="1218">VLOOKUP(GB179,$FM$3:$FN$15,2,FALSE)</f>
        <v>Irak</v>
      </c>
      <c r="GK179" s="100" t="str">
        <f t="shared" si="1218"/>
        <v>Iran</v>
      </c>
      <c r="GL179" s="100" t="str">
        <f t="shared" si="1218"/>
        <v>Österrike</v>
      </c>
      <c r="GM179" s="100" t="str">
        <f t="shared" si="1218"/>
        <v>Australien</v>
      </c>
      <c r="GN179" s="100" t="str">
        <f t="shared" si="1218"/>
        <v>Sydkorea</v>
      </c>
      <c r="GO179" s="100" t="str">
        <f t="shared" si="1218"/>
        <v>Sverige</v>
      </c>
      <c r="GP179" s="100" t="str">
        <f t="shared" si="1218"/>
        <v>Ghana</v>
      </c>
      <c r="GQ179" s="100" t="str">
        <f t="shared" si="1218"/>
        <v>Uzbekistan</v>
      </c>
      <c r="GR179" s="42" t="str">
        <f t="shared" si="81"/>
        <v/>
      </c>
      <c r="GS179" s="42"/>
      <c r="GT179" s="42"/>
      <c r="GU179" s="42"/>
      <c r="GV179" s="42"/>
      <c r="GW179" s="42"/>
      <c r="GX179" s="42"/>
      <c r="GY179" s="42"/>
      <c r="GZ179" s="85">
        <v>176</v>
      </c>
      <c r="HA179" s="42"/>
      <c r="HB179" s="96"/>
      <c r="HC179" s="85"/>
      <c r="HD179" s="42"/>
      <c r="HE179" s="42"/>
      <c r="HF179" s="42"/>
      <c r="HG179" s="42"/>
    </row>
    <row r="180" spans="1:215" ht="14.25" customHeight="1" x14ac:dyDescent="0.35">
      <c r="A180" s="42"/>
      <c r="B180" s="43"/>
      <c r="C180" s="43"/>
      <c r="D180" s="43"/>
      <c r="E180" s="44"/>
      <c r="F180" s="43"/>
      <c r="G180" s="44"/>
      <c r="H180" s="44"/>
      <c r="I180" s="44"/>
      <c r="J180" s="57"/>
      <c r="K180" s="58"/>
      <c r="L180" s="58"/>
      <c r="M180" s="46"/>
      <c r="N180" s="46"/>
      <c r="O180" s="42"/>
      <c r="P180" s="42"/>
      <c r="Q180" s="42"/>
      <c r="R180" s="42"/>
      <c r="S180" s="42"/>
      <c r="T180" s="42"/>
      <c r="U180" s="42"/>
      <c r="V180" s="43"/>
      <c r="W180" s="42"/>
      <c r="X180" s="44"/>
      <c r="Y180" s="44"/>
      <c r="Z180" s="44"/>
      <c r="AA180" s="44"/>
      <c r="AB180" s="47"/>
      <c r="AC180" s="48"/>
      <c r="AD180" s="42"/>
      <c r="AE180" s="14"/>
      <c r="AF180" s="14"/>
      <c r="AG180" s="14"/>
      <c r="AH180" s="14"/>
      <c r="AI180" s="44"/>
      <c r="AJ180" s="44"/>
      <c r="AK180" s="44"/>
      <c r="AL180" s="57"/>
      <c r="AM180" s="58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14"/>
      <c r="BS180" s="14"/>
      <c r="BT180" s="14"/>
      <c r="BU180" s="49"/>
      <c r="BV180" s="49"/>
      <c r="BW180" s="49"/>
      <c r="BX180" s="49"/>
      <c r="BY180" s="49"/>
      <c r="BZ180" s="49"/>
      <c r="CA180" s="49"/>
      <c r="CB180" s="14"/>
      <c r="CC180" s="49"/>
      <c r="CD180" s="49"/>
      <c r="CE180" s="14"/>
      <c r="CF180" s="14"/>
      <c r="CG180" s="49"/>
      <c r="CH180" s="49"/>
      <c r="CI180" s="49"/>
      <c r="CJ180" s="49"/>
      <c r="CK180" s="49"/>
      <c r="CL180" s="49"/>
      <c r="CM180" s="49"/>
      <c r="CN180" s="49"/>
      <c r="CO180" s="49"/>
      <c r="CP180" s="49"/>
      <c r="CQ180" s="49"/>
      <c r="CR180" s="49"/>
      <c r="CS180" s="49"/>
      <c r="CT180" s="49"/>
      <c r="CU180" s="49"/>
      <c r="CV180" s="49"/>
      <c r="CW180" s="49"/>
      <c r="CX180" s="49"/>
      <c r="CY180" s="14"/>
      <c r="CZ180" s="14"/>
      <c r="DA180" s="49"/>
      <c r="DB180" s="49"/>
      <c r="DC180" s="49"/>
      <c r="DD180" s="49"/>
      <c r="DE180" s="49"/>
      <c r="DF180" s="49"/>
      <c r="DG180" s="49"/>
      <c r="DH180" s="49"/>
      <c r="DI180" s="49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49"/>
      <c r="DU180" s="49"/>
      <c r="DV180" s="49"/>
      <c r="DW180" s="49"/>
      <c r="DX180" s="49"/>
      <c r="DY180" s="49"/>
      <c r="DZ180" s="49"/>
      <c r="EA180" s="49"/>
      <c r="EB180" s="49"/>
      <c r="EC180" s="49"/>
      <c r="ED180" s="49"/>
      <c r="EE180" s="49"/>
      <c r="EF180" s="49"/>
      <c r="EG180" s="49"/>
      <c r="EH180" s="49"/>
      <c r="EI180" s="49"/>
      <c r="EJ180" s="49"/>
      <c r="EK180" s="49"/>
      <c r="EL180" s="49"/>
      <c r="EM180" s="14"/>
      <c r="EN180" s="49"/>
      <c r="EO180" s="49"/>
      <c r="EP180" s="49"/>
      <c r="EQ180" s="49"/>
      <c r="ER180" s="49"/>
      <c r="ES180" s="49"/>
      <c r="ET180" s="49"/>
      <c r="EU180" s="49"/>
      <c r="EV180" s="49"/>
      <c r="EW180" s="49"/>
      <c r="EX180" s="49"/>
      <c r="EY180" s="49"/>
      <c r="EZ180" s="49"/>
      <c r="FA180" s="49"/>
      <c r="FB180" s="49"/>
      <c r="FC180" s="49"/>
      <c r="FD180" s="49"/>
      <c r="FE180" s="49"/>
      <c r="FF180" s="49"/>
      <c r="FG180" s="14"/>
      <c r="FH180" s="49"/>
      <c r="FI180" s="49"/>
      <c r="FJ180" s="14"/>
      <c r="FK180" s="42"/>
      <c r="FL180" s="42"/>
      <c r="FM180" s="42"/>
      <c r="FN180" s="42"/>
      <c r="FO180" s="42"/>
      <c r="FP180" s="42"/>
      <c r="FQ180" s="42"/>
      <c r="FR180" s="42"/>
      <c r="FS180" s="42"/>
      <c r="FT180" s="42"/>
      <c r="FU180" s="42"/>
      <c r="FV180" s="42"/>
      <c r="FW180" s="42"/>
      <c r="FX180" s="42"/>
      <c r="FY180" s="42"/>
      <c r="FZ180" s="44">
        <v>178</v>
      </c>
      <c r="GA180" s="44" t="str">
        <f t="shared" si="79"/>
        <v>HGJDAFLK</v>
      </c>
      <c r="GB180" s="44" t="s">
        <v>160</v>
      </c>
      <c r="GC180" s="44" t="s">
        <v>149</v>
      </c>
      <c r="GD180" s="44" t="s">
        <v>159</v>
      </c>
      <c r="GE180" s="44" t="s">
        <v>147</v>
      </c>
      <c r="GF180" s="44" t="s">
        <v>145</v>
      </c>
      <c r="GG180" s="44" t="s">
        <v>109</v>
      </c>
      <c r="GH180" s="44" t="s">
        <v>152</v>
      </c>
      <c r="GI180" s="44" t="s">
        <v>151</v>
      </c>
      <c r="GJ180" s="100" t="str">
        <f t="shared" ref="GJ180:GQ180" si="1219">VLOOKUP(GB180,$FM$3:$FN$15,2,FALSE)</f>
        <v>Saudiarabien</v>
      </c>
      <c r="GK180" s="100" t="str">
        <f t="shared" si="1219"/>
        <v>Iran</v>
      </c>
      <c r="GL180" s="100" t="str">
        <f t="shared" si="1219"/>
        <v>Österrike</v>
      </c>
      <c r="GM180" s="100" t="str">
        <f t="shared" si="1219"/>
        <v>Australien</v>
      </c>
      <c r="GN180" s="100" t="str">
        <f t="shared" si="1219"/>
        <v>Sydkorea</v>
      </c>
      <c r="GO180" s="100" t="str">
        <f t="shared" si="1219"/>
        <v>Sverige</v>
      </c>
      <c r="GP180" s="100" t="str">
        <f t="shared" si="1219"/>
        <v>Ghana</v>
      </c>
      <c r="GQ180" s="100" t="str">
        <f t="shared" si="1219"/>
        <v>Uzbekistan</v>
      </c>
      <c r="GR180" s="42" t="str">
        <f t="shared" si="81"/>
        <v/>
      </c>
      <c r="GS180" s="42"/>
      <c r="GT180" s="42"/>
      <c r="GU180" s="42"/>
      <c r="GV180" s="42"/>
      <c r="GW180" s="42"/>
      <c r="GX180" s="42"/>
      <c r="GY180" s="42"/>
      <c r="GZ180" s="85">
        <v>177</v>
      </c>
      <c r="HA180" s="42"/>
      <c r="HB180" s="96"/>
      <c r="HC180" s="85"/>
      <c r="HD180" s="42"/>
      <c r="HE180" s="42"/>
      <c r="HF180" s="42"/>
      <c r="HG180" s="42"/>
    </row>
    <row r="181" spans="1:215" ht="14.25" customHeight="1" x14ac:dyDescent="0.35">
      <c r="A181" s="42"/>
      <c r="B181" s="43"/>
      <c r="C181" s="43"/>
      <c r="D181" s="43"/>
      <c r="E181" s="44"/>
      <c r="F181" s="43"/>
      <c r="G181" s="44"/>
      <c r="H181" s="44"/>
      <c r="I181" s="44"/>
      <c r="J181" s="57"/>
      <c r="K181" s="58"/>
      <c r="L181" s="58"/>
      <c r="M181" s="46"/>
      <c r="N181" s="46"/>
      <c r="O181" s="42"/>
      <c r="P181" s="42"/>
      <c r="Q181" s="42"/>
      <c r="R181" s="42"/>
      <c r="S181" s="42"/>
      <c r="T181" s="42"/>
      <c r="U181" s="42"/>
      <c r="V181" s="43"/>
      <c r="W181" s="42"/>
      <c r="X181" s="44"/>
      <c r="Y181" s="44"/>
      <c r="Z181" s="44"/>
      <c r="AA181" s="44"/>
      <c r="AB181" s="47"/>
      <c r="AC181" s="48"/>
      <c r="AD181" s="42"/>
      <c r="AE181" s="14"/>
      <c r="AF181" s="14"/>
      <c r="AG181" s="14"/>
      <c r="AH181" s="14"/>
      <c r="AI181" s="44"/>
      <c r="AJ181" s="44"/>
      <c r="AK181" s="44"/>
      <c r="AL181" s="57"/>
      <c r="AM181" s="58"/>
      <c r="AN181" s="49"/>
      <c r="AO181" s="49"/>
      <c r="AP181" s="49"/>
      <c r="AQ181" s="49"/>
      <c r="AR181" s="49"/>
      <c r="AS181" s="49"/>
      <c r="AT181" s="49"/>
      <c r="AU181" s="49"/>
      <c r="AV181" s="49"/>
      <c r="AW181" s="49"/>
      <c r="AX181" s="49"/>
      <c r="AY181" s="49"/>
      <c r="AZ181" s="49"/>
      <c r="BA181" s="49"/>
      <c r="BB181" s="49"/>
      <c r="BC181" s="49"/>
      <c r="BD181" s="49"/>
      <c r="BE181" s="49"/>
      <c r="BF181" s="49"/>
      <c r="BG181" s="49"/>
      <c r="BH181" s="49"/>
      <c r="BI181" s="49"/>
      <c r="BJ181" s="49"/>
      <c r="BK181" s="49"/>
      <c r="BL181" s="49"/>
      <c r="BM181" s="49"/>
      <c r="BN181" s="49"/>
      <c r="BO181" s="49"/>
      <c r="BP181" s="49"/>
      <c r="BQ181" s="49"/>
      <c r="BR181" s="14"/>
      <c r="BS181" s="14"/>
      <c r="BT181" s="14"/>
      <c r="BU181" s="49"/>
      <c r="BV181" s="49"/>
      <c r="BW181" s="49"/>
      <c r="BX181" s="49"/>
      <c r="BY181" s="49"/>
      <c r="BZ181" s="49"/>
      <c r="CA181" s="49"/>
      <c r="CB181" s="14"/>
      <c r="CC181" s="49"/>
      <c r="CD181" s="49"/>
      <c r="CE181" s="14"/>
      <c r="CF181" s="14"/>
      <c r="CG181" s="49"/>
      <c r="CH181" s="49"/>
      <c r="CI181" s="49"/>
      <c r="CJ181" s="49"/>
      <c r="CK181" s="49"/>
      <c r="CL181" s="49"/>
      <c r="CM181" s="49"/>
      <c r="CN181" s="49"/>
      <c r="CO181" s="49"/>
      <c r="CP181" s="49"/>
      <c r="CQ181" s="49"/>
      <c r="CR181" s="49"/>
      <c r="CS181" s="49"/>
      <c r="CT181" s="49"/>
      <c r="CU181" s="49"/>
      <c r="CV181" s="49"/>
      <c r="CW181" s="49"/>
      <c r="CX181" s="49"/>
      <c r="CY181" s="14"/>
      <c r="CZ181" s="14"/>
      <c r="DA181" s="49"/>
      <c r="DB181" s="49"/>
      <c r="DC181" s="49"/>
      <c r="DD181" s="49"/>
      <c r="DE181" s="49"/>
      <c r="DF181" s="49"/>
      <c r="DG181" s="49"/>
      <c r="DH181" s="49"/>
      <c r="DI181" s="49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49"/>
      <c r="DU181" s="49"/>
      <c r="DV181" s="49"/>
      <c r="DW181" s="49"/>
      <c r="DX181" s="49"/>
      <c r="DY181" s="49"/>
      <c r="DZ181" s="49"/>
      <c r="EA181" s="49"/>
      <c r="EB181" s="49"/>
      <c r="EC181" s="49"/>
      <c r="ED181" s="49"/>
      <c r="EE181" s="49"/>
      <c r="EF181" s="49"/>
      <c r="EG181" s="49"/>
      <c r="EH181" s="49"/>
      <c r="EI181" s="49"/>
      <c r="EJ181" s="49"/>
      <c r="EK181" s="49"/>
      <c r="EL181" s="49"/>
      <c r="EM181" s="14"/>
      <c r="EN181" s="49"/>
      <c r="EO181" s="49"/>
      <c r="EP181" s="49"/>
      <c r="EQ181" s="49"/>
      <c r="ER181" s="49"/>
      <c r="ES181" s="49"/>
      <c r="ET181" s="49"/>
      <c r="EU181" s="49"/>
      <c r="EV181" s="49"/>
      <c r="EW181" s="49"/>
      <c r="EX181" s="49"/>
      <c r="EY181" s="49"/>
      <c r="EZ181" s="49"/>
      <c r="FA181" s="49"/>
      <c r="FB181" s="49"/>
      <c r="FC181" s="49"/>
      <c r="FD181" s="49"/>
      <c r="FE181" s="49"/>
      <c r="FF181" s="49"/>
      <c r="FG181" s="14"/>
      <c r="FH181" s="49"/>
      <c r="FI181" s="49"/>
      <c r="FJ181" s="14"/>
      <c r="FK181" s="42"/>
      <c r="FL181" s="42"/>
      <c r="FM181" s="42"/>
      <c r="FN181" s="42"/>
      <c r="FO181" s="42"/>
      <c r="FP181" s="42"/>
      <c r="FQ181" s="42"/>
      <c r="FR181" s="42"/>
      <c r="FS181" s="42"/>
      <c r="FT181" s="42"/>
      <c r="FU181" s="42"/>
      <c r="FV181" s="42"/>
      <c r="FW181" s="42"/>
      <c r="FX181" s="42"/>
      <c r="FY181" s="42"/>
      <c r="FZ181" s="44">
        <v>179</v>
      </c>
      <c r="GA181" s="44" t="str">
        <f t="shared" si="79"/>
        <v>HGIDAFLK</v>
      </c>
      <c r="GB181" s="44" t="s">
        <v>160</v>
      </c>
      <c r="GC181" s="44" t="s">
        <v>149</v>
      </c>
      <c r="GD181" s="44" t="s">
        <v>150</v>
      </c>
      <c r="GE181" s="44" t="s">
        <v>147</v>
      </c>
      <c r="GF181" s="44" t="s">
        <v>145</v>
      </c>
      <c r="GG181" s="44" t="s">
        <v>109</v>
      </c>
      <c r="GH181" s="44" t="s">
        <v>152</v>
      </c>
      <c r="GI181" s="44" t="s">
        <v>151</v>
      </c>
      <c r="GJ181" s="100" t="str">
        <f t="shared" ref="GJ181:GQ181" si="1220">VLOOKUP(GB181,$FM$3:$FN$15,2,FALSE)</f>
        <v>Saudiarabien</v>
      </c>
      <c r="GK181" s="100" t="str">
        <f t="shared" si="1220"/>
        <v>Iran</v>
      </c>
      <c r="GL181" s="100" t="str">
        <f t="shared" si="1220"/>
        <v>Irak</v>
      </c>
      <c r="GM181" s="100" t="str">
        <f t="shared" si="1220"/>
        <v>Australien</v>
      </c>
      <c r="GN181" s="100" t="str">
        <f t="shared" si="1220"/>
        <v>Sydkorea</v>
      </c>
      <c r="GO181" s="100" t="str">
        <f t="shared" si="1220"/>
        <v>Sverige</v>
      </c>
      <c r="GP181" s="100" t="str">
        <f t="shared" si="1220"/>
        <v>Ghana</v>
      </c>
      <c r="GQ181" s="100" t="str">
        <f t="shared" si="1220"/>
        <v>Uzbekistan</v>
      </c>
      <c r="GR181" s="42" t="str">
        <f t="shared" si="81"/>
        <v/>
      </c>
      <c r="GS181" s="42"/>
      <c r="GT181" s="42"/>
      <c r="GU181" s="42"/>
      <c r="GV181" s="42"/>
      <c r="GW181" s="42"/>
      <c r="GX181" s="42"/>
      <c r="GY181" s="42"/>
      <c r="GZ181" s="85">
        <v>178</v>
      </c>
      <c r="HA181" s="42"/>
      <c r="HB181" s="96"/>
      <c r="HC181" s="85"/>
      <c r="HD181" s="42"/>
      <c r="HE181" s="42"/>
      <c r="HF181" s="42"/>
      <c r="HG181" s="42"/>
    </row>
    <row r="182" spans="1:215" ht="14.25" customHeight="1" x14ac:dyDescent="0.35">
      <c r="A182" s="42"/>
      <c r="B182" s="43"/>
      <c r="C182" s="43"/>
      <c r="D182" s="43"/>
      <c r="E182" s="44"/>
      <c r="F182" s="43"/>
      <c r="G182" s="44"/>
      <c r="H182" s="44"/>
      <c r="I182" s="44"/>
      <c r="J182" s="57"/>
      <c r="K182" s="58"/>
      <c r="L182" s="58"/>
      <c r="M182" s="46"/>
      <c r="N182" s="46"/>
      <c r="O182" s="42"/>
      <c r="P182" s="42"/>
      <c r="Q182" s="42"/>
      <c r="R182" s="42"/>
      <c r="S182" s="42"/>
      <c r="T182" s="42"/>
      <c r="U182" s="42"/>
      <c r="V182" s="43"/>
      <c r="W182" s="42"/>
      <c r="X182" s="44"/>
      <c r="Y182" s="44"/>
      <c r="Z182" s="44"/>
      <c r="AA182" s="44"/>
      <c r="AB182" s="47"/>
      <c r="AC182" s="48"/>
      <c r="AD182" s="42"/>
      <c r="AE182" s="14"/>
      <c r="AF182" s="14"/>
      <c r="AG182" s="14"/>
      <c r="AH182" s="14"/>
      <c r="AI182" s="44"/>
      <c r="AJ182" s="44"/>
      <c r="AK182" s="44"/>
      <c r="AL182" s="57"/>
      <c r="AM182" s="58"/>
      <c r="AN182" s="49"/>
      <c r="AO182" s="49"/>
      <c r="AP182" s="49"/>
      <c r="AQ182" s="49"/>
      <c r="AR182" s="49"/>
      <c r="AS182" s="49"/>
      <c r="AT182" s="49"/>
      <c r="AU182" s="49"/>
      <c r="AV182" s="49"/>
      <c r="AW182" s="49"/>
      <c r="AX182" s="49"/>
      <c r="AY182" s="49"/>
      <c r="AZ182" s="49"/>
      <c r="BA182" s="49"/>
      <c r="BB182" s="49"/>
      <c r="BC182" s="49"/>
      <c r="BD182" s="49"/>
      <c r="BE182" s="49"/>
      <c r="BF182" s="49"/>
      <c r="BG182" s="49"/>
      <c r="BH182" s="49"/>
      <c r="BI182" s="49"/>
      <c r="BJ182" s="49"/>
      <c r="BK182" s="49"/>
      <c r="BL182" s="49"/>
      <c r="BM182" s="49"/>
      <c r="BN182" s="49"/>
      <c r="BO182" s="49"/>
      <c r="BP182" s="49"/>
      <c r="BQ182" s="49"/>
      <c r="BR182" s="14"/>
      <c r="BS182" s="14"/>
      <c r="BT182" s="14"/>
      <c r="BU182" s="49"/>
      <c r="BV182" s="49"/>
      <c r="BW182" s="49"/>
      <c r="BX182" s="49"/>
      <c r="BY182" s="49"/>
      <c r="BZ182" s="49"/>
      <c r="CA182" s="49"/>
      <c r="CB182" s="14"/>
      <c r="CC182" s="49"/>
      <c r="CD182" s="49"/>
      <c r="CE182" s="14"/>
      <c r="CF182" s="14"/>
      <c r="CG182" s="49"/>
      <c r="CH182" s="49"/>
      <c r="CI182" s="49"/>
      <c r="CJ182" s="49"/>
      <c r="CK182" s="49"/>
      <c r="CL182" s="49"/>
      <c r="CM182" s="49"/>
      <c r="CN182" s="49"/>
      <c r="CO182" s="49"/>
      <c r="CP182" s="49"/>
      <c r="CQ182" s="49"/>
      <c r="CR182" s="49"/>
      <c r="CS182" s="49"/>
      <c r="CT182" s="49"/>
      <c r="CU182" s="49"/>
      <c r="CV182" s="49"/>
      <c r="CW182" s="49"/>
      <c r="CX182" s="49"/>
      <c r="CY182" s="14"/>
      <c r="CZ182" s="14"/>
      <c r="DA182" s="49"/>
      <c r="DB182" s="49"/>
      <c r="DC182" s="49"/>
      <c r="DD182" s="49"/>
      <c r="DE182" s="49"/>
      <c r="DF182" s="49"/>
      <c r="DG182" s="49"/>
      <c r="DH182" s="49"/>
      <c r="DI182" s="49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49"/>
      <c r="DU182" s="49"/>
      <c r="DV182" s="49"/>
      <c r="DW182" s="49"/>
      <c r="DX182" s="49"/>
      <c r="DY182" s="49"/>
      <c r="DZ182" s="49"/>
      <c r="EA182" s="49"/>
      <c r="EB182" s="49"/>
      <c r="EC182" s="49"/>
      <c r="ED182" s="49"/>
      <c r="EE182" s="49"/>
      <c r="EF182" s="49"/>
      <c r="EG182" s="49"/>
      <c r="EH182" s="49"/>
      <c r="EI182" s="49"/>
      <c r="EJ182" s="49"/>
      <c r="EK182" s="49"/>
      <c r="EL182" s="49"/>
      <c r="EM182" s="14"/>
      <c r="EN182" s="49"/>
      <c r="EO182" s="49"/>
      <c r="EP182" s="49"/>
      <c r="EQ182" s="49"/>
      <c r="ER182" s="49"/>
      <c r="ES182" s="49"/>
      <c r="ET182" s="49"/>
      <c r="EU182" s="49"/>
      <c r="EV182" s="49"/>
      <c r="EW182" s="49"/>
      <c r="EX182" s="49"/>
      <c r="EY182" s="49"/>
      <c r="EZ182" s="49"/>
      <c r="FA182" s="49"/>
      <c r="FB182" s="49"/>
      <c r="FC182" s="49"/>
      <c r="FD182" s="49"/>
      <c r="FE182" s="49"/>
      <c r="FF182" s="49"/>
      <c r="FG182" s="14"/>
      <c r="FH182" s="49"/>
      <c r="FI182" s="49"/>
      <c r="FJ182" s="14"/>
      <c r="FK182" s="42"/>
      <c r="FL182" s="42"/>
      <c r="FM182" s="42"/>
      <c r="FN182" s="42"/>
      <c r="FO182" s="42"/>
      <c r="FP182" s="42"/>
      <c r="FQ182" s="42"/>
      <c r="FR182" s="42"/>
      <c r="FS182" s="42"/>
      <c r="FT182" s="42"/>
      <c r="FU182" s="42"/>
      <c r="FV182" s="42"/>
      <c r="FW182" s="42"/>
      <c r="FX182" s="42"/>
      <c r="FY182" s="42"/>
      <c r="FZ182" s="44">
        <v>180</v>
      </c>
      <c r="GA182" s="44" t="str">
        <f t="shared" si="79"/>
        <v>HGJDAFLI</v>
      </c>
      <c r="GB182" s="44" t="s">
        <v>160</v>
      </c>
      <c r="GC182" s="44" t="s">
        <v>149</v>
      </c>
      <c r="GD182" s="44" t="s">
        <v>159</v>
      </c>
      <c r="GE182" s="44" t="s">
        <v>147</v>
      </c>
      <c r="GF182" s="44" t="s">
        <v>145</v>
      </c>
      <c r="GG182" s="44" t="s">
        <v>109</v>
      </c>
      <c r="GH182" s="44" t="s">
        <v>152</v>
      </c>
      <c r="GI182" s="44" t="s">
        <v>150</v>
      </c>
      <c r="GJ182" s="100" t="str">
        <f t="shared" ref="GJ182:GQ182" si="1221">VLOOKUP(GB182,$FM$3:$FN$15,2,FALSE)</f>
        <v>Saudiarabien</v>
      </c>
      <c r="GK182" s="100" t="str">
        <f t="shared" si="1221"/>
        <v>Iran</v>
      </c>
      <c r="GL182" s="100" t="str">
        <f t="shared" si="1221"/>
        <v>Österrike</v>
      </c>
      <c r="GM182" s="100" t="str">
        <f t="shared" si="1221"/>
        <v>Australien</v>
      </c>
      <c r="GN182" s="100" t="str">
        <f t="shared" si="1221"/>
        <v>Sydkorea</v>
      </c>
      <c r="GO182" s="100" t="str">
        <f t="shared" si="1221"/>
        <v>Sverige</v>
      </c>
      <c r="GP182" s="100" t="str">
        <f t="shared" si="1221"/>
        <v>Ghana</v>
      </c>
      <c r="GQ182" s="100" t="str">
        <f t="shared" si="1221"/>
        <v>Irak</v>
      </c>
      <c r="GR182" s="42" t="str">
        <f t="shared" si="81"/>
        <v/>
      </c>
      <c r="GS182" s="42"/>
      <c r="GT182" s="42"/>
      <c r="GU182" s="42"/>
      <c r="GV182" s="42"/>
      <c r="GW182" s="42"/>
      <c r="GX182" s="42"/>
      <c r="GY182" s="42"/>
      <c r="GZ182" s="85">
        <v>179</v>
      </c>
      <c r="HA182" s="42"/>
      <c r="HB182" s="96"/>
      <c r="HC182" s="85"/>
      <c r="HD182" s="42"/>
      <c r="HE182" s="42"/>
      <c r="HF182" s="42"/>
      <c r="HG182" s="42"/>
    </row>
    <row r="183" spans="1:215" ht="14.25" customHeight="1" x14ac:dyDescent="0.35">
      <c r="A183" s="42"/>
      <c r="B183" s="43"/>
      <c r="C183" s="43"/>
      <c r="D183" s="43"/>
      <c r="E183" s="44"/>
      <c r="F183" s="43"/>
      <c r="G183" s="44"/>
      <c r="H183" s="44"/>
      <c r="I183" s="44"/>
      <c r="J183" s="57"/>
      <c r="K183" s="58"/>
      <c r="L183" s="58"/>
      <c r="M183" s="46"/>
      <c r="N183" s="46"/>
      <c r="O183" s="42"/>
      <c r="P183" s="42"/>
      <c r="Q183" s="42"/>
      <c r="R183" s="42"/>
      <c r="S183" s="42"/>
      <c r="T183" s="42"/>
      <c r="U183" s="42"/>
      <c r="V183" s="43"/>
      <c r="W183" s="42"/>
      <c r="X183" s="44"/>
      <c r="Y183" s="44"/>
      <c r="Z183" s="44"/>
      <c r="AA183" s="44"/>
      <c r="AB183" s="47"/>
      <c r="AC183" s="48"/>
      <c r="AD183" s="42"/>
      <c r="AE183" s="14"/>
      <c r="AF183" s="14"/>
      <c r="AG183" s="14"/>
      <c r="AH183" s="14"/>
      <c r="AI183" s="44"/>
      <c r="AJ183" s="44"/>
      <c r="AK183" s="44"/>
      <c r="AL183" s="57"/>
      <c r="AM183" s="58"/>
      <c r="AN183" s="49"/>
      <c r="AO183" s="49"/>
      <c r="AP183" s="49"/>
      <c r="AQ183" s="49"/>
      <c r="AR183" s="49"/>
      <c r="AS183" s="49"/>
      <c r="AT183" s="49"/>
      <c r="AU183" s="49"/>
      <c r="AV183" s="49"/>
      <c r="AW183" s="49"/>
      <c r="AX183" s="49"/>
      <c r="AY183" s="49"/>
      <c r="AZ183" s="49"/>
      <c r="BA183" s="49"/>
      <c r="BB183" s="49"/>
      <c r="BC183" s="49"/>
      <c r="BD183" s="49"/>
      <c r="BE183" s="49"/>
      <c r="BF183" s="49"/>
      <c r="BG183" s="49"/>
      <c r="BH183" s="49"/>
      <c r="BI183" s="49"/>
      <c r="BJ183" s="49"/>
      <c r="BK183" s="49"/>
      <c r="BL183" s="49"/>
      <c r="BM183" s="49"/>
      <c r="BN183" s="49"/>
      <c r="BO183" s="49"/>
      <c r="BP183" s="49"/>
      <c r="BQ183" s="49"/>
      <c r="BR183" s="14"/>
      <c r="BS183" s="14"/>
      <c r="BT183" s="14"/>
      <c r="BU183" s="49"/>
      <c r="BV183" s="49"/>
      <c r="BW183" s="49"/>
      <c r="BX183" s="49"/>
      <c r="BY183" s="49"/>
      <c r="BZ183" s="49"/>
      <c r="CA183" s="49"/>
      <c r="CB183" s="14"/>
      <c r="CC183" s="49"/>
      <c r="CD183" s="49"/>
      <c r="CE183" s="14"/>
      <c r="CF183" s="14"/>
      <c r="CG183" s="49"/>
      <c r="CH183" s="49"/>
      <c r="CI183" s="49"/>
      <c r="CJ183" s="49"/>
      <c r="CK183" s="49"/>
      <c r="CL183" s="49"/>
      <c r="CM183" s="49"/>
      <c r="CN183" s="49"/>
      <c r="CO183" s="49"/>
      <c r="CP183" s="49"/>
      <c r="CQ183" s="49"/>
      <c r="CR183" s="49"/>
      <c r="CS183" s="49"/>
      <c r="CT183" s="49"/>
      <c r="CU183" s="49"/>
      <c r="CV183" s="49"/>
      <c r="CW183" s="49"/>
      <c r="CX183" s="49"/>
      <c r="CY183" s="14"/>
      <c r="CZ183" s="14"/>
      <c r="DA183" s="49"/>
      <c r="DB183" s="49"/>
      <c r="DC183" s="49"/>
      <c r="DD183" s="49"/>
      <c r="DE183" s="49"/>
      <c r="DF183" s="49"/>
      <c r="DG183" s="49"/>
      <c r="DH183" s="49"/>
      <c r="DI183" s="49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49"/>
      <c r="DU183" s="49"/>
      <c r="DV183" s="49"/>
      <c r="DW183" s="49"/>
      <c r="DX183" s="49"/>
      <c r="DY183" s="49"/>
      <c r="DZ183" s="49"/>
      <c r="EA183" s="49"/>
      <c r="EB183" s="49"/>
      <c r="EC183" s="49"/>
      <c r="ED183" s="49"/>
      <c r="EE183" s="49"/>
      <c r="EF183" s="49"/>
      <c r="EG183" s="49"/>
      <c r="EH183" s="49"/>
      <c r="EI183" s="49"/>
      <c r="EJ183" s="49"/>
      <c r="EK183" s="49"/>
      <c r="EL183" s="49"/>
      <c r="EM183" s="14"/>
      <c r="EN183" s="49"/>
      <c r="EO183" s="49"/>
      <c r="EP183" s="49"/>
      <c r="EQ183" s="49"/>
      <c r="ER183" s="49"/>
      <c r="ES183" s="49"/>
      <c r="ET183" s="49"/>
      <c r="EU183" s="49"/>
      <c r="EV183" s="49"/>
      <c r="EW183" s="49"/>
      <c r="EX183" s="49"/>
      <c r="EY183" s="49"/>
      <c r="EZ183" s="49"/>
      <c r="FA183" s="49"/>
      <c r="FB183" s="49"/>
      <c r="FC183" s="49"/>
      <c r="FD183" s="49"/>
      <c r="FE183" s="49"/>
      <c r="FF183" s="49"/>
      <c r="FG183" s="14"/>
      <c r="FH183" s="49"/>
      <c r="FI183" s="49"/>
      <c r="FJ183" s="14"/>
      <c r="FK183" s="42"/>
      <c r="FL183" s="42"/>
      <c r="FM183" s="42"/>
      <c r="FN183" s="42"/>
      <c r="FO183" s="42"/>
      <c r="FP183" s="42"/>
      <c r="FQ183" s="42"/>
      <c r="FR183" s="42"/>
      <c r="FS183" s="42"/>
      <c r="FT183" s="42"/>
      <c r="FU183" s="42"/>
      <c r="FV183" s="42"/>
      <c r="FW183" s="42"/>
      <c r="FX183" s="42"/>
      <c r="FY183" s="42"/>
      <c r="FZ183" s="44">
        <v>181</v>
      </c>
      <c r="GA183" s="44" t="str">
        <f t="shared" si="79"/>
        <v>HGJDAFIK</v>
      </c>
      <c r="GB183" s="44" t="s">
        <v>160</v>
      </c>
      <c r="GC183" s="44" t="s">
        <v>149</v>
      </c>
      <c r="GD183" s="44" t="s">
        <v>159</v>
      </c>
      <c r="GE183" s="44" t="s">
        <v>147</v>
      </c>
      <c r="GF183" s="44" t="s">
        <v>145</v>
      </c>
      <c r="GG183" s="44" t="s">
        <v>109</v>
      </c>
      <c r="GH183" s="44" t="s">
        <v>150</v>
      </c>
      <c r="GI183" s="44" t="s">
        <v>151</v>
      </c>
      <c r="GJ183" s="100" t="str">
        <f t="shared" ref="GJ183:GQ183" si="1222">VLOOKUP(GB183,$FM$3:$FN$15,2,FALSE)</f>
        <v>Saudiarabien</v>
      </c>
      <c r="GK183" s="100" t="str">
        <f t="shared" si="1222"/>
        <v>Iran</v>
      </c>
      <c r="GL183" s="100" t="str">
        <f t="shared" si="1222"/>
        <v>Österrike</v>
      </c>
      <c r="GM183" s="100" t="str">
        <f t="shared" si="1222"/>
        <v>Australien</v>
      </c>
      <c r="GN183" s="100" t="str">
        <f t="shared" si="1222"/>
        <v>Sydkorea</v>
      </c>
      <c r="GO183" s="100" t="str">
        <f t="shared" si="1222"/>
        <v>Sverige</v>
      </c>
      <c r="GP183" s="100" t="str">
        <f t="shared" si="1222"/>
        <v>Irak</v>
      </c>
      <c r="GQ183" s="100" t="str">
        <f t="shared" si="1222"/>
        <v>Uzbekistan</v>
      </c>
      <c r="GR183" s="42" t="str">
        <f t="shared" si="81"/>
        <v/>
      </c>
      <c r="GS183" s="42"/>
      <c r="GT183" s="42"/>
      <c r="GU183" s="42"/>
      <c r="GV183" s="42"/>
      <c r="GW183" s="42"/>
      <c r="GX183" s="42"/>
      <c r="GY183" s="42"/>
      <c r="GZ183" s="85">
        <v>180</v>
      </c>
      <c r="HA183" s="42"/>
      <c r="HB183" s="96"/>
      <c r="HC183" s="85"/>
      <c r="HD183" s="42"/>
      <c r="HE183" s="42"/>
      <c r="HF183" s="42"/>
      <c r="HG183" s="42"/>
    </row>
    <row r="184" spans="1:215" ht="14.25" customHeight="1" x14ac:dyDescent="0.35">
      <c r="A184" s="42"/>
      <c r="B184" s="43"/>
      <c r="C184" s="43"/>
      <c r="D184" s="43"/>
      <c r="E184" s="44"/>
      <c r="F184" s="43"/>
      <c r="G184" s="44"/>
      <c r="H184" s="44"/>
      <c r="I184" s="44"/>
      <c r="J184" s="57"/>
      <c r="K184" s="58"/>
      <c r="L184" s="58"/>
      <c r="M184" s="46"/>
      <c r="N184" s="46"/>
      <c r="O184" s="42"/>
      <c r="P184" s="42"/>
      <c r="Q184" s="42"/>
      <c r="R184" s="42"/>
      <c r="S184" s="42"/>
      <c r="T184" s="42"/>
      <c r="U184" s="42"/>
      <c r="V184" s="43"/>
      <c r="W184" s="42"/>
      <c r="X184" s="44"/>
      <c r="Y184" s="44"/>
      <c r="Z184" s="44"/>
      <c r="AA184" s="44"/>
      <c r="AB184" s="47"/>
      <c r="AC184" s="48"/>
      <c r="AD184" s="42"/>
      <c r="AE184" s="14"/>
      <c r="AF184" s="14"/>
      <c r="AG184" s="14"/>
      <c r="AH184" s="14"/>
      <c r="AI184" s="44"/>
      <c r="AJ184" s="44"/>
      <c r="AK184" s="44"/>
      <c r="AL184" s="57"/>
      <c r="AM184" s="58"/>
      <c r="AN184" s="49"/>
      <c r="AO184" s="49"/>
      <c r="AP184" s="49"/>
      <c r="AQ184" s="49"/>
      <c r="AR184" s="49"/>
      <c r="AS184" s="49"/>
      <c r="AT184" s="49"/>
      <c r="AU184" s="49"/>
      <c r="AV184" s="49"/>
      <c r="AW184" s="49"/>
      <c r="AX184" s="49"/>
      <c r="AY184" s="49"/>
      <c r="AZ184" s="49"/>
      <c r="BA184" s="49"/>
      <c r="BB184" s="49"/>
      <c r="BC184" s="49"/>
      <c r="BD184" s="49"/>
      <c r="BE184" s="49"/>
      <c r="BF184" s="49"/>
      <c r="BG184" s="49"/>
      <c r="BH184" s="49"/>
      <c r="BI184" s="49"/>
      <c r="BJ184" s="49"/>
      <c r="BK184" s="49"/>
      <c r="BL184" s="49"/>
      <c r="BM184" s="49"/>
      <c r="BN184" s="49"/>
      <c r="BO184" s="49"/>
      <c r="BP184" s="49"/>
      <c r="BQ184" s="49"/>
      <c r="BR184" s="14"/>
      <c r="BS184" s="14"/>
      <c r="BT184" s="14"/>
      <c r="BU184" s="49"/>
      <c r="BV184" s="49"/>
      <c r="BW184" s="49"/>
      <c r="BX184" s="49"/>
      <c r="BY184" s="49"/>
      <c r="BZ184" s="49"/>
      <c r="CA184" s="49"/>
      <c r="CB184" s="14"/>
      <c r="CC184" s="49"/>
      <c r="CD184" s="49"/>
      <c r="CE184" s="14"/>
      <c r="CF184" s="14"/>
      <c r="CG184" s="49"/>
      <c r="CH184" s="49"/>
      <c r="CI184" s="49"/>
      <c r="CJ184" s="49"/>
      <c r="CK184" s="49"/>
      <c r="CL184" s="49"/>
      <c r="CM184" s="49"/>
      <c r="CN184" s="49"/>
      <c r="CO184" s="49"/>
      <c r="CP184" s="49"/>
      <c r="CQ184" s="49"/>
      <c r="CR184" s="49"/>
      <c r="CS184" s="49"/>
      <c r="CT184" s="49"/>
      <c r="CU184" s="49"/>
      <c r="CV184" s="49"/>
      <c r="CW184" s="49"/>
      <c r="CX184" s="49"/>
      <c r="CY184" s="14"/>
      <c r="CZ184" s="14"/>
      <c r="DA184" s="49"/>
      <c r="DB184" s="49"/>
      <c r="DC184" s="49"/>
      <c r="DD184" s="49"/>
      <c r="DE184" s="49"/>
      <c r="DF184" s="49"/>
      <c r="DG184" s="49"/>
      <c r="DH184" s="49"/>
      <c r="DI184" s="49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49"/>
      <c r="DU184" s="49"/>
      <c r="DV184" s="49"/>
      <c r="DW184" s="49"/>
      <c r="DX184" s="49"/>
      <c r="DY184" s="49"/>
      <c r="DZ184" s="49"/>
      <c r="EA184" s="49"/>
      <c r="EB184" s="49"/>
      <c r="EC184" s="49"/>
      <c r="ED184" s="49"/>
      <c r="EE184" s="49"/>
      <c r="EF184" s="49"/>
      <c r="EG184" s="49"/>
      <c r="EH184" s="49"/>
      <c r="EI184" s="49"/>
      <c r="EJ184" s="49"/>
      <c r="EK184" s="49"/>
      <c r="EL184" s="49"/>
      <c r="EM184" s="14"/>
      <c r="EN184" s="49"/>
      <c r="EO184" s="49"/>
      <c r="EP184" s="49"/>
      <c r="EQ184" s="49"/>
      <c r="ER184" s="49"/>
      <c r="ES184" s="49"/>
      <c r="ET184" s="49"/>
      <c r="EU184" s="49"/>
      <c r="EV184" s="49"/>
      <c r="EW184" s="49"/>
      <c r="EX184" s="49"/>
      <c r="EY184" s="49"/>
      <c r="EZ184" s="49"/>
      <c r="FA184" s="49"/>
      <c r="FB184" s="49"/>
      <c r="FC184" s="49"/>
      <c r="FD184" s="49"/>
      <c r="FE184" s="49"/>
      <c r="FF184" s="49"/>
      <c r="FG184" s="14"/>
      <c r="FH184" s="49"/>
      <c r="FI184" s="49"/>
      <c r="FJ184" s="14"/>
      <c r="FK184" s="42"/>
      <c r="FL184" s="42"/>
      <c r="FM184" s="42"/>
      <c r="FN184" s="42"/>
      <c r="FO184" s="42"/>
      <c r="FP184" s="42"/>
      <c r="FQ184" s="42"/>
      <c r="FR184" s="42"/>
      <c r="FS184" s="42"/>
      <c r="FT184" s="42"/>
      <c r="FU184" s="42"/>
      <c r="FV184" s="42"/>
      <c r="FW184" s="42"/>
      <c r="FX184" s="42"/>
      <c r="FY184" s="42"/>
      <c r="FZ184" s="44">
        <v>182</v>
      </c>
      <c r="GA184" s="44" t="str">
        <f t="shared" si="79"/>
        <v>EJIDAHLK</v>
      </c>
      <c r="GB184" s="44" t="s">
        <v>148</v>
      </c>
      <c r="GC184" s="44" t="s">
        <v>159</v>
      </c>
      <c r="GD184" s="44" t="s">
        <v>150</v>
      </c>
      <c r="GE184" s="44" t="s">
        <v>147</v>
      </c>
      <c r="GF184" s="44" t="s">
        <v>145</v>
      </c>
      <c r="GG184" s="44" t="s">
        <v>160</v>
      </c>
      <c r="GH184" s="44" t="s">
        <v>152</v>
      </c>
      <c r="GI184" s="44" t="s">
        <v>151</v>
      </c>
      <c r="GJ184" s="100" t="str">
        <f t="shared" ref="GJ184:GQ184" si="1223">VLOOKUP(GB184,$FM$3:$FN$15,2,FALSE)</f>
        <v>Elfenbenskusten</v>
      </c>
      <c r="GK184" s="100" t="str">
        <f t="shared" si="1223"/>
        <v>Österrike</v>
      </c>
      <c r="GL184" s="100" t="str">
        <f t="shared" si="1223"/>
        <v>Irak</v>
      </c>
      <c r="GM184" s="100" t="str">
        <f t="shared" si="1223"/>
        <v>Australien</v>
      </c>
      <c r="GN184" s="100" t="str">
        <f t="shared" si="1223"/>
        <v>Sydkorea</v>
      </c>
      <c r="GO184" s="100" t="str">
        <f t="shared" si="1223"/>
        <v>Saudiarabien</v>
      </c>
      <c r="GP184" s="100" t="str">
        <f t="shared" si="1223"/>
        <v>Ghana</v>
      </c>
      <c r="GQ184" s="100" t="str">
        <f t="shared" si="1223"/>
        <v>Uzbekistan</v>
      </c>
      <c r="GR184" s="42" t="str">
        <f t="shared" si="81"/>
        <v/>
      </c>
      <c r="GS184" s="42"/>
      <c r="GT184" s="42"/>
      <c r="GU184" s="42"/>
      <c r="GV184" s="42"/>
      <c r="GW184" s="42"/>
      <c r="GX184" s="42"/>
      <c r="GY184" s="42"/>
      <c r="GZ184" s="85">
        <v>181</v>
      </c>
      <c r="HA184" s="42"/>
      <c r="HB184" s="96"/>
      <c r="HC184" s="85"/>
      <c r="HD184" s="42"/>
      <c r="HE184" s="42"/>
      <c r="HF184" s="42"/>
      <c r="HG184" s="42"/>
    </row>
    <row r="185" spans="1:215" ht="14.25" customHeight="1" x14ac:dyDescent="0.35">
      <c r="A185" s="42"/>
      <c r="B185" s="43"/>
      <c r="C185" s="43"/>
      <c r="D185" s="43"/>
      <c r="E185" s="44"/>
      <c r="F185" s="43"/>
      <c r="G185" s="44"/>
      <c r="H185" s="44"/>
      <c r="I185" s="44"/>
      <c r="J185" s="57"/>
      <c r="K185" s="58"/>
      <c r="L185" s="58"/>
      <c r="M185" s="46"/>
      <c r="N185" s="46"/>
      <c r="O185" s="42"/>
      <c r="P185" s="42"/>
      <c r="Q185" s="42"/>
      <c r="R185" s="42"/>
      <c r="S185" s="42"/>
      <c r="T185" s="42"/>
      <c r="U185" s="42"/>
      <c r="V185" s="43"/>
      <c r="W185" s="42"/>
      <c r="X185" s="44"/>
      <c r="Y185" s="44"/>
      <c r="Z185" s="44"/>
      <c r="AA185" s="44"/>
      <c r="AB185" s="47"/>
      <c r="AC185" s="48"/>
      <c r="AD185" s="42"/>
      <c r="AE185" s="14"/>
      <c r="AF185" s="14"/>
      <c r="AG185" s="14"/>
      <c r="AH185" s="14"/>
      <c r="AI185" s="44"/>
      <c r="AJ185" s="44"/>
      <c r="AK185" s="44"/>
      <c r="AL185" s="57"/>
      <c r="AM185" s="58"/>
      <c r="AN185" s="49"/>
      <c r="AO185" s="49"/>
      <c r="AP185" s="49"/>
      <c r="AQ185" s="49"/>
      <c r="AR185" s="49"/>
      <c r="AS185" s="49"/>
      <c r="AT185" s="49"/>
      <c r="AU185" s="49"/>
      <c r="AV185" s="49"/>
      <c r="AW185" s="49"/>
      <c r="AX185" s="49"/>
      <c r="AY185" s="49"/>
      <c r="AZ185" s="49"/>
      <c r="BA185" s="49"/>
      <c r="BB185" s="49"/>
      <c r="BC185" s="49"/>
      <c r="BD185" s="49"/>
      <c r="BE185" s="49"/>
      <c r="BF185" s="49"/>
      <c r="BG185" s="49"/>
      <c r="BH185" s="49"/>
      <c r="BI185" s="49"/>
      <c r="BJ185" s="49"/>
      <c r="BK185" s="49"/>
      <c r="BL185" s="49"/>
      <c r="BM185" s="49"/>
      <c r="BN185" s="49"/>
      <c r="BO185" s="49"/>
      <c r="BP185" s="49"/>
      <c r="BQ185" s="49"/>
      <c r="BR185" s="14"/>
      <c r="BS185" s="14"/>
      <c r="BT185" s="14"/>
      <c r="BU185" s="49"/>
      <c r="BV185" s="49"/>
      <c r="BW185" s="49"/>
      <c r="BX185" s="49"/>
      <c r="BY185" s="49"/>
      <c r="BZ185" s="49"/>
      <c r="CA185" s="49"/>
      <c r="CB185" s="14"/>
      <c r="CC185" s="49"/>
      <c r="CD185" s="49"/>
      <c r="CE185" s="14"/>
      <c r="CF185" s="14"/>
      <c r="CG185" s="49"/>
      <c r="CH185" s="49"/>
      <c r="CI185" s="49"/>
      <c r="CJ185" s="49"/>
      <c r="CK185" s="49"/>
      <c r="CL185" s="49"/>
      <c r="CM185" s="49"/>
      <c r="CN185" s="49"/>
      <c r="CO185" s="49"/>
      <c r="CP185" s="49"/>
      <c r="CQ185" s="49"/>
      <c r="CR185" s="49"/>
      <c r="CS185" s="49"/>
      <c r="CT185" s="49"/>
      <c r="CU185" s="49"/>
      <c r="CV185" s="49"/>
      <c r="CW185" s="49"/>
      <c r="CX185" s="49"/>
      <c r="CY185" s="14"/>
      <c r="CZ185" s="14"/>
      <c r="DA185" s="49"/>
      <c r="DB185" s="49"/>
      <c r="DC185" s="49"/>
      <c r="DD185" s="49"/>
      <c r="DE185" s="49"/>
      <c r="DF185" s="49"/>
      <c r="DG185" s="49"/>
      <c r="DH185" s="49"/>
      <c r="DI185" s="49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49"/>
      <c r="DU185" s="49"/>
      <c r="DV185" s="49"/>
      <c r="DW185" s="49"/>
      <c r="DX185" s="49"/>
      <c r="DY185" s="49"/>
      <c r="DZ185" s="49"/>
      <c r="EA185" s="49"/>
      <c r="EB185" s="49"/>
      <c r="EC185" s="49"/>
      <c r="ED185" s="49"/>
      <c r="EE185" s="49"/>
      <c r="EF185" s="49"/>
      <c r="EG185" s="49"/>
      <c r="EH185" s="49"/>
      <c r="EI185" s="49"/>
      <c r="EJ185" s="49"/>
      <c r="EK185" s="49"/>
      <c r="EL185" s="49"/>
      <c r="EM185" s="14"/>
      <c r="EN185" s="49"/>
      <c r="EO185" s="49"/>
      <c r="EP185" s="49"/>
      <c r="EQ185" s="49"/>
      <c r="ER185" s="49"/>
      <c r="ES185" s="49"/>
      <c r="ET185" s="49"/>
      <c r="EU185" s="49"/>
      <c r="EV185" s="49"/>
      <c r="EW185" s="49"/>
      <c r="EX185" s="49"/>
      <c r="EY185" s="49"/>
      <c r="EZ185" s="49"/>
      <c r="FA185" s="49"/>
      <c r="FB185" s="49"/>
      <c r="FC185" s="49"/>
      <c r="FD185" s="49"/>
      <c r="FE185" s="49"/>
      <c r="FF185" s="49"/>
      <c r="FG185" s="14"/>
      <c r="FH185" s="49"/>
      <c r="FI185" s="49"/>
      <c r="FJ185" s="14"/>
      <c r="FK185" s="42"/>
      <c r="FL185" s="42"/>
      <c r="FM185" s="42"/>
      <c r="FN185" s="42"/>
      <c r="FO185" s="42"/>
      <c r="FP185" s="42"/>
      <c r="FQ185" s="42"/>
      <c r="FR185" s="42"/>
      <c r="FS185" s="42"/>
      <c r="FT185" s="42"/>
      <c r="FU185" s="42"/>
      <c r="FV185" s="42"/>
      <c r="FW185" s="42"/>
      <c r="FX185" s="42"/>
      <c r="FY185" s="42"/>
      <c r="FZ185" s="44">
        <v>183</v>
      </c>
      <c r="GA185" s="44" t="str">
        <f t="shared" si="79"/>
        <v>EJIDAGLK</v>
      </c>
      <c r="GB185" s="44" t="s">
        <v>148</v>
      </c>
      <c r="GC185" s="44" t="s">
        <v>159</v>
      </c>
      <c r="GD185" s="44" t="s">
        <v>150</v>
      </c>
      <c r="GE185" s="44" t="s">
        <v>147</v>
      </c>
      <c r="GF185" s="44" t="s">
        <v>145</v>
      </c>
      <c r="GG185" s="44" t="s">
        <v>149</v>
      </c>
      <c r="GH185" s="44" t="s">
        <v>152</v>
      </c>
      <c r="GI185" s="44" t="s">
        <v>151</v>
      </c>
      <c r="GJ185" s="100" t="str">
        <f t="shared" ref="GJ185:GQ185" si="1224">VLOOKUP(GB185,$FM$3:$FN$15,2,FALSE)</f>
        <v>Elfenbenskusten</v>
      </c>
      <c r="GK185" s="100" t="str">
        <f t="shared" si="1224"/>
        <v>Österrike</v>
      </c>
      <c r="GL185" s="100" t="str">
        <f t="shared" si="1224"/>
        <v>Irak</v>
      </c>
      <c r="GM185" s="100" t="str">
        <f t="shared" si="1224"/>
        <v>Australien</v>
      </c>
      <c r="GN185" s="100" t="str">
        <f t="shared" si="1224"/>
        <v>Sydkorea</v>
      </c>
      <c r="GO185" s="100" t="str">
        <f t="shared" si="1224"/>
        <v>Iran</v>
      </c>
      <c r="GP185" s="100" t="str">
        <f t="shared" si="1224"/>
        <v>Ghana</v>
      </c>
      <c r="GQ185" s="100" t="str">
        <f t="shared" si="1224"/>
        <v>Uzbekistan</v>
      </c>
      <c r="GR185" s="42" t="str">
        <f t="shared" si="81"/>
        <v/>
      </c>
      <c r="GS185" s="42"/>
      <c r="GT185" s="42"/>
      <c r="GU185" s="42"/>
      <c r="GV185" s="42"/>
      <c r="GW185" s="42"/>
      <c r="GX185" s="42"/>
      <c r="GY185" s="42"/>
      <c r="GZ185" s="85">
        <v>182</v>
      </c>
      <c r="HA185" s="42"/>
      <c r="HB185" s="96"/>
      <c r="HC185" s="85"/>
      <c r="HD185" s="42"/>
      <c r="HE185" s="42"/>
      <c r="HF185" s="42"/>
      <c r="HG185" s="42"/>
    </row>
    <row r="186" spans="1:215" ht="14.25" customHeight="1" x14ac:dyDescent="0.35">
      <c r="A186" s="42"/>
      <c r="B186" s="43"/>
      <c r="C186" s="43"/>
      <c r="D186" s="43"/>
      <c r="E186" s="44"/>
      <c r="F186" s="43"/>
      <c r="G186" s="44"/>
      <c r="H186" s="44"/>
      <c r="I186" s="44"/>
      <c r="J186" s="57"/>
      <c r="K186" s="58"/>
      <c r="L186" s="58"/>
      <c r="M186" s="46"/>
      <c r="N186" s="46"/>
      <c r="O186" s="42"/>
      <c r="P186" s="42"/>
      <c r="Q186" s="42"/>
      <c r="R186" s="42"/>
      <c r="S186" s="42"/>
      <c r="T186" s="42"/>
      <c r="U186" s="42"/>
      <c r="V186" s="43"/>
      <c r="W186" s="42"/>
      <c r="X186" s="44"/>
      <c r="Y186" s="44"/>
      <c r="Z186" s="44"/>
      <c r="AA186" s="44"/>
      <c r="AB186" s="47"/>
      <c r="AC186" s="48"/>
      <c r="AD186" s="42"/>
      <c r="AE186" s="14"/>
      <c r="AF186" s="14"/>
      <c r="AG186" s="14"/>
      <c r="AH186" s="14"/>
      <c r="AI186" s="44"/>
      <c r="AJ186" s="44"/>
      <c r="AK186" s="44"/>
      <c r="AL186" s="57"/>
      <c r="AM186" s="58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  <c r="BA186" s="49"/>
      <c r="BB186" s="49"/>
      <c r="BC186" s="49"/>
      <c r="BD186" s="49"/>
      <c r="BE186" s="49"/>
      <c r="BF186" s="49"/>
      <c r="BG186" s="49"/>
      <c r="BH186" s="49"/>
      <c r="BI186" s="49"/>
      <c r="BJ186" s="49"/>
      <c r="BK186" s="49"/>
      <c r="BL186" s="49"/>
      <c r="BM186" s="49"/>
      <c r="BN186" s="49"/>
      <c r="BO186" s="49"/>
      <c r="BP186" s="49"/>
      <c r="BQ186" s="49"/>
      <c r="BR186" s="14"/>
      <c r="BS186" s="14"/>
      <c r="BT186" s="14"/>
      <c r="BU186" s="49"/>
      <c r="BV186" s="49"/>
      <c r="BW186" s="49"/>
      <c r="BX186" s="49"/>
      <c r="BY186" s="49"/>
      <c r="BZ186" s="49"/>
      <c r="CA186" s="49"/>
      <c r="CB186" s="14"/>
      <c r="CC186" s="49"/>
      <c r="CD186" s="49"/>
      <c r="CE186" s="14"/>
      <c r="CF186" s="14"/>
      <c r="CG186" s="49"/>
      <c r="CH186" s="49"/>
      <c r="CI186" s="49"/>
      <c r="CJ186" s="49"/>
      <c r="CK186" s="49"/>
      <c r="CL186" s="49"/>
      <c r="CM186" s="49"/>
      <c r="CN186" s="49"/>
      <c r="CO186" s="49"/>
      <c r="CP186" s="49"/>
      <c r="CQ186" s="49"/>
      <c r="CR186" s="49"/>
      <c r="CS186" s="49"/>
      <c r="CT186" s="49"/>
      <c r="CU186" s="49"/>
      <c r="CV186" s="49"/>
      <c r="CW186" s="49"/>
      <c r="CX186" s="49"/>
      <c r="CY186" s="14"/>
      <c r="CZ186" s="14"/>
      <c r="DA186" s="49"/>
      <c r="DB186" s="49"/>
      <c r="DC186" s="49"/>
      <c r="DD186" s="49"/>
      <c r="DE186" s="49"/>
      <c r="DF186" s="49"/>
      <c r="DG186" s="49"/>
      <c r="DH186" s="49"/>
      <c r="DI186" s="49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49"/>
      <c r="DU186" s="49"/>
      <c r="DV186" s="49"/>
      <c r="DW186" s="49"/>
      <c r="DX186" s="49"/>
      <c r="DY186" s="49"/>
      <c r="DZ186" s="49"/>
      <c r="EA186" s="49"/>
      <c r="EB186" s="49"/>
      <c r="EC186" s="49"/>
      <c r="ED186" s="49"/>
      <c r="EE186" s="49"/>
      <c r="EF186" s="49"/>
      <c r="EG186" s="49"/>
      <c r="EH186" s="49"/>
      <c r="EI186" s="49"/>
      <c r="EJ186" s="49"/>
      <c r="EK186" s="49"/>
      <c r="EL186" s="49"/>
      <c r="EM186" s="14"/>
      <c r="EN186" s="49"/>
      <c r="EO186" s="49"/>
      <c r="EP186" s="49"/>
      <c r="EQ186" s="49"/>
      <c r="ER186" s="49"/>
      <c r="ES186" s="49"/>
      <c r="ET186" s="49"/>
      <c r="EU186" s="49"/>
      <c r="EV186" s="49"/>
      <c r="EW186" s="49"/>
      <c r="EX186" s="49"/>
      <c r="EY186" s="49"/>
      <c r="EZ186" s="49"/>
      <c r="FA186" s="49"/>
      <c r="FB186" s="49"/>
      <c r="FC186" s="49"/>
      <c r="FD186" s="49"/>
      <c r="FE186" s="49"/>
      <c r="FF186" s="49"/>
      <c r="FG186" s="14"/>
      <c r="FH186" s="49"/>
      <c r="FI186" s="49"/>
      <c r="FJ186" s="14"/>
      <c r="FK186" s="42"/>
      <c r="FL186" s="42"/>
      <c r="FM186" s="42"/>
      <c r="FN186" s="42"/>
      <c r="FO186" s="42"/>
      <c r="FP186" s="42"/>
      <c r="FQ186" s="42"/>
      <c r="FR186" s="42"/>
      <c r="FS186" s="42"/>
      <c r="FT186" s="42"/>
      <c r="FU186" s="42"/>
      <c r="FV186" s="42"/>
      <c r="FW186" s="42"/>
      <c r="FX186" s="42"/>
      <c r="FY186" s="42"/>
      <c r="FZ186" s="44">
        <v>184</v>
      </c>
      <c r="GA186" s="44" t="str">
        <f t="shared" si="79"/>
        <v>EGJDAHLK</v>
      </c>
      <c r="GB186" s="44" t="s">
        <v>148</v>
      </c>
      <c r="GC186" s="44" t="s">
        <v>149</v>
      </c>
      <c r="GD186" s="44" t="s">
        <v>159</v>
      </c>
      <c r="GE186" s="44" t="s">
        <v>147</v>
      </c>
      <c r="GF186" s="44" t="s">
        <v>145</v>
      </c>
      <c r="GG186" s="44" t="s">
        <v>160</v>
      </c>
      <c r="GH186" s="44" t="s">
        <v>152</v>
      </c>
      <c r="GI186" s="44" t="s">
        <v>151</v>
      </c>
      <c r="GJ186" s="100" t="str">
        <f t="shared" ref="GJ186:GQ186" si="1225">VLOOKUP(GB186,$FM$3:$FN$15,2,FALSE)</f>
        <v>Elfenbenskusten</v>
      </c>
      <c r="GK186" s="100" t="str">
        <f t="shared" si="1225"/>
        <v>Iran</v>
      </c>
      <c r="GL186" s="100" t="str">
        <f t="shared" si="1225"/>
        <v>Österrike</v>
      </c>
      <c r="GM186" s="100" t="str">
        <f t="shared" si="1225"/>
        <v>Australien</v>
      </c>
      <c r="GN186" s="100" t="str">
        <f t="shared" si="1225"/>
        <v>Sydkorea</v>
      </c>
      <c r="GO186" s="100" t="str">
        <f t="shared" si="1225"/>
        <v>Saudiarabien</v>
      </c>
      <c r="GP186" s="100" t="str">
        <f t="shared" si="1225"/>
        <v>Ghana</v>
      </c>
      <c r="GQ186" s="100" t="str">
        <f t="shared" si="1225"/>
        <v>Uzbekistan</v>
      </c>
      <c r="GR186" s="42" t="str">
        <f t="shared" si="81"/>
        <v/>
      </c>
      <c r="GS186" s="42"/>
      <c r="GT186" s="42"/>
      <c r="GU186" s="42"/>
      <c r="GV186" s="42"/>
      <c r="GW186" s="42"/>
      <c r="GX186" s="42"/>
      <c r="GY186" s="42"/>
      <c r="GZ186" s="85">
        <v>183</v>
      </c>
      <c r="HA186" s="42"/>
      <c r="HB186" s="96"/>
      <c r="HC186" s="85"/>
      <c r="HD186" s="42"/>
      <c r="HE186" s="42"/>
      <c r="HF186" s="42"/>
      <c r="HG186" s="42"/>
    </row>
    <row r="187" spans="1:215" ht="14.25" customHeight="1" x14ac:dyDescent="0.35">
      <c r="A187" s="42"/>
      <c r="B187" s="43"/>
      <c r="C187" s="43"/>
      <c r="D187" s="43"/>
      <c r="E187" s="44"/>
      <c r="F187" s="43"/>
      <c r="G187" s="44"/>
      <c r="H187" s="44"/>
      <c r="I187" s="44"/>
      <c r="J187" s="57"/>
      <c r="K187" s="58"/>
      <c r="L187" s="58"/>
      <c r="M187" s="46"/>
      <c r="N187" s="46"/>
      <c r="O187" s="42"/>
      <c r="P187" s="42"/>
      <c r="Q187" s="42"/>
      <c r="R187" s="42"/>
      <c r="S187" s="42"/>
      <c r="T187" s="42"/>
      <c r="U187" s="42"/>
      <c r="V187" s="43"/>
      <c r="W187" s="42"/>
      <c r="X187" s="44"/>
      <c r="Y187" s="44"/>
      <c r="Z187" s="44"/>
      <c r="AA187" s="44"/>
      <c r="AB187" s="47"/>
      <c r="AC187" s="48"/>
      <c r="AD187" s="42"/>
      <c r="AE187" s="14"/>
      <c r="AF187" s="14"/>
      <c r="AG187" s="14"/>
      <c r="AH187" s="14"/>
      <c r="AI187" s="44"/>
      <c r="AJ187" s="44"/>
      <c r="AK187" s="44"/>
      <c r="AL187" s="57"/>
      <c r="AM187" s="58"/>
      <c r="AN187" s="49"/>
      <c r="AO187" s="49"/>
      <c r="AP187" s="49"/>
      <c r="AQ187" s="49"/>
      <c r="AR187" s="49"/>
      <c r="AS187" s="49"/>
      <c r="AT187" s="49"/>
      <c r="AU187" s="49"/>
      <c r="AV187" s="49"/>
      <c r="AW187" s="49"/>
      <c r="AX187" s="49"/>
      <c r="AY187" s="49"/>
      <c r="AZ187" s="49"/>
      <c r="BA187" s="49"/>
      <c r="BB187" s="49"/>
      <c r="BC187" s="49"/>
      <c r="BD187" s="49"/>
      <c r="BE187" s="49"/>
      <c r="BF187" s="49"/>
      <c r="BG187" s="49"/>
      <c r="BH187" s="49"/>
      <c r="BI187" s="49"/>
      <c r="BJ187" s="49"/>
      <c r="BK187" s="49"/>
      <c r="BL187" s="49"/>
      <c r="BM187" s="49"/>
      <c r="BN187" s="49"/>
      <c r="BO187" s="49"/>
      <c r="BP187" s="49"/>
      <c r="BQ187" s="49"/>
      <c r="BR187" s="14"/>
      <c r="BS187" s="14"/>
      <c r="BT187" s="14"/>
      <c r="BU187" s="49"/>
      <c r="BV187" s="49"/>
      <c r="BW187" s="49"/>
      <c r="BX187" s="49"/>
      <c r="BY187" s="49"/>
      <c r="BZ187" s="49"/>
      <c r="CA187" s="49"/>
      <c r="CB187" s="14"/>
      <c r="CC187" s="49"/>
      <c r="CD187" s="49"/>
      <c r="CE187" s="14"/>
      <c r="CF187" s="14"/>
      <c r="CG187" s="49"/>
      <c r="CH187" s="49"/>
      <c r="CI187" s="49"/>
      <c r="CJ187" s="49"/>
      <c r="CK187" s="49"/>
      <c r="CL187" s="49"/>
      <c r="CM187" s="49"/>
      <c r="CN187" s="49"/>
      <c r="CO187" s="49"/>
      <c r="CP187" s="49"/>
      <c r="CQ187" s="49"/>
      <c r="CR187" s="49"/>
      <c r="CS187" s="49"/>
      <c r="CT187" s="49"/>
      <c r="CU187" s="49"/>
      <c r="CV187" s="49"/>
      <c r="CW187" s="49"/>
      <c r="CX187" s="49"/>
      <c r="CY187" s="14"/>
      <c r="CZ187" s="14"/>
      <c r="DA187" s="49"/>
      <c r="DB187" s="49"/>
      <c r="DC187" s="49"/>
      <c r="DD187" s="49"/>
      <c r="DE187" s="49"/>
      <c r="DF187" s="49"/>
      <c r="DG187" s="49"/>
      <c r="DH187" s="49"/>
      <c r="DI187" s="49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49"/>
      <c r="DU187" s="49"/>
      <c r="DV187" s="49"/>
      <c r="DW187" s="49"/>
      <c r="DX187" s="49"/>
      <c r="DY187" s="49"/>
      <c r="DZ187" s="49"/>
      <c r="EA187" s="49"/>
      <c r="EB187" s="49"/>
      <c r="EC187" s="49"/>
      <c r="ED187" s="49"/>
      <c r="EE187" s="49"/>
      <c r="EF187" s="49"/>
      <c r="EG187" s="49"/>
      <c r="EH187" s="49"/>
      <c r="EI187" s="49"/>
      <c r="EJ187" s="49"/>
      <c r="EK187" s="49"/>
      <c r="EL187" s="49"/>
      <c r="EM187" s="14"/>
      <c r="EN187" s="49"/>
      <c r="EO187" s="49"/>
      <c r="EP187" s="49"/>
      <c r="EQ187" s="49"/>
      <c r="ER187" s="49"/>
      <c r="ES187" s="49"/>
      <c r="ET187" s="49"/>
      <c r="EU187" s="49"/>
      <c r="EV187" s="49"/>
      <c r="EW187" s="49"/>
      <c r="EX187" s="49"/>
      <c r="EY187" s="49"/>
      <c r="EZ187" s="49"/>
      <c r="FA187" s="49"/>
      <c r="FB187" s="49"/>
      <c r="FC187" s="49"/>
      <c r="FD187" s="49"/>
      <c r="FE187" s="49"/>
      <c r="FF187" s="49"/>
      <c r="FG187" s="14"/>
      <c r="FH187" s="49"/>
      <c r="FI187" s="49"/>
      <c r="FJ187" s="14"/>
      <c r="FK187" s="42"/>
      <c r="FL187" s="42"/>
      <c r="FM187" s="42"/>
      <c r="FN187" s="42"/>
      <c r="FO187" s="42"/>
      <c r="FP187" s="42"/>
      <c r="FQ187" s="42"/>
      <c r="FR187" s="42"/>
      <c r="FS187" s="42"/>
      <c r="FT187" s="42"/>
      <c r="FU187" s="42"/>
      <c r="FV187" s="42"/>
      <c r="FW187" s="42"/>
      <c r="FX187" s="42"/>
      <c r="FY187" s="42"/>
      <c r="FZ187" s="44">
        <v>185</v>
      </c>
      <c r="GA187" s="44" t="str">
        <f t="shared" si="79"/>
        <v>EGIDAHLK</v>
      </c>
      <c r="GB187" s="44" t="s">
        <v>148</v>
      </c>
      <c r="GC187" s="44" t="s">
        <v>149</v>
      </c>
      <c r="GD187" s="44" t="s">
        <v>150</v>
      </c>
      <c r="GE187" s="44" t="s">
        <v>147</v>
      </c>
      <c r="GF187" s="44" t="s">
        <v>145</v>
      </c>
      <c r="GG187" s="44" t="s">
        <v>160</v>
      </c>
      <c r="GH187" s="44" t="s">
        <v>152</v>
      </c>
      <c r="GI187" s="44" t="s">
        <v>151</v>
      </c>
      <c r="GJ187" s="100" t="str">
        <f t="shared" ref="GJ187:GQ187" si="1226">VLOOKUP(GB187,$FM$3:$FN$15,2,FALSE)</f>
        <v>Elfenbenskusten</v>
      </c>
      <c r="GK187" s="100" t="str">
        <f t="shared" si="1226"/>
        <v>Iran</v>
      </c>
      <c r="GL187" s="100" t="str">
        <f t="shared" si="1226"/>
        <v>Irak</v>
      </c>
      <c r="GM187" s="100" t="str">
        <f t="shared" si="1226"/>
        <v>Australien</v>
      </c>
      <c r="GN187" s="100" t="str">
        <f t="shared" si="1226"/>
        <v>Sydkorea</v>
      </c>
      <c r="GO187" s="100" t="str">
        <f t="shared" si="1226"/>
        <v>Saudiarabien</v>
      </c>
      <c r="GP187" s="100" t="str">
        <f t="shared" si="1226"/>
        <v>Ghana</v>
      </c>
      <c r="GQ187" s="100" t="str">
        <f t="shared" si="1226"/>
        <v>Uzbekistan</v>
      </c>
      <c r="GR187" s="42" t="str">
        <f t="shared" si="81"/>
        <v/>
      </c>
      <c r="GS187" s="42"/>
      <c r="GT187" s="42"/>
      <c r="GU187" s="42"/>
      <c r="GV187" s="42"/>
      <c r="GW187" s="42"/>
      <c r="GX187" s="42"/>
      <c r="GY187" s="42"/>
      <c r="GZ187" s="85">
        <v>184</v>
      </c>
      <c r="HA187" s="42"/>
      <c r="HB187" s="96"/>
      <c r="HC187" s="85"/>
      <c r="HD187" s="42"/>
      <c r="HE187" s="42"/>
      <c r="HF187" s="42"/>
      <c r="HG187" s="42"/>
    </row>
    <row r="188" spans="1:215" ht="14.25" customHeight="1" x14ac:dyDescent="0.35">
      <c r="A188" s="42"/>
      <c r="B188" s="43"/>
      <c r="C188" s="43"/>
      <c r="D188" s="43"/>
      <c r="E188" s="44"/>
      <c r="F188" s="43"/>
      <c r="G188" s="44"/>
      <c r="H188" s="44"/>
      <c r="I188" s="44"/>
      <c r="J188" s="57"/>
      <c r="K188" s="58"/>
      <c r="L188" s="58"/>
      <c r="M188" s="46"/>
      <c r="N188" s="46"/>
      <c r="O188" s="42"/>
      <c r="P188" s="42"/>
      <c r="Q188" s="42"/>
      <c r="R188" s="42"/>
      <c r="S188" s="42"/>
      <c r="T188" s="42"/>
      <c r="U188" s="42"/>
      <c r="V188" s="43"/>
      <c r="W188" s="42"/>
      <c r="X188" s="44"/>
      <c r="Y188" s="44"/>
      <c r="Z188" s="44"/>
      <c r="AA188" s="44"/>
      <c r="AB188" s="47"/>
      <c r="AC188" s="48"/>
      <c r="AD188" s="42"/>
      <c r="AE188" s="14"/>
      <c r="AF188" s="14"/>
      <c r="AG188" s="14"/>
      <c r="AH188" s="14"/>
      <c r="AI188" s="44"/>
      <c r="AJ188" s="44"/>
      <c r="AK188" s="44"/>
      <c r="AL188" s="57"/>
      <c r="AM188" s="58"/>
      <c r="AN188" s="49"/>
      <c r="AO188" s="49"/>
      <c r="AP188" s="49"/>
      <c r="AQ188" s="49"/>
      <c r="AR188" s="49"/>
      <c r="AS188" s="49"/>
      <c r="AT188" s="49"/>
      <c r="AU188" s="49"/>
      <c r="AV188" s="49"/>
      <c r="AW188" s="49"/>
      <c r="AX188" s="49"/>
      <c r="AY188" s="49"/>
      <c r="AZ188" s="49"/>
      <c r="BA188" s="49"/>
      <c r="BB188" s="49"/>
      <c r="BC188" s="49"/>
      <c r="BD188" s="49"/>
      <c r="BE188" s="49"/>
      <c r="BF188" s="49"/>
      <c r="BG188" s="49"/>
      <c r="BH188" s="49"/>
      <c r="BI188" s="49"/>
      <c r="BJ188" s="49"/>
      <c r="BK188" s="49"/>
      <c r="BL188" s="49"/>
      <c r="BM188" s="49"/>
      <c r="BN188" s="49"/>
      <c r="BO188" s="49"/>
      <c r="BP188" s="49"/>
      <c r="BQ188" s="49"/>
      <c r="BR188" s="14"/>
      <c r="BS188" s="14"/>
      <c r="BT188" s="14"/>
      <c r="BU188" s="49"/>
      <c r="BV188" s="49"/>
      <c r="BW188" s="49"/>
      <c r="BX188" s="49"/>
      <c r="BY188" s="49"/>
      <c r="BZ188" s="49"/>
      <c r="CA188" s="49"/>
      <c r="CB188" s="14"/>
      <c r="CC188" s="49"/>
      <c r="CD188" s="49"/>
      <c r="CE188" s="14"/>
      <c r="CF188" s="14"/>
      <c r="CG188" s="49"/>
      <c r="CH188" s="49"/>
      <c r="CI188" s="49"/>
      <c r="CJ188" s="49"/>
      <c r="CK188" s="49"/>
      <c r="CL188" s="49"/>
      <c r="CM188" s="49"/>
      <c r="CN188" s="49"/>
      <c r="CO188" s="49"/>
      <c r="CP188" s="49"/>
      <c r="CQ188" s="49"/>
      <c r="CR188" s="49"/>
      <c r="CS188" s="49"/>
      <c r="CT188" s="49"/>
      <c r="CU188" s="49"/>
      <c r="CV188" s="49"/>
      <c r="CW188" s="49"/>
      <c r="CX188" s="49"/>
      <c r="CY188" s="14"/>
      <c r="CZ188" s="14"/>
      <c r="DA188" s="49"/>
      <c r="DB188" s="49"/>
      <c r="DC188" s="49"/>
      <c r="DD188" s="49"/>
      <c r="DE188" s="49"/>
      <c r="DF188" s="49"/>
      <c r="DG188" s="49"/>
      <c r="DH188" s="49"/>
      <c r="DI188" s="49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49"/>
      <c r="DU188" s="49"/>
      <c r="DV188" s="49"/>
      <c r="DW188" s="49"/>
      <c r="DX188" s="49"/>
      <c r="DY188" s="49"/>
      <c r="DZ188" s="49"/>
      <c r="EA188" s="49"/>
      <c r="EB188" s="49"/>
      <c r="EC188" s="49"/>
      <c r="ED188" s="49"/>
      <c r="EE188" s="49"/>
      <c r="EF188" s="49"/>
      <c r="EG188" s="49"/>
      <c r="EH188" s="49"/>
      <c r="EI188" s="49"/>
      <c r="EJ188" s="49"/>
      <c r="EK188" s="49"/>
      <c r="EL188" s="49"/>
      <c r="EM188" s="14"/>
      <c r="EN188" s="49"/>
      <c r="EO188" s="49"/>
      <c r="EP188" s="49"/>
      <c r="EQ188" s="49"/>
      <c r="ER188" s="49"/>
      <c r="ES188" s="49"/>
      <c r="ET188" s="49"/>
      <c r="EU188" s="49"/>
      <c r="EV188" s="49"/>
      <c r="EW188" s="49"/>
      <c r="EX188" s="49"/>
      <c r="EY188" s="49"/>
      <c r="EZ188" s="49"/>
      <c r="FA188" s="49"/>
      <c r="FB188" s="49"/>
      <c r="FC188" s="49"/>
      <c r="FD188" s="49"/>
      <c r="FE188" s="49"/>
      <c r="FF188" s="49"/>
      <c r="FG188" s="14"/>
      <c r="FH188" s="49"/>
      <c r="FI188" s="49"/>
      <c r="FJ188" s="14"/>
      <c r="FK188" s="42"/>
      <c r="FL188" s="42"/>
      <c r="FM188" s="42"/>
      <c r="FN188" s="42"/>
      <c r="FO188" s="42"/>
      <c r="FP188" s="42"/>
      <c r="FQ188" s="42"/>
      <c r="FR188" s="42"/>
      <c r="FS188" s="42"/>
      <c r="FT188" s="42"/>
      <c r="FU188" s="42"/>
      <c r="FV188" s="42"/>
      <c r="FW188" s="42"/>
      <c r="FX188" s="42"/>
      <c r="FY188" s="42"/>
      <c r="FZ188" s="44">
        <v>186</v>
      </c>
      <c r="GA188" s="44" t="str">
        <f t="shared" si="79"/>
        <v>EGJDAHLI</v>
      </c>
      <c r="GB188" s="44" t="s">
        <v>148</v>
      </c>
      <c r="GC188" s="44" t="s">
        <v>149</v>
      </c>
      <c r="GD188" s="44" t="s">
        <v>159</v>
      </c>
      <c r="GE188" s="44" t="s">
        <v>147</v>
      </c>
      <c r="GF188" s="44" t="s">
        <v>145</v>
      </c>
      <c r="GG188" s="44" t="s">
        <v>160</v>
      </c>
      <c r="GH188" s="44" t="s">
        <v>152</v>
      </c>
      <c r="GI188" s="44" t="s">
        <v>150</v>
      </c>
      <c r="GJ188" s="100" t="str">
        <f t="shared" ref="GJ188:GQ188" si="1227">VLOOKUP(GB188,$FM$3:$FN$15,2,FALSE)</f>
        <v>Elfenbenskusten</v>
      </c>
      <c r="GK188" s="100" t="str">
        <f t="shared" si="1227"/>
        <v>Iran</v>
      </c>
      <c r="GL188" s="100" t="str">
        <f t="shared" si="1227"/>
        <v>Österrike</v>
      </c>
      <c r="GM188" s="100" t="str">
        <f t="shared" si="1227"/>
        <v>Australien</v>
      </c>
      <c r="GN188" s="100" t="str">
        <f t="shared" si="1227"/>
        <v>Sydkorea</v>
      </c>
      <c r="GO188" s="100" t="str">
        <f t="shared" si="1227"/>
        <v>Saudiarabien</v>
      </c>
      <c r="GP188" s="100" t="str">
        <f t="shared" si="1227"/>
        <v>Ghana</v>
      </c>
      <c r="GQ188" s="100" t="str">
        <f t="shared" si="1227"/>
        <v>Irak</v>
      </c>
      <c r="GR188" s="42" t="str">
        <f t="shared" si="81"/>
        <v/>
      </c>
      <c r="GS188" s="42"/>
      <c r="GT188" s="42"/>
      <c r="GU188" s="42"/>
      <c r="GV188" s="42"/>
      <c r="GW188" s="42"/>
      <c r="GX188" s="42"/>
      <c r="GY188" s="42"/>
      <c r="GZ188" s="85">
        <v>185</v>
      </c>
      <c r="HA188" s="42"/>
      <c r="HB188" s="96"/>
      <c r="HC188" s="85"/>
      <c r="HD188" s="42"/>
      <c r="HE188" s="42"/>
      <c r="HF188" s="42"/>
      <c r="HG188" s="42"/>
    </row>
    <row r="189" spans="1:215" ht="14.25" customHeight="1" x14ac:dyDescent="0.35">
      <c r="A189" s="42"/>
      <c r="B189" s="43"/>
      <c r="C189" s="43"/>
      <c r="D189" s="43"/>
      <c r="E189" s="44"/>
      <c r="F189" s="43"/>
      <c r="G189" s="44"/>
      <c r="H189" s="44"/>
      <c r="I189" s="44"/>
      <c r="J189" s="57"/>
      <c r="K189" s="58"/>
      <c r="L189" s="58"/>
      <c r="M189" s="46"/>
      <c r="N189" s="46"/>
      <c r="O189" s="42"/>
      <c r="P189" s="42"/>
      <c r="Q189" s="42"/>
      <c r="R189" s="42"/>
      <c r="S189" s="42"/>
      <c r="T189" s="42"/>
      <c r="U189" s="42"/>
      <c r="V189" s="43"/>
      <c r="W189" s="42"/>
      <c r="X189" s="44"/>
      <c r="Y189" s="44"/>
      <c r="Z189" s="44"/>
      <c r="AA189" s="44"/>
      <c r="AB189" s="47"/>
      <c r="AC189" s="48"/>
      <c r="AD189" s="42"/>
      <c r="AE189" s="14"/>
      <c r="AF189" s="14"/>
      <c r="AG189" s="14"/>
      <c r="AH189" s="14"/>
      <c r="AI189" s="44"/>
      <c r="AJ189" s="44"/>
      <c r="AK189" s="44"/>
      <c r="AL189" s="57"/>
      <c r="AM189" s="58"/>
      <c r="AN189" s="49"/>
      <c r="AO189" s="49"/>
      <c r="AP189" s="49"/>
      <c r="AQ189" s="49"/>
      <c r="AR189" s="49"/>
      <c r="AS189" s="49"/>
      <c r="AT189" s="49"/>
      <c r="AU189" s="49"/>
      <c r="AV189" s="49"/>
      <c r="AW189" s="49"/>
      <c r="AX189" s="49"/>
      <c r="AY189" s="49"/>
      <c r="AZ189" s="49"/>
      <c r="BA189" s="49"/>
      <c r="BB189" s="49"/>
      <c r="BC189" s="49"/>
      <c r="BD189" s="49"/>
      <c r="BE189" s="49"/>
      <c r="BF189" s="49"/>
      <c r="BG189" s="49"/>
      <c r="BH189" s="49"/>
      <c r="BI189" s="49"/>
      <c r="BJ189" s="49"/>
      <c r="BK189" s="49"/>
      <c r="BL189" s="49"/>
      <c r="BM189" s="49"/>
      <c r="BN189" s="49"/>
      <c r="BO189" s="49"/>
      <c r="BP189" s="49"/>
      <c r="BQ189" s="49"/>
      <c r="BR189" s="14"/>
      <c r="BS189" s="14"/>
      <c r="BT189" s="14"/>
      <c r="BU189" s="49"/>
      <c r="BV189" s="49"/>
      <c r="BW189" s="49"/>
      <c r="BX189" s="49"/>
      <c r="BY189" s="49"/>
      <c r="BZ189" s="49"/>
      <c r="CA189" s="49"/>
      <c r="CB189" s="14"/>
      <c r="CC189" s="49"/>
      <c r="CD189" s="49"/>
      <c r="CE189" s="14"/>
      <c r="CF189" s="14"/>
      <c r="CG189" s="49"/>
      <c r="CH189" s="49"/>
      <c r="CI189" s="49"/>
      <c r="CJ189" s="49"/>
      <c r="CK189" s="49"/>
      <c r="CL189" s="49"/>
      <c r="CM189" s="49"/>
      <c r="CN189" s="49"/>
      <c r="CO189" s="49"/>
      <c r="CP189" s="49"/>
      <c r="CQ189" s="49"/>
      <c r="CR189" s="49"/>
      <c r="CS189" s="49"/>
      <c r="CT189" s="49"/>
      <c r="CU189" s="49"/>
      <c r="CV189" s="49"/>
      <c r="CW189" s="49"/>
      <c r="CX189" s="49"/>
      <c r="CY189" s="14"/>
      <c r="CZ189" s="14"/>
      <c r="DA189" s="49"/>
      <c r="DB189" s="49"/>
      <c r="DC189" s="49"/>
      <c r="DD189" s="49"/>
      <c r="DE189" s="49"/>
      <c r="DF189" s="49"/>
      <c r="DG189" s="49"/>
      <c r="DH189" s="49"/>
      <c r="DI189" s="49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49"/>
      <c r="DU189" s="49"/>
      <c r="DV189" s="49"/>
      <c r="DW189" s="49"/>
      <c r="DX189" s="49"/>
      <c r="DY189" s="49"/>
      <c r="DZ189" s="49"/>
      <c r="EA189" s="49"/>
      <c r="EB189" s="49"/>
      <c r="EC189" s="49"/>
      <c r="ED189" s="49"/>
      <c r="EE189" s="49"/>
      <c r="EF189" s="49"/>
      <c r="EG189" s="49"/>
      <c r="EH189" s="49"/>
      <c r="EI189" s="49"/>
      <c r="EJ189" s="49"/>
      <c r="EK189" s="49"/>
      <c r="EL189" s="49"/>
      <c r="EM189" s="14"/>
      <c r="EN189" s="49"/>
      <c r="EO189" s="49"/>
      <c r="EP189" s="49"/>
      <c r="EQ189" s="49"/>
      <c r="ER189" s="49"/>
      <c r="ES189" s="49"/>
      <c r="ET189" s="49"/>
      <c r="EU189" s="49"/>
      <c r="EV189" s="49"/>
      <c r="EW189" s="49"/>
      <c r="EX189" s="49"/>
      <c r="EY189" s="49"/>
      <c r="EZ189" s="49"/>
      <c r="FA189" s="49"/>
      <c r="FB189" s="49"/>
      <c r="FC189" s="49"/>
      <c r="FD189" s="49"/>
      <c r="FE189" s="49"/>
      <c r="FF189" s="49"/>
      <c r="FG189" s="14"/>
      <c r="FH189" s="49"/>
      <c r="FI189" s="49"/>
      <c r="FJ189" s="14"/>
      <c r="FK189" s="42"/>
      <c r="FL189" s="42"/>
      <c r="FM189" s="42"/>
      <c r="FN189" s="42"/>
      <c r="FO189" s="42"/>
      <c r="FP189" s="42"/>
      <c r="FQ189" s="42"/>
      <c r="FR189" s="42"/>
      <c r="FS189" s="42"/>
      <c r="FT189" s="42"/>
      <c r="FU189" s="42"/>
      <c r="FV189" s="42"/>
      <c r="FW189" s="42"/>
      <c r="FX189" s="42"/>
      <c r="FY189" s="42"/>
      <c r="FZ189" s="44">
        <v>187</v>
      </c>
      <c r="GA189" s="44" t="str">
        <f t="shared" si="79"/>
        <v>EGJDAHIK</v>
      </c>
      <c r="GB189" s="44" t="s">
        <v>148</v>
      </c>
      <c r="GC189" s="44" t="s">
        <v>149</v>
      </c>
      <c r="GD189" s="44" t="s">
        <v>159</v>
      </c>
      <c r="GE189" s="44" t="s">
        <v>147</v>
      </c>
      <c r="GF189" s="44" t="s">
        <v>145</v>
      </c>
      <c r="GG189" s="44" t="s">
        <v>160</v>
      </c>
      <c r="GH189" s="44" t="s">
        <v>150</v>
      </c>
      <c r="GI189" s="44" t="s">
        <v>151</v>
      </c>
      <c r="GJ189" s="100" t="str">
        <f t="shared" ref="GJ189:GQ189" si="1228">VLOOKUP(GB189,$FM$3:$FN$15,2,FALSE)</f>
        <v>Elfenbenskusten</v>
      </c>
      <c r="GK189" s="100" t="str">
        <f t="shared" si="1228"/>
        <v>Iran</v>
      </c>
      <c r="GL189" s="100" t="str">
        <f t="shared" si="1228"/>
        <v>Österrike</v>
      </c>
      <c r="GM189" s="100" t="str">
        <f t="shared" si="1228"/>
        <v>Australien</v>
      </c>
      <c r="GN189" s="100" t="str">
        <f t="shared" si="1228"/>
        <v>Sydkorea</v>
      </c>
      <c r="GO189" s="100" t="str">
        <f t="shared" si="1228"/>
        <v>Saudiarabien</v>
      </c>
      <c r="GP189" s="100" t="str">
        <f t="shared" si="1228"/>
        <v>Irak</v>
      </c>
      <c r="GQ189" s="100" t="str">
        <f t="shared" si="1228"/>
        <v>Uzbekistan</v>
      </c>
      <c r="GR189" s="42" t="str">
        <f t="shared" si="81"/>
        <v/>
      </c>
      <c r="GS189" s="42"/>
      <c r="GT189" s="42"/>
      <c r="GU189" s="42"/>
      <c r="GV189" s="42"/>
      <c r="GW189" s="42"/>
      <c r="GX189" s="42"/>
      <c r="GY189" s="42"/>
      <c r="GZ189" s="85">
        <v>186</v>
      </c>
      <c r="HA189" s="42"/>
      <c r="HB189" s="96"/>
      <c r="HC189" s="85"/>
      <c r="HD189" s="42"/>
      <c r="HE189" s="42"/>
      <c r="HF189" s="42"/>
      <c r="HG189" s="42"/>
    </row>
    <row r="190" spans="1:215" ht="14.25" customHeight="1" x14ac:dyDescent="0.35">
      <c r="A190" s="42"/>
      <c r="B190" s="43"/>
      <c r="C190" s="43"/>
      <c r="D190" s="43"/>
      <c r="E190" s="44"/>
      <c r="F190" s="43"/>
      <c r="G190" s="44"/>
      <c r="H190" s="44"/>
      <c r="I190" s="44"/>
      <c r="J190" s="57"/>
      <c r="K190" s="58"/>
      <c r="L190" s="58"/>
      <c r="M190" s="46"/>
      <c r="N190" s="46"/>
      <c r="O190" s="42"/>
      <c r="P190" s="42"/>
      <c r="Q190" s="42"/>
      <c r="R190" s="42"/>
      <c r="S190" s="42"/>
      <c r="T190" s="42"/>
      <c r="U190" s="42"/>
      <c r="V190" s="43"/>
      <c r="W190" s="42"/>
      <c r="X190" s="44"/>
      <c r="Y190" s="44"/>
      <c r="Z190" s="44"/>
      <c r="AA190" s="44"/>
      <c r="AB190" s="47"/>
      <c r="AC190" s="48"/>
      <c r="AD190" s="42"/>
      <c r="AE190" s="14"/>
      <c r="AF190" s="14"/>
      <c r="AG190" s="14"/>
      <c r="AH190" s="14"/>
      <c r="AI190" s="44"/>
      <c r="AJ190" s="44"/>
      <c r="AK190" s="44"/>
      <c r="AL190" s="57"/>
      <c r="AM190" s="58"/>
      <c r="AN190" s="49"/>
      <c r="AO190" s="49"/>
      <c r="AP190" s="49"/>
      <c r="AQ190" s="49"/>
      <c r="AR190" s="49"/>
      <c r="AS190" s="49"/>
      <c r="AT190" s="49"/>
      <c r="AU190" s="49"/>
      <c r="AV190" s="49"/>
      <c r="AW190" s="49"/>
      <c r="AX190" s="49"/>
      <c r="AY190" s="49"/>
      <c r="AZ190" s="49"/>
      <c r="BA190" s="49"/>
      <c r="BB190" s="49"/>
      <c r="BC190" s="49"/>
      <c r="BD190" s="49"/>
      <c r="BE190" s="49"/>
      <c r="BF190" s="49"/>
      <c r="BG190" s="49"/>
      <c r="BH190" s="49"/>
      <c r="BI190" s="49"/>
      <c r="BJ190" s="49"/>
      <c r="BK190" s="49"/>
      <c r="BL190" s="49"/>
      <c r="BM190" s="49"/>
      <c r="BN190" s="49"/>
      <c r="BO190" s="49"/>
      <c r="BP190" s="49"/>
      <c r="BQ190" s="49"/>
      <c r="BR190" s="14"/>
      <c r="BS190" s="14"/>
      <c r="BT190" s="14"/>
      <c r="BU190" s="49"/>
      <c r="BV190" s="49"/>
      <c r="BW190" s="49"/>
      <c r="BX190" s="49"/>
      <c r="BY190" s="49"/>
      <c r="BZ190" s="49"/>
      <c r="CA190" s="49"/>
      <c r="CB190" s="14"/>
      <c r="CC190" s="49"/>
      <c r="CD190" s="49"/>
      <c r="CE190" s="14"/>
      <c r="CF190" s="14"/>
      <c r="CG190" s="49"/>
      <c r="CH190" s="49"/>
      <c r="CI190" s="49"/>
      <c r="CJ190" s="49"/>
      <c r="CK190" s="49"/>
      <c r="CL190" s="49"/>
      <c r="CM190" s="49"/>
      <c r="CN190" s="49"/>
      <c r="CO190" s="49"/>
      <c r="CP190" s="49"/>
      <c r="CQ190" s="49"/>
      <c r="CR190" s="49"/>
      <c r="CS190" s="49"/>
      <c r="CT190" s="49"/>
      <c r="CU190" s="49"/>
      <c r="CV190" s="49"/>
      <c r="CW190" s="49"/>
      <c r="CX190" s="49"/>
      <c r="CY190" s="14"/>
      <c r="CZ190" s="14"/>
      <c r="DA190" s="49"/>
      <c r="DB190" s="49"/>
      <c r="DC190" s="49"/>
      <c r="DD190" s="49"/>
      <c r="DE190" s="49"/>
      <c r="DF190" s="49"/>
      <c r="DG190" s="49"/>
      <c r="DH190" s="49"/>
      <c r="DI190" s="49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49"/>
      <c r="DU190" s="49"/>
      <c r="DV190" s="49"/>
      <c r="DW190" s="49"/>
      <c r="DX190" s="49"/>
      <c r="DY190" s="49"/>
      <c r="DZ190" s="49"/>
      <c r="EA190" s="49"/>
      <c r="EB190" s="49"/>
      <c r="EC190" s="49"/>
      <c r="ED190" s="49"/>
      <c r="EE190" s="49"/>
      <c r="EF190" s="49"/>
      <c r="EG190" s="49"/>
      <c r="EH190" s="49"/>
      <c r="EI190" s="49"/>
      <c r="EJ190" s="49"/>
      <c r="EK190" s="49"/>
      <c r="EL190" s="49"/>
      <c r="EM190" s="14"/>
      <c r="EN190" s="49"/>
      <c r="EO190" s="49"/>
      <c r="EP190" s="49"/>
      <c r="EQ190" s="49"/>
      <c r="ER190" s="49"/>
      <c r="ES190" s="49"/>
      <c r="ET190" s="49"/>
      <c r="EU190" s="49"/>
      <c r="EV190" s="49"/>
      <c r="EW190" s="49"/>
      <c r="EX190" s="49"/>
      <c r="EY190" s="49"/>
      <c r="EZ190" s="49"/>
      <c r="FA190" s="49"/>
      <c r="FB190" s="49"/>
      <c r="FC190" s="49"/>
      <c r="FD190" s="49"/>
      <c r="FE190" s="49"/>
      <c r="FF190" s="49"/>
      <c r="FG190" s="14"/>
      <c r="FH190" s="49"/>
      <c r="FI190" s="49"/>
      <c r="FJ190" s="14"/>
      <c r="FK190" s="42"/>
      <c r="FL190" s="42"/>
      <c r="FM190" s="42"/>
      <c r="FN190" s="42"/>
      <c r="FO190" s="42"/>
      <c r="FP190" s="42"/>
      <c r="FQ190" s="42"/>
      <c r="FR190" s="42"/>
      <c r="FS190" s="42"/>
      <c r="FT190" s="42"/>
      <c r="FU190" s="42"/>
      <c r="FV190" s="42"/>
      <c r="FW190" s="42"/>
      <c r="FX190" s="42"/>
      <c r="FY190" s="42"/>
      <c r="FZ190" s="44">
        <v>188</v>
      </c>
      <c r="GA190" s="44" t="str">
        <f t="shared" si="79"/>
        <v>EJIDAFLK</v>
      </c>
      <c r="GB190" s="44" t="s">
        <v>148</v>
      </c>
      <c r="GC190" s="44" t="s">
        <v>159</v>
      </c>
      <c r="GD190" s="44" t="s">
        <v>150</v>
      </c>
      <c r="GE190" s="44" t="s">
        <v>147</v>
      </c>
      <c r="GF190" s="44" t="s">
        <v>145</v>
      </c>
      <c r="GG190" s="44" t="s">
        <v>109</v>
      </c>
      <c r="GH190" s="44" t="s">
        <v>152</v>
      </c>
      <c r="GI190" s="44" t="s">
        <v>151</v>
      </c>
      <c r="GJ190" s="100" t="str">
        <f t="shared" ref="GJ190:GQ190" si="1229">VLOOKUP(GB190,$FM$3:$FN$15,2,FALSE)</f>
        <v>Elfenbenskusten</v>
      </c>
      <c r="GK190" s="100" t="str">
        <f t="shared" si="1229"/>
        <v>Österrike</v>
      </c>
      <c r="GL190" s="100" t="str">
        <f t="shared" si="1229"/>
        <v>Irak</v>
      </c>
      <c r="GM190" s="100" t="str">
        <f t="shared" si="1229"/>
        <v>Australien</v>
      </c>
      <c r="GN190" s="100" t="str">
        <f t="shared" si="1229"/>
        <v>Sydkorea</v>
      </c>
      <c r="GO190" s="100" t="str">
        <f t="shared" si="1229"/>
        <v>Sverige</v>
      </c>
      <c r="GP190" s="100" t="str">
        <f t="shared" si="1229"/>
        <v>Ghana</v>
      </c>
      <c r="GQ190" s="100" t="str">
        <f t="shared" si="1229"/>
        <v>Uzbekistan</v>
      </c>
      <c r="GR190" s="42" t="str">
        <f t="shared" si="81"/>
        <v/>
      </c>
      <c r="GS190" s="42"/>
      <c r="GT190" s="42"/>
      <c r="GU190" s="42"/>
      <c r="GV190" s="42"/>
      <c r="GW190" s="42"/>
      <c r="GX190" s="42"/>
      <c r="GY190" s="42"/>
      <c r="GZ190" s="85">
        <v>187</v>
      </c>
      <c r="HA190" s="42"/>
      <c r="HB190" s="96"/>
      <c r="HC190" s="85"/>
      <c r="HD190" s="42"/>
      <c r="HE190" s="42"/>
      <c r="HF190" s="42"/>
      <c r="HG190" s="42"/>
    </row>
    <row r="191" spans="1:215" ht="14.25" customHeight="1" x14ac:dyDescent="0.35">
      <c r="A191" s="42"/>
      <c r="B191" s="43"/>
      <c r="C191" s="43"/>
      <c r="D191" s="43"/>
      <c r="E191" s="44"/>
      <c r="F191" s="43"/>
      <c r="G191" s="44"/>
      <c r="H191" s="44"/>
      <c r="I191" s="44"/>
      <c r="J191" s="57"/>
      <c r="K191" s="58"/>
      <c r="L191" s="58"/>
      <c r="M191" s="46"/>
      <c r="N191" s="46"/>
      <c r="O191" s="42"/>
      <c r="P191" s="42"/>
      <c r="Q191" s="42"/>
      <c r="R191" s="42"/>
      <c r="S191" s="42"/>
      <c r="T191" s="42"/>
      <c r="U191" s="42"/>
      <c r="V191" s="43"/>
      <c r="W191" s="42"/>
      <c r="X191" s="44"/>
      <c r="Y191" s="44"/>
      <c r="Z191" s="44"/>
      <c r="AA191" s="44"/>
      <c r="AB191" s="47"/>
      <c r="AC191" s="48"/>
      <c r="AD191" s="42"/>
      <c r="AE191" s="14"/>
      <c r="AF191" s="14"/>
      <c r="AG191" s="14"/>
      <c r="AH191" s="14"/>
      <c r="AI191" s="44"/>
      <c r="AJ191" s="44"/>
      <c r="AK191" s="44"/>
      <c r="AL191" s="57"/>
      <c r="AM191" s="58"/>
      <c r="AN191" s="49"/>
      <c r="AO191" s="49"/>
      <c r="AP191" s="49"/>
      <c r="AQ191" s="49"/>
      <c r="AR191" s="49"/>
      <c r="AS191" s="49"/>
      <c r="AT191" s="49"/>
      <c r="AU191" s="49"/>
      <c r="AV191" s="49"/>
      <c r="AW191" s="49"/>
      <c r="AX191" s="49"/>
      <c r="AY191" s="49"/>
      <c r="AZ191" s="49"/>
      <c r="BA191" s="49"/>
      <c r="BB191" s="49"/>
      <c r="BC191" s="49"/>
      <c r="BD191" s="49"/>
      <c r="BE191" s="49"/>
      <c r="BF191" s="49"/>
      <c r="BG191" s="49"/>
      <c r="BH191" s="49"/>
      <c r="BI191" s="49"/>
      <c r="BJ191" s="49"/>
      <c r="BK191" s="49"/>
      <c r="BL191" s="49"/>
      <c r="BM191" s="49"/>
      <c r="BN191" s="49"/>
      <c r="BO191" s="49"/>
      <c r="BP191" s="49"/>
      <c r="BQ191" s="49"/>
      <c r="BR191" s="14"/>
      <c r="BS191" s="14"/>
      <c r="BT191" s="14"/>
      <c r="BU191" s="49"/>
      <c r="BV191" s="49"/>
      <c r="BW191" s="49"/>
      <c r="BX191" s="49"/>
      <c r="BY191" s="49"/>
      <c r="BZ191" s="49"/>
      <c r="CA191" s="49"/>
      <c r="CB191" s="14"/>
      <c r="CC191" s="49"/>
      <c r="CD191" s="49"/>
      <c r="CE191" s="14"/>
      <c r="CF191" s="14"/>
      <c r="CG191" s="49"/>
      <c r="CH191" s="49"/>
      <c r="CI191" s="49"/>
      <c r="CJ191" s="49"/>
      <c r="CK191" s="49"/>
      <c r="CL191" s="49"/>
      <c r="CM191" s="49"/>
      <c r="CN191" s="49"/>
      <c r="CO191" s="49"/>
      <c r="CP191" s="49"/>
      <c r="CQ191" s="49"/>
      <c r="CR191" s="49"/>
      <c r="CS191" s="49"/>
      <c r="CT191" s="49"/>
      <c r="CU191" s="49"/>
      <c r="CV191" s="49"/>
      <c r="CW191" s="49"/>
      <c r="CX191" s="49"/>
      <c r="CY191" s="14"/>
      <c r="CZ191" s="14"/>
      <c r="DA191" s="49"/>
      <c r="DB191" s="49"/>
      <c r="DC191" s="49"/>
      <c r="DD191" s="49"/>
      <c r="DE191" s="49"/>
      <c r="DF191" s="49"/>
      <c r="DG191" s="49"/>
      <c r="DH191" s="49"/>
      <c r="DI191" s="49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49"/>
      <c r="DU191" s="49"/>
      <c r="DV191" s="49"/>
      <c r="DW191" s="49"/>
      <c r="DX191" s="49"/>
      <c r="DY191" s="49"/>
      <c r="DZ191" s="49"/>
      <c r="EA191" s="49"/>
      <c r="EB191" s="49"/>
      <c r="EC191" s="49"/>
      <c r="ED191" s="49"/>
      <c r="EE191" s="49"/>
      <c r="EF191" s="49"/>
      <c r="EG191" s="49"/>
      <c r="EH191" s="49"/>
      <c r="EI191" s="49"/>
      <c r="EJ191" s="49"/>
      <c r="EK191" s="49"/>
      <c r="EL191" s="49"/>
      <c r="EM191" s="14"/>
      <c r="EN191" s="49"/>
      <c r="EO191" s="49"/>
      <c r="EP191" s="49"/>
      <c r="EQ191" s="49"/>
      <c r="ER191" s="49"/>
      <c r="ES191" s="49"/>
      <c r="ET191" s="49"/>
      <c r="EU191" s="49"/>
      <c r="EV191" s="49"/>
      <c r="EW191" s="49"/>
      <c r="EX191" s="49"/>
      <c r="EY191" s="49"/>
      <c r="EZ191" s="49"/>
      <c r="FA191" s="49"/>
      <c r="FB191" s="49"/>
      <c r="FC191" s="49"/>
      <c r="FD191" s="49"/>
      <c r="FE191" s="49"/>
      <c r="FF191" s="49"/>
      <c r="FG191" s="14"/>
      <c r="FH191" s="49"/>
      <c r="FI191" s="49"/>
      <c r="FJ191" s="14"/>
      <c r="FK191" s="42"/>
      <c r="FL191" s="42"/>
      <c r="FM191" s="42"/>
      <c r="FN191" s="42"/>
      <c r="FO191" s="42"/>
      <c r="FP191" s="42"/>
      <c r="FQ191" s="42"/>
      <c r="FR191" s="42"/>
      <c r="FS191" s="42"/>
      <c r="FT191" s="42"/>
      <c r="FU191" s="42"/>
      <c r="FV191" s="42"/>
      <c r="FW191" s="42"/>
      <c r="FX191" s="42"/>
      <c r="FY191" s="42"/>
      <c r="FZ191" s="44">
        <v>189</v>
      </c>
      <c r="GA191" s="44" t="str">
        <f t="shared" si="79"/>
        <v>HJEDAFLK</v>
      </c>
      <c r="GB191" s="44" t="s">
        <v>160</v>
      </c>
      <c r="GC191" s="44" t="s">
        <v>159</v>
      </c>
      <c r="GD191" s="44" t="s">
        <v>148</v>
      </c>
      <c r="GE191" s="44" t="s">
        <v>147</v>
      </c>
      <c r="GF191" s="44" t="s">
        <v>145</v>
      </c>
      <c r="GG191" s="44" t="s">
        <v>109</v>
      </c>
      <c r="GH191" s="44" t="s">
        <v>152</v>
      </c>
      <c r="GI191" s="44" t="s">
        <v>151</v>
      </c>
      <c r="GJ191" s="100" t="str">
        <f t="shared" ref="GJ191:GQ191" si="1230">VLOOKUP(GB191,$FM$3:$FN$15,2,FALSE)</f>
        <v>Saudiarabien</v>
      </c>
      <c r="GK191" s="100" t="str">
        <f t="shared" si="1230"/>
        <v>Österrike</v>
      </c>
      <c r="GL191" s="100" t="str">
        <f t="shared" si="1230"/>
        <v>Elfenbenskusten</v>
      </c>
      <c r="GM191" s="100" t="str">
        <f t="shared" si="1230"/>
        <v>Australien</v>
      </c>
      <c r="GN191" s="100" t="str">
        <f t="shared" si="1230"/>
        <v>Sydkorea</v>
      </c>
      <c r="GO191" s="100" t="str">
        <f t="shared" si="1230"/>
        <v>Sverige</v>
      </c>
      <c r="GP191" s="100" t="str">
        <f t="shared" si="1230"/>
        <v>Ghana</v>
      </c>
      <c r="GQ191" s="100" t="str">
        <f t="shared" si="1230"/>
        <v>Uzbekistan</v>
      </c>
      <c r="GR191" s="42" t="str">
        <f t="shared" si="81"/>
        <v/>
      </c>
      <c r="GS191" s="42"/>
      <c r="GT191" s="42"/>
      <c r="GU191" s="42"/>
      <c r="GV191" s="42"/>
      <c r="GW191" s="42"/>
      <c r="GX191" s="42"/>
      <c r="GY191" s="42"/>
      <c r="GZ191" s="85">
        <v>188</v>
      </c>
      <c r="HA191" s="42"/>
      <c r="HB191" s="96"/>
      <c r="HC191" s="85"/>
      <c r="HD191" s="42"/>
      <c r="HE191" s="42"/>
      <c r="HF191" s="42"/>
      <c r="HG191" s="42"/>
    </row>
    <row r="192" spans="1:215" ht="14.25" customHeight="1" x14ac:dyDescent="0.35">
      <c r="A192" s="42"/>
      <c r="B192" s="43"/>
      <c r="C192" s="43"/>
      <c r="D192" s="43"/>
      <c r="E192" s="44"/>
      <c r="F192" s="43"/>
      <c r="G192" s="44"/>
      <c r="H192" s="44"/>
      <c r="I192" s="44"/>
      <c r="J192" s="57"/>
      <c r="K192" s="58"/>
      <c r="L192" s="58"/>
      <c r="M192" s="46"/>
      <c r="N192" s="46"/>
      <c r="O192" s="42"/>
      <c r="P192" s="42"/>
      <c r="Q192" s="42"/>
      <c r="R192" s="42"/>
      <c r="S192" s="42"/>
      <c r="T192" s="42"/>
      <c r="U192" s="42"/>
      <c r="V192" s="43"/>
      <c r="W192" s="42"/>
      <c r="X192" s="44"/>
      <c r="Y192" s="44"/>
      <c r="Z192" s="44"/>
      <c r="AA192" s="44"/>
      <c r="AB192" s="47"/>
      <c r="AC192" s="48"/>
      <c r="AD192" s="42"/>
      <c r="AE192" s="14"/>
      <c r="AF192" s="14"/>
      <c r="AG192" s="14"/>
      <c r="AH192" s="14"/>
      <c r="AI192" s="44"/>
      <c r="AJ192" s="44"/>
      <c r="AK192" s="44"/>
      <c r="AL192" s="57"/>
      <c r="AM192" s="58"/>
      <c r="AN192" s="49"/>
      <c r="AO192" s="49"/>
      <c r="AP192" s="49"/>
      <c r="AQ192" s="49"/>
      <c r="AR192" s="49"/>
      <c r="AS192" s="49"/>
      <c r="AT192" s="49"/>
      <c r="AU192" s="49"/>
      <c r="AV192" s="49"/>
      <c r="AW192" s="49"/>
      <c r="AX192" s="49"/>
      <c r="AY192" s="49"/>
      <c r="AZ192" s="49"/>
      <c r="BA192" s="49"/>
      <c r="BB192" s="49"/>
      <c r="BC192" s="49"/>
      <c r="BD192" s="49"/>
      <c r="BE192" s="49"/>
      <c r="BF192" s="49"/>
      <c r="BG192" s="49"/>
      <c r="BH192" s="49"/>
      <c r="BI192" s="49"/>
      <c r="BJ192" s="49"/>
      <c r="BK192" s="49"/>
      <c r="BL192" s="49"/>
      <c r="BM192" s="49"/>
      <c r="BN192" s="49"/>
      <c r="BO192" s="49"/>
      <c r="BP192" s="49"/>
      <c r="BQ192" s="49"/>
      <c r="BR192" s="14"/>
      <c r="BS192" s="14"/>
      <c r="BT192" s="14"/>
      <c r="BU192" s="49"/>
      <c r="BV192" s="49"/>
      <c r="BW192" s="49"/>
      <c r="BX192" s="49"/>
      <c r="BY192" s="49"/>
      <c r="BZ192" s="49"/>
      <c r="CA192" s="49"/>
      <c r="CB192" s="14"/>
      <c r="CC192" s="49"/>
      <c r="CD192" s="49"/>
      <c r="CE192" s="14"/>
      <c r="CF192" s="14"/>
      <c r="CG192" s="49"/>
      <c r="CH192" s="49"/>
      <c r="CI192" s="49"/>
      <c r="CJ192" s="49"/>
      <c r="CK192" s="49"/>
      <c r="CL192" s="49"/>
      <c r="CM192" s="49"/>
      <c r="CN192" s="49"/>
      <c r="CO192" s="49"/>
      <c r="CP192" s="49"/>
      <c r="CQ192" s="49"/>
      <c r="CR192" s="49"/>
      <c r="CS192" s="49"/>
      <c r="CT192" s="49"/>
      <c r="CU192" s="49"/>
      <c r="CV192" s="49"/>
      <c r="CW192" s="49"/>
      <c r="CX192" s="49"/>
      <c r="CY192" s="14"/>
      <c r="CZ192" s="14"/>
      <c r="DA192" s="49"/>
      <c r="DB192" s="49"/>
      <c r="DC192" s="49"/>
      <c r="DD192" s="49"/>
      <c r="DE192" s="49"/>
      <c r="DF192" s="49"/>
      <c r="DG192" s="49"/>
      <c r="DH192" s="49"/>
      <c r="DI192" s="49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49"/>
      <c r="DU192" s="49"/>
      <c r="DV192" s="49"/>
      <c r="DW192" s="49"/>
      <c r="DX192" s="49"/>
      <c r="DY192" s="49"/>
      <c r="DZ192" s="49"/>
      <c r="EA192" s="49"/>
      <c r="EB192" s="49"/>
      <c r="EC192" s="49"/>
      <c r="ED192" s="49"/>
      <c r="EE192" s="49"/>
      <c r="EF192" s="49"/>
      <c r="EG192" s="49"/>
      <c r="EH192" s="49"/>
      <c r="EI192" s="49"/>
      <c r="EJ192" s="49"/>
      <c r="EK192" s="49"/>
      <c r="EL192" s="49"/>
      <c r="EM192" s="14"/>
      <c r="EN192" s="49"/>
      <c r="EO192" s="49"/>
      <c r="EP192" s="49"/>
      <c r="EQ192" s="49"/>
      <c r="ER192" s="49"/>
      <c r="ES192" s="49"/>
      <c r="ET192" s="49"/>
      <c r="EU192" s="49"/>
      <c r="EV192" s="49"/>
      <c r="EW192" s="49"/>
      <c r="EX192" s="49"/>
      <c r="EY192" s="49"/>
      <c r="EZ192" s="49"/>
      <c r="FA192" s="49"/>
      <c r="FB192" s="49"/>
      <c r="FC192" s="49"/>
      <c r="FD192" s="49"/>
      <c r="FE192" s="49"/>
      <c r="FF192" s="49"/>
      <c r="FG192" s="14"/>
      <c r="FH192" s="49"/>
      <c r="FI192" s="49"/>
      <c r="FJ192" s="14"/>
      <c r="FK192" s="42"/>
      <c r="FL192" s="42"/>
      <c r="FM192" s="42"/>
      <c r="FN192" s="42"/>
      <c r="FO192" s="42"/>
      <c r="FP192" s="42"/>
      <c r="FQ192" s="42"/>
      <c r="FR192" s="42"/>
      <c r="FS192" s="42"/>
      <c r="FT192" s="42"/>
      <c r="FU192" s="42"/>
      <c r="FV192" s="42"/>
      <c r="FW192" s="42"/>
      <c r="FX192" s="42"/>
      <c r="FY192" s="42"/>
      <c r="FZ192" s="44">
        <v>190</v>
      </c>
      <c r="GA192" s="44" t="str">
        <f t="shared" si="79"/>
        <v>HEIDAFLK</v>
      </c>
      <c r="GB192" s="44" t="s">
        <v>160</v>
      </c>
      <c r="GC192" s="44" t="s">
        <v>148</v>
      </c>
      <c r="GD192" s="44" t="s">
        <v>150</v>
      </c>
      <c r="GE192" s="44" t="s">
        <v>147</v>
      </c>
      <c r="GF192" s="44" t="s">
        <v>145</v>
      </c>
      <c r="GG192" s="44" t="s">
        <v>109</v>
      </c>
      <c r="GH192" s="44" t="s">
        <v>152</v>
      </c>
      <c r="GI192" s="44" t="s">
        <v>151</v>
      </c>
      <c r="GJ192" s="100" t="str">
        <f t="shared" ref="GJ192:GQ192" si="1231">VLOOKUP(GB192,$FM$3:$FN$15,2,FALSE)</f>
        <v>Saudiarabien</v>
      </c>
      <c r="GK192" s="100" t="str">
        <f t="shared" si="1231"/>
        <v>Elfenbenskusten</v>
      </c>
      <c r="GL192" s="100" t="str">
        <f t="shared" si="1231"/>
        <v>Irak</v>
      </c>
      <c r="GM192" s="100" t="str">
        <f t="shared" si="1231"/>
        <v>Australien</v>
      </c>
      <c r="GN192" s="100" t="str">
        <f t="shared" si="1231"/>
        <v>Sydkorea</v>
      </c>
      <c r="GO192" s="100" t="str">
        <f t="shared" si="1231"/>
        <v>Sverige</v>
      </c>
      <c r="GP192" s="100" t="str">
        <f t="shared" si="1231"/>
        <v>Ghana</v>
      </c>
      <c r="GQ192" s="100" t="str">
        <f t="shared" si="1231"/>
        <v>Uzbekistan</v>
      </c>
      <c r="GR192" s="42" t="str">
        <f t="shared" si="81"/>
        <v/>
      </c>
      <c r="GS192" s="42"/>
      <c r="GT192" s="42"/>
      <c r="GU192" s="42"/>
      <c r="GV192" s="42"/>
      <c r="GW192" s="42"/>
      <c r="GX192" s="42"/>
      <c r="GY192" s="42"/>
      <c r="GZ192" s="85">
        <v>189</v>
      </c>
      <c r="HA192" s="42"/>
      <c r="HB192" s="96"/>
      <c r="HC192" s="85"/>
      <c r="HD192" s="42"/>
      <c r="HE192" s="42"/>
      <c r="HF192" s="42"/>
      <c r="HG192" s="42"/>
    </row>
    <row r="193" spans="1:215" ht="14.25" customHeight="1" x14ac:dyDescent="0.35">
      <c r="A193" s="42"/>
      <c r="B193" s="43"/>
      <c r="C193" s="43"/>
      <c r="D193" s="43"/>
      <c r="E193" s="44"/>
      <c r="F193" s="43"/>
      <c r="G193" s="44"/>
      <c r="H193" s="44"/>
      <c r="I193" s="44"/>
      <c r="J193" s="57"/>
      <c r="K193" s="58"/>
      <c r="L193" s="58"/>
      <c r="M193" s="46"/>
      <c r="N193" s="46"/>
      <c r="O193" s="42"/>
      <c r="P193" s="42"/>
      <c r="Q193" s="42"/>
      <c r="R193" s="42"/>
      <c r="S193" s="42"/>
      <c r="T193" s="42"/>
      <c r="U193" s="42"/>
      <c r="V193" s="43"/>
      <c r="W193" s="42"/>
      <c r="X193" s="44"/>
      <c r="Y193" s="44"/>
      <c r="Z193" s="44"/>
      <c r="AA193" s="44"/>
      <c r="AB193" s="47"/>
      <c r="AC193" s="48"/>
      <c r="AD193" s="42"/>
      <c r="AE193" s="14"/>
      <c r="AF193" s="14"/>
      <c r="AG193" s="14"/>
      <c r="AH193" s="14"/>
      <c r="AI193" s="44"/>
      <c r="AJ193" s="44"/>
      <c r="AK193" s="44"/>
      <c r="AL193" s="57"/>
      <c r="AM193" s="58"/>
      <c r="AN193" s="49"/>
      <c r="AO193" s="49"/>
      <c r="AP193" s="49"/>
      <c r="AQ193" s="49"/>
      <c r="AR193" s="49"/>
      <c r="AS193" s="49"/>
      <c r="AT193" s="49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  <c r="BM193" s="49"/>
      <c r="BN193" s="49"/>
      <c r="BO193" s="49"/>
      <c r="BP193" s="49"/>
      <c r="BQ193" s="49"/>
      <c r="BR193" s="14"/>
      <c r="BS193" s="14"/>
      <c r="BT193" s="14"/>
      <c r="BU193" s="49"/>
      <c r="BV193" s="49"/>
      <c r="BW193" s="49"/>
      <c r="BX193" s="49"/>
      <c r="BY193" s="49"/>
      <c r="BZ193" s="49"/>
      <c r="CA193" s="49"/>
      <c r="CB193" s="14"/>
      <c r="CC193" s="49"/>
      <c r="CD193" s="49"/>
      <c r="CE193" s="14"/>
      <c r="CF193" s="14"/>
      <c r="CG193" s="49"/>
      <c r="CH193" s="49"/>
      <c r="CI193" s="49"/>
      <c r="CJ193" s="49"/>
      <c r="CK193" s="49"/>
      <c r="CL193" s="49"/>
      <c r="CM193" s="49"/>
      <c r="CN193" s="49"/>
      <c r="CO193" s="49"/>
      <c r="CP193" s="49"/>
      <c r="CQ193" s="49"/>
      <c r="CR193" s="49"/>
      <c r="CS193" s="49"/>
      <c r="CT193" s="49"/>
      <c r="CU193" s="49"/>
      <c r="CV193" s="49"/>
      <c r="CW193" s="49"/>
      <c r="CX193" s="49"/>
      <c r="CY193" s="14"/>
      <c r="CZ193" s="14"/>
      <c r="DA193" s="49"/>
      <c r="DB193" s="49"/>
      <c r="DC193" s="49"/>
      <c r="DD193" s="49"/>
      <c r="DE193" s="49"/>
      <c r="DF193" s="49"/>
      <c r="DG193" s="49"/>
      <c r="DH193" s="49"/>
      <c r="DI193" s="49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49"/>
      <c r="DU193" s="49"/>
      <c r="DV193" s="49"/>
      <c r="DW193" s="49"/>
      <c r="DX193" s="49"/>
      <c r="DY193" s="49"/>
      <c r="DZ193" s="49"/>
      <c r="EA193" s="49"/>
      <c r="EB193" s="49"/>
      <c r="EC193" s="49"/>
      <c r="ED193" s="49"/>
      <c r="EE193" s="49"/>
      <c r="EF193" s="49"/>
      <c r="EG193" s="49"/>
      <c r="EH193" s="49"/>
      <c r="EI193" s="49"/>
      <c r="EJ193" s="49"/>
      <c r="EK193" s="49"/>
      <c r="EL193" s="49"/>
      <c r="EM193" s="14"/>
      <c r="EN193" s="49"/>
      <c r="EO193" s="49"/>
      <c r="EP193" s="49"/>
      <c r="EQ193" s="49"/>
      <c r="ER193" s="49"/>
      <c r="ES193" s="49"/>
      <c r="ET193" s="49"/>
      <c r="EU193" s="49"/>
      <c r="EV193" s="49"/>
      <c r="EW193" s="49"/>
      <c r="EX193" s="49"/>
      <c r="EY193" s="49"/>
      <c r="EZ193" s="49"/>
      <c r="FA193" s="49"/>
      <c r="FB193" s="49"/>
      <c r="FC193" s="49"/>
      <c r="FD193" s="49"/>
      <c r="FE193" s="49"/>
      <c r="FF193" s="49"/>
      <c r="FG193" s="14"/>
      <c r="FH193" s="49"/>
      <c r="FI193" s="49"/>
      <c r="FJ193" s="14"/>
      <c r="FK193" s="42"/>
      <c r="FL193" s="42"/>
      <c r="FM193" s="42"/>
      <c r="FN193" s="42"/>
      <c r="FO193" s="42"/>
      <c r="FP193" s="42"/>
      <c r="FQ193" s="42"/>
      <c r="FR193" s="42"/>
      <c r="FS193" s="42"/>
      <c r="FT193" s="42"/>
      <c r="FU193" s="42"/>
      <c r="FV193" s="42"/>
      <c r="FW193" s="42"/>
      <c r="FX193" s="42"/>
      <c r="FY193" s="42"/>
      <c r="FZ193" s="44">
        <v>191</v>
      </c>
      <c r="GA193" s="44" t="str">
        <f t="shared" si="79"/>
        <v>HJEDAFLI</v>
      </c>
      <c r="GB193" s="44" t="s">
        <v>160</v>
      </c>
      <c r="GC193" s="44" t="s">
        <v>159</v>
      </c>
      <c r="GD193" s="44" t="s">
        <v>148</v>
      </c>
      <c r="GE193" s="44" t="s">
        <v>147</v>
      </c>
      <c r="GF193" s="44" t="s">
        <v>145</v>
      </c>
      <c r="GG193" s="44" t="s">
        <v>109</v>
      </c>
      <c r="GH193" s="44" t="s">
        <v>152</v>
      </c>
      <c r="GI193" s="44" t="s">
        <v>150</v>
      </c>
      <c r="GJ193" s="100" t="str">
        <f t="shared" ref="GJ193:GQ193" si="1232">VLOOKUP(GB193,$FM$3:$FN$15,2,FALSE)</f>
        <v>Saudiarabien</v>
      </c>
      <c r="GK193" s="100" t="str">
        <f t="shared" si="1232"/>
        <v>Österrike</v>
      </c>
      <c r="GL193" s="100" t="str">
        <f t="shared" si="1232"/>
        <v>Elfenbenskusten</v>
      </c>
      <c r="GM193" s="100" t="str">
        <f t="shared" si="1232"/>
        <v>Australien</v>
      </c>
      <c r="GN193" s="100" t="str">
        <f t="shared" si="1232"/>
        <v>Sydkorea</v>
      </c>
      <c r="GO193" s="100" t="str">
        <f t="shared" si="1232"/>
        <v>Sverige</v>
      </c>
      <c r="GP193" s="100" t="str">
        <f t="shared" si="1232"/>
        <v>Ghana</v>
      </c>
      <c r="GQ193" s="100" t="str">
        <f t="shared" si="1232"/>
        <v>Irak</v>
      </c>
      <c r="GR193" s="42" t="str">
        <f t="shared" si="81"/>
        <v/>
      </c>
      <c r="GS193" s="42"/>
      <c r="GT193" s="42"/>
      <c r="GU193" s="42"/>
      <c r="GV193" s="42"/>
      <c r="GW193" s="42"/>
      <c r="GX193" s="42"/>
      <c r="GY193" s="42"/>
      <c r="GZ193" s="85">
        <v>190</v>
      </c>
      <c r="HA193" s="42"/>
      <c r="HB193" s="96"/>
      <c r="HC193" s="85"/>
      <c r="HD193" s="42"/>
      <c r="HE193" s="42"/>
      <c r="HF193" s="42"/>
      <c r="HG193" s="42"/>
    </row>
    <row r="194" spans="1:215" ht="14.25" customHeight="1" x14ac:dyDescent="0.35">
      <c r="A194" s="42"/>
      <c r="B194" s="43"/>
      <c r="C194" s="43"/>
      <c r="D194" s="43"/>
      <c r="E194" s="44"/>
      <c r="F194" s="43"/>
      <c r="G194" s="44"/>
      <c r="H194" s="44"/>
      <c r="I194" s="44"/>
      <c r="J194" s="57"/>
      <c r="K194" s="58"/>
      <c r="L194" s="58"/>
      <c r="M194" s="46"/>
      <c r="N194" s="46"/>
      <c r="O194" s="42"/>
      <c r="P194" s="42"/>
      <c r="Q194" s="42"/>
      <c r="R194" s="42"/>
      <c r="S194" s="42"/>
      <c r="T194" s="42"/>
      <c r="U194" s="42"/>
      <c r="V194" s="43"/>
      <c r="W194" s="42"/>
      <c r="X194" s="44"/>
      <c r="Y194" s="44"/>
      <c r="Z194" s="44"/>
      <c r="AA194" s="44"/>
      <c r="AB194" s="47"/>
      <c r="AC194" s="48"/>
      <c r="AD194" s="42"/>
      <c r="AE194" s="14"/>
      <c r="AF194" s="14"/>
      <c r="AG194" s="14"/>
      <c r="AH194" s="14"/>
      <c r="AI194" s="44"/>
      <c r="AJ194" s="44"/>
      <c r="AK194" s="44"/>
      <c r="AL194" s="57"/>
      <c r="AM194" s="58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  <c r="BM194" s="49"/>
      <c r="BN194" s="49"/>
      <c r="BO194" s="49"/>
      <c r="BP194" s="49"/>
      <c r="BQ194" s="49"/>
      <c r="BR194" s="14"/>
      <c r="BS194" s="14"/>
      <c r="BT194" s="14"/>
      <c r="BU194" s="49"/>
      <c r="BV194" s="49"/>
      <c r="BW194" s="49"/>
      <c r="BX194" s="49"/>
      <c r="BY194" s="49"/>
      <c r="BZ194" s="49"/>
      <c r="CA194" s="49"/>
      <c r="CB194" s="14"/>
      <c r="CC194" s="49"/>
      <c r="CD194" s="49"/>
      <c r="CE194" s="14"/>
      <c r="CF194" s="14"/>
      <c r="CG194" s="49"/>
      <c r="CH194" s="49"/>
      <c r="CI194" s="49"/>
      <c r="CJ194" s="49"/>
      <c r="CK194" s="49"/>
      <c r="CL194" s="49"/>
      <c r="CM194" s="49"/>
      <c r="CN194" s="49"/>
      <c r="CO194" s="49"/>
      <c r="CP194" s="49"/>
      <c r="CQ194" s="49"/>
      <c r="CR194" s="49"/>
      <c r="CS194" s="49"/>
      <c r="CT194" s="49"/>
      <c r="CU194" s="49"/>
      <c r="CV194" s="49"/>
      <c r="CW194" s="49"/>
      <c r="CX194" s="49"/>
      <c r="CY194" s="14"/>
      <c r="CZ194" s="14"/>
      <c r="DA194" s="49"/>
      <c r="DB194" s="49"/>
      <c r="DC194" s="49"/>
      <c r="DD194" s="49"/>
      <c r="DE194" s="49"/>
      <c r="DF194" s="49"/>
      <c r="DG194" s="49"/>
      <c r="DH194" s="49"/>
      <c r="DI194" s="49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49"/>
      <c r="DU194" s="49"/>
      <c r="DV194" s="49"/>
      <c r="DW194" s="49"/>
      <c r="DX194" s="49"/>
      <c r="DY194" s="49"/>
      <c r="DZ194" s="49"/>
      <c r="EA194" s="49"/>
      <c r="EB194" s="49"/>
      <c r="EC194" s="49"/>
      <c r="ED194" s="49"/>
      <c r="EE194" s="49"/>
      <c r="EF194" s="49"/>
      <c r="EG194" s="49"/>
      <c r="EH194" s="49"/>
      <c r="EI194" s="49"/>
      <c r="EJ194" s="49"/>
      <c r="EK194" s="49"/>
      <c r="EL194" s="49"/>
      <c r="EM194" s="14"/>
      <c r="EN194" s="49"/>
      <c r="EO194" s="49"/>
      <c r="EP194" s="49"/>
      <c r="EQ194" s="49"/>
      <c r="ER194" s="49"/>
      <c r="ES194" s="49"/>
      <c r="ET194" s="49"/>
      <c r="EU194" s="49"/>
      <c r="EV194" s="49"/>
      <c r="EW194" s="49"/>
      <c r="EX194" s="49"/>
      <c r="EY194" s="49"/>
      <c r="EZ194" s="49"/>
      <c r="FA194" s="49"/>
      <c r="FB194" s="49"/>
      <c r="FC194" s="49"/>
      <c r="FD194" s="49"/>
      <c r="FE194" s="49"/>
      <c r="FF194" s="49"/>
      <c r="FG194" s="14"/>
      <c r="FH194" s="49"/>
      <c r="FI194" s="49"/>
      <c r="FJ194" s="14"/>
      <c r="FK194" s="42"/>
      <c r="FL194" s="42"/>
      <c r="FM194" s="42"/>
      <c r="FN194" s="42"/>
      <c r="FO194" s="42"/>
      <c r="FP194" s="42"/>
      <c r="FQ194" s="42"/>
      <c r="FR194" s="42"/>
      <c r="FS194" s="42"/>
      <c r="FT194" s="42"/>
      <c r="FU194" s="42"/>
      <c r="FV194" s="42"/>
      <c r="FW194" s="42"/>
      <c r="FX194" s="42"/>
      <c r="FY194" s="42"/>
      <c r="FZ194" s="44">
        <v>192</v>
      </c>
      <c r="GA194" s="44" t="str">
        <f t="shared" si="79"/>
        <v>HJEDAFIK</v>
      </c>
      <c r="GB194" s="44" t="s">
        <v>160</v>
      </c>
      <c r="GC194" s="44" t="s">
        <v>159</v>
      </c>
      <c r="GD194" s="44" t="s">
        <v>148</v>
      </c>
      <c r="GE194" s="44" t="s">
        <v>147</v>
      </c>
      <c r="GF194" s="44" t="s">
        <v>145</v>
      </c>
      <c r="GG194" s="44" t="s">
        <v>109</v>
      </c>
      <c r="GH194" s="44" t="s">
        <v>150</v>
      </c>
      <c r="GI194" s="44" t="s">
        <v>151</v>
      </c>
      <c r="GJ194" s="100" t="str">
        <f t="shared" ref="GJ194:GQ194" si="1233">VLOOKUP(GB194,$FM$3:$FN$15,2,FALSE)</f>
        <v>Saudiarabien</v>
      </c>
      <c r="GK194" s="100" t="str">
        <f t="shared" si="1233"/>
        <v>Österrike</v>
      </c>
      <c r="GL194" s="100" t="str">
        <f t="shared" si="1233"/>
        <v>Elfenbenskusten</v>
      </c>
      <c r="GM194" s="100" t="str">
        <f t="shared" si="1233"/>
        <v>Australien</v>
      </c>
      <c r="GN194" s="100" t="str">
        <f t="shared" si="1233"/>
        <v>Sydkorea</v>
      </c>
      <c r="GO194" s="100" t="str">
        <f t="shared" si="1233"/>
        <v>Sverige</v>
      </c>
      <c r="GP194" s="100" t="str">
        <f t="shared" si="1233"/>
        <v>Irak</v>
      </c>
      <c r="GQ194" s="100" t="str">
        <f t="shared" si="1233"/>
        <v>Uzbekistan</v>
      </c>
      <c r="GR194" s="42" t="str">
        <f t="shared" si="81"/>
        <v/>
      </c>
      <c r="GS194" s="42"/>
      <c r="GT194" s="42"/>
      <c r="GU194" s="42"/>
      <c r="GV194" s="42"/>
      <c r="GW194" s="42"/>
      <c r="GX194" s="42"/>
      <c r="GY194" s="42"/>
      <c r="GZ194" s="85">
        <v>191</v>
      </c>
      <c r="HA194" s="42"/>
      <c r="HB194" s="96"/>
      <c r="HC194" s="85"/>
      <c r="HD194" s="42"/>
      <c r="HE194" s="42"/>
      <c r="HF194" s="42"/>
      <c r="HG194" s="42"/>
    </row>
    <row r="195" spans="1:215" ht="14.25" customHeight="1" x14ac:dyDescent="0.35">
      <c r="A195" s="42"/>
      <c r="B195" s="43"/>
      <c r="C195" s="43"/>
      <c r="D195" s="43"/>
      <c r="E195" s="44"/>
      <c r="F195" s="43"/>
      <c r="G195" s="44"/>
      <c r="H195" s="44"/>
      <c r="I195" s="44"/>
      <c r="J195" s="57"/>
      <c r="K195" s="58"/>
      <c r="L195" s="58"/>
      <c r="M195" s="46"/>
      <c r="N195" s="46"/>
      <c r="O195" s="42"/>
      <c r="P195" s="42"/>
      <c r="Q195" s="42"/>
      <c r="R195" s="42"/>
      <c r="S195" s="42"/>
      <c r="T195" s="42"/>
      <c r="U195" s="42"/>
      <c r="V195" s="43"/>
      <c r="W195" s="42"/>
      <c r="X195" s="44"/>
      <c r="Y195" s="44"/>
      <c r="Z195" s="44"/>
      <c r="AA195" s="44"/>
      <c r="AB195" s="47"/>
      <c r="AC195" s="48"/>
      <c r="AD195" s="42"/>
      <c r="AE195" s="14"/>
      <c r="AF195" s="14"/>
      <c r="AG195" s="14"/>
      <c r="AH195" s="14"/>
      <c r="AI195" s="44"/>
      <c r="AJ195" s="44"/>
      <c r="AK195" s="44"/>
      <c r="AL195" s="57"/>
      <c r="AM195" s="58"/>
      <c r="AN195" s="49"/>
      <c r="AO195" s="49"/>
      <c r="AP195" s="49"/>
      <c r="AQ195" s="49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49"/>
      <c r="BJ195" s="49"/>
      <c r="BK195" s="49"/>
      <c r="BL195" s="49"/>
      <c r="BM195" s="49"/>
      <c r="BN195" s="49"/>
      <c r="BO195" s="49"/>
      <c r="BP195" s="49"/>
      <c r="BQ195" s="49"/>
      <c r="BR195" s="14"/>
      <c r="BS195" s="14"/>
      <c r="BT195" s="14"/>
      <c r="BU195" s="49"/>
      <c r="BV195" s="49"/>
      <c r="BW195" s="49"/>
      <c r="BX195" s="49"/>
      <c r="BY195" s="49"/>
      <c r="BZ195" s="49"/>
      <c r="CA195" s="49"/>
      <c r="CB195" s="14"/>
      <c r="CC195" s="49"/>
      <c r="CD195" s="49"/>
      <c r="CE195" s="14"/>
      <c r="CF195" s="14"/>
      <c r="CG195" s="49"/>
      <c r="CH195" s="49"/>
      <c r="CI195" s="49"/>
      <c r="CJ195" s="49"/>
      <c r="CK195" s="49"/>
      <c r="CL195" s="49"/>
      <c r="CM195" s="49"/>
      <c r="CN195" s="49"/>
      <c r="CO195" s="49"/>
      <c r="CP195" s="49"/>
      <c r="CQ195" s="49"/>
      <c r="CR195" s="49"/>
      <c r="CS195" s="49"/>
      <c r="CT195" s="49"/>
      <c r="CU195" s="49"/>
      <c r="CV195" s="49"/>
      <c r="CW195" s="49"/>
      <c r="CX195" s="49"/>
      <c r="CY195" s="14"/>
      <c r="CZ195" s="14"/>
      <c r="DA195" s="49"/>
      <c r="DB195" s="49"/>
      <c r="DC195" s="49"/>
      <c r="DD195" s="49"/>
      <c r="DE195" s="49"/>
      <c r="DF195" s="49"/>
      <c r="DG195" s="49"/>
      <c r="DH195" s="49"/>
      <c r="DI195" s="49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49"/>
      <c r="DU195" s="49"/>
      <c r="DV195" s="49"/>
      <c r="DW195" s="49"/>
      <c r="DX195" s="49"/>
      <c r="DY195" s="49"/>
      <c r="DZ195" s="49"/>
      <c r="EA195" s="49"/>
      <c r="EB195" s="49"/>
      <c r="EC195" s="49"/>
      <c r="ED195" s="49"/>
      <c r="EE195" s="49"/>
      <c r="EF195" s="49"/>
      <c r="EG195" s="49"/>
      <c r="EH195" s="49"/>
      <c r="EI195" s="49"/>
      <c r="EJ195" s="49"/>
      <c r="EK195" s="49"/>
      <c r="EL195" s="49"/>
      <c r="EM195" s="14"/>
      <c r="EN195" s="49"/>
      <c r="EO195" s="49"/>
      <c r="EP195" s="49"/>
      <c r="EQ195" s="49"/>
      <c r="ER195" s="49"/>
      <c r="ES195" s="49"/>
      <c r="ET195" s="49"/>
      <c r="EU195" s="49"/>
      <c r="EV195" s="49"/>
      <c r="EW195" s="49"/>
      <c r="EX195" s="49"/>
      <c r="EY195" s="49"/>
      <c r="EZ195" s="49"/>
      <c r="FA195" s="49"/>
      <c r="FB195" s="49"/>
      <c r="FC195" s="49"/>
      <c r="FD195" s="49"/>
      <c r="FE195" s="49"/>
      <c r="FF195" s="49"/>
      <c r="FG195" s="14"/>
      <c r="FH195" s="49"/>
      <c r="FI195" s="49"/>
      <c r="FJ195" s="14"/>
      <c r="FK195" s="42"/>
      <c r="FL195" s="42"/>
      <c r="FM195" s="42"/>
      <c r="FN195" s="42"/>
      <c r="FO195" s="42"/>
      <c r="FP195" s="42"/>
      <c r="FQ195" s="42"/>
      <c r="FR195" s="42"/>
      <c r="FS195" s="42"/>
      <c r="FT195" s="42"/>
      <c r="FU195" s="42"/>
      <c r="FV195" s="42"/>
      <c r="FW195" s="42"/>
      <c r="FX195" s="42"/>
      <c r="FY195" s="42"/>
      <c r="FZ195" s="44">
        <v>193</v>
      </c>
      <c r="GA195" s="44" t="str">
        <f t="shared" si="79"/>
        <v>EGJDAFLK</v>
      </c>
      <c r="GB195" s="44" t="s">
        <v>148</v>
      </c>
      <c r="GC195" s="44" t="s">
        <v>149</v>
      </c>
      <c r="GD195" s="44" t="s">
        <v>159</v>
      </c>
      <c r="GE195" s="44" t="s">
        <v>147</v>
      </c>
      <c r="GF195" s="44" t="s">
        <v>145</v>
      </c>
      <c r="GG195" s="44" t="s">
        <v>109</v>
      </c>
      <c r="GH195" s="44" t="s">
        <v>152</v>
      </c>
      <c r="GI195" s="44" t="s">
        <v>151</v>
      </c>
      <c r="GJ195" s="100" t="str">
        <f t="shared" ref="GJ195:GQ195" si="1234">VLOOKUP(GB195,$FM$3:$FN$15,2,FALSE)</f>
        <v>Elfenbenskusten</v>
      </c>
      <c r="GK195" s="100" t="str">
        <f t="shared" si="1234"/>
        <v>Iran</v>
      </c>
      <c r="GL195" s="100" t="str">
        <f t="shared" si="1234"/>
        <v>Österrike</v>
      </c>
      <c r="GM195" s="100" t="str">
        <f t="shared" si="1234"/>
        <v>Australien</v>
      </c>
      <c r="GN195" s="100" t="str">
        <f t="shared" si="1234"/>
        <v>Sydkorea</v>
      </c>
      <c r="GO195" s="100" t="str">
        <f t="shared" si="1234"/>
        <v>Sverige</v>
      </c>
      <c r="GP195" s="100" t="str">
        <f t="shared" si="1234"/>
        <v>Ghana</v>
      </c>
      <c r="GQ195" s="100" t="str">
        <f t="shared" si="1234"/>
        <v>Uzbekistan</v>
      </c>
      <c r="GR195" s="42" t="str">
        <f t="shared" si="81"/>
        <v/>
      </c>
      <c r="GS195" s="42"/>
      <c r="GT195" s="42"/>
      <c r="GU195" s="42"/>
      <c r="GV195" s="42"/>
      <c r="GW195" s="42"/>
      <c r="GX195" s="42"/>
      <c r="GY195" s="42"/>
      <c r="GZ195" s="85">
        <v>192</v>
      </c>
      <c r="HA195" s="42"/>
      <c r="HB195" s="96"/>
      <c r="HC195" s="85"/>
      <c r="HD195" s="42"/>
      <c r="HE195" s="42"/>
      <c r="HF195" s="42"/>
      <c r="HG195" s="42"/>
    </row>
    <row r="196" spans="1:215" ht="14.25" customHeight="1" x14ac:dyDescent="0.35">
      <c r="A196" s="42"/>
      <c r="B196" s="43"/>
      <c r="C196" s="43"/>
      <c r="D196" s="43"/>
      <c r="E196" s="44"/>
      <c r="F196" s="43"/>
      <c r="G196" s="44"/>
      <c r="H196" s="44"/>
      <c r="I196" s="44"/>
      <c r="J196" s="57"/>
      <c r="K196" s="58"/>
      <c r="L196" s="58"/>
      <c r="M196" s="46"/>
      <c r="N196" s="46"/>
      <c r="O196" s="42"/>
      <c r="P196" s="42"/>
      <c r="Q196" s="42"/>
      <c r="R196" s="42"/>
      <c r="S196" s="42"/>
      <c r="T196" s="42"/>
      <c r="U196" s="42"/>
      <c r="V196" s="43"/>
      <c r="W196" s="42"/>
      <c r="X196" s="44"/>
      <c r="Y196" s="44"/>
      <c r="Z196" s="44"/>
      <c r="AA196" s="44"/>
      <c r="AB196" s="47"/>
      <c r="AC196" s="48"/>
      <c r="AD196" s="42"/>
      <c r="AE196" s="14"/>
      <c r="AF196" s="14"/>
      <c r="AG196" s="14"/>
      <c r="AH196" s="14"/>
      <c r="AI196" s="44"/>
      <c r="AJ196" s="44"/>
      <c r="AK196" s="44"/>
      <c r="AL196" s="57"/>
      <c r="AM196" s="58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49"/>
      <c r="BQ196" s="49"/>
      <c r="BR196" s="14"/>
      <c r="BS196" s="14"/>
      <c r="BT196" s="14"/>
      <c r="BU196" s="49"/>
      <c r="BV196" s="49"/>
      <c r="BW196" s="49"/>
      <c r="BX196" s="49"/>
      <c r="BY196" s="49"/>
      <c r="BZ196" s="49"/>
      <c r="CA196" s="49"/>
      <c r="CB196" s="14"/>
      <c r="CC196" s="49"/>
      <c r="CD196" s="49"/>
      <c r="CE196" s="14"/>
      <c r="CF196" s="14"/>
      <c r="CG196" s="49"/>
      <c r="CH196" s="49"/>
      <c r="CI196" s="49"/>
      <c r="CJ196" s="49"/>
      <c r="CK196" s="49"/>
      <c r="CL196" s="49"/>
      <c r="CM196" s="49"/>
      <c r="CN196" s="49"/>
      <c r="CO196" s="49"/>
      <c r="CP196" s="49"/>
      <c r="CQ196" s="49"/>
      <c r="CR196" s="49"/>
      <c r="CS196" s="49"/>
      <c r="CT196" s="49"/>
      <c r="CU196" s="49"/>
      <c r="CV196" s="49"/>
      <c r="CW196" s="49"/>
      <c r="CX196" s="49"/>
      <c r="CY196" s="14"/>
      <c r="CZ196" s="14"/>
      <c r="DA196" s="49"/>
      <c r="DB196" s="49"/>
      <c r="DC196" s="49"/>
      <c r="DD196" s="49"/>
      <c r="DE196" s="49"/>
      <c r="DF196" s="49"/>
      <c r="DG196" s="49"/>
      <c r="DH196" s="49"/>
      <c r="DI196" s="49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49"/>
      <c r="DU196" s="49"/>
      <c r="DV196" s="49"/>
      <c r="DW196" s="49"/>
      <c r="DX196" s="49"/>
      <c r="DY196" s="49"/>
      <c r="DZ196" s="49"/>
      <c r="EA196" s="49"/>
      <c r="EB196" s="49"/>
      <c r="EC196" s="49"/>
      <c r="ED196" s="49"/>
      <c r="EE196" s="49"/>
      <c r="EF196" s="49"/>
      <c r="EG196" s="49"/>
      <c r="EH196" s="49"/>
      <c r="EI196" s="49"/>
      <c r="EJ196" s="49"/>
      <c r="EK196" s="49"/>
      <c r="EL196" s="49"/>
      <c r="EM196" s="14"/>
      <c r="EN196" s="49"/>
      <c r="EO196" s="49"/>
      <c r="EP196" s="49"/>
      <c r="EQ196" s="49"/>
      <c r="ER196" s="49"/>
      <c r="ES196" s="49"/>
      <c r="ET196" s="49"/>
      <c r="EU196" s="49"/>
      <c r="EV196" s="49"/>
      <c r="EW196" s="49"/>
      <c r="EX196" s="49"/>
      <c r="EY196" s="49"/>
      <c r="EZ196" s="49"/>
      <c r="FA196" s="49"/>
      <c r="FB196" s="49"/>
      <c r="FC196" s="49"/>
      <c r="FD196" s="49"/>
      <c r="FE196" s="49"/>
      <c r="FF196" s="49"/>
      <c r="FG196" s="14"/>
      <c r="FH196" s="49"/>
      <c r="FI196" s="49"/>
      <c r="FJ196" s="14"/>
      <c r="FK196" s="42"/>
      <c r="FL196" s="42"/>
      <c r="FM196" s="42"/>
      <c r="FN196" s="42"/>
      <c r="FO196" s="42"/>
      <c r="FP196" s="42"/>
      <c r="FQ196" s="42"/>
      <c r="FR196" s="42"/>
      <c r="FS196" s="42"/>
      <c r="FT196" s="42"/>
      <c r="FU196" s="42"/>
      <c r="FV196" s="42"/>
      <c r="FW196" s="42"/>
      <c r="FX196" s="42"/>
      <c r="FY196" s="42"/>
      <c r="FZ196" s="44">
        <v>194</v>
      </c>
      <c r="GA196" s="44" t="str">
        <f t="shared" si="79"/>
        <v>EGIDAFLK</v>
      </c>
      <c r="GB196" s="44" t="s">
        <v>148</v>
      </c>
      <c r="GC196" s="44" t="s">
        <v>149</v>
      </c>
      <c r="GD196" s="44" t="s">
        <v>150</v>
      </c>
      <c r="GE196" s="44" t="s">
        <v>147</v>
      </c>
      <c r="GF196" s="44" t="s">
        <v>145</v>
      </c>
      <c r="GG196" s="44" t="s">
        <v>109</v>
      </c>
      <c r="GH196" s="44" t="s">
        <v>152</v>
      </c>
      <c r="GI196" s="44" t="s">
        <v>151</v>
      </c>
      <c r="GJ196" s="100" t="str">
        <f t="shared" ref="GJ196:GQ196" si="1235">VLOOKUP(GB196,$FM$3:$FN$15,2,FALSE)</f>
        <v>Elfenbenskusten</v>
      </c>
      <c r="GK196" s="100" t="str">
        <f t="shared" si="1235"/>
        <v>Iran</v>
      </c>
      <c r="GL196" s="100" t="str">
        <f t="shared" si="1235"/>
        <v>Irak</v>
      </c>
      <c r="GM196" s="100" t="str">
        <f t="shared" si="1235"/>
        <v>Australien</v>
      </c>
      <c r="GN196" s="100" t="str">
        <f t="shared" si="1235"/>
        <v>Sydkorea</v>
      </c>
      <c r="GO196" s="100" t="str">
        <f t="shared" si="1235"/>
        <v>Sverige</v>
      </c>
      <c r="GP196" s="100" t="str">
        <f t="shared" si="1235"/>
        <v>Ghana</v>
      </c>
      <c r="GQ196" s="100" t="str">
        <f t="shared" si="1235"/>
        <v>Uzbekistan</v>
      </c>
      <c r="GR196" s="42" t="str">
        <f t="shared" si="81"/>
        <v/>
      </c>
      <c r="GS196" s="42"/>
      <c r="GT196" s="42"/>
      <c r="GU196" s="42"/>
      <c r="GV196" s="42"/>
      <c r="GW196" s="42"/>
      <c r="GX196" s="42"/>
      <c r="GY196" s="42"/>
      <c r="GZ196" s="85">
        <v>193</v>
      </c>
      <c r="HA196" s="42"/>
      <c r="HB196" s="96"/>
      <c r="HC196" s="85"/>
      <c r="HD196" s="42"/>
      <c r="HE196" s="42"/>
      <c r="HF196" s="42"/>
      <c r="HG196" s="42"/>
    </row>
    <row r="197" spans="1:215" ht="14.25" customHeight="1" x14ac:dyDescent="0.35">
      <c r="A197" s="42"/>
      <c r="B197" s="43"/>
      <c r="C197" s="43"/>
      <c r="D197" s="43"/>
      <c r="E197" s="44"/>
      <c r="F197" s="43"/>
      <c r="G197" s="44"/>
      <c r="H197" s="44"/>
      <c r="I197" s="44"/>
      <c r="J197" s="57"/>
      <c r="K197" s="58"/>
      <c r="L197" s="58"/>
      <c r="M197" s="46"/>
      <c r="N197" s="46"/>
      <c r="O197" s="42"/>
      <c r="P197" s="42"/>
      <c r="Q197" s="42"/>
      <c r="R197" s="42"/>
      <c r="S197" s="42"/>
      <c r="T197" s="42"/>
      <c r="U197" s="42"/>
      <c r="V197" s="43"/>
      <c r="W197" s="42"/>
      <c r="X197" s="44"/>
      <c r="Y197" s="44"/>
      <c r="Z197" s="44"/>
      <c r="AA197" s="44"/>
      <c r="AB197" s="47"/>
      <c r="AC197" s="48"/>
      <c r="AD197" s="42"/>
      <c r="AE197" s="14"/>
      <c r="AF197" s="14"/>
      <c r="AG197" s="14"/>
      <c r="AH197" s="14"/>
      <c r="AI197" s="44"/>
      <c r="AJ197" s="44"/>
      <c r="AK197" s="44"/>
      <c r="AL197" s="57"/>
      <c r="AM197" s="58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9"/>
      <c r="BJ197" s="49"/>
      <c r="BK197" s="49"/>
      <c r="BL197" s="49"/>
      <c r="BM197" s="49"/>
      <c r="BN197" s="49"/>
      <c r="BO197" s="49"/>
      <c r="BP197" s="49"/>
      <c r="BQ197" s="49"/>
      <c r="BR197" s="14"/>
      <c r="BS197" s="14"/>
      <c r="BT197" s="14"/>
      <c r="BU197" s="49"/>
      <c r="BV197" s="49"/>
      <c r="BW197" s="49"/>
      <c r="BX197" s="49"/>
      <c r="BY197" s="49"/>
      <c r="BZ197" s="49"/>
      <c r="CA197" s="49"/>
      <c r="CB197" s="14"/>
      <c r="CC197" s="49"/>
      <c r="CD197" s="49"/>
      <c r="CE197" s="14"/>
      <c r="CF197" s="14"/>
      <c r="CG197" s="49"/>
      <c r="CH197" s="49"/>
      <c r="CI197" s="49"/>
      <c r="CJ197" s="49"/>
      <c r="CK197" s="49"/>
      <c r="CL197" s="49"/>
      <c r="CM197" s="49"/>
      <c r="CN197" s="49"/>
      <c r="CO197" s="49"/>
      <c r="CP197" s="49"/>
      <c r="CQ197" s="49"/>
      <c r="CR197" s="49"/>
      <c r="CS197" s="49"/>
      <c r="CT197" s="49"/>
      <c r="CU197" s="49"/>
      <c r="CV197" s="49"/>
      <c r="CW197" s="49"/>
      <c r="CX197" s="49"/>
      <c r="CY197" s="14"/>
      <c r="CZ197" s="14"/>
      <c r="DA197" s="49"/>
      <c r="DB197" s="49"/>
      <c r="DC197" s="49"/>
      <c r="DD197" s="49"/>
      <c r="DE197" s="49"/>
      <c r="DF197" s="49"/>
      <c r="DG197" s="49"/>
      <c r="DH197" s="49"/>
      <c r="DI197" s="49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49"/>
      <c r="DU197" s="49"/>
      <c r="DV197" s="49"/>
      <c r="DW197" s="49"/>
      <c r="DX197" s="49"/>
      <c r="DY197" s="49"/>
      <c r="DZ197" s="49"/>
      <c r="EA197" s="49"/>
      <c r="EB197" s="49"/>
      <c r="EC197" s="49"/>
      <c r="ED197" s="49"/>
      <c r="EE197" s="49"/>
      <c r="EF197" s="49"/>
      <c r="EG197" s="49"/>
      <c r="EH197" s="49"/>
      <c r="EI197" s="49"/>
      <c r="EJ197" s="49"/>
      <c r="EK197" s="49"/>
      <c r="EL197" s="49"/>
      <c r="EM197" s="14"/>
      <c r="EN197" s="49"/>
      <c r="EO197" s="49"/>
      <c r="EP197" s="49"/>
      <c r="EQ197" s="49"/>
      <c r="ER197" s="49"/>
      <c r="ES197" s="49"/>
      <c r="ET197" s="49"/>
      <c r="EU197" s="49"/>
      <c r="EV197" s="49"/>
      <c r="EW197" s="49"/>
      <c r="EX197" s="49"/>
      <c r="EY197" s="49"/>
      <c r="EZ197" s="49"/>
      <c r="FA197" s="49"/>
      <c r="FB197" s="49"/>
      <c r="FC197" s="49"/>
      <c r="FD197" s="49"/>
      <c r="FE197" s="49"/>
      <c r="FF197" s="49"/>
      <c r="FG197" s="14"/>
      <c r="FH197" s="49"/>
      <c r="FI197" s="49"/>
      <c r="FJ197" s="14"/>
      <c r="FK197" s="42"/>
      <c r="FL197" s="42"/>
      <c r="FM197" s="42"/>
      <c r="FN197" s="42"/>
      <c r="FO197" s="42"/>
      <c r="FP197" s="42"/>
      <c r="FQ197" s="42"/>
      <c r="FR197" s="42"/>
      <c r="FS197" s="42"/>
      <c r="FT197" s="42"/>
      <c r="FU197" s="42"/>
      <c r="FV197" s="42"/>
      <c r="FW197" s="42"/>
      <c r="FX197" s="42"/>
      <c r="FY197" s="42"/>
      <c r="FZ197" s="44">
        <v>195</v>
      </c>
      <c r="GA197" s="44" t="str">
        <f t="shared" si="79"/>
        <v>EGJDAFLI</v>
      </c>
      <c r="GB197" s="44" t="s">
        <v>148</v>
      </c>
      <c r="GC197" s="44" t="s">
        <v>149</v>
      </c>
      <c r="GD197" s="44" t="s">
        <v>159</v>
      </c>
      <c r="GE197" s="44" t="s">
        <v>147</v>
      </c>
      <c r="GF197" s="44" t="s">
        <v>145</v>
      </c>
      <c r="GG197" s="44" t="s">
        <v>109</v>
      </c>
      <c r="GH197" s="44" t="s">
        <v>152</v>
      </c>
      <c r="GI197" s="44" t="s">
        <v>150</v>
      </c>
      <c r="GJ197" s="100" t="str">
        <f t="shared" ref="GJ197:GQ197" si="1236">VLOOKUP(GB197,$FM$3:$FN$15,2,FALSE)</f>
        <v>Elfenbenskusten</v>
      </c>
      <c r="GK197" s="100" t="str">
        <f t="shared" si="1236"/>
        <v>Iran</v>
      </c>
      <c r="GL197" s="100" t="str">
        <f t="shared" si="1236"/>
        <v>Österrike</v>
      </c>
      <c r="GM197" s="100" t="str">
        <f t="shared" si="1236"/>
        <v>Australien</v>
      </c>
      <c r="GN197" s="100" t="str">
        <f t="shared" si="1236"/>
        <v>Sydkorea</v>
      </c>
      <c r="GO197" s="100" t="str">
        <f t="shared" si="1236"/>
        <v>Sverige</v>
      </c>
      <c r="GP197" s="100" t="str">
        <f t="shared" si="1236"/>
        <v>Ghana</v>
      </c>
      <c r="GQ197" s="100" t="str">
        <f t="shared" si="1236"/>
        <v>Irak</v>
      </c>
      <c r="GR197" s="42" t="str">
        <f t="shared" si="81"/>
        <v/>
      </c>
      <c r="GS197" s="42"/>
      <c r="GT197" s="42"/>
      <c r="GU197" s="42"/>
      <c r="GV197" s="42"/>
      <c r="GW197" s="42"/>
      <c r="GX197" s="42"/>
      <c r="GY197" s="42"/>
      <c r="GZ197" s="85">
        <v>194</v>
      </c>
      <c r="HA197" s="42"/>
      <c r="HB197" s="96"/>
      <c r="HC197" s="85"/>
      <c r="HD197" s="42"/>
      <c r="HE197" s="42"/>
      <c r="HF197" s="42"/>
      <c r="HG197" s="42"/>
    </row>
    <row r="198" spans="1:215" ht="14.25" customHeight="1" x14ac:dyDescent="0.35">
      <c r="A198" s="42"/>
      <c r="B198" s="43"/>
      <c r="C198" s="43"/>
      <c r="D198" s="43"/>
      <c r="E198" s="44"/>
      <c r="F198" s="43"/>
      <c r="G198" s="44"/>
      <c r="H198" s="44"/>
      <c r="I198" s="44"/>
      <c r="J198" s="57"/>
      <c r="K198" s="58"/>
      <c r="L198" s="58"/>
      <c r="M198" s="46"/>
      <c r="N198" s="46"/>
      <c r="O198" s="42"/>
      <c r="P198" s="42"/>
      <c r="Q198" s="42"/>
      <c r="R198" s="42"/>
      <c r="S198" s="42"/>
      <c r="T198" s="42"/>
      <c r="U198" s="42"/>
      <c r="V198" s="43"/>
      <c r="W198" s="42"/>
      <c r="X198" s="44"/>
      <c r="Y198" s="44"/>
      <c r="Z198" s="44"/>
      <c r="AA198" s="44"/>
      <c r="AB198" s="47"/>
      <c r="AC198" s="48"/>
      <c r="AD198" s="42"/>
      <c r="AE198" s="14"/>
      <c r="AF198" s="14"/>
      <c r="AG198" s="14"/>
      <c r="AH198" s="14"/>
      <c r="AI198" s="44"/>
      <c r="AJ198" s="44"/>
      <c r="AK198" s="44"/>
      <c r="AL198" s="57"/>
      <c r="AM198" s="58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14"/>
      <c r="BS198" s="14"/>
      <c r="BT198" s="14"/>
      <c r="BU198" s="49"/>
      <c r="BV198" s="49"/>
      <c r="BW198" s="49"/>
      <c r="BX198" s="49"/>
      <c r="BY198" s="49"/>
      <c r="BZ198" s="49"/>
      <c r="CA198" s="49"/>
      <c r="CB198" s="14"/>
      <c r="CC198" s="49"/>
      <c r="CD198" s="49"/>
      <c r="CE198" s="14"/>
      <c r="CF198" s="14"/>
      <c r="CG198" s="49"/>
      <c r="CH198" s="49"/>
      <c r="CI198" s="49"/>
      <c r="CJ198" s="49"/>
      <c r="CK198" s="49"/>
      <c r="CL198" s="49"/>
      <c r="CM198" s="49"/>
      <c r="CN198" s="49"/>
      <c r="CO198" s="49"/>
      <c r="CP198" s="49"/>
      <c r="CQ198" s="49"/>
      <c r="CR198" s="49"/>
      <c r="CS198" s="49"/>
      <c r="CT198" s="49"/>
      <c r="CU198" s="49"/>
      <c r="CV198" s="49"/>
      <c r="CW198" s="49"/>
      <c r="CX198" s="49"/>
      <c r="CY198" s="14"/>
      <c r="CZ198" s="14"/>
      <c r="DA198" s="49"/>
      <c r="DB198" s="49"/>
      <c r="DC198" s="49"/>
      <c r="DD198" s="49"/>
      <c r="DE198" s="49"/>
      <c r="DF198" s="49"/>
      <c r="DG198" s="49"/>
      <c r="DH198" s="49"/>
      <c r="DI198" s="49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49"/>
      <c r="DU198" s="49"/>
      <c r="DV198" s="49"/>
      <c r="DW198" s="49"/>
      <c r="DX198" s="49"/>
      <c r="DY198" s="49"/>
      <c r="DZ198" s="49"/>
      <c r="EA198" s="49"/>
      <c r="EB198" s="49"/>
      <c r="EC198" s="49"/>
      <c r="ED198" s="49"/>
      <c r="EE198" s="49"/>
      <c r="EF198" s="49"/>
      <c r="EG198" s="49"/>
      <c r="EH198" s="49"/>
      <c r="EI198" s="49"/>
      <c r="EJ198" s="49"/>
      <c r="EK198" s="49"/>
      <c r="EL198" s="49"/>
      <c r="EM198" s="14"/>
      <c r="EN198" s="49"/>
      <c r="EO198" s="49"/>
      <c r="EP198" s="49"/>
      <c r="EQ198" s="49"/>
      <c r="ER198" s="49"/>
      <c r="ES198" s="49"/>
      <c r="ET198" s="49"/>
      <c r="EU198" s="49"/>
      <c r="EV198" s="49"/>
      <c r="EW198" s="49"/>
      <c r="EX198" s="49"/>
      <c r="EY198" s="49"/>
      <c r="EZ198" s="49"/>
      <c r="FA198" s="49"/>
      <c r="FB198" s="49"/>
      <c r="FC198" s="49"/>
      <c r="FD198" s="49"/>
      <c r="FE198" s="49"/>
      <c r="FF198" s="49"/>
      <c r="FG198" s="14"/>
      <c r="FH198" s="49"/>
      <c r="FI198" s="49"/>
      <c r="FJ198" s="14"/>
      <c r="FK198" s="42"/>
      <c r="FL198" s="42"/>
      <c r="FM198" s="42"/>
      <c r="FN198" s="42"/>
      <c r="FO198" s="42"/>
      <c r="FP198" s="42"/>
      <c r="FQ198" s="42"/>
      <c r="FR198" s="42"/>
      <c r="FS198" s="42"/>
      <c r="FT198" s="42"/>
      <c r="FU198" s="42"/>
      <c r="FV198" s="42"/>
      <c r="FW198" s="42"/>
      <c r="FX198" s="42"/>
      <c r="FY198" s="42"/>
      <c r="FZ198" s="44">
        <v>196</v>
      </c>
      <c r="GA198" s="44" t="str">
        <f t="shared" si="79"/>
        <v>EGJDAFIK</v>
      </c>
      <c r="GB198" s="44" t="s">
        <v>148</v>
      </c>
      <c r="GC198" s="44" t="s">
        <v>149</v>
      </c>
      <c r="GD198" s="44" t="s">
        <v>159</v>
      </c>
      <c r="GE198" s="44" t="s">
        <v>147</v>
      </c>
      <c r="GF198" s="44" t="s">
        <v>145</v>
      </c>
      <c r="GG198" s="44" t="s">
        <v>109</v>
      </c>
      <c r="GH198" s="44" t="s">
        <v>150</v>
      </c>
      <c r="GI198" s="44" t="s">
        <v>151</v>
      </c>
      <c r="GJ198" s="100" t="str">
        <f t="shared" ref="GJ198:GQ198" si="1237">VLOOKUP(GB198,$FM$3:$FN$15,2,FALSE)</f>
        <v>Elfenbenskusten</v>
      </c>
      <c r="GK198" s="100" t="str">
        <f t="shared" si="1237"/>
        <v>Iran</v>
      </c>
      <c r="GL198" s="100" t="str">
        <f t="shared" si="1237"/>
        <v>Österrike</v>
      </c>
      <c r="GM198" s="100" t="str">
        <f t="shared" si="1237"/>
        <v>Australien</v>
      </c>
      <c r="GN198" s="100" t="str">
        <f t="shared" si="1237"/>
        <v>Sydkorea</v>
      </c>
      <c r="GO198" s="100" t="str">
        <f t="shared" si="1237"/>
        <v>Sverige</v>
      </c>
      <c r="GP198" s="100" t="str">
        <f t="shared" si="1237"/>
        <v>Irak</v>
      </c>
      <c r="GQ198" s="100" t="str">
        <f t="shared" si="1237"/>
        <v>Uzbekistan</v>
      </c>
      <c r="GR198" s="42" t="str">
        <f t="shared" si="81"/>
        <v/>
      </c>
      <c r="GS198" s="42"/>
      <c r="GT198" s="42"/>
      <c r="GU198" s="42"/>
      <c r="GV198" s="42"/>
      <c r="GW198" s="42"/>
      <c r="GX198" s="42"/>
      <c r="GY198" s="42"/>
      <c r="GZ198" s="85">
        <v>195</v>
      </c>
      <c r="HA198" s="42"/>
      <c r="HB198" s="96"/>
      <c r="HC198" s="85"/>
      <c r="HD198" s="42"/>
      <c r="HE198" s="42"/>
      <c r="HF198" s="42"/>
      <c r="HG198" s="42"/>
    </row>
    <row r="199" spans="1:215" ht="14.25" customHeight="1" x14ac:dyDescent="0.35">
      <c r="A199" s="42"/>
      <c r="B199" s="43"/>
      <c r="C199" s="43"/>
      <c r="D199" s="43"/>
      <c r="E199" s="44"/>
      <c r="F199" s="43"/>
      <c r="G199" s="44"/>
      <c r="H199" s="44"/>
      <c r="I199" s="44"/>
      <c r="J199" s="57"/>
      <c r="K199" s="58"/>
      <c r="L199" s="58"/>
      <c r="M199" s="46"/>
      <c r="N199" s="46"/>
      <c r="O199" s="42"/>
      <c r="P199" s="42"/>
      <c r="Q199" s="42"/>
      <c r="R199" s="42"/>
      <c r="S199" s="42"/>
      <c r="T199" s="42"/>
      <c r="U199" s="42"/>
      <c r="V199" s="43"/>
      <c r="W199" s="42"/>
      <c r="X199" s="44"/>
      <c r="Y199" s="44"/>
      <c r="Z199" s="44"/>
      <c r="AA199" s="44"/>
      <c r="AB199" s="47"/>
      <c r="AC199" s="48"/>
      <c r="AD199" s="42"/>
      <c r="AE199" s="14"/>
      <c r="AF199" s="14"/>
      <c r="AG199" s="14"/>
      <c r="AH199" s="14"/>
      <c r="AI199" s="44"/>
      <c r="AJ199" s="44"/>
      <c r="AK199" s="44"/>
      <c r="AL199" s="57"/>
      <c r="AM199" s="58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14"/>
      <c r="BS199" s="14"/>
      <c r="BT199" s="14"/>
      <c r="BU199" s="49"/>
      <c r="BV199" s="49"/>
      <c r="BW199" s="49"/>
      <c r="BX199" s="49"/>
      <c r="BY199" s="49"/>
      <c r="BZ199" s="49"/>
      <c r="CA199" s="49"/>
      <c r="CB199" s="14"/>
      <c r="CC199" s="49"/>
      <c r="CD199" s="49"/>
      <c r="CE199" s="14"/>
      <c r="CF199" s="14"/>
      <c r="CG199" s="49"/>
      <c r="CH199" s="49"/>
      <c r="CI199" s="49"/>
      <c r="CJ199" s="49"/>
      <c r="CK199" s="49"/>
      <c r="CL199" s="49"/>
      <c r="CM199" s="49"/>
      <c r="CN199" s="49"/>
      <c r="CO199" s="49"/>
      <c r="CP199" s="49"/>
      <c r="CQ199" s="49"/>
      <c r="CR199" s="49"/>
      <c r="CS199" s="49"/>
      <c r="CT199" s="49"/>
      <c r="CU199" s="49"/>
      <c r="CV199" s="49"/>
      <c r="CW199" s="49"/>
      <c r="CX199" s="49"/>
      <c r="CY199" s="14"/>
      <c r="CZ199" s="14"/>
      <c r="DA199" s="49"/>
      <c r="DB199" s="49"/>
      <c r="DC199" s="49"/>
      <c r="DD199" s="49"/>
      <c r="DE199" s="49"/>
      <c r="DF199" s="49"/>
      <c r="DG199" s="49"/>
      <c r="DH199" s="49"/>
      <c r="DI199" s="49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49"/>
      <c r="DU199" s="49"/>
      <c r="DV199" s="49"/>
      <c r="DW199" s="49"/>
      <c r="DX199" s="49"/>
      <c r="DY199" s="49"/>
      <c r="DZ199" s="49"/>
      <c r="EA199" s="49"/>
      <c r="EB199" s="49"/>
      <c r="EC199" s="49"/>
      <c r="ED199" s="49"/>
      <c r="EE199" s="49"/>
      <c r="EF199" s="49"/>
      <c r="EG199" s="49"/>
      <c r="EH199" s="49"/>
      <c r="EI199" s="49"/>
      <c r="EJ199" s="49"/>
      <c r="EK199" s="49"/>
      <c r="EL199" s="49"/>
      <c r="EM199" s="14"/>
      <c r="EN199" s="49"/>
      <c r="EO199" s="49"/>
      <c r="EP199" s="49"/>
      <c r="EQ199" s="49"/>
      <c r="ER199" s="49"/>
      <c r="ES199" s="49"/>
      <c r="ET199" s="49"/>
      <c r="EU199" s="49"/>
      <c r="EV199" s="49"/>
      <c r="EW199" s="49"/>
      <c r="EX199" s="49"/>
      <c r="EY199" s="49"/>
      <c r="EZ199" s="49"/>
      <c r="FA199" s="49"/>
      <c r="FB199" s="49"/>
      <c r="FC199" s="49"/>
      <c r="FD199" s="49"/>
      <c r="FE199" s="49"/>
      <c r="FF199" s="49"/>
      <c r="FG199" s="14"/>
      <c r="FH199" s="49"/>
      <c r="FI199" s="49"/>
      <c r="FJ199" s="14"/>
      <c r="FK199" s="42"/>
      <c r="FL199" s="42"/>
      <c r="FM199" s="42"/>
      <c r="FN199" s="42"/>
      <c r="FO199" s="42"/>
      <c r="FP199" s="42"/>
      <c r="FQ199" s="42"/>
      <c r="FR199" s="42"/>
      <c r="FS199" s="42"/>
      <c r="FT199" s="42"/>
      <c r="FU199" s="42"/>
      <c r="FV199" s="42"/>
      <c r="FW199" s="42"/>
      <c r="FX199" s="42"/>
      <c r="FY199" s="42"/>
      <c r="FZ199" s="44">
        <v>197</v>
      </c>
      <c r="GA199" s="44" t="str">
        <f t="shared" si="79"/>
        <v>HGEDAFLK</v>
      </c>
      <c r="GB199" s="44" t="s">
        <v>160</v>
      </c>
      <c r="GC199" s="44" t="s">
        <v>149</v>
      </c>
      <c r="GD199" s="44" t="s">
        <v>148</v>
      </c>
      <c r="GE199" s="44" t="s">
        <v>147</v>
      </c>
      <c r="GF199" s="44" t="s">
        <v>145</v>
      </c>
      <c r="GG199" s="44" t="s">
        <v>109</v>
      </c>
      <c r="GH199" s="44" t="s">
        <v>152</v>
      </c>
      <c r="GI199" s="44" t="s">
        <v>151</v>
      </c>
      <c r="GJ199" s="100" t="str">
        <f t="shared" ref="GJ199:GQ199" si="1238">VLOOKUP(GB199,$FM$3:$FN$15,2,FALSE)</f>
        <v>Saudiarabien</v>
      </c>
      <c r="GK199" s="100" t="str">
        <f t="shared" si="1238"/>
        <v>Iran</v>
      </c>
      <c r="GL199" s="100" t="str">
        <f t="shared" si="1238"/>
        <v>Elfenbenskusten</v>
      </c>
      <c r="GM199" s="100" t="str">
        <f t="shared" si="1238"/>
        <v>Australien</v>
      </c>
      <c r="GN199" s="100" t="str">
        <f t="shared" si="1238"/>
        <v>Sydkorea</v>
      </c>
      <c r="GO199" s="100" t="str">
        <f t="shared" si="1238"/>
        <v>Sverige</v>
      </c>
      <c r="GP199" s="100" t="str">
        <f t="shared" si="1238"/>
        <v>Ghana</v>
      </c>
      <c r="GQ199" s="100" t="str">
        <f t="shared" si="1238"/>
        <v>Uzbekistan</v>
      </c>
      <c r="GR199" s="42" t="str">
        <f t="shared" si="81"/>
        <v/>
      </c>
      <c r="GS199" s="42"/>
      <c r="GT199" s="42"/>
      <c r="GU199" s="42"/>
      <c r="GV199" s="42"/>
      <c r="GW199" s="42"/>
      <c r="GX199" s="42"/>
      <c r="GY199" s="42"/>
      <c r="GZ199" s="85">
        <v>196</v>
      </c>
      <c r="HA199" s="42"/>
      <c r="HB199" s="96"/>
      <c r="HC199" s="85"/>
      <c r="HD199" s="42"/>
      <c r="HE199" s="42"/>
      <c r="HF199" s="42"/>
      <c r="HG199" s="42"/>
    </row>
    <row r="200" spans="1:215" ht="14.25" customHeight="1" x14ac:dyDescent="0.35">
      <c r="A200" s="42"/>
      <c r="B200" s="43"/>
      <c r="C200" s="43"/>
      <c r="D200" s="43"/>
      <c r="E200" s="44"/>
      <c r="F200" s="43"/>
      <c r="G200" s="44"/>
      <c r="H200" s="44"/>
      <c r="I200" s="44"/>
      <c r="J200" s="57"/>
      <c r="K200" s="58"/>
      <c r="L200" s="58"/>
      <c r="M200" s="46"/>
      <c r="N200" s="46"/>
      <c r="O200" s="42"/>
      <c r="P200" s="42"/>
      <c r="Q200" s="42"/>
      <c r="R200" s="42"/>
      <c r="S200" s="42"/>
      <c r="T200" s="42"/>
      <c r="U200" s="42"/>
      <c r="V200" s="43"/>
      <c r="W200" s="42"/>
      <c r="X200" s="44"/>
      <c r="Y200" s="44"/>
      <c r="Z200" s="44"/>
      <c r="AA200" s="44"/>
      <c r="AB200" s="47"/>
      <c r="AC200" s="48"/>
      <c r="AD200" s="42"/>
      <c r="AE200" s="14"/>
      <c r="AF200" s="14"/>
      <c r="AG200" s="14"/>
      <c r="AH200" s="14"/>
      <c r="AI200" s="44"/>
      <c r="AJ200" s="44"/>
      <c r="AK200" s="44"/>
      <c r="AL200" s="57"/>
      <c r="AM200" s="58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49"/>
      <c r="BE200" s="49"/>
      <c r="BF200" s="49"/>
      <c r="BG200" s="49"/>
      <c r="BH200" s="49"/>
      <c r="BI200" s="49"/>
      <c r="BJ200" s="49"/>
      <c r="BK200" s="49"/>
      <c r="BL200" s="49"/>
      <c r="BM200" s="49"/>
      <c r="BN200" s="49"/>
      <c r="BO200" s="49"/>
      <c r="BP200" s="49"/>
      <c r="BQ200" s="49"/>
      <c r="BR200" s="14"/>
      <c r="BS200" s="14"/>
      <c r="BT200" s="14"/>
      <c r="BU200" s="49"/>
      <c r="BV200" s="49"/>
      <c r="BW200" s="49"/>
      <c r="BX200" s="49"/>
      <c r="BY200" s="49"/>
      <c r="BZ200" s="49"/>
      <c r="CA200" s="49"/>
      <c r="CB200" s="14"/>
      <c r="CC200" s="49"/>
      <c r="CD200" s="49"/>
      <c r="CE200" s="14"/>
      <c r="CF200" s="14"/>
      <c r="CG200" s="49"/>
      <c r="CH200" s="49"/>
      <c r="CI200" s="49"/>
      <c r="CJ200" s="49"/>
      <c r="CK200" s="49"/>
      <c r="CL200" s="49"/>
      <c r="CM200" s="49"/>
      <c r="CN200" s="49"/>
      <c r="CO200" s="49"/>
      <c r="CP200" s="49"/>
      <c r="CQ200" s="49"/>
      <c r="CR200" s="49"/>
      <c r="CS200" s="49"/>
      <c r="CT200" s="49"/>
      <c r="CU200" s="49"/>
      <c r="CV200" s="49"/>
      <c r="CW200" s="49"/>
      <c r="CX200" s="49"/>
      <c r="CY200" s="14"/>
      <c r="CZ200" s="14"/>
      <c r="DA200" s="49"/>
      <c r="DB200" s="49"/>
      <c r="DC200" s="49"/>
      <c r="DD200" s="49"/>
      <c r="DE200" s="49"/>
      <c r="DF200" s="49"/>
      <c r="DG200" s="49"/>
      <c r="DH200" s="49"/>
      <c r="DI200" s="49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49"/>
      <c r="DU200" s="49"/>
      <c r="DV200" s="49"/>
      <c r="DW200" s="49"/>
      <c r="DX200" s="49"/>
      <c r="DY200" s="49"/>
      <c r="DZ200" s="49"/>
      <c r="EA200" s="49"/>
      <c r="EB200" s="49"/>
      <c r="EC200" s="49"/>
      <c r="ED200" s="49"/>
      <c r="EE200" s="49"/>
      <c r="EF200" s="49"/>
      <c r="EG200" s="49"/>
      <c r="EH200" s="49"/>
      <c r="EI200" s="49"/>
      <c r="EJ200" s="49"/>
      <c r="EK200" s="49"/>
      <c r="EL200" s="49"/>
      <c r="EM200" s="14"/>
      <c r="EN200" s="49"/>
      <c r="EO200" s="49"/>
      <c r="EP200" s="49"/>
      <c r="EQ200" s="49"/>
      <c r="ER200" s="49"/>
      <c r="ES200" s="49"/>
      <c r="ET200" s="49"/>
      <c r="EU200" s="49"/>
      <c r="EV200" s="49"/>
      <c r="EW200" s="49"/>
      <c r="EX200" s="49"/>
      <c r="EY200" s="49"/>
      <c r="EZ200" s="49"/>
      <c r="FA200" s="49"/>
      <c r="FB200" s="49"/>
      <c r="FC200" s="49"/>
      <c r="FD200" s="49"/>
      <c r="FE200" s="49"/>
      <c r="FF200" s="49"/>
      <c r="FG200" s="14"/>
      <c r="FH200" s="49"/>
      <c r="FI200" s="49"/>
      <c r="FJ200" s="14"/>
      <c r="FK200" s="42"/>
      <c r="FL200" s="42"/>
      <c r="FM200" s="42"/>
      <c r="FN200" s="42"/>
      <c r="FO200" s="42"/>
      <c r="FP200" s="42"/>
      <c r="FQ200" s="42"/>
      <c r="FR200" s="42"/>
      <c r="FS200" s="42"/>
      <c r="FT200" s="42"/>
      <c r="FU200" s="42"/>
      <c r="FV200" s="42"/>
      <c r="FW200" s="42"/>
      <c r="FX200" s="42"/>
      <c r="FY200" s="42"/>
      <c r="FZ200" s="44">
        <v>198</v>
      </c>
      <c r="GA200" s="44" t="str">
        <f t="shared" si="79"/>
        <v>HGJDAFLE</v>
      </c>
      <c r="GB200" s="44" t="s">
        <v>160</v>
      </c>
      <c r="GC200" s="44" t="s">
        <v>149</v>
      </c>
      <c r="GD200" s="44" t="s">
        <v>159</v>
      </c>
      <c r="GE200" s="44" t="s">
        <v>147</v>
      </c>
      <c r="GF200" s="44" t="s">
        <v>145</v>
      </c>
      <c r="GG200" s="44" t="s">
        <v>109</v>
      </c>
      <c r="GH200" s="44" t="s">
        <v>152</v>
      </c>
      <c r="GI200" s="44" t="s">
        <v>148</v>
      </c>
      <c r="GJ200" s="100" t="str">
        <f t="shared" ref="GJ200:GQ200" si="1239">VLOOKUP(GB200,$FM$3:$FN$15,2,FALSE)</f>
        <v>Saudiarabien</v>
      </c>
      <c r="GK200" s="100" t="str">
        <f t="shared" si="1239"/>
        <v>Iran</v>
      </c>
      <c r="GL200" s="100" t="str">
        <f t="shared" si="1239"/>
        <v>Österrike</v>
      </c>
      <c r="GM200" s="100" t="str">
        <f t="shared" si="1239"/>
        <v>Australien</v>
      </c>
      <c r="GN200" s="100" t="str">
        <f t="shared" si="1239"/>
        <v>Sydkorea</v>
      </c>
      <c r="GO200" s="100" t="str">
        <f t="shared" si="1239"/>
        <v>Sverige</v>
      </c>
      <c r="GP200" s="100" t="str">
        <f t="shared" si="1239"/>
        <v>Ghana</v>
      </c>
      <c r="GQ200" s="100" t="str">
        <f t="shared" si="1239"/>
        <v>Elfenbenskusten</v>
      </c>
      <c r="GR200" s="42" t="str">
        <f t="shared" si="81"/>
        <v/>
      </c>
      <c r="GS200" s="42"/>
      <c r="GT200" s="42"/>
      <c r="GU200" s="42"/>
      <c r="GV200" s="42"/>
      <c r="GW200" s="42"/>
      <c r="GX200" s="42"/>
      <c r="GY200" s="42"/>
      <c r="GZ200" s="85">
        <v>197</v>
      </c>
      <c r="HA200" s="42"/>
      <c r="HB200" s="96"/>
      <c r="HC200" s="85"/>
      <c r="HD200" s="42"/>
      <c r="HE200" s="42"/>
      <c r="HF200" s="42"/>
      <c r="HG200" s="42"/>
    </row>
    <row r="201" spans="1:215" ht="14.25" customHeight="1" x14ac:dyDescent="0.35">
      <c r="A201" s="42"/>
      <c r="B201" s="43"/>
      <c r="C201" s="43"/>
      <c r="D201" s="43"/>
      <c r="E201" s="44"/>
      <c r="F201" s="43"/>
      <c r="G201" s="44"/>
      <c r="H201" s="44"/>
      <c r="I201" s="44"/>
      <c r="J201" s="57"/>
      <c r="K201" s="58"/>
      <c r="L201" s="58"/>
      <c r="M201" s="46"/>
      <c r="N201" s="46"/>
      <c r="O201" s="42"/>
      <c r="P201" s="42"/>
      <c r="Q201" s="42"/>
      <c r="R201" s="42"/>
      <c r="S201" s="42"/>
      <c r="T201" s="42"/>
      <c r="U201" s="42"/>
      <c r="V201" s="43"/>
      <c r="W201" s="42"/>
      <c r="X201" s="44"/>
      <c r="Y201" s="44"/>
      <c r="Z201" s="44"/>
      <c r="AA201" s="44"/>
      <c r="AB201" s="47"/>
      <c r="AC201" s="48"/>
      <c r="AD201" s="42"/>
      <c r="AE201" s="14"/>
      <c r="AF201" s="14"/>
      <c r="AG201" s="14"/>
      <c r="AH201" s="14"/>
      <c r="AI201" s="44"/>
      <c r="AJ201" s="44"/>
      <c r="AK201" s="44"/>
      <c r="AL201" s="57"/>
      <c r="AM201" s="58"/>
      <c r="AN201" s="49"/>
      <c r="AO201" s="49"/>
      <c r="AP201" s="49"/>
      <c r="AQ201" s="49"/>
      <c r="AR201" s="49"/>
      <c r="AS201" s="49"/>
      <c r="AT201" s="49"/>
      <c r="AU201" s="49"/>
      <c r="AV201" s="49"/>
      <c r="AW201" s="49"/>
      <c r="AX201" s="49"/>
      <c r="AY201" s="49"/>
      <c r="AZ201" s="49"/>
      <c r="BA201" s="49"/>
      <c r="BB201" s="49"/>
      <c r="BC201" s="49"/>
      <c r="BD201" s="49"/>
      <c r="BE201" s="49"/>
      <c r="BF201" s="49"/>
      <c r="BG201" s="49"/>
      <c r="BH201" s="49"/>
      <c r="BI201" s="49"/>
      <c r="BJ201" s="49"/>
      <c r="BK201" s="49"/>
      <c r="BL201" s="49"/>
      <c r="BM201" s="49"/>
      <c r="BN201" s="49"/>
      <c r="BO201" s="49"/>
      <c r="BP201" s="49"/>
      <c r="BQ201" s="49"/>
      <c r="BR201" s="14"/>
      <c r="BS201" s="14"/>
      <c r="BT201" s="14"/>
      <c r="BU201" s="49"/>
      <c r="BV201" s="49"/>
      <c r="BW201" s="49"/>
      <c r="BX201" s="49"/>
      <c r="BY201" s="49"/>
      <c r="BZ201" s="49"/>
      <c r="CA201" s="49"/>
      <c r="CB201" s="14"/>
      <c r="CC201" s="49"/>
      <c r="CD201" s="49"/>
      <c r="CE201" s="14"/>
      <c r="CF201" s="14"/>
      <c r="CG201" s="49"/>
      <c r="CH201" s="49"/>
      <c r="CI201" s="49"/>
      <c r="CJ201" s="49"/>
      <c r="CK201" s="49"/>
      <c r="CL201" s="49"/>
      <c r="CM201" s="49"/>
      <c r="CN201" s="49"/>
      <c r="CO201" s="49"/>
      <c r="CP201" s="49"/>
      <c r="CQ201" s="49"/>
      <c r="CR201" s="49"/>
      <c r="CS201" s="49"/>
      <c r="CT201" s="49"/>
      <c r="CU201" s="49"/>
      <c r="CV201" s="49"/>
      <c r="CW201" s="49"/>
      <c r="CX201" s="49"/>
      <c r="CY201" s="14"/>
      <c r="CZ201" s="14"/>
      <c r="DA201" s="49"/>
      <c r="DB201" s="49"/>
      <c r="DC201" s="49"/>
      <c r="DD201" s="49"/>
      <c r="DE201" s="49"/>
      <c r="DF201" s="49"/>
      <c r="DG201" s="49"/>
      <c r="DH201" s="49"/>
      <c r="DI201" s="49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49"/>
      <c r="DU201" s="49"/>
      <c r="DV201" s="49"/>
      <c r="DW201" s="49"/>
      <c r="DX201" s="49"/>
      <c r="DY201" s="49"/>
      <c r="DZ201" s="49"/>
      <c r="EA201" s="49"/>
      <c r="EB201" s="49"/>
      <c r="EC201" s="49"/>
      <c r="ED201" s="49"/>
      <c r="EE201" s="49"/>
      <c r="EF201" s="49"/>
      <c r="EG201" s="49"/>
      <c r="EH201" s="49"/>
      <c r="EI201" s="49"/>
      <c r="EJ201" s="49"/>
      <c r="EK201" s="49"/>
      <c r="EL201" s="49"/>
      <c r="EM201" s="14"/>
      <c r="EN201" s="49"/>
      <c r="EO201" s="49"/>
      <c r="EP201" s="49"/>
      <c r="EQ201" s="49"/>
      <c r="ER201" s="49"/>
      <c r="ES201" s="49"/>
      <c r="ET201" s="49"/>
      <c r="EU201" s="49"/>
      <c r="EV201" s="49"/>
      <c r="EW201" s="49"/>
      <c r="EX201" s="49"/>
      <c r="EY201" s="49"/>
      <c r="EZ201" s="49"/>
      <c r="FA201" s="49"/>
      <c r="FB201" s="49"/>
      <c r="FC201" s="49"/>
      <c r="FD201" s="49"/>
      <c r="FE201" s="49"/>
      <c r="FF201" s="49"/>
      <c r="FG201" s="14"/>
      <c r="FH201" s="49"/>
      <c r="FI201" s="49"/>
      <c r="FJ201" s="14"/>
      <c r="FK201" s="42"/>
      <c r="FL201" s="42"/>
      <c r="FM201" s="42"/>
      <c r="FN201" s="42"/>
      <c r="FO201" s="42"/>
      <c r="FP201" s="42"/>
      <c r="FQ201" s="42"/>
      <c r="FR201" s="42"/>
      <c r="FS201" s="42"/>
      <c r="FT201" s="42"/>
      <c r="FU201" s="42"/>
      <c r="FV201" s="42"/>
      <c r="FW201" s="42"/>
      <c r="FX201" s="42"/>
      <c r="FY201" s="42"/>
      <c r="FZ201" s="44">
        <v>199</v>
      </c>
      <c r="GA201" s="44" t="str">
        <f t="shared" si="79"/>
        <v>HGJDAFEK</v>
      </c>
      <c r="GB201" s="44" t="s">
        <v>160</v>
      </c>
      <c r="GC201" s="44" t="s">
        <v>149</v>
      </c>
      <c r="GD201" s="44" t="s">
        <v>159</v>
      </c>
      <c r="GE201" s="44" t="s">
        <v>147</v>
      </c>
      <c r="GF201" s="44" t="s">
        <v>145</v>
      </c>
      <c r="GG201" s="44" t="s">
        <v>109</v>
      </c>
      <c r="GH201" s="44" t="s">
        <v>148</v>
      </c>
      <c r="GI201" s="44" t="s">
        <v>151</v>
      </c>
      <c r="GJ201" s="100" t="str">
        <f t="shared" ref="GJ201:GQ201" si="1240">VLOOKUP(GB201,$FM$3:$FN$15,2,FALSE)</f>
        <v>Saudiarabien</v>
      </c>
      <c r="GK201" s="100" t="str">
        <f t="shared" si="1240"/>
        <v>Iran</v>
      </c>
      <c r="GL201" s="100" t="str">
        <f t="shared" si="1240"/>
        <v>Österrike</v>
      </c>
      <c r="GM201" s="100" t="str">
        <f t="shared" si="1240"/>
        <v>Australien</v>
      </c>
      <c r="GN201" s="100" t="str">
        <f t="shared" si="1240"/>
        <v>Sydkorea</v>
      </c>
      <c r="GO201" s="100" t="str">
        <f t="shared" si="1240"/>
        <v>Sverige</v>
      </c>
      <c r="GP201" s="100" t="str">
        <f t="shared" si="1240"/>
        <v>Elfenbenskusten</v>
      </c>
      <c r="GQ201" s="100" t="str">
        <f t="shared" si="1240"/>
        <v>Uzbekistan</v>
      </c>
      <c r="GR201" s="42" t="str">
        <f t="shared" si="81"/>
        <v/>
      </c>
      <c r="GS201" s="42"/>
      <c r="GT201" s="42"/>
      <c r="GU201" s="42"/>
      <c r="GV201" s="42"/>
      <c r="GW201" s="42"/>
      <c r="GX201" s="42"/>
      <c r="GY201" s="42"/>
      <c r="GZ201" s="85">
        <v>198</v>
      </c>
      <c r="HA201" s="42"/>
      <c r="HB201" s="96"/>
      <c r="HC201" s="85"/>
      <c r="HD201" s="42"/>
      <c r="HE201" s="42"/>
      <c r="HF201" s="42"/>
      <c r="HG201" s="42"/>
    </row>
    <row r="202" spans="1:215" ht="14.25" customHeight="1" x14ac:dyDescent="0.35">
      <c r="A202" s="42"/>
      <c r="B202" s="43"/>
      <c r="C202" s="43"/>
      <c r="D202" s="43"/>
      <c r="E202" s="44"/>
      <c r="F202" s="43"/>
      <c r="G202" s="44"/>
      <c r="H202" s="44"/>
      <c r="I202" s="44"/>
      <c r="J202" s="57"/>
      <c r="K202" s="58"/>
      <c r="L202" s="58"/>
      <c r="M202" s="46"/>
      <c r="N202" s="46"/>
      <c r="O202" s="42"/>
      <c r="P202" s="42"/>
      <c r="Q202" s="42"/>
      <c r="R202" s="42"/>
      <c r="S202" s="42"/>
      <c r="T202" s="42"/>
      <c r="U202" s="42"/>
      <c r="V202" s="43"/>
      <c r="W202" s="42"/>
      <c r="X202" s="44"/>
      <c r="Y202" s="44"/>
      <c r="Z202" s="44"/>
      <c r="AA202" s="44"/>
      <c r="AB202" s="47"/>
      <c r="AC202" s="48"/>
      <c r="AD202" s="42"/>
      <c r="AE202" s="14"/>
      <c r="AF202" s="14"/>
      <c r="AG202" s="14"/>
      <c r="AH202" s="14"/>
      <c r="AI202" s="44"/>
      <c r="AJ202" s="44"/>
      <c r="AK202" s="44"/>
      <c r="AL202" s="57"/>
      <c r="AM202" s="58"/>
      <c r="AN202" s="49"/>
      <c r="AO202" s="49"/>
      <c r="AP202" s="49"/>
      <c r="AQ202" s="49"/>
      <c r="AR202" s="49"/>
      <c r="AS202" s="49"/>
      <c r="AT202" s="49"/>
      <c r="AU202" s="49"/>
      <c r="AV202" s="49"/>
      <c r="AW202" s="49"/>
      <c r="AX202" s="49"/>
      <c r="AY202" s="49"/>
      <c r="AZ202" s="49"/>
      <c r="BA202" s="49"/>
      <c r="BB202" s="49"/>
      <c r="BC202" s="49"/>
      <c r="BD202" s="49"/>
      <c r="BE202" s="49"/>
      <c r="BF202" s="49"/>
      <c r="BG202" s="49"/>
      <c r="BH202" s="49"/>
      <c r="BI202" s="49"/>
      <c r="BJ202" s="49"/>
      <c r="BK202" s="49"/>
      <c r="BL202" s="49"/>
      <c r="BM202" s="49"/>
      <c r="BN202" s="49"/>
      <c r="BO202" s="49"/>
      <c r="BP202" s="49"/>
      <c r="BQ202" s="49"/>
      <c r="BR202" s="14"/>
      <c r="BS202" s="14"/>
      <c r="BT202" s="14"/>
      <c r="BU202" s="49"/>
      <c r="BV202" s="49"/>
      <c r="BW202" s="49"/>
      <c r="BX202" s="49"/>
      <c r="BY202" s="49"/>
      <c r="BZ202" s="49"/>
      <c r="CA202" s="49"/>
      <c r="CB202" s="14"/>
      <c r="CC202" s="49"/>
      <c r="CD202" s="49"/>
      <c r="CE202" s="14"/>
      <c r="CF202" s="14"/>
      <c r="CG202" s="49"/>
      <c r="CH202" s="49"/>
      <c r="CI202" s="49"/>
      <c r="CJ202" s="49"/>
      <c r="CK202" s="49"/>
      <c r="CL202" s="49"/>
      <c r="CM202" s="49"/>
      <c r="CN202" s="49"/>
      <c r="CO202" s="49"/>
      <c r="CP202" s="49"/>
      <c r="CQ202" s="49"/>
      <c r="CR202" s="49"/>
      <c r="CS202" s="49"/>
      <c r="CT202" s="49"/>
      <c r="CU202" s="49"/>
      <c r="CV202" s="49"/>
      <c r="CW202" s="49"/>
      <c r="CX202" s="49"/>
      <c r="CY202" s="14"/>
      <c r="CZ202" s="14"/>
      <c r="DA202" s="49"/>
      <c r="DB202" s="49"/>
      <c r="DC202" s="49"/>
      <c r="DD202" s="49"/>
      <c r="DE202" s="49"/>
      <c r="DF202" s="49"/>
      <c r="DG202" s="49"/>
      <c r="DH202" s="49"/>
      <c r="DI202" s="49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49"/>
      <c r="DU202" s="49"/>
      <c r="DV202" s="49"/>
      <c r="DW202" s="49"/>
      <c r="DX202" s="49"/>
      <c r="DY202" s="49"/>
      <c r="DZ202" s="49"/>
      <c r="EA202" s="49"/>
      <c r="EB202" s="49"/>
      <c r="EC202" s="49"/>
      <c r="ED202" s="49"/>
      <c r="EE202" s="49"/>
      <c r="EF202" s="49"/>
      <c r="EG202" s="49"/>
      <c r="EH202" s="49"/>
      <c r="EI202" s="49"/>
      <c r="EJ202" s="49"/>
      <c r="EK202" s="49"/>
      <c r="EL202" s="49"/>
      <c r="EM202" s="14"/>
      <c r="EN202" s="49"/>
      <c r="EO202" s="49"/>
      <c r="EP202" s="49"/>
      <c r="EQ202" s="49"/>
      <c r="ER202" s="49"/>
      <c r="ES202" s="49"/>
      <c r="ET202" s="49"/>
      <c r="EU202" s="49"/>
      <c r="EV202" s="49"/>
      <c r="EW202" s="49"/>
      <c r="EX202" s="49"/>
      <c r="EY202" s="49"/>
      <c r="EZ202" s="49"/>
      <c r="FA202" s="49"/>
      <c r="FB202" s="49"/>
      <c r="FC202" s="49"/>
      <c r="FD202" s="49"/>
      <c r="FE202" s="49"/>
      <c r="FF202" s="49"/>
      <c r="FG202" s="14"/>
      <c r="FH202" s="49"/>
      <c r="FI202" s="49"/>
      <c r="FJ202" s="14"/>
      <c r="FK202" s="42"/>
      <c r="FL202" s="42"/>
      <c r="FM202" s="42"/>
      <c r="FN202" s="42"/>
      <c r="FO202" s="42"/>
      <c r="FP202" s="42"/>
      <c r="FQ202" s="42"/>
      <c r="FR202" s="42"/>
      <c r="FS202" s="42"/>
      <c r="FT202" s="42"/>
      <c r="FU202" s="42"/>
      <c r="FV202" s="42"/>
      <c r="FW202" s="42"/>
      <c r="FX202" s="42"/>
      <c r="FY202" s="42"/>
      <c r="FZ202" s="44">
        <v>200</v>
      </c>
      <c r="GA202" s="44" t="str">
        <f t="shared" si="79"/>
        <v>HGEDAFLI</v>
      </c>
      <c r="GB202" s="44" t="s">
        <v>160</v>
      </c>
      <c r="GC202" s="44" t="s">
        <v>149</v>
      </c>
      <c r="GD202" s="44" t="s">
        <v>148</v>
      </c>
      <c r="GE202" s="44" t="s">
        <v>147</v>
      </c>
      <c r="GF202" s="44" t="s">
        <v>145</v>
      </c>
      <c r="GG202" s="44" t="s">
        <v>109</v>
      </c>
      <c r="GH202" s="44" t="s">
        <v>152</v>
      </c>
      <c r="GI202" s="44" t="s">
        <v>150</v>
      </c>
      <c r="GJ202" s="100" t="str">
        <f t="shared" ref="GJ202:GQ202" si="1241">VLOOKUP(GB202,$FM$3:$FN$15,2,FALSE)</f>
        <v>Saudiarabien</v>
      </c>
      <c r="GK202" s="100" t="str">
        <f t="shared" si="1241"/>
        <v>Iran</v>
      </c>
      <c r="GL202" s="100" t="str">
        <f t="shared" si="1241"/>
        <v>Elfenbenskusten</v>
      </c>
      <c r="GM202" s="100" t="str">
        <f t="shared" si="1241"/>
        <v>Australien</v>
      </c>
      <c r="GN202" s="100" t="str">
        <f t="shared" si="1241"/>
        <v>Sydkorea</v>
      </c>
      <c r="GO202" s="100" t="str">
        <f t="shared" si="1241"/>
        <v>Sverige</v>
      </c>
      <c r="GP202" s="100" t="str">
        <f t="shared" si="1241"/>
        <v>Ghana</v>
      </c>
      <c r="GQ202" s="100" t="str">
        <f t="shared" si="1241"/>
        <v>Irak</v>
      </c>
      <c r="GR202" s="42" t="str">
        <f t="shared" si="81"/>
        <v/>
      </c>
      <c r="GS202" s="42"/>
      <c r="GT202" s="42"/>
      <c r="GU202" s="42"/>
      <c r="GV202" s="42"/>
      <c r="GW202" s="42"/>
      <c r="GX202" s="42"/>
      <c r="GY202" s="42"/>
      <c r="GZ202" s="85">
        <v>199</v>
      </c>
      <c r="HA202" s="42"/>
      <c r="HB202" s="96"/>
      <c r="HC202" s="85"/>
      <c r="HD202" s="42"/>
      <c r="HE202" s="42"/>
      <c r="HF202" s="42"/>
      <c r="HG202" s="42"/>
    </row>
    <row r="203" spans="1:215" ht="14.25" customHeight="1" x14ac:dyDescent="0.35">
      <c r="A203" s="42"/>
      <c r="B203" s="43"/>
      <c r="C203" s="43"/>
      <c r="D203" s="43"/>
      <c r="E203" s="44"/>
      <c r="F203" s="43"/>
      <c r="G203" s="44"/>
      <c r="H203" s="44"/>
      <c r="I203" s="44"/>
      <c r="J203" s="57"/>
      <c r="K203" s="58"/>
      <c r="L203" s="58"/>
      <c r="M203" s="46"/>
      <c r="N203" s="46"/>
      <c r="O203" s="42"/>
      <c r="P203" s="42"/>
      <c r="Q203" s="42"/>
      <c r="R203" s="42"/>
      <c r="S203" s="42"/>
      <c r="T203" s="42"/>
      <c r="U203" s="42"/>
      <c r="V203" s="43"/>
      <c r="W203" s="42"/>
      <c r="X203" s="44"/>
      <c r="Y203" s="44"/>
      <c r="Z203" s="44"/>
      <c r="AA203" s="44"/>
      <c r="AB203" s="47"/>
      <c r="AC203" s="48"/>
      <c r="AD203" s="42"/>
      <c r="AE203" s="14"/>
      <c r="AF203" s="14"/>
      <c r="AG203" s="14"/>
      <c r="AH203" s="14"/>
      <c r="AI203" s="44"/>
      <c r="AJ203" s="44"/>
      <c r="AK203" s="44"/>
      <c r="AL203" s="57"/>
      <c r="AM203" s="58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49"/>
      <c r="BQ203" s="49"/>
      <c r="BR203" s="14"/>
      <c r="BS203" s="14"/>
      <c r="BT203" s="14"/>
      <c r="BU203" s="49"/>
      <c r="BV203" s="49"/>
      <c r="BW203" s="49"/>
      <c r="BX203" s="49"/>
      <c r="BY203" s="49"/>
      <c r="BZ203" s="49"/>
      <c r="CA203" s="49"/>
      <c r="CB203" s="14"/>
      <c r="CC203" s="49"/>
      <c r="CD203" s="49"/>
      <c r="CE203" s="14"/>
      <c r="CF203" s="14"/>
      <c r="CG203" s="49"/>
      <c r="CH203" s="49"/>
      <c r="CI203" s="49"/>
      <c r="CJ203" s="49"/>
      <c r="CK203" s="49"/>
      <c r="CL203" s="49"/>
      <c r="CM203" s="49"/>
      <c r="CN203" s="49"/>
      <c r="CO203" s="49"/>
      <c r="CP203" s="49"/>
      <c r="CQ203" s="49"/>
      <c r="CR203" s="49"/>
      <c r="CS203" s="49"/>
      <c r="CT203" s="49"/>
      <c r="CU203" s="49"/>
      <c r="CV203" s="49"/>
      <c r="CW203" s="49"/>
      <c r="CX203" s="49"/>
      <c r="CY203" s="14"/>
      <c r="CZ203" s="14"/>
      <c r="DA203" s="49"/>
      <c r="DB203" s="49"/>
      <c r="DC203" s="49"/>
      <c r="DD203" s="49"/>
      <c r="DE203" s="49"/>
      <c r="DF203" s="49"/>
      <c r="DG203" s="49"/>
      <c r="DH203" s="49"/>
      <c r="DI203" s="49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49"/>
      <c r="DU203" s="49"/>
      <c r="DV203" s="49"/>
      <c r="DW203" s="49"/>
      <c r="DX203" s="49"/>
      <c r="DY203" s="49"/>
      <c r="DZ203" s="49"/>
      <c r="EA203" s="49"/>
      <c r="EB203" s="49"/>
      <c r="EC203" s="49"/>
      <c r="ED203" s="49"/>
      <c r="EE203" s="49"/>
      <c r="EF203" s="49"/>
      <c r="EG203" s="49"/>
      <c r="EH203" s="49"/>
      <c r="EI203" s="49"/>
      <c r="EJ203" s="49"/>
      <c r="EK203" s="49"/>
      <c r="EL203" s="49"/>
      <c r="EM203" s="14"/>
      <c r="EN203" s="49"/>
      <c r="EO203" s="49"/>
      <c r="EP203" s="49"/>
      <c r="EQ203" s="49"/>
      <c r="ER203" s="49"/>
      <c r="ES203" s="49"/>
      <c r="ET203" s="49"/>
      <c r="EU203" s="49"/>
      <c r="EV203" s="49"/>
      <c r="EW203" s="49"/>
      <c r="EX203" s="49"/>
      <c r="EY203" s="49"/>
      <c r="EZ203" s="49"/>
      <c r="FA203" s="49"/>
      <c r="FB203" s="49"/>
      <c r="FC203" s="49"/>
      <c r="FD203" s="49"/>
      <c r="FE203" s="49"/>
      <c r="FF203" s="49"/>
      <c r="FG203" s="14"/>
      <c r="FH203" s="49"/>
      <c r="FI203" s="49"/>
      <c r="FJ203" s="14"/>
      <c r="FK203" s="42"/>
      <c r="FL203" s="42"/>
      <c r="FM203" s="42"/>
      <c r="FN203" s="42"/>
      <c r="FO203" s="42"/>
      <c r="FP203" s="42"/>
      <c r="FQ203" s="42"/>
      <c r="FR203" s="42"/>
      <c r="FS203" s="42"/>
      <c r="FT203" s="42"/>
      <c r="FU203" s="42"/>
      <c r="FV203" s="42"/>
      <c r="FW203" s="42"/>
      <c r="FX203" s="42"/>
      <c r="FY203" s="42"/>
      <c r="FZ203" s="44">
        <v>201</v>
      </c>
      <c r="GA203" s="44" t="str">
        <f t="shared" si="79"/>
        <v>HGEDAFIK</v>
      </c>
      <c r="GB203" s="44" t="s">
        <v>160</v>
      </c>
      <c r="GC203" s="44" t="s">
        <v>149</v>
      </c>
      <c r="GD203" s="44" t="s">
        <v>148</v>
      </c>
      <c r="GE203" s="44" t="s">
        <v>147</v>
      </c>
      <c r="GF203" s="44" t="s">
        <v>145</v>
      </c>
      <c r="GG203" s="44" t="s">
        <v>109</v>
      </c>
      <c r="GH203" s="44" t="s">
        <v>150</v>
      </c>
      <c r="GI203" s="44" t="s">
        <v>151</v>
      </c>
      <c r="GJ203" s="100" t="str">
        <f t="shared" ref="GJ203:GQ203" si="1242">VLOOKUP(GB203,$FM$3:$FN$15,2,FALSE)</f>
        <v>Saudiarabien</v>
      </c>
      <c r="GK203" s="100" t="str">
        <f t="shared" si="1242"/>
        <v>Iran</v>
      </c>
      <c r="GL203" s="100" t="str">
        <f t="shared" si="1242"/>
        <v>Elfenbenskusten</v>
      </c>
      <c r="GM203" s="100" t="str">
        <f t="shared" si="1242"/>
        <v>Australien</v>
      </c>
      <c r="GN203" s="100" t="str">
        <f t="shared" si="1242"/>
        <v>Sydkorea</v>
      </c>
      <c r="GO203" s="100" t="str">
        <f t="shared" si="1242"/>
        <v>Sverige</v>
      </c>
      <c r="GP203" s="100" t="str">
        <f t="shared" si="1242"/>
        <v>Irak</v>
      </c>
      <c r="GQ203" s="100" t="str">
        <f t="shared" si="1242"/>
        <v>Uzbekistan</v>
      </c>
      <c r="GR203" s="42" t="str">
        <f t="shared" si="81"/>
        <v/>
      </c>
      <c r="GS203" s="42"/>
      <c r="GT203" s="42"/>
      <c r="GU203" s="42"/>
      <c r="GV203" s="42"/>
      <c r="GW203" s="42"/>
      <c r="GX203" s="42"/>
      <c r="GY203" s="42"/>
      <c r="GZ203" s="85">
        <v>200</v>
      </c>
      <c r="HA203" s="42"/>
      <c r="HB203" s="96"/>
      <c r="HC203" s="85"/>
      <c r="HD203" s="42"/>
      <c r="HE203" s="42"/>
      <c r="HF203" s="42"/>
      <c r="HG203" s="42"/>
    </row>
  </sheetData>
  <autoFilter ref="HB3:HC3" xr:uid="{00000000-0009-0000-0000-000002000000}">
    <sortState xmlns:xlrd2="http://schemas.microsoft.com/office/spreadsheetml/2017/richdata2" ref="HB3:HC3">
      <sortCondition descending="1" ref="HC3"/>
    </sortState>
  </autoFilter>
  <mergeCells count="76">
    <mergeCell ref="AI148:AK148"/>
    <mergeCell ref="AI153:AK153"/>
    <mergeCell ref="AI157:AK157"/>
    <mergeCell ref="Y11:AB11"/>
    <mergeCell ref="AF102:AH102"/>
    <mergeCell ref="AF111:AH111"/>
    <mergeCell ref="AI111:AK111"/>
    <mergeCell ref="AF21:AH21"/>
    <mergeCell ref="AI21:AK21"/>
    <mergeCell ref="AF93:AH93"/>
    <mergeCell ref="AI93:AK93"/>
    <mergeCell ref="AI102:AK102"/>
    <mergeCell ref="AF57:AH57"/>
    <mergeCell ref="AI57:AK57"/>
    <mergeCell ref="AF84:AH84"/>
    <mergeCell ref="AI84:AK84"/>
    <mergeCell ref="R112:V127"/>
    <mergeCell ref="D130:F130"/>
    <mergeCell ref="G130:I130"/>
    <mergeCell ref="G12:I12"/>
    <mergeCell ref="D21:F21"/>
    <mergeCell ref="G21:I21"/>
    <mergeCell ref="D102:F102"/>
    <mergeCell ref="G102:I102"/>
    <mergeCell ref="G111:I111"/>
    <mergeCell ref="D57:F57"/>
    <mergeCell ref="G57:I57"/>
    <mergeCell ref="D84:F84"/>
    <mergeCell ref="G84:I84"/>
    <mergeCell ref="D93:F93"/>
    <mergeCell ref="G93:I93"/>
    <mergeCell ref="D66:F66"/>
    <mergeCell ref="D3:F3"/>
    <mergeCell ref="G3:I3"/>
    <mergeCell ref="Y3:AB3"/>
    <mergeCell ref="AF3:AH3"/>
    <mergeCell ref="AI3:AK3"/>
    <mergeCell ref="Y4:AB4"/>
    <mergeCell ref="Y5:AB5"/>
    <mergeCell ref="Y6:AB6"/>
    <mergeCell ref="Y7:AB7"/>
    <mergeCell ref="Y8:AB8"/>
    <mergeCell ref="Y9:AB9"/>
    <mergeCell ref="Y10:AB10"/>
    <mergeCell ref="D12:F12"/>
    <mergeCell ref="AF48:AH48"/>
    <mergeCell ref="AI48:AK48"/>
    <mergeCell ref="AF66:AH66"/>
    <mergeCell ref="AI66:AK66"/>
    <mergeCell ref="AF75:AH75"/>
    <mergeCell ref="AI75:AK75"/>
    <mergeCell ref="AF12:AH12"/>
    <mergeCell ref="AI12:AK12"/>
    <mergeCell ref="AE28:AF28"/>
    <mergeCell ref="AF39:AH39"/>
    <mergeCell ref="AI39:AK39"/>
    <mergeCell ref="AF30:AH30"/>
    <mergeCell ref="AI30:AK30"/>
    <mergeCell ref="D157:F157"/>
    <mergeCell ref="G157:I157"/>
    <mergeCell ref="D111:F111"/>
    <mergeCell ref="D141:F141"/>
    <mergeCell ref="G141:I141"/>
    <mergeCell ref="D148:F148"/>
    <mergeCell ref="G148:I148"/>
    <mergeCell ref="D153:F153"/>
    <mergeCell ref="G153:I153"/>
    <mergeCell ref="G66:I66"/>
    <mergeCell ref="D75:F75"/>
    <mergeCell ref="G75:I75"/>
    <mergeCell ref="D30:F30"/>
    <mergeCell ref="D39:F39"/>
    <mergeCell ref="G39:I39"/>
    <mergeCell ref="D48:F48"/>
    <mergeCell ref="G48:I48"/>
    <mergeCell ref="G30:I30"/>
  </mergeCells>
  <conditionalFormatting sqref="BR65">
    <cfRule type="expression" dxfId="72" priority="1" stopIfTrue="1">
      <formula>IF(#REF!=CONCATENATE($H44,"_draw"),1,0)</formula>
    </cfRule>
  </conditionalFormatting>
  <conditionalFormatting sqref="BR65">
    <cfRule type="expression" dxfId="71" priority="2" stopIfTrue="1">
      <formula>IF(#REF!=CONCATENATE($H44,"_win"),1,0)</formula>
    </cfRule>
  </conditionalFormatting>
  <conditionalFormatting sqref="BR65">
    <cfRule type="expression" dxfId="70" priority="3" stopIfTrue="1">
      <formula>IF(#REF!=CONCATENATE($H44,"_lose"),1,0)</formula>
    </cfRule>
  </conditionalFormatting>
  <conditionalFormatting sqref="BR63 BT63">
    <cfRule type="expression" dxfId="69" priority="4" stopIfTrue="1">
      <formula>IF(#REF!=CONCATENATE($H42,"_draw"),1,0)</formula>
    </cfRule>
  </conditionalFormatting>
  <conditionalFormatting sqref="BR63 BT63">
    <cfRule type="expression" dxfId="68" priority="5" stopIfTrue="1">
      <formula>IF(#REF!=CONCATENATE($H42,"_win"),1,0)</formula>
    </cfRule>
  </conditionalFormatting>
  <conditionalFormatting sqref="BR63 BT63">
    <cfRule type="expression" dxfId="67" priority="6" stopIfTrue="1">
      <formula>IF(#REF!=CONCATENATE($H42,"_lose"),1,0)</formula>
    </cfRule>
  </conditionalFormatting>
  <conditionalFormatting sqref="BR60">
    <cfRule type="expression" dxfId="66" priority="7" stopIfTrue="1">
      <formula>IF(#REF!=CONCATENATE($H49,"_draw"),1,0)</formula>
    </cfRule>
  </conditionalFormatting>
  <conditionalFormatting sqref="BR60">
    <cfRule type="expression" dxfId="65" priority="8" stopIfTrue="1">
      <formula>IF(#REF!=CONCATENATE($H49,"_win"),1,0)</formula>
    </cfRule>
  </conditionalFormatting>
  <conditionalFormatting sqref="BR60">
    <cfRule type="expression" dxfId="64" priority="9" stopIfTrue="1">
      <formula>IF(#REF!=CONCATENATE($H49,"_lose"),1,0)</formula>
    </cfRule>
  </conditionalFormatting>
  <conditionalFormatting sqref="BR61">
    <cfRule type="expression" dxfId="63" priority="10" stopIfTrue="1">
      <formula>IF(#REF!=CONCATENATE($H43,"_draw"),1,0)</formula>
    </cfRule>
  </conditionalFormatting>
  <conditionalFormatting sqref="BR61">
    <cfRule type="expression" dxfId="62" priority="11" stopIfTrue="1">
      <formula>IF(#REF!=CONCATENATE($H43,"_win"),1,0)</formula>
    </cfRule>
  </conditionalFormatting>
  <conditionalFormatting sqref="BR61">
    <cfRule type="expression" dxfId="61" priority="12" stopIfTrue="1">
      <formula>IF(#REF!=CONCATENATE($H43,"_lose"),1,0)</formula>
    </cfRule>
  </conditionalFormatting>
  <conditionalFormatting sqref="BR62 BT62">
    <cfRule type="expression" dxfId="60" priority="13" stopIfTrue="1">
      <formula>IF(#REF!=CONCATENATE($H48,"_draw"),1,0)</formula>
    </cfRule>
  </conditionalFormatting>
  <conditionalFormatting sqref="BR62 BT62">
    <cfRule type="expression" dxfId="59" priority="14" stopIfTrue="1">
      <formula>IF(#REF!=CONCATENATE($H48,"_win"),1,0)</formula>
    </cfRule>
  </conditionalFormatting>
  <conditionalFormatting sqref="BR62 BT62">
    <cfRule type="expression" dxfId="58" priority="15" stopIfTrue="1">
      <formula>IF(#REF!=CONCATENATE($H48,"_lose"),1,0)</formula>
    </cfRule>
  </conditionalFormatting>
  <conditionalFormatting sqref="BR64 BT64">
    <cfRule type="expression" dxfId="57" priority="16" stopIfTrue="1">
      <formula>IF(#REF!=CONCATENATE($H45,"_draw"),1,0)</formula>
    </cfRule>
  </conditionalFormatting>
  <conditionalFormatting sqref="BR64 BT64">
    <cfRule type="expression" dxfId="56" priority="17" stopIfTrue="1">
      <formula>IF(#REF!=CONCATENATE($H45,"_win"),1,0)</formula>
    </cfRule>
  </conditionalFormatting>
  <conditionalFormatting sqref="BR64 BT64">
    <cfRule type="expression" dxfId="55" priority="18" stopIfTrue="1">
      <formula>IF(#REF!=CONCATENATE($H45,"_lose"),1,0)</formula>
    </cfRule>
  </conditionalFormatting>
  <conditionalFormatting sqref="BR66:BR67">
    <cfRule type="expression" dxfId="54" priority="19" stopIfTrue="1">
      <formula>IF(#REF!=CONCATENATE($H46,"_draw"),1,0)</formula>
    </cfRule>
  </conditionalFormatting>
  <conditionalFormatting sqref="BR66:BR67">
    <cfRule type="expression" dxfId="53" priority="20" stopIfTrue="1">
      <formula>IF(#REF!=CONCATENATE($H46,"_win"),1,0)</formula>
    </cfRule>
  </conditionalFormatting>
  <conditionalFormatting sqref="BR66:BR67">
    <cfRule type="expression" dxfId="52" priority="21" stopIfTrue="1">
      <formula>IF(#REF!=CONCATENATE($H46,"_lose"),1,0)</formula>
    </cfRule>
  </conditionalFormatting>
  <conditionalFormatting sqref="P112:P127">
    <cfRule type="containsText" dxfId="51" priority="22" operator="containsText" text="Ej OK">
      <formula>NOT(ISERROR(SEARCH(("Ej OK"),(P112))))</formula>
    </cfRule>
  </conditionalFormatting>
  <conditionalFormatting sqref="P131:P138">
    <cfRule type="containsText" dxfId="50" priority="23" operator="containsText" text="Ej OK">
      <formula>NOT(ISERROR(SEARCH(("Ej OK"),(P131))))</formula>
    </cfRule>
  </conditionalFormatting>
  <conditionalFormatting sqref="P142:P145">
    <cfRule type="containsText" dxfId="49" priority="24" operator="containsText" text="Ej OK">
      <formula>NOT(ISERROR(SEARCH(("Ej OK"),(P142))))</formula>
    </cfRule>
  </conditionalFormatting>
  <conditionalFormatting sqref="P149:P150">
    <cfRule type="containsText" dxfId="48" priority="25" operator="containsText" text="Ej OK">
      <formula>NOT(ISERROR(SEARCH(("Ej OK"),(P149))))</formula>
    </cfRule>
  </conditionalFormatting>
  <conditionalFormatting sqref="P154 P158">
    <cfRule type="containsText" dxfId="47" priority="26" operator="containsText" text="Ej OK">
      <formula>NOT(ISERROR(SEARCH(("Ej OK"),(P154))))</formula>
    </cfRule>
  </conditionalFormatting>
  <dataValidations count="2">
    <dataValidation type="list" allowBlank="1" showErrorMessage="1" sqref="O112" xr:uid="{00000000-0002-0000-0200-000000000000}">
      <formula1>$D$112:$F$112</formula1>
    </dataValidation>
    <dataValidation type="list" allowBlank="1" showErrorMessage="1" sqref="O113:O127 O131:O138 O142:O145 O149:O150 O154 O158" xr:uid="{00000000-0002-0000-0200-000001000000}">
      <formula1>D113:F113</formula1>
    </dataValidation>
  </dataValidations>
  <pageMargins left="0.7" right="0.7" top="0.75" bottom="0.75" header="0" footer="0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GX498"/>
  <sheetViews>
    <sheetView showGridLines="0" zoomScale="85" zoomScaleNormal="85" workbookViewId="0">
      <selection activeCell="X11" sqref="X11"/>
    </sheetView>
  </sheetViews>
  <sheetFormatPr defaultColWidth="14.453125" defaultRowHeight="15" customHeight="1" x14ac:dyDescent="0.35"/>
  <cols>
    <col min="1" max="1" width="2.81640625" customWidth="1"/>
    <col min="2" max="2" width="5.81640625" customWidth="1"/>
    <col min="3" max="3" width="7.453125" customWidth="1"/>
    <col min="4" max="4" width="22.453125" customWidth="1"/>
    <col min="5" max="5" width="7.08984375" customWidth="1"/>
    <col min="6" max="6" width="22.453125" customWidth="1"/>
    <col min="7" max="7" width="4.81640625" customWidth="1"/>
    <col min="8" max="8" width="1.54296875" customWidth="1"/>
    <col min="9" max="9" width="4.81640625" customWidth="1"/>
    <col min="10" max="12" width="6.453125" customWidth="1"/>
    <col min="13" max="13" width="4.81640625" hidden="1" customWidth="1"/>
    <col min="14" max="14" width="6.453125" hidden="1" customWidth="1"/>
    <col min="15" max="15" width="20.54296875" customWidth="1"/>
    <col min="16" max="22" width="5" customWidth="1"/>
    <col min="23" max="23" width="5.81640625" customWidth="1"/>
    <col min="24" max="24" width="34" customWidth="1"/>
    <col min="25" max="26" width="6.7265625" customWidth="1"/>
    <col min="27" max="27" width="6.54296875" customWidth="1"/>
    <col min="28" max="28" width="19.453125" customWidth="1"/>
    <col min="29" max="29" width="6.453125" customWidth="1"/>
    <col min="30" max="30" width="5.7265625" hidden="1" customWidth="1"/>
    <col min="31" max="31" width="7.453125" hidden="1" customWidth="1"/>
    <col min="32" max="32" width="17.81640625" hidden="1" customWidth="1"/>
    <col min="33" max="33" width="1.54296875" hidden="1" customWidth="1"/>
    <col min="34" max="34" width="17.81640625" hidden="1" customWidth="1"/>
    <col min="35" max="35" width="4.81640625" hidden="1" customWidth="1"/>
    <col min="36" max="36" width="1.54296875" hidden="1" customWidth="1"/>
    <col min="37" max="37" width="4.81640625" hidden="1" customWidth="1"/>
    <col min="38" max="39" width="6.453125" hidden="1" customWidth="1"/>
    <col min="40" max="40" width="6.08984375" hidden="1" customWidth="1"/>
    <col min="41" max="41" width="2.81640625" hidden="1" customWidth="1"/>
    <col min="42" max="43" width="3.08984375" hidden="1" customWidth="1"/>
    <col min="44" max="45" width="2.54296875" hidden="1" customWidth="1"/>
    <col min="46" max="46" width="6.08984375" hidden="1" customWidth="1"/>
    <col min="47" max="47" width="2.81640625" hidden="1" customWidth="1"/>
    <col min="48" max="49" width="3.08984375" hidden="1" customWidth="1"/>
    <col min="50" max="51" width="2.54296875" hidden="1" customWidth="1"/>
    <col min="52" max="52" width="6.08984375" hidden="1" customWidth="1"/>
    <col min="53" max="53" width="2.81640625" hidden="1" customWidth="1"/>
    <col min="54" max="55" width="3.08984375" hidden="1" customWidth="1"/>
    <col min="56" max="57" width="2.54296875" hidden="1" customWidth="1"/>
    <col min="58" max="58" width="6.08984375" hidden="1" customWidth="1"/>
    <col min="59" max="59" width="2.81640625" hidden="1" customWidth="1"/>
    <col min="60" max="61" width="3.08984375" hidden="1" customWidth="1"/>
    <col min="62" max="63" width="2.54296875" hidden="1" customWidth="1"/>
    <col min="64" max="64" width="6.08984375" hidden="1" customWidth="1"/>
    <col min="65" max="65" width="2.81640625" hidden="1" customWidth="1"/>
    <col min="66" max="67" width="3.08984375" hidden="1" customWidth="1"/>
    <col min="68" max="68" width="2.54296875" hidden="1" customWidth="1"/>
    <col min="69" max="69" width="6.08984375" hidden="1" customWidth="1"/>
    <col min="70" max="70" width="15.54296875" hidden="1" customWidth="1"/>
    <col min="71" max="71" width="13.7265625" hidden="1" customWidth="1"/>
    <col min="72" max="72" width="10.7265625" hidden="1" customWidth="1"/>
    <col min="73" max="73" width="9.7265625" hidden="1" customWidth="1"/>
    <col min="74" max="74" width="5.54296875" hidden="1" customWidth="1"/>
    <col min="75" max="75" width="1.81640625" hidden="1" customWidth="1"/>
    <col min="76" max="78" width="5.26953125" hidden="1" customWidth="1"/>
    <col min="79" max="79" width="3.453125" hidden="1" customWidth="1"/>
    <col min="80" max="80" width="13" hidden="1" customWidth="1"/>
    <col min="81" max="81" width="9.453125" hidden="1" customWidth="1"/>
    <col min="82" max="83" width="9.08984375" hidden="1" customWidth="1"/>
    <col min="84" max="84" width="10.54296875" hidden="1" customWidth="1"/>
    <col min="85" max="85" width="6.453125" hidden="1" customWidth="1"/>
    <col min="86" max="86" width="5.26953125" hidden="1" customWidth="1"/>
    <col min="87" max="87" width="6.453125" hidden="1" customWidth="1"/>
    <col min="88" max="88" width="4.26953125" hidden="1" customWidth="1"/>
    <col min="89" max="89" width="5.81640625" hidden="1" customWidth="1"/>
    <col min="90" max="90" width="7" hidden="1" customWidth="1"/>
    <col min="91" max="91" width="4.81640625" hidden="1" customWidth="1"/>
    <col min="92" max="94" width="7.81640625" hidden="1" customWidth="1"/>
    <col min="95" max="95" width="11.81640625" hidden="1" customWidth="1"/>
    <col min="96" max="98" width="9" hidden="1" customWidth="1"/>
    <col min="99" max="99" width="10.453125" hidden="1" customWidth="1"/>
    <col min="100" max="101" width="9" hidden="1" customWidth="1"/>
    <col min="102" max="103" width="9.08984375" hidden="1" customWidth="1"/>
    <col min="104" max="104" width="10.54296875" hidden="1" customWidth="1"/>
    <col min="105" max="109" width="6.54296875" hidden="1" customWidth="1"/>
    <col min="110" max="110" width="8.453125" hidden="1" customWidth="1"/>
    <col min="111" max="112" width="7.81640625" hidden="1" customWidth="1"/>
    <col min="113" max="113" width="7" hidden="1" customWidth="1"/>
    <col min="114" max="114" width="8.08984375" hidden="1" customWidth="1"/>
    <col min="115" max="121" width="9.08984375" hidden="1" customWidth="1"/>
    <col min="122" max="122" width="10" hidden="1" customWidth="1"/>
    <col min="123" max="123" width="9.08984375" hidden="1" customWidth="1"/>
    <col min="124" max="124" width="10.54296875" hidden="1" customWidth="1"/>
    <col min="125" max="129" width="6.54296875" hidden="1" customWidth="1"/>
    <col min="130" max="134" width="7" hidden="1" customWidth="1"/>
    <col min="135" max="143" width="9.08984375" hidden="1" customWidth="1"/>
    <col min="144" max="144" width="10.54296875" hidden="1" customWidth="1"/>
    <col min="145" max="148" width="6.453125" hidden="1" customWidth="1"/>
    <col min="149" max="149" width="6.54296875" hidden="1" customWidth="1"/>
    <col min="150" max="151" width="7" hidden="1" customWidth="1"/>
    <col min="152" max="152" width="7.81640625" hidden="1" customWidth="1"/>
    <col min="153" max="153" width="7" hidden="1" customWidth="1"/>
    <col min="154" max="154" width="8.26953125" hidden="1" customWidth="1"/>
    <col min="155" max="166" width="9.08984375" hidden="1" customWidth="1"/>
    <col min="167" max="168" width="5.7265625" hidden="1" customWidth="1"/>
    <col min="169" max="169" width="10.54296875" hidden="1" customWidth="1"/>
    <col min="170" max="170" width="13.453125" hidden="1" customWidth="1"/>
    <col min="171" max="171" width="7.81640625" hidden="1" customWidth="1"/>
    <col min="172" max="172" width="8.81640625" hidden="1" customWidth="1"/>
    <col min="173" max="173" width="7.81640625" hidden="1" customWidth="1"/>
    <col min="174" max="174" width="7.453125" hidden="1" customWidth="1"/>
    <col min="175" max="175" width="10.08984375" hidden="1" customWidth="1"/>
    <col min="176" max="177" width="5" hidden="1" customWidth="1"/>
    <col min="178" max="178" width="3.54296875" hidden="1" customWidth="1"/>
    <col min="179" max="179" width="5.81640625" hidden="1" customWidth="1"/>
    <col min="180" max="180" width="11.81640625" hidden="1" customWidth="1"/>
    <col min="181" max="181" width="5.7265625" hidden="1" customWidth="1"/>
    <col min="182" max="182" width="9.453125" hidden="1" customWidth="1"/>
    <col min="183" max="183" width="9.08984375" hidden="1" customWidth="1"/>
    <col min="184" max="184" width="6.453125" hidden="1" customWidth="1"/>
    <col min="185" max="191" width="5.7265625" hidden="1" customWidth="1"/>
    <col min="192" max="199" width="5.54296875" hidden="1" customWidth="1"/>
    <col min="200" max="200" width="4.7265625" hidden="1" customWidth="1"/>
    <col min="201" max="206" width="5.7265625" customWidth="1"/>
  </cols>
  <sheetData>
    <row r="1" spans="1:206" ht="14.25" customHeight="1" x14ac:dyDescent="0.35">
      <c r="A1" s="42"/>
      <c r="B1" s="43"/>
      <c r="C1" s="43"/>
      <c r="D1" s="43"/>
      <c r="E1" s="44"/>
      <c r="F1" s="45"/>
      <c r="G1" s="44"/>
      <c r="H1" s="44"/>
      <c r="I1" s="14"/>
      <c r="L1" s="15"/>
      <c r="M1" s="46"/>
      <c r="N1" s="46"/>
      <c r="O1" s="42"/>
      <c r="P1" s="42"/>
      <c r="Q1" s="42"/>
      <c r="R1" s="42"/>
      <c r="S1" s="42"/>
      <c r="T1" s="42"/>
      <c r="U1" s="42"/>
      <c r="V1" s="43"/>
      <c r="W1" s="42"/>
      <c r="X1" s="44"/>
      <c r="Y1" s="44"/>
      <c r="Z1" s="44"/>
      <c r="AA1" s="44"/>
      <c r="AB1" s="47"/>
      <c r="AC1" s="48"/>
      <c r="AD1" s="42"/>
      <c r="AE1" s="14"/>
      <c r="AF1" s="14"/>
      <c r="AG1" s="14"/>
      <c r="AH1" s="14"/>
      <c r="AI1" s="44"/>
      <c r="AJ1" s="44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14"/>
      <c r="BS1" s="14"/>
      <c r="BT1" s="50"/>
      <c r="BU1" s="49"/>
      <c r="BV1" s="49"/>
      <c r="BW1" s="49"/>
      <c r="BX1" s="49"/>
      <c r="BY1" s="49"/>
      <c r="BZ1" s="49"/>
      <c r="CA1" s="49"/>
      <c r="CB1" s="14"/>
      <c r="CC1" s="49"/>
      <c r="CD1" s="49"/>
      <c r="CE1" s="14"/>
      <c r="CF1" s="14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14"/>
      <c r="CZ1" s="14"/>
      <c r="DA1" s="49"/>
      <c r="DB1" s="49"/>
      <c r="DC1" s="49"/>
      <c r="DD1" s="49"/>
      <c r="DE1" s="49"/>
      <c r="DF1" s="49"/>
      <c r="DG1" s="49"/>
      <c r="DH1" s="49"/>
      <c r="DI1" s="49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49"/>
      <c r="EE1" s="49"/>
      <c r="EF1" s="49"/>
      <c r="EG1" s="49"/>
      <c r="EH1" s="49"/>
      <c r="EI1" s="49"/>
      <c r="EJ1" s="49"/>
      <c r="EK1" s="49"/>
      <c r="EL1" s="49"/>
      <c r="EM1" s="14"/>
      <c r="EN1" s="49"/>
      <c r="EO1" s="49"/>
      <c r="EP1" s="49"/>
      <c r="EQ1" s="49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49"/>
      <c r="FE1" s="49"/>
      <c r="FF1" s="49"/>
      <c r="FG1" s="14"/>
      <c r="FH1" s="49"/>
      <c r="FI1" s="49"/>
      <c r="FJ1" s="14"/>
      <c r="FK1" s="42"/>
      <c r="FL1" s="42"/>
      <c r="FM1" s="51"/>
      <c r="FN1" s="52"/>
      <c r="FO1" s="51"/>
      <c r="FP1" s="52"/>
      <c r="FQ1" s="52"/>
      <c r="FR1" s="52"/>
      <c r="FS1" s="52"/>
      <c r="FT1" s="53"/>
      <c r="FU1" s="42"/>
      <c r="FV1" s="54"/>
      <c r="FW1" s="43"/>
      <c r="FX1" s="43"/>
      <c r="FY1" s="23"/>
      <c r="FZ1" s="43"/>
      <c r="GA1" s="43"/>
      <c r="GB1" s="43"/>
      <c r="GC1" s="43"/>
      <c r="GD1" s="43"/>
      <c r="GE1" s="43"/>
      <c r="GF1" s="43"/>
      <c r="GG1" s="43"/>
      <c r="GH1" s="43"/>
      <c r="GI1" s="43"/>
      <c r="GJ1" s="43"/>
      <c r="GK1" s="43"/>
      <c r="GL1" s="43"/>
      <c r="GM1" s="43"/>
      <c r="GN1" s="43"/>
      <c r="GO1" s="43"/>
      <c r="GP1" s="43"/>
      <c r="GQ1" s="43"/>
      <c r="GR1" s="42"/>
      <c r="GS1" s="42"/>
      <c r="GT1" s="42"/>
      <c r="GU1" s="42"/>
      <c r="GV1" s="42"/>
      <c r="GW1" s="42"/>
      <c r="GX1" s="42"/>
    </row>
    <row r="2" spans="1:206" ht="14.25" customHeight="1" x14ac:dyDescent="0.35">
      <c r="A2" s="42"/>
      <c r="B2" s="55" t="s">
        <v>92</v>
      </c>
      <c r="C2" s="54"/>
      <c r="D2" s="45"/>
      <c r="E2" s="56"/>
      <c r="F2" s="54"/>
      <c r="G2" s="56"/>
      <c r="H2" s="56"/>
      <c r="I2" s="14"/>
      <c r="J2" s="57"/>
      <c r="K2" s="58"/>
      <c r="L2" s="158"/>
      <c r="M2" s="59"/>
      <c r="N2" s="46"/>
      <c r="O2" s="55" t="s">
        <v>92</v>
      </c>
      <c r="P2" s="60"/>
      <c r="Q2" s="60"/>
      <c r="R2" s="60"/>
      <c r="S2" s="60"/>
      <c r="T2" s="60"/>
      <c r="U2" s="60"/>
      <c r="V2" s="42"/>
      <c r="W2" s="42"/>
      <c r="X2" s="54" t="s">
        <v>37</v>
      </c>
      <c r="Y2" s="54"/>
      <c r="Z2" s="54"/>
      <c r="AA2" s="54"/>
      <c r="AB2" s="43"/>
      <c r="AC2" s="23"/>
      <c r="AD2" s="42"/>
      <c r="AE2" s="61" t="s">
        <v>92</v>
      </c>
      <c r="AF2" s="42"/>
      <c r="AG2" s="42"/>
      <c r="AH2" s="42"/>
      <c r="AI2" s="56"/>
      <c r="AJ2" s="56"/>
      <c r="AK2" s="14"/>
      <c r="AL2" s="57"/>
      <c r="AM2" s="58"/>
      <c r="AN2" s="62" t="s">
        <v>93</v>
      </c>
      <c r="AO2" s="62"/>
      <c r="AP2" s="62"/>
      <c r="AQ2" s="62"/>
      <c r="AR2" s="62"/>
      <c r="AS2" s="62"/>
      <c r="AT2" s="63" t="s">
        <v>94</v>
      </c>
      <c r="AU2" s="63"/>
      <c r="AV2" s="63"/>
      <c r="AW2" s="63"/>
      <c r="AX2" s="63"/>
      <c r="AY2" s="63"/>
      <c r="AZ2" s="64" t="s">
        <v>95</v>
      </c>
      <c r="BA2" s="64"/>
      <c r="BB2" s="64"/>
      <c r="BC2" s="64"/>
      <c r="BD2" s="64"/>
      <c r="BE2" s="64"/>
      <c r="BF2" s="65" t="s">
        <v>95</v>
      </c>
      <c r="BG2" s="65"/>
      <c r="BH2" s="65"/>
      <c r="BI2" s="65"/>
      <c r="BJ2" s="65"/>
      <c r="BK2" s="65"/>
      <c r="BL2" s="66" t="s">
        <v>96</v>
      </c>
      <c r="BM2" s="66"/>
      <c r="BN2" s="66"/>
      <c r="BO2" s="66"/>
      <c r="BP2" s="66"/>
      <c r="BQ2" s="66"/>
      <c r="BR2" s="14"/>
      <c r="BS2" s="14"/>
      <c r="BT2" s="67" t="s">
        <v>93</v>
      </c>
      <c r="BU2" s="62"/>
      <c r="BV2" s="62"/>
      <c r="BW2" s="62"/>
      <c r="BX2" s="62"/>
      <c r="BY2" s="62"/>
      <c r="BZ2" s="62"/>
      <c r="CA2" s="62"/>
      <c r="CB2" s="67"/>
      <c r="CC2" s="62"/>
      <c r="CD2" s="62"/>
      <c r="CE2" s="14"/>
      <c r="CF2" s="68" t="s">
        <v>94</v>
      </c>
      <c r="CG2" s="63">
        <f>COUNTIF(CC4:CC7,1)</f>
        <v>4</v>
      </c>
      <c r="CH2" s="63"/>
      <c r="CI2" s="63"/>
      <c r="CJ2" s="63"/>
      <c r="CK2" s="63"/>
      <c r="CL2" s="63"/>
      <c r="CM2" s="63"/>
      <c r="CN2" s="63"/>
      <c r="CO2" s="63"/>
      <c r="CP2" s="63"/>
      <c r="CQ2" s="49"/>
      <c r="CR2" s="49"/>
      <c r="CS2" s="49"/>
      <c r="CT2" s="49"/>
      <c r="CU2" s="49"/>
      <c r="CV2" s="49"/>
      <c r="CW2" s="49"/>
      <c r="CX2" s="49"/>
      <c r="CY2" s="14"/>
      <c r="CZ2" s="69" t="s">
        <v>97</v>
      </c>
      <c r="DA2" s="64">
        <f>COUNTIF(CC4:CC7,2)</f>
        <v>0</v>
      </c>
      <c r="DB2" s="64"/>
      <c r="DC2" s="64"/>
      <c r="DD2" s="64"/>
      <c r="DE2" s="64"/>
      <c r="DF2" s="64"/>
      <c r="DG2" s="64"/>
      <c r="DH2" s="64"/>
      <c r="DI2" s="64"/>
      <c r="DJ2" s="69"/>
      <c r="DK2" s="14"/>
      <c r="DL2" s="14"/>
      <c r="DM2" s="14"/>
      <c r="DN2" s="14"/>
      <c r="DO2" s="14"/>
      <c r="DP2" s="14"/>
      <c r="DQ2" s="14"/>
      <c r="DR2" s="14"/>
      <c r="DS2" s="14"/>
      <c r="DT2" s="65" t="s">
        <v>95</v>
      </c>
      <c r="DU2" s="65">
        <f>COUNTIF(CC4:CC7,3)</f>
        <v>0</v>
      </c>
      <c r="DV2" s="65"/>
      <c r="DW2" s="65"/>
      <c r="DX2" s="65"/>
      <c r="DY2" s="65"/>
      <c r="DZ2" s="65"/>
      <c r="EA2" s="65"/>
      <c r="EB2" s="65"/>
      <c r="EC2" s="65"/>
      <c r="ED2" s="65"/>
      <c r="EE2" s="49"/>
      <c r="EF2" s="49"/>
      <c r="EG2" s="49"/>
      <c r="EH2" s="49"/>
      <c r="EI2" s="49"/>
      <c r="EJ2" s="49"/>
      <c r="EK2" s="49"/>
      <c r="EL2" s="49"/>
      <c r="EM2" s="14"/>
      <c r="EN2" s="66" t="s">
        <v>96</v>
      </c>
      <c r="EO2" s="66">
        <f>COUNTIF(CC4:CC7,4)</f>
        <v>0</v>
      </c>
      <c r="EP2" s="66"/>
      <c r="EQ2" s="66"/>
      <c r="ER2" s="66"/>
      <c r="ES2" s="66"/>
      <c r="ET2" s="66"/>
      <c r="EU2" s="66"/>
      <c r="EV2" s="66"/>
      <c r="EW2" s="66"/>
      <c r="EX2" s="66"/>
      <c r="EY2" s="49"/>
      <c r="EZ2" s="49"/>
      <c r="FA2" s="49"/>
      <c r="FB2" s="49"/>
      <c r="FC2" s="49"/>
      <c r="FD2" s="49"/>
      <c r="FE2" s="49"/>
      <c r="FF2" s="49"/>
      <c r="FG2" s="14"/>
      <c r="FH2" s="49"/>
      <c r="FI2" s="49"/>
      <c r="FJ2" s="14"/>
      <c r="FK2" s="42"/>
      <c r="FL2" s="42"/>
      <c r="FM2" s="70" t="s">
        <v>98</v>
      </c>
      <c r="FN2" s="58"/>
      <c r="FO2" s="58"/>
      <c r="FP2" s="58"/>
      <c r="FQ2" s="58"/>
      <c r="FR2" s="58"/>
      <c r="FS2" s="58"/>
      <c r="FT2" s="58"/>
      <c r="FU2" s="58"/>
      <c r="FV2" s="58"/>
      <c r="FW2" s="58"/>
      <c r="FX2" s="58"/>
      <c r="FY2" s="58"/>
      <c r="FZ2" s="71" t="s">
        <v>99</v>
      </c>
      <c r="GA2" s="71"/>
      <c r="GB2" s="71"/>
      <c r="GC2" s="71"/>
      <c r="GD2" s="71"/>
      <c r="GE2" s="42"/>
      <c r="GF2" s="42"/>
      <c r="GG2" s="71"/>
      <c r="GH2" s="71"/>
      <c r="GI2" s="71"/>
      <c r="GJ2" s="71" t="s">
        <v>100</v>
      </c>
      <c r="GK2" s="71"/>
      <c r="GL2" s="71"/>
      <c r="GM2" s="71"/>
      <c r="GN2" s="71"/>
      <c r="GO2" s="71"/>
      <c r="GP2" s="71"/>
      <c r="GQ2" s="71"/>
      <c r="GR2" s="42"/>
      <c r="GS2" s="42"/>
      <c r="GT2" s="42"/>
      <c r="GU2" s="42"/>
      <c r="GV2" s="42"/>
      <c r="GW2" s="42"/>
      <c r="GX2" s="42"/>
    </row>
    <row r="3" spans="1:206" ht="14.25" customHeight="1" x14ac:dyDescent="0.35">
      <c r="A3" s="42"/>
      <c r="B3" s="72" t="s">
        <v>101</v>
      </c>
      <c r="C3" s="73" t="s">
        <v>102</v>
      </c>
      <c r="D3" s="189" t="s">
        <v>101</v>
      </c>
      <c r="E3" s="187"/>
      <c r="F3" s="190"/>
      <c r="G3" s="197" t="s">
        <v>103</v>
      </c>
      <c r="H3" s="198"/>
      <c r="I3" s="199"/>
      <c r="J3" s="74" t="s">
        <v>104</v>
      </c>
      <c r="K3" s="79" t="s">
        <v>142</v>
      </c>
      <c r="L3" s="156"/>
      <c r="M3" s="75" t="s">
        <v>105</v>
      </c>
      <c r="N3" s="46"/>
      <c r="O3" s="76" t="s">
        <v>106</v>
      </c>
      <c r="P3" s="77" t="s">
        <v>107</v>
      </c>
      <c r="Q3" s="77" t="s">
        <v>108</v>
      </c>
      <c r="R3" s="77" t="s">
        <v>109</v>
      </c>
      <c r="S3" s="77" t="s">
        <v>110</v>
      </c>
      <c r="T3" s="77" t="s">
        <v>111</v>
      </c>
      <c r="U3" s="77" t="s">
        <v>112</v>
      </c>
      <c r="V3" s="78" t="s">
        <v>113</v>
      </c>
      <c r="W3" s="42"/>
      <c r="X3" s="72" t="s">
        <v>114</v>
      </c>
      <c r="Y3" s="186" t="s">
        <v>115</v>
      </c>
      <c r="Z3" s="187"/>
      <c r="AA3" s="187"/>
      <c r="AB3" s="192"/>
      <c r="AC3" s="159" t="s">
        <v>142</v>
      </c>
      <c r="AD3" s="42"/>
      <c r="AE3" s="76" t="s">
        <v>102</v>
      </c>
      <c r="AF3" s="193" t="s">
        <v>101</v>
      </c>
      <c r="AG3" s="187"/>
      <c r="AH3" s="188"/>
      <c r="AI3" s="197" t="s">
        <v>103</v>
      </c>
      <c r="AJ3" s="198"/>
      <c r="AK3" s="199"/>
      <c r="AL3" s="79" t="s">
        <v>116</v>
      </c>
      <c r="AM3" s="52"/>
      <c r="AN3" s="62" t="s">
        <v>117</v>
      </c>
      <c r="AO3" s="62" t="s">
        <v>118</v>
      </c>
      <c r="AP3" s="62" t="s">
        <v>119</v>
      </c>
      <c r="AQ3" s="62" t="s">
        <v>120</v>
      </c>
      <c r="AR3" s="62" t="s">
        <v>121</v>
      </c>
      <c r="AS3" s="62" t="s">
        <v>122</v>
      </c>
      <c r="AT3" s="63" t="s">
        <v>117</v>
      </c>
      <c r="AU3" s="63" t="s">
        <v>118</v>
      </c>
      <c r="AV3" s="63" t="s">
        <v>119</v>
      </c>
      <c r="AW3" s="63" t="s">
        <v>120</v>
      </c>
      <c r="AX3" s="63" t="s">
        <v>121</v>
      </c>
      <c r="AY3" s="63" t="s">
        <v>122</v>
      </c>
      <c r="AZ3" s="64" t="s">
        <v>117</v>
      </c>
      <c r="BA3" s="64" t="s">
        <v>118</v>
      </c>
      <c r="BB3" s="64" t="s">
        <v>119</v>
      </c>
      <c r="BC3" s="64" t="s">
        <v>120</v>
      </c>
      <c r="BD3" s="64" t="s">
        <v>121</v>
      </c>
      <c r="BE3" s="64" t="s">
        <v>122</v>
      </c>
      <c r="BF3" s="65" t="s">
        <v>117</v>
      </c>
      <c r="BG3" s="65" t="s">
        <v>118</v>
      </c>
      <c r="BH3" s="65" t="s">
        <v>119</v>
      </c>
      <c r="BI3" s="65" t="s">
        <v>120</v>
      </c>
      <c r="BJ3" s="65" t="s">
        <v>121</v>
      </c>
      <c r="BK3" s="65" t="s">
        <v>122</v>
      </c>
      <c r="BL3" s="66" t="s">
        <v>117</v>
      </c>
      <c r="BM3" s="66" t="s">
        <v>118</v>
      </c>
      <c r="BN3" s="66" t="s">
        <v>119</v>
      </c>
      <c r="BO3" s="66" t="s">
        <v>120</v>
      </c>
      <c r="BP3" s="66" t="s">
        <v>121</v>
      </c>
      <c r="BQ3" s="66" t="s">
        <v>122</v>
      </c>
      <c r="BR3" s="14"/>
      <c r="BS3" s="14"/>
      <c r="BT3" s="67" t="s">
        <v>106</v>
      </c>
      <c r="BU3" s="62" t="s">
        <v>107</v>
      </c>
      <c r="BV3" s="62" t="s">
        <v>108</v>
      </c>
      <c r="BW3" s="62" t="s">
        <v>109</v>
      </c>
      <c r="BX3" s="62" t="s">
        <v>110</v>
      </c>
      <c r="BY3" s="62" t="s">
        <v>111</v>
      </c>
      <c r="BZ3" s="62" t="s">
        <v>112</v>
      </c>
      <c r="CA3" s="62" t="s">
        <v>113</v>
      </c>
      <c r="CB3" s="67" t="s">
        <v>123</v>
      </c>
      <c r="CC3" s="62" t="s">
        <v>124</v>
      </c>
      <c r="CD3" s="62" t="s">
        <v>125</v>
      </c>
      <c r="CE3" s="14"/>
      <c r="CF3" s="68" t="s">
        <v>106</v>
      </c>
      <c r="CG3" s="63" t="s">
        <v>107</v>
      </c>
      <c r="CH3" s="63" t="s">
        <v>108</v>
      </c>
      <c r="CI3" s="63" t="s">
        <v>109</v>
      </c>
      <c r="CJ3" s="63" t="s">
        <v>113</v>
      </c>
      <c r="CK3" s="63" t="s">
        <v>123</v>
      </c>
      <c r="CL3" s="63" t="s">
        <v>124</v>
      </c>
      <c r="CM3" s="80" t="s">
        <v>112</v>
      </c>
      <c r="CN3" s="80" t="s">
        <v>126</v>
      </c>
      <c r="CO3" s="80" t="s">
        <v>110</v>
      </c>
      <c r="CP3" s="80" t="s">
        <v>127</v>
      </c>
      <c r="CQ3" s="63" t="s">
        <v>128</v>
      </c>
      <c r="CR3" s="80" t="s">
        <v>129</v>
      </c>
      <c r="CS3" s="80" t="s">
        <v>130</v>
      </c>
      <c r="CT3" s="80" t="s">
        <v>131</v>
      </c>
      <c r="CU3" s="80" t="s">
        <v>132</v>
      </c>
      <c r="CV3" s="80" t="s">
        <v>133</v>
      </c>
      <c r="CW3" s="80" t="s">
        <v>134</v>
      </c>
      <c r="CX3" s="63" t="s">
        <v>135</v>
      </c>
      <c r="CY3" s="14"/>
      <c r="CZ3" s="69" t="s">
        <v>106</v>
      </c>
      <c r="DA3" s="64" t="s">
        <v>107</v>
      </c>
      <c r="DB3" s="64" t="s">
        <v>108</v>
      </c>
      <c r="DC3" s="64" t="s">
        <v>109</v>
      </c>
      <c r="DD3" s="64" t="s">
        <v>113</v>
      </c>
      <c r="DE3" s="64" t="s">
        <v>123</v>
      </c>
      <c r="DF3" s="64" t="s">
        <v>124</v>
      </c>
      <c r="DG3" s="64" t="s">
        <v>112</v>
      </c>
      <c r="DH3" s="64" t="s">
        <v>126</v>
      </c>
      <c r="DI3" s="64" t="s">
        <v>110</v>
      </c>
      <c r="DJ3" s="69" t="s">
        <v>127</v>
      </c>
      <c r="DK3" s="69" t="s">
        <v>128</v>
      </c>
      <c r="DL3" s="69" t="s">
        <v>129</v>
      </c>
      <c r="DM3" s="69" t="s">
        <v>130</v>
      </c>
      <c r="DN3" s="69" t="s">
        <v>131</v>
      </c>
      <c r="DO3" s="69" t="s">
        <v>132</v>
      </c>
      <c r="DP3" s="69" t="s">
        <v>133</v>
      </c>
      <c r="DQ3" s="69" t="s">
        <v>134</v>
      </c>
      <c r="DR3" s="69" t="s">
        <v>135</v>
      </c>
      <c r="DS3" s="14"/>
      <c r="DT3" s="65" t="s">
        <v>106</v>
      </c>
      <c r="DU3" s="65" t="s">
        <v>107</v>
      </c>
      <c r="DV3" s="65" t="s">
        <v>108</v>
      </c>
      <c r="DW3" s="65" t="s">
        <v>109</v>
      </c>
      <c r="DX3" s="65" t="s">
        <v>113</v>
      </c>
      <c r="DY3" s="65" t="s">
        <v>123</v>
      </c>
      <c r="DZ3" s="65" t="s">
        <v>124</v>
      </c>
      <c r="EA3" s="65" t="s">
        <v>112</v>
      </c>
      <c r="EB3" s="65" t="s">
        <v>126</v>
      </c>
      <c r="EC3" s="65" t="s">
        <v>110</v>
      </c>
      <c r="ED3" s="65" t="s">
        <v>127</v>
      </c>
      <c r="EE3" s="65" t="s">
        <v>128</v>
      </c>
      <c r="EF3" s="65" t="s">
        <v>129</v>
      </c>
      <c r="EG3" s="65" t="s">
        <v>130</v>
      </c>
      <c r="EH3" s="65" t="s">
        <v>131</v>
      </c>
      <c r="EI3" s="65" t="s">
        <v>132</v>
      </c>
      <c r="EJ3" s="65" t="s">
        <v>133</v>
      </c>
      <c r="EK3" s="65" t="s">
        <v>134</v>
      </c>
      <c r="EL3" s="65" t="s">
        <v>135</v>
      </c>
      <c r="EM3" s="14"/>
      <c r="EN3" s="66" t="s">
        <v>106</v>
      </c>
      <c r="EO3" s="66" t="s">
        <v>107</v>
      </c>
      <c r="EP3" s="66" t="s">
        <v>108</v>
      </c>
      <c r="EQ3" s="66" t="s">
        <v>109</v>
      </c>
      <c r="ER3" s="66" t="s">
        <v>113</v>
      </c>
      <c r="ES3" s="66" t="s">
        <v>123</v>
      </c>
      <c r="ET3" s="66" t="s">
        <v>124</v>
      </c>
      <c r="EU3" s="66" t="s">
        <v>112</v>
      </c>
      <c r="EV3" s="66" t="s">
        <v>126</v>
      </c>
      <c r="EW3" s="66" t="s">
        <v>110</v>
      </c>
      <c r="EX3" s="66" t="s">
        <v>127</v>
      </c>
      <c r="EY3" s="66" t="s">
        <v>128</v>
      </c>
      <c r="EZ3" s="66" t="s">
        <v>129</v>
      </c>
      <c r="FA3" s="66" t="s">
        <v>130</v>
      </c>
      <c r="FB3" s="66" t="s">
        <v>131</v>
      </c>
      <c r="FC3" s="66" t="s">
        <v>132</v>
      </c>
      <c r="FD3" s="66" t="s">
        <v>133</v>
      </c>
      <c r="FE3" s="66" t="s">
        <v>134</v>
      </c>
      <c r="FF3" s="66" t="s">
        <v>135</v>
      </c>
      <c r="FG3" s="14"/>
      <c r="FH3" s="66" t="s">
        <v>136</v>
      </c>
      <c r="FI3" s="66" t="s">
        <v>137</v>
      </c>
      <c r="FJ3" s="14"/>
      <c r="FK3" s="42"/>
      <c r="FL3" s="42"/>
      <c r="FM3" s="70" t="s">
        <v>123</v>
      </c>
      <c r="FN3" s="70" t="s">
        <v>106</v>
      </c>
      <c r="FO3" s="81" t="s">
        <v>138</v>
      </c>
      <c r="FP3" s="81" t="s">
        <v>139</v>
      </c>
      <c r="FQ3" s="81" t="s">
        <v>140</v>
      </c>
      <c r="FR3" s="81" t="s">
        <v>125</v>
      </c>
      <c r="FS3" s="81" t="s">
        <v>141</v>
      </c>
      <c r="FT3" s="81" t="s">
        <v>142</v>
      </c>
      <c r="FU3" s="81" t="s">
        <v>112</v>
      </c>
      <c r="FV3" s="81" t="s">
        <v>110</v>
      </c>
      <c r="FW3" s="81" t="s">
        <v>123</v>
      </c>
      <c r="FX3" s="70" t="s">
        <v>143</v>
      </c>
      <c r="FY3" s="58"/>
      <c r="FZ3" s="70" t="s">
        <v>144</v>
      </c>
      <c r="GA3" s="70">
        <f>MAX(GR4:GR498)</f>
        <v>2</v>
      </c>
      <c r="GB3" s="70" t="s">
        <v>145</v>
      </c>
      <c r="GC3" s="70" t="s">
        <v>146</v>
      </c>
      <c r="GD3" s="70" t="s">
        <v>147</v>
      </c>
      <c r="GE3" s="70" t="s">
        <v>148</v>
      </c>
      <c r="GF3" s="70" t="s">
        <v>149</v>
      </c>
      <c r="GG3" s="70" t="s">
        <v>150</v>
      </c>
      <c r="GH3" s="70" t="s">
        <v>151</v>
      </c>
      <c r="GI3" s="70" t="s">
        <v>152</v>
      </c>
      <c r="GJ3" s="70" t="s">
        <v>145</v>
      </c>
      <c r="GK3" s="70" t="s">
        <v>146</v>
      </c>
      <c r="GL3" s="70" t="s">
        <v>147</v>
      </c>
      <c r="GM3" s="70" t="s">
        <v>148</v>
      </c>
      <c r="GN3" s="70" t="s">
        <v>149</v>
      </c>
      <c r="GO3" s="70" t="s">
        <v>150</v>
      </c>
      <c r="GP3" s="70" t="s">
        <v>151</v>
      </c>
      <c r="GQ3" s="70" t="s">
        <v>152</v>
      </c>
      <c r="GR3" s="70" t="s">
        <v>153</v>
      </c>
      <c r="GS3" s="42"/>
      <c r="GT3" s="42"/>
      <c r="GU3" s="42"/>
      <c r="GV3" s="42"/>
      <c r="GW3" s="42"/>
      <c r="GX3" s="56"/>
    </row>
    <row r="4" spans="1:206" ht="14.25" customHeight="1" x14ac:dyDescent="0.35">
      <c r="A4" s="42"/>
      <c r="B4" s="85">
        <v>1</v>
      </c>
      <c r="C4" s="86">
        <v>46184</v>
      </c>
      <c r="D4" s="87" t="s">
        <v>156</v>
      </c>
      <c r="E4" s="88" t="s">
        <v>157</v>
      </c>
      <c r="F4" s="89" t="s">
        <v>158</v>
      </c>
      <c r="G4" s="90"/>
      <c r="H4" s="85" t="s">
        <v>157</v>
      </c>
      <c r="I4" s="90"/>
      <c r="J4" s="85" t="str">
        <f t="shared" ref="J4:J9" si="0">IF(OR(ISBLANK(G4),ISBLANK(I4)),"",IF(G4&gt;I4,1,IF(G4&lt;I4,2,"X")))</f>
        <v/>
      </c>
      <c r="K4" s="160">
        <f>IF(OR(G4="",I4="",'Resultat &amp; tabell'!G4="",'Resultat &amp; tabell'!I4=""),0,IF(G4='Resultat &amp; tabell'!G4,1,0)+IF(I4='Resultat &amp; tabell'!I4,1,0)+IF(J4='Resultat &amp; tabell'!J4,3,0))</f>
        <v>0</v>
      </c>
      <c r="L4" s="155"/>
      <c r="M4" s="92">
        <f t="shared" ref="M4:M9" si="1">IF(VLOOKUP(D4,$BT$3:$CC$7,10,FALSE)=VLOOKUP(F4,$BT$3:$CC$7,10,FALSE),VLOOKUP(D4,$BT$3:$CC$7,10,FALSE),"-")</f>
        <v>1</v>
      </c>
      <c r="N4" s="46">
        <v>1</v>
      </c>
      <c r="O4" s="93" t="str">
        <f>VLOOKUP(N4,FI4:FJ7,2,FALSE)</f>
        <v>Mexiko</v>
      </c>
      <c r="P4" s="94">
        <f>VLOOKUP($O$4,$BT$4:$CA$7,2,FALSE)</f>
        <v>0</v>
      </c>
      <c r="Q4" s="94">
        <f>VLOOKUP($O$4,$BT$4:$CA$7,3,FALSE)</f>
        <v>0</v>
      </c>
      <c r="R4" s="94">
        <f>VLOOKUP($O$4,$BT$4:$CA$7,4,FALSE)</f>
        <v>0</v>
      </c>
      <c r="S4" s="94">
        <f>VLOOKUP($O$4,$BT$4:$CA$7,5,FALSE)</f>
        <v>0</v>
      </c>
      <c r="T4" s="94">
        <f>VLOOKUP($O$4,$BT$4:$CA$7,6,FALSE)</f>
        <v>0</v>
      </c>
      <c r="U4" s="94">
        <f>VLOOKUP($O$4,$BT$4:$CA$7,7,FALSE)</f>
        <v>0</v>
      </c>
      <c r="V4" s="95">
        <f>VLOOKUP($O$4,$BT$4:$CA$7,8,FALSE)</f>
        <v>0</v>
      </c>
      <c r="W4" s="42"/>
      <c r="X4" s="96" t="s">
        <v>40</v>
      </c>
      <c r="Y4" s="196"/>
      <c r="Z4" s="187"/>
      <c r="AA4" s="187"/>
      <c r="AB4" s="192"/>
      <c r="AC4" s="160">
        <f>IF(AND('Resultat &amp; tabell'!Y4&gt;0,Y4='Resultat &amp; tabell'!Y4),20,0)</f>
        <v>0</v>
      </c>
      <c r="AD4" s="42"/>
      <c r="AE4" s="98">
        <f t="shared" ref="AE4:AH4" si="2">C4</f>
        <v>46184</v>
      </c>
      <c r="AF4" s="98" t="str">
        <f t="shared" si="2"/>
        <v>Mexiko</v>
      </c>
      <c r="AG4" s="98" t="str">
        <f t="shared" si="2"/>
        <v>-</v>
      </c>
      <c r="AH4" s="98" t="str">
        <f t="shared" si="2"/>
        <v>Sydafrika</v>
      </c>
      <c r="AI4" s="90" t="str">
        <f t="shared" ref="AI4:AI9" si="3">IF(G4="","",G4)</f>
        <v/>
      </c>
      <c r="AJ4" s="85" t="str">
        <f t="shared" ref="AJ4:AJ9" si="4">H4</f>
        <v>-</v>
      </c>
      <c r="AK4" s="90" t="str">
        <f t="shared" ref="AK4:AK9" si="5">IF(I4="","",I4)</f>
        <v/>
      </c>
      <c r="AL4" s="85" t="str">
        <f t="shared" ref="AL4:AL9" si="6">J4</f>
        <v/>
      </c>
      <c r="AM4" s="91"/>
      <c r="AN4" s="49">
        <f t="shared" ref="AN4:AN9" si="7">IF(AI4&gt;AK4,1,0)</f>
        <v>0</v>
      </c>
      <c r="AO4" s="49">
        <f t="shared" ref="AO4:AO9" si="8">IF(AK4&gt;AI4,1,0)</f>
        <v>0</v>
      </c>
      <c r="AP4" s="49">
        <f t="shared" ref="AP4:AP9" si="9">IF(AND(AI4=AK4,AI4&lt;&gt;""),1,0)</f>
        <v>0</v>
      </c>
      <c r="AQ4" s="49">
        <f t="shared" ref="AQ4:AQ9" si="10">IF(AND(AI4=AK4,AI4&lt;&gt;""),1,0)</f>
        <v>0</v>
      </c>
      <c r="AR4" s="49">
        <f t="shared" ref="AR4:AR9" si="11">IF(AI4&lt;AK4,1,0)</f>
        <v>0</v>
      </c>
      <c r="AS4" s="49">
        <f t="shared" ref="AS4:AS9" si="12">IF(AK4&lt;AI4,1,)</f>
        <v>0</v>
      </c>
      <c r="AT4" s="49">
        <f t="shared" ref="AT4:AT9" si="13">IF(ISERROR(VLOOKUP(AF4,CF:CF,1,FALSE)),0,1)*IF(ISERROR(VLOOKUP(AH4,CF:CF,1,FALSE)),0,1)*AN4</f>
        <v>0</v>
      </c>
      <c r="AU4" s="49">
        <f t="shared" ref="AU4:AU9" si="14">IF(ISERROR(VLOOKUP(AF4,CF:CF,1,FALSE)),0,1)*IF(ISERROR(VLOOKUP(AH4,CF:CF,1,FALSE)),0,1)*AO4</f>
        <v>0</v>
      </c>
      <c r="AV4" s="49">
        <f t="shared" ref="AV4:AV9" si="15">IF(ISERROR(VLOOKUP(AF4,CF:CF,1,FALSE)),0,1)*IF(ISERROR(VLOOKUP(AH4,CF:CF,1,FALSE)),0,1)*AP4</f>
        <v>0</v>
      </c>
      <c r="AW4" s="49">
        <f t="shared" ref="AW4:AW9" si="16">IF(ISERROR(VLOOKUP(AF4,CF:CF,1,FALSE)),0,1)*IF(ISERROR(VLOOKUP(AH4,CF:CF,1,FALSE)),0,1)*AQ4</f>
        <v>0</v>
      </c>
      <c r="AX4" s="49">
        <f t="shared" ref="AX4:AX9" si="17">IF(ISERROR(VLOOKUP(AF4,CF:CF,1,FALSE)),0,1)*IF(ISERROR(VLOOKUP(AH4,CF:CF,1,FALSE)),0,1)*AR4</f>
        <v>0</v>
      </c>
      <c r="AY4" s="49">
        <f t="shared" ref="AY4:AY9" si="18">IF(ISERROR(VLOOKUP(AF4,CF:CF,1,FALSE)),0,1)*IF(ISERROR(VLOOKUP(AH4,CF:CF,1,FALSE)),0,1)*AS4</f>
        <v>0</v>
      </c>
      <c r="AZ4" s="49">
        <f t="shared" ref="AZ4:AZ9" si="19">IF(ISERROR(VLOOKUP(AF4,CZ:CZ,1,FALSE)),0,1)*IF(ISERROR(VLOOKUP(AH4,CZ:CZ,1,FALSE)),0,1)*AN4</f>
        <v>0</v>
      </c>
      <c r="BA4" s="49">
        <f t="shared" ref="BA4:BA9" si="20">IF(ISERROR(VLOOKUP(AF4,CZ:CZ,1,FALSE)),0,1)*IF(ISERROR(VLOOKUP(AH4,CZ:CZ,1,FALSE)),0,1)*AO4</f>
        <v>0</v>
      </c>
      <c r="BB4" s="49">
        <f t="shared" ref="BB4:BB9" si="21">IF(ISERROR(VLOOKUP(AF4,CZ:CZ,1,FALSE)),0,1)*IF(ISERROR(VLOOKUP(AH4,CZ:CZ,1,FALSE)),0,1)*AP4</f>
        <v>0</v>
      </c>
      <c r="BC4" s="49">
        <f t="shared" ref="BC4:BC9" si="22">IF(ISERROR(VLOOKUP(AF4,CZ:CZ,1,FALSE)),0,1)*IF(ISERROR(VLOOKUP(AH4,CZ:CZ,1,FALSE)),0,1)*AQ4</f>
        <v>0</v>
      </c>
      <c r="BD4" s="49">
        <f t="shared" ref="BD4:BD9" si="23">IF(ISERROR(VLOOKUP(AF4,CZ:CZ,1,FALSE)),0,1)*IF(ISERROR(VLOOKUP(AH4,CZ:CZ,1,FALSE)),0,1)*AR4</f>
        <v>0</v>
      </c>
      <c r="BE4" s="49">
        <f t="shared" ref="BE4:BE9" si="24">IF(ISERROR(VLOOKUP(AF4,CZ:CZ,1,FALSE)),0,1)*IF(ISERROR(VLOOKUP(AH4,CZ:CZ,1,FALSE)),0,1)*AS4</f>
        <v>0</v>
      </c>
      <c r="BF4" s="49">
        <f t="shared" ref="BF4:BF9" si="25">IF(ISERROR(VLOOKUP(AF4,DT:DT,1,FALSE)),0,1)*IF(ISERROR(VLOOKUP(AH4,DT:DT,1,FALSE)),0,1)*AN4</f>
        <v>0</v>
      </c>
      <c r="BG4" s="49">
        <f t="shared" ref="BG4:BG9" si="26">IF(ISERROR(VLOOKUP(AF4,DT:DT,1,FALSE)),0,1)*IF(ISERROR(VLOOKUP(AH4,DT:DT,1,FALSE)),0,1)*AO4</f>
        <v>0</v>
      </c>
      <c r="BH4" s="49">
        <f t="shared" ref="BH4:BH9" si="27">IF(ISERROR(VLOOKUP(AF4,DT:DT,1,FALSE)),0,1)*IF(ISERROR(VLOOKUP(AH4,DT:DT,1,FALSE)),0,1)*AP4</f>
        <v>0</v>
      </c>
      <c r="BI4" s="49">
        <f t="shared" ref="BI4:BI9" si="28">IF(ISERROR(VLOOKUP(AF4,DT:DT,1,FALSE)),0,1)*IF(ISERROR(VLOOKUP(AH4,DT:DT,1,FALSE)),0,1)*AQ4</f>
        <v>0</v>
      </c>
      <c r="BJ4" s="49">
        <f t="shared" ref="BJ4:BJ9" si="29">IF(ISERROR(VLOOKUP(AF4,DT:DT,1,FALSE)),0,1)*IF(ISERROR(VLOOKUP(AH4,DT:DT,1,FALSE)),0,1)*AR4</f>
        <v>0</v>
      </c>
      <c r="BK4" s="49">
        <f t="shared" ref="BK4:BK9" si="30">IF(ISERROR(VLOOKUP(AF4,DT:DT,1,FALSE)),0,1)*IF(ISERROR(VLOOKUP(AH4,DT:DT,1,FALSE)),0,1)*AS4</f>
        <v>0</v>
      </c>
      <c r="BL4" s="49">
        <f t="shared" ref="BL4:BL9" si="31">IF(ISERROR(VLOOKUP(AF4,EN:EN,1,FALSE)),0,1)*IF(ISERROR(VLOOKUP(AH4,EN:EN,1,FALSE)),0,1)*AN4</f>
        <v>0</v>
      </c>
      <c r="BM4" s="49">
        <f t="shared" ref="BM4:BM9" si="32">IF(ISERROR(VLOOKUP(AF4,EN:EN,1,FALSE)),0,1)*IF(ISERROR(VLOOKUP(AH4,EN:EN,1,FALSE)),0,1)*AO4</f>
        <v>0</v>
      </c>
      <c r="BN4" s="49">
        <f t="shared" ref="BN4:BN9" si="33">IF(ISERROR(VLOOKUP(AF4,EN:EN,1,FALSE)),0,1)*IF(ISERROR(VLOOKUP(AH4,EN:EN,1,FALSE)),0,1)*AP4</f>
        <v>0</v>
      </c>
      <c r="BO4" s="49">
        <f t="shared" ref="BO4:BO9" si="34">IF(ISERROR(VLOOKUP(AF4,EN:EN,1,FALSE)),0,1)*IF(ISERROR(VLOOKUP(AH4,EN:EN,1,FALSE)),0,1)*AQ4</f>
        <v>0</v>
      </c>
      <c r="BP4" s="49">
        <f t="shared" ref="BP4:BP9" si="35">IF(ISERROR(VLOOKUP(AF4,EN:EN,1,FALSE)),0,1)*IF(ISERROR(VLOOKUP(AH4,EN:EN,1,FALSE)),0,1)*AR4</f>
        <v>0</v>
      </c>
      <c r="BQ4" s="49">
        <f t="shared" ref="BQ4:BQ9" si="36">IF(ISERROR(VLOOKUP(AF4,EN:EN,1,FALSE)),0,1)*IF(ISERROR(VLOOKUP(AH4,EN:EN,1,FALSE)),0,1)*AS4</f>
        <v>0</v>
      </c>
      <c r="BR4" s="14"/>
      <c r="BS4" s="14"/>
      <c r="BT4" s="14" t="s">
        <v>156</v>
      </c>
      <c r="BU4" s="49">
        <f t="shared" ref="BU4:BU7" si="37">(SUMIF(AF$4:AF$108,BT4,AN$4:AN$108)+SUMIF(AH$4:AH$108,BT4,AO$4:AO$108))</f>
        <v>0</v>
      </c>
      <c r="BV4" s="49">
        <f t="shared" ref="BV4:BV7" si="38">(SUMIF(AF$4:AF$108,BT4,AP$4:AP$108)+SUMIF(AH$4:AH$108,BT4,AQ$4:AQ$108))</f>
        <v>0</v>
      </c>
      <c r="BW4" s="49">
        <f t="shared" ref="BW4:BW7" si="39">(SUMIF(AF$4:AF$108,BT4,AR$4:AR$108)+SUMIF(AH$4:AH$108,BT4,AS$4:AS$108))</f>
        <v>0</v>
      </c>
      <c r="BX4" s="49">
        <f t="shared" ref="BX4:BX7" si="40">SUMIF($AF$4:$AF$108,BT4,$AI$4:$AI$108)+SUMIF($AH$4:$AH$108,BT4,$AK$4:$AK$108)</f>
        <v>0</v>
      </c>
      <c r="BY4" s="49">
        <f t="shared" ref="BY4:BY7" si="41">SUMIF($AF$4:$AF$108,BT4,$AK$4:$AK$108)+SUMIF($AH$4:$AH$108,BT4,$AI$4:$AI$108)</f>
        <v>0</v>
      </c>
      <c r="BZ4" s="49">
        <f t="shared" ref="BZ4:BZ7" si="42">BX4-BY4</f>
        <v>0</v>
      </c>
      <c r="CA4" s="49">
        <f t="shared" ref="CA4:CA7" si="43">IFERROR(BU4*3+BV4*1,0)</f>
        <v>0</v>
      </c>
      <c r="CB4" s="49" t="s">
        <v>145</v>
      </c>
      <c r="CC4" s="99">
        <f>RANK(CA4,CA4:CA7)</f>
        <v>1</v>
      </c>
      <c r="CD4" s="49">
        <f>SUMPRODUCT((CA4:CA7=CA4)*(BZ4:BZ7&gt;BZ4))</f>
        <v>0</v>
      </c>
      <c r="CE4" s="14"/>
      <c r="CF4" s="14" t="str">
        <f t="shared" ref="CF4:CF7" si="44">IF(CC4=1,BT4,)</f>
        <v>Mexiko</v>
      </c>
      <c r="CG4" s="49">
        <f t="shared" ref="CG4:CG7" si="45">(SUMIF($AF$4:$AF$108,$BT4,$AT$4:$AT$108)+SUMIF($AH$4:$AH$108,$BT4,$AU$4:$AU$108))</f>
        <v>0</v>
      </c>
      <c r="CH4" s="49">
        <f t="shared" ref="CH4:CH7" si="46">(SUMIF($AF$4:$AF$108,$BT4,$AV$4:$AV$108)+SUMIF($AH$4:$AH$108,$BT4,$AW$4:$AW$108))</f>
        <v>0</v>
      </c>
      <c r="CI4" s="49">
        <f t="shared" ref="CI4:CI7" si="47">(SUMIF($AF$4:$AF$108,$BT4,$AX$4:$AX$108)+SUMIF($AH$4:$AH$108,$BT4,$AY$4:$AY$108))</f>
        <v>0</v>
      </c>
      <c r="CJ4" s="49">
        <f t="shared" ref="CJ4:CJ7" si="48">IFERROR(CG4*3+CH4*1,0)</f>
        <v>0</v>
      </c>
      <c r="CK4" s="49" t="str">
        <f t="shared" ref="CK4:CK7" si="49">CB4</f>
        <v>A</v>
      </c>
      <c r="CL4" s="49">
        <f>IF(CF4&gt;0,RANK(CJ4,CJ4:CJ7),)</f>
        <v>1</v>
      </c>
      <c r="CM4" s="49">
        <f>IF(AND(CF4&gt;0,COUNTIF(CL4:CL7,CL4)&gt;1),SUMIFS($AI$4:$AI$108,$AF$4:$AF$108,$BT4,$M$4:$M$108,1)+SUMIFS($AK$4:$AK$108,$AH$4:$AH$108,$BT4,$M$4:$M$108,1)-SUMIFS($AK$4:$AK$108,$AF$4:$AF$108,$BT4,$M$4:$M$108,1)-SUMIFS($AI$4:$AI$108,$AH$4:$AH$108,$BT4,$M$4:$M$108,1),)</f>
        <v>0</v>
      </c>
      <c r="CN4" s="49">
        <f>IF(AND(CF4&gt;0,COUNTIF(CL4:CL7,CL4)&gt;1),CL4+RANK(CM4,CM4:CM7)-1,CL4)</f>
        <v>1</v>
      </c>
      <c r="CO4" s="49">
        <f>IF(AND(CF4&gt;0,COUNTIF(CN4:CN7,CN4)&gt;1),SUMIFS($AI$4:$AI$108,$AF$4:$AF$108,$BT4,$M$4:$M$108,1)+SUMIFS($AK$4:$AK$108,$AH$4:$AH$108,$BT4,$M$4:$M$108,1),)</f>
        <v>0</v>
      </c>
      <c r="CP4" s="49">
        <f>IF(AND(CF4&gt;0,COUNTIF(CN4:CN7,CN4)&gt;1),CN4+RANK(CO4,CO4:CO7)-1,CN4)</f>
        <v>1</v>
      </c>
      <c r="CQ4" s="49">
        <f t="shared" ref="CQ4:CQ7" si="50">IF(CP4=0,"",CP4)</f>
        <v>1</v>
      </c>
      <c r="CR4" s="49">
        <f>IF(OR(CQ4="",COUNTIF(CQ4:CQ7,CQ4)=1),"",$BZ4)</f>
        <v>0</v>
      </c>
      <c r="CS4" s="49">
        <f>IF(CQ4="","",IF(COUNTIF(CQ4:CQ7,CQ4)=1,CQ4,CQ4+RANK(CR4,CR4:CR7,0)-1))</f>
        <v>1</v>
      </c>
      <c r="CT4" s="49">
        <f>IF(OR(CS4="",COUNTIF(CS4:CS7,CS4)=1),"",$BX4)</f>
        <v>0</v>
      </c>
      <c r="CU4" s="49">
        <f>IF(CQ4="","",IF(COUNTIF(CS4:CS7,CS4)=1,CS4,CS4+RANK(CT4,CT4:CT7,0)-1))</f>
        <v>1</v>
      </c>
      <c r="CV4" s="49">
        <f>IF(OR(CU4="",COUNTIF(CU4:CU7,CU4)=1),"",$BU4)</f>
        <v>0</v>
      </c>
      <c r="CW4" s="49">
        <f>IF(CQ4="","",IF(COUNTIF(CU4:CU7,CU4)=1,CU4,CU4+RANK(CV4,CV4:CV7,0)-1))</f>
        <v>1</v>
      </c>
      <c r="CX4" s="49">
        <f>IF(CF4&gt;0,BM2+RANK(CW4,CW4:CW7,1),)</f>
        <v>1</v>
      </c>
      <c r="CY4" s="14"/>
      <c r="CZ4" s="14">
        <f t="shared" ref="CZ4:CZ7" si="51">IF(CC4=2,BT4,)</f>
        <v>0</v>
      </c>
      <c r="DA4" s="49">
        <f t="shared" ref="DA4:DA7" si="52">(SUMIF($AF$4:$AF$108,$BT4,$AZ$4:$AZ$108)+SUMIF($AH$4:$AH$108,$BT4,$BA$4:$BA$108))</f>
        <v>0</v>
      </c>
      <c r="DB4" s="49">
        <f t="shared" ref="DB4:DB7" si="53">(SUMIF($AF$4:$AF$108,$BT4,$BB$4:$BB$108)+SUMIF($AH$4:$AH$108,$BT4,$BC$4:$BC$108))</f>
        <v>0</v>
      </c>
      <c r="DC4" s="49">
        <f t="shared" ref="DC4:DC7" si="54">(SUMIF($AF$4:$AF$108,$BT4,$BD$4:$BD$108)+SUMIF($AH$4:$AH$108,$BT4,$BE$4:$BE$108))</f>
        <v>0</v>
      </c>
      <c r="DD4" s="49">
        <f t="shared" ref="DD4:DD7" si="55">IFERROR(DA4*3+DB4*1,0)</f>
        <v>0</v>
      </c>
      <c r="DE4" s="49" t="str">
        <f t="shared" ref="DE4:DE7" si="56">$CB4</f>
        <v>A</v>
      </c>
      <c r="DF4" s="49">
        <f>IF(CZ4&gt;0,RANK(DD4,DD4:DD7)+CG2,)</f>
        <v>0</v>
      </c>
      <c r="DG4" s="49">
        <f>IF(AND(CZ4&gt;0,COUNTIF(DF4:DF7,DF4)&gt;1),SUMIFS($AI$4:$AI$108,$AF$4:$AF$108,$BT4,$M$4:$M$108,2)+SUMIFS($AK$4:$AK$108,$AH$4:$AH108,$BT4,$M$4:$M$108,2)-SUMIFS($AK$4:$AK$108,$AF$4:$AF$108,$BT4,$M$4:$M$108,2)-SUMIFS($AI$4:$AI$108,$AH$4:$AH$108,$BT4,$M$4:$M$108,2),)</f>
        <v>0</v>
      </c>
      <c r="DH4" s="49">
        <f>IF(AND(CZ4&gt;0,COUNTIF(DF4:DF7,DF4)&gt;1),DF4+RANK(DG4,DG4:DG7)-1,DF4)</f>
        <v>0</v>
      </c>
      <c r="DI4" s="49">
        <f>IF(AND(CZ4&gt;0,COUNTIF(DH4:DH7,DH4)&gt;1),SUMIFS($AI$4:$AI$108,$AF$4:$AF$108,$BT4,$M$4:$M$108,2)+SUMIFS($AK$4:$AK$108,$AH$4:$AH$108,$BT4,$M$4:$M$108,2),)</f>
        <v>0</v>
      </c>
      <c r="DJ4" s="49">
        <f>IF(AND(CZ4&gt;0,COUNTIF(DH4:DH7,DH4)&gt;1),DH4+RANK(DI4,DI4:DI7)-1,DH4)</f>
        <v>0</v>
      </c>
      <c r="DK4" s="49" t="str">
        <f t="shared" ref="DK4:DK7" si="57">IF(DJ4=0,"",DJ4)</f>
        <v/>
      </c>
      <c r="DL4" s="49" t="str">
        <f>IF(OR(DK4="",COUNTIF(DK4:DK7,DK4)=1),"",$BZ4)</f>
        <v/>
      </c>
      <c r="DM4" s="49" t="str">
        <f>IF(DK4="","",IF(COUNTIF(DK4:DK7,DK4)=1,DK4,DK4+RANK(DL4,DL4:DL7,0)-1))</f>
        <v/>
      </c>
      <c r="DN4" s="49" t="str">
        <f>IF(OR(DM4="",COUNTIF(DM4:DM7,DM4)=1),"",$BX4)</f>
        <v/>
      </c>
      <c r="DO4" s="49" t="str">
        <f>IF(DK4="","",IF(COUNTIF(DM4:DM7,DM4)=1,DM4,DM4+RANK(DN4,DN4:DN7,0)-1))</f>
        <v/>
      </c>
      <c r="DP4" s="49" t="str">
        <f>IF(OR(DO4="",COUNTIF(DO4:DO7,DO4)=1),"",$BU4)</f>
        <v/>
      </c>
      <c r="DQ4" s="49" t="str">
        <f>IF(DK4="","",IF(COUNTIF(DO4:DO7,DO4)=1,DO4,DO4+RANK(DP4,DP4:DP7,0)-1))</f>
        <v/>
      </c>
      <c r="DR4" s="49">
        <f>IF(CZ4&gt;0,CG2+RANK(DQ4,DQ4:DQ7,1),)</f>
        <v>0</v>
      </c>
      <c r="DS4" s="14"/>
      <c r="DT4" s="49">
        <f t="shared" ref="DT4:DT7" si="58">IF(CC4=3,BT4,)</f>
        <v>0</v>
      </c>
      <c r="DU4" s="49">
        <f t="shared" ref="DU4:DU7" si="59">(SUMIF($AF$4:$AF$108,BT4,$BF$4:$BF$108)+SUMIF($AH$4:$AH$108,BT4,$BG$4:$BG$108))</f>
        <v>0</v>
      </c>
      <c r="DV4" s="49">
        <f t="shared" ref="DV4:DV7" si="60">(SUMIF($AF$4:$AF$108,BT4,$BH$4:$BH$108)+SUMIF($AH$4:$AH$108,BT4,$BI$4:$BI$108))</f>
        <v>0</v>
      </c>
      <c r="DW4" s="49">
        <f t="shared" ref="DW4:DW7" si="61">(SUMIF($AF$4:$AF$108,BT4,$BJ$4:$BJ$108)+SUMIF($AH$4:$AH$108,BT4,$BK$4:$BK$108))</f>
        <v>0</v>
      </c>
      <c r="DX4" s="49">
        <f t="shared" ref="DX4:DX7" si="62">IFERROR(DU4*3+DV4*1,0)</f>
        <v>0</v>
      </c>
      <c r="DY4" s="49" t="str">
        <f t="shared" ref="DY4:DY7" si="63">CB4</f>
        <v>A</v>
      </c>
      <c r="DZ4" s="49">
        <f>IF(DT4&gt;0,RANK(DX4,DX4:DX7)+CG2+DA2,)</f>
        <v>0</v>
      </c>
      <c r="EA4" s="49">
        <f>IF(AND(DT4&gt;0,COUNTIF(DZ4:DZ7,DZ4)&gt;1),SUMIFS($AI$4:$AI$108,$AF$4:$AF$108,$BT4,$M$4:$M$108,3)+SUMIFS($AK$4:$AK$108,$AH$4:$AH$108,$BT4,$M$4:$M$108,3)-SUMIFS($AK$4:$AK$108,$AF$4:$AF$108,$BT4,$M$4:$M$108,3)-SUMIFS($AI$4:$AI$108,$AH$4:$AH$108,$BT4,$M$4:$M$108,3),)</f>
        <v>0</v>
      </c>
      <c r="EB4" s="49">
        <f>IF(AND(DT4&gt;0,COUNTIF(DZ4:DZ7,DZ4)&gt;1),DZ4+RANK(EA4,EA4:EA7)-1,DZ4)</f>
        <v>0</v>
      </c>
      <c r="EC4" s="49">
        <f>IF(AND(DT4&gt;0,COUNTIF(EB4:EB7,EB4)&gt;1),SUMIFS($AI$4:$AI$108,$AF$4:$AF$108,$BT4,$M$4:$M$108,3)+SUMIFS($AK$4:$AK$108,$AH$4:$AH$108,$BT4,$M$4:$M$108,3),)</f>
        <v>0</v>
      </c>
      <c r="ED4" s="49">
        <f>IF(AND(DT4&gt;0,COUNTIF(EB4:EB7,EB4)&gt;1),EB4+RANK(EC4,EC4:EC7)-1,EB4)</f>
        <v>0</v>
      </c>
      <c r="EE4" s="49" t="str">
        <f t="shared" ref="EE4:EE7" si="64">IF(ED4=0,"",ED4)</f>
        <v/>
      </c>
      <c r="EF4" s="49" t="str">
        <f>IF(OR(EE4="",COUNTIF(EE4:EE7,EE4)=1),"",$BZ4)</f>
        <v/>
      </c>
      <c r="EG4" s="49" t="str">
        <f>IF(EE4="","",IF(COUNTIF(EE4:EE7,EE4)=1,EE4,EE4+RANK(EF4,EF4:EF7,0)-1))</f>
        <v/>
      </c>
      <c r="EH4" s="49" t="str">
        <f>IF(OR(EG4="",COUNTIF(EG4:EG7,EG4)=1),"",$BX4)</f>
        <v/>
      </c>
      <c r="EI4" s="49" t="str">
        <f>IF(EE4="","",IF(COUNTIF(EG4:EG7,EG4)=1,EG4,EG4+RANK(EH4,EH4:EH7,0)-1))</f>
        <v/>
      </c>
      <c r="EJ4" s="49" t="str">
        <f>IF(OR(EI4="",COUNTIF(EI4:EI7,EI4)=1),"",$BU4)</f>
        <v/>
      </c>
      <c r="EK4" s="49" t="str">
        <f>IF(EE4="","",IF(COUNTIF(EI4:EI7,EI4)=1,EI4,EI4+RANK(EJ4,EJ4:EJ7,0)-1))</f>
        <v/>
      </c>
      <c r="EL4" s="49">
        <f>IF(DT4&gt;0,CG2+DA2+RANK(EK4,EK4:EK7,1),)</f>
        <v>0</v>
      </c>
      <c r="EM4" s="14"/>
      <c r="EN4" s="49">
        <f t="shared" ref="EN4:EN7" si="65">IF(CC4=4,BT4,)</f>
        <v>0</v>
      </c>
      <c r="EO4" s="49">
        <f t="shared" ref="EO4:EO7" si="66">(SUMIF($AF$4:$AF$108,$BT4,$BL$4:$BL$108)+SUMIF($AH$4:$AH$108,$BT4,$BM$4:$BM$108))</f>
        <v>0</v>
      </c>
      <c r="EP4" s="49">
        <f t="shared" ref="EP4:EP7" si="67">(SUMIF($AF$4:$AF$108,$BT4,$BN$4:$BN$108)+SUMIF($AH$4:$AH$108,$BT4,$BO$4:$BO$108))</f>
        <v>0</v>
      </c>
      <c r="EQ4" s="49">
        <f t="shared" ref="EQ4:EQ7" si="68">(SUMIF($AF$4:$AF$108,$BT4,$BP$4:$BP$108)+SUMIF($AH$4:$AH$108,$BT4,$BQ$4:$BQ$108))</f>
        <v>0</v>
      </c>
      <c r="ER4" s="49">
        <f t="shared" ref="ER4:ER7" si="69">IFERROR(EO4*3+EP4*1,0)</f>
        <v>0</v>
      </c>
      <c r="ES4" s="49" t="str">
        <f t="shared" ref="ES4:ES7" si="70">$CB4</f>
        <v>A</v>
      </c>
      <c r="ET4" s="49">
        <f>IF(EN4&gt;0,RANK(ER4,ER4:ER7)+CG2+DA2+DU2,)</f>
        <v>0</v>
      </c>
      <c r="EU4" s="49">
        <f>IF(AND(EN4&gt;0,COUNTIF(ET4:ET7,ET4)&gt;1),SUMIFS($AI$4:$AI$108,$AF$4:$AF$108,$BT4,$M$4:$M$108,4)+SUMIFS($AK$4:$AK$108,$AH$4:$AH$108,$BT4,$M$4:$M$108,4)-SUMIFS($AK$4:$AK$108,$AF$4:$AF$108,$BT4,$M$4:$M$108,4)-SUMIFS($AI$4:$AI$108,$AH$4:$AH$108,$BT4,$M$4:$M$108,4),)</f>
        <v>0</v>
      </c>
      <c r="EV4" s="49">
        <f>IF(AND(EN4&gt;0,COUNTIF(ET4:ET7,ET4)&gt;1),ET4+RANK(EU4,EU4:EU7)-1,ET4)</f>
        <v>0</v>
      </c>
      <c r="EW4" s="49">
        <f t="shared" ref="EW4:EW7" si="71">IF(AND(EN4&gt;0,COUNTIF(EV4:EV7,EV4)&gt;1),SUMIFS($AI$4:$AI$108,$AF$4:$AF$108,$BT4,$M$4:$M$108,4)+SUMIFS($AK$4:$AK$108,$AH$4:$AH$108,$BT4,$M$4:$M$108,4),)</f>
        <v>0</v>
      </c>
      <c r="EX4" s="49">
        <f>IF(AND(EN4&gt;0,COUNTIF(EV4:EV7,EV4)&gt;1),EV4+RANK(EW4,EW4:EW7)-1,EV4)</f>
        <v>0</v>
      </c>
      <c r="EY4" s="49" t="str">
        <f t="shared" ref="EY4:EY7" si="72">IF(EX4=0,"",EX4)</f>
        <v/>
      </c>
      <c r="EZ4" s="49" t="str">
        <f>IF(OR(EY4="",COUNTIF(EY4:EY7,EY4)=1),"",$BZ4)</f>
        <v/>
      </c>
      <c r="FA4" s="49" t="str">
        <f>IF(EY4="","",IF(COUNTIF(EY4:EY7,EY4)=1,EY4,EY4+RANK(EZ4,EZ4:EZ7,0)-1))</f>
        <v/>
      </c>
      <c r="FB4" s="49" t="str">
        <f>IF(OR(FA4="",COUNTIF(FA4:FA7,FA4)=1),"",$BX4)</f>
        <v/>
      </c>
      <c r="FC4" s="49" t="str">
        <f>IF(EY4="","",IF(COUNTIF(FA4:FA7,FA4)=1,FA4,FA4+RANK(FB4,FB4:FB7,0)-1))</f>
        <v/>
      </c>
      <c r="FD4" s="49" t="str">
        <f>IF(OR(FC4="",COUNTIF(FC4:FC7,FC4)=1),"",$BU4)</f>
        <v/>
      </c>
      <c r="FE4" s="49" t="str">
        <f>IF(EY4="","",IF(COUNTIF(FC4:FC7,FC4)=1,FC4,FC4+RANK(FD4,FD4:FD7,0)-1))</f>
        <v/>
      </c>
      <c r="FF4" s="49">
        <f>IF(EN4&gt;0,CG2+DA2+DU2+RANK(FE4,FE4:FE7,1),)</f>
        <v>0</v>
      </c>
      <c r="FG4" s="14"/>
      <c r="FH4" s="49">
        <f>IFERROR(VLOOKUP(FJ4,CF3:CX7,19,FALSE),IFERROR(VLOOKUP(FJ4,CZ3:DR7,19,FALSE),IFERROR(VLOOKUP(FJ4,DT3:EL7,19,FALSE),VLOOKUP(FJ4,EN3:FF7,19,FALSE))))</f>
        <v>1</v>
      </c>
      <c r="FI4" s="49">
        <f>RANK(FH4,FH4:FH7,1)+COUNTIF(FH4,FH4)-1</f>
        <v>1</v>
      </c>
      <c r="FJ4" s="14" t="str">
        <f t="shared" ref="FJ4:FJ7" si="73">BT4</f>
        <v>Mexiko</v>
      </c>
      <c r="FK4" s="42"/>
      <c r="FL4" s="42"/>
      <c r="FM4" s="23" t="s">
        <v>145</v>
      </c>
      <c r="FN4" s="100" t="str">
        <f>O6</f>
        <v>Sydkorea</v>
      </c>
      <c r="FO4" s="101">
        <f t="shared" ref="FO4:FO15" si="74">RANK($FP4,$FP$4:$FP$15,1)+COUNTIF($FP4:$FP$15,$FP4)-1</f>
        <v>12</v>
      </c>
      <c r="FP4" s="101">
        <f t="shared" ref="FP4:FP15" si="75">FS4+FR4+FQ4</f>
        <v>1</v>
      </c>
      <c r="FQ4" s="101">
        <f t="array" ref="FQ4">SUMPRODUCT(($FT$4:$FT$15=FT4)*($FU$4:$FU$15=FU4)*($FV$4:$FV$15&gt;FV4))</f>
        <v>0</v>
      </c>
      <c r="FR4" s="91">
        <f t="array" ref="FR4">SUMPRODUCT(($FT$4:$FT$15=FT4)*($FU$4:$FU$15&gt;FU4))</f>
        <v>0</v>
      </c>
      <c r="FS4" s="101">
        <f t="shared" ref="FS4:FS15" si="76">RANK(FT4,$FT$4:$FT$15)</f>
        <v>1</v>
      </c>
      <c r="FT4" s="102">
        <f>V6</f>
        <v>0</v>
      </c>
      <c r="FU4" s="102">
        <f>U6</f>
        <v>0</v>
      </c>
      <c r="FV4" s="102">
        <f>S6</f>
        <v>0</v>
      </c>
      <c r="FW4" s="102" t="str">
        <f t="shared" ref="FW4:FW15" si="77">FM4</f>
        <v>A</v>
      </c>
      <c r="FX4" s="101">
        <f t="shared" ref="FX4:FX15" si="78">IF(FO4&lt;9,FW4,)</f>
        <v>0</v>
      </c>
      <c r="FY4" s="42"/>
      <c r="FZ4" s="44">
        <v>2</v>
      </c>
      <c r="GA4" s="44" t="str">
        <f t="shared" ref="GA4:GA258" si="79">GB4&amp;GC4&amp;GD4&amp;GE4&amp;GF4&amp;GG4&amp;GH4&amp;GI4</f>
        <v>EJIFHGLK</v>
      </c>
      <c r="GB4" s="44" t="s">
        <v>148</v>
      </c>
      <c r="GC4" s="44" t="s">
        <v>159</v>
      </c>
      <c r="GD4" s="44" t="s">
        <v>150</v>
      </c>
      <c r="GE4" s="44" t="s">
        <v>109</v>
      </c>
      <c r="GF4" s="44" t="s">
        <v>160</v>
      </c>
      <c r="GG4" s="44" t="s">
        <v>149</v>
      </c>
      <c r="GH4" s="44" t="s">
        <v>152</v>
      </c>
      <c r="GI4" s="44" t="s">
        <v>151</v>
      </c>
      <c r="GJ4" s="100" t="str">
        <f t="shared" ref="GJ4:GQ4" si="80">VLOOKUP(GB4,$FM$3:$FN$15,2,FALSE)</f>
        <v>Elfenbenskusten</v>
      </c>
      <c r="GK4" s="100" t="str">
        <f t="shared" si="80"/>
        <v>Österrike</v>
      </c>
      <c r="GL4" s="100" t="str">
        <f t="shared" si="80"/>
        <v>Irak</v>
      </c>
      <c r="GM4" s="100" t="str">
        <f t="shared" si="80"/>
        <v>Sverige</v>
      </c>
      <c r="GN4" s="100" t="str">
        <f t="shared" si="80"/>
        <v>Saudiarabien</v>
      </c>
      <c r="GO4" s="100" t="str">
        <f t="shared" si="80"/>
        <v>Iran</v>
      </c>
      <c r="GP4" s="100" t="str">
        <f t="shared" si="80"/>
        <v>Ghana</v>
      </c>
      <c r="GQ4" s="100" t="str">
        <f t="shared" si="80"/>
        <v>Uzbekistan</v>
      </c>
      <c r="GR4" s="42">
        <f t="shared" ref="GR4:GR258" si="81">IFERROR(IF(AND(VLOOKUP(GB4,$FX$4:$FX$15,1,FALSE)=GB4,VLOOKUP(GC4,$FX$4:$FX$15,1,FALSE)=GC4,VLOOKUP(GD4,$FX$4:$FX$15,1,FALSE)=GD4,VLOOKUP(GE4,$FX$4:$FX$15,1,FALSE)=GE4,VLOOKUP(GF4,$FX$4:$FX$15,1,FALSE)=GF4,VLOOKUP(GG4,$FX$4:$FX$15,1,FALSE)=GG4,VLOOKUP(GH4,$FX$4:$FX$15,1,FALSE)=GH4,VLOOKUP(GI4,$FX$4:$FX$15,1,FALSE)=GI4),FZ4,""),"")</f>
        <v>2</v>
      </c>
      <c r="GS4" s="42"/>
      <c r="GT4" s="42"/>
      <c r="GU4" s="42"/>
      <c r="GV4" s="42"/>
      <c r="GW4" s="42"/>
      <c r="GX4" s="44"/>
    </row>
    <row r="5" spans="1:206" ht="14.25" customHeight="1" x14ac:dyDescent="0.35">
      <c r="A5" s="42"/>
      <c r="B5" s="85">
        <v>2</v>
      </c>
      <c r="C5" s="86">
        <v>46185</v>
      </c>
      <c r="D5" s="87" t="s">
        <v>161</v>
      </c>
      <c r="E5" s="88" t="s">
        <v>157</v>
      </c>
      <c r="F5" s="89" t="s">
        <v>162</v>
      </c>
      <c r="G5" s="90"/>
      <c r="H5" s="85" t="s">
        <v>157</v>
      </c>
      <c r="I5" s="90"/>
      <c r="J5" s="85" t="str">
        <f t="shared" si="0"/>
        <v/>
      </c>
      <c r="K5" s="160">
        <f>IF(OR(G5="",I5="",'Resultat &amp; tabell'!G5="",'Resultat &amp; tabell'!I5=""),0,IF(G5='Resultat &amp; tabell'!G5,1,0)+IF(I5='Resultat &amp; tabell'!I5,1,0)+IF(J5='Resultat &amp; tabell'!J5,3,0))</f>
        <v>0</v>
      </c>
      <c r="L5" s="155"/>
      <c r="M5" s="92">
        <f t="shared" si="1"/>
        <v>1</v>
      </c>
      <c r="N5" s="46">
        <v>2</v>
      </c>
      <c r="O5" s="104" t="str">
        <f>VLOOKUP(N5,FI4:FJ7,2,FALSE)</f>
        <v>Sydafrika</v>
      </c>
      <c r="P5" s="105">
        <f t="shared" ref="P5:P7" si="82">VLOOKUP(O5,$BT$4:$CA$7,2,FALSE)</f>
        <v>0</v>
      </c>
      <c r="Q5" s="105">
        <f>VLOOKUP($O$5,$BT$4:$CA$7,3,FALSE)</f>
        <v>0</v>
      </c>
      <c r="R5" s="105">
        <f>VLOOKUP($O$5,$BT$4:$CA$7,4,FALSE)</f>
        <v>0</v>
      </c>
      <c r="S5" s="105">
        <f>VLOOKUP($O$5,$BT$4:$CA$7,5,FALSE)</f>
        <v>0</v>
      </c>
      <c r="T5" s="105">
        <f>VLOOKUP($O$5,$BT$4:$CA$7,6,FALSE)</f>
        <v>0</v>
      </c>
      <c r="U5" s="105">
        <f>VLOOKUP($O$5,$BT$4:$CA$7,7,FALSE)</f>
        <v>0</v>
      </c>
      <c r="V5" s="106">
        <f>VLOOKUP($O$5,$BT$4:$CA$7,8,FALSE)</f>
        <v>0</v>
      </c>
      <c r="W5" s="42"/>
      <c r="X5" s="181" t="s">
        <v>248</v>
      </c>
      <c r="Y5" s="196"/>
      <c r="Z5" s="187"/>
      <c r="AA5" s="187"/>
      <c r="AB5" s="192"/>
      <c r="AC5" s="160">
        <f>IF(AND('Resultat &amp; tabell'!Y5&gt;0,Y5='Resultat &amp; tabell'!Y5),15,0)</f>
        <v>0</v>
      </c>
      <c r="AD5" s="42"/>
      <c r="AE5" s="98">
        <f t="shared" ref="AE5:AH5" si="83">C5</f>
        <v>46185</v>
      </c>
      <c r="AF5" s="98" t="str">
        <f t="shared" si="83"/>
        <v>Sydkorea</v>
      </c>
      <c r="AG5" s="98" t="str">
        <f t="shared" si="83"/>
        <v>-</v>
      </c>
      <c r="AH5" s="98" t="str">
        <f t="shared" si="83"/>
        <v>Czechia</v>
      </c>
      <c r="AI5" s="90" t="str">
        <f t="shared" si="3"/>
        <v/>
      </c>
      <c r="AJ5" s="85" t="str">
        <f t="shared" si="4"/>
        <v>-</v>
      </c>
      <c r="AK5" s="90" t="str">
        <f t="shared" si="5"/>
        <v/>
      </c>
      <c r="AL5" s="85" t="str">
        <f t="shared" si="6"/>
        <v/>
      </c>
      <c r="AM5" s="91"/>
      <c r="AN5" s="49">
        <f t="shared" si="7"/>
        <v>0</v>
      </c>
      <c r="AO5" s="49">
        <f t="shared" si="8"/>
        <v>0</v>
      </c>
      <c r="AP5" s="49">
        <f t="shared" si="9"/>
        <v>0</v>
      </c>
      <c r="AQ5" s="49">
        <f t="shared" si="10"/>
        <v>0</v>
      </c>
      <c r="AR5" s="49">
        <f t="shared" si="11"/>
        <v>0</v>
      </c>
      <c r="AS5" s="49">
        <f t="shared" si="12"/>
        <v>0</v>
      </c>
      <c r="AT5" s="49">
        <f t="shared" si="13"/>
        <v>0</v>
      </c>
      <c r="AU5" s="49">
        <f t="shared" si="14"/>
        <v>0</v>
      </c>
      <c r="AV5" s="49">
        <f t="shared" si="15"/>
        <v>0</v>
      </c>
      <c r="AW5" s="49">
        <f t="shared" si="16"/>
        <v>0</v>
      </c>
      <c r="AX5" s="49">
        <f t="shared" si="17"/>
        <v>0</v>
      </c>
      <c r="AY5" s="49">
        <f t="shared" si="18"/>
        <v>0</v>
      </c>
      <c r="AZ5" s="49">
        <f t="shared" si="19"/>
        <v>0</v>
      </c>
      <c r="BA5" s="49">
        <f t="shared" si="20"/>
        <v>0</v>
      </c>
      <c r="BB5" s="49">
        <f t="shared" si="21"/>
        <v>0</v>
      </c>
      <c r="BC5" s="49">
        <f t="shared" si="22"/>
        <v>0</v>
      </c>
      <c r="BD5" s="49">
        <f t="shared" si="23"/>
        <v>0</v>
      </c>
      <c r="BE5" s="49">
        <f t="shared" si="24"/>
        <v>0</v>
      </c>
      <c r="BF5" s="49">
        <f t="shared" si="25"/>
        <v>0</v>
      </c>
      <c r="BG5" s="49">
        <f t="shared" si="26"/>
        <v>0</v>
      </c>
      <c r="BH5" s="49">
        <f t="shared" si="27"/>
        <v>0</v>
      </c>
      <c r="BI5" s="49">
        <f t="shared" si="28"/>
        <v>0</v>
      </c>
      <c r="BJ5" s="49">
        <f t="shared" si="29"/>
        <v>0</v>
      </c>
      <c r="BK5" s="49">
        <f t="shared" si="30"/>
        <v>0</v>
      </c>
      <c r="BL5" s="49">
        <f t="shared" si="31"/>
        <v>0</v>
      </c>
      <c r="BM5" s="49">
        <f t="shared" si="32"/>
        <v>0</v>
      </c>
      <c r="BN5" s="49">
        <f t="shared" si="33"/>
        <v>0</v>
      </c>
      <c r="BO5" s="49">
        <f t="shared" si="34"/>
        <v>0</v>
      </c>
      <c r="BP5" s="49">
        <f t="shared" si="35"/>
        <v>0</v>
      </c>
      <c r="BQ5" s="49">
        <f t="shared" si="36"/>
        <v>0</v>
      </c>
      <c r="BR5" s="14"/>
      <c r="BS5" s="14"/>
      <c r="BT5" s="14" t="s">
        <v>158</v>
      </c>
      <c r="BU5" s="49">
        <f t="shared" si="37"/>
        <v>0</v>
      </c>
      <c r="BV5" s="49">
        <f t="shared" si="38"/>
        <v>0</v>
      </c>
      <c r="BW5" s="49">
        <f t="shared" si="39"/>
        <v>0</v>
      </c>
      <c r="BX5" s="49">
        <f t="shared" si="40"/>
        <v>0</v>
      </c>
      <c r="BY5" s="49">
        <f t="shared" si="41"/>
        <v>0</v>
      </c>
      <c r="BZ5" s="49">
        <f t="shared" si="42"/>
        <v>0</v>
      </c>
      <c r="CA5" s="49">
        <f t="shared" si="43"/>
        <v>0</v>
      </c>
      <c r="CB5" s="49" t="s">
        <v>145</v>
      </c>
      <c r="CC5" s="99">
        <f>RANK(CA5,CA4:CA7)</f>
        <v>1</v>
      </c>
      <c r="CD5" s="49">
        <f>SUMPRODUCT((CA4:CA7=CA5)*(BZ4:BZ7&gt;BZ5))</f>
        <v>0</v>
      </c>
      <c r="CE5" s="14"/>
      <c r="CF5" s="14" t="str">
        <f t="shared" si="44"/>
        <v>Sydafrika</v>
      </c>
      <c r="CG5" s="49">
        <f t="shared" si="45"/>
        <v>0</v>
      </c>
      <c r="CH5" s="49">
        <f t="shared" si="46"/>
        <v>0</v>
      </c>
      <c r="CI5" s="49">
        <f t="shared" si="47"/>
        <v>0</v>
      </c>
      <c r="CJ5" s="49">
        <f t="shared" si="48"/>
        <v>0</v>
      </c>
      <c r="CK5" s="49" t="str">
        <f t="shared" si="49"/>
        <v>A</v>
      </c>
      <c r="CL5" s="49">
        <f>IF(CF5&gt;0,RANK(CJ5,CJ4:CJ7),)</f>
        <v>1</v>
      </c>
      <c r="CM5" s="49">
        <f>IF(AND(CF5&gt;0,COUNTIF(CL4:CL7,CL5)&gt;1),SUMIFS($AI$4:$AI$108,$AF$4:$AF$108,$BT5,$M$4:$M$108,1)+SUMIFS($AK$4:$AK$108,$AH$4:$AH$108,$BT5,$M$4:$M$108,1)-SUMIFS($AK$4:$AK$108,$AF$4:$AF$108,$BT5,$M$4:$M$108,1)-SUMIFS($AI$4:$AI$108,$AH$4:$AH$108,$BT5,$M$4:$M$108,1),)</f>
        <v>0</v>
      </c>
      <c r="CN5" s="49">
        <f>IF(AND(CF5&gt;0,COUNTIF(CL4:CL7,CL5)&gt;1),CL5+RANK(CM5,CM4:CM7)-1,CL5)</f>
        <v>1</v>
      </c>
      <c r="CO5" s="49">
        <f>IF(AND(CF5&gt;0,COUNTIF(CN4:CN7,CN5)&gt;1),SUMIFS($AI$4:$AI$108,$AF$4:$AF$108,$BT5,$M$4:$M$108,1)+SUMIFS($AK$4:$AK$108,$AH$4:$AH$108,$BT5,$M$4:$M$108,1),)</f>
        <v>0</v>
      </c>
      <c r="CP5" s="49">
        <f>IF(AND(CF5&gt;0,COUNTIF(CN4:CN7,CN5)&gt;1),CN5+RANK(CO5,CO4:CO7)-1,CN5)</f>
        <v>1</v>
      </c>
      <c r="CQ5" s="49">
        <f t="shared" si="50"/>
        <v>1</v>
      </c>
      <c r="CR5" s="49">
        <f>IF(OR(CQ5="",COUNTIF(CQ4:CQ7,CQ5)=1),"",$BZ5)</f>
        <v>0</v>
      </c>
      <c r="CS5" s="49">
        <f>IF(CQ5="","",IF(COUNTIF(CQ4:CQ7,CQ5)=1,CQ5,CQ5+RANK(CR5,CR4:CR7,0)-1))</f>
        <v>1</v>
      </c>
      <c r="CT5" s="49">
        <f>IF(OR(CS5="",COUNTIF(CS4:CS7,CS5)=1),"",$BX5)</f>
        <v>0</v>
      </c>
      <c r="CU5" s="49">
        <f>IF(CQ5="","",IF(COUNTIF(CS4:CS7,CS5)=1,CS5,CS5+RANK(CT5,CT4:CT7,0)-1))</f>
        <v>1</v>
      </c>
      <c r="CV5" s="49">
        <f>IF(OR(CU5="",COUNTIF(CU4:CU7,CU5)=1),"",$BU5)</f>
        <v>0</v>
      </c>
      <c r="CW5" s="49">
        <f>IF(CQ5="","",IF(COUNTIF(CU4:CU7,CU5)=1,CU5,CU5+RANK(CV5,CV4:CV7,0)-1))</f>
        <v>1</v>
      </c>
      <c r="CX5" s="49">
        <f>IF(CF5&gt;0,BM2+RANK(CW5,CW4:CW7,1),)</f>
        <v>1</v>
      </c>
      <c r="CY5" s="14"/>
      <c r="CZ5" s="14">
        <f t="shared" si="51"/>
        <v>0</v>
      </c>
      <c r="DA5" s="49">
        <f t="shared" si="52"/>
        <v>0</v>
      </c>
      <c r="DB5" s="49">
        <f t="shared" si="53"/>
        <v>0</v>
      </c>
      <c r="DC5" s="49">
        <f t="shared" si="54"/>
        <v>0</v>
      </c>
      <c r="DD5" s="49">
        <f t="shared" si="55"/>
        <v>0</v>
      </c>
      <c r="DE5" s="49" t="str">
        <f t="shared" si="56"/>
        <v>A</v>
      </c>
      <c r="DF5" s="49">
        <f>IF(CZ5&gt;0,RANK(DD5,DD4:DD7)+CG2,)</f>
        <v>0</v>
      </c>
      <c r="DG5" s="49">
        <f>IF(AND(CZ5&gt;0,COUNTIF(DF4:DF7,DF5)&gt;1),SUMIFS($AI$4:$AI$108,$AF$4:$AF$108,$BT5,$M$4:$M$108,2)+SUMIFS($AK$4:$AK$108,$AH$4:$AH108,$BT5,$M$4:$M$108,2)-SUMIFS($AK$4:$AK$108,$AF$4:$AF$108,$BT5,$M$4:$M$108,2)-SUMIFS($AI$4:$AI$108,$AH$4:$AH$108,$BT5,$M$4:$M$108,2),)</f>
        <v>0</v>
      </c>
      <c r="DH5" s="49">
        <f>IF(AND(CZ5&gt;0,COUNTIF(DF4:DF7,DF5)&gt;1),DF5+RANK(DG5,DG4:DG7)-1,DF5)</f>
        <v>0</v>
      </c>
      <c r="DI5" s="49">
        <f>IF(AND(CZ5&gt;0,COUNTIF(DH4:DH7,DH5)&gt;1),SUMIFS($AI$4:$AI$108,$AF$4:$AF$108,$BT5,$M$4:$M$108,2)+SUMIFS($AK$4:$AK$108,$AH$4:$AH$108,$BT5,$M$4:$M$108,2),)</f>
        <v>0</v>
      </c>
      <c r="DJ5" s="49">
        <f>IF(AND(CZ5&gt;0,COUNTIF(DH4:DH7,DH5)&gt;1),DH5+RANK(DI5,DI4:DI7)-1,DH5)</f>
        <v>0</v>
      </c>
      <c r="DK5" s="49" t="str">
        <f t="shared" si="57"/>
        <v/>
      </c>
      <c r="DL5" s="49" t="str">
        <f>IF(OR(DK5="",COUNTIF(DK4:DK7,DK5)=1),"",$BZ5)</f>
        <v/>
      </c>
      <c r="DM5" s="49" t="str">
        <f>IF(DK5="","",IF(COUNTIF(DK4:DK7,DK5)=1,DK5,DK5+RANK(DL5,DL4:DL7,0)-1))</f>
        <v/>
      </c>
      <c r="DN5" s="49" t="str">
        <f>IF(OR(DM5="",COUNTIF(DM4:DM7,DM5)=1),"",$BX5)</f>
        <v/>
      </c>
      <c r="DO5" s="49" t="str">
        <f>IF(DK5="","",IF(COUNTIF(DM4:DM7,DM5)=1,DM5,DM5+RANK(DN5,DN4:DN7,0)-1))</f>
        <v/>
      </c>
      <c r="DP5" s="49" t="str">
        <f>IF(OR(DO5="",COUNTIF(DO4:DO7,DO5)=1),"",$BU5)</f>
        <v/>
      </c>
      <c r="DQ5" s="49" t="str">
        <f>IF(DK5="","",IF(COUNTIF(DO4:DO7,DO5)=1,DO5,DO5+RANK(DP5,DP4:DP7,0)-1))</f>
        <v/>
      </c>
      <c r="DR5" s="49">
        <f>IF(CZ5&gt;0,CG2+RANK(DQ5,DQ4:DQ7,1),)</f>
        <v>0</v>
      </c>
      <c r="DS5" s="14"/>
      <c r="DT5" s="49">
        <f t="shared" si="58"/>
        <v>0</v>
      </c>
      <c r="DU5" s="49">
        <f t="shared" si="59"/>
        <v>0</v>
      </c>
      <c r="DV5" s="49">
        <f t="shared" si="60"/>
        <v>0</v>
      </c>
      <c r="DW5" s="49">
        <f t="shared" si="61"/>
        <v>0</v>
      </c>
      <c r="DX5" s="49">
        <f t="shared" si="62"/>
        <v>0</v>
      </c>
      <c r="DY5" s="49" t="str">
        <f t="shared" si="63"/>
        <v>A</v>
      </c>
      <c r="DZ5" s="49">
        <f>IF(DT5&gt;0,RANK(DX5,DX4:DX7)+CG2+DA2,)</f>
        <v>0</v>
      </c>
      <c r="EA5" s="49">
        <f>IF(AND(DT5&gt;0,COUNTIF(DZ4:DZ7,DZ5)&gt;1),SUMIFS($AI$4:$AI$108,$AF$4:$AF$108,$BT5,$M$4:$M$108,3)+SUMIFS($AK$4:$AK$108,$AH$4:$AH$108,$BT5,$M$4:$M$108,3)-SUMIFS($AK$4:$AK$108,$AF$4:$AF$108,$BT5,$M$4:$M$108,3)-SUMIFS($AI$4:$AI$108,$AH$4:$AH$108,$BT5,$M$4:$M$108,3),)</f>
        <v>0</v>
      </c>
      <c r="EB5" s="49">
        <f>IF(AND(DT5&gt;0,COUNTIF(DZ4:DZ7,DZ5)&gt;1),DZ5+RANK(EA5,EA4:EA7)-1,DZ5)</f>
        <v>0</v>
      </c>
      <c r="EC5" s="49">
        <f>IF(AND(DT5&gt;0,COUNTIF(EB4:EB7,EB5)&gt;1),SUMIFS($AI$4:$AI$108,$AF$4:$AF$108,$BT5,$M$4:$M$108,3)+SUMIFS($AK$4:$AK$108,$AH$4:$AH$108,$BT5,$M$4:$M$108,3),)</f>
        <v>0</v>
      </c>
      <c r="ED5" s="49">
        <f>IF(AND(DT5&gt;0,COUNTIF(EB4:EB7,EB5)&gt;1),EB5+RANK(EC5,EC4:EC7)-1,EB5)</f>
        <v>0</v>
      </c>
      <c r="EE5" s="49" t="str">
        <f t="shared" si="64"/>
        <v/>
      </c>
      <c r="EF5" s="49" t="str">
        <f>IF(OR(EE5="",COUNTIF(EE4:EE7,EE5)=1),"",$BZ5)</f>
        <v/>
      </c>
      <c r="EG5" s="49" t="str">
        <f>IF(EE5="","",IF(COUNTIF(EE4:EE7,EE5)=1,EE5,EE5+RANK(EF5,EF4:EF7,0)-1))</f>
        <v/>
      </c>
      <c r="EH5" s="49" t="str">
        <f>IF(OR(EG5="",COUNTIF(EG4:EG7,EG5)=1),"",$BX5)</f>
        <v/>
      </c>
      <c r="EI5" s="49" t="str">
        <f>IF(EE5="","",IF(COUNTIF(EG4:EG7,EG5)=1,EG5,EG5+RANK(EH5,EH4:EH7,0)-1))</f>
        <v/>
      </c>
      <c r="EJ5" s="49" t="str">
        <f>IF(OR(EI5="",COUNTIF(EI4:EI7,EI5)=1),"",$BU5)</f>
        <v/>
      </c>
      <c r="EK5" s="49" t="str">
        <f>IF(EE5="","",IF(COUNTIF(EI4:EI7,EI5)=1,EI5,EI5+RANK(EJ5,EJ4:EJ7,0)-1))</f>
        <v/>
      </c>
      <c r="EL5" s="49">
        <f>IF(DT5&gt;0,CG2+DA2+RANK(EK5,EK4:EK7,1),)</f>
        <v>0</v>
      </c>
      <c r="EM5" s="14"/>
      <c r="EN5" s="49">
        <f t="shared" si="65"/>
        <v>0</v>
      </c>
      <c r="EO5" s="49">
        <f t="shared" si="66"/>
        <v>0</v>
      </c>
      <c r="EP5" s="49">
        <f t="shared" si="67"/>
        <v>0</v>
      </c>
      <c r="EQ5" s="49">
        <f t="shared" si="68"/>
        <v>0</v>
      </c>
      <c r="ER5" s="49">
        <f t="shared" si="69"/>
        <v>0</v>
      </c>
      <c r="ES5" s="49" t="str">
        <f t="shared" si="70"/>
        <v>A</v>
      </c>
      <c r="ET5" s="49">
        <f>IF(EN5&gt;0,RANK(ER5,ER4:ER7)+CG2+DA2+DU2,)</f>
        <v>0</v>
      </c>
      <c r="EU5" s="49">
        <f>IF(AND(EN5&gt;0,COUNTIF(ET4:ET7,ET5)&gt;1),SUMIFS($AI$4:$AI$108,$AF$4:$AF$108,$BT5,$M$4:$M$108,4)+SUMIFS($AK$4:$AK$108,$AH$4:$AH$108,$BT5,$M$4:$M$108,4)-SUMIFS($AK$4:$AK$108,$AF$4:$AF$108,$BT5,$M$4:$M$108,4)-SUMIFS($AI$4:$AI$108,$AH$4:$AH$108,$BT5,$M$4:$M$108,4),)</f>
        <v>0</v>
      </c>
      <c r="EV5" s="49">
        <f>IF(AND(EN5&gt;0,COUNTIF(ET4:ET7,ET5)&gt;1),ET5+RANK(EU5,EU4:EU7)-1,ET5)</f>
        <v>0</v>
      </c>
      <c r="EW5" s="49">
        <f t="shared" si="71"/>
        <v>0</v>
      </c>
      <c r="EX5" s="49">
        <f>IF(AND(EN5&gt;0,COUNTIF(EV4:EV7,EV5)&gt;1),EV5+RANK(EW5,EW4:EW7)-1,EV5)</f>
        <v>0</v>
      </c>
      <c r="EY5" s="49" t="str">
        <f t="shared" si="72"/>
        <v/>
      </c>
      <c r="EZ5" s="49" t="str">
        <f>IF(OR(EY5="",COUNTIF(EY4:EY7,EY5)=1),"",$BZ5)</f>
        <v/>
      </c>
      <c r="FA5" s="49" t="str">
        <f>IF(EY5="","",IF(COUNTIF(EY4:EY7,EY5)=1,EY5,EY5+RANK(EZ5,EZ4:EZ7,0)-1))</f>
        <v/>
      </c>
      <c r="FB5" s="49" t="str">
        <f>IF(OR(FA5="",COUNTIF(FA4:FA7,FA5)=1),"",$BX5)</f>
        <v/>
      </c>
      <c r="FC5" s="49" t="str">
        <f>IF(EY5="","",IF(COUNTIF(FA4:FA7,FA5)=1,FA5,FA5+RANK(FB5,FB4:FB7,0)-1))</f>
        <v/>
      </c>
      <c r="FD5" s="49" t="str">
        <f>IF(OR(FC5="",COUNTIF(FC4:FC7,FC5)=1),"",$BU5)</f>
        <v/>
      </c>
      <c r="FE5" s="49" t="str">
        <f>IF(EY5="","",IF(COUNTIF(FC4:FC7,FC5)=1,FC5,FC5+RANK(FD5,FD4:FD7,0)-1))</f>
        <v/>
      </c>
      <c r="FF5" s="49">
        <f>IF(EN5&gt;0,CG2+DA2+DU2+RANK(FE5,FE4:FE7,1),)</f>
        <v>0</v>
      </c>
      <c r="FG5" s="14"/>
      <c r="FH5" s="49">
        <f>IFERROR(VLOOKUP(FJ5,CF3:CX7,19,FALSE),IFERROR(VLOOKUP(FJ5,CZ3:DR7,19,FALSE),IFERROR(VLOOKUP(FJ5,DT3:EL7,19,FALSE),VLOOKUP(FJ5,EN3:FF7,19,FALSE))))</f>
        <v>1</v>
      </c>
      <c r="FI5" s="49">
        <f>RANK(FH5,FH4:FH7,1)+COUNTIF(FH4:FH5,FH5)-1</f>
        <v>2</v>
      </c>
      <c r="FJ5" s="14" t="str">
        <f t="shared" si="73"/>
        <v>Sydafrika</v>
      </c>
      <c r="FK5" s="42"/>
      <c r="FL5" s="42"/>
      <c r="FM5" s="23" t="s">
        <v>146</v>
      </c>
      <c r="FN5" s="100" t="str">
        <f>O15</f>
        <v>Qatar</v>
      </c>
      <c r="FO5" s="101">
        <f t="shared" si="74"/>
        <v>11</v>
      </c>
      <c r="FP5" s="101">
        <f t="shared" si="75"/>
        <v>1</v>
      </c>
      <c r="FQ5" s="101">
        <f t="array" ref="FQ5">SUMPRODUCT(($FT$4:$FT$15=FT5)*($FU$4:$FU$15=FU5)*($FV$4:$FV$15&gt;FV5))</f>
        <v>0</v>
      </c>
      <c r="FR5" s="91">
        <f t="array" ref="FR5">SUMPRODUCT(($FT$4:$FT$15=FT5)*($FU$4:$FU$15&gt;FU5))</f>
        <v>0</v>
      </c>
      <c r="FS5" s="101">
        <f t="shared" si="76"/>
        <v>1</v>
      </c>
      <c r="FT5" s="102">
        <f>V15</f>
        <v>0</v>
      </c>
      <c r="FU5" s="102">
        <f>U15</f>
        <v>0</v>
      </c>
      <c r="FV5" s="102">
        <f>S15</f>
        <v>0</v>
      </c>
      <c r="FW5" s="102" t="str">
        <f t="shared" si="77"/>
        <v>B</v>
      </c>
      <c r="FX5" s="101">
        <f t="shared" si="78"/>
        <v>0</v>
      </c>
      <c r="FY5" s="42"/>
      <c r="FZ5" s="44">
        <v>3</v>
      </c>
      <c r="GA5" s="44" t="str">
        <f t="shared" si="79"/>
        <v>HGIDJFLK</v>
      </c>
      <c r="GB5" s="44" t="s">
        <v>160</v>
      </c>
      <c r="GC5" s="44" t="s">
        <v>149</v>
      </c>
      <c r="GD5" s="44" t="s">
        <v>150</v>
      </c>
      <c r="GE5" s="44" t="s">
        <v>147</v>
      </c>
      <c r="GF5" s="44" t="s">
        <v>159</v>
      </c>
      <c r="GG5" s="44" t="s">
        <v>109</v>
      </c>
      <c r="GH5" s="44" t="s">
        <v>152</v>
      </c>
      <c r="GI5" s="44" t="s">
        <v>151</v>
      </c>
      <c r="GJ5" s="100" t="str">
        <f t="shared" ref="GJ5:GQ5" si="84">VLOOKUP(GB5,$FM$3:$FN$15,2,FALSE)</f>
        <v>Saudiarabien</v>
      </c>
      <c r="GK5" s="100" t="str">
        <f t="shared" si="84"/>
        <v>Iran</v>
      </c>
      <c r="GL5" s="100" t="str">
        <f t="shared" si="84"/>
        <v>Irak</v>
      </c>
      <c r="GM5" s="100" t="str">
        <f t="shared" si="84"/>
        <v>Australien</v>
      </c>
      <c r="GN5" s="100" t="str">
        <f t="shared" si="84"/>
        <v>Österrike</v>
      </c>
      <c r="GO5" s="100" t="str">
        <f t="shared" si="84"/>
        <v>Sverige</v>
      </c>
      <c r="GP5" s="100" t="str">
        <f t="shared" si="84"/>
        <v>Ghana</v>
      </c>
      <c r="GQ5" s="100" t="str">
        <f t="shared" si="84"/>
        <v>Uzbekistan</v>
      </c>
      <c r="GR5" s="42" t="str">
        <f t="shared" si="81"/>
        <v/>
      </c>
      <c r="GS5" s="42"/>
      <c r="GT5" s="42"/>
      <c r="GU5" s="42"/>
      <c r="GV5" s="42"/>
      <c r="GW5" s="42"/>
      <c r="GX5" s="44"/>
    </row>
    <row r="6" spans="1:206" ht="14.25" customHeight="1" x14ac:dyDescent="0.35">
      <c r="A6" s="42"/>
      <c r="B6" s="85">
        <v>25</v>
      </c>
      <c r="C6" s="86">
        <v>46191</v>
      </c>
      <c r="D6" s="87" t="s">
        <v>162</v>
      </c>
      <c r="E6" s="88" t="s">
        <v>157</v>
      </c>
      <c r="F6" s="89" t="s">
        <v>158</v>
      </c>
      <c r="G6" s="90"/>
      <c r="H6" s="85" t="s">
        <v>157</v>
      </c>
      <c r="I6" s="90"/>
      <c r="J6" s="85" t="str">
        <f t="shared" si="0"/>
        <v/>
      </c>
      <c r="K6" s="160">
        <f>IF(OR(G6="",I6="",'Resultat &amp; tabell'!G6="",'Resultat &amp; tabell'!I6=""),0,IF(G6='Resultat &amp; tabell'!G6,1,0)+IF(I6='Resultat &amp; tabell'!I6,1,0)+IF(J6='Resultat &amp; tabell'!J6,3,0))</f>
        <v>0</v>
      </c>
      <c r="L6" s="155"/>
      <c r="M6" s="92">
        <f t="shared" si="1"/>
        <v>1</v>
      </c>
      <c r="N6" s="46">
        <v>3</v>
      </c>
      <c r="O6" s="108" t="str">
        <f>VLOOKUP(N6,FI4:FJ7,2,FALSE)</f>
        <v>Sydkorea</v>
      </c>
      <c r="P6" s="109">
        <f t="shared" si="82"/>
        <v>0</v>
      </c>
      <c r="Q6" s="109">
        <f>VLOOKUP($O$6,$BT$4:$CA$7,3,FALSE)</f>
        <v>0</v>
      </c>
      <c r="R6" s="109">
        <f>VLOOKUP($O$6,$BT$4:$CA$7,4,FALSE)</f>
        <v>0</v>
      </c>
      <c r="S6" s="109">
        <f>VLOOKUP($O$6,$BT$4:$CA$7,5,FALSE)</f>
        <v>0</v>
      </c>
      <c r="T6" s="109">
        <f>VLOOKUP($O$6,$BT$4:$CA$7,6,FALSE)</f>
        <v>0</v>
      </c>
      <c r="U6" s="109">
        <f>VLOOKUP($O$6,$BT$4:$CA$7,7,FALSE)</f>
        <v>0</v>
      </c>
      <c r="V6" s="110">
        <f>VLOOKUP($O$6,$BT$4:$CA$7,8,FALSE)</f>
        <v>0</v>
      </c>
      <c r="W6" s="42"/>
      <c r="X6" s="96" t="s">
        <v>43</v>
      </c>
      <c r="Y6" s="196"/>
      <c r="Z6" s="187"/>
      <c r="AA6" s="187"/>
      <c r="AB6" s="192"/>
      <c r="AC6" s="160">
        <f>IF(AND('Resultat &amp; tabell'!Y6&gt;0,Y6='Resultat &amp; tabell'!Y6),20,0)</f>
        <v>0</v>
      </c>
      <c r="AD6" s="42"/>
      <c r="AE6" s="98">
        <f t="shared" ref="AE6:AH6" si="85">C6</f>
        <v>46191</v>
      </c>
      <c r="AF6" s="98" t="str">
        <f t="shared" si="85"/>
        <v>Czechia</v>
      </c>
      <c r="AG6" s="98" t="str">
        <f t="shared" si="85"/>
        <v>-</v>
      </c>
      <c r="AH6" s="98" t="str">
        <f t="shared" si="85"/>
        <v>Sydafrika</v>
      </c>
      <c r="AI6" s="90" t="str">
        <f t="shared" si="3"/>
        <v/>
      </c>
      <c r="AJ6" s="85" t="str">
        <f t="shared" si="4"/>
        <v>-</v>
      </c>
      <c r="AK6" s="90" t="str">
        <f t="shared" si="5"/>
        <v/>
      </c>
      <c r="AL6" s="85" t="str">
        <f t="shared" si="6"/>
        <v/>
      </c>
      <c r="AM6" s="91"/>
      <c r="AN6" s="49">
        <f t="shared" si="7"/>
        <v>0</v>
      </c>
      <c r="AO6" s="49">
        <f t="shared" si="8"/>
        <v>0</v>
      </c>
      <c r="AP6" s="49">
        <f t="shared" si="9"/>
        <v>0</v>
      </c>
      <c r="AQ6" s="49">
        <f t="shared" si="10"/>
        <v>0</v>
      </c>
      <c r="AR6" s="49">
        <f t="shared" si="11"/>
        <v>0</v>
      </c>
      <c r="AS6" s="49">
        <f t="shared" si="12"/>
        <v>0</v>
      </c>
      <c r="AT6" s="49">
        <f t="shared" si="13"/>
        <v>0</v>
      </c>
      <c r="AU6" s="49">
        <f t="shared" si="14"/>
        <v>0</v>
      </c>
      <c r="AV6" s="49">
        <f t="shared" si="15"/>
        <v>0</v>
      </c>
      <c r="AW6" s="49">
        <f t="shared" si="16"/>
        <v>0</v>
      </c>
      <c r="AX6" s="49">
        <f t="shared" si="17"/>
        <v>0</v>
      </c>
      <c r="AY6" s="49">
        <f t="shared" si="18"/>
        <v>0</v>
      </c>
      <c r="AZ6" s="49">
        <f t="shared" si="19"/>
        <v>0</v>
      </c>
      <c r="BA6" s="49">
        <f t="shared" si="20"/>
        <v>0</v>
      </c>
      <c r="BB6" s="49">
        <f t="shared" si="21"/>
        <v>0</v>
      </c>
      <c r="BC6" s="49">
        <f t="shared" si="22"/>
        <v>0</v>
      </c>
      <c r="BD6" s="49">
        <f t="shared" si="23"/>
        <v>0</v>
      </c>
      <c r="BE6" s="49">
        <f t="shared" si="24"/>
        <v>0</v>
      </c>
      <c r="BF6" s="49">
        <f t="shared" si="25"/>
        <v>0</v>
      </c>
      <c r="BG6" s="49">
        <f t="shared" si="26"/>
        <v>0</v>
      </c>
      <c r="BH6" s="49">
        <f t="shared" si="27"/>
        <v>0</v>
      </c>
      <c r="BI6" s="49">
        <f t="shared" si="28"/>
        <v>0</v>
      </c>
      <c r="BJ6" s="49">
        <f t="shared" si="29"/>
        <v>0</v>
      </c>
      <c r="BK6" s="49">
        <f t="shared" si="30"/>
        <v>0</v>
      </c>
      <c r="BL6" s="49">
        <f t="shared" si="31"/>
        <v>0</v>
      </c>
      <c r="BM6" s="49">
        <f t="shared" si="32"/>
        <v>0</v>
      </c>
      <c r="BN6" s="49">
        <f t="shared" si="33"/>
        <v>0</v>
      </c>
      <c r="BO6" s="49">
        <f t="shared" si="34"/>
        <v>0</v>
      </c>
      <c r="BP6" s="49">
        <f t="shared" si="35"/>
        <v>0</v>
      </c>
      <c r="BQ6" s="49">
        <f t="shared" si="36"/>
        <v>0</v>
      </c>
      <c r="BR6" s="14"/>
      <c r="BS6" s="14"/>
      <c r="BT6" s="14" t="s">
        <v>161</v>
      </c>
      <c r="BU6" s="49">
        <f t="shared" si="37"/>
        <v>0</v>
      </c>
      <c r="BV6" s="49">
        <f t="shared" si="38"/>
        <v>0</v>
      </c>
      <c r="BW6" s="49">
        <f t="shared" si="39"/>
        <v>0</v>
      </c>
      <c r="BX6" s="49">
        <f t="shared" si="40"/>
        <v>0</v>
      </c>
      <c r="BY6" s="49">
        <f t="shared" si="41"/>
        <v>0</v>
      </c>
      <c r="BZ6" s="49">
        <f t="shared" si="42"/>
        <v>0</v>
      </c>
      <c r="CA6" s="49">
        <f t="shared" si="43"/>
        <v>0</v>
      </c>
      <c r="CB6" s="49" t="s">
        <v>145</v>
      </c>
      <c r="CC6" s="99">
        <f>RANK(CA6,CA4:CA7)</f>
        <v>1</v>
      </c>
      <c r="CD6" s="49">
        <f>SUMPRODUCT((CA4:CA7=CA6)*(BZ4:BZ7&gt;BZ6))</f>
        <v>0</v>
      </c>
      <c r="CE6" s="14"/>
      <c r="CF6" s="14" t="str">
        <f t="shared" si="44"/>
        <v>Sydkorea</v>
      </c>
      <c r="CG6" s="49">
        <f t="shared" si="45"/>
        <v>0</v>
      </c>
      <c r="CH6" s="49">
        <f t="shared" si="46"/>
        <v>0</v>
      </c>
      <c r="CI6" s="49">
        <f t="shared" si="47"/>
        <v>0</v>
      </c>
      <c r="CJ6" s="49">
        <f t="shared" si="48"/>
        <v>0</v>
      </c>
      <c r="CK6" s="49" t="str">
        <f t="shared" si="49"/>
        <v>A</v>
      </c>
      <c r="CL6" s="49">
        <f>IF(CF6&gt;0,RANK(CJ6,CJ4:CJ7),)</f>
        <v>1</v>
      </c>
      <c r="CM6" s="49">
        <f>IF(AND(CF6&gt;0,COUNTIF(CL4:CL7,CL6)&gt;1),SUMIFS($AI$4:$AI$108,$AF$4:$AF$108,$BT6,$M$4:$M$108,1)+SUMIFS($AK$4:$AK$108,$AH$4:$AH$108,$BT6,$M$4:$M$108,1)-SUMIFS($AK$4:$AK$108,$AF$4:$AF$108,$BT6,$M$4:$M$108,1)-SUMIFS($AI$4:$AI$108,$AH$4:$AH$108,$BT6,$M$4:$M$108,1),)</f>
        <v>0</v>
      </c>
      <c r="CN6" s="49">
        <f>IF(AND(CF6&gt;0,COUNTIF(CL4:CL7,CL6)&gt;1),CL6+RANK(CM6,CM4:CM7)-1,CL6)</f>
        <v>1</v>
      </c>
      <c r="CO6" s="49">
        <f>IF(AND(CF6&gt;0,COUNTIF(CN4:CN7,CN6)&gt;1),SUMIFS($AI$4:$AI$108,$AF$4:$AF$108,$BT6,$M$4:$M$108,1)+SUMIFS($AK$4:$AK$108,$AH$4:$AH$108,$BT6,$M$4:$M$108,1),)</f>
        <v>0</v>
      </c>
      <c r="CP6" s="49">
        <f>IF(AND(CF6&gt;0,COUNTIF(CN4:CN7,CN6)&gt;1),CN6+RANK(CO6,CO4:CO7)-1,CN6)</f>
        <v>1</v>
      </c>
      <c r="CQ6" s="49">
        <f t="shared" si="50"/>
        <v>1</v>
      </c>
      <c r="CR6" s="49">
        <f>IF(OR(CQ6="",COUNTIF(CQ4:CQ7,CQ6)=1),"",$BZ6)</f>
        <v>0</v>
      </c>
      <c r="CS6" s="49">
        <f>IF(CQ6="","",IF(COUNTIF(CQ4:CQ7,CQ6)=1,CQ6,CQ6+RANK(CR6,CR4:CR7,0)-1))</f>
        <v>1</v>
      </c>
      <c r="CT6" s="49">
        <f>IF(OR(CS6="",COUNTIF(CS4:CS7,CS6)=1),"",$BX6)</f>
        <v>0</v>
      </c>
      <c r="CU6" s="49">
        <f>IF(CQ6="","",IF(COUNTIF(CS4:CS7,CS6)=1,CS6,CS6+RANK(CT6,CT4:CT7,0)-1))</f>
        <v>1</v>
      </c>
      <c r="CV6" s="49">
        <f>IF(OR(CU6="",COUNTIF(CU4:CU7,CU6)=1),"",$BU6)</f>
        <v>0</v>
      </c>
      <c r="CW6" s="49">
        <f>IF(CQ6="","",IF(COUNTIF(CU4:CU7,CU6)=1,CU6,CU6+RANK(CV6,CV4:CV7,0)-1))</f>
        <v>1</v>
      </c>
      <c r="CX6" s="49">
        <f>IF(CF6&gt;0,BM2+RANK(CW6,CW4:CW7,1),)</f>
        <v>1</v>
      </c>
      <c r="CY6" s="14"/>
      <c r="CZ6" s="14">
        <f t="shared" si="51"/>
        <v>0</v>
      </c>
      <c r="DA6" s="49">
        <f t="shared" si="52"/>
        <v>0</v>
      </c>
      <c r="DB6" s="49">
        <f t="shared" si="53"/>
        <v>0</v>
      </c>
      <c r="DC6" s="49">
        <f t="shared" si="54"/>
        <v>0</v>
      </c>
      <c r="DD6" s="49">
        <f t="shared" si="55"/>
        <v>0</v>
      </c>
      <c r="DE6" s="49" t="str">
        <f t="shared" si="56"/>
        <v>A</v>
      </c>
      <c r="DF6" s="49">
        <f>IF(CZ6&gt;0,RANK(DD6,DD4:DD7)+CG2,)</f>
        <v>0</v>
      </c>
      <c r="DG6" s="49">
        <f>IF(AND(CZ6&gt;0,COUNTIF(DF4:DF7,DF6)&gt;1),SUMIFS($AI$4:$AI$108,$AF$4:$AF$108,$BT6,$M$4:$M$108,2)+SUMIFS($AK$4:$AK$108,$AH$4:$AH108,$BT6,$M$4:$M$108,2)-SUMIFS($AK$4:$AK$108,$AF$4:$AF$108,$BT6,$M$4:$M$108,2)-SUMIFS($AI$4:$AI$108,$AH$4:$AH$108,$BT6,$M$4:$M$108,2),)</f>
        <v>0</v>
      </c>
      <c r="DH6" s="49">
        <f>IF(AND(CZ6&gt;0,COUNTIF(DF4:DF7,DF6)&gt;1),DF6+RANK(DG6,DG4:DG7)-1,DF6)</f>
        <v>0</v>
      </c>
      <c r="DI6" s="49">
        <f>IF(AND(CZ6&gt;0,COUNTIF(DH4:DH7,DH6)&gt;1),SUMIFS($AI$4:$AI$108,$AF$4:$AF$108,$BT6,$M$4:$M$108,2)+SUMIFS($AK$4:$AK$108,$AH$4:$AH$108,$BT6,$M$4:$M$108,2),)</f>
        <v>0</v>
      </c>
      <c r="DJ6" s="49">
        <f>IF(AND(CZ6&gt;0,COUNTIF(DH4:DH7,DH6)&gt;1),DH6+RANK(DI6,DI4:DI7)-1,DH6)</f>
        <v>0</v>
      </c>
      <c r="DK6" s="49" t="str">
        <f t="shared" si="57"/>
        <v/>
      </c>
      <c r="DL6" s="49" t="str">
        <f>IF(OR(DK6="",COUNTIF(DK4:DK7,DK6)=1),"",$BZ6)</f>
        <v/>
      </c>
      <c r="DM6" s="49" t="str">
        <f>IF(DK6="","",IF(COUNTIF(DK4:DK7,DK6)=1,DK6,DK6+RANK(DL6,DL4:DL7,0)-1))</f>
        <v/>
      </c>
      <c r="DN6" s="49" t="str">
        <f>IF(OR(DM6="",COUNTIF(DM4:DM7,DM6)=1),"",$BX6)</f>
        <v/>
      </c>
      <c r="DO6" s="49" t="str">
        <f>IF(DK6="","",IF(COUNTIF(DM4:DM7,DM6)=1,DM6,DM6+RANK(DN6,DN4:DN7,0)-1))</f>
        <v/>
      </c>
      <c r="DP6" s="49" t="str">
        <f>IF(OR(DO6="",COUNTIF(DO4:DO7,DO6)=1),"",$BU6)</f>
        <v/>
      </c>
      <c r="DQ6" s="49" t="str">
        <f>IF(DK6="","",IF(COUNTIF(DO4:DO7,DO6)=1,DO6,DO6+RANK(DP6,DP4:DP7,0)-1))</f>
        <v/>
      </c>
      <c r="DR6" s="49">
        <f>IF(CZ6&gt;0,CG2+RANK(DQ6,DQ4:DQ7,1),)</f>
        <v>0</v>
      </c>
      <c r="DS6" s="14"/>
      <c r="DT6" s="49">
        <f t="shared" si="58"/>
        <v>0</v>
      </c>
      <c r="DU6" s="49">
        <f t="shared" si="59"/>
        <v>0</v>
      </c>
      <c r="DV6" s="49">
        <f t="shared" si="60"/>
        <v>0</v>
      </c>
      <c r="DW6" s="49">
        <f t="shared" si="61"/>
        <v>0</v>
      </c>
      <c r="DX6" s="49">
        <f t="shared" si="62"/>
        <v>0</v>
      </c>
      <c r="DY6" s="49" t="str">
        <f t="shared" si="63"/>
        <v>A</v>
      </c>
      <c r="DZ6" s="49">
        <f>IF(DT6&gt;0,RANK(DX6,DX4:DX7)+CG2+DA2,)</f>
        <v>0</v>
      </c>
      <c r="EA6" s="49">
        <f>IF(AND(DT6&gt;0,COUNTIF(DZ4:DZ7,DZ6)&gt;1),SUMIFS($AI$4:$AI$108,$AF$4:$AF$108,$BT6,$M$4:$M$108,3)+SUMIFS($AK$4:$AK$108,$AH$4:$AH$108,$BT6,$M$4:$M$108,3)-SUMIFS($AK$4:$AK$108,$AF$4:$AF$108,$BT6,$M$4:$M$108,3)-SUMIFS($AI$4:$AI$108,$AH$4:$AH$108,$BT6,$M$4:$M$108,3),)</f>
        <v>0</v>
      </c>
      <c r="EB6" s="49">
        <f>IF(AND(DT6&gt;0,COUNTIF(DZ4:DZ7,DZ6)&gt;1),DZ6+RANK(EA6,EA4:EA7)-1,DZ6)</f>
        <v>0</v>
      </c>
      <c r="EC6" s="49">
        <f>IF(AND(DT6&gt;0,COUNTIF(EB4:EB7,EB6)&gt;1),SUMIFS($AI$4:$AI$108,$AF$4:$AF$108,$BT6,$M$4:$M$108,3)+SUMIFS($AK$4:$AK$108,$AH$4:$AH$108,$BT6,$M$4:$M$108,3),)</f>
        <v>0</v>
      </c>
      <c r="ED6" s="49">
        <f>IF(AND(DT6&gt;0,COUNTIF(EB4:EB7,EB6)&gt;1),EB6+RANK(EC6,EC4:EC7)-1,EB6)</f>
        <v>0</v>
      </c>
      <c r="EE6" s="49" t="str">
        <f t="shared" si="64"/>
        <v/>
      </c>
      <c r="EF6" s="49" t="str">
        <f>IF(OR(EE6="",COUNTIF(EE4:EE7,EE6)=1),"",$BZ6)</f>
        <v/>
      </c>
      <c r="EG6" s="49" t="str">
        <f>IF(EE6="","",IF(COUNTIF(EE4:EE7,EE6)=1,EE6,EE6+RANK(EF6,EF4:EF7,0)-1))</f>
        <v/>
      </c>
      <c r="EH6" s="49" t="str">
        <f>IF(OR(EG6="",COUNTIF(EG4:EG7,EG6)=1),"",$BX6)</f>
        <v/>
      </c>
      <c r="EI6" s="49" t="str">
        <f>IF(EE6="","",IF(COUNTIF(EG4:EG7,EG6)=1,EG6,EG6+RANK(EH6,EH4:EH7,0)-1))</f>
        <v/>
      </c>
      <c r="EJ6" s="49" t="str">
        <f>IF(OR(EI6="",COUNTIF(EI4:EI7,EI6)=1),"",$BU6)</f>
        <v/>
      </c>
      <c r="EK6" s="49" t="str">
        <f>IF(EE6="","",IF(COUNTIF(EI4:EI7,EI6)=1,EI6,EI6+RANK(EJ6,EJ4:EJ7,0)-1))</f>
        <v/>
      </c>
      <c r="EL6" s="49">
        <f>IF(DT6&gt;0,CG2+DA2+RANK(EK6,EK4:EK7,1),)</f>
        <v>0</v>
      </c>
      <c r="EM6" s="14"/>
      <c r="EN6" s="49">
        <f t="shared" si="65"/>
        <v>0</v>
      </c>
      <c r="EO6" s="49">
        <f t="shared" si="66"/>
        <v>0</v>
      </c>
      <c r="EP6" s="49">
        <f t="shared" si="67"/>
        <v>0</v>
      </c>
      <c r="EQ6" s="49">
        <f t="shared" si="68"/>
        <v>0</v>
      </c>
      <c r="ER6" s="49">
        <f t="shared" si="69"/>
        <v>0</v>
      </c>
      <c r="ES6" s="49" t="str">
        <f t="shared" si="70"/>
        <v>A</v>
      </c>
      <c r="ET6" s="49">
        <f>IF(EN6&gt;0,RANK(ER6,ER4:ER7)+CG2+DA2+DU2,)</f>
        <v>0</v>
      </c>
      <c r="EU6" s="49">
        <f>IF(AND(EN6&gt;0,COUNTIF(ET4:ET7,ET6)&gt;1),SUMIFS($AI$4:$AI$108,$AF$4:$AF$108,$BT6,$M$4:$M$108,4)+SUMIFS($AK$4:$AK$108,$AH$4:$AH$108,$BT6,$M$4:$M$108,4)-SUMIFS($AK$4:$AK$108,$AF$4:$AF$108,$BT6,$M$4:$M$108,4)-SUMIFS($AI$4:$AI$108,$AH$4:$AH$108,$BT6,$M$4:$M$108,4),)</f>
        <v>0</v>
      </c>
      <c r="EV6" s="49">
        <f>IF(AND(EN6&gt;0,COUNTIF(ET4:ET7,ET6)&gt;1),ET6+RANK(EU6,EU4:EU7)-1,ET6)</f>
        <v>0</v>
      </c>
      <c r="EW6" s="49">
        <f t="shared" si="71"/>
        <v>0</v>
      </c>
      <c r="EX6" s="49">
        <f>IF(AND(EN6&gt;0,COUNTIF(EV4:EV7,EV6)&gt;1),EV6+RANK(EW6,EW4:EW7)-1,EV6)</f>
        <v>0</v>
      </c>
      <c r="EY6" s="49" t="str">
        <f t="shared" si="72"/>
        <v/>
      </c>
      <c r="EZ6" s="49" t="str">
        <f>IF(OR(EY6="",COUNTIF(EY4:EY7,EY6)=1),"",$BZ6)</f>
        <v/>
      </c>
      <c r="FA6" s="49" t="str">
        <f>IF(EY6="","",IF(COUNTIF(EY4:EY7,EY6)=1,EY6,EY6+RANK(EZ6,EZ4:EZ7,0)-1))</f>
        <v/>
      </c>
      <c r="FB6" s="49" t="str">
        <f>IF(OR(FA6="",COUNTIF(FA4:FA7,FA6)=1),"",$BX6)</f>
        <v/>
      </c>
      <c r="FC6" s="49" t="str">
        <f>IF(EY6="","",IF(COUNTIF(FA4:FA7,FA6)=1,FA6,FA6+RANK(FB6,FB4:FB7,0)-1))</f>
        <v/>
      </c>
      <c r="FD6" s="49" t="str">
        <f>IF(OR(FC6="",COUNTIF(FC4:FC7,FC6)=1),"",$BU6)</f>
        <v/>
      </c>
      <c r="FE6" s="49" t="str">
        <f>IF(EY6="","",IF(COUNTIF(FC4:FC7,FC6)=1,FC6,FC6+RANK(FD6,FD4:FD7,0)-1))</f>
        <v/>
      </c>
      <c r="FF6" s="49">
        <f>IF(EN6&gt;0,CG2+DA2+DU2+RANK(FE6,FE4:FE7,1),)</f>
        <v>0</v>
      </c>
      <c r="FG6" s="14"/>
      <c r="FH6" s="49">
        <f>IFERROR(VLOOKUP(FJ6,CF3:CX7,19,FALSE),IFERROR(VLOOKUP(FJ6,CZ3:DR7,19,FALSE),IFERROR(VLOOKUP(FJ6,DT3:EL7,19,FALSE),VLOOKUP(FJ6,EN3:FF7,19,FALSE))))</f>
        <v>1</v>
      </c>
      <c r="FI6" s="49">
        <f>RANK(FH6,FH4:FH7,1)+COUNTIF(FH4:FH6,FH6)-1</f>
        <v>3</v>
      </c>
      <c r="FJ6" s="14" t="str">
        <f t="shared" si="73"/>
        <v>Sydkorea</v>
      </c>
      <c r="FK6" s="42"/>
      <c r="FL6" s="42"/>
      <c r="FM6" s="23" t="s">
        <v>163</v>
      </c>
      <c r="FN6" s="100" t="str">
        <f>O24</f>
        <v>Haiti</v>
      </c>
      <c r="FO6" s="101">
        <f t="shared" si="74"/>
        <v>10</v>
      </c>
      <c r="FP6" s="101">
        <f t="shared" si="75"/>
        <v>1</v>
      </c>
      <c r="FQ6" s="101">
        <f t="array" ref="FQ6">SUMPRODUCT(($FT$4:$FT$15=FT6)*($FU$4:$FU$15=FU6)*($FV$4:$FV$15&gt;FV6))</f>
        <v>0</v>
      </c>
      <c r="FR6" s="91">
        <f t="array" ref="FR6">SUMPRODUCT(($FT$4:$FT$15=FT6)*($FU$4:$FU$15&gt;FU6))</f>
        <v>0</v>
      </c>
      <c r="FS6" s="101">
        <f t="shared" si="76"/>
        <v>1</v>
      </c>
      <c r="FT6" s="102">
        <f>V24</f>
        <v>0</v>
      </c>
      <c r="FU6" s="102">
        <f>U24</f>
        <v>0</v>
      </c>
      <c r="FV6" s="102">
        <f>S24</f>
        <v>0</v>
      </c>
      <c r="FW6" s="102" t="str">
        <f t="shared" si="77"/>
        <v>C</v>
      </c>
      <c r="FX6" s="101">
        <f t="shared" si="78"/>
        <v>0</v>
      </c>
      <c r="FY6" s="42"/>
      <c r="FZ6" s="44">
        <v>4</v>
      </c>
      <c r="GA6" s="44" t="str">
        <f t="shared" si="79"/>
        <v>EJIDHGLK</v>
      </c>
      <c r="GB6" s="44" t="s">
        <v>148</v>
      </c>
      <c r="GC6" s="44" t="s">
        <v>159</v>
      </c>
      <c r="GD6" s="44" t="s">
        <v>150</v>
      </c>
      <c r="GE6" s="44" t="s">
        <v>147</v>
      </c>
      <c r="GF6" s="44" t="s">
        <v>160</v>
      </c>
      <c r="GG6" s="44" t="s">
        <v>149</v>
      </c>
      <c r="GH6" s="44" t="s">
        <v>152</v>
      </c>
      <c r="GI6" s="44" t="s">
        <v>151</v>
      </c>
      <c r="GJ6" s="100" t="str">
        <f t="shared" ref="GJ6:GQ6" si="86">VLOOKUP(GB6,$FM$3:$FN$15,2,FALSE)</f>
        <v>Elfenbenskusten</v>
      </c>
      <c r="GK6" s="100" t="str">
        <f t="shared" si="86"/>
        <v>Österrike</v>
      </c>
      <c r="GL6" s="100" t="str">
        <f t="shared" si="86"/>
        <v>Irak</v>
      </c>
      <c r="GM6" s="100" t="str">
        <f t="shared" si="86"/>
        <v>Australien</v>
      </c>
      <c r="GN6" s="100" t="str">
        <f t="shared" si="86"/>
        <v>Saudiarabien</v>
      </c>
      <c r="GO6" s="100" t="str">
        <f t="shared" si="86"/>
        <v>Iran</v>
      </c>
      <c r="GP6" s="100" t="str">
        <f t="shared" si="86"/>
        <v>Ghana</v>
      </c>
      <c r="GQ6" s="100" t="str">
        <f t="shared" si="86"/>
        <v>Uzbekistan</v>
      </c>
      <c r="GR6" s="42" t="str">
        <f t="shared" si="81"/>
        <v/>
      </c>
      <c r="GS6" s="42"/>
      <c r="GT6" s="42"/>
      <c r="GU6" s="42"/>
      <c r="GV6" s="42"/>
      <c r="GW6" s="42"/>
      <c r="GX6" s="44"/>
    </row>
    <row r="7" spans="1:206" ht="14.25" customHeight="1" x14ac:dyDescent="0.35">
      <c r="A7" s="42"/>
      <c r="B7" s="85">
        <v>28</v>
      </c>
      <c r="C7" s="86">
        <v>46192</v>
      </c>
      <c r="D7" s="87" t="s">
        <v>156</v>
      </c>
      <c r="E7" s="88" t="s">
        <v>157</v>
      </c>
      <c r="F7" s="89" t="s">
        <v>161</v>
      </c>
      <c r="G7" s="90"/>
      <c r="H7" s="85" t="s">
        <v>157</v>
      </c>
      <c r="I7" s="90"/>
      <c r="J7" s="85" t="str">
        <f t="shared" si="0"/>
        <v/>
      </c>
      <c r="K7" s="160">
        <f>IF(OR(G7="",I7="",'Resultat &amp; tabell'!G7="",'Resultat &amp; tabell'!I7=""),0,IF(G7='Resultat &amp; tabell'!G7,1,0)+IF(I7='Resultat &amp; tabell'!I7,1,0)+IF(J7='Resultat &amp; tabell'!J7,3,0))</f>
        <v>0</v>
      </c>
      <c r="L7" s="155"/>
      <c r="M7" s="92">
        <f t="shared" si="1"/>
        <v>1</v>
      </c>
      <c r="N7" s="46">
        <v>4</v>
      </c>
      <c r="O7" s="113" t="str">
        <f>VLOOKUP(N7,FI4:FJ7,2,FALSE)</f>
        <v>Czechia</v>
      </c>
      <c r="P7" s="114">
        <f t="shared" si="82"/>
        <v>0</v>
      </c>
      <c r="Q7" s="114">
        <f>VLOOKUP($O$7,$BT$4:$CA$7,3,FALSE)</f>
        <v>0</v>
      </c>
      <c r="R7" s="114">
        <f>VLOOKUP($O$7,$BT$4:$CA$7,4,FALSE)</f>
        <v>0</v>
      </c>
      <c r="S7" s="114">
        <f>VLOOKUP($O$7,$BT$4:$CA$7,5,FALSE)</f>
        <v>0</v>
      </c>
      <c r="T7" s="114">
        <f>VLOOKUP($O$7,$BT$4:$CA$7,6,FALSE)</f>
        <v>0</v>
      </c>
      <c r="U7" s="114">
        <f>VLOOKUP($O$7,$BT$4:$CA$7,7,FALSE)</f>
        <v>0</v>
      </c>
      <c r="V7" s="106">
        <f>VLOOKUP($O$7,$BT$4:$CA$7,8,FALSE)</f>
        <v>0</v>
      </c>
      <c r="W7" s="42"/>
      <c r="X7" s="96" t="s">
        <v>45</v>
      </c>
      <c r="Y7" s="196"/>
      <c r="Z7" s="187"/>
      <c r="AA7" s="187"/>
      <c r="AB7" s="192"/>
      <c r="AC7" s="160">
        <f>IF(AND('Resultat &amp; tabell'!Y7&gt;0,Y7='Resultat &amp; tabell'!Y7),15,0)</f>
        <v>0</v>
      </c>
      <c r="AD7" s="42"/>
      <c r="AE7" s="98">
        <f t="shared" ref="AE7:AH7" si="87">C7</f>
        <v>46192</v>
      </c>
      <c r="AF7" s="98" t="str">
        <f t="shared" si="87"/>
        <v>Mexiko</v>
      </c>
      <c r="AG7" s="98" t="str">
        <f t="shared" si="87"/>
        <v>-</v>
      </c>
      <c r="AH7" s="98" t="str">
        <f t="shared" si="87"/>
        <v>Sydkorea</v>
      </c>
      <c r="AI7" s="90" t="str">
        <f t="shared" si="3"/>
        <v/>
      </c>
      <c r="AJ7" s="85" t="str">
        <f t="shared" si="4"/>
        <v>-</v>
      </c>
      <c r="AK7" s="90" t="str">
        <f t="shared" si="5"/>
        <v/>
      </c>
      <c r="AL7" s="85" t="str">
        <f t="shared" si="6"/>
        <v/>
      </c>
      <c r="AM7" s="91"/>
      <c r="AN7" s="49">
        <f t="shared" si="7"/>
        <v>0</v>
      </c>
      <c r="AO7" s="49">
        <f t="shared" si="8"/>
        <v>0</v>
      </c>
      <c r="AP7" s="49">
        <f t="shared" si="9"/>
        <v>0</v>
      </c>
      <c r="AQ7" s="49">
        <f t="shared" si="10"/>
        <v>0</v>
      </c>
      <c r="AR7" s="49">
        <f t="shared" si="11"/>
        <v>0</v>
      </c>
      <c r="AS7" s="49">
        <f t="shared" si="12"/>
        <v>0</v>
      </c>
      <c r="AT7" s="49">
        <f t="shared" si="13"/>
        <v>0</v>
      </c>
      <c r="AU7" s="49">
        <f t="shared" si="14"/>
        <v>0</v>
      </c>
      <c r="AV7" s="49">
        <f t="shared" si="15"/>
        <v>0</v>
      </c>
      <c r="AW7" s="49">
        <f t="shared" si="16"/>
        <v>0</v>
      </c>
      <c r="AX7" s="49">
        <f t="shared" si="17"/>
        <v>0</v>
      </c>
      <c r="AY7" s="49">
        <f t="shared" si="18"/>
        <v>0</v>
      </c>
      <c r="AZ7" s="49">
        <f t="shared" si="19"/>
        <v>0</v>
      </c>
      <c r="BA7" s="49">
        <f t="shared" si="20"/>
        <v>0</v>
      </c>
      <c r="BB7" s="49">
        <f t="shared" si="21"/>
        <v>0</v>
      </c>
      <c r="BC7" s="49">
        <f t="shared" si="22"/>
        <v>0</v>
      </c>
      <c r="BD7" s="49">
        <f t="shared" si="23"/>
        <v>0</v>
      </c>
      <c r="BE7" s="49">
        <f t="shared" si="24"/>
        <v>0</v>
      </c>
      <c r="BF7" s="49">
        <f t="shared" si="25"/>
        <v>0</v>
      </c>
      <c r="BG7" s="49">
        <f t="shared" si="26"/>
        <v>0</v>
      </c>
      <c r="BH7" s="49">
        <f t="shared" si="27"/>
        <v>0</v>
      </c>
      <c r="BI7" s="49">
        <f t="shared" si="28"/>
        <v>0</v>
      </c>
      <c r="BJ7" s="49">
        <f t="shared" si="29"/>
        <v>0</v>
      </c>
      <c r="BK7" s="49">
        <f t="shared" si="30"/>
        <v>0</v>
      </c>
      <c r="BL7" s="49">
        <f t="shared" si="31"/>
        <v>0</v>
      </c>
      <c r="BM7" s="49">
        <f t="shared" si="32"/>
        <v>0</v>
      </c>
      <c r="BN7" s="49">
        <f t="shared" si="33"/>
        <v>0</v>
      </c>
      <c r="BO7" s="49">
        <f t="shared" si="34"/>
        <v>0</v>
      </c>
      <c r="BP7" s="49">
        <f t="shared" si="35"/>
        <v>0</v>
      </c>
      <c r="BQ7" s="49">
        <f t="shared" si="36"/>
        <v>0</v>
      </c>
      <c r="BR7" s="14"/>
      <c r="BS7" s="14"/>
      <c r="BT7" s="115" t="s">
        <v>162</v>
      </c>
      <c r="BU7" s="49">
        <f t="shared" si="37"/>
        <v>0</v>
      </c>
      <c r="BV7" s="49">
        <f t="shared" si="38"/>
        <v>0</v>
      </c>
      <c r="BW7" s="49">
        <f t="shared" si="39"/>
        <v>0</v>
      </c>
      <c r="BX7" s="49">
        <f t="shared" si="40"/>
        <v>0</v>
      </c>
      <c r="BY7" s="49">
        <f t="shared" si="41"/>
        <v>0</v>
      </c>
      <c r="BZ7" s="49">
        <f t="shared" si="42"/>
        <v>0</v>
      </c>
      <c r="CA7" s="49">
        <f t="shared" si="43"/>
        <v>0</v>
      </c>
      <c r="CB7" s="116" t="s">
        <v>145</v>
      </c>
      <c r="CC7" s="99">
        <f>RANK(CA7,CA4:CA7)</f>
        <v>1</v>
      </c>
      <c r="CD7" s="49">
        <f>SUMPRODUCT((CA4:CA7=CA7)*(BZ4:BZ7&gt;BZ7))</f>
        <v>0</v>
      </c>
      <c r="CE7" s="14"/>
      <c r="CF7" s="115" t="str">
        <f t="shared" si="44"/>
        <v>Czechia</v>
      </c>
      <c r="CG7" s="49">
        <f t="shared" si="45"/>
        <v>0</v>
      </c>
      <c r="CH7" s="49">
        <f t="shared" si="46"/>
        <v>0</v>
      </c>
      <c r="CI7" s="49">
        <f t="shared" si="47"/>
        <v>0</v>
      </c>
      <c r="CJ7" s="49">
        <f t="shared" si="48"/>
        <v>0</v>
      </c>
      <c r="CK7" s="49" t="str">
        <f t="shared" si="49"/>
        <v>A</v>
      </c>
      <c r="CL7" s="49">
        <f>IF(CF7&gt;0,RANK(CJ7,CJ4:CJ7),)</f>
        <v>1</v>
      </c>
      <c r="CM7" s="49">
        <f>IF(AND(CF7&gt;0,COUNTIF(CL4:CL7,CL7)&gt;1),SUMIFS($AI$4:$AI$108,$AF$4:$AF$108,$BT7,$M$4:$M$108,1)+SUMIFS($AK$4:$AK$108,$AH$4:$AH$108,$BT7,$M$4:$M$108,1)-SUMIFS($AK$4:$AK$108,$AF$4:$AF$108,$BT7,$M$4:$M$108,1)-SUMIFS($AI$4:$AI$108,$AH$4:$AH$108,$BT7,$M$4:$M$108,1),)</f>
        <v>0</v>
      </c>
      <c r="CN7" s="49">
        <f>IF(AND(CF7&gt;0,COUNTIF(CL4:CL7,CL7)&gt;1),CL7+RANK(CM7,CM4:CM7)-1,CL7)</f>
        <v>1</v>
      </c>
      <c r="CO7" s="49">
        <f>IF(AND(CF7&gt;0,COUNTIF(CN4:CN7,CN7)&gt;1),SUMIFS($AI$4:$AI$108,$AF$4:$AF$108,$BT7,$M$4:$M$108,1)+SUMIFS($AK$4:$AK$108,$AH$4:$AH$108,$BT7,$M$4:$M$108,1),)</f>
        <v>0</v>
      </c>
      <c r="CP7" s="49">
        <f>IF(AND(CF7&gt;0,COUNTIF(CN4:CN7,CN7)&gt;1),CN7+RANK(CO7,CO4:CO7)-1,CN7)</f>
        <v>1</v>
      </c>
      <c r="CQ7" s="49">
        <f t="shared" si="50"/>
        <v>1</v>
      </c>
      <c r="CR7" s="49">
        <f>IF(OR(CQ7="",COUNTIF(CQ4:CQ7,CQ7)=1),"",$BZ7)</f>
        <v>0</v>
      </c>
      <c r="CS7" s="49">
        <f>IF(CQ7="","",IF(COUNTIF(CQ4:CQ7,CQ7)=1,CQ7,CQ7+RANK(CR7,CR4:CR7,0)-1))</f>
        <v>1</v>
      </c>
      <c r="CT7" s="49">
        <f>IF(OR(CS7="",COUNTIF(CS4:CS7,CS7)=1),"",$BX7)</f>
        <v>0</v>
      </c>
      <c r="CU7" s="49">
        <f>IF(CQ7="","",IF(COUNTIF(CS4:CS7,CS7)=1,CS7,CS7+RANK(CT7,CT4:CT7,0)-1))</f>
        <v>1</v>
      </c>
      <c r="CV7" s="49">
        <f>IF(OR(CU7="",COUNTIF(CU4:CU7,CU7)=1),"",$BU7)</f>
        <v>0</v>
      </c>
      <c r="CW7" s="49">
        <f>IF(CQ7="","",IF(COUNTIF(CU4:CU7,CU7)=1,CU7,CU7+RANK(CV7,CV4:CV7,0)-1))</f>
        <v>1</v>
      </c>
      <c r="CX7" s="49">
        <f>IF(CF7&gt;0,BM2+RANK(CW7,CW4:CW7,1),)</f>
        <v>1</v>
      </c>
      <c r="CY7" s="14"/>
      <c r="CZ7" s="115">
        <f t="shared" si="51"/>
        <v>0</v>
      </c>
      <c r="DA7" s="49">
        <f t="shared" si="52"/>
        <v>0</v>
      </c>
      <c r="DB7" s="49">
        <f t="shared" si="53"/>
        <v>0</v>
      </c>
      <c r="DC7" s="49">
        <f t="shared" si="54"/>
        <v>0</v>
      </c>
      <c r="DD7" s="49">
        <f t="shared" si="55"/>
        <v>0</v>
      </c>
      <c r="DE7" s="49" t="str">
        <f t="shared" si="56"/>
        <v>A</v>
      </c>
      <c r="DF7" s="49">
        <f>IF(CZ7&gt;0,RANK(DD7,DD4:DD7)+CG2,)</f>
        <v>0</v>
      </c>
      <c r="DG7" s="49">
        <f>IF(AND(CZ7&gt;0,COUNTIF(DF4:DF7,DF7)&gt;1),SUMIFS($AI$4:$AI$108,$AF$4:$AF$108,$BT7,$M$4:$M$108,2)+SUMIFS($AK$4:$AK$108,$AH$4:$AH108,$BT7,$M$4:$M$108,2)-SUMIFS($AK$4:$AK$108,$AF$4:$AF$108,$BT7,$M$4:$M$108,2)-SUMIFS($AI$4:$AI$108,$AH$4:$AH$108,$BT7,$M$4:$M$108,2),)</f>
        <v>0</v>
      </c>
      <c r="DH7" s="49">
        <f>IF(AND(CZ7&gt;0,COUNTIF(DF4:DF7,DF7)&gt;1),DF7+RANK(DG7,DG4:DG7)-1,DF7)</f>
        <v>0</v>
      </c>
      <c r="DI7" s="49">
        <f>IF(AND(CZ7&gt;0,COUNTIF(DH4:DH7,DH7)&gt;1),SUMIFS($AI$4:$AI$108,$AF$4:$AF$108,$BT7,$M$4:$M$108,2)+SUMIFS($AK$4:$AK$108,$AH$4:$AH$108,$BT7,$M$4:$M$108,2),)</f>
        <v>0</v>
      </c>
      <c r="DJ7" s="49">
        <f>IF(AND(CZ7&gt;0,COUNTIF(DH4:DH7,DH7)&gt;1),DH7+RANK(DI7,DI4:DI7)-1,DH7)</f>
        <v>0</v>
      </c>
      <c r="DK7" s="49" t="str">
        <f t="shared" si="57"/>
        <v/>
      </c>
      <c r="DL7" s="49" t="str">
        <f>IF(OR(DK7="",COUNTIF(DK4:DK7,DK7)=1),"",$BZ7)</f>
        <v/>
      </c>
      <c r="DM7" s="49" t="str">
        <f>IF(DK7="","",IF(COUNTIF(DK4:DK7,DK7)=1,DK7,DK7+RANK(DL7,DL4:DL7,0)-1))</f>
        <v/>
      </c>
      <c r="DN7" s="49" t="str">
        <f>IF(OR(DM7="",COUNTIF(DM4:DM7,DM7)=1),"",$BX7)</f>
        <v/>
      </c>
      <c r="DO7" s="49" t="str">
        <f>IF(DK7="","",IF(COUNTIF(DM4:DM7,DM7)=1,DM7,DM7+RANK(DN7,DN4:DN7,0)-1))</f>
        <v/>
      </c>
      <c r="DP7" s="49" t="str">
        <f>IF(OR(DO7="",COUNTIF(DO4:DO7,DO7)=1),"",$BU7)</f>
        <v/>
      </c>
      <c r="DQ7" s="49" t="str">
        <f>IF(DK7="","",IF(COUNTIF(DO4:DO7,DO7)=1,DO7,DO7+RANK(DP7,DP4:DP7,0)-1))</f>
        <v/>
      </c>
      <c r="DR7" s="49">
        <f>IF(CZ7&gt;0,CG2+RANK(DQ7,DQ4:DQ7,1),)</f>
        <v>0</v>
      </c>
      <c r="DS7" s="14"/>
      <c r="DT7" s="116">
        <f t="shared" si="58"/>
        <v>0</v>
      </c>
      <c r="DU7" s="49">
        <f t="shared" si="59"/>
        <v>0</v>
      </c>
      <c r="DV7" s="49">
        <f t="shared" si="60"/>
        <v>0</v>
      </c>
      <c r="DW7" s="49">
        <f t="shared" si="61"/>
        <v>0</v>
      </c>
      <c r="DX7" s="49">
        <f t="shared" si="62"/>
        <v>0</v>
      </c>
      <c r="DY7" s="49" t="str">
        <f t="shared" si="63"/>
        <v>A</v>
      </c>
      <c r="DZ7" s="49">
        <f>IF(DT7&gt;0,RANK(DX7,DX4:DX7)+CG2+DA2,)</f>
        <v>0</v>
      </c>
      <c r="EA7" s="49">
        <f>IF(AND(DT7&gt;0,COUNTIF(DZ4:DZ7,DZ7)&gt;1),SUMIFS($AI$4:$AI$108,$AF$4:$AF$108,$BT7,$M$4:$M$108,3)+SUMIFS($AK$4:$AK$108,$AH$4:$AH$108,$BT7,$M$4:$M$108,3)-SUMIFS($AK$4:$AK$108,$AF$4:$AF$108,$BT7,$M$4:$M$108,3)-SUMIFS($AI$4:$AI$108,$AH$4:$AH$108,$BT7,$M$4:$M$108,3),)</f>
        <v>0</v>
      </c>
      <c r="EB7" s="49">
        <f>IF(AND(DT7&gt;0,COUNTIF(DZ4:DZ7,DZ7)&gt;1),DZ7+RANK(EA7,EA4:EA7)-1,DZ7)</f>
        <v>0</v>
      </c>
      <c r="EC7" s="49">
        <f>IF(AND(DT7&gt;0,COUNTIF(EB4:EB7,EB7)&gt;1),SUMIFS($AI$4:$AI$108,$AF$4:$AF$108,$BT7,$M$4:$M$108,3)+SUMIFS($AK$4:$AK$108,$AH$4:$AH$108,$BT7,$M$4:$M$108,3),)</f>
        <v>0</v>
      </c>
      <c r="ED7" s="49">
        <f>IF(AND(DT7&gt;0,COUNTIF(EB4:EB7,EB7)&gt;1),EB7+RANK(EC7,EC4:EC7)-1,EB7)</f>
        <v>0</v>
      </c>
      <c r="EE7" s="49" t="str">
        <f t="shared" si="64"/>
        <v/>
      </c>
      <c r="EF7" s="49" t="str">
        <f>IF(OR(EE7="",COUNTIF(EE4:EE7,EE7)=1),"",$BZ7)</f>
        <v/>
      </c>
      <c r="EG7" s="49" t="str">
        <f>IF(EE7="","",IF(COUNTIF(EE4:EE7,EE7)=1,EE7,EE7+RANK(EF7,EF4:EF7,0)-1))</f>
        <v/>
      </c>
      <c r="EH7" s="49" t="str">
        <f>IF(OR(EG7="",COUNTIF(EG4:EG7,EG7)=1),"",$BX7)</f>
        <v/>
      </c>
      <c r="EI7" s="49" t="str">
        <f>IF(EE7="","",IF(COUNTIF(EG4:EG7,EG7)=1,EG7,EG7+RANK(EH7,EH4:EH7,0)-1))</f>
        <v/>
      </c>
      <c r="EJ7" s="49" t="str">
        <f>IF(OR(EI7="",COUNTIF(EI4:EI7,EI7)=1),"",$BU7)</f>
        <v/>
      </c>
      <c r="EK7" s="49" t="str">
        <f>IF(EE7="","",IF(COUNTIF(EI4:EI7,EI7)=1,EI7,EI7+RANK(EJ7,EJ4:EJ7,0)-1))</f>
        <v/>
      </c>
      <c r="EL7" s="49">
        <f>IF(DT7&gt;0,CG2+DA2+RANK(EK7,EK4:EK7,1),)</f>
        <v>0</v>
      </c>
      <c r="EM7" s="14"/>
      <c r="EN7" s="49">
        <f t="shared" si="65"/>
        <v>0</v>
      </c>
      <c r="EO7" s="49">
        <f t="shared" si="66"/>
        <v>0</v>
      </c>
      <c r="EP7" s="49">
        <f t="shared" si="67"/>
        <v>0</v>
      </c>
      <c r="EQ7" s="49">
        <f t="shared" si="68"/>
        <v>0</v>
      </c>
      <c r="ER7" s="49">
        <f t="shared" si="69"/>
        <v>0</v>
      </c>
      <c r="ES7" s="49" t="str">
        <f t="shared" si="70"/>
        <v>A</v>
      </c>
      <c r="ET7" s="49">
        <f>IF(EN7&gt;0,RANK(ER7,ER4:ER7)+CG2+DA2+DU2,)</f>
        <v>0</v>
      </c>
      <c r="EU7" s="49">
        <f>IF(AND(EN7&gt;0,COUNTIF(ET4:ET7,ET7)&gt;1),SUMIFS($AI$4:$AI$108,$AF$4:$AF$108,$BT7,$M$4:$M$108,4)+SUMIFS($AK$4:$AK$108,$AH$4:$AH$108,$BT7,$M$4:$M$108,4)-SUMIFS($AK$4:$AK$108,$AF$4:$AF$108,$BT7,$M$4:$M$108,4)-SUMIFS($AI$4:$AI$108,$AH$4:$AH$108,$BT7,$M$4:$M$108,4),)</f>
        <v>0</v>
      </c>
      <c r="EV7" s="49">
        <f>IF(AND(EN7&gt;0,COUNTIF(ET4:ET7,ET7)&gt;1),ET7+RANK(EU7,EU4:EU7)-1,ET7)</f>
        <v>0</v>
      </c>
      <c r="EW7" s="49">
        <f t="shared" si="71"/>
        <v>0</v>
      </c>
      <c r="EX7" s="49">
        <f>IF(AND(EN7&gt;0,COUNTIF(EV4:EV7,EV7)&gt;1),EV7+RANK(EW7,EW4:EW7)-1,EV7)</f>
        <v>0</v>
      </c>
      <c r="EY7" s="49" t="str">
        <f t="shared" si="72"/>
        <v/>
      </c>
      <c r="EZ7" s="49" t="str">
        <f>IF(OR(EY7="",COUNTIF(EY4:EY7,EY7)=1),"",$BZ7)</f>
        <v/>
      </c>
      <c r="FA7" s="49" t="str">
        <f>IF(EY7="","",IF(COUNTIF(EY4:EY7,EY7)=1,EY7,EY7+RANK(EZ7,EZ4:EZ7,0)-1))</f>
        <v/>
      </c>
      <c r="FB7" s="49" t="str">
        <f>IF(OR(FA7="",COUNTIF(FA4:FA7,FA7)=1),"",$BX7)</f>
        <v/>
      </c>
      <c r="FC7" s="49" t="str">
        <f>IF(EY7="","",IF(COUNTIF(FA4:FA7,FA7)=1,FA7,FA7+RANK(FB7,FB4:FB7,0)-1))</f>
        <v/>
      </c>
      <c r="FD7" s="49" t="str">
        <f>IF(OR(FC7="",COUNTIF(FC4:FC7,FC7)=1),"",$BU7)</f>
        <v/>
      </c>
      <c r="FE7" s="49" t="str">
        <f>IF(EY7="","",IF(COUNTIF(FC4:FC7,FC7)=1,FC7,FC7+RANK(FD7,FD4:FD7,0)-1))</f>
        <v/>
      </c>
      <c r="FF7" s="49">
        <f>IF(EN7&gt;0,CG2+DA2+DU2+RANK(FE7,FE4:FE7,1),)</f>
        <v>0</v>
      </c>
      <c r="FG7" s="14"/>
      <c r="FH7" s="49">
        <f>IFERROR(VLOOKUP(FJ7,CF3:CX7,19,FALSE),IFERROR(VLOOKUP(FJ7,CZ3:DR7,19,FALSE),IFERROR(VLOOKUP(FJ7,DT3:EL7,19,FALSE),VLOOKUP(FJ7,EN3:FF7,19,FALSE))))</f>
        <v>1</v>
      </c>
      <c r="FI7" s="49">
        <f>RANK(FH7,FH4:FH7,1)+COUNTIF(FH4:FH7,FH7)-1</f>
        <v>4</v>
      </c>
      <c r="FJ7" s="14" t="str">
        <f t="shared" si="73"/>
        <v>Czechia</v>
      </c>
      <c r="FK7" s="42"/>
      <c r="FL7" s="42"/>
      <c r="FM7" s="23" t="s">
        <v>147</v>
      </c>
      <c r="FN7" s="100" t="str">
        <f>O33</f>
        <v>Australien</v>
      </c>
      <c r="FO7" s="101">
        <f t="shared" si="74"/>
        <v>9</v>
      </c>
      <c r="FP7" s="101">
        <f t="shared" si="75"/>
        <v>1</v>
      </c>
      <c r="FQ7" s="101">
        <f t="array" ref="FQ7">SUMPRODUCT(($FT$4:$FT$15=FT7)*($FU$4:$FU$15=FU7)*($FV$4:$FV$15&gt;FV7))</f>
        <v>0</v>
      </c>
      <c r="FR7" s="91">
        <f t="array" ref="FR7">SUMPRODUCT(($FT$4:$FT$15=FT7)*($FU$4:$FU$15&gt;FU7))</f>
        <v>0</v>
      </c>
      <c r="FS7" s="101">
        <f t="shared" si="76"/>
        <v>1</v>
      </c>
      <c r="FT7" s="102">
        <f>V33</f>
        <v>0</v>
      </c>
      <c r="FU7" s="102">
        <f>U33</f>
        <v>0</v>
      </c>
      <c r="FV7" s="102">
        <f>S33</f>
        <v>0</v>
      </c>
      <c r="FW7" s="102" t="str">
        <f t="shared" si="77"/>
        <v>D</v>
      </c>
      <c r="FX7" s="101">
        <f t="shared" si="78"/>
        <v>0</v>
      </c>
      <c r="FY7" s="42"/>
      <c r="FZ7" s="44">
        <v>5</v>
      </c>
      <c r="GA7" s="44" t="str">
        <f t="shared" si="79"/>
        <v>EJIDHFLK</v>
      </c>
      <c r="GB7" s="44" t="s">
        <v>148</v>
      </c>
      <c r="GC7" s="44" t="s">
        <v>159</v>
      </c>
      <c r="GD7" s="44" t="s">
        <v>150</v>
      </c>
      <c r="GE7" s="44" t="s">
        <v>147</v>
      </c>
      <c r="GF7" s="44" t="s">
        <v>160</v>
      </c>
      <c r="GG7" s="44" t="s">
        <v>109</v>
      </c>
      <c r="GH7" s="44" t="s">
        <v>152</v>
      </c>
      <c r="GI7" s="44" t="s">
        <v>151</v>
      </c>
      <c r="GJ7" s="100" t="str">
        <f t="shared" ref="GJ7:GQ7" si="88">VLOOKUP(GB7,$FM$3:$FN$15,2,FALSE)</f>
        <v>Elfenbenskusten</v>
      </c>
      <c r="GK7" s="100" t="str">
        <f t="shared" si="88"/>
        <v>Österrike</v>
      </c>
      <c r="GL7" s="100" t="str">
        <f t="shared" si="88"/>
        <v>Irak</v>
      </c>
      <c r="GM7" s="100" t="str">
        <f t="shared" si="88"/>
        <v>Australien</v>
      </c>
      <c r="GN7" s="100" t="str">
        <f t="shared" si="88"/>
        <v>Saudiarabien</v>
      </c>
      <c r="GO7" s="100" t="str">
        <f t="shared" si="88"/>
        <v>Sverige</v>
      </c>
      <c r="GP7" s="100" t="str">
        <f t="shared" si="88"/>
        <v>Ghana</v>
      </c>
      <c r="GQ7" s="100" t="str">
        <f t="shared" si="88"/>
        <v>Uzbekistan</v>
      </c>
      <c r="GR7" s="42" t="str">
        <f t="shared" si="81"/>
        <v/>
      </c>
      <c r="GS7" s="42"/>
      <c r="GT7" s="42"/>
      <c r="GU7" s="42"/>
      <c r="GV7" s="42"/>
      <c r="GW7" s="42"/>
      <c r="GX7" s="44"/>
    </row>
    <row r="8" spans="1:206" ht="14.25" customHeight="1" x14ac:dyDescent="0.35">
      <c r="A8" s="42"/>
      <c r="B8" s="117">
        <v>53</v>
      </c>
      <c r="C8" s="86">
        <v>46198</v>
      </c>
      <c r="D8" s="87" t="s">
        <v>162</v>
      </c>
      <c r="E8" s="88" t="s">
        <v>157</v>
      </c>
      <c r="F8" s="89" t="s">
        <v>156</v>
      </c>
      <c r="G8" s="90"/>
      <c r="H8" s="85" t="s">
        <v>157</v>
      </c>
      <c r="I8" s="90"/>
      <c r="J8" s="85" t="str">
        <f t="shared" si="0"/>
        <v/>
      </c>
      <c r="K8" s="160">
        <f>IF(OR(G8="",I8="",'Resultat &amp; tabell'!G8="",'Resultat &amp; tabell'!I8=""),0,IF(G8='Resultat &amp; tabell'!G8,1,0)+IF(I8='Resultat &amp; tabell'!I8,1,0)+IF(J8='Resultat &amp; tabell'!J8,3,0))</f>
        <v>0</v>
      </c>
      <c r="L8" s="155"/>
      <c r="M8" s="92">
        <f t="shared" si="1"/>
        <v>1</v>
      </c>
      <c r="N8" s="46"/>
      <c r="O8" s="118" t="str">
        <f>IF(COUNTBLANK(G4:G9)+COUNTBLANK(I4:I9)=0,"Resultat OK","Fyll i resultat")</f>
        <v>Fyll i resultat</v>
      </c>
      <c r="P8" s="102"/>
      <c r="Q8" s="102"/>
      <c r="R8" s="102"/>
      <c r="S8" s="102"/>
      <c r="T8" s="102"/>
      <c r="U8" s="102"/>
      <c r="V8" s="44"/>
      <c r="W8" s="42"/>
      <c r="X8" s="96" t="s">
        <v>48</v>
      </c>
      <c r="Y8" s="196"/>
      <c r="Z8" s="187"/>
      <c r="AA8" s="187"/>
      <c r="AB8" s="192"/>
      <c r="AC8" s="160">
        <f>IF(AND('Resultat &amp; tabell'!Y8&gt;0,Y8='Resultat &amp; tabell'!Y8),10,0)</f>
        <v>0</v>
      </c>
      <c r="AD8" s="42"/>
      <c r="AE8" s="98">
        <f t="shared" ref="AE8:AH8" si="89">C8</f>
        <v>46198</v>
      </c>
      <c r="AF8" s="98" t="str">
        <f t="shared" si="89"/>
        <v>Czechia</v>
      </c>
      <c r="AG8" s="98" t="str">
        <f t="shared" si="89"/>
        <v>-</v>
      </c>
      <c r="AH8" s="98" t="str">
        <f t="shared" si="89"/>
        <v>Mexiko</v>
      </c>
      <c r="AI8" s="90" t="str">
        <f t="shared" si="3"/>
        <v/>
      </c>
      <c r="AJ8" s="85" t="str">
        <f t="shared" si="4"/>
        <v>-</v>
      </c>
      <c r="AK8" s="90" t="str">
        <f t="shared" si="5"/>
        <v/>
      </c>
      <c r="AL8" s="85" t="str">
        <f t="shared" si="6"/>
        <v/>
      </c>
      <c r="AM8" s="91"/>
      <c r="AN8" s="49">
        <f t="shared" si="7"/>
        <v>0</v>
      </c>
      <c r="AO8" s="49">
        <f t="shared" si="8"/>
        <v>0</v>
      </c>
      <c r="AP8" s="49">
        <f t="shared" si="9"/>
        <v>0</v>
      </c>
      <c r="AQ8" s="49">
        <f t="shared" si="10"/>
        <v>0</v>
      </c>
      <c r="AR8" s="49">
        <f t="shared" si="11"/>
        <v>0</v>
      </c>
      <c r="AS8" s="49">
        <f t="shared" si="12"/>
        <v>0</v>
      </c>
      <c r="AT8" s="49">
        <f t="shared" si="13"/>
        <v>0</v>
      </c>
      <c r="AU8" s="49">
        <f t="shared" si="14"/>
        <v>0</v>
      </c>
      <c r="AV8" s="49">
        <f t="shared" si="15"/>
        <v>0</v>
      </c>
      <c r="AW8" s="49">
        <f t="shared" si="16"/>
        <v>0</v>
      </c>
      <c r="AX8" s="49">
        <f t="shared" si="17"/>
        <v>0</v>
      </c>
      <c r="AY8" s="49">
        <f t="shared" si="18"/>
        <v>0</v>
      </c>
      <c r="AZ8" s="49">
        <f t="shared" si="19"/>
        <v>0</v>
      </c>
      <c r="BA8" s="49">
        <f t="shared" si="20"/>
        <v>0</v>
      </c>
      <c r="BB8" s="49">
        <f t="shared" si="21"/>
        <v>0</v>
      </c>
      <c r="BC8" s="49">
        <f t="shared" si="22"/>
        <v>0</v>
      </c>
      <c r="BD8" s="49">
        <f t="shared" si="23"/>
        <v>0</v>
      </c>
      <c r="BE8" s="49">
        <f t="shared" si="24"/>
        <v>0</v>
      </c>
      <c r="BF8" s="49">
        <f t="shared" si="25"/>
        <v>0</v>
      </c>
      <c r="BG8" s="49">
        <f t="shared" si="26"/>
        <v>0</v>
      </c>
      <c r="BH8" s="49">
        <f t="shared" si="27"/>
        <v>0</v>
      </c>
      <c r="BI8" s="49">
        <f t="shared" si="28"/>
        <v>0</v>
      </c>
      <c r="BJ8" s="49">
        <f t="shared" si="29"/>
        <v>0</v>
      </c>
      <c r="BK8" s="49">
        <f t="shared" si="30"/>
        <v>0</v>
      </c>
      <c r="BL8" s="49">
        <f t="shared" si="31"/>
        <v>0</v>
      </c>
      <c r="BM8" s="49">
        <f t="shared" si="32"/>
        <v>0</v>
      </c>
      <c r="BN8" s="49">
        <f t="shared" si="33"/>
        <v>0</v>
      </c>
      <c r="BO8" s="49">
        <f t="shared" si="34"/>
        <v>0</v>
      </c>
      <c r="BP8" s="49">
        <f t="shared" si="35"/>
        <v>0</v>
      </c>
      <c r="BQ8" s="49">
        <f t="shared" si="36"/>
        <v>0</v>
      </c>
      <c r="BR8" s="14"/>
      <c r="BS8" s="14"/>
      <c r="BT8" s="14"/>
      <c r="BU8" s="49"/>
      <c r="BV8" s="49"/>
      <c r="BW8" s="49"/>
      <c r="BX8" s="49"/>
      <c r="BY8" s="49"/>
      <c r="BZ8" s="49"/>
      <c r="CA8" s="49"/>
      <c r="CB8" s="14"/>
      <c r="CC8" s="49"/>
      <c r="CD8" s="49"/>
      <c r="CE8" s="14"/>
      <c r="CF8" s="14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14"/>
      <c r="CZ8" s="14"/>
      <c r="DA8" s="49"/>
      <c r="DB8" s="49"/>
      <c r="DC8" s="49"/>
      <c r="DD8" s="49"/>
      <c r="DE8" s="49"/>
      <c r="DF8" s="49"/>
      <c r="DG8" s="49"/>
      <c r="DH8" s="49"/>
      <c r="DI8" s="49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14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  <c r="FC8" s="49"/>
      <c r="FD8" s="49"/>
      <c r="FE8" s="49"/>
      <c r="FF8" s="49"/>
      <c r="FG8" s="14"/>
      <c r="FH8" s="49"/>
      <c r="FI8" s="49"/>
      <c r="FJ8" s="14"/>
      <c r="FK8" s="42"/>
      <c r="FL8" s="42"/>
      <c r="FM8" s="23" t="s">
        <v>148</v>
      </c>
      <c r="FN8" s="100" t="str">
        <f>O42</f>
        <v>Elfenbenskusten</v>
      </c>
      <c r="FO8" s="101">
        <f t="shared" si="74"/>
        <v>8</v>
      </c>
      <c r="FP8" s="101">
        <f t="shared" si="75"/>
        <v>1</v>
      </c>
      <c r="FQ8" s="101">
        <f t="array" ref="FQ8">SUMPRODUCT(($FT$4:$FT$15=FT8)*($FU$4:$FU$15=FU8)*($FV$4:$FV$15&gt;FV8))</f>
        <v>0</v>
      </c>
      <c r="FR8" s="91">
        <f t="array" ref="FR8">SUMPRODUCT(($FT$4:$FT$15=FT8)*($FU$4:$FU$15&gt;FU8))</f>
        <v>0</v>
      </c>
      <c r="FS8" s="101">
        <f t="shared" si="76"/>
        <v>1</v>
      </c>
      <c r="FT8" s="102">
        <f>V42</f>
        <v>0</v>
      </c>
      <c r="FU8" s="102">
        <f>U42</f>
        <v>0</v>
      </c>
      <c r="FV8" s="102">
        <f>S42</f>
        <v>0</v>
      </c>
      <c r="FW8" s="102" t="str">
        <f t="shared" si="77"/>
        <v>E</v>
      </c>
      <c r="FX8" s="101" t="str">
        <f t="shared" si="78"/>
        <v>E</v>
      </c>
      <c r="FY8" s="42"/>
      <c r="FZ8" s="44">
        <v>6</v>
      </c>
      <c r="GA8" s="44" t="str">
        <f t="shared" si="79"/>
        <v>EGIDJFLK</v>
      </c>
      <c r="GB8" s="44" t="s">
        <v>148</v>
      </c>
      <c r="GC8" s="44" t="s">
        <v>149</v>
      </c>
      <c r="GD8" s="44" t="s">
        <v>150</v>
      </c>
      <c r="GE8" s="44" t="s">
        <v>147</v>
      </c>
      <c r="GF8" s="44" t="s">
        <v>159</v>
      </c>
      <c r="GG8" s="44" t="s">
        <v>109</v>
      </c>
      <c r="GH8" s="44" t="s">
        <v>152</v>
      </c>
      <c r="GI8" s="44" t="s">
        <v>151</v>
      </c>
      <c r="GJ8" s="100" t="str">
        <f t="shared" ref="GJ8:GQ8" si="90">VLOOKUP(GB8,$FM$3:$FN$15,2,FALSE)</f>
        <v>Elfenbenskusten</v>
      </c>
      <c r="GK8" s="100" t="str">
        <f t="shared" si="90"/>
        <v>Iran</v>
      </c>
      <c r="GL8" s="100" t="str">
        <f t="shared" si="90"/>
        <v>Irak</v>
      </c>
      <c r="GM8" s="100" t="str">
        <f t="shared" si="90"/>
        <v>Australien</v>
      </c>
      <c r="GN8" s="100" t="str">
        <f t="shared" si="90"/>
        <v>Österrike</v>
      </c>
      <c r="GO8" s="100" t="str">
        <f t="shared" si="90"/>
        <v>Sverige</v>
      </c>
      <c r="GP8" s="100" t="str">
        <f t="shared" si="90"/>
        <v>Ghana</v>
      </c>
      <c r="GQ8" s="100" t="str">
        <f t="shared" si="90"/>
        <v>Uzbekistan</v>
      </c>
      <c r="GR8" s="42" t="str">
        <f t="shared" si="81"/>
        <v/>
      </c>
      <c r="GS8" s="42"/>
      <c r="GT8" s="42"/>
      <c r="GU8" s="42"/>
      <c r="GV8" s="42"/>
      <c r="GW8" s="42"/>
      <c r="GX8" s="44"/>
    </row>
    <row r="9" spans="1:206" ht="14.25" customHeight="1" x14ac:dyDescent="0.35">
      <c r="A9" s="42"/>
      <c r="B9" s="85">
        <v>54</v>
      </c>
      <c r="C9" s="86">
        <v>46198</v>
      </c>
      <c r="D9" s="87" t="s">
        <v>158</v>
      </c>
      <c r="E9" s="88" t="s">
        <v>157</v>
      </c>
      <c r="F9" s="89" t="s">
        <v>161</v>
      </c>
      <c r="G9" s="90"/>
      <c r="H9" s="85" t="s">
        <v>157</v>
      </c>
      <c r="I9" s="90"/>
      <c r="J9" s="85" t="str">
        <f t="shared" si="0"/>
        <v/>
      </c>
      <c r="K9" s="160">
        <f>IF(OR(G9="",I9="",'Resultat &amp; tabell'!G9="",'Resultat &amp; tabell'!I9=""),0,IF(G9='Resultat &amp; tabell'!G9,1,0)+IF(I9='Resultat &amp; tabell'!I9,1,0)+IF(J9='Resultat &amp; tabell'!J9,3,0))</f>
        <v>0</v>
      </c>
      <c r="L9" s="155"/>
      <c r="M9" s="92">
        <f t="shared" si="1"/>
        <v>1</v>
      </c>
      <c r="N9" s="46"/>
      <c r="O9" s="42"/>
      <c r="P9" s="42"/>
      <c r="Q9" s="42"/>
      <c r="R9" s="42"/>
      <c r="S9" s="42"/>
      <c r="T9" s="42"/>
      <c r="U9" s="42"/>
      <c r="V9" s="44"/>
      <c r="W9" s="42"/>
      <c r="X9" s="96" t="s">
        <v>52</v>
      </c>
      <c r="Y9" s="196"/>
      <c r="Z9" s="187"/>
      <c r="AA9" s="187"/>
      <c r="AB9" s="192"/>
      <c r="AC9" s="160">
        <f>IF(AND('Resultat &amp; tabell'!Y9&gt;0,Y9='Resultat &amp; tabell'!Y9),10,0)</f>
        <v>0</v>
      </c>
      <c r="AD9" s="42"/>
      <c r="AE9" s="98">
        <f t="shared" ref="AE9:AH9" si="91">C9</f>
        <v>46198</v>
      </c>
      <c r="AF9" s="98" t="str">
        <f t="shared" si="91"/>
        <v>Sydafrika</v>
      </c>
      <c r="AG9" s="98" t="str">
        <f t="shared" si="91"/>
        <v>-</v>
      </c>
      <c r="AH9" s="98" t="str">
        <f t="shared" si="91"/>
        <v>Sydkorea</v>
      </c>
      <c r="AI9" s="90" t="str">
        <f t="shared" si="3"/>
        <v/>
      </c>
      <c r="AJ9" s="85" t="str">
        <f t="shared" si="4"/>
        <v>-</v>
      </c>
      <c r="AK9" s="90" t="str">
        <f t="shared" si="5"/>
        <v/>
      </c>
      <c r="AL9" s="85" t="str">
        <f t="shared" si="6"/>
        <v/>
      </c>
      <c r="AM9" s="91"/>
      <c r="AN9" s="49">
        <f t="shared" si="7"/>
        <v>0</v>
      </c>
      <c r="AO9" s="49">
        <f t="shared" si="8"/>
        <v>0</v>
      </c>
      <c r="AP9" s="49">
        <f t="shared" si="9"/>
        <v>0</v>
      </c>
      <c r="AQ9" s="49">
        <f t="shared" si="10"/>
        <v>0</v>
      </c>
      <c r="AR9" s="49">
        <f t="shared" si="11"/>
        <v>0</v>
      </c>
      <c r="AS9" s="49">
        <f t="shared" si="12"/>
        <v>0</v>
      </c>
      <c r="AT9" s="49">
        <f t="shared" si="13"/>
        <v>0</v>
      </c>
      <c r="AU9" s="49">
        <f t="shared" si="14"/>
        <v>0</v>
      </c>
      <c r="AV9" s="49">
        <f t="shared" si="15"/>
        <v>0</v>
      </c>
      <c r="AW9" s="49">
        <f t="shared" si="16"/>
        <v>0</v>
      </c>
      <c r="AX9" s="49">
        <f t="shared" si="17"/>
        <v>0</v>
      </c>
      <c r="AY9" s="49">
        <f t="shared" si="18"/>
        <v>0</v>
      </c>
      <c r="AZ9" s="49">
        <f t="shared" si="19"/>
        <v>0</v>
      </c>
      <c r="BA9" s="49">
        <f t="shared" si="20"/>
        <v>0</v>
      </c>
      <c r="BB9" s="49">
        <f t="shared" si="21"/>
        <v>0</v>
      </c>
      <c r="BC9" s="49">
        <f t="shared" si="22"/>
        <v>0</v>
      </c>
      <c r="BD9" s="49">
        <f t="shared" si="23"/>
        <v>0</v>
      </c>
      <c r="BE9" s="49">
        <f t="shared" si="24"/>
        <v>0</v>
      </c>
      <c r="BF9" s="49">
        <f t="shared" si="25"/>
        <v>0</v>
      </c>
      <c r="BG9" s="49">
        <f t="shared" si="26"/>
        <v>0</v>
      </c>
      <c r="BH9" s="49">
        <f t="shared" si="27"/>
        <v>0</v>
      </c>
      <c r="BI9" s="49">
        <f t="shared" si="28"/>
        <v>0</v>
      </c>
      <c r="BJ9" s="49">
        <f t="shared" si="29"/>
        <v>0</v>
      </c>
      <c r="BK9" s="49">
        <f t="shared" si="30"/>
        <v>0</v>
      </c>
      <c r="BL9" s="49">
        <f t="shared" si="31"/>
        <v>0</v>
      </c>
      <c r="BM9" s="49">
        <f t="shared" si="32"/>
        <v>0</v>
      </c>
      <c r="BN9" s="49">
        <f t="shared" si="33"/>
        <v>0</v>
      </c>
      <c r="BO9" s="49">
        <f t="shared" si="34"/>
        <v>0</v>
      </c>
      <c r="BP9" s="49">
        <f t="shared" si="35"/>
        <v>0</v>
      </c>
      <c r="BQ9" s="49">
        <f t="shared" si="36"/>
        <v>0</v>
      </c>
      <c r="BR9" s="14"/>
      <c r="BS9" s="14"/>
      <c r="BT9" s="14"/>
      <c r="BU9" s="49"/>
      <c r="BV9" s="49"/>
      <c r="BW9" s="49"/>
      <c r="BX9" s="49"/>
      <c r="BY9" s="49"/>
      <c r="BZ9" s="49"/>
      <c r="CA9" s="49"/>
      <c r="CB9" s="14"/>
      <c r="CC9" s="49"/>
      <c r="CD9" s="49"/>
      <c r="CE9" s="14"/>
      <c r="CF9" s="14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14"/>
      <c r="CZ9" s="14"/>
      <c r="DA9" s="49"/>
      <c r="DB9" s="49"/>
      <c r="DC9" s="49"/>
      <c r="DD9" s="49"/>
      <c r="DE9" s="49"/>
      <c r="DF9" s="49"/>
      <c r="DG9" s="49"/>
      <c r="DH9" s="49"/>
      <c r="DI9" s="49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49"/>
      <c r="DU9" s="49"/>
      <c r="DV9" s="49"/>
      <c r="DW9" s="49"/>
      <c r="DX9" s="49"/>
      <c r="DY9" s="49"/>
      <c r="DZ9" s="49"/>
      <c r="EA9" s="49"/>
      <c r="EB9" s="49"/>
      <c r="EC9" s="49"/>
      <c r="ED9" s="49"/>
      <c r="EE9" s="49"/>
      <c r="EF9" s="49"/>
      <c r="EG9" s="49"/>
      <c r="EH9" s="49"/>
      <c r="EI9" s="49"/>
      <c r="EJ9" s="49"/>
      <c r="EK9" s="49"/>
      <c r="EL9" s="49"/>
      <c r="EM9" s="14"/>
      <c r="EN9" s="49"/>
      <c r="EO9" s="49"/>
      <c r="EP9" s="49"/>
      <c r="EQ9" s="49"/>
      <c r="ER9" s="49"/>
      <c r="ES9" s="49"/>
      <c r="ET9" s="49"/>
      <c r="EU9" s="49"/>
      <c r="EV9" s="49"/>
      <c r="EW9" s="49"/>
      <c r="EX9" s="49"/>
      <c r="EY9" s="49"/>
      <c r="EZ9" s="49"/>
      <c r="FA9" s="49"/>
      <c r="FB9" s="49"/>
      <c r="FC9" s="49"/>
      <c r="FD9" s="49"/>
      <c r="FE9" s="49"/>
      <c r="FF9" s="49"/>
      <c r="FG9" s="14"/>
      <c r="FH9" s="49"/>
      <c r="FI9" s="49"/>
      <c r="FJ9" s="14"/>
      <c r="FK9" s="42"/>
      <c r="FL9" s="42"/>
      <c r="FM9" s="23" t="s">
        <v>109</v>
      </c>
      <c r="FN9" s="100" t="str">
        <f>O51</f>
        <v>Sverige</v>
      </c>
      <c r="FO9" s="101">
        <f t="shared" si="74"/>
        <v>7</v>
      </c>
      <c r="FP9" s="101">
        <f t="shared" si="75"/>
        <v>1</v>
      </c>
      <c r="FQ9" s="101">
        <f t="array" ref="FQ9">SUMPRODUCT(($FT$4:$FT$15=FT9)*($FU$4:$FU$15=FU9)*($FV$4:$FV$15&gt;FV9))</f>
        <v>0</v>
      </c>
      <c r="FR9" s="91">
        <f t="array" ref="FR9">SUMPRODUCT(($FT$4:$FT$15=FT9)*($FU$4:$FU$15&gt;FU9))</f>
        <v>0</v>
      </c>
      <c r="FS9" s="101">
        <f t="shared" si="76"/>
        <v>1</v>
      </c>
      <c r="FT9" s="102">
        <f>V51</f>
        <v>0</v>
      </c>
      <c r="FU9" s="102">
        <f>U51</f>
        <v>0</v>
      </c>
      <c r="FV9" s="102">
        <f>S51</f>
        <v>0</v>
      </c>
      <c r="FW9" s="102" t="str">
        <f t="shared" si="77"/>
        <v>F</v>
      </c>
      <c r="FX9" s="101" t="str">
        <f t="shared" si="78"/>
        <v>F</v>
      </c>
      <c r="FY9" s="42"/>
      <c r="FZ9" s="44">
        <v>7</v>
      </c>
      <c r="GA9" s="44" t="str">
        <f t="shared" si="79"/>
        <v>EGJDHFLK</v>
      </c>
      <c r="GB9" s="44" t="s">
        <v>148</v>
      </c>
      <c r="GC9" s="44" t="s">
        <v>149</v>
      </c>
      <c r="GD9" s="44" t="s">
        <v>159</v>
      </c>
      <c r="GE9" s="44" t="s">
        <v>147</v>
      </c>
      <c r="GF9" s="44" t="s">
        <v>160</v>
      </c>
      <c r="GG9" s="44" t="s">
        <v>109</v>
      </c>
      <c r="GH9" s="44" t="s">
        <v>152</v>
      </c>
      <c r="GI9" s="44" t="s">
        <v>151</v>
      </c>
      <c r="GJ9" s="100" t="str">
        <f t="shared" ref="GJ9:GQ9" si="92">VLOOKUP(GB9,$FM$3:$FN$15,2,FALSE)</f>
        <v>Elfenbenskusten</v>
      </c>
      <c r="GK9" s="100" t="str">
        <f t="shared" si="92"/>
        <v>Iran</v>
      </c>
      <c r="GL9" s="100" t="str">
        <f t="shared" si="92"/>
        <v>Österrike</v>
      </c>
      <c r="GM9" s="100" t="str">
        <f t="shared" si="92"/>
        <v>Australien</v>
      </c>
      <c r="GN9" s="100" t="str">
        <f t="shared" si="92"/>
        <v>Saudiarabien</v>
      </c>
      <c r="GO9" s="100" t="str">
        <f t="shared" si="92"/>
        <v>Sverige</v>
      </c>
      <c r="GP9" s="100" t="str">
        <f t="shared" si="92"/>
        <v>Ghana</v>
      </c>
      <c r="GQ9" s="100" t="str">
        <f t="shared" si="92"/>
        <v>Uzbekistan</v>
      </c>
      <c r="GR9" s="42" t="str">
        <f t="shared" si="81"/>
        <v/>
      </c>
      <c r="GS9" s="42"/>
      <c r="GT9" s="42"/>
      <c r="GU9" s="42"/>
      <c r="GV9" s="42"/>
      <c r="GW9" s="42"/>
      <c r="GX9" s="44"/>
    </row>
    <row r="10" spans="1:206" ht="14.25" customHeight="1" x14ac:dyDescent="0.4">
      <c r="A10" s="42"/>
      <c r="B10" s="43"/>
      <c r="C10" s="71"/>
      <c r="D10" s="43"/>
      <c r="E10" s="44"/>
      <c r="F10" s="120"/>
      <c r="G10" s="44"/>
      <c r="H10" s="44"/>
      <c r="I10" s="44"/>
      <c r="J10" s="56"/>
      <c r="K10" s="52"/>
      <c r="L10" s="156"/>
      <c r="M10" s="46"/>
      <c r="N10" s="46"/>
      <c r="O10" s="42"/>
      <c r="P10" s="42"/>
      <c r="Q10" s="42"/>
      <c r="R10" s="42"/>
      <c r="S10" s="42"/>
      <c r="T10" s="42"/>
      <c r="U10" s="42"/>
      <c r="V10" s="44"/>
      <c r="W10" s="42"/>
      <c r="X10" s="181" t="s">
        <v>245</v>
      </c>
      <c r="Y10" s="196"/>
      <c r="Z10" s="187"/>
      <c r="AA10" s="187"/>
      <c r="AB10" s="192"/>
      <c r="AC10" s="160">
        <f>IF(AND('Resultat &amp; tabell'!Y10&gt;0,Y10='Resultat &amp; tabell'!Y10),10,0)</f>
        <v>0</v>
      </c>
      <c r="AD10" s="42"/>
      <c r="AE10" s="14"/>
      <c r="AF10" s="14"/>
      <c r="AG10" s="14"/>
      <c r="AH10" s="14"/>
      <c r="AI10" s="44" t="str">
        <f>IF(B10="","",B10)</f>
        <v/>
      </c>
      <c r="AJ10" s="44"/>
      <c r="AK10" s="44"/>
      <c r="AL10" s="56"/>
      <c r="AM10" s="52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14"/>
      <c r="BS10" s="14"/>
      <c r="BT10" s="14"/>
      <c r="BU10" s="49"/>
      <c r="BV10" s="49"/>
      <c r="BW10" s="49"/>
      <c r="BX10" s="49"/>
      <c r="BY10" s="49"/>
      <c r="BZ10" s="49"/>
      <c r="CA10" s="49"/>
      <c r="CB10" s="14"/>
      <c r="CC10" s="49"/>
      <c r="CD10" s="49"/>
      <c r="CE10" s="14"/>
      <c r="CF10" s="14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14"/>
      <c r="CZ10" s="14"/>
      <c r="DA10" s="49"/>
      <c r="DB10" s="49"/>
      <c r="DC10" s="49"/>
      <c r="DD10" s="49"/>
      <c r="DE10" s="49"/>
      <c r="DF10" s="49"/>
      <c r="DG10" s="49"/>
      <c r="DH10" s="49"/>
      <c r="DI10" s="49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14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49"/>
      <c r="FF10" s="49"/>
      <c r="FG10" s="14"/>
      <c r="FH10" s="49"/>
      <c r="FI10" s="49"/>
      <c r="FJ10" s="14"/>
      <c r="FK10" s="42"/>
      <c r="FL10" s="42"/>
      <c r="FM10" s="23" t="s">
        <v>149</v>
      </c>
      <c r="FN10" s="100" t="str">
        <f>O60</f>
        <v>Iran</v>
      </c>
      <c r="FO10" s="101">
        <f t="shared" si="74"/>
        <v>6</v>
      </c>
      <c r="FP10" s="101">
        <f t="shared" si="75"/>
        <v>1</v>
      </c>
      <c r="FQ10" s="101">
        <f t="array" ref="FQ10">SUMPRODUCT(($FT$4:$FT$15=FT10)*($FU$4:$FU$15=FU10)*($FV$4:$FV$15&gt;FV10))</f>
        <v>0</v>
      </c>
      <c r="FR10" s="91">
        <f t="array" ref="FR10">SUMPRODUCT(($FT$4:$FT$15=FT10)*($FU$4:$FU$15&gt;FU10))</f>
        <v>0</v>
      </c>
      <c r="FS10" s="101">
        <f t="shared" si="76"/>
        <v>1</v>
      </c>
      <c r="FT10" s="102">
        <f>V60</f>
        <v>0</v>
      </c>
      <c r="FU10" s="102">
        <f>U60</f>
        <v>0</v>
      </c>
      <c r="FV10" s="102">
        <f>S60</f>
        <v>0</v>
      </c>
      <c r="FW10" s="102" t="str">
        <f t="shared" si="77"/>
        <v>G</v>
      </c>
      <c r="FX10" s="101" t="str">
        <f t="shared" si="78"/>
        <v>G</v>
      </c>
      <c r="FY10" s="42"/>
      <c r="FZ10" s="44">
        <v>8</v>
      </c>
      <c r="GA10" s="44" t="str">
        <f t="shared" si="79"/>
        <v>EGIDHFLK</v>
      </c>
      <c r="GB10" s="44" t="s">
        <v>148</v>
      </c>
      <c r="GC10" s="44" t="s">
        <v>149</v>
      </c>
      <c r="GD10" s="44" t="s">
        <v>150</v>
      </c>
      <c r="GE10" s="44" t="s">
        <v>147</v>
      </c>
      <c r="GF10" s="44" t="s">
        <v>160</v>
      </c>
      <c r="GG10" s="44" t="s">
        <v>109</v>
      </c>
      <c r="GH10" s="44" t="s">
        <v>152</v>
      </c>
      <c r="GI10" s="44" t="s">
        <v>151</v>
      </c>
      <c r="GJ10" s="100" t="str">
        <f t="shared" ref="GJ10:GQ10" si="93">VLOOKUP(GB10,$FM$3:$FN$15,2,FALSE)</f>
        <v>Elfenbenskusten</v>
      </c>
      <c r="GK10" s="100" t="str">
        <f t="shared" si="93"/>
        <v>Iran</v>
      </c>
      <c r="GL10" s="100" t="str">
        <f t="shared" si="93"/>
        <v>Irak</v>
      </c>
      <c r="GM10" s="100" t="str">
        <f t="shared" si="93"/>
        <v>Australien</v>
      </c>
      <c r="GN10" s="100" t="str">
        <f t="shared" si="93"/>
        <v>Saudiarabien</v>
      </c>
      <c r="GO10" s="100" t="str">
        <f t="shared" si="93"/>
        <v>Sverige</v>
      </c>
      <c r="GP10" s="100" t="str">
        <f t="shared" si="93"/>
        <v>Ghana</v>
      </c>
      <c r="GQ10" s="100" t="str">
        <f t="shared" si="93"/>
        <v>Uzbekistan</v>
      </c>
      <c r="GR10" s="42" t="str">
        <f t="shared" si="81"/>
        <v/>
      </c>
      <c r="GS10" s="42"/>
      <c r="GT10" s="42"/>
      <c r="GU10" s="42"/>
      <c r="GV10" s="42"/>
      <c r="GW10" s="42"/>
      <c r="GX10" s="44"/>
    </row>
    <row r="11" spans="1:206" ht="14.25" customHeight="1" x14ac:dyDescent="0.4">
      <c r="A11" s="57"/>
      <c r="B11" s="54" t="s">
        <v>164</v>
      </c>
      <c r="C11" s="121"/>
      <c r="D11" s="45"/>
      <c r="E11" s="56"/>
      <c r="F11" s="122"/>
      <c r="G11" s="56"/>
      <c r="H11" s="56"/>
      <c r="I11" s="91"/>
      <c r="J11" s="123"/>
      <c r="K11" s="123"/>
      <c r="L11" s="161"/>
      <c r="M11" s="124"/>
      <c r="N11" s="124"/>
      <c r="O11" s="54" t="s">
        <v>164</v>
      </c>
      <c r="P11" s="57"/>
      <c r="Q11" s="57"/>
      <c r="R11" s="57"/>
      <c r="S11" s="57"/>
      <c r="T11" s="57"/>
      <c r="U11" s="57"/>
      <c r="V11" s="56"/>
      <c r="W11" s="57"/>
      <c r="X11" s="181" t="s">
        <v>247</v>
      </c>
      <c r="Y11" s="196"/>
      <c r="Z11" s="187"/>
      <c r="AA11" s="187"/>
      <c r="AB11" s="192"/>
      <c r="AC11" s="160">
        <f>IF(AND('Resultat &amp; tabell'!Y11&gt;0,Y11='Resultat &amp; tabell'!Y11),10,0)</f>
        <v>0</v>
      </c>
      <c r="AD11" s="57"/>
      <c r="AE11" s="61" t="s">
        <v>164</v>
      </c>
      <c r="AF11" s="42"/>
      <c r="AG11" s="42"/>
      <c r="AH11" s="42"/>
      <c r="AI11" s="56"/>
      <c r="AJ11" s="56"/>
      <c r="AK11" s="91"/>
      <c r="AL11" s="123"/>
      <c r="AM11" s="123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14"/>
      <c r="BS11" s="14"/>
      <c r="BT11" s="67" t="s">
        <v>93</v>
      </c>
      <c r="BU11" s="62"/>
      <c r="BV11" s="62"/>
      <c r="BW11" s="62"/>
      <c r="BX11" s="62"/>
      <c r="BY11" s="62"/>
      <c r="BZ11" s="62"/>
      <c r="CA11" s="62"/>
      <c r="CB11" s="67"/>
      <c r="CC11" s="62"/>
      <c r="CD11" s="62"/>
      <c r="CE11" s="14"/>
      <c r="CF11" s="68" t="s">
        <v>94</v>
      </c>
      <c r="CG11" s="63">
        <f>COUNTIF(CC13:CC16,1)</f>
        <v>4</v>
      </c>
      <c r="CH11" s="63"/>
      <c r="CI11" s="63"/>
      <c r="CJ11" s="63"/>
      <c r="CK11" s="63"/>
      <c r="CL11" s="63"/>
      <c r="CM11" s="63"/>
      <c r="CN11" s="63"/>
      <c r="CO11" s="63"/>
      <c r="CP11" s="63"/>
      <c r="CQ11" s="49"/>
      <c r="CR11" s="49"/>
      <c r="CS11" s="49"/>
      <c r="CT11" s="49"/>
      <c r="CU11" s="49"/>
      <c r="CV11" s="49"/>
      <c r="CW11" s="49"/>
      <c r="CX11" s="49"/>
      <c r="CY11" s="14"/>
      <c r="CZ11" s="69" t="s">
        <v>97</v>
      </c>
      <c r="DA11" s="64">
        <f>COUNTIF(CC13:CC16,2)</f>
        <v>0</v>
      </c>
      <c r="DB11" s="64"/>
      <c r="DC11" s="64"/>
      <c r="DD11" s="64"/>
      <c r="DE11" s="64"/>
      <c r="DF11" s="64"/>
      <c r="DG11" s="64"/>
      <c r="DH11" s="64"/>
      <c r="DI11" s="64"/>
      <c r="DJ11" s="69"/>
      <c r="DK11" s="14"/>
      <c r="DL11" s="14"/>
      <c r="DM11" s="14"/>
      <c r="DN11" s="14"/>
      <c r="DO11" s="14"/>
      <c r="DP11" s="14"/>
      <c r="DQ11" s="14"/>
      <c r="DR11" s="14"/>
      <c r="DS11" s="14"/>
      <c r="DT11" s="65" t="s">
        <v>95</v>
      </c>
      <c r="DU11" s="65">
        <f>COUNTIF(CC13:CC16,3)</f>
        <v>0</v>
      </c>
      <c r="DV11" s="65"/>
      <c r="DW11" s="65"/>
      <c r="DX11" s="65"/>
      <c r="DY11" s="65"/>
      <c r="DZ11" s="65"/>
      <c r="EA11" s="65"/>
      <c r="EB11" s="65"/>
      <c r="EC11" s="65"/>
      <c r="ED11" s="65"/>
      <c r="EE11" s="49"/>
      <c r="EF11" s="49"/>
      <c r="EG11" s="49"/>
      <c r="EH11" s="49"/>
      <c r="EI11" s="49"/>
      <c r="EJ11" s="49"/>
      <c r="EK11" s="49"/>
      <c r="EL11" s="49"/>
      <c r="EM11" s="14"/>
      <c r="EN11" s="66" t="s">
        <v>96</v>
      </c>
      <c r="EO11" s="66">
        <f>COUNTIF(CC13:CC16,4)</f>
        <v>0</v>
      </c>
      <c r="EP11" s="66"/>
      <c r="EQ11" s="66"/>
      <c r="ER11" s="66"/>
      <c r="ES11" s="66"/>
      <c r="ET11" s="66"/>
      <c r="EU11" s="66"/>
      <c r="EV11" s="66"/>
      <c r="EW11" s="66"/>
      <c r="EX11" s="66"/>
      <c r="EY11" s="49"/>
      <c r="EZ11" s="49"/>
      <c r="FA11" s="49"/>
      <c r="FB11" s="49"/>
      <c r="FC11" s="49"/>
      <c r="FD11" s="49"/>
      <c r="FE11" s="49"/>
      <c r="FF11" s="49"/>
      <c r="FG11" s="14"/>
      <c r="FH11" s="49"/>
      <c r="FI11" s="49"/>
      <c r="FJ11" s="14"/>
      <c r="FK11" s="57"/>
      <c r="FL11" s="57"/>
      <c r="FM11" s="23" t="s">
        <v>160</v>
      </c>
      <c r="FN11" s="100" t="str">
        <f>O69</f>
        <v>Saudiarabien</v>
      </c>
      <c r="FO11" s="101">
        <f t="shared" si="74"/>
        <v>5</v>
      </c>
      <c r="FP11" s="101">
        <f t="shared" si="75"/>
        <v>1</v>
      </c>
      <c r="FQ11" s="101">
        <f t="array" ref="FQ11">SUMPRODUCT(($FT$4:$FT$15=FT11)*($FU$4:$FU$15=FU11)*($FV$4:$FV$15&gt;FV11))</f>
        <v>0</v>
      </c>
      <c r="FR11" s="91">
        <f t="array" ref="FR11">SUMPRODUCT(($FT$4:$FT$15=FT11)*($FU$4:$FU$15&gt;FU11))</f>
        <v>0</v>
      </c>
      <c r="FS11" s="101">
        <f t="shared" si="76"/>
        <v>1</v>
      </c>
      <c r="FT11" s="102">
        <f>V69</f>
        <v>0</v>
      </c>
      <c r="FU11" s="102">
        <f>U69</f>
        <v>0</v>
      </c>
      <c r="FV11" s="102">
        <f>S69</f>
        <v>0</v>
      </c>
      <c r="FW11" s="102" t="str">
        <f t="shared" si="77"/>
        <v>H</v>
      </c>
      <c r="FX11" s="101" t="str">
        <f t="shared" si="78"/>
        <v>H</v>
      </c>
      <c r="FY11" s="57"/>
      <c r="FZ11" s="44">
        <v>9</v>
      </c>
      <c r="GA11" s="44" t="str">
        <f t="shared" si="79"/>
        <v>EGJDHFLI</v>
      </c>
      <c r="GB11" s="44" t="s">
        <v>148</v>
      </c>
      <c r="GC11" s="44" t="s">
        <v>149</v>
      </c>
      <c r="GD11" s="44" t="s">
        <v>159</v>
      </c>
      <c r="GE11" s="44" t="s">
        <v>147</v>
      </c>
      <c r="GF11" s="44" t="s">
        <v>160</v>
      </c>
      <c r="GG11" s="44" t="s">
        <v>109</v>
      </c>
      <c r="GH11" s="44" t="s">
        <v>152</v>
      </c>
      <c r="GI11" s="44" t="s">
        <v>150</v>
      </c>
      <c r="GJ11" s="100" t="str">
        <f t="shared" ref="GJ11:GQ11" si="94">VLOOKUP(GB11,$FM$3:$FN$15,2,FALSE)</f>
        <v>Elfenbenskusten</v>
      </c>
      <c r="GK11" s="100" t="str">
        <f t="shared" si="94"/>
        <v>Iran</v>
      </c>
      <c r="GL11" s="100" t="str">
        <f t="shared" si="94"/>
        <v>Österrike</v>
      </c>
      <c r="GM11" s="100" t="str">
        <f t="shared" si="94"/>
        <v>Australien</v>
      </c>
      <c r="GN11" s="100" t="str">
        <f t="shared" si="94"/>
        <v>Saudiarabien</v>
      </c>
      <c r="GO11" s="100" t="str">
        <f t="shared" si="94"/>
        <v>Sverige</v>
      </c>
      <c r="GP11" s="100" t="str">
        <f t="shared" si="94"/>
        <v>Ghana</v>
      </c>
      <c r="GQ11" s="100" t="str">
        <f t="shared" si="94"/>
        <v>Irak</v>
      </c>
      <c r="GR11" s="42" t="str">
        <f t="shared" si="81"/>
        <v/>
      </c>
      <c r="GS11" s="57"/>
      <c r="GT11" s="57"/>
      <c r="GU11" s="57"/>
      <c r="GV11" s="57"/>
      <c r="GW11" s="57"/>
      <c r="GX11" s="56"/>
    </row>
    <row r="12" spans="1:206" ht="14.25" customHeight="1" x14ac:dyDescent="0.35">
      <c r="A12" s="57"/>
      <c r="B12" s="125" t="s">
        <v>101</v>
      </c>
      <c r="C12" s="126" t="s">
        <v>102</v>
      </c>
      <c r="D12" s="189" t="s">
        <v>101</v>
      </c>
      <c r="E12" s="187"/>
      <c r="F12" s="190"/>
      <c r="G12" s="186" t="s">
        <v>103</v>
      </c>
      <c r="H12" s="187"/>
      <c r="I12" s="188"/>
      <c r="J12" s="74" t="s">
        <v>104</v>
      </c>
      <c r="K12" s="79" t="s">
        <v>142</v>
      </c>
      <c r="L12" s="156"/>
      <c r="M12" s="124"/>
      <c r="N12" s="124"/>
      <c r="O12" s="76" t="s">
        <v>106</v>
      </c>
      <c r="P12" s="77" t="s">
        <v>107</v>
      </c>
      <c r="Q12" s="77" t="s">
        <v>108</v>
      </c>
      <c r="R12" s="77" t="s">
        <v>109</v>
      </c>
      <c r="S12" s="77" t="s">
        <v>110</v>
      </c>
      <c r="T12" s="77" t="s">
        <v>111</v>
      </c>
      <c r="U12" s="77" t="s">
        <v>112</v>
      </c>
      <c r="V12" s="78" t="s">
        <v>113</v>
      </c>
      <c r="W12" s="57"/>
      <c r="AD12" s="57"/>
      <c r="AE12" s="76" t="s">
        <v>102</v>
      </c>
      <c r="AF12" s="193" t="s">
        <v>101</v>
      </c>
      <c r="AG12" s="187"/>
      <c r="AH12" s="188"/>
      <c r="AI12" s="186" t="s">
        <v>103</v>
      </c>
      <c r="AJ12" s="187"/>
      <c r="AK12" s="188"/>
      <c r="AL12" s="74" t="s">
        <v>116</v>
      </c>
      <c r="AM12" s="52"/>
      <c r="AN12" s="62" t="s">
        <v>117</v>
      </c>
      <c r="AO12" s="62" t="s">
        <v>118</v>
      </c>
      <c r="AP12" s="62" t="s">
        <v>119</v>
      </c>
      <c r="AQ12" s="62" t="s">
        <v>120</v>
      </c>
      <c r="AR12" s="62" t="s">
        <v>121</v>
      </c>
      <c r="AS12" s="62" t="s">
        <v>122</v>
      </c>
      <c r="AT12" s="63" t="s">
        <v>117</v>
      </c>
      <c r="AU12" s="63" t="s">
        <v>118</v>
      </c>
      <c r="AV12" s="63" t="s">
        <v>119</v>
      </c>
      <c r="AW12" s="63" t="s">
        <v>120</v>
      </c>
      <c r="AX12" s="63" t="s">
        <v>121</v>
      </c>
      <c r="AY12" s="63" t="s">
        <v>122</v>
      </c>
      <c r="AZ12" s="64" t="s">
        <v>117</v>
      </c>
      <c r="BA12" s="64" t="s">
        <v>118</v>
      </c>
      <c r="BB12" s="64" t="s">
        <v>119</v>
      </c>
      <c r="BC12" s="64" t="s">
        <v>120</v>
      </c>
      <c r="BD12" s="64" t="s">
        <v>121</v>
      </c>
      <c r="BE12" s="64" t="s">
        <v>122</v>
      </c>
      <c r="BF12" s="65" t="s">
        <v>117</v>
      </c>
      <c r="BG12" s="65" t="s">
        <v>118</v>
      </c>
      <c r="BH12" s="65" t="s">
        <v>119</v>
      </c>
      <c r="BI12" s="65" t="s">
        <v>120</v>
      </c>
      <c r="BJ12" s="65" t="s">
        <v>121</v>
      </c>
      <c r="BK12" s="65" t="s">
        <v>122</v>
      </c>
      <c r="BL12" s="66" t="s">
        <v>117</v>
      </c>
      <c r="BM12" s="66" t="s">
        <v>118</v>
      </c>
      <c r="BN12" s="66" t="s">
        <v>119</v>
      </c>
      <c r="BO12" s="66" t="s">
        <v>120</v>
      </c>
      <c r="BP12" s="66" t="s">
        <v>121</v>
      </c>
      <c r="BQ12" s="66" t="s">
        <v>122</v>
      </c>
      <c r="BR12" s="14"/>
      <c r="BS12" s="14"/>
      <c r="BT12" s="67" t="s">
        <v>106</v>
      </c>
      <c r="BU12" s="62" t="s">
        <v>107</v>
      </c>
      <c r="BV12" s="62" t="s">
        <v>108</v>
      </c>
      <c r="BW12" s="62" t="s">
        <v>109</v>
      </c>
      <c r="BX12" s="62" t="s">
        <v>110</v>
      </c>
      <c r="BY12" s="62" t="s">
        <v>111</v>
      </c>
      <c r="BZ12" s="62" t="s">
        <v>112</v>
      </c>
      <c r="CA12" s="62" t="s">
        <v>113</v>
      </c>
      <c r="CB12" s="67" t="s">
        <v>123</v>
      </c>
      <c r="CC12" s="62" t="s">
        <v>124</v>
      </c>
      <c r="CD12" s="62" t="s">
        <v>125</v>
      </c>
      <c r="CE12" s="14"/>
      <c r="CF12" s="68" t="s">
        <v>106</v>
      </c>
      <c r="CG12" s="63" t="s">
        <v>107</v>
      </c>
      <c r="CH12" s="63" t="s">
        <v>108</v>
      </c>
      <c r="CI12" s="63" t="s">
        <v>109</v>
      </c>
      <c r="CJ12" s="63" t="s">
        <v>113</v>
      </c>
      <c r="CK12" s="63" t="s">
        <v>123</v>
      </c>
      <c r="CL12" s="63" t="s">
        <v>124</v>
      </c>
      <c r="CM12" s="80" t="s">
        <v>112</v>
      </c>
      <c r="CN12" s="80" t="s">
        <v>126</v>
      </c>
      <c r="CO12" s="80" t="s">
        <v>110</v>
      </c>
      <c r="CP12" s="80" t="s">
        <v>127</v>
      </c>
      <c r="CQ12" s="63" t="s">
        <v>128</v>
      </c>
      <c r="CR12" s="80" t="s">
        <v>129</v>
      </c>
      <c r="CS12" s="80" t="s">
        <v>130</v>
      </c>
      <c r="CT12" s="80" t="s">
        <v>131</v>
      </c>
      <c r="CU12" s="80" t="s">
        <v>132</v>
      </c>
      <c r="CV12" s="80" t="s">
        <v>133</v>
      </c>
      <c r="CW12" s="80" t="s">
        <v>134</v>
      </c>
      <c r="CX12" s="63" t="s">
        <v>135</v>
      </c>
      <c r="CY12" s="14"/>
      <c r="CZ12" s="69" t="s">
        <v>106</v>
      </c>
      <c r="DA12" s="64" t="s">
        <v>107</v>
      </c>
      <c r="DB12" s="64" t="s">
        <v>108</v>
      </c>
      <c r="DC12" s="64" t="s">
        <v>109</v>
      </c>
      <c r="DD12" s="64" t="s">
        <v>113</v>
      </c>
      <c r="DE12" s="64" t="s">
        <v>123</v>
      </c>
      <c r="DF12" s="64" t="s">
        <v>124</v>
      </c>
      <c r="DG12" s="64" t="s">
        <v>112</v>
      </c>
      <c r="DH12" s="64" t="s">
        <v>126</v>
      </c>
      <c r="DI12" s="64" t="s">
        <v>110</v>
      </c>
      <c r="DJ12" s="69" t="s">
        <v>127</v>
      </c>
      <c r="DK12" s="69" t="s">
        <v>128</v>
      </c>
      <c r="DL12" s="69" t="s">
        <v>129</v>
      </c>
      <c r="DM12" s="69" t="s">
        <v>130</v>
      </c>
      <c r="DN12" s="69" t="s">
        <v>131</v>
      </c>
      <c r="DO12" s="69" t="s">
        <v>132</v>
      </c>
      <c r="DP12" s="69" t="s">
        <v>133</v>
      </c>
      <c r="DQ12" s="69" t="s">
        <v>134</v>
      </c>
      <c r="DR12" s="69" t="s">
        <v>135</v>
      </c>
      <c r="DS12" s="14"/>
      <c r="DT12" s="65" t="s">
        <v>106</v>
      </c>
      <c r="DU12" s="65" t="s">
        <v>107</v>
      </c>
      <c r="DV12" s="65" t="s">
        <v>108</v>
      </c>
      <c r="DW12" s="65" t="s">
        <v>109</v>
      </c>
      <c r="DX12" s="65" t="s">
        <v>113</v>
      </c>
      <c r="DY12" s="65" t="s">
        <v>123</v>
      </c>
      <c r="DZ12" s="65" t="s">
        <v>124</v>
      </c>
      <c r="EA12" s="65" t="s">
        <v>112</v>
      </c>
      <c r="EB12" s="65" t="s">
        <v>126</v>
      </c>
      <c r="EC12" s="65" t="s">
        <v>110</v>
      </c>
      <c r="ED12" s="65" t="s">
        <v>127</v>
      </c>
      <c r="EE12" s="65" t="s">
        <v>128</v>
      </c>
      <c r="EF12" s="65" t="s">
        <v>129</v>
      </c>
      <c r="EG12" s="65" t="s">
        <v>130</v>
      </c>
      <c r="EH12" s="65" t="s">
        <v>131</v>
      </c>
      <c r="EI12" s="65" t="s">
        <v>132</v>
      </c>
      <c r="EJ12" s="65" t="s">
        <v>133</v>
      </c>
      <c r="EK12" s="65" t="s">
        <v>134</v>
      </c>
      <c r="EL12" s="65" t="s">
        <v>135</v>
      </c>
      <c r="EM12" s="14"/>
      <c r="EN12" s="66" t="s">
        <v>106</v>
      </c>
      <c r="EO12" s="66" t="s">
        <v>107</v>
      </c>
      <c r="EP12" s="66" t="s">
        <v>108</v>
      </c>
      <c r="EQ12" s="66" t="s">
        <v>109</v>
      </c>
      <c r="ER12" s="66" t="s">
        <v>113</v>
      </c>
      <c r="ES12" s="66" t="s">
        <v>123</v>
      </c>
      <c r="ET12" s="66" t="s">
        <v>124</v>
      </c>
      <c r="EU12" s="66" t="s">
        <v>112</v>
      </c>
      <c r="EV12" s="66" t="s">
        <v>126</v>
      </c>
      <c r="EW12" s="66" t="s">
        <v>110</v>
      </c>
      <c r="EX12" s="66" t="s">
        <v>127</v>
      </c>
      <c r="EY12" s="66" t="s">
        <v>128</v>
      </c>
      <c r="EZ12" s="66" t="s">
        <v>129</v>
      </c>
      <c r="FA12" s="66" t="s">
        <v>130</v>
      </c>
      <c r="FB12" s="66" t="s">
        <v>131</v>
      </c>
      <c r="FC12" s="66" t="s">
        <v>132</v>
      </c>
      <c r="FD12" s="66" t="s">
        <v>133</v>
      </c>
      <c r="FE12" s="66" t="s">
        <v>134</v>
      </c>
      <c r="FF12" s="66" t="s">
        <v>135</v>
      </c>
      <c r="FG12" s="14"/>
      <c r="FH12" s="66" t="s">
        <v>136</v>
      </c>
      <c r="FI12" s="66" t="s">
        <v>137</v>
      </c>
      <c r="FJ12" s="14"/>
      <c r="FK12" s="57"/>
      <c r="FL12" s="57"/>
      <c r="FM12" s="23" t="s">
        <v>150</v>
      </c>
      <c r="FN12" s="100" t="str">
        <f>O78</f>
        <v>Irak</v>
      </c>
      <c r="FO12" s="101">
        <f t="shared" si="74"/>
        <v>4</v>
      </c>
      <c r="FP12" s="101">
        <f t="shared" si="75"/>
        <v>1</v>
      </c>
      <c r="FQ12" s="101">
        <f t="array" ref="FQ12">SUMPRODUCT(($FT$4:$FT$15=FT12)*($FU$4:$FU$15=FU12)*($FV$4:$FV$15&gt;FV12))</f>
        <v>0</v>
      </c>
      <c r="FR12" s="91">
        <f t="array" ref="FR12">SUMPRODUCT(($FT$4:$FT$15=FT12)*($FU$4:$FU$15&gt;FU12))</f>
        <v>0</v>
      </c>
      <c r="FS12" s="101">
        <f t="shared" si="76"/>
        <v>1</v>
      </c>
      <c r="FT12" s="102">
        <f>V78</f>
        <v>0</v>
      </c>
      <c r="FU12" s="102">
        <f>U78</f>
        <v>0</v>
      </c>
      <c r="FV12" s="102">
        <f>S78</f>
        <v>0</v>
      </c>
      <c r="FW12" s="102" t="str">
        <f t="shared" si="77"/>
        <v>I</v>
      </c>
      <c r="FX12" s="101" t="str">
        <f t="shared" si="78"/>
        <v>I</v>
      </c>
      <c r="FY12" s="57"/>
      <c r="FZ12" s="44">
        <v>10</v>
      </c>
      <c r="GA12" s="44" t="str">
        <f t="shared" si="79"/>
        <v>EGJDHFIK</v>
      </c>
      <c r="GB12" s="44" t="s">
        <v>148</v>
      </c>
      <c r="GC12" s="44" t="s">
        <v>149</v>
      </c>
      <c r="GD12" s="44" t="s">
        <v>159</v>
      </c>
      <c r="GE12" s="44" t="s">
        <v>147</v>
      </c>
      <c r="GF12" s="44" t="s">
        <v>160</v>
      </c>
      <c r="GG12" s="44" t="s">
        <v>109</v>
      </c>
      <c r="GH12" s="44" t="s">
        <v>150</v>
      </c>
      <c r="GI12" s="44" t="s">
        <v>151</v>
      </c>
      <c r="GJ12" s="100" t="str">
        <f t="shared" ref="GJ12:GQ12" si="95">VLOOKUP(GB12,$FM$3:$FN$15,2,FALSE)</f>
        <v>Elfenbenskusten</v>
      </c>
      <c r="GK12" s="100" t="str">
        <f t="shared" si="95"/>
        <v>Iran</v>
      </c>
      <c r="GL12" s="100" t="str">
        <f t="shared" si="95"/>
        <v>Österrike</v>
      </c>
      <c r="GM12" s="100" t="str">
        <f t="shared" si="95"/>
        <v>Australien</v>
      </c>
      <c r="GN12" s="100" t="str">
        <f t="shared" si="95"/>
        <v>Saudiarabien</v>
      </c>
      <c r="GO12" s="100" t="str">
        <f t="shared" si="95"/>
        <v>Sverige</v>
      </c>
      <c r="GP12" s="100" t="str">
        <f t="shared" si="95"/>
        <v>Irak</v>
      </c>
      <c r="GQ12" s="100" t="str">
        <f t="shared" si="95"/>
        <v>Uzbekistan</v>
      </c>
      <c r="GR12" s="42" t="str">
        <f t="shared" si="81"/>
        <v/>
      </c>
      <c r="GS12" s="57"/>
      <c r="GT12" s="57"/>
      <c r="GU12" s="57"/>
      <c r="GV12" s="57"/>
      <c r="GW12" s="57"/>
      <c r="GX12" s="56"/>
    </row>
    <row r="13" spans="1:206" ht="14.25" customHeight="1" x14ac:dyDescent="0.35">
      <c r="A13" s="42"/>
      <c r="B13" s="85">
        <v>3</v>
      </c>
      <c r="C13" s="86">
        <v>46185</v>
      </c>
      <c r="D13" s="87" t="s">
        <v>165</v>
      </c>
      <c r="E13" s="88" t="s">
        <v>157</v>
      </c>
      <c r="F13" s="89" t="s">
        <v>166</v>
      </c>
      <c r="G13" s="90"/>
      <c r="H13" s="85" t="s">
        <v>157</v>
      </c>
      <c r="I13" s="90"/>
      <c r="J13" s="85" t="str">
        <f t="shared" ref="J13:J18" si="96">IF(OR(ISBLANK(G13),ISBLANK(I13)),"",IF(G13&gt;I13,1,IF(G13&lt;I13,2,"X")))</f>
        <v/>
      </c>
      <c r="K13" s="160">
        <f>IF(OR(G13="",I13="",'Resultat &amp; tabell'!G13="",'Resultat &amp; tabell'!I13=""),0,IF(G13='Resultat &amp; tabell'!G13,1,0)+IF(I13='Resultat &amp; tabell'!I13,1,0)+IF(J13='Resultat &amp; tabell'!J13,3,0))</f>
        <v>0</v>
      </c>
      <c r="L13" s="155"/>
      <c r="M13" s="92">
        <f t="shared" ref="M13:M18" si="97">IF(VLOOKUP(D13,$BT$12:$CC$16,10,FALSE)=VLOOKUP(F13,$BT$12:$CC$16,10,FALSE),VLOOKUP(D13,$BT$12:$CC$16,10,FALSE),"-")</f>
        <v>1</v>
      </c>
      <c r="N13" s="46">
        <v>1</v>
      </c>
      <c r="O13" s="93" t="str">
        <f>VLOOKUP(N13,FI13:FJ16,2,FALSE)</f>
        <v>Kanada</v>
      </c>
      <c r="P13" s="94">
        <f t="shared" ref="P13:P16" si="98">VLOOKUP($O13,$BT$13:$CA$16,2,FALSE)</f>
        <v>0</v>
      </c>
      <c r="Q13" s="94">
        <f t="shared" ref="Q13:Q16" si="99">VLOOKUP($O13,$BT$13:$CA$16,3,FALSE)</f>
        <v>0</v>
      </c>
      <c r="R13" s="94">
        <f t="shared" ref="R13:R16" si="100">VLOOKUP($O13,$BT$13:$CA$16,4,FALSE)</f>
        <v>0</v>
      </c>
      <c r="S13" s="94">
        <f t="shared" ref="S13:S16" si="101">VLOOKUP($O13,$BT$13:$CA$16,5,FALSE)</f>
        <v>0</v>
      </c>
      <c r="T13" s="94">
        <f t="shared" ref="T13:T16" si="102">VLOOKUP($O13,$BT$13:$CA$16,6,FALSE)</f>
        <v>0</v>
      </c>
      <c r="U13" s="94">
        <f t="shared" ref="U13:U16" si="103">VLOOKUP($O13,$BT$13:$CA$16,7,FALSE)</f>
        <v>0</v>
      </c>
      <c r="V13" s="95">
        <f t="shared" ref="V13:V16" si="104">VLOOKUP($O13,$BT$13:$CA$16,8,FALSE)</f>
        <v>0</v>
      </c>
      <c r="W13" s="42"/>
      <c r="X13" s="57"/>
      <c r="Y13" s="44"/>
      <c r="Z13" s="44"/>
      <c r="AA13" s="44"/>
      <c r="AB13" s="42"/>
      <c r="AC13" s="127"/>
      <c r="AD13" s="42"/>
      <c r="AE13" s="98">
        <f t="shared" ref="AE13:AH13" si="105">C13</f>
        <v>46185</v>
      </c>
      <c r="AF13" s="98" t="str">
        <f t="shared" si="105"/>
        <v>Kanada</v>
      </c>
      <c r="AG13" s="98" t="str">
        <f t="shared" si="105"/>
        <v>-</v>
      </c>
      <c r="AH13" s="98" t="str">
        <f t="shared" si="105"/>
        <v>Bosnien-Herzigovina</v>
      </c>
      <c r="AI13" s="90" t="str">
        <f t="shared" ref="AI13:AI18" si="106">IF(G13="","",G13)</f>
        <v/>
      </c>
      <c r="AJ13" s="85" t="str">
        <f t="shared" ref="AJ13:AJ18" si="107">H13</f>
        <v>-</v>
      </c>
      <c r="AK13" s="90" t="str">
        <f t="shared" ref="AK13:AK18" si="108">IF(I13="","",I13)</f>
        <v/>
      </c>
      <c r="AL13" s="85" t="str">
        <f t="shared" ref="AL13:AL18" si="109">J13</f>
        <v/>
      </c>
      <c r="AM13" s="91"/>
      <c r="AN13" s="49">
        <f t="shared" ref="AN13:AN18" si="110">IF(AI13&gt;AK13,1,0)</f>
        <v>0</v>
      </c>
      <c r="AO13" s="49">
        <f t="shared" ref="AO13:AO18" si="111">IF(AK13&gt;AI13,1,0)</f>
        <v>0</v>
      </c>
      <c r="AP13" s="49">
        <f t="shared" ref="AP13:AP18" si="112">IF(AND(AI13=AK13,AI13&lt;&gt;""),1,0)</f>
        <v>0</v>
      </c>
      <c r="AQ13" s="49">
        <f t="shared" ref="AQ13:AQ18" si="113">IF(AND(AI13=AK13,AI13&lt;&gt;""),1,0)</f>
        <v>0</v>
      </c>
      <c r="AR13" s="49">
        <f t="shared" ref="AR13:AR18" si="114">IF(AI13&lt;AK13,1,0)</f>
        <v>0</v>
      </c>
      <c r="AS13" s="49">
        <f t="shared" ref="AS13:AS18" si="115">IF(AK13&lt;AI13,1,)</f>
        <v>0</v>
      </c>
      <c r="AT13" s="49">
        <f t="shared" ref="AT13:AT18" si="116">IF(ISERROR(VLOOKUP(AF13,CF:CF,1,FALSE)),0,1)*IF(ISERROR(VLOOKUP(AH13,CF:CF,1,FALSE)),0,1)*AN13</f>
        <v>0</v>
      </c>
      <c r="AU13" s="49">
        <f t="shared" ref="AU13:AU18" si="117">IF(ISERROR(VLOOKUP(AF13,CF:CF,1,FALSE)),0,1)*IF(ISERROR(VLOOKUP(AH13,CF:CF,1,FALSE)),0,1)*AO13</f>
        <v>0</v>
      </c>
      <c r="AV13" s="49">
        <f t="shared" ref="AV13:AV18" si="118">IF(ISERROR(VLOOKUP(AF13,CF:CF,1,FALSE)),0,1)*IF(ISERROR(VLOOKUP(AH13,CF:CF,1,FALSE)),0,1)*AP13</f>
        <v>0</v>
      </c>
      <c r="AW13" s="49">
        <f t="shared" ref="AW13:AW18" si="119">IF(ISERROR(VLOOKUP(AF13,CF:CF,1,FALSE)),0,1)*IF(ISERROR(VLOOKUP(AH13,CF:CF,1,FALSE)),0,1)*AQ13</f>
        <v>0</v>
      </c>
      <c r="AX13" s="49">
        <f t="shared" ref="AX13:AX18" si="120">IF(ISERROR(VLOOKUP(AF13,CF:CF,1,FALSE)),0,1)*IF(ISERROR(VLOOKUP(AH13,CF:CF,1,FALSE)),0,1)*AR13</f>
        <v>0</v>
      </c>
      <c r="AY13" s="49">
        <f t="shared" ref="AY13:AY18" si="121">IF(ISERROR(VLOOKUP(AF13,CF:CF,1,FALSE)),0,1)*IF(ISERROR(VLOOKUP(AH13,CF:CF,1,FALSE)),0,1)*AS13</f>
        <v>0</v>
      </c>
      <c r="AZ13" s="49">
        <f t="shared" ref="AZ13:AZ18" si="122">IF(ISERROR(VLOOKUP(AF13,CZ:CZ,1,FALSE)),0,1)*IF(ISERROR(VLOOKUP(AH13,CZ:CZ,1,FALSE)),0,1)*AN13</f>
        <v>0</v>
      </c>
      <c r="BA13" s="49">
        <f t="shared" ref="BA13:BA18" si="123">IF(ISERROR(VLOOKUP(AF13,CZ:CZ,1,FALSE)),0,1)*IF(ISERROR(VLOOKUP(AH13,CZ:CZ,1,FALSE)),0,1)*AO13</f>
        <v>0</v>
      </c>
      <c r="BB13" s="49">
        <f t="shared" ref="BB13:BB18" si="124">IF(ISERROR(VLOOKUP(AF13,CZ:CZ,1,FALSE)),0,1)*IF(ISERROR(VLOOKUP(AH13,CZ:CZ,1,FALSE)),0,1)*AP13</f>
        <v>0</v>
      </c>
      <c r="BC13" s="49">
        <f t="shared" ref="BC13:BC18" si="125">IF(ISERROR(VLOOKUP(AF13,CZ:CZ,1,FALSE)),0,1)*IF(ISERROR(VLOOKUP(AH13,CZ:CZ,1,FALSE)),0,1)*AQ13</f>
        <v>0</v>
      </c>
      <c r="BD13" s="49">
        <f t="shared" ref="BD13:BD18" si="126">IF(ISERROR(VLOOKUP(AF13,CZ:CZ,1,FALSE)),0,1)*IF(ISERROR(VLOOKUP(AH13,CZ:CZ,1,FALSE)),0,1)*AR13</f>
        <v>0</v>
      </c>
      <c r="BE13" s="49">
        <f t="shared" ref="BE13:BE18" si="127">IF(ISERROR(VLOOKUP(AF13,CZ:CZ,1,FALSE)),0,1)*IF(ISERROR(VLOOKUP(AH13,CZ:CZ,1,FALSE)),0,1)*AS13</f>
        <v>0</v>
      </c>
      <c r="BF13" s="49">
        <f t="shared" ref="BF13:BF18" si="128">IF(ISERROR(VLOOKUP(AF13,DT:DT,1,FALSE)),0,1)*IF(ISERROR(VLOOKUP(AH13,DT:DT,1,FALSE)),0,1)*AN13</f>
        <v>0</v>
      </c>
      <c r="BG13" s="49">
        <f t="shared" ref="BG13:BG18" si="129">IF(ISERROR(VLOOKUP(AF13,DT:DT,1,FALSE)),0,1)*IF(ISERROR(VLOOKUP(AH13,DT:DT,1,FALSE)),0,1)*AO13</f>
        <v>0</v>
      </c>
      <c r="BH13" s="49">
        <f t="shared" ref="BH13:BH18" si="130">IF(ISERROR(VLOOKUP(AF13,DT:DT,1,FALSE)),0,1)*IF(ISERROR(VLOOKUP(AH13,DT:DT,1,FALSE)),0,1)*AP13</f>
        <v>0</v>
      </c>
      <c r="BI13" s="49">
        <f t="shared" ref="BI13:BI18" si="131">IF(ISERROR(VLOOKUP(AF13,DT:DT,1,FALSE)),0,1)*IF(ISERROR(VLOOKUP(AH13,DT:DT,1,FALSE)),0,1)*AQ13</f>
        <v>0</v>
      </c>
      <c r="BJ13" s="49">
        <f t="shared" ref="BJ13:BJ18" si="132">IF(ISERROR(VLOOKUP(AF13,DT:DT,1,FALSE)),0,1)*IF(ISERROR(VLOOKUP(AH13,DT:DT,1,FALSE)),0,1)*AR13</f>
        <v>0</v>
      </c>
      <c r="BK13" s="49">
        <f t="shared" ref="BK13:BK18" si="133">IF(ISERROR(VLOOKUP(AF13,DT:DT,1,FALSE)),0,1)*IF(ISERROR(VLOOKUP(AH13,DT:DT,1,FALSE)),0,1)*AS13</f>
        <v>0</v>
      </c>
      <c r="BL13" s="49">
        <f t="shared" ref="BL13:BL18" si="134">IF(ISERROR(VLOOKUP(AF13,EN:EN,1,FALSE)),0,1)*IF(ISERROR(VLOOKUP(AH13,EN:EN,1,FALSE)),0,1)*AN13</f>
        <v>0</v>
      </c>
      <c r="BM13" s="49">
        <f t="shared" ref="BM13:BM18" si="135">IF(ISERROR(VLOOKUP(AF13,EN:EN,1,FALSE)),0,1)*IF(ISERROR(VLOOKUP(AH13,EN:EN,1,FALSE)),0,1)*AO13</f>
        <v>0</v>
      </c>
      <c r="BN13" s="49">
        <f t="shared" ref="BN13:BN18" si="136">IF(ISERROR(VLOOKUP(AF13,EN:EN,1,FALSE)),0,1)*IF(ISERROR(VLOOKUP(AH13,EN:EN,1,FALSE)),0,1)*AP13</f>
        <v>0</v>
      </c>
      <c r="BO13" s="49">
        <f t="shared" ref="BO13:BO18" si="137">IF(ISERROR(VLOOKUP(AF13,EN:EN,1,FALSE)),0,1)*IF(ISERROR(VLOOKUP(AH13,EN:EN,1,FALSE)),0,1)*AQ13</f>
        <v>0</v>
      </c>
      <c r="BP13" s="49">
        <f t="shared" ref="BP13:BP18" si="138">IF(ISERROR(VLOOKUP(AF13,EN:EN,1,FALSE)),0,1)*IF(ISERROR(VLOOKUP(AH13,EN:EN,1,FALSE)),0,1)*AR13</f>
        <v>0</v>
      </c>
      <c r="BQ13" s="49">
        <f t="shared" ref="BQ13:BQ18" si="139">IF(ISERROR(VLOOKUP(AF13,EN:EN,1,FALSE)),0,1)*IF(ISERROR(VLOOKUP(AH13,EN:EN,1,FALSE)),0,1)*AS13</f>
        <v>0</v>
      </c>
      <c r="BR13" s="14"/>
      <c r="BS13" s="14"/>
      <c r="BT13" s="14" t="s">
        <v>165</v>
      </c>
      <c r="BU13" s="49">
        <f t="shared" ref="BU13:BU16" si="140">(SUMIF(AF$4:AF$108,BT13,AN$4:AN$108)+SUMIF(AH$4:AH$108,BT13,AO$4:AO$108))</f>
        <v>0</v>
      </c>
      <c r="BV13" s="49">
        <f t="shared" ref="BV13:BV16" si="141">(SUMIF(AF$4:AF$108,BT13,AP$4:AP$108)+SUMIF(AH$4:AH$108,BT13,AQ$4:AQ$108))</f>
        <v>0</v>
      </c>
      <c r="BW13" s="49">
        <f t="shared" ref="BW13:BW16" si="142">(SUMIF(AF$4:AF$108,BT13,AR$4:AR$108)+SUMIF(AH$4:AH$108,BT13,AS$4:AS$108))</f>
        <v>0</v>
      </c>
      <c r="BX13" s="49">
        <f t="shared" ref="BX13:BX16" si="143">SUMIF($AF$4:$AF$108,BT13,$AI$4:$AI$108)+SUMIF($AH$4:$AH$108,BT13,$AK$4:$AK$108)</f>
        <v>0</v>
      </c>
      <c r="BY13" s="49">
        <f t="shared" ref="BY13:BY16" si="144">SUMIF($AF$4:$AF$108,BT13,$AK$4:$AK$108)+SUMIF($AH$4:$AH$108,BT13,$AI$4:$AI$108)</f>
        <v>0</v>
      </c>
      <c r="BZ13" s="49">
        <f t="shared" ref="BZ13:BZ16" si="145">BX13-BY13</f>
        <v>0</v>
      </c>
      <c r="CA13" s="49">
        <f t="shared" ref="CA13:CA16" si="146">IFERROR(BU13*3+BV13*1,0)</f>
        <v>0</v>
      </c>
      <c r="CB13" s="49" t="s">
        <v>146</v>
      </c>
      <c r="CC13" s="99">
        <f>RANK(CA13,CA13:CA16)</f>
        <v>1</v>
      </c>
      <c r="CD13" s="49">
        <f>SUMPRODUCT((CA13:CA16=CA13)*(BZ13:BZ16&gt;BZ13))</f>
        <v>0</v>
      </c>
      <c r="CE13" s="14"/>
      <c r="CF13" s="14" t="str">
        <f t="shared" ref="CF13:CF16" si="147">IF(CC13=1,BT13,)</f>
        <v>Kanada</v>
      </c>
      <c r="CG13" s="49">
        <f t="shared" ref="CG13:CG16" si="148">(SUMIF($AF$4:$AF$108,$BT13,$AT$4:$AT$108)+SUMIF($AH$4:$AH$108,$BT13,$AU$4:$AU$108))</f>
        <v>0</v>
      </c>
      <c r="CH13" s="49">
        <f t="shared" ref="CH13:CH16" si="149">(SUMIF($AF$4:$AF$108,$BT13,$AV$4:$AV$108)+SUMIF($AH$4:$AH$108,$BT13,$AW$4:$AW$108))</f>
        <v>0</v>
      </c>
      <c r="CI13" s="49">
        <f t="shared" ref="CI13:CI16" si="150">(SUMIF($AF$4:$AF$108,$BT13,$AX$4:$AX$108)+SUMIF($AH$4:$AH$108,$BT13,$AY$4:$AY$108))</f>
        <v>0</v>
      </c>
      <c r="CJ13" s="49">
        <f t="shared" ref="CJ13:CJ16" si="151">IFERROR(CG13*3+CH13*1,0)</f>
        <v>0</v>
      </c>
      <c r="CK13" s="49" t="str">
        <f t="shared" ref="CK13:CK16" si="152">CB13</f>
        <v>B</v>
      </c>
      <c r="CL13" s="49">
        <f>IF(CF13&gt;0,RANK(CJ13,CJ13:CJ16),)</f>
        <v>1</v>
      </c>
      <c r="CM13" s="49">
        <f>IF(AND(CF13&gt;0,COUNTIF(CL13:CL16,CL13)&gt;1),SUMIFS($AI$4:$AI$108,$AF$4:$AF$108,$BT13,$M$4:$M$108,1)+SUMIFS($AK$4:$AK$108,$AH$4:$AH$108,$BT13,$M$4:$M$108,1)-SUMIFS($AK$4:$AK$108,$AF$4:$AF$108,$BT13,$M$4:$M$108,1)-SUMIFS($AI$4:$AI$108,$AH$4:$AH$108,$BT13,$M$4:$M$108,1),)</f>
        <v>0</v>
      </c>
      <c r="CN13" s="49">
        <f>IF(AND(CF13&gt;0,COUNTIF(CL13:CL16,CL13)&gt;1),CL13+RANK(CM13,CM13:CM16)-1,CL13)</f>
        <v>1</v>
      </c>
      <c r="CO13" s="49">
        <f>IF(AND(CF13&gt;0,COUNTIF(CN13:CN16,CN13)&gt;1),SUMIFS($AI$4:$AI$108,$AF$4:$AF$108,$BT13,$M$4:$M$108,1)+SUMIFS($AK$4:$AK$108,$AH$4:$AH$108,$BT13,$M$4:$M$108,1),)</f>
        <v>0</v>
      </c>
      <c r="CP13" s="49">
        <f>IF(AND(CF13&gt;0,COUNTIF(CN13:CN16,CN13)&gt;1),CN13+RANK(CO13,CO13:CO16)-1,CN13)</f>
        <v>1</v>
      </c>
      <c r="CQ13" s="49">
        <f t="shared" ref="CQ13:CQ16" si="153">IF(CP13=0,"",CP13)</f>
        <v>1</v>
      </c>
      <c r="CR13" s="49">
        <f>IF(OR(CQ13="",COUNTIF(CQ13:CQ16,CQ13)=1),"",$BZ13)</f>
        <v>0</v>
      </c>
      <c r="CS13" s="49">
        <f>IF(CQ13="","",IF(COUNTIF(CQ13:CQ16,CQ13)=1,CQ13,CQ13+RANK(CR13,CR13:CR16,0)-1))</f>
        <v>1</v>
      </c>
      <c r="CT13" s="49">
        <f>IF(OR(CS13="",COUNTIF(CS13:CS16,CS13)=1),"",$BX13)</f>
        <v>0</v>
      </c>
      <c r="CU13" s="49">
        <f>IF(CQ13="","",IF(COUNTIF(CS13:CS16,CS13)=1,CS13,CS13+RANK(CT13,CT13:CT16,0)-1))</f>
        <v>1</v>
      </c>
      <c r="CV13" s="49">
        <f>IF(OR(CU13="",COUNTIF(CU13:CU16,CU13)=1),"",$BU13)</f>
        <v>0</v>
      </c>
      <c r="CW13" s="49">
        <f>IF(CQ13="","",IF(COUNTIF(CU13:CU16,CU13)=1,CU13,CU13+RANK(CV13,CV13:CV16,0)-1))</f>
        <v>1</v>
      </c>
      <c r="CX13" s="49">
        <f>IF(CF13&gt;0,BM11+RANK(CW13,CW13:CW16,1),)</f>
        <v>1</v>
      </c>
      <c r="CY13" s="14"/>
      <c r="CZ13" s="14">
        <f t="shared" ref="CZ13:CZ16" si="154">IF(CC13=2,BT13,)</f>
        <v>0</v>
      </c>
      <c r="DA13" s="49">
        <f t="shared" ref="DA13:DA16" si="155">(SUMIF($AF$4:$AF$108,$BT13,$AZ$4:$AZ$108)+SUMIF($AH$4:$AH$108,$BT13,$BA$4:$BA$108))</f>
        <v>0</v>
      </c>
      <c r="DB13" s="49">
        <f t="shared" ref="DB13:DB16" si="156">(SUMIF($AF$4:$AF$108,$BT13,$BB$4:$BB$108)+SUMIF($AH$4:$AH$108,$BT13,$BC$4:$BC$108))</f>
        <v>0</v>
      </c>
      <c r="DC13" s="49">
        <f t="shared" ref="DC13:DC16" si="157">(SUMIF($AF$4:$AF$108,$BT13,$BD$4:$BD$108)+SUMIF($AH$4:$AH$108,$BT13,$BE$4:$BE$108))</f>
        <v>0</v>
      </c>
      <c r="DD13" s="49">
        <f t="shared" ref="DD13:DD16" si="158">IFERROR(DA13*3+DB13*1,0)</f>
        <v>0</v>
      </c>
      <c r="DE13" s="49" t="str">
        <f t="shared" ref="DE13:DE16" si="159">$CB13</f>
        <v>B</v>
      </c>
      <c r="DF13" s="49">
        <f>IF(CZ13&gt;0,RANK(DD13,DD13:DD16)+CG11,)</f>
        <v>0</v>
      </c>
      <c r="DG13" s="49">
        <f>IF(AND(CZ13&gt;0,COUNTIF(DF13:DF16,DF13)&gt;1),SUMIFS($AI$4:$AI$108,$AF$4:$AF$108,$BT13,$M$4:$M$108,2)+SUMIFS($AK$4:$AK$108,$AH$4:$AH108,$BT13,$M$4:$M$108,2)-SUMIFS($AK$4:$AK$108,$AF$4:$AF$108,$BT13,$M$4:$M$108,2)-SUMIFS($AI$4:$AI$108,$AH$4:$AH$108,$BT13,$M$4:$M$108,2),)</f>
        <v>0</v>
      </c>
      <c r="DH13" s="49">
        <f>IF(AND(CZ13&gt;0,COUNTIF(DF13:DF16,DF13)&gt;1),DF13+RANK(DG13,DG13:DG16)-1,DF13)</f>
        <v>0</v>
      </c>
      <c r="DI13" s="49">
        <f>IF(AND(CZ13&gt;0,COUNTIF(DH13:DH16,DH13)&gt;1),SUMIFS($AI$4:$AI$108,$AF$4:$AF$108,$BT13,$M$4:$M$108,2)+SUMIFS($AK$4:$AK$108,$AH$4:$AH$108,$BT13,$M$4:$M$108,2),)</f>
        <v>0</v>
      </c>
      <c r="DJ13" s="49">
        <f>IF(AND(CZ13&gt;0,COUNTIF(DH13:DH16,DH13)&gt;1),DH13+RANK(DI13,DI13:DI16)-1,DH13)</f>
        <v>0</v>
      </c>
      <c r="DK13" s="49" t="str">
        <f t="shared" ref="DK13:DK16" si="160">IF(DJ13=0,"",DJ13)</f>
        <v/>
      </c>
      <c r="DL13" s="49" t="str">
        <f>IF(OR(DK13="",COUNTIF(DK13:DK16,DK13)=1),"",$BZ13)</f>
        <v/>
      </c>
      <c r="DM13" s="49" t="str">
        <f>IF(DK13="","",IF(COUNTIF(DK13:DK16,DK13)=1,DK13,DK13+RANK(DL13,DL13:DL16,0)-1))</f>
        <v/>
      </c>
      <c r="DN13" s="49" t="str">
        <f>IF(OR(DM13="",COUNTIF(DM13:DM16,DM13)=1),"",$BX13)</f>
        <v/>
      </c>
      <c r="DO13" s="49" t="str">
        <f>IF(DK13="","",IF(COUNTIF(DM13:DM16,DM13)=1,DM13,DM13+RANK(DN13,DN13:DN16,0)-1))</f>
        <v/>
      </c>
      <c r="DP13" s="49" t="str">
        <f>IF(OR(DO13="",COUNTIF(DO13:DO16,DO13)=1),"",$BU13)</f>
        <v/>
      </c>
      <c r="DQ13" s="49" t="str">
        <f>IF(DK13="","",IF(COUNTIF(DO13:DO16,DO13)=1,DO13,DO13+RANK(DP13,DP13:DP16,0)-1))</f>
        <v/>
      </c>
      <c r="DR13" s="49">
        <f>IF(CZ13&gt;0,CG11+RANK(DQ13,DQ13:DQ16,1),)</f>
        <v>0</v>
      </c>
      <c r="DS13" s="14"/>
      <c r="DT13" s="49">
        <f t="shared" ref="DT13:DT16" si="161">IF(CC13=3,BT13,)</f>
        <v>0</v>
      </c>
      <c r="DU13" s="49">
        <f t="shared" ref="DU13:DU16" si="162">(SUMIF($AF$4:$AF$108,BT13,$BF$4:$BF$108)+SUMIF($AH$4:$AH$108,BT13,$BG$4:$BG$108))</f>
        <v>0</v>
      </c>
      <c r="DV13" s="49">
        <f t="shared" ref="DV13:DV16" si="163">(SUMIF($AF$4:$AF$108,BT13,$BH$4:$BH$108)+SUMIF($AH$4:$AH$108,BT13,$BI$4:$BI$108))</f>
        <v>0</v>
      </c>
      <c r="DW13" s="49">
        <f t="shared" ref="DW13:DW16" si="164">(SUMIF($AF$4:$AF$108,BT13,$BJ$4:$BJ$108)+SUMIF($AH$4:$AH$108,BT13,$BK$4:$BK$108))</f>
        <v>0</v>
      </c>
      <c r="DX13" s="49">
        <f t="shared" ref="DX13:DX16" si="165">IFERROR(DU13*3+DV13*1,0)</f>
        <v>0</v>
      </c>
      <c r="DY13" s="49" t="str">
        <f t="shared" ref="DY13:DY16" si="166">CB13</f>
        <v>B</v>
      </c>
      <c r="DZ13" s="49">
        <f>IF(DT13&gt;0,RANK(DX13,DX13:DX16)+CG11+DA11,)</f>
        <v>0</v>
      </c>
      <c r="EA13" s="49">
        <f>IF(AND(DT13&gt;0,COUNTIF(DZ13:DZ16,DZ13)&gt;1),SUMIFS($AI$4:$AI$108,$AF$4:$AF$108,$BT13,$M$4:$M$108,3)+SUMIFS($AK$4:$AK$108,$AH$4:$AH$108,$BT13,$M$4:$M$108,3)-SUMIFS($AK$4:$AK$108,$AF$4:$AF$108,$BT13,$M$4:$M$108,3)-SUMIFS($AI$4:$AI$108,$AH$4:$AH$108,$BT13,$M$4:$M$108,3),)</f>
        <v>0</v>
      </c>
      <c r="EB13" s="49">
        <f>IF(AND(DT13&gt;0,COUNTIF(DZ13:DZ16,DZ13)&gt;1),DZ13+RANK(EA13,EA13:EA16)-1,DZ13)</f>
        <v>0</v>
      </c>
      <c r="EC13" s="49">
        <f>IF(AND(DT13&gt;0,COUNTIF(EB13:EB16,EB13)&gt;1),SUMIFS($AI$4:$AI$108,$AF$4:$AF$108,$BT13,$M$4:$M$108,3)+SUMIFS($AK$4:$AK$108,$AH$4:$AH$108,$BT13,$M$4:$M$108,3),)</f>
        <v>0</v>
      </c>
      <c r="ED13" s="49">
        <f>IF(AND(DT13&gt;0,COUNTIF(EB13:EB16,EB13)&gt;1),EB13+RANK(EC13,EC13:EC16)-1,EB13)</f>
        <v>0</v>
      </c>
      <c r="EE13" s="49" t="str">
        <f t="shared" ref="EE13:EE16" si="167">IF(ED13=0,"",ED13)</f>
        <v/>
      </c>
      <c r="EF13" s="49" t="str">
        <f>IF(OR(EE13="",COUNTIF(EE13:EE16,EE13)=1),"",$BZ13)</f>
        <v/>
      </c>
      <c r="EG13" s="49" t="str">
        <f>IF(EE13="","",IF(COUNTIF(EE13:EE16,EE13)=1,EE13,EE13+RANK(EF13,EF13:EF16,0)-1))</f>
        <v/>
      </c>
      <c r="EH13" s="49" t="str">
        <f>IF(OR(EG13="",COUNTIF(EG13:EG16,EG13)=1),"",$BX13)</f>
        <v/>
      </c>
      <c r="EI13" s="49" t="str">
        <f>IF(EE13="","",IF(COUNTIF(EG13:EG16,EG13)=1,EG13,EG13+RANK(EH13,EH13:EH16,0)-1))</f>
        <v/>
      </c>
      <c r="EJ13" s="49" t="str">
        <f>IF(OR(EI13="",COUNTIF(EI13:EI16,EI13)=1),"",$BU13)</f>
        <v/>
      </c>
      <c r="EK13" s="49" t="str">
        <f>IF(EE13="","",IF(COUNTIF(EI13:EI16,EI13)=1,EI13,EI13+RANK(EJ13,EJ13:EJ16,0)-1))</f>
        <v/>
      </c>
      <c r="EL13" s="49">
        <f>IF(DT13&gt;0,CG11+DA11+RANK(EK13,EK13:EK16,1),)</f>
        <v>0</v>
      </c>
      <c r="EM13" s="14"/>
      <c r="EN13" s="49">
        <f t="shared" ref="EN13:EN16" si="168">IF(CC13=4,BT13,)</f>
        <v>0</v>
      </c>
      <c r="EO13" s="49">
        <f t="shared" ref="EO13:EO16" si="169">(SUMIF($AF$4:$AF$108,$BT13,$BL$4:$BL$108)+SUMIF($AH$4:$AH$108,$BT13,$BM$4:$BM$108))</f>
        <v>0</v>
      </c>
      <c r="EP13" s="49">
        <f t="shared" ref="EP13:EP16" si="170">(SUMIF($AF$4:$AF$108,$BT13,$BN$4:$BN$108)+SUMIF($AH$4:$AH$108,$BT13,$BO$4:$BO$108))</f>
        <v>0</v>
      </c>
      <c r="EQ13" s="49">
        <f t="shared" ref="EQ13:EQ16" si="171">(SUMIF($AF$4:$AF$108,$BT13,$BP$4:$BP$108)+SUMIF($AH$4:$AH$108,$BT13,$BQ$4:$BQ$108))</f>
        <v>0</v>
      </c>
      <c r="ER13" s="49">
        <f t="shared" ref="ER13:ER16" si="172">IFERROR(EO13*3+EP13*1,0)</f>
        <v>0</v>
      </c>
      <c r="ES13" s="49" t="str">
        <f t="shared" ref="ES13:ES16" si="173">$CB13</f>
        <v>B</v>
      </c>
      <c r="ET13" s="49">
        <f>IF(EN13&gt;0,RANK(ER13,ER13:ER16)+CG11+DA11+DU11,)</f>
        <v>0</v>
      </c>
      <c r="EU13" s="49">
        <f>IF(AND(EN13&gt;0,COUNTIF(ET13:ET16,ET13)&gt;1),SUMIFS($AI$4:$AI$108,$AF$4:$AF$108,$BT13,$M$4:$M$108,4)+SUMIFS($AK$4:$AK$108,$AH$4:$AH$108,$BT13,$M$4:$M$108,4)-SUMIFS($AK$4:$AK$108,$AF$4:$AF$108,$BT13,$M$4:$M$108,4)-SUMIFS($AI$4:$AI$108,$AH$4:$AH$108,$BT13,$M$4:$M$108,4),)</f>
        <v>0</v>
      </c>
      <c r="EV13" s="49">
        <f>IF(AND(EN13&gt;0,COUNTIF(ET13:ET16,ET13)&gt;1),ET13+RANK(EU13,EU13:EU16)-1,ET13)</f>
        <v>0</v>
      </c>
      <c r="EW13" s="49">
        <f t="shared" ref="EW13:EW16" si="174">IF(AND(EN13&gt;0,COUNTIF(EV13:EV16,EV13)&gt;1),SUMIFS($AI$4:$AI$108,$AF$4:$AF$108,$BT13,$M$4:$M$108,4)+SUMIFS($AK$4:$AK$108,$AH$4:$AH$108,$BT13,$M$4:$M$108,4),)</f>
        <v>0</v>
      </c>
      <c r="EX13" s="49">
        <f>IF(AND(EN13&gt;0,COUNTIF(EV13:EV16,EV13)&gt;1),EV13+RANK(EW13,EW13:EW16)-1,EV13)</f>
        <v>0</v>
      </c>
      <c r="EY13" s="49" t="str">
        <f t="shared" ref="EY13:EY16" si="175">IF(EX13=0,"",EX13)</f>
        <v/>
      </c>
      <c r="EZ13" s="49" t="str">
        <f>IF(OR(EY13="",COUNTIF(EY13:EY16,EY13)=1),"",$BZ13)</f>
        <v/>
      </c>
      <c r="FA13" s="49" t="str">
        <f>IF(EY13="","",IF(COUNTIF(EY13:EY16,EY13)=1,EY13,EY13+RANK(EZ13,EZ13:EZ16,0)-1))</f>
        <v/>
      </c>
      <c r="FB13" s="49" t="str">
        <f>IF(OR(FA13="",COUNTIF(FA13:FA16,FA13)=1),"",$BX13)</f>
        <v/>
      </c>
      <c r="FC13" s="49" t="str">
        <f>IF(EY13="","",IF(COUNTIF(FA13:FA16,FA13)=1,FA13,FA13+RANK(FB13,FB13:FB16,0)-1))</f>
        <v/>
      </c>
      <c r="FD13" s="49" t="str">
        <f>IF(OR(FC13="",COUNTIF(FC13:FC16,FC13)=1),"",$BU13)</f>
        <v/>
      </c>
      <c r="FE13" s="49" t="str">
        <f>IF(EY13="","",IF(COUNTIF(FC13:FC16,FC13)=1,FC13,FC13+RANK(FD13,FD13:FD16,0)-1))</f>
        <v/>
      </c>
      <c r="FF13" s="49">
        <f>IF(EN13&gt;0,CG11+DA11+DU11+RANK(FE13,FE13:FE16,1),)</f>
        <v>0</v>
      </c>
      <c r="FG13" s="14"/>
      <c r="FH13" s="49">
        <f>IFERROR(VLOOKUP(FJ13,CF12:CX16,19,FALSE),IFERROR(VLOOKUP(FJ13,CZ12:DR16,19,FALSE),IFERROR(VLOOKUP(FJ13,DT12:EL16,19,FALSE),VLOOKUP(FJ13,EN12:FF16,19,FALSE))))</f>
        <v>1</v>
      </c>
      <c r="FI13" s="49">
        <f>RANK(FH13,FH13:FH16,1)+COUNTIF(FH13,FH13)-1</f>
        <v>1</v>
      </c>
      <c r="FJ13" s="14" t="str">
        <f t="shared" ref="FJ13:FJ16" si="176">BT13</f>
        <v>Kanada</v>
      </c>
      <c r="FK13" s="42"/>
      <c r="FL13" s="42"/>
      <c r="FM13" s="23" t="s">
        <v>159</v>
      </c>
      <c r="FN13" s="100" t="str">
        <f>O87</f>
        <v>Österrike</v>
      </c>
      <c r="FO13" s="101">
        <f t="shared" si="74"/>
        <v>3</v>
      </c>
      <c r="FP13" s="101">
        <f t="shared" si="75"/>
        <v>1</v>
      </c>
      <c r="FQ13" s="101">
        <f t="array" ref="FQ13">SUMPRODUCT(($FT$4:$FT$15=FT13)*($FU$4:$FU$15=FU13)*($FV$4:$FV$15&gt;FV13))</f>
        <v>0</v>
      </c>
      <c r="FR13" s="91">
        <f t="array" ref="FR13">SUMPRODUCT(($FT$4:$FT$15=FT13)*($FU$4:$FU$15&gt;FU13))</f>
        <v>0</v>
      </c>
      <c r="FS13" s="101">
        <f t="shared" si="76"/>
        <v>1</v>
      </c>
      <c r="FT13" s="102">
        <f>V87</f>
        <v>0</v>
      </c>
      <c r="FU13" s="102">
        <f>U87</f>
        <v>0</v>
      </c>
      <c r="FV13" s="102">
        <f>S87</f>
        <v>0</v>
      </c>
      <c r="FW13" s="102" t="str">
        <f t="shared" si="77"/>
        <v>J</v>
      </c>
      <c r="FX13" s="101" t="str">
        <f t="shared" si="78"/>
        <v>J</v>
      </c>
      <c r="FY13" s="42"/>
      <c r="FZ13" s="44">
        <v>11</v>
      </c>
      <c r="GA13" s="44" t="str">
        <f t="shared" si="79"/>
        <v>HGICJFLK</v>
      </c>
      <c r="GB13" s="44" t="s">
        <v>160</v>
      </c>
      <c r="GC13" s="44" t="s">
        <v>149</v>
      </c>
      <c r="GD13" s="44" t="s">
        <v>150</v>
      </c>
      <c r="GE13" s="44" t="s">
        <v>163</v>
      </c>
      <c r="GF13" s="44" t="s">
        <v>159</v>
      </c>
      <c r="GG13" s="44" t="s">
        <v>109</v>
      </c>
      <c r="GH13" s="44" t="s">
        <v>152</v>
      </c>
      <c r="GI13" s="44" t="s">
        <v>151</v>
      </c>
      <c r="GJ13" s="100" t="str">
        <f t="shared" ref="GJ13:GQ13" si="177">VLOOKUP(GB13,$FM$3:$FN$15,2,FALSE)</f>
        <v>Saudiarabien</v>
      </c>
      <c r="GK13" s="100" t="str">
        <f t="shared" si="177"/>
        <v>Iran</v>
      </c>
      <c r="GL13" s="100" t="str">
        <f t="shared" si="177"/>
        <v>Irak</v>
      </c>
      <c r="GM13" s="100" t="str">
        <f t="shared" si="177"/>
        <v>Haiti</v>
      </c>
      <c r="GN13" s="100" t="str">
        <f t="shared" si="177"/>
        <v>Österrike</v>
      </c>
      <c r="GO13" s="100" t="str">
        <f t="shared" si="177"/>
        <v>Sverige</v>
      </c>
      <c r="GP13" s="100" t="str">
        <f t="shared" si="177"/>
        <v>Ghana</v>
      </c>
      <c r="GQ13" s="100" t="str">
        <f t="shared" si="177"/>
        <v>Uzbekistan</v>
      </c>
      <c r="GR13" s="42" t="str">
        <f t="shared" si="81"/>
        <v/>
      </c>
      <c r="GS13" s="42"/>
      <c r="GT13" s="42"/>
      <c r="GU13" s="42"/>
      <c r="GV13" s="42"/>
      <c r="GW13" s="42"/>
      <c r="GX13" s="44"/>
    </row>
    <row r="14" spans="1:206" ht="14.25" customHeight="1" x14ac:dyDescent="0.35">
      <c r="A14" s="42"/>
      <c r="B14" s="85">
        <v>8</v>
      </c>
      <c r="C14" s="86">
        <v>46186</v>
      </c>
      <c r="D14" s="87" t="s">
        <v>167</v>
      </c>
      <c r="E14" s="88" t="s">
        <v>157</v>
      </c>
      <c r="F14" s="89" t="s">
        <v>168</v>
      </c>
      <c r="G14" s="90"/>
      <c r="H14" s="85" t="s">
        <v>157</v>
      </c>
      <c r="I14" s="90"/>
      <c r="J14" s="85" t="str">
        <f t="shared" si="96"/>
        <v/>
      </c>
      <c r="K14" s="160">
        <f>IF(OR(G14="",I14="",'Resultat &amp; tabell'!G14="",'Resultat &amp; tabell'!I14=""),0,IF(G14='Resultat &amp; tabell'!G14,1,0)+IF(I14='Resultat &amp; tabell'!I14,1,0)+IF(J14='Resultat &amp; tabell'!J14,3,0))</f>
        <v>0</v>
      </c>
      <c r="L14" s="155"/>
      <c r="M14" s="92">
        <f t="shared" si="97"/>
        <v>1</v>
      </c>
      <c r="N14" s="46">
        <v>2</v>
      </c>
      <c r="O14" s="104" t="str">
        <f>VLOOKUP(N14,FI13:FJ16,2,FALSE)</f>
        <v>Bosnien-Herzigovina</v>
      </c>
      <c r="P14" s="105">
        <f t="shared" si="98"/>
        <v>0</v>
      </c>
      <c r="Q14" s="105">
        <f t="shared" si="99"/>
        <v>0</v>
      </c>
      <c r="R14" s="105">
        <f t="shared" si="100"/>
        <v>0</v>
      </c>
      <c r="S14" s="105">
        <f t="shared" si="101"/>
        <v>0</v>
      </c>
      <c r="T14" s="105">
        <f t="shared" si="102"/>
        <v>0</v>
      </c>
      <c r="U14" s="105">
        <f t="shared" si="103"/>
        <v>0</v>
      </c>
      <c r="V14" s="106">
        <f t="shared" si="104"/>
        <v>0</v>
      </c>
      <c r="W14" s="42"/>
      <c r="X14" s="57"/>
      <c r="Y14" s="44"/>
      <c r="Z14" s="44"/>
      <c r="AA14" s="44"/>
      <c r="AB14" s="42"/>
      <c r="AC14" s="127"/>
      <c r="AD14" s="42"/>
      <c r="AE14" s="98">
        <f t="shared" ref="AE14:AH14" si="178">C14</f>
        <v>46186</v>
      </c>
      <c r="AF14" s="98" t="str">
        <f t="shared" si="178"/>
        <v>Qatar</v>
      </c>
      <c r="AG14" s="98" t="str">
        <f t="shared" si="178"/>
        <v>-</v>
      </c>
      <c r="AH14" s="98" t="str">
        <f t="shared" si="178"/>
        <v>Schweiz</v>
      </c>
      <c r="AI14" s="90" t="str">
        <f t="shared" si="106"/>
        <v/>
      </c>
      <c r="AJ14" s="85" t="str">
        <f t="shared" si="107"/>
        <v>-</v>
      </c>
      <c r="AK14" s="90" t="str">
        <f t="shared" si="108"/>
        <v/>
      </c>
      <c r="AL14" s="85" t="str">
        <f t="shared" si="109"/>
        <v/>
      </c>
      <c r="AM14" s="91"/>
      <c r="AN14" s="49">
        <f t="shared" si="110"/>
        <v>0</v>
      </c>
      <c r="AO14" s="49">
        <f t="shared" si="111"/>
        <v>0</v>
      </c>
      <c r="AP14" s="49">
        <f t="shared" si="112"/>
        <v>0</v>
      </c>
      <c r="AQ14" s="49">
        <f t="shared" si="113"/>
        <v>0</v>
      </c>
      <c r="AR14" s="49">
        <f t="shared" si="114"/>
        <v>0</v>
      </c>
      <c r="AS14" s="49">
        <f t="shared" si="115"/>
        <v>0</v>
      </c>
      <c r="AT14" s="49">
        <f t="shared" si="116"/>
        <v>0</v>
      </c>
      <c r="AU14" s="49">
        <f t="shared" si="117"/>
        <v>0</v>
      </c>
      <c r="AV14" s="49">
        <f t="shared" si="118"/>
        <v>0</v>
      </c>
      <c r="AW14" s="49">
        <f t="shared" si="119"/>
        <v>0</v>
      </c>
      <c r="AX14" s="49">
        <f t="shared" si="120"/>
        <v>0</v>
      </c>
      <c r="AY14" s="49">
        <f t="shared" si="121"/>
        <v>0</v>
      </c>
      <c r="AZ14" s="49">
        <f t="shared" si="122"/>
        <v>0</v>
      </c>
      <c r="BA14" s="49">
        <f t="shared" si="123"/>
        <v>0</v>
      </c>
      <c r="BB14" s="49">
        <f t="shared" si="124"/>
        <v>0</v>
      </c>
      <c r="BC14" s="49">
        <f t="shared" si="125"/>
        <v>0</v>
      </c>
      <c r="BD14" s="49">
        <f t="shared" si="126"/>
        <v>0</v>
      </c>
      <c r="BE14" s="49">
        <f t="shared" si="127"/>
        <v>0</v>
      </c>
      <c r="BF14" s="49">
        <f t="shared" si="128"/>
        <v>0</v>
      </c>
      <c r="BG14" s="49">
        <f t="shared" si="129"/>
        <v>0</v>
      </c>
      <c r="BH14" s="49">
        <f t="shared" si="130"/>
        <v>0</v>
      </c>
      <c r="BI14" s="49">
        <f t="shared" si="131"/>
        <v>0</v>
      </c>
      <c r="BJ14" s="49">
        <f t="shared" si="132"/>
        <v>0</v>
      </c>
      <c r="BK14" s="49">
        <f t="shared" si="133"/>
        <v>0</v>
      </c>
      <c r="BL14" s="49">
        <f t="shared" si="134"/>
        <v>0</v>
      </c>
      <c r="BM14" s="49">
        <f t="shared" si="135"/>
        <v>0</v>
      </c>
      <c r="BN14" s="49">
        <f t="shared" si="136"/>
        <v>0</v>
      </c>
      <c r="BO14" s="49">
        <f t="shared" si="137"/>
        <v>0</v>
      </c>
      <c r="BP14" s="49">
        <f t="shared" si="138"/>
        <v>0</v>
      </c>
      <c r="BQ14" s="49">
        <f t="shared" si="139"/>
        <v>0</v>
      </c>
      <c r="BR14" s="14"/>
      <c r="BS14" s="14"/>
      <c r="BT14" s="14" t="s">
        <v>166</v>
      </c>
      <c r="BU14" s="49">
        <f t="shared" si="140"/>
        <v>0</v>
      </c>
      <c r="BV14" s="49">
        <f t="shared" si="141"/>
        <v>0</v>
      </c>
      <c r="BW14" s="49">
        <f t="shared" si="142"/>
        <v>0</v>
      </c>
      <c r="BX14" s="49">
        <f t="shared" si="143"/>
        <v>0</v>
      </c>
      <c r="BY14" s="49">
        <f t="shared" si="144"/>
        <v>0</v>
      </c>
      <c r="BZ14" s="49">
        <f t="shared" si="145"/>
        <v>0</v>
      </c>
      <c r="CA14" s="49">
        <f t="shared" si="146"/>
        <v>0</v>
      </c>
      <c r="CB14" s="49" t="s">
        <v>146</v>
      </c>
      <c r="CC14" s="99">
        <f>RANK(CA14,CA13:CA16)</f>
        <v>1</v>
      </c>
      <c r="CD14" s="49">
        <f>SUMPRODUCT((CA13:CA16=CA14)*(BZ13:BZ16&gt;BZ14))</f>
        <v>0</v>
      </c>
      <c r="CE14" s="14"/>
      <c r="CF14" s="14" t="str">
        <f t="shared" si="147"/>
        <v>Bosnien-Herzigovina</v>
      </c>
      <c r="CG14" s="49">
        <f t="shared" si="148"/>
        <v>0</v>
      </c>
      <c r="CH14" s="49">
        <f t="shared" si="149"/>
        <v>0</v>
      </c>
      <c r="CI14" s="49">
        <f t="shared" si="150"/>
        <v>0</v>
      </c>
      <c r="CJ14" s="49">
        <f t="shared" si="151"/>
        <v>0</v>
      </c>
      <c r="CK14" s="49" t="str">
        <f t="shared" si="152"/>
        <v>B</v>
      </c>
      <c r="CL14" s="49">
        <f>IF(CF14&gt;0,RANK(CJ14,CJ13:CJ16),)</f>
        <v>1</v>
      </c>
      <c r="CM14" s="49">
        <f>IF(AND(CF14&gt;0,COUNTIF(CL13:CL16,CL14)&gt;1),SUMIFS($AI$4:$AI$108,$AF$4:$AF$108,$BT14,$M$4:$M$108,1)+SUMIFS($AK$4:$AK$108,$AH$4:$AH$108,$BT14,$M$4:$M$108,1)-SUMIFS($AK$4:$AK$108,$AF$4:$AF$108,$BT14,$M$4:$M$108,1)-SUMIFS($AI$4:$AI$108,$AH$4:$AH$108,$BT14,$M$4:$M$108,1),)</f>
        <v>0</v>
      </c>
      <c r="CN14" s="49">
        <f>IF(AND(CF14&gt;0,COUNTIF(CL13:CL16,CL14)&gt;1),CL14+RANK(CM14,CM13:CM16)-1,CL14)</f>
        <v>1</v>
      </c>
      <c r="CO14" s="49">
        <f>IF(AND(CF14&gt;0,COUNTIF(CN13:CN16,CN14)&gt;1),SUMIFS($AI$4:$AI$108,$AF$4:$AF$108,$BT14,$M$4:$M$108,1)+SUMIFS($AK$4:$AK$108,$AH$4:$AH$108,$BT14,$M$4:$M$108,1),)</f>
        <v>0</v>
      </c>
      <c r="CP14" s="49">
        <f>IF(AND(CF14&gt;0,COUNTIF(CN13:CN16,CN14)&gt;1),CN14+RANK(CO14,CO13:CO16)-1,CN14)</f>
        <v>1</v>
      </c>
      <c r="CQ14" s="49">
        <f t="shared" si="153"/>
        <v>1</v>
      </c>
      <c r="CR14" s="49">
        <f>IF(OR(CQ14="",COUNTIF(CQ13:CQ16,CQ14)=1),"",$BZ14)</f>
        <v>0</v>
      </c>
      <c r="CS14" s="49">
        <f>IF(CQ14="","",IF(COUNTIF(CQ13:CQ16,CQ14)=1,CQ14,CQ14+RANK(CR14,CR13:CR16,0)-1))</f>
        <v>1</v>
      </c>
      <c r="CT14" s="49">
        <f>IF(OR(CS14="",COUNTIF(CS13:CS16,CS14)=1),"",$BX14)</f>
        <v>0</v>
      </c>
      <c r="CU14" s="49">
        <f>IF(CQ14="","",IF(COUNTIF(CS13:CS16,CS14)=1,CS14,CS14+RANK(CT14,CT13:CT16,0)-1))</f>
        <v>1</v>
      </c>
      <c r="CV14" s="49">
        <f>IF(OR(CU14="",COUNTIF(CU13:CU16,CU14)=1),"",$BU14)</f>
        <v>0</v>
      </c>
      <c r="CW14" s="49">
        <f>IF(CQ14="","",IF(COUNTIF(CU13:CU16,CU14)=1,CU14,CU14+RANK(CV14,CV13:CV16,0)-1))</f>
        <v>1</v>
      </c>
      <c r="CX14" s="49">
        <f>IF(CF14&gt;0,BM11+RANK(CW14,CW13:CW16,1),)</f>
        <v>1</v>
      </c>
      <c r="CY14" s="14"/>
      <c r="CZ14" s="14">
        <f t="shared" si="154"/>
        <v>0</v>
      </c>
      <c r="DA14" s="49">
        <f t="shared" si="155"/>
        <v>0</v>
      </c>
      <c r="DB14" s="49">
        <f t="shared" si="156"/>
        <v>0</v>
      </c>
      <c r="DC14" s="49">
        <f t="shared" si="157"/>
        <v>0</v>
      </c>
      <c r="DD14" s="49">
        <f t="shared" si="158"/>
        <v>0</v>
      </c>
      <c r="DE14" s="49" t="str">
        <f t="shared" si="159"/>
        <v>B</v>
      </c>
      <c r="DF14" s="49">
        <f>IF(CZ14&gt;0,RANK(DD14,DD13:DD16)+CG11,)</f>
        <v>0</v>
      </c>
      <c r="DG14" s="49">
        <f>IF(AND(CZ14&gt;0,COUNTIF(DF13:DF16,DF14)&gt;1),SUMIFS($AI$4:$AI$108,$AF$4:$AF$108,$BT14,$M$4:$M$108,2)+SUMIFS($AK$4:$AK$108,$AH$4:$AH108,$BT14,$M$4:$M$108,2)-SUMIFS($AK$4:$AK$108,$AF$4:$AF$108,$BT14,$M$4:$M$108,2)-SUMIFS($AI$4:$AI$108,$AH$4:$AH$108,$BT14,$M$4:$M$108,2),)</f>
        <v>0</v>
      </c>
      <c r="DH14" s="49">
        <f>IF(AND(CZ14&gt;0,COUNTIF(DF13:DF16,DF14)&gt;1),DF14+RANK(DG14,DG13:DG16)-1,DF14)</f>
        <v>0</v>
      </c>
      <c r="DI14" s="49">
        <f>IF(AND(CZ14&gt;0,COUNTIF(DH13:DH16,DH14)&gt;1),SUMIFS($AI$4:$AI$108,$AF$4:$AF$108,$BT14,$M$4:$M$108,2)+SUMIFS($AK$4:$AK$108,$AH$4:$AH$108,$BT14,$M$4:$M$108,2),)</f>
        <v>0</v>
      </c>
      <c r="DJ14" s="49">
        <f>IF(AND(CZ14&gt;0,COUNTIF(DH13:DH16,DH14)&gt;1),DH14+RANK(DI14,DI13:DI16)-1,DH14)</f>
        <v>0</v>
      </c>
      <c r="DK14" s="49" t="str">
        <f t="shared" si="160"/>
        <v/>
      </c>
      <c r="DL14" s="49" t="str">
        <f>IF(OR(DK14="",COUNTIF(DK13:DK16,DK14)=1),"",$BZ14)</f>
        <v/>
      </c>
      <c r="DM14" s="49" t="str">
        <f>IF(DK14="","",IF(COUNTIF(DK13:DK16,DK14)=1,DK14,DK14+RANK(DL14,DL13:DL16,0)-1))</f>
        <v/>
      </c>
      <c r="DN14" s="49" t="str">
        <f>IF(OR(DM14="",COUNTIF(DM13:DM16,DM14)=1),"",$BX14)</f>
        <v/>
      </c>
      <c r="DO14" s="49" t="str">
        <f>IF(DK14="","",IF(COUNTIF(DM13:DM16,DM14)=1,DM14,DM14+RANK(DN14,DN13:DN16,0)-1))</f>
        <v/>
      </c>
      <c r="DP14" s="49" t="str">
        <f>IF(OR(DO14="",COUNTIF(DO13:DO16,DO14)=1),"",$BU14)</f>
        <v/>
      </c>
      <c r="DQ14" s="49" t="str">
        <f>IF(DK14="","",IF(COUNTIF(DO13:DO16,DO14)=1,DO14,DO14+RANK(DP14,DP13:DP16,0)-1))</f>
        <v/>
      </c>
      <c r="DR14" s="49">
        <f>IF(CZ14&gt;0,CG11+RANK(DQ14,DQ13:DQ16,1),)</f>
        <v>0</v>
      </c>
      <c r="DS14" s="14"/>
      <c r="DT14" s="49">
        <f t="shared" si="161"/>
        <v>0</v>
      </c>
      <c r="DU14" s="49">
        <f t="shared" si="162"/>
        <v>0</v>
      </c>
      <c r="DV14" s="49">
        <f t="shared" si="163"/>
        <v>0</v>
      </c>
      <c r="DW14" s="49">
        <f t="shared" si="164"/>
        <v>0</v>
      </c>
      <c r="DX14" s="49">
        <f t="shared" si="165"/>
        <v>0</v>
      </c>
      <c r="DY14" s="49" t="str">
        <f t="shared" si="166"/>
        <v>B</v>
      </c>
      <c r="DZ14" s="49">
        <f>IF(DT14&gt;0,RANK(DX14,DX13:DX16)+CG11+DA11,)</f>
        <v>0</v>
      </c>
      <c r="EA14" s="49">
        <f>IF(AND(DT14&gt;0,COUNTIF(DZ13:DZ16,DZ14)&gt;1),SUMIFS($AI$4:$AI$108,$AF$4:$AF$108,$BT14,$M$4:$M$108,3)+SUMIFS($AK$4:$AK$108,$AH$4:$AH$108,$BT14,$M$4:$M$108,3)-SUMIFS($AK$4:$AK$108,$AF$4:$AF$108,$BT14,$M$4:$M$108,3)-SUMIFS($AI$4:$AI$108,$AH$4:$AH$108,$BT14,$M$4:$M$108,3),)</f>
        <v>0</v>
      </c>
      <c r="EB14" s="49">
        <f>IF(AND(DT14&gt;0,COUNTIF(DZ13:DZ16,DZ14)&gt;1),DZ14+RANK(EA14,EA13:EA16)-1,DZ14)</f>
        <v>0</v>
      </c>
      <c r="EC14" s="49">
        <f>IF(AND(DT14&gt;0,COUNTIF(EB13:EB16,EB14)&gt;1),SUMIFS($AI$4:$AI$108,$AF$4:$AF$108,$BT14,$M$4:$M$108,3)+SUMIFS($AK$4:$AK$108,$AH$4:$AH$108,$BT14,$M$4:$M$108,3),)</f>
        <v>0</v>
      </c>
      <c r="ED14" s="49">
        <f>IF(AND(DT14&gt;0,COUNTIF(EB13:EB16,EB14)&gt;1),EB14+RANK(EC14,EC13:EC16)-1,EB14)</f>
        <v>0</v>
      </c>
      <c r="EE14" s="49" t="str">
        <f t="shared" si="167"/>
        <v/>
      </c>
      <c r="EF14" s="49" t="str">
        <f>IF(OR(EE14="",COUNTIF(EE13:EE16,EE14)=1),"",$BZ14)</f>
        <v/>
      </c>
      <c r="EG14" s="49" t="str">
        <f>IF(EE14="","",IF(COUNTIF(EE13:EE16,EE14)=1,EE14,EE14+RANK(EF14,EF13:EF16,0)-1))</f>
        <v/>
      </c>
      <c r="EH14" s="49" t="str">
        <f>IF(OR(EG14="",COUNTIF(EG13:EG16,EG14)=1),"",$BX14)</f>
        <v/>
      </c>
      <c r="EI14" s="49" t="str">
        <f>IF(EE14="","",IF(COUNTIF(EG13:EG16,EG14)=1,EG14,EG14+RANK(EH14,EH13:EH16,0)-1))</f>
        <v/>
      </c>
      <c r="EJ14" s="49" t="str">
        <f>IF(OR(EI14="",COUNTIF(EI13:EI16,EI14)=1),"",$BU14)</f>
        <v/>
      </c>
      <c r="EK14" s="49" t="str">
        <f>IF(EE14="","",IF(COUNTIF(EI13:EI16,EI14)=1,EI14,EI14+RANK(EJ14,EJ13:EJ16,0)-1))</f>
        <v/>
      </c>
      <c r="EL14" s="49">
        <f>IF(DT14&gt;0,CG11+DA11+RANK(EK14,EK13:EK16,1),)</f>
        <v>0</v>
      </c>
      <c r="EM14" s="14"/>
      <c r="EN14" s="49">
        <f t="shared" si="168"/>
        <v>0</v>
      </c>
      <c r="EO14" s="49">
        <f t="shared" si="169"/>
        <v>0</v>
      </c>
      <c r="EP14" s="49">
        <f t="shared" si="170"/>
        <v>0</v>
      </c>
      <c r="EQ14" s="49">
        <f t="shared" si="171"/>
        <v>0</v>
      </c>
      <c r="ER14" s="49">
        <f t="shared" si="172"/>
        <v>0</v>
      </c>
      <c r="ES14" s="49" t="str">
        <f t="shared" si="173"/>
        <v>B</v>
      </c>
      <c r="ET14" s="49">
        <f>IF(EN14&gt;0,RANK(ER14,ER13:ER16)+CG11+DA11+DU11,)</f>
        <v>0</v>
      </c>
      <c r="EU14" s="49">
        <f>IF(AND(EN14&gt;0,COUNTIF(ET13:ET16,ET14)&gt;1),SUMIFS($AI$4:$AI$108,$AF$4:$AF$108,$BT14,$M$4:$M$108,4)+SUMIFS($AK$4:$AK$108,$AH$4:$AH$108,$BT14,$M$4:$M$108,4)-SUMIFS($AK$4:$AK$108,$AF$4:$AF$108,$BT14,$M$4:$M$108,4)-SUMIFS($AI$4:$AI$108,$AH$4:$AH$108,$BT14,$M$4:$M$108,4),)</f>
        <v>0</v>
      </c>
      <c r="EV14" s="49">
        <f>IF(AND(EN14&gt;0,COUNTIF(ET13:ET16,ET14)&gt;1),ET14+RANK(EU14,EU13:EU16)-1,ET14)</f>
        <v>0</v>
      </c>
      <c r="EW14" s="49">
        <f t="shared" si="174"/>
        <v>0</v>
      </c>
      <c r="EX14" s="49">
        <f>IF(AND(EN14&gt;0,COUNTIF(EV13:EV16,EV14)&gt;1),EV14+RANK(EW14,EW13:EW16)-1,EV14)</f>
        <v>0</v>
      </c>
      <c r="EY14" s="49" t="str">
        <f t="shared" si="175"/>
        <v/>
      </c>
      <c r="EZ14" s="49" t="str">
        <f>IF(OR(EY14="",COUNTIF(EY13:EY16,EY14)=1),"",$BZ14)</f>
        <v/>
      </c>
      <c r="FA14" s="49" t="str">
        <f>IF(EY14="","",IF(COUNTIF(EY13:EY16,EY14)=1,EY14,EY14+RANK(EZ14,EZ13:EZ16,0)-1))</f>
        <v/>
      </c>
      <c r="FB14" s="49" t="str">
        <f>IF(OR(FA14="",COUNTIF(FA13:FA16,FA14)=1),"",$BX14)</f>
        <v/>
      </c>
      <c r="FC14" s="49" t="str">
        <f>IF(EY14="","",IF(COUNTIF(FA13:FA16,FA14)=1,FA14,FA14+RANK(FB14,FB13:FB16,0)-1))</f>
        <v/>
      </c>
      <c r="FD14" s="49" t="str">
        <f>IF(OR(FC14="",COUNTIF(FC13:FC16,FC14)=1),"",$BU14)</f>
        <v/>
      </c>
      <c r="FE14" s="49" t="str">
        <f>IF(EY14="","",IF(COUNTIF(FC13:FC16,FC14)=1,FC14,FC14+RANK(FD14,FD13:FD16,0)-1))</f>
        <v/>
      </c>
      <c r="FF14" s="49">
        <f>IF(EN14&gt;0,CG11+DA11+DU11+RANK(FE14,FE13:FE16,1),)</f>
        <v>0</v>
      </c>
      <c r="FG14" s="14"/>
      <c r="FH14" s="49">
        <f>IFERROR(VLOOKUP(FJ14,CF12:CX16,19,FALSE),IFERROR(VLOOKUP(FJ14,CZ12:DR16,19,FALSE),IFERROR(VLOOKUP(FJ14,DT12:EL16,19,FALSE),VLOOKUP(FJ14,EN12:FF16,19,FALSE))))</f>
        <v>1</v>
      </c>
      <c r="FI14" s="49">
        <f>RANK(FH14,FH13:FH16,1)+COUNTIF(FH13:FH14,FH14)-1</f>
        <v>2</v>
      </c>
      <c r="FJ14" s="14" t="str">
        <f t="shared" si="176"/>
        <v>Bosnien-Herzigovina</v>
      </c>
      <c r="FK14" s="42"/>
      <c r="FL14" s="42"/>
      <c r="FM14" s="23" t="s">
        <v>151</v>
      </c>
      <c r="FN14" s="100" t="str">
        <f>O96</f>
        <v>Uzbekistan</v>
      </c>
      <c r="FO14" s="101">
        <f t="shared" si="74"/>
        <v>2</v>
      </c>
      <c r="FP14" s="101">
        <f t="shared" si="75"/>
        <v>1</v>
      </c>
      <c r="FQ14" s="101">
        <f t="array" ref="FQ14">SUMPRODUCT(($FT$4:$FT$15=FT14)*($FU$4:$FU$15=FU14)*($FV$4:$FV$15&gt;FV14))</f>
        <v>0</v>
      </c>
      <c r="FR14" s="91">
        <f t="array" ref="FR14">SUMPRODUCT(($FT$4:$FT$15=FT14)*($FU$4:$FU$15&gt;FU14))</f>
        <v>0</v>
      </c>
      <c r="FS14" s="101">
        <f t="shared" si="76"/>
        <v>1</v>
      </c>
      <c r="FT14" s="102">
        <f>V96</f>
        <v>0</v>
      </c>
      <c r="FU14" s="102">
        <f>U96</f>
        <v>0</v>
      </c>
      <c r="FV14" s="102">
        <f>S96</f>
        <v>0</v>
      </c>
      <c r="FW14" s="102" t="str">
        <f t="shared" si="77"/>
        <v>K</v>
      </c>
      <c r="FX14" s="101" t="str">
        <f t="shared" si="78"/>
        <v>K</v>
      </c>
      <c r="FY14" s="42"/>
      <c r="FZ14" s="44">
        <v>12</v>
      </c>
      <c r="GA14" s="44" t="str">
        <f t="shared" si="79"/>
        <v>EJICHGLK</v>
      </c>
      <c r="GB14" s="44" t="s">
        <v>148</v>
      </c>
      <c r="GC14" s="44" t="s">
        <v>159</v>
      </c>
      <c r="GD14" s="44" t="s">
        <v>150</v>
      </c>
      <c r="GE14" s="44" t="s">
        <v>163</v>
      </c>
      <c r="GF14" s="44" t="s">
        <v>160</v>
      </c>
      <c r="GG14" s="44" t="s">
        <v>149</v>
      </c>
      <c r="GH14" s="44" t="s">
        <v>152</v>
      </c>
      <c r="GI14" s="44" t="s">
        <v>151</v>
      </c>
      <c r="GJ14" s="100" t="str">
        <f t="shared" ref="GJ14:GQ14" si="179">VLOOKUP(GB14,$FM$3:$FN$15,2,FALSE)</f>
        <v>Elfenbenskusten</v>
      </c>
      <c r="GK14" s="100" t="str">
        <f t="shared" si="179"/>
        <v>Österrike</v>
      </c>
      <c r="GL14" s="100" t="str">
        <f t="shared" si="179"/>
        <v>Irak</v>
      </c>
      <c r="GM14" s="100" t="str">
        <f t="shared" si="179"/>
        <v>Haiti</v>
      </c>
      <c r="GN14" s="100" t="str">
        <f t="shared" si="179"/>
        <v>Saudiarabien</v>
      </c>
      <c r="GO14" s="100" t="str">
        <f t="shared" si="179"/>
        <v>Iran</v>
      </c>
      <c r="GP14" s="100" t="str">
        <f t="shared" si="179"/>
        <v>Ghana</v>
      </c>
      <c r="GQ14" s="100" t="str">
        <f t="shared" si="179"/>
        <v>Uzbekistan</v>
      </c>
      <c r="GR14" s="42" t="str">
        <f t="shared" si="81"/>
        <v/>
      </c>
      <c r="GS14" s="42"/>
      <c r="GT14" s="42"/>
      <c r="GU14" s="42"/>
      <c r="GV14" s="42"/>
      <c r="GW14" s="42"/>
      <c r="GX14" s="44"/>
    </row>
    <row r="15" spans="1:206" ht="14.25" customHeight="1" x14ac:dyDescent="0.35">
      <c r="A15" s="42"/>
      <c r="B15" s="85">
        <v>26</v>
      </c>
      <c r="C15" s="86">
        <v>46191</v>
      </c>
      <c r="D15" s="87" t="s">
        <v>168</v>
      </c>
      <c r="E15" s="88" t="s">
        <v>157</v>
      </c>
      <c r="F15" s="89" t="s">
        <v>166</v>
      </c>
      <c r="G15" s="90"/>
      <c r="H15" s="85" t="s">
        <v>157</v>
      </c>
      <c r="I15" s="90"/>
      <c r="J15" s="85" t="str">
        <f t="shared" si="96"/>
        <v/>
      </c>
      <c r="K15" s="160">
        <f>IF(OR(G15="",I15="",'Resultat &amp; tabell'!G15="",'Resultat &amp; tabell'!I15=""),0,IF(G15='Resultat &amp; tabell'!G15,1,0)+IF(I15='Resultat &amp; tabell'!I15,1,0)+IF(J15='Resultat &amp; tabell'!J15,3,0))</f>
        <v>0</v>
      </c>
      <c r="L15" s="155"/>
      <c r="M15" s="92">
        <f t="shared" si="97"/>
        <v>1</v>
      </c>
      <c r="N15" s="46">
        <v>3</v>
      </c>
      <c r="O15" s="108" t="str">
        <f>VLOOKUP(N15,FI13:FJ16,2,FALSE)</f>
        <v>Qatar</v>
      </c>
      <c r="P15" s="109">
        <f t="shared" si="98"/>
        <v>0</v>
      </c>
      <c r="Q15" s="109">
        <f t="shared" si="99"/>
        <v>0</v>
      </c>
      <c r="R15" s="109">
        <f t="shared" si="100"/>
        <v>0</v>
      </c>
      <c r="S15" s="109">
        <f t="shared" si="101"/>
        <v>0</v>
      </c>
      <c r="T15" s="109">
        <f t="shared" si="102"/>
        <v>0</v>
      </c>
      <c r="U15" s="109">
        <f t="shared" si="103"/>
        <v>0</v>
      </c>
      <c r="V15" s="110">
        <f t="shared" si="104"/>
        <v>0</v>
      </c>
      <c r="W15" s="42"/>
      <c r="X15" s="57"/>
      <c r="Y15" s="44"/>
      <c r="Z15" s="44"/>
      <c r="AA15" s="44"/>
      <c r="AB15" s="42"/>
      <c r="AC15" s="127"/>
      <c r="AD15" s="42"/>
      <c r="AE15" s="98">
        <f t="shared" ref="AE15:AH15" si="180">C15</f>
        <v>46191</v>
      </c>
      <c r="AF15" s="98" t="str">
        <f t="shared" si="180"/>
        <v>Schweiz</v>
      </c>
      <c r="AG15" s="98" t="str">
        <f t="shared" si="180"/>
        <v>-</v>
      </c>
      <c r="AH15" s="98" t="str">
        <f t="shared" si="180"/>
        <v>Bosnien-Herzigovina</v>
      </c>
      <c r="AI15" s="90" t="str">
        <f t="shared" si="106"/>
        <v/>
      </c>
      <c r="AJ15" s="85" t="str">
        <f t="shared" si="107"/>
        <v>-</v>
      </c>
      <c r="AK15" s="90" t="str">
        <f t="shared" si="108"/>
        <v/>
      </c>
      <c r="AL15" s="85" t="str">
        <f t="shared" si="109"/>
        <v/>
      </c>
      <c r="AM15" s="91"/>
      <c r="AN15" s="49">
        <f t="shared" si="110"/>
        <v>0</v>
      </c>
      <c r="AO15" s="49">
        <f t="shared" si="111"/>
        <v>0</v>
      </c>
      <c r="AP15" s="49">
        <f t="shared" si="112"/>
        <v>0</v>
      </c>
      <c r="AQ15" s="49">
        <f t="shared" si="113"/>
        <v>0</v>
      </c>
      <c r="AR15" s="49">
        <f t="shared" si="114"/>
        <v>0</v>
      </c>
      <c r="AS15" s="49">
        <f t="shared" si="115"/>
        <v>0</v>
      </c>
      <c r="AT15" s="49">
        <f t="shared" si="116"/>
        <v>0</v>
      </c>
      <c r="AU15" s="49">
        <f t="shared" si="117"/>
        <v>0</v>
      </c>
      <c r="AV15" s="49">
        <f t="shared" si="118"/>
        <v>0</v>
      </c>
      <c r="AW15" s="49">
        <f t="shared" si="119"/>
        <v>0</v>
      </c>
      <c r="AX15" s="49">
        <f t="shared" si="120"/>
        <v>0</v>
      </c>
      <c r="AY15" s="49">
        <f t="shared" si="121"/>
        <v>0</v>
      </c>
      <c r="AZ15" s="49">
        <f t="shared" si="122"/>
        <v>0</v>
      </c>
      <c r="BA15" s="49">
        <f t="shared" si="123"/>
        <v>0</v>
      </c>
      <c r="BB15" s="49">
        <f t="shared" si="124"/>
        <v>0</v>
      </c>
      <c r="BC15" s="49">
        <f t="shared" si="125"/>
        <v>0</v>
      </c>
      <c r="BD15" s="49">
        <f t="shared" si="126"/>
        <v>0</v>
      </c>
      <c r="BE15" s="49">
        <f t="shared" si="127"/>
        <v>0</v>
      </c>
      <c r="BF15" s="49">
        <f t="shared" si="128"/>
        <v>0</v>
      </c>
      <c r="BG15" s="49">
        <f t="shared" si="129"/>
        <v>0</v>
      </c>
      <c r="BH15" s="49">
        <f t="shared" si="130"/>
        <v>0</v>
      </c>
      <c r="BI15" s="49">
        <f t="shared" si="131"/>
        <v>0</v>
      </c>
      <c r="BJ15" s="49">
        <f t="shared" si="132"/>
        <v>0</v>
      </c>
      <c r="BK15" s="49">
        <f t="shared" si="133"/>
        <v>0</v>
      </c>
      <c r="BL15" s="49">
        <f t="shared" si="134"/>
        <v>0</v>
      </c>
      <c r="BM15" s="49">
        <f t="shared" si="135"/>
        <v>0</v>
      </c>
      <c r="BN15" s="49">
        <f t="shared" si="136"/>
        <v>0</v>
      </c>
      <c r="BO15" s="49">
        <f t="shared" si="137"/>
        <v>0</v>
      </c>
      <c r="BP15" s="49">
        <f t="shared" si="138"/>
        <v>0</v>
      </c>
      <c r="BQ15" s="49">
        <f t="shared" si="139"/>
        <v>0</v>
      </c>
      <c r="BR15" s="14"/>
      <c r="BS15" s="14"/>
      <c r="BT15" s="14" t="s">
        <v>167</v>
      </c>
      <c r="BU15" s="49">
        <f t="shared" si="140"/>
        <v>0</v>
      </c>
      <c r="BV15" s="49">
        <f t="shared" si="141"/>
        <v>0</v>
      </c>
      <c r="BW15" s="49">
        <f t="shared" si="142"/>
        <v>0</v>
      </c>
      <c r="BX15" s="49">
        <f t="shared" si="143"/>
        <v>0</v>
      </c>
      <c r="BY15" s="49">
        <f t="shared" si="144"/>
        <v>0</v>
      </c>
      <c r="BZ15" s="49">
        <f t="shared" si="145"/>
        <v>0</v>
      </c>
      <c r="CA15" s="49">
        <f t="shared" si="146"/>
        <v>0</v>
      </c>
      <c r="CB15" s="49" t="s">
        <v>146</v>
      </c>
      <c r="CC15" s="99">
        <f>RANK(CA15,CA13:CA16)</f>
        <v>1</v>
      </c>
      <c r="CD15" s="49">
        <f>SUMPRODUCT((CA13:CA16=CA15)*(BZ13:BZ16&gt;BZ15))</f>
        <v>0</v>
      </c>
      <c r="CE15" s="14"/>
      <c r="CF15" s="14" t="str">
        <f t="shared" si="147"/>
        <v>Qatar</v>
      </c>
      <c r="CG15" s="49">
        <f t="shared" si="148"/>
        <v>0</v>
      </c>
      <c r="CH15" s="49">
        <f t="shared" si="149"/>
        <v>0</v>
      </c>
      <c r="CI15" s="49">
        <f t="shared" si="150"/>
        <v>0</v>
      </c>
      <c r="CJ15" s="49">
        <f t="shared" si="151"/>
        <v>0</v>
      </c>
      <c r="CK15" s="49" t="str">
        <f t="shared" si="152"/>
        <v>B</v>
      </c>
      <c r="CL15" s="49">
        <f>IF(CF15&gt;0,RANK(CJ15,CJ13:CJ16),)</f>
        <v>1</v>
      </c>
      <c r="CM15" s="49">
        <f>IF(AND(CF15&gt;0,COUNTIF(CL13:CL16,CL15)&gt;1),SUMIFS($AI$4:$AI$108,$AF$4:$AF$108,$BT15,$M$4:$M$108,1)+SUMIFS($AK$4:$AK$108,$AH$4:$AH$108,$BT15,$M$4:$M$108,1)-SUMIFS($AK$4:$AK$108,$AF$4:$AF$108,$BT15,$M$4:$M$108,1)-SUMIFS($AI$4:$AI$108,$AH$4:$AH$108,$BT15,$M$4:$M$108,1),)</f>
        <v>0</v>
      </c>
      <c r="CN15" s="49">
        <f>IF(AND(CF15&gt;0,COUNTIF(CL13:CL16,CL15)&gt;1),CL15+RANK(CM15,CM13:CM16)-1,CL15)</f>
        <v>1</v>
      </c>
      <c r="CO15" s="49">
        <f>IF(AND(CF15&gt;0,COUNTIF(CN13:CN16,CN15)&gt;1),SUMIFS($AI$4:$AI$108,$AF$4:$AF$108,$BT15,$M$4:$M$108,1)+SUMIFS($AK$4:$AK$108,$AH$4:$AH$108,$BT15,$M$4:$M$108,1),)</f>
        <v>0</v>
      </c>
      <c r="CP15" s="49">
        <f>IF(AND(CF15&gt;0,COUNTIF(CN13:CN16,CN15)&gt;1),CN15+RANK(CO15,CO13:CO16)-1,CN15)</f>
        <v>1</v>
      </c>
      <c r="CQ15" s="49">
        <f t="shared" si="153"/>
        <v>1</v>
      </c>
      <c r="CR15" s="49">
        <f>IF(OR(CQ15="",COUNTIF(CQ13:CQ16,CQ15)=1),"",$BZ15)</f>
        <v>0</v>
      </c>
      <c r="CS15" s="49">
        <f>IF(CQ15="","",IF(COUNTIF(CQ13:CQ16,CQ15)=1,CQ15,CQ15+RANK(CR15,CR13:CR16,0)-1))</f>
        <v>1</v>
      </c>
      <c r="CT15" s="49">
        <f>IF(OR(CS15="",COUNTIF(CS13:CS16,CS15)=1),"",$BX15)</f>
        <v>0</v>
      </c>
      <c r="CU15" s="49">
        <f>IF(CQ15="","",IF(COUNTIF(CS13:CS16,CS15)=1,CS15,CS15+RANK(CT15,CT13:CT16,0)-1))</f>
        <v>1</v>
      </c>
      <c r="CV15" s="49">
        <f>IF(OR(CU15="",COUNTIF(CU13:CU16,CU15)=1),"",$BU15)</f>
        <v>0</v>
      </c>
      <c r="CW15" s="49">
        <f>IF(CQ15="","",IF(COUNTIF(CU13:CU16,CU15)=1,CU15,CU15+RANK(CV15,CV13:CV16,0)-1))</f>
        <v>1</v>
      </c>
      <c r="CX15" s="49">
        <f>IF(CF15&gt;0,BM11+RANK(CW15,CW13:CW16,1),)</f>
        <v>1</v>
      </c>
      <c r="CY15" s="14"/>
      <c r="CZ15" s="14">
        <f t="shared" si="154"/>
        <v>0</v>
      </c>
      <c r="DA15" s="49">
        <f t="shared" si="155"/>
        <v>0</v>
      </c>
      <c r="DB15" s="49">
        <f t="shared" si="156"/>
        <v>0</v>
      </c>
      <c r="DC15" s="49">
        <f t="shared" si="157"/>
        <v>0</v>
      </c>
      <c r="DD15" s="49">
        <f t="shared" si="158"/>
        <v>0</v>
      </c>
      <c r="DE15" s="49" t="str">
        <f t="shared" si="159"/>
        <v>B</v>
      </c>
      <c r="DF15" s="49">
        <f>IF(CZ15&gt;0,RANK(DD15,DD13:DD16)+CG11,)</f>
        <v>0</v>
      </c>
      <c r="DG15" s="49">
        <f>IF(AND(CZ15&gt;0,COUNTIF(DF13:DF16,DF15)&gt;1),SUMIFS($AI$4:$AI$108,$AF$4:$AF$108,$BT15,$M$4:$M$108,2)+SUMIFS($AK$4:$AK$108,$AH$4:$AH108,$BT15,$M$4:$M$108,2)-SUMIFS($AK$4:$AK$108,$AF$4:$AF$108,$BT15,$M$4:$M$108,2)-SUMIFS($AI$4:$AI$108,$AH$4:$AH$108,$BT15,$M$4:$M$108,2),)</f>
        <v>0</v>
      </c>
      <c r="DH15" s="49">
        <f>IF(AND(CZ15&gt;0,COUNTIF(DF13:DF16,DF15)&gt;1),DF15+RANK(DG15,DG13:DG16)-1,DF15)</f>
        <v>0</v>
      </c>
      <c r="DI15" s="49">
        <f>IF(AND(CZ15&gt;0,COUNTIF(DH13:DH16,DH15)&gt;1),SUMIFS($AI$4:$AI$108,$AF$4:$AF$108,$BT15,$M$4:$M$108,2)+SUMIFS($AK$4:$AK$108,$AH$4:$AH$108,$BT15,$M$4:$M$108,2),)</f>
        <v>0</v>
      </c>
      <c r="DJ15" s="49">
        <f>IF(AND(CZ15&gt;0,COUNTIF(DH13:DH16,DH15)&gt;1),DH15+RANK(DI15,DI13:DI16)-1,DH15)</f>
        <v>0</v>
      </c>
      <c r="DK15" s="49" t="str">
        <f t="shared" si="160"/>
        <v/>
      </c>
      <c r="DL15" s="49" t="str">
        <f>IF(OR(DK15="",COUNTIF(DK13:DK16,DK15)=1),"",$BZ15)</f>
        <v/>
      </c>
      <c r="DM15" s="49" t="str">
        <f>IF(DK15="","",IF(COUNTIF(DK13:DK16,DK15)=1,DK15,DK15+RANK(DL15,DL13:DL16,0)-1))</f>
        <v/>
      </c>
      <c r="DN15" s="49" t="str">
        <f>IF(OR(DM15="",COUNTIF(DM13:DM16,DM15)=1),"",$BX15)</f>
        <v/>
      </c>
      <c r="DO15" s="49" t="str">
        <f>IF(DK15="","",IF(COUNTIF(DM13:DM16,DM15)=1,DM15,DM15+RANK(DN15,DN13:DN16,0)-1))</f>
        <v/>
      </c>
      <c r="DP15" s="49" t="str">
        <f>IF(OR(DO15="",COUNTIF(DO13:DO16,DO15)=1),"",$BU15)</f>
        <v/>
      </c>
      <c r="DQ15" s="49" t="str">
        <f>IF(DK15="","",IF(COUNTIF(DO13:DO16,DO15)=1,DO15,DO15+RANK(DP15,DP13:DP16,0)-1))</f>
        <v/>
      </c>
      <c r="DR15" s="49">
        <f>IF(CZ15&gt;0,CG11+RANK(DQ15,DQ13:DQ16,1),)</f>
        <v>0</v>
      </c>
      <c r="DS15" s="14"/>
      <c r="DT15" s="49">
        <f t="shared" si="161"/>
        <v>0</v>
      </c>
      <c r="DU15" s="49">
        <f t="shared" si="162"/>
        <v>0</v>
      </c>
      <c r="DV15" s="49">
        <f t="shared" si="163"/>
        <v>0</v>
      </c>
      <c r="DW15" s="49">
        <f t="shared" si="164"/>
        <v>0</v>
      </c>
      <c r="DX15" s="49">
        <f t="shared" si="165"/>
        <v>0</v>
      </c>
      <c r="DY15" s="49" t="str">
        <f t="shared" si="166"/>
        <v>B</v>
      </c>
      <c r="DZ15" s="49">
        <f>IF(DT15&gt;0,RANK(DX15,DX13:DX16)+CG11+DA11,)</f>
        <v>0</v>
      </c>
      <c r="EA15" s="49">
        <f>IF(AND(DT15&gt;0,COUNTIF(DZ13:DZ16,DZ15)&gt;1),SUMIFS($AI$4:$AI$108,$AF$4:$AF$108,$BT15,$M$4:$M$108,3)+SUMIFS($AK$4:$AK$108,$AH$4:$AH$108,$BT15,$M$4:$M$108,3)-SUMIFS($AK$4:$AK$108,$AF$4:$AF$108,$BT15,$M$4:$M$108,3)-SUMIFS($AI$4:$AI$108,$AH$4:$AH$108,$BT15,$M$4:$M$108,3),)</f>
        <v>0</v>
      </c>
      <c r="EB15" s="49">
        <f>IF(AND(DT15&gt;0,COUNTIF(DZ13:DZ16,DZ15)&gt;1),DZ15+RANK(EA15,EA13:EA16)-1,DZ15)</f>
        <v>0</v>
      </c>
      <c r="EC15" s="49">
        <f>IF(AND(DT15&gt;0,COUNTIF(EB13:EB16,EB15)&gt;1),SUMIFS($AI$4:$AI$108,$AF$4:$AF$108,$BT15,$M$4:$M$108,3)+SUMIFS($AK$4:$AK$108,$AH$4:$AH$108,$BT15,$M$4:$M$108,3),)</f>
        <v>0</v>
      </c>
      <c r="ED15" s="49">
        <f>IF(AND(DT15&gt;0,COUNTIF(EB13:EB16,EB15)&gt;1),EB15+RANK(EC15,EC13:EC16)-1,EB15)</f>
        <v>0</v>
      </c>
      <c r="EE15" s="49" t="str">
        <f t="shared" si="167"/>
        <v/>
      </c>
      <c r="EF15" s="49" t="str">
        <f>IF(OR(EE15="",COUNTIF(EE13:EE16,EE15)=1),"",$BZ15)</f>
        <v/>
      </c>
      <c r="EG15" s="49" t="str">
        <f>IF(EE15="","",IF(COUNTIF(EE13:EE16,EE15)=1,EE15,EE15+RANK(EF15,EF13:EF16,0)-1))</f>
        <v/>
      </c>
      <c r="EH15" s="49" t="str">
        <f>IF(OR(EG15="",COUNTIF(EG13:EG16,EG15)=1),"",$BX15)</f>
        <v/>
      </c>
      <c r="EI15" s="49" t="str">
        <f>IF(EE15="","",IF(COUNTIF(EG13:EG16,EG15)=1,EG15,EG15+RANK(EH15,EH13:EH16,0)-1))</f>
        <v/>
      </c>
      <c r="EJ15" s="49" t="str">
        <f>IF(OR(EI15="",COUNTIF(EI13:EI16,EI15)=1),"",$BU15)</f>
        <v/>
      </c>
      <c r="EK15" s="49" t="str">
        <f>IF(EE15="","",IF(COUNTIF(EI13:EI16,EI15)=1,EI15,EI15+RANK(EJ15,EJ13:EJ16,0)-1))</f>
        <v/>
      </c>
      <c r="EL15" s="49">
        <f>IF(DT15&gt;0,CG11+DA11+RANK(EK15,EK13:EK16,1),)</f>
        <v>0</v>
      </c>
      <c r="EM15" s="14"/>
      <c r="EN15" s="49">
        <f t="shared" si="168"/>
        <v>0</v>
      </c>
      <c r="EO15" s="49">
        <f t="shared" si="169"/>
        <v>0</v>
      </c>
      <c r="EP15" s="49">
        <f t="shared" si="170"/>
        <v>0</v>
      </c>
      <c r="EQ15" s="49">
        <f t="shared" si="171"/>
        <v>0</v>
      </c>
      <c r="ER15" s="49">
        <f t="shared" si="172"/>
        <v>0</v>
      </c>
      <c r="ES15" s="49" t="str">
        <f t="shared" si="173"/>
        <v>B</v>
      </c>
      <c r="ET15" s="49">
        <f>IF(EN15&gt;0,RANK(ER15,ER13:ER16)+CG11+DA11+DU11,)</f>
        <v>0</v>
      </c>
      <c r="EU15" s="49">
        <f>IF(AND(EN15&gt;0,COUNTIF(ET13:ET16,ET15)&gt;1),SUMIFS($AI$4:$AI$108,$AF$4:$AF$108,$BT15,$M$4:$M$108,4)+SUMIFS($AK$4:$AK$108,$AH$4:$AH$108,$BT15,$M$4:$M$108,4)-SUMIFS($AK$4:$AK$108,$AF$4:$AF$108,$BT15,$M$4:$M$108,4)-SUMIFS($AI$4:$AI$108,$AH$4:$AH$108,$BT15,$M$4:$M$108,4),)</f>
        <v>0</v>
      </c>
      <c r="EV15" s="49">
        <f>IF(AND(EN15&gt;0,COUNTIF(ET13:ET16,ET15)&gt;1),ET15+RANK(EU15,EU13:EU16)-1,ET15)</f>
        <v>0</v>
      </c>
      <c r="EW15" s="49">
        <f t="shared" si="174"/>
        <v>0</v>
      </c>
      <c r="EX15" s="49">
        <f>IF(AND(EN15&gt;0,COUNTIF(EV13:EV16,EV15)&gt;1),EV15+RANK(EW15,EW13:EW16)-1,EV15)</f>
        <v>0</v>
      </c>
      <c r="EY15" s="49" t="str">
        <f t="shared" si="175"/>
        <v/>
      </c>
      <c r="EZ15" s="49" t="str">
        <f>IF(OR(EY15="",COUNTIF(EY13:EY16,EY15)=1),"",$BZ15)</f>
        <v/>
      </c>
      <c r="FA15" s="49" t="str">
        <f>IF(EY15="","",IF(COUNTIF(EY13:EY16,EY15)=1,EY15,EY15+RANK(EZ15,EZ13:EZ16,0)-1))</f>
        <v/>
      </c>
      <c r="FB15" s="49" t="str">
        <f>IF(OR(FA15="",COUNTIF(FA13:FA16,FA15)=1),"",$BX15)</f>
        <v/>
      </c>
      <c r="FC15" s="49" t="str">
        <f>IF(EY15="","",IF(COUNTIF(FA13:FA16,FA15)=1,FA15,FA15+RANK(FB15,FB13:FB16,0)-1))</f>
        <v/>
      </c>
      <c r="FD15" s="49" t="str">
        <f>IF(OR(FC15="",COUNTIF(FC13:FC16,FC15)=1),"",$BU15)</f>
        <v/>
      </c>
      <c r="FE15" s="49" t="str">
        <f>IF(EY15="","",IF(COUNTIF(FC13:FC16,FC15)=1,FC15,FC15+RANK(FD15,FD13:FD16,0)-1))</f>
        <v/>
      </c>
      <c r="FF15" s="49">
        <f>IF(EN15&gt;0,CG11+DA11+DU11+RANK(FE15,FE13:FE16,1),)</f>
        <v>0</v>
      </c>
      <c r="FG15" s="14"/>
      <c r="FH15" s="49">
        <f>IFERROR(VLOOKUP(FJ15,CF12:CX16,19,FALSE),IFERROR(VLOOKUP(FJ15,CZ12:DR16,19,FALSE),IFERROR(VLOOKUP(FJ15,DT12:EL16,19,FALSE),VLOOKUP(FJ15,EN12:FF16,19,FALSE))))</f>
        <v>1</v>
      </c>
      <c r="FI15" s="49">
        <f>RANK(FH15,FH13:FH16,1)+COUNTIF(FH13:FH15,FH15)-1</f>
        <v>3</v>
      </c>
      <c r="FJ15" s="14" t="str">
        <f t="shared" si="176"/>
        <v>Qatar</v>
      </c>
      <c r="FK15" s="42"/>
      <c r="FL15" s="42"/>
      <c r="FM15" s="23" t="s">
        <v>152</v>
      </c>
      <c r="FN15" s="100" t="str">
        <f>O105</f>
        <v>Ghana</v>
      </c>
      <c r="FO15" s="101">
        <f t="shared" si="74"/>
        <v>1</v>
      </c>
      <c r="FP15" s="101">
        <f t="shared" si="75"/>
        <v>1</v>
      </c>
      <c r="FQ15" s="101">
        <f t="array" ref="FQ15">SUMPRODUCT(($FT$4:$FT$15=FT15)*($FU$4:$FU$15=FU15)*($FV$4:$FV$15&gt;FV15))</f>
        <v>0</v>
      </c>
      <c r="FR15" s="91">
        <f t="array" ref="FR15">SUMPRODUCT(($FT$4:$FT$15=FT15)*($FU$4:$FU$15&gt;FU15))</f>
        <v>0</v>
      </c>
      <c r="FS15" s="101">
        <f t="shared" si="76"/>
        <v>1</v>
      </c>
      <c r="FT15" s="102">
        <f>V105</f>
        <v>0</v>
      </c>
      <c r="FU15" s="102">
        <f>U105</f>
        <v>0</v>
      </c>
      <c r="FV15" s="102">
        <f>S105</f>
        <v>0</v>
      </c>
      <c r="FW15" s="102" t="str">
        <f t="shared" si="77"/>
        <v>L</v>
      </c>
      <c r="FX15" s="101" t="str">
        <f t="shared" si="78"/>
        <v>L</v>
      </c>
      <c r="FY15" s="42"/>
      <c r="FZ15" s="44">
        <v>13</v>
      </c>
      <c r="GA15" s="44" t="str">
        <f t="shared" si="79"/>
        <v>EJICHFLK</v>
      </c>
      <c r="GB15" s="44" t="s">
        <v>148</v>
      </c>
      <c r="GC15" s="44" t="s">
        <v>159</v>
      </c>
      <c r="GD15" s="44" t="s">
        <v>150</v>
      </c>
      <c r="GE15" s="44" t="s">
        <v>163</v>
      </c>
      <c r="GF15" s="44" t="s">
        <v>160</v>
      </c>
      <c r="GG15" s="44" t="s">
        <v>109</v>
      </c>
      <c r="GH15" s="44" t="s">
        <v>152</v>
      </c>
      <c r="GI15" s="44" t="s">
        <v>151</v>
      </c>
      <c r="GJ15" s="100" t="str">
        <f t="shared" ref="GJ15:GQ15" si="181">VLOOKUP(GB15,$FM$3:$FN$15,2,FALSE)</f>
        <v>Elfenbenskusten</v>
      </c>
      <c r="GK15" s="100" t="str">
        <f t="shared" si="181"/>
        <v>Österrike</v>
      </c>
      <c r="GL15" s="100" t="str">
        <f t="shared" si="181"/>
        <v>Irak</v>
      </c>
      <c r="GM15" s="100" t="str">
        <f t="shared" si="181"/>
        <v>Haiti</v>
      </c>
      <c r="GN15" s="100" t="str">
        <f t="shared" si="181"/>
        <v>Saudiarabien</v>
      </c>
      <c r="GO15" s="100" t="str">
        <f t="shared" si="181"/>
        <v>Sverige</v>
      </c>
      <c r="GP15" s="100" t="str">
        <f t="shared" si="181"/>
        <v>Ghana</v>
      </c>
      <c r="GQ15" s="100" t="str">
        <f t="shared" si="181"/>
        <v>Uzbekistan</v>
      </c>
      <c r="GR15" s="42" t="str">
        <f t="shared" si="81"/>
        <v/>
      </c>
      <c r="GS15" s="42"/>
      <c r="GT15" s="42"/>
      <c r="GU15" s="42"/>
      <c r="GV15" s="42"/>
      <c r="GW15" s="42"/>
      <c r="GX15" s="44"/>
    </row>
    <row r="16" spans="1:206" ht="14.25" customHeight="1" x14ac:dyDescent="0.35">
      <c r="A16" s="42"/>
      <c r="B16" s="85">
        <v>27</v>
      </c>
      <c r="C16" s="86">
        <v>46192</v>
      </c>
      <c r="D16" s="87" t="s">
        <v>165</v>
      </c>
      <c r="E16" s="88" t="s">
        <v>157</v>
      </c>
      <c r="F16" s="89" t="s">
        <v>167</v>
      </c>
      <c r="G16" s="90"/>
      <c r="H16" s="85" t="s">
        <v>157</v>
      </c>
      <c r="I16" s="90"/>
      <c r="J16" s="85" t="str">
        <f t="shared" si="96"/>
        <v/>
      </c>
      <c r="K16" s="160">
        <f>IF(OR(G16="",I16="",'Resultat &amp; tabell'!G16="",'Resultat &amp; tabell'!I16=""),0,IF(G16='Resultat &amp; tabell'!G16,1,0)+IF(I16='Resultat &amp; tabell'!I16,1,0)+IF(J16='Resultat &amp; tabell'!J16,3,0))</f>
        <v>0</v>
      </c>
      <c r="L16" s="155"/>
      <c r="M16" s="92">
        <f t="shared" si="97"/>
        <v>1</v>
      </c>
      <c r="N16" s="46">
        <v>4</v>
      </c>
      <c r="O16" s="113" t="str">
        <f>VLOOKUP(N16,FI13:FJ16,2,FALSE)</f>
        <v>Schweiz</v>
      </c>
      <c r="P16" s="114">
        <f t="shared" si="98"/>
        <v>0</v>
      </c>
      <c r="Q16" s="114">
        <f t="shared" si="99"/>
        <v>0</v>
      </c>
      <c r="R16" s="114">
        <f t="shared" si="100"/>
        <v>0</v>
      </c>
      <c r="S16" s="114">
        <f t="shared" si="101"/>
        <v>0</v>
      </c>
      <c r="T16" s="114">
        <f t="shared" si="102"/>
        <v>0</v>
      </c>
      <c r="U16" s="114">
        <f t="shared" si="103"/>
        <v>0</v>
      </c>
      <c r="V16" s="106">
        <f t="shared" si="104"/>
        <v>0</v>
      </c>
      <c r="W16" s="42"/>
      <c r="X16" s="57"/>
      <c r="Y16" s="44"/>
      <c r="Z16" s="44"/>
      <c r="AA16" s="44"/>
      <c r="AB16" s="42"/>
      <c r="AC16" s="127"/>
      <c r="AD16" s="42"/>
      <c r="AE16" s="98">
        <f t="shared" ref="AE16:AH16" si="182">C16</f>
        <v>46192</v>
      </c>
      <c r="AF16" s="98" t="str">
        <f t="shared" si="182"/>
        <v>Kanada</v>
      </c>
      <c r="AG16" s="98" t="str">
        <f t="shared" si="182"/>
        <v>-</v>
      </c>
      <c r="AH16" s="98" t="str">
        <f t="shared" si="182"/>
        <v>Qatar</v>
      </c>
      <c r="AI16" s="90" t="str">
        <f t="shared" si="106"/>
        <v/>
      </c>
      <c r="AJ16" s="85" t="str">
        <f t="shared" si="107"/>
        <v>-</v>
      </c>
      <c r="AK16" s="90" t="str">
        <f t="shared" si="108"/>
        <v/>
      </c>
      <c r="AL16" s="85" t="str">
        <f t="shared" si="109"/>
        <v/>
      </c>
      <c r="AM16" s="91"/>
      <c r="AN16" s="49">
        <f t="shared" si="110"/>
        <v>0</v>
      </c>
      <c r="AO16" s="49">
        <f t="shared" si="111"/>
        <v>0</v>
      </c>
      <c r="AP16" s="49">
        <f t="shared" si="112"/>
        <v>0</v>
      </c>
      <c r="AQ16" s="49">
        <f t="shared" si="113"/>
        <v>0</v>
      </c>
      <c r="AR16" s="49">
        <f t="shared" si="114"/>
        <v>0</v>
      </c>
      <c r="AS16" s="49">
        <f t="shared" si="115"/>
        <v>0</v>
      </c>
      <c r="AT16" s="49">
        <f t="shared" si="116"/>
        <v>0</v>
      </c>
      <c r="AU16" s="49">
        <f t="shared" si="117"/>
        <v>0</v>
      </c>
      <c r="AV16" s="49">
        <f t="shared" si="118"/>
        <v>0</v>
      </c>
      <c r="AW16" s="49">
        <f t="shared" si="119"/>
        <v>0</v>
      </c>
      <c r="AX16" s="49">
        <f t="shared" si="120"/>
        <v>0</v>
      </c>
      <c r="AY16" s="49">
        <f t="shared" si="121"/>
        <v>0</v>
      </c>
      <c r="AZ16" s="49">
        <f t="shared" si="122"/>
        <v>0</v>
      </c>
      <c r="BA16" s="49">
        <f t="shared" si="123"/>
        <v>0</v>
      </c>
      <c r="BB16" s="49">
        <f t="shared" si="124"/>
        <v>0</v>
      </c>
      <c r="BC16" s="49">
        <f t="shared" si="125"/>
        <v>0</v>
      </c>
      <c r="BD16" s="49">
        <f t="shared" si="126"/>
        <v>0</v>
      </c>
      <c r="BE16" s="49">
        <f t="shared" si="127"/>
        <v>0</v>
      </c>
      <c r="BF16" s="49">
        <f t="shared" si="128"/>
        <v>0</v>
      </c>
      <c r="BG16" s="49">
        <f t="shared" si="129"/>
        <v>0</v>
      </c>
      <c r="BH16" s="49">
        <f t="shared" si="130"/>
        <v>0</v>
      </c>
      <c r="BI16" s="49">
        <f t="shared" si="131"/>
        <v>0</v>
      </c>
      <c r="BJ16" s="49">
        <f t="shared" si="132"/>
        <v>0</v>
      </c>
      <c r="BK16" s="49">
        <f t="shared" si="133"/>
        <v>0</v>
      </c>
      <c r="BL16" s="49">
        <f t="shared" si="134"/>
        <v>0</v>
      </c>
      <c r="BM16" s="49">
        <f t="shared" si="135"/>
        <v>0</v>
      </c>
      <c r="BN16" s="49">
        <f t="shared" si="136"/>
        <v>0</v>
      </c>
      <c r="BO16" s="49">
        <f t="shared" si="137"/>
        <v>0</v>
      </c>
      <c r="BP16" s="49">
        <f t="shared" si="138"/>
        <v>0</v>
      </c>
      <c r="BQ16" s="49">
        <f t="shared" si="139"/>
        <v>0</v>
      </c>
      <c r="BR16" s="14"/>
      <c r="BS16" s="14"/>
      <c r="BT16" s="115" t="s">
        <v>168</v>
      </c>
      <c r="BU16" s="49">
        <f t="shared" si="140"/>
        <v>0</v>
      </c>
      <c r="BV16" s="49">
        <f t="shared" si="141"/>
        <v>0</v>
      </c>
      <c r="BW16" s="49">
        <f t="shared" si="142"/>
        <v>0</v>
      </c>
      <c r="BX16" s="49">
        <f t="shared" si="143"/>
        <v>0</v>
      </c>
      <c r="BY16" s="49">
        <f t="shared" si="144"/>
        <v>0</v>
      </c>
      <c r="BZ16" s="49">
        <f t="shared" si="145"/>
        <v>0</v>
      </c>
      <c r="CA16" s="49">
        <f t="shared" si="146"/>
        <v>0</v>
      </c>
      <c r="CB16" s="116" t="s">
        <v>146</v>
      </c>
      <c r="CC16" s="99">
        <f>RANK(CA16,CA13:CA16)</f>
        <v>1</v>
      </c>
      <c r="CD16" s="49">
        <f>SUMPRODUCT((CA13:CA16=CA16)*(BZ13:BZ16&gt;BZ16))</f>
        <v>0</v>
      </c>
      <c r="CE16" s="14"/>
      <c r="CF16" s="14" t="str">
        <f t="shared" si="147"/>
        <v>Schweiz</v>
      </c>
      <c r="CG16" s="49">
        <f t="shared" si="148"/>
        <v>0</v>
      </c>
      <c r="CH16" s="49">
        <f t="shared" si="149"/>
        <v>0</v>
      </c>
      <c r="CI16" s="49">
        <f t="shared" si="150"/>
        <v>0</v>
      </c>
      <c r="CJ16" s="49">
        <f t="shared" si="151"/>
        <v>0</v>
      </c>
      <c r="CK16" s="49" t="str">
        <f t="shared" si="152"/>
        <v>B</v>
      </c>
      <c r="CL16" s="49">
        <f>IF(CF16&gt;0,RANK(CJ16,CJ13:CJ16),)</f>
        <v>1</v>
      </c>
      <c r="CM16" s="49">
        <f>IF(AND(CF16&gt;0,COUNTIF(CL13:CL16,CL16)&gt;1),SUMIFS($AI$4:$AI$108,$AF$4:$AF$108,$BT16,$M$4:$M$108,1)+SUMIFS($AK$4:$AK$108,$AH$4:$AH$108,$BT16,$M$4:$M$108,1)-SUMIFS($AK$4:$AK$108,$AF$4:$AF$108,$BT16,$M$4:$M$108,1)-SUMIFS($AI$4:$AI$108,$AH$4:$AH$108,$BT16,$M$4:$M$108,1),)</f>
        <v>0</v>
      </c>
      <c r="CN16" s="49">
        <f>IF(AND(CF16&gt;0,COUNTIF(CL13:CL16,CL16)&gt;1),CL16+RANK(CM16,CM13:CM16)-1,CL16)</f>
        <v>1</v>
      </c>
      <c r="CO16" s="49">
        <f>IF(AND(CF16&gt;0,COUNTIF(CN13:CN16,CN16)&gt;1),SUMIFS($AI$4:$AI$108,$AF$4:$AF$108,$BT16,$M$4:$M$108,1)+SUMIFS($AK$4:$AK$108,$AH$4:$AH$108,$BT16,$M$4:$M$108,1),)</f>
        <v>0</v>
      </c>
      <c r="CP16" s="49">
        <f>IF(AND(CF16&gt;0,COUNTIF(CN13:CN16,CN16)&gt;1),CN16+RANK(CO16,CO13:CO16)-1,CN16)</f>
        <v>1</v>
      </c>
      <c r="CQ16" s="49">
        <f t="shared" si="153"/>
        <v>1</v>
      </c>
      <c r="CR16" s="49">
        <f>IF(OR(CQ16="",COUNTIF(CQ13:CQ16,CQ16)=1),"",$BZ16)</f>
        <v>0</v>
      </c>
      <c r="CS16" s="49">
        <f>IF(CQ16="","",IF(COUNTIF(CQ13:CQ16,CQ16)=1,CQ16,CQ16+RANK(CR16,CR13:CR16,0)-1))</f>
        <v>1</v>
      </c>
      <c r="CT16" s="49">
        <f>IF(OR(CS16="",COUNTIF(CS13:CS16,CS16)=1),"",$BX16)</f>
        <v>0</v>
      </c>
      <c r="CU16" s="49">
        <f>IF(CQ16="","",IF(COUNTIF(CS13:CS16,CS16)=1,CS16,CS16+RANK(CT16,CT13:CT16,0)-1))</f>
        <v>1</v>
      </c>
      <c r="CV16" s="49">
        <f>IF(OR(CU16="",COUNTIF(CU13:CU16,CU16)=1),"",$BU16)</f>
        <v>0</v>
      </c>
      <c r="CW16" s="49">
        <f>IF(CQ16="","",IF(COUNTIF(CU13:CU16,CU16)=1,CU16,CU16+RANK(CV16,CV13:CV16,0)-1))</f>
        <v>1</v>
      </c>
      <c r="CX16" s="49">
        <f>IF(CF16&gt;0,BM11+RANK(CW16,CW13:CW16,1),)</f>
        <v>1</v>
      </c>
      <c r="CY16" s="14"/>
      <c r="CZ16" s="115">
        <f t="shared" si="154"/>
        <v>0</v>
      </c>
      <c r="DA16" s="49">
        <f t="shared" si="155"/>
        <v>0</v>
      </c>
      <c r="DB16" s="49">
        <f t="shared" si="156"/>
        <v>0</v>
      </c>
      <c r="DC16" s="49">
        <f t="shared" si="157"/>
        <v>0</v>
      </c>
      <c r="DD16" s="49">
        <f t="shared" si="158"/>
        <v>0</v>
      </c>
      <c r="DE16" s="49" t="str">
        <f t="shared" si="159"/>
        <v>B</v>
      </c>
      <c r="DF16" s="49">
        <f>IF(CZ16&gt;0,RANK(DD16,DD13:DD16)+CG11,)</f>
        <v>0</v>
      </c>
      <c r="DG16" s="49">
        <f>IF(AND(CZ16&gt;0,COUNTIF(DF13:DF16,DF16)&gt;1),SUMIFS($AI$4:$AI$108,$AF$4:$AF$108,$BT16,$M$4:$M$108,2)+SUMIFS($AK$4:$AK$108,$AH$4:$AH108,$BT16,$M$4:$M$108,2)-SUMIFS($AK$4:$AK$108,$AF$4:$AF$108,$BT16,$M$4:$M$108,2)-SUMIFS($AI$4:$AI$108,$AH$4:$AH$108,$BT16,$M$4:$M$108,2),)</f>
        <v>0</v>
      </c>
      <c r="DH16" s="49">
        <f>IF(AND(CZ16&gt;0,COUNTIF(DF13:DF16,DF16)&gt;1),DF16+RANK(DG16,DG13:DG16)-1,DF16)</f>
        <v>0</v>
      </c>
      <c r="DI16" s="49">
        <f>IF(AND(CZ16&gt;0,COUNTIF(DH13:DH16,DH16)&gt;1),SUMIFS($AI$4:$AI$108,$AF$4:$AF$108,$BT16,$M$4:$M$108,2)+SUMIFS($AK$4:$AK$108,$AH$4:$AH$108,$BT16,$M$4:$M$108,2),)</f>
        <v>0</v>
      </c>
      <c r="DJ16" s="49">
        <f>IF(AND(CZ16&gt;0,COUNTIF(DH13:DH16,DH16)&gt;1),DH16+RANK(DI16,DI13:DI16)-1,DH16)</f>
        <v>0</v>
      </c>
      <c r="DK16" s="49" t="str">
        <f t="shared" si="160"/>
        <v/>
      </c>
      <c r="DL16" s="49" t="str">
        <f>IF(OR(DK16="",COUNTIF(DK13:DK16,DK16)=1),"",$BZ16)</f>
        <v/>
      </c>
      <c r="DM16" s="49" t="str">
        <f>IF(DK16="","",IF(COUNTIF(DK13:DK16,DK16)=1,DK16,DK16+RANK(DL16,DL13:DL16,0)-1))</f>
        <v/>
      </c>
      <c r="DN16" s="49" t="str">
        <f>IF(OR(DM16="",COUNTIF(DM13:DM16,DM16)=1),"",$BX16)</f>
        <v/>
      </c>
      <c r="DO16" s="49" t="str">
        <f>IF(DK16="","",IF(COUNTIF(DM13:DM16,DM16)=1,DM16,DM16+RANK(DN16,DN13:DN16,0)-1))</f>
        <v/>
      </c>
      <c r="DP16" s="49" t="str">
        <f>IF(OR(DO16="",COUNTIF(DO13:DO16,DO16)=1),"",$BU16)</f>
        <v/>
      </c>
      <c r="DQ16" s="49" t="str">
        <f>IF(DK16="","",IF(COUNTIF(DO13:DO16,DO16)=1,DO16,DO16+RANK(DP16,DP13:DP16,0)-1))</f>
        <v/>
      </c>
      <c r="DR16" s="49">
        <f>IF(CZ16&gt;0,CG11+RANK(DQ16,DQ13:DQ16,1),)</f>
        <v>0</v>
      </c>
      <c r="DS16" s="14"/>
      <c r="DT16" s="116">
        <f t="shared" si="161"/>
        <v>0</v>
      </c>
      <c r="DU16" s="49">
        <f t="shared" si="162"/>
        <v>0</v>
      </c>
      <c r="DV16" s="49">
        <f t="shared" si="163"/>
        <v>0</v>
      </c>
      <c r="DW16" s="49">
        <f t="shared" si="164"/>
        <v>0</v>
      </c>
      <c r="DX16" s="49">
        <f t="shared" si="165"/>
        <v>0</v>
      </c>
      <c r="DY16" s="49" t="str">
        <f t="shared" si="166"/>
        <v>B</v>
      </c>
      <c r="DZ16" s="49">
        <f>IF(DT16&gt;0,RANK(DX16,DX13:DX16)+CG11+DA11,)</f>
        <v>0</v>
      </c>
      <c r="EA16" s="49">
        <f>IF(AND(DT16&gt;0,COUNTIF(DZ13:DZ16,DZ16)&gt;1),SUMIFS($AI$4:$AI$108,$AF$4:$AF$108,$BT16,$M$4:$M$108,3)+SUMIFS($AK$4:$AK$108,$AH$4:$AH$108,$BT16,$M$4:$M$108,3)-SUMIFS($AK$4:$AK$108,$AF$4:$AF$108,$BT16,$M$4:$M$108,3)-SUMIFS($AI$4:$AI$108,$AH$4:$AH$108,$BT16,$M$4:$M$108,3),)</f>
        <v>0</v>
      </c>
      <c r="EB16" s="49">
        <f>IF(AND(DT16&gt;0,COUNTIF(DZ13:DZ16,DZ16)&gt;1),DZ16+RANK(EA16,EA13:EA16)-1,DZ16)</f>
        <v>0</v>
      </c>
      <c r="EC16" s="49">
        <f>IF(AND(DT16&gt;0,COUNTIF(EB13:EB16,EB16)&gt;1),SUMIFS($AI$4:$AI$108,$AF$4:$AF$108,$BT16,$M$4:$M$108,3)+SUMIFS($AK$4:$AK$108,$AH$4:$AH$108,$BT16,$M$4:$M$108,3),)</f>
        <v>0</v>
      </c>
      <c r="ED16" s="49">
        <f>IF(AND(DT16&gt;0,COUNTIF(EB13:EB16,EB16)&gt;1),EB16+RANK(EC16,EC13:EC16)-1,EB16)</f>
        <v>0</v>
      </c>
      <c r="EE16" s="49" t="str">
        <f t="shared" si="167"/>
        <v/>
      </c>
      <c r="EF16" s="49" t="str">
        <f>IF(OR(EE16="",COUNTIF(EE13:EE16,EE16)=1),"",$BZ16)</f>
        <v/>
      </c>
      <c r="EG16" s="49" t="str">
        <f>IF(EE16="","",IF(COUNTIF(EE13:EE16,EE16)=1,EE16,EE16+RANK(EF16,EF13:EF16,0)-1))</f>
        <v/>
      </c>
      <c r="EH16" s="49" t="str">
        <f>IF(OR(EG16="",COUNTIF(EG13:EG16,EG16)=1),"",$BX16)</f>
        <v/>
      </c>
      <c r="EI16" s="49" t="str">
        <f>IF(EE16="","",IF(COUNTIF(EG13:EG16,EG16)=1,EG16,EG16+RANK(EH16,EH13:EH16,0)-1))</f>
        <v/>
      </c>
      <c r="EJ16" s="49" t="str">
        <f>IF(OR(EI16="",COUNTIF(EI13:EI16,EI16)=1),"",$BU16)</f>
        <v/>
      </c>
      <c r="EK16" s="49" t="str">
        <f>IF(EE16="","",IF(COUNTIF(EI13:EI16,EI16)=1,EI16,EI16+RANK(EJ16,EJ13:EJ16,0)-1))</f>
        <v/>
      </c>
      <c r="EL16" s="49">
        <f>IF(DT16&gt;0,CG11+DA11+RANK(EK16,EK13:EK16,1),)</f>
        <v>0</v>
      </c>
      <c r="EM16" s="14"/>
      <c r="EN16" s="49">
        <f t="shared" si="168"/>
        <v>0</v>
      </c>
      <c r="EO16" s="49">
        <f t="shared" si="169"/>
        <v>0</v>
      </c>
      <c r="EP16" s="49">
        <f t="shared" si="170"/>
        <v>0</v>
      </c>
      <c r="EQ16" s="49">
        <f t="shared" si="171"/>
        <v>0</v>
      </c>
      <c r="ER16" s="49">
        <f t="shared" si="172"/>
        <v>0</v>
      </c>
      <c r="ES16" s="49" t="str">
        <f t="shared" si="173"/>
        <v>B</v>
      </c>
      <c r="ET16" s="49">
        <f>IF(EN16&gt;0,RANK(ER16,ER13:ER16)+CG11+DA11+DU11,)</f>
        <v>0</v>
      </c>
      <c r="EU16" s="49">
        <f>IF(AND(EN16&gt;0,COUNTIF(ET13:ET16,ET16)&gt;1),SUMIFS($AI$4:$AI$108,$AF$4:$AF$108,$BT16,$M$4:$M$108,4)+SUMIFS($AK$4:$AK$108,$AH$4:$AH$108,$BT16,$M$4:$M$108,4)-SUMIFS($AK$4:$AK$108,$AF$4:$AF$108,$BT16,$M$4:$M$108,4)-SUMIFS($AI$4:$AI$108,$AH$4:$AH$108,$BT16,$M$4:$M$108,4),)</f>
        <v>0</v>
      </c>
      <c r="EV16" s="49">
        <f>IF(AND(EN16&gt;0,COUNTIF(ET13:ET16,ET16)&gt;1),ET16+RANK(EU16,EU13:EU16)-1,ET16)</f>
        <v>0</v>
      </c>
      <c r="EW16" s="49">
        <f t="shared" si="174"/>
        <v>0</v>
      </c>
      <c r="EX16" s="49">
        <f>IF(AND(EN16&gt;0,COUNTIF(EV13:EV16,EV16)&gt;1),EV16+RANK(EW16,EW13:EW16)-1,EV16)</f>
        <v>0</v>
      </c>
      <c r="EY16" s="49" t="str">
        <f t="shared" si="175"/>
        <v/>
      </c>
      <c r="EZ16" s="49" t="str">
        <f>IF(OR(EY16="",COUNTIF(EY13:EY16,EY16)=1),"",$BZ16)</f>
        <v/>
      </c>
      <c r="FA16" s="49" t="str">
        <f>IF(EY16="","",IF(COUNTIF(EY13:EY16,EY16)=1,EY16,EY16+RANK(EZ16,EZ13:EZ16,0)-1))</f>
        <v/>
      </c>
      <c r="FB16" s="49" t="str">
        <f>IF(OR(FA16="",COUNTIF(FA13:FA16,FA16)=1),"",$BX16)</f>
        <v/>
      </c>
      <c r="FC16" s="49" t="str">
        <f>IF(EY16="","",IF(COUNTIF(FA13:FA16,FA16)=1,FA16,FA16+RANK(FB16,FB13:FB16,0)-1))</f>
        <v/>
      </c>
      <c r="FD16" s="49" t="str">
        <f>IF(OR(FC16="",COUNTIF(FC13:FC16,FC16)=1),"",$BU16)</f>
        <v/>
      </c>
      <c r="FE16" s="49" t="str">
        <f>IF(EY16="","",IF(COUNTIF(FC13:FC16,FC16)=1,FC16,FC16+RANK(FD16,FD13:FD16,0)-1))</f>
        <v/>
      </c>
      <c r="FF16" s="49">
        <f>IF(EN16&gt;0,CG11+DA11+DU11+RANK(FE16,FE13:FE16,1),)</f>
        <v>0</v>
      </c>
      <c r="FG16" s="14"/>
      <c r="FH16" s="49">
        <f>IFERROR(VLOOKUP(FJ16,CF12:CX16,19,FALSE),IFERROR(VLOOKUP(FJ16,CZ12:DR16,19,FALSE),IFERROR(VLOOKUP(FJ16,DT12:EL16,19,FALSE),VLOOKUP(FJ16,EN12:FF16,19,FALSE))))</f>
        <v>1</v>
      </c>
      <c r="FI16" s="49">
        <f>RANK(FH16,FH13:FH16,1)+COUNTIF(FH13:FH16,FH16)-1</f>
        <v>4</v>
      </c>
      <c r="FJ16" s="14" t="str">
        <f t="shared" si="176"/>
        <v>Schweiz</v>
      </c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4">
        <v>14</v>
      </c>
      <c r="GA16" s="44" t="str">
        <f t="shared" si="79"/>
        <v>EGICJFLK</v>
      </c>
      <c r="GB16" s="44" t="s">
        <v>148</v>
      </c>
      <c r="GC16" s="44" t="s">
        <v>149</v>
      </c>
      <c r="GD16" s="44" t="s">
        <v>150</v>
      </c>
      <c r="GE16" s="44" t="s">
        <v>163</v>
      </c>
      <c r="GF16" s="44" t="s">
        <v>159</v>
      </c>
      <c r="GG16" s="44" t="s">
        <v>109</v>
      </c>
      <c r="GH16" s="44" t="s">
        <v>152</v>
      </c>
      <c r="GI16" s="44" t="s">
        <v>151</v>
      </c>
      <c r="GJ16" s="100" t="str">
        <f t="shared" ref="GJ16:GQ16" si="183">VLOOKUP(GB16,$FM$3:$FN$15,2,FALSE)</f>
        <v>Elfenbenskusten</v>
      </c>
      <c r="GK16" s="100" t="str">
        <f t="shared" si="183"/>
        <v>Iran</v>
      </c>
      <c r="GL16" s="100" t="str">
        <f t="shared" si="183"/>
        <v>Irak</v>
      </c>
      <c r="GM16" s="100" t="str">
        <f t="shared" si="183"/>
        <v>Haiti</v>
      </c>
      <c r="GN16" s="100" t="str">
        <f t="shared" si="183"/>
        <v>Österrike</v>
      </c>
      <c r="GO16" s="100" t="str">
        <f t="shared" si="183"/>
        <v>Sverige</v>
      </c>
      <c r="GP16" s="100" t="str">
        <f t="shared" si="183"/>
        <v>Ghana</v>
      </c>
      <c r="GQ16" s="100" t="str">
        <f t="shared" si="183"/>
        <v>Uzbekistan</v>
      </c>
      <c r="GR16" s="42" t="str">
        <f t="shared" si="81"/>
        <v/>
      </c>
      <c r="GS16" s="42"/>
      <c r="GT16" s="42"/>
      <c r="GU16" s="42"/>
      <c r="GV16" s="42"/>
      <c r="GW16" s="42"/>
      <c r="GX16" s="44"/>
    </row>
    <row r="17" spans="1:206" ht="14.25" customHeight="1" x14ac:dyDescent="0.35">
      <c r="A17" s="42"/>
      <c r="B17" s="85">
        <v>51</v>
      </c>
      <c r="C17" s="86">
        <v>46197</v>
      </c>
      <c r="D17" s="87" t="s">
        <v>168</v>
      </c>
      <c r="E17" s="88" t="s">
        <v>157</v>
      </c>
      <c r="F17" s="89" t="s">
        <v>165</v>
      </c>
      <c r="G17" s="90"/>
      <c r="H17" s="85" t="s">
        <v>157</v>
      </c>
      <c r="I17" s="90"/>
      <c r="J17" s="85" t="str">
        <f t="shared" si="96"/>
        <v/>
      </c>
      <c r="K17" s="160">
        <f>IF(OR(G17="",I17="",'Resultat &amp; tabell'!G17="",'Resultat &amp; tabell'!I17=""),0,IF(G17='Resultat &amp; tabell'!G17,1,0)+IF(I17='Resultat &amp; tabell'!I17,1,0)+IF(J17='Resultat &amp; tabell'!J17,3,0))</f>
        <v>0</v>
      </c>
      <c r="L17" s="155"/>
      <c r="M17" s="92">
        <f t="shared" si="97"/>
        <v>1</v>
      </c>
      <c r="N17" s="46"/>
      <c r="O17" s="118" t="str">
        <f>IF(COUNTBLANK(G13:G18)+COUNTBLANK(I13:I18)=0,"Resultat OK","Fyll i resultat")</f>
        <v>Fyll i resultat</v>
      </c>
      <c r="P17" s="102"/>
      <c r="Q17" s="102"/>
      <c r="R17" s="102"/>
      <c r="S17" s="102"/>
      <c r="T17" s="102"/>
      <c r="U17" s="102"/>
      <c r="V17" s="44"/>
      <c r="W17" s="42"/>
      <c r="Y17" s="44"/>
      <c r="AA17" s="44"/>
      <c r="AB17" s="42"/>
      <c r="AC17" s="127"/>
      <c r="AD17" s="42"/>
      <c r="AE17" s="98">
        <f t="shared" ref="AE17:AH17" si="184">C17</f>
        <v>46197</v>
      </c>
      <c r="AF17" s="98" t="str">
        <f t="shared" si="184"/>
        <v>Schweiz</v>
      </c>
      <c r="AG17" s="98" t="str">
        <f t="shared" si="184"/>
        <v>-</v>
      </c>
      <c r="AH17" s="98" t="str">
        <f t="shared" si="184"/>
        <v>Kanada</v>
      </c>
      <c r="AI17" s="90" t="str">
        <f t="shared" si="106"/>
        <v/>
      </c>
      <c r="AJ17" s="85" t="str">
        <f t="shared" si="107"/>
        <v>-</v>
      </c>
      <c r="AK17" s="90" t="str">
        <f t="shared" si="108"/>
        <v/>
      </c>
      <c r="AL17" s="85" t="str">
        <f t="shared" si="109"/>
        <v/>
      </c>
      <c r="AM17" s="91"/>
      <c r="AN17" s="49">
        <f t="shared" si="110"/>
        <v>0</v>
      </c>
      <c r="AO17" s="49">
        <f t="shared" si="111"/>
        <v>0</v>
      </c>
      <c r="AP17" s="49">
        <f t="shared" si="112"/>
        <v>0</v>
      </c>
      <c r="AQ17" s="49">
        <f t="shared" si="113"/>
        <v>0</v>
      </c>
      <c r="AR17" s="49">
        <f t="shared" si="114"/>
        <v>0</v>
      </c>
      <c r="AS17" s="49">
        <f t="shared" si="115"/>
        <v>0</v>
      </c>
      <c r="AT17" s="49">
        <f t="shared" si="116"/>
        <v>0</v>
      </c>
      <c r="AU17" s="49">
        <f t="shared" si="117"/>
        <v>0</v>
      </c>
      <c r="AV17" s="49">
        <f t="shared" si="118"/>
        <v>0</v>
      </c>
      <c r="AW17" s="49">
        <f t="shared" si="119"/>
        <v>0</v>
      </c>
      <c r="AX17" s="49">
        <f t="shared" si="120"/>
        <v>0</v>
      </c>
      <c r="AY17" s="49">
        <f t="shared" si="121"/>
        <v>0</v>
      </c>
      <c r="AZ17" s="49">
        <f t="shared" si="122"/>
        <v>0</v>
      </c>
      <c r="BA17" s="49">
        <f t="shared" si="123"/>
        <v>0</v>
      </c>
      <c r="BB17" s="49">
        <f t="shared" si="124"/>
        <v>0</v>
      </c>
      <c r="BC17" s="49">
        <f t="shared" si="125"/>
        <v>0</v>
      </c>
      <c r="BD17" s="49">
        <f t="shared" si="126"/>
        <v>0</v>
      </c>
      <c r="BE17" s="49">
        <f t="shared" si="127"/>
        <v>0</v>
      </c>
      <c r="BF17" s="49">
        <f t="shared" si="128"/>
        <v>0</v>
      </c>
      <c r="BG17" s="49">
        <f t="shared" si="129"/>
        <v>0</v>
      </c>
      <c r="BH17" s="49">
        <f t="shared" si="130"/>
        <v>0</v>
      </c>
      <c r="BI17" s="49">
        <f t="shared" si="131"/>
        <v>0</v>
      </c>
      <c r="BJ17" s="49">
        <f t="shared" si="132"/>
        <v>0</v>
      </c>
      <c r="BK17" s="49">
        <f t="shared" si="133"/>
        <v>0</v>
      </c>
      <c r="BL17" s="49">
        <f t="shared" si="134"/>
        <v>0</v>
      </c>
      <c r="BM17" s="49">
        <f t="shared" si="135"/>
        <v>0</v>
      </c>
      <c r="BN17" s="49">
        <f t="shared" si="136"/>
        <v>0</v>
      </c>
      <c r="BO17" s="49">
        <f t="shared" si="137"/>
        <v>0</v>
      </c>
      <c r="BP17" s="49">
        <f t="shared" si="138"/>
        <v>0</v>
      </c>
      <c r="BQ17" s="49">
        <f t="shared" si="139"/>
        <v>0</v>
      </c>
      <c r="BR17" s="14"/>
      <c r="BS17" s="14"/>
      <c r="BT17" s="14"/>
      <c r="BU17" s="49"/>
      <c r="BV17" s="49"/>
      <c r="BW17" s="49"/>
      <c r="BX17" s="49"/>
      <c r="BY17" s="49"/>
      <c r="BZ17" s="49"/>
      <c r="CA17" s="49"/>
      <c r="CB17" s="14"/>
      <c r="CC17" s="49"/>
      <c r="CD17" s="49"/>
      <c r="CE17" s="14"/>
      <c r="CF17" s="14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14"/>
      <c r="CZ17" s="14"/>
      <c r="DA17" s="49"/>
      <c r="DB17" s="49"/>
      <c r="DC17" s="49"/>
      <c r="DD17" s="49"/>
      <c r="DE17" s="49"/>
      <c r="DF17" s="49"/>
      <c r="DG17" s="49"/>
      <c r="DH17" s="49"/>
      <c r="DI17" s="49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14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14"/>
      <c r="FH17" s="49"/>
      <c r="FI17" s="49"/>
      <c r="FJ17" s="14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4">
        <v>15</v>
      </c>
      <c r="GA17" s="44" t="str">
        <f t="shared" si="79"/>
        <v>EGJCHFLK</v>
      </c>
      <c r="GB17" s="44" t="s">
        <v>148</v>
      </c>
      <c r="GC17" s="44" t="s">
        <v>149</v>
      </c>
      <c r="GD17" s="44" t="s">
        <v>159</v>
      </c>
      <c r="GE17" s="44" t="s">
        <v>163</v>
      </c>
      <c r="GF17" s="44" t="s">
        <v>160</v>
      </c>
      <c r="GG17" s="44" t="s">
        <v>109</v>
      </c>
      <c r="GH17" s="44" t="s">
        <v>152</v>
      </c>
      <c r="GI17" s="44" t="s">
        <v>151</v>
      </c>
      <c r="GJ17" s="100" t="str">
        <f t="shared" ref="GJ17:GQ17" si="185">VLOOKUP(GB17,$FM$3:$FN$15,2,FALSE)</f>
        <v>Elfenbenskusten</v>
      </c>
      <c r="GK17" s="100" t="str">
        <f t="shared" si="185"/>
        <v>Iran</v>
      </c>
      <c r="GL17" s="100" t="str">
        <f t="shared" si="185"/>
        <v>Österrike</v>
      </c>
      <c r="GM17" s="100" t="str">
        <f t="shared" si="185"/>
        <v>Haiti</v>
      </c>
      <c r="GN17" s="100" t="str">
        <f t="shared" si="185"/>
        <v>Saudiarabien</v>
      </c>
      <c r="GO17" s="100" t="str">
        <f t="shared" si="185"/>
        <v>Sverige</v>
      </c>
      <c r="GP17" s="100" t="str">
        <f t="shared" si="185"/>
        <v>Ghana</v>
      </c>
      <c r="GQ17" s="100" t="str">
        <f t="shared" si="185"/>
        <v>Uzbekistan</v>
      </c>
      <c r="GR17" s="42" t="str">
        <f t="shared" si="81"/>
        <v/>
      </c>
      <c r="GS17" s="42"/>
      <c r="GT17" s="42"/>
      <c r="GU17" s="42"/>
      <c r="GV17" s="42"/>
      <c r="GW17" s="42"/>
      <c r="GX17" s="44"/>
    </row>
    <row r="18" spans="1:206" ht="14.25" customHeight="1" x14ac:dyDescent="0.35">
      <c r="A18" s="42"/>
      <c r="B18" s="85">
        <v>52</v>
      </c>
      <c r="C18" s="86">
        <v>46197</v>
      </c>
      <c r="D18" s="87" t="s">
        <v>166</v>
      </c>
      <c r="E18" s="88" t="s">
        <v>157</v>
      </c>
      <c r="F18" s="89" t="s">
        <v>167</v>
      </c>
      <c r="G18" s="90"/>
      <c r="H18" s="85" t="s">
        <v>157</v>
      </c>
      <c r="I18" s="90"/>
      <c r="J18" s="85" t="str">
        <f t="shared" si="96"/>
        <v/>
      </c>
      <c r="K18" s="160">
        <f>IF(OR(G18="",I18="",'Resultat &amp; tabell'!G18="",'Resultat &amp; tabell'!I18=""),0,IF(G18='Resultat &amp; tabell'!G18,1,0)+IF(I18='Resultat &amp; tabell'!I18,1,0)+IF(J18='Resultat &amp; tabell'!J18,3,0))</f>
        <v>0</v>
      </c>
      <c r="L18" s="155"/>
      <c r="M18" s="92">
        <f t="shared" si="97"/>
        <v>1</v>
      </c>
      <c r="N18" s="46"/>
      <c r="O18" s="42"/>
      <c r="P18" s="42"/>
      <c r="Q18" s="42"/>
      <c r="R18" s="42"/>
      <c r="S18" s="42"/>
      <c r="T18" s="42"/>
      <c r="U18" s="42"/>
      <c r="V18" s="44"/>
      <c r="W18" s="42"/>
      <c r="X18" s="57"/>
      <c r="Y18" s="44"/>
      <c r="Z18" s="44"/>
      <c r="AA18" s="44"/>
      <c r="AB18" s="42"/>
      <c r="AC18" s="127"/>
      <c r="AD18" s="42"/>
      <c r="AE18" s="98">
        <f t="shared" ref="AE18:AH18" si="186">C18</f>
        <v>46197</v>
      </c>
      <c r="AF18" s="98" t="str">
        <f t="shared" si="186"/>
        <v>Bosnien-Herzigovina</v>
      </c>
      <c r="AG18" s="98" t="str">
        <f t="shared" si="186"/>
        <v>-</v>
      </c>
      <c r="AH18" s="98" t="str">
        <f t="shared" si="186"/>
        <v>Qatar</v>
      </c>
      <c r="AI18" s="90" t="str">
        <f t="shared" si="106"/>
        <v/>
      </c>
      <c r="AJ18" s="85" t="str">
        <f t="shared" si="107"/>
        <v>-</v>
      </c>
      <c r="AK18" s="90" t="str">
        <f t="shared" si="108"/>
        <v/>
      </c>
      <c r="AL18" s="85" t="str">
        <f t="shared" si="109"/>
        <v/>
      </c>
      <c r="AM18" s="91"/>
      <c r="AN18" s="49">
        <f t="shared" si="110"/>
        <v>0</v>
      </c>
      <c r="AO18" s="49">
        <f t="shared" si="111"/>
        <v>0</v>
      </c>
      <c r="AP18" s="49">
        <f t="shared" si="112"/>
        <v>0</v>
      </c>
      <c r="AQ18" s="49">
        <f t="shared" si="113"/>
        <v>0</v>
      </c>
      <c r="AR18" s="49">
        <f t="shared" si="114"/>
        <v>0</v>
      </c>
      <c r="AS18" s="49">
        <f t="shared" si="115"/>
        <v>0</v>
      </c>
      <c r="AT18" s="49">
        <f t="shared" si="116"/>
        <v>0</v>
      </c>
      <c r="AU18" s="49">
        <f t="shared" si="117"/>
        <v>0</v>
      </c>
      <c r="AV18" s="49">
        <f t="shared" si="118"/>
        <v>0</v>
      </c>
      <c r="AW18" s="49">
        <f t="shared" si="119"/>
        <v>0</v>
      </c>
      <c r="AX18" s="49">
        <f t="shared" si="120"/>
        <v>0</v>
      </c>
      <c r="AY18" s="49">
        <f t="shared" si="121"/>
        <v>0</v>
      </c>
      <c r="AZ18" s="49">
        <f t="shared" si="122"/>
        <v>0</v>
      </c>
      <c r="BA18" s="49">
        <f t="shared" si="123"/>
        <v>0</v>
      </c>
      <c r="BB18" s="49">
        <f t="shared" si="124"/>
        <v>0</v>
      </c>
      <c r="BC18" s="49">
        <f t="shared" si="125"/>
        <v>0</v>
      </c>
      <c r="BD18" s="49">
        <f t="shared" si="126"/>
        <v>0</v>
      </c>
      <c r="BE18" s="49">
        <f t="shared" si="127"/>
        <v>0</v>
      </c>
      <c r="BF18" s="49">
        <f t="shared" si="128"/>
        <v>0</v>
      </c>
      <c r="BG18" s="49">
        <f t="shared" si="129"/>
        <v>0</v>
      </c>
      <c r="BH18" s="49">
        <f t="shared" si="130"/>
        <v>0</v>
      </c>
      <c r="BI18" s="49">
        <f t="shared" si="131"/>
        <v>0</v>
      </c>
      <c r="BJ18" s="49">
        <f t="shared" si="132"/>
        <v>0</v>
      </c>
      <c r="BK18" s="49">
        <f t="shared" si="133"/>
        <v>0</v>
      </c>
      <c r="BL18" s="49">
        <f t="shared" si="134"/>
        <v>0</v>
      </c>
      <c r="BM18" s="49">
        <f t="shared" si="135"/>
        <v>0</v>
      </c>
      <c r="BN18" s="49">
        <f t="shared" si="136"/>
        <v>0</v>
      </c>
      <c r="BO18" s="49">
        <f t="shared" si="137"/>
        <v>0</v>
      </c>
      <c r="BP18" s="49">
        <f t="shared" si="138"/>
        <v>0</v>
      </c>
      <c r="BQ18" s="49">
        <f t="shared" si="139"/>
        <v>0</v>
      </c>
      <c r="BR18" s="14"/>
      <c r="BS18" s="14"/>
      <c r="BT18" s="14"/>
      <c r="BU18" s="49"/>
      <c r="BV18" s="49"/>
      <c r="BW18" s="49"/>
      <c r="BX18" s="49"/>
      <c r="BY18" s="49"/>
      <c r="BZ18" s="49"/>
      <c r="CA18" s="49"/>
      <c r="CB18" s="14"/>
      <c r="CC18" s="49"/>
      <c r="CD18" s="49"/>
      <c r="CE18" s="14"/>
      <c r="CF18" s="14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14"/>
      <c r="CZ18" s="14"/>
      <c r="DA18" s="49"/>
      <c r="DB18" s="49"/>
      <c r="DC18" s="49"/>
      <c r="DD18" s="49"/>
      <c r="DE18" s="49"/>
      <c r="DF18" s="49"/>
      <c r="DG18" s="49"/>
      <c r="DH18" s="49"/>
      <c r="DI18" s="49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14"/>
      <c r="EN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14"/>
      <c r="FH18" s="49"/>
      <c r="FI18" s="49"/>
      <c r="FJ18" s="14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4">
        <v>16</v>
      </c>
      <c r="GA18" s="44" t="str">
        <f t="shared" si="79"/>
        <v>EGICHFLK</v>
      </c>
      <c r="GB18" s="44" t="s">
        <v>148</v>
      </c>
      <c r="GC18" s="44" t="s">
        <v>149</v>
      </c>
      <c r="GD18" s="44" t="s">
        <v>150</v>
      </c>
      <c r="GE18" s="44" t="s">
        <v>163</v>
      </c>
      <c r="GF18" s="44" t="s">
        <v>160</v>
      </c>
      <c r="GG18" s="44" t="s">
        <v>109</v>
      </c>
      <c r="GH18" s="44" t="s">
        <v>152</v>
      </c>
      <c r="GI18" s="44" t="s">
        <v>151</v>
      </c>
      <c r="GJ18" s="100" t="str">
        <f t="shared" ref="GJ18:GQ18" si="187">VLOOKUP(GB18,$FM$3:$FN$15,2,FALSE)</f>
        <v>Elfenbenskusten</v>
      </c>
      <c r="GK18" s="100" t="str">
        <f t="shared" si="187"/>
        <v>Iran</v>
      </c>
      <c r="GL18" s="100" t="str">
        <f t="shared" si="187"/>
        <v>Irak</v>
      </c>
      <c r="GM18" s="100" t="str">
        <f t="shared" si="187"/>
        <v>Haiti</v>
      </c>
      <c r="GN18" s="100" t="str">
        <f t="shared" si="187"/>
        <v>Saudiarabien</v>
      </c>
      <c r="GO18" s="100" t="str">
        <f t="shared" si="187"/>
        <v>Sverige</v>
      </c>
      <c r="GP18" s="100" t="str">
        <f t="shared" si="187"/>
        <v>Ghana</v>
      </c>
      <c r="GQ18" s="100" t="str">
        <f t="shared" si="187"/>
        <v>Uzbekistan</v>
      </c>
      <c r="GR18" s="42" t="str">
        <f t="shared" si="81"/>
        <v/>
      </c>
      <c r="GS18" s="42"/>
      <c r="GT18" s="42"/>
      <c r="GU18" s="42"/>
      <c r="GV18" s="42"/>
      <c r="GW18" s="42"/>
      <c r="GX18" s="44"/>
    </row>
    <row r="19" spans="1:206" ht="14.25" customHeight="1" x14ac:dyDescent="0.35">
      <c r="A19" s="42"/>
      <c r="B19" s="43"/>
      <c r="C19" s="71"/>
      <c r="D19" s="43"/>
      <c r="E19" s="14"/>
      <c r="F19" s="43"/>
      <c r="G19" s="44"/>
      <c r="H19" s="44"/>
      <c r="I19" s="1"/>
      <c r="J19" s="56"/>
      <c r="K19" s="52"/>
      <c r="L19" s="156"/>
      <c r="M19" s="46"/>
      <c r="N19" s="46"/>
      <c r="O19" s="42"/>
      <c r="P19" s="42"/>
      <c r="Q19" s="42"/>
      <c r="R19" s="42"/>
      <c r="S19" s="42"/>
      <c r="T19" s="42"/>
      <c r="U19" s="42"/>
      <c r="V19" s="44"/>
      <c r="W19" s="42"/>
      <c r="Y19" s="44"/>
      <c r="Z19" s="128"/>
      <c r="AA19" s="44"/>
      <c r="AB19" s="57"/>
      <c r="AC19" s="58"/>
      <c r="AD19" s="42"/>
      <c r="AE19" s="129"/>
      <c r="AF19" s="130"/>
      <c r="AG19" s="131"/>
      <c r="AH19" s="131"/>
      <c r="AI19" s="44"/>
      <c r="AJ19" s="44"/>
      <c r="AK19" s="1"/>
      <c r="AL19" s="56"/>
      <c r="AM19" s="52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14"/>
      <c r="BS19" s="14"/>
      <c r="BT19" s="14"/>
      <c r="BU19" s="49"/>
      <c r="BV19" s="49"/>
      <c r="BW19" s="49"/>
      <c r="BX19" s="49"/>
      <c r="BY19" s="49"/>
      <c r="BZ19" s="49"/>
      <c r="CA19" s="49"/>
      <c r="CB19" s="14"/>
      <c r="CC19" s="49"/>
      <c r="CD19" s="49"/>
      <c r="CE19" s="14"/>
      <c r="CF19" s="14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14"/>
      <c r="CZ19" s="14"/>
      <c r="DA19" s="49"/>
      <c r="DB19" s="49"/>
      <c r="DC19" s="49"/>
      <c r="DD19" s="49"/>
      <c r="DE19" s="49"/>
      <c r="DF19" s="49"/>
      <c r="DG19" s="49"/>
      <c r="DH19" s="49"/>
      <c r="DI19" s="49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14"/>
      <c r="EN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49"/>
      <c r="FF19" s="49"/>
      <c r="FG19" s="14"/>
      <c r="FH19" s="49"/>
      <c r="FI19" s="49"/>
      <c r="FJ19" s="14"/>
      <c r="FK19" s="42"/>
      <c r="FL19" s="42"/>
      <c r="FM19" s="70" t="s">
        <v>169</v>
      </c>
      <c r="FN19" s="132" t="b">
        <f>OR(O8="Fyll i resultat",O17="Fyll i resultat",O26="Fyll i resultat",O35="Fyll i resultat",O44="Fyll i resultat",O53="Fyll i resultat",O62="Fyll i resultat",O71="Fyll i resultat",O80="Fyll i resultat",O89="Fyll i resultat",O98="Fyll i resultat",O107="Fyll i resultat")</f>
        <v>1</v>
      </c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4">
        <v>17</v>
      </c>
      <c r="GA19" s="44" t="str">
        <f t="shared" si="79"/>
        <v>EGJCHFLI</v>
      </c>
      <c r="GB19" s="44" t="s">
        <v>148</v>
      </c>
      <c r="GC19" s="44" t="s">
        <v>149</v>
      </c>
      <c r="GD19" s="44" t="s">
        <v>159</v>
      </c>
      <c r="GE19" s="44" t="s">
        <v>163</v>
      </c>
      <c r="GF19" s="44" t="s">
        <v>160</v>
      </c>
      <c r="GG19" s="44" t="s">
        <v>109</v>
      </c>
      <c r="GH19" s="44" t="s">
        <v>152</v>
      </c>
      <c r="GI19" s="44" t="s">
        <v>150</v>
      </c>
      <c r="GJ19" s="100" t="str">
        <f t="shared" ref="GJ19:GQ19" si="188">VLOOKUP(GB19,$FM$3:$FN$15,2,FALSE)</f>
        <v>Elfenbenskusten</v>
      </c>
      <c r="GK19" s="100" t="str">
        <f t="shared" si="188"/>
        <v>Iran</v>
      </c>
      <c r="GL19" s="100" t="str">
        <f t="shared" si="188"/>
        <v>Österrike</v>
      </c>
      <c r="GM19" s="100" t="str">
        <f t="shared" si="188"/>
        <v>Haiti</v>
      </c>
      <c r="GN19" s="100" t="str">
        <f t="shared" si="188"/>
        <v>Saudiarabien</v>
      </c>
      <c r="GO19" s="100" t="str">
        <f t="shared" si="188"/>
        <v>Sverige</v>
      </c>
      <c r="GP19" s="100" t="str">
        <f t="shared" si="188"/>
        <v>Ghana</v>
      </c>
      <c r="GQ19" s="100" t="str">
        <f t="shared" si="188"/>
        <v>Irak</v>
      </c>
      <c r="GR19" s="42" t="str">
        <f t="shared" si="81"/>
        <v/>
      </c>
      <c r="GS19" s="42"/>
      <c r="GT19" s="42"/>
      <c r="GU19" s="42"/>
      <c r="GV19" s="42"/>
      <c r="GW19" s="42"/>
      <c r="GX19" s="44"/>
    </row>
    <row r="20" spans="1:206" ht="12.75" customHeight="1" x14ac:dyDescent="0.35">
      <c r="A20" s="57"/>
      <c r="B20" s="54" t="s">
        <v>170</v>
      </c>
      <c r="C20" s="121"/>
      <c r="D20" s="45"/>
      <c r="E20" s="56"/>
      <c r="F20" s="45"/>
      <c r="G20" s="56"/>
      <c r="H20" s="56"/>
      <c r="I20" s="14"/>
      <c r="J20" s="14"/>
      <c r="K20" s="14"/>
      <c r="L20" s="15"/>
      <c r="M20" s="124"/>
      <c r="N20" s="124"/>
      <c r="O20" s="54" t="s">
        <v>170</v>
      </c>
      <c r="P20" s="57"/>
      <c r="Q20" s="57"/>
      <c r="R20" s="57"/>
      <c r="S20" s="57"/>
      <c r="T20" s="57"/>
      <c r="U20" s="57"/>
      <c r="V20" s="56"/>
      <c r="W20" s="57"/>
      <c r="X20" s="57" t="s">
        <v>229</v>
      </c>
      <c r="Y20" s="57"/>
      <c r="Z20" s="57"/>
      <c r="AA20" s="57"/>
      <c r="AB20" s="57"/>
      <c r="AC20" s="58"/>
      <c r="AD20" s="57"/>
      <c r="AE20" s="61" t="s">
        <v>170</v>
      </c>
      <c r="AF20" s="42"/>
      <c r="AG20" s="42"/>
      <c r="AH20" s="42"/>
      <c r="AI20" s="56"/>
      <c r="AJ20" s="56"/>
      <c r="AK20" s="14"/>
      <c r="AL20" s="14"/>
      <c r="AM20" s="14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14"/>
      <c r="BS20" s="14"/>
      <c r="BT20" s="67" t="s">
        <v>93</v>
      </c>
      <c r="BU20" s="62"/>
      <c r="BV20" s="62"/>
      <c r="BW20" s="62"/>
      <c r="BX20" s="62"/>
      <c r="BY20" s="62"/>
      <c r="BZ20" s="62"/>
      <c r="CA20" s="62"/>
      <c r="CB20" s="67"/>
      <c r="CC20" s="62"/>
      <c r="CD20" s="62"/>
      <c r="CE20" s="14"/>
      <c r="CF20" s="68" t="s">
        <v>94</v>
      </c>
      <c r="CG20" s="63">
        <f>COUNTIF(CC22:CC25,1)</f>
        <v>4</v>
      </c>
      <c r="CH20" s="63"/>
      <c r="CI20" s="63"/>
      <c r="CJ20" s="63"/>
      <c r="CK20" s="63"/>
      <c r="CL20" s="63"/>
      <c r="CM20" s="63"/>
      <c r="CN20" s="63"/>
      <c r="CO20" s="63"/>
      <c r="CP20" s="63"/>
      <c r="CQ20" s="49"/>
      <c r="CR20" s="49"/>
      <c r="CS20" s="49"/>
      <c r="CT20" s="49"/>
      <c r="CU20" s="49"/>
      <c r="CV20" s="49"/>
      <c r="CW20" s="49"/>
      <c r="CX20" s="49"/>
      <c r="CY20" s="14"/>
      <c r="CZ20" s="69" t="s">
        <v>97</v>
      </c>
      <c r="DA20" s="64">
        <f>COUNTIF(CC22:CC25,2)</f>
        <v>0</v>
      </c>
      <c r="DB20" s="64"/>
      <c r="DC20" s="64"/>
      <c r="DD20" s="64"/>
      <c r="DE20" s="64"/>
      <c r="DF20" s="64"/>
      <c r="DG20" s="64"/>
      <c r="DH20" s="64"/>
      <c r="DI20" s="64"/>
      <c r="DJ20" s="69"/>
      <c r="DK20" s="14"/>
      <c r="DL20" s="14"/>
      <c r="DM20" s="14"/>
      <c r="DN20" s="14"/>
      <c r="DO20" s="14"/>
      <c r="DP20" s="14"/>
      <c r="DQ20" s="14"/>
      <c r="DR20" s="14"/>
      <c r="DS20" s="14"/>
      <c r="DT20" s="65" t="s">
        <v>95</v>
      </c>
      <c r="DU20" s="65">
        <f>COUNTIF(CC22:CC25,3)</f>
        <v>0</v>
      </c>
      <c r="DV20" s="65"/>
      <c r="DW20" s="65"/>
      <c r="DX20" s="65"/>
      <c r="DY20" s="65"/>
      <c r="DZ20" s="65"/>
      <c r="EA20" s="65"/>
      <c r="EB20" s="65"/>
      <c r="EC20" s="65"/>
      <c r="ED20" s="65"/>
      <c r="EE20" s="49"/>
      <c r="EF20" s="49"/>
      <c r="EG20" s="49"/>
      <c r="EH20" s="49"/>
      <c r="EI20" s="49"/>
      <c r="EJ20" s="49"/>
      <c r="EK20" s="49"/>
      <c r="EL20" s="49"/>
      <c r="EM20" s="14"/>
      <c r="EN20" s="66" t="s">
        <v>96</v>
      </c>
      <c r="EO20" s="66">
        <f>COUNTIF(CC22:CC25,4)</f>
        <v>0</v>
      </c>
      <c r="EP20" s="66"/>
      <c r="EQ20" s="66"/>
      <c r="ER20" s="66"/>
      <c r="ES20" s="66"/>
      <c r="ET20" s="66"/>
      <c r="EU20" s="66"/>
      <c r="EV20" s="66"/>
      <c r="EW20" s="66"/>
      <c r="EX20" s="66"/>
      <c r="EY20" s="49"/>
      <c r="EZ20" s="49"/>
      <c r="FA20" s="49"/>
      <c r="FB20" s="49"/>
      <c r="FC20" s="49"/>
      <c r="FD20" s="49"/>
      <c r="FE20" s="49"/>
      <c r="FF20" s="49"/>
      <c r="FG20" s="14"/>
      <c r="FH20" s="49"/>
      <c r="FI20" s="49"/>
      <c r="FJ20" s="14"/>
      <c r="FK20" s="57"/>
      <c r="FL20" s="57"/>
      <c r="FM20" s="57"/>
      <c r="FN20" s="57"/>
      <c r="FO20" s="57"/>
      <c r="FP20" s="57"/>
      <c r="FQ20" s="57"/>
      <c r="FR20" s="57"/>
      <c r="FS20" s="57"/>
      <c r="FT20" s="57"/>
      <c r="FU20" s="57"/>
      <c r="FV20" s="57"/>
      <c r="FW20" s="57"/>
      <c r="FX20" s="57"/>
      <c r="FY20" s="57"/>
      <c r="FZ20" s="44">
        <v>18</v>
      </c>
      <c r="GA20" s="44" t="str">
        <f t="shared" si="79"/>
        <v>EGJCHFIK</v>
      </c>
      <c r="GB20" s="44" t="s">
        <v>148</v>
      </c>
      <c r="GC20" s="44" t="s">
        <v>149</v>
      </c>
      <c r="GD20" s="44" t="s">
        <v>159</v>
      </c>
      <c r="GE20" s="44" t="s">
        <v>163</v>
      </c>
      <c r="GF20" s="44" t="s">
        <v>160</v>
      </c>
      <c r="GG20" s="44" t="s">
        <v>109</v>
      </c>
      <c r="GH20" s="44" t="s">
        <v>150</v>
      </c>
      <c r="GI20" s="44" t="s">
        <v>151</v>
      </c>
      <c r="GJ20" s="100" t="str">
        <f t="shared" ref="GJ20:GQ20" si="189">VLOOKUP(GB20,$FM$3:$FN$15,2,FALSE)</f>
        <v>Elfenbenskusten</v>
      </c>
      <c r="GK20" s="100" t="str">
        <f t="shared" si="189"/>
        <v>Iran</v>
      </c>
      <c r="GL20" s="100" t="str">
        <f t="shared" si="189"/>
        <v>Österrike</v>
      </c>
      <c r="GM20" s="100" t="str">
        <f t="shared" si="189"/>
        <v>Haiti</v>
      </c>
      <c r="GN20" s="100" t="str">
        <f t="shared" si="189"/>
        <v>Saudiarabien</v>
      </c>
      <c r="GO20" s="100" t="str">
        <f t="shared" si="189"/>
        <v>Sverige</v>
      </c>
      <c r="GP20" s="100" t="str">
        <f t="shared" si="189"/>
        <v>Irak</v>
      </c>
      <c r="GQ20" s="100" t="str">
        <f t="shared" si="189"/>
        <v>Uzbekistan</v>
      </c>
      <c r="GR20" s="42" t="str">
        <f t="shared" si="81"/>
        <v/>
      </c>
      <c r="GS20" s="57"/>
      <c r="GT20" s="57"/>
      <c r="GU20" s="57"/>
      <c r="GV20" s="57"/>
      <c r="GW20" s="57"/>
      <c r="GX20" s="56"/>
    </row>
    <row r="21" spans="1:206" ht="14.25" customHeight="1" x14ac:dyDescent="0.35">
      <c r="A21" s="57"/>
      <c r="B21" s="76" t="s">
        <v>101</v>
      </c>
      <c r="C21" s="126" t="s">
        <v>102</v>
      </c>
      <c r="D21" s="189" t="s">
        <v>101</v>
      </c>
      <c r="E21" s="187"/>
      <c r="F21" s="190"/>
      <c r="G21" s="186" t="s">
        <v>103</v>
      </c>
      <c r="H21" s="187"/>
      <c r="I21" s="188"/>
      <c r="J21" s="74" t="s">
        <v>104</v>
      </c>
      <c r="K21" s="79" t="s">
        <v>142</v>
      </c>
      <c r="L21" s="156"/>
      <c r="M21" s="124"/>
      <c r="N21" s="124"/>
      <c r="O21" s="76" t="s">
        <v>106</v>
      </c>
      <c r="P21" s="77" t="s">
        <v>107</v>
      </c>
      <c r="Q21" s="77" t="s">
        <v>108</v>
      </c>
      <c r="R21" s="77" t="s">
        <v>109</v>
      </c>
      <c r="S21" s="77" t="s">
        <v>110</v>
      </c>
      <c r="T21" s="77" t="s">
        <v>111</v>
      </c>
      <c r="U21" s="77" t="s">
        <v>112</v>
      </c>
      <c r="V21" s="78" t="s">
        <v>113</v>
      </c>
      <c r="W21" s="57"/>
      <c r="X21" s="162" t="s">
        <v>114</v>
      </c>
      <c r="Y21" s="163" t="s">
        <v>142</v>
      </c>
      <c r="Z21" s="163" t="s">
        <v>64</v>
      </c>
      <c r="AA21" s="159" t="s">
        <v>62</v>
      </c>
      <c r="AB21" s="127"/>
      <c r="AC21" s="127"/>
      <c r="AD21" s="57"/>
      <c r="AE21" s="76" t="s">
        <v>102</v>
      </c>
      <c r="AF21" s="193" t="s">
        <v>101</v>
      </c>
      <c r="AG21" s="187"/>
      <c r="AH21" s="188"/>
      <c r="AI21" s="186" t="s">
        <v>103</v>
      </c>
      <c r="AJ21" s="187"/>
      <c r="AK21" s="188"/>
      <c r="AL21" s="74" t="s">
        <v>116</v>
      </c>
      <c r="AM21" s="52"/>
      <c r="AN21" s="62" t="s">
        <v>117</v>
      </c>
      <c r="AO21" s="62" t="s">
        <v>118</v>
      </c>
      <c r="AP21" s="62" t="s">
        <v>119</v>
      </c>
      <c r="AQ21" s="62" t="s">
        <v>120</v>
      </c>
      <c r="AR21" s="62" t="s">
        <v>121</v>
      </c>
      <c r="AS21" s="62" t="s">
        <v>122</v>
      </c>
      <c r="AT21" s="63" t="s">
        <v>117</v>
      </c>
      <c r="AU21" s="63" t="s">
        <v>118</v>
      </c>
      <c r="AV21" s="63" t="s">
        <v>119</v>
      </c>
      <c r="AW21" s="63" t="s">
        <v>120</v>
      </c>
      <c r="AX21" s="63" t="s">
        <v>121</v>
      </c>
      <c r="AY21" s="63" t="s">
        <v>122</v>
      </c>
      <c r="AZ21" s="64" t="s">
        <v>117</v>
      </c>
      <c r="BA21" s="64" t="s">
        <v>118</v>
      </c>
      <c r="BB21" s="64" t="s">
        <v>119</v>
      </c>
      <c r="BC21" s="64" t="s">
        <v>120</v>
      </c>
      <c r="BD21" s="64" t="s">
        <v>121</v>
      </c>
      <c r="BE21" s="64" t="s">
        <v>122</v>
      </c>
      <c r="BF21" s="65" t="s">
        <v>117</v>
      </c>
      <c r="BG21" s="65" t="s">
        <v>118</v>
      </c>
      <c r="BH21" s="65" t="s">
        <v>119</v>
      </c>
      <c r="BI21" s="65" t="s">
        <v>120</v>
      </c>
      <c r="BJ21" s="65" t="s">
        <v>121</v>
      </c>
      <c r="BK21" s="65" t="s">
        <v>122</v>
      </c>
      <c r="BL21" s="66" t="s">
        <v>117</v>
      </c>
      <c r="BM21" s="66" t="s">
        <v>118</v>
      </c>
      <c r="BN21" s="66" t="s">
        <v>119</v>
      </c>
      <c r="BO21" s="66" t="s">
        <v>120</v>
      </c>
      <c r="BP21" s="66" t="s">
        <v>121</v>
      </c>
      <c r="BQ21" s="66" t="s">
        <v>122</v>
      </c>
      <c r="BR21" s="14"/>
      <c r="BS21" s="14"/>
      <c r="BT21" s="67" t="s">
        <v>106</v>
      </c>
      <c r="BU21" s="62" t="s">
        <v>107</v>
      </c>
      <c r="BV21" s="62" t="s">
        <v>108</v>
      </c>
      <c r="BW21" s="62" t="s">
        <v>109</v>
      </c>
      <c r="BX21" s="62" t="s">
        <v>110</v>
      </c>
      <c r="BY21" s="62" t="s">
        <v>111</v>
      </c>
      <c r="BZ21" s="62" t="s">
        <v>112</v>
      </c>
      <c r="CA21" s="62" t="s">
        <v>113</v>
      </c>
      <c r="CB21" s="67" t="s">
        <v>123</v>
      </c>
      <c r="CC21" s="62" t="s">
        <v>124</v>
      </c>
      <c r="CD21" s="62" t="s">
        <v>125</v>
      </c>
      <c r="CE21" s="14"/>
      <c r="CF21" s="68" t="s">
        <v>106</v>
      </c>
      <c r="CG21" s="63" t="s">
        <v>107</v>
      </c>
      <c r="CH21" s="63" t="s">
        <v>108</v>
      </c>
      <c r="CI21" s="63" t="s">
        <v>109</v>
      </c>
      <c r="CJ21" s="63" t="s">
        <v>113</v>
      </c>
      <c r="CK21" s="63" t="s">
        <v>123</v>
      </c>
      <c r="CL21" s="63" t="s">
        <v>124</v>
      </c>
      <c r="CM21" s="80" t="s">
        <v>112</v>
      </c>
      <c r="CN21" s="80" t="s">
        <v>126</v>
      </c>
      <c r="CO21" s="80" t="s">
        <v>110</v>
      </c>
      <c r="CP21" s="80" t="s">
        <v>127</v>
      </c>
      <c r="CQ21" s="63" t="s">
        <v>128</v>
      </c>
      <c r="CR21" s="80" t="s">
        <v>129</v>
      </c>
      <c r="CS21" s="80" t="s">
        <v>130</v>
      </c>
      <c r="CT21" s="80" t="s">
        <v>131</v>
      </c>
      <c r="CU21" s="80" t="s">
        <v>132</v>
      </c>
      <c r="CV21" s="80" t="s">
        <v>133</v>
      </c>
      <c r="CW21" s="80" t="s">
        <v>134</v>
      </c>
      <c r="CX21" s="63" t="s">
        <v>135</v>
      </c>
      <c r="CY21" s="14"/>
      <c r="CZ21" s="69" t="s">
        <v>106</v>
      </c>
      <c r="DA21" s="64" t="s">
        <v>107</v>
      </c>
      <c r="DB21" s="64" t="s">
        <v>108</v>
      </c>
      <c r="DC21" s="64" t="s">
        <v>109</v>
      </c>
      <c r="DD21" s="64" t="s">
        <v>113</v>
      </c>
      <c r="DE21" s="64" t="s">
        <v>123</v>
      </c>
      <c r="DF21" s="64" t="s">
        <v>124</v>
      </c>
      <c r="DG21" s="64" t="s">
        <v>112</v>
      </c>
      <c r="DH21" s="64" t="s">
        <v>126</v>
      </c>
      <c r="DI21" s="64" t="s">
        <v>110</v>
      </c>
      <c r="DJ21" s="69" t="s">
        <v>127</v>
      </c>
      <c r="DK21" s="69" t="s">
        <v>128</v>
      </c>
      <c r="DL21" s="69" t="s">
        <v>129</v>
      </c>
      <c r="DM21" s="69" t="s">
        <v>130</v>
      </c>
      <c r="DN21" s="69" t="s">
        <v>131</v>
      </c>
      <c r="DO21" s="69" t="s">
        <v>132</v>
      </c>
      <c r="DP21" s="69" t="s">
        <v>133</v>
      </c>
      <c r="DQ21" s="69" t="s">
        <v>134</v>
      </c>
      <c r="DR21" s="69" t="s">
        <v>135</v>
      </c>
      <c r="DS21" s="14"/>
      <c r="DT21" s="65" t="s">
        <v>106</v>
      </c>
      <c r="DU21" s="65" t="s">
        <v>107</v>
      </c>
      <c r="DV21" s="65" t="s">
        <v>108</v>
      </c>
      <c r="DW21" s="65" t="s">
        <v>109</v>
      </c>
      <c r="DX21" s="65" t="s">
        <v>113</v>
      </c>
      <c r="DY21" s="65" t="s">
        <v>123</v>
      </c>
      <c r="DZ21" s="65" t="s">
        <v>124</v>
      </c>
      <c r="EA21" s="65" t="s">
        <v>112</v>
      </c>
      <c r="EB21" s="65" t="s">
        <v>126</v>
      </c>
      <c r="EC21" s="65" t="s">
        <v>110</v>
      </c>
      <c r="ED21" s="65" t="s">
        <v>127</v>
      </c>
      <c r="EE21" s="65" t="s">
        <v>128</v>
      </c>
      <c r="EF21" s="65" t="s">
        <v>129</v>
      </c>
      <c r="EG21" s="65" t="s">
        <v>130</v>
      </c>
      <c r="EH21" s="65" t="s">
        <v>131</v>
      </c>
      <c r="EI21" s="65" t="s">
        <v>132</v>
      </c>
      <c r="EJ21" s="65" t="s">
        <v>133</v>
      </c>
      <c r="EK21" s="65" t="s">
        <v>134</v>
      </c>
      <c r="EL21" s="65" t="s">
        <v>135</v>
      </c>
      <c r="EM21" s="14"/>
      <c r="EN21" s="66" t="s">
        <v>106</v>
      </c>
      <c r="EO21" s="66" t="s">
        <v>107</v>
      </c>
      <c r="EP21" s="66" t="s">
        <v>108</v>
      </c>
      <c r="EQ21" s="66" t="s">
        <v>109</v>
      </c>
      <c r="ER21" s="66" t="s">
        <v>113</v>
      </c>
      <c r="ES21" s="66" t="s">
        <v>123</v>
      </c>
      <c r="ET21" s="66" t="s">
        <v>124</v>
      </c>
      <c r="EU21" s="66" t="s">
        <v>112</v>
      </c>
      <c r="EV21" s="66" t="s">
        <v>126</v>
      </c>
      <c r="EW21" s="66" t="s">
        <v>110</v>
      </c>
      <c r="EX21" s="66" t="s">
        <v>127</v>
      </c>
      <c r="EY21" s="66" t="s">
        <v>128</v>
      </c>
      <c r="EZ21" s="66" t="s">
        <v>129</v>
      </c>
      <c r="FA21" s="66" t="s">
        <v>130</v>
      </c>
      <c r="FB21" s="66" t="s">
        <v>131</v>
      </c>
      <c r="FC21" s="66" t="s">
        <v>132</v>
      </c>
      <c r="FD21" s="66" t="s">
        <v>133</v>
      </c>
      <c r="FE21" s="66" t="s">
        <v>134</v>
      </c>
      <c r="FF21" s="66" t="s">
        <v>135</v>
      </c>
      <c r="FG21" s="14"/>
      <c r="FH21" s="66" t="s">
        <v>136</v>
      </c>
      <c r="FI21" s="66" t="s">
        <v>137</v>
      </c>
      <c r="FJ21" s="14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44">
        <v>19</v>
      </c>
      <c r="GA21" s="44" t="str">
        <f t="shared" si="79"/>
        <v>HGICJDLK</v>
      </c>
      <c r="GB21" s="44" t="s">
        <v>160</v>
      </c>
      <c r="GC21" s="44" t="s">
        <v>149</v>
      </c>
      <c r="GD21" s="44" t="s">
        <v>150</v>
      </c>
      <c r="GE21" s="44" t="s">
        <v>163</v>
      </c>
      <c r="GF21" s="44" t="s">
        <v>159</v>
      </c>
      <c r="GG21" s="44" t="s">
        <v>147</v>
      </c>
      <c r="GH21" s="44" t="s">
        <v>152</v>
      </c>
      <c r="GI21" s="44" t="s">
        <v>151</v>
      </c>
      <c r="GJ21" s="100" t="str">
        <f t="shared" ref="GJ21:GQ21" si="190">VLOOKUP(GB21,$FM$3:$FN$15,2,FALSE)</f>
        <v>Saudiarabien</v>
      </c>
      <c r="GK21" s="100" t="str">
        <f t="shared" si="190"/>
        <v>Iran</v>
      </c>
      <c r="GL21" s="100" t="str">
        <f t="shared" si="190"/>
        <v>Irak</v>
      </c>
      <c r="GM21" s="100" t="str">
        <f t="shared" si="190"/>
        <v>Haiti</v>
      </c>
      <c r="GN21" s="100" t="str">
        <f t="shared" si="190"/>
        <v>Österrike</v>
      </c>
      <c r="GO21" s="100" t="str">
        <f t="shared" si="190"/>
        <v>Australien</v>
      </c>
      <c r="GP21" s="100" t="str">
        <f t="shared" si="190"/>
        <v>Ghana</v>
      </c>
      <c r="GQ21" s="100" t="str">
        <f t="shared" si="190"/>
        <v>Uzbekistan</v>
      </c>
      <c r="GR21" s="42" t="str">
        <f t="shared" si="81"/>
        <v/>
      </c>
      <c r="GS21" s="57"/>
      <c r="GT21" s="57"/>
      <c r="GU21" s="57"/>
      <c r="GV21" s="57"/>
      <c r="GW21" s="57"/>
      <c r="GX21" s="56"/>
    </row>
    <row r="22" spans="1:206" ht="14.25" customHeight="1" x14ac:dyDescent="0.35">
      <c r="A22" s="42"/>
      <c r="B22" s="85">
        <v>7</v>
      </c>
      <c r="C22" s="86">
        <v>46187</v>
      </c>
      <c r="D22" s="87" t="s">
        <v>171</v>
      </c>
      <c r="E22" s="88" t="s">
        <v>157</v>
      </c>
      <c r="F22" s="89" t="s">
        <v>172</v>
      </c>
      <c r="G22" s="90"/>
      <c r="H22" s="85" t="s">
        <v>157</v>
      </c>
      <c r="I22" s="90"/>
      <c r="J22" s="85" t="str">
        <f t="shared" ref="J22:J27" si="191">IF(OR(ISBLANK(G22),ISBLANK(I22)),"",IF(G22&gt;I22,1,IF(G22&lt;I22,2,"X")))</f>
        <v/>
      </c>
      <c r="K22" s="160">
        <f>IF(OR(G22="",I22="",'Resultat &amp; tabell'!G22="",'Resultat &amp; tabell'!I22=""),0,IF(G22='Resultat &amp; tabell'!G22,1,0)+IF(I22='Resultat &amp; tabell'!I22,1,0)+IF(J22='Resultat &amp; tabell'!J22,3,0))</f>
        <v>0</v>
      </c>
      <c r="L22" s="155"/>
      <c r="M22" s="92">
        <f t="shared" ref="M22:M27" si="192">IF(VLOOKUP(D22,$BT$21:$CC$25,10,FALSE)=VLOOKUP(F22,$BT$21:$CC$25,10,FALSE),VLOOKUP(D22,$BT$21:$CC$25,10,FALSE),"-")</f>
        <v>1</v>
      </c>
      <c r="N22" s="46">
        <v>1</v>
      </c>
      <c r="O22" s="93" t="str">
        <f>VLOOKUP(N22,FI22:FJ25,2,FALSE)</f>
        <v>Brasilien</v>
      </c>
      <c r="P22" s="94">
        <f t="shared" ref="P22:P25" si="193">VLOOKUP($O22,$BT$22:$CA$25,2,FALSE)</f>
        <v>0</v>
      </c>
      <c r="Q22" s="94">
        <f t="shared" ref="Q22:Q25" si="194">VLOOKUP($O22,$BT$22:$CA$25,3,FALSE)</f>
        <v>0</v>
      </c>
      <c r="R22" s="94">
        <f t="shared" ref="R22:R25" si="195">VLOOKUP($O22,$BT$22:$CA$25,4,FALSE)</f>
        <v>0</v>
      </c>
      <c r="S22" s="94">
        <f t="shared" ref="S22:S25" si="196">VLOOKUP($O22,$BT$22:$CA$25,5,FALSE)</f>
        <v>0</v>
      </c>
      <c r="T22" s="94">
        <f t="shared" ref="T22:T25" si="197">VLOOKUP($O22,$BT$22:$CA$25,6,FALSE)</f>
        <v>0</v>
      </c>
      <c r="U22" s="94">
        <f t="shared" ref="U22:U25" si="198">VLOOKUP($O22,$BT$22:$CA$25,7,FALSE)</f>
        <v>0</v>
      </c>
      <c r="V22" s="95">
        <f t="shared" ref="V22:V25" si="199">VLOOKUP($O22,$BT$22:$CA$25,8,FALSE)</f>
        <v>0</v>
      </c>
      <c r="W22" s="42"/>
      <c r="X22" s="164" t="s">
        <v>67</v>
      </c>
      <c r="Y22" s="165">
        <f>SUM(K4:K108)</f>
        <v>0</v>
      </c>
      <c r="Z22" s="165">
        <v>0</v>
      </c>
      <c r="AA22" s="166">
        <f t="shared" ref="AA22:AA29" si="200">Y22+Z22</f>
        <v>0</v>
      </c>
      <c r="AB22" s="42"/>
      <c r="AC22" s="127"/>
      <c r="AD22" s="42"/>
      <c r="AE22" s="98">
        <f t="shared" ref="AE22:AH22" si="201">C22</f>
        <v>46187</v>
      </c>
      <c r="AF22" s="98" t="str">
        <f t="shared" si="201"/>
        <v>Brasilien</v>
      </c>
      <c r="AG22" s="98" t="str">
        <f t="shared" si="201"/>
        <v>-</v>
      </c>
      <c r="AH22" s="98" t="str">
        <f t="shared" si="201"/>
        <v>Marocko</v>
      </c>
      <c r="AI22" s="90" t="str">
        <f t="shared" ref="AI22:AI27" si="202">IF(G22="","",G22)</f>
        <v/>
      </c>
      <c r="AJ22" s="85" t="str">
        <f t="shared" ref="AJ22:AJ27" si="203">H22</f>
        <v>-</v>
      </c>
      <c r="AK22" s="90" t="str">
        <f t="shared" ref="AK22:AK27" si="204">IF(I22="","",I22)</f>
        <v/>
      </c>
      <c r="AL22" s="85" t="str">
        <f t="shared" ref="AL22:AL27" si="205">J22</f>
        <v/>
      </c>
      <c r="AM22" s="91"/>
      <c r="AN22" s="49">
        <f t="shared" ref="AN22:AN27" si="206">IF(AI22&gt;AK22,1,0)</f>
        <v>0</v>
      </c>
      <c r="AO22" s="49">
        <f t="shared" ref="AO22:AO27" si="207">IF(AK22&gt;AI22,1,0)</f>
        <v>0</v>
      </c>
      <c r="AP22" s="49">
        <f t="shared" ref="AP22:AP27" si="208">IF(AND(AI22=AK22,AI22&lt;&gt;""),1,0)</f>
        <v>0</v>
      </c>
      <c r="AQ22" s="49">
        <f t="shared" ref="AQ22:AQ27" si="209">IF(AND(AI22=AK22,AI22&lt;&gt;""),1,0)</f>
        <v>0</v>
      </c>
      <c r="AR22" s="49">
        <f t="shared" ref="AR22:AR27" si="210">IF(AI22&lt;AK22,1,0)</f>
        <v>0</v>
      </c>
      <c r="AS22" s="49">
        <f t="shared" ref="AS22:AS27" si="211">IF(AK22&lt;AI22,1,)</f>
        <v>0</v>
      </c>
      <c r="AT22" s="49">
        <f t="shared" ref="AT22:AT27" si="212">IF(ISERROR(VLOOKUP(AF22,CF:CF,1,FALSE)),0,1)*IF(ISERROR(VLOOKUP(AH22,CF:CF,1,FALSE)),0,1)*AN22</f>
        <v>0</v>
      </c>
      <c r="AU22" s="49">
        <f t="shared" ref="AU22:AU27" si="213">IF(ISERROR(VLOOKUP(AF22,CF:CF,1,FALSE)),0,1)*IF(ISERROR(VLOOKUP(AH22,CF:CF,1,FALSE)),0,1)*AO22</f>
        <v>0</v>
      </c>
      <c r="AV22" s="49">
        <f t="shared" ref="AV22:AV27" si="214">IF(ISERROR(VLOOKUP(AF22,CF:CF,1,FALSE)),0,1)*IF(ISERROR(VLOOKUP(AH22,CF:CF,1,FALSE)),0,1)*AP22</f>
        <v>0</v>
      </c>
      <c r="AW22" s="49">
        <f t="shared" ref="AW22:AW27" si="215">IF(ISERROR(VLOOKUP(AF22,CF:CF,1,FALSE)),0,1)*IF(ISERROR(VLOOKUP(AH22,CF:CF,1,FALSE)),0,1)*AQ22</f>
        <v>0</v>
      </c>
      <c r="AX22" s="49">
        <f t="shared" ref="AX22:AX27" si="216">IF(ISERROR(VLOOKUP(AF22,CF:CF,1,FALSE)),0,1)*IF(ISERROR(VLOOKUP(AH22,CF:CF,1,FALSE)),0,1)*AR22</f>
        <v>0</v>
      </c>
      <c r="AY22" s="49">
        <f t="shared" ref="AY22:AY27" si="217">IF(ISERROR(VLOOKUP(AF22,CF:CF,1,FALSE)),0,1)*IF(ISERROR(VLOOKUP(AH22,CF:CF,1,FALSE)),0,1)*AS22</f>
        <v>0</v>
      </c>
      <c r="AZ22" s="49">
        <f t="shared" ref="AZ22:AZ27" si="218">IF(ISERROR(VLOOKUP(AF22,CZ:CZ,1,FALSE)),0,1)*IF(ISERROR(VLOOKUP(AH22,CZ:CZ,1,FALSE)),0,1)*AN22</f>
        <v>0</v>
      </c>
      <c r="BA22" s="49">
        <f t="shared" ref="BA22:BA27" si="219">IF(ISERROR(VLOOKUP(AF22,CZ:CZ,1,FALSE)),0,1)*IF(ISERROR(VLOOKUP(AH22,CZ:CZ,1,FALSE)),0,1)*AO22</f>
        <v>0</v>
      </c>
      <c r="BB22" s="49">
        <f t="shared" ref="BB22:BB27" si="220">IF(ISERROR(VLOOKUP(AF22,CZ:CZ,1,FALSE)),0,1)*IF(ISERROR(VLOOKUP(AH22,CZ:CZ,1,FALSE)),0,1)*AP22</f>
        <v>0</v>
      </c>
      <c r="BC22" s="49">
        <f t="shared" ref="BC22:BC27" si="221">IF(ISERROR(VLOOKUP(AF22,CZ:CZ,1,FALSE)),0,1)*IF(ISERROR(VLOOKUP(AH22,CZ:CZ,1,FALSE)),0,1)*AQ22</f>
        <v>0</v>
      </c>
      <c r="BD22" s="49">
        <f t="shared" ref="BD22:BD27" si="222">IF(ISERROR(VLOOKUP(AF22,CZ:CZ,1,FALSE)),0,1)*IF(ISERROR(VLOOKUP(AH22,CZ:CZ,1,FALSE)),0,1)*AR22</f>
        <v>0</v>
      </c>
      <c r="BE22" s="49">
        <f t="shared" ref="BE22:BE27" si="223">IF(ISERROR(VLOOKUP(AF22,CZ:CZ,1,FALSE)),0,1)*IF(ISERROR(VLOOKUP(AH22,CZ:CZ,1,FALSE)),0,1)*AS22</f>
        <v>0</v>
      </c>
      <c r="BF22" s="49">
        <f t="shared" ref="BF22:BF27" si="224">IF(ISERROR(VLOOKUP(AF22,DT:DT,1,FALSE)),0,1)*IF(ISERROR(VLOOKUP(AH22,DT:DT,1,FALSE)),0,1)*AN22</f>
        <v>0</v>
      </c>
      <c r="BG22" s="49">
        <f t="shared" ref="BG22:BG27" si="225">IF(ISERROR(VLOOKUP(AF22,DT:DT,1,FALSE)),0,1)*IF(ISERROR(VLOOKUP(AH22,DT:DT,1,FALSE)),0,1)*AO22</f>
        <v>0</v>
      </c>
      <c r="BH22" s="49">
        <f t="shared" ref="BH22:BH27" si="226">IF(ISERROR(VLOOKUP(AF22,DT:DT,1,FALSE)),0,1)*IF(ISERROR(VLOOKUP(AH22,DT:DT,1,FALSE)),0,1)*AP22</f>
        <v>0</v>
      </c>
      <c r="BI22" s="49">
        <f t="shared" ref="BI22:BI27" si="227">IF(ISERROR(VLOOKUP(AF22,DT:DT,1,FALSE)),0,1)*IF(ISERROR(VLOOKUP(AH22,DT:DT,1,FALSE)),0,1)*AQ22</f>
        <v>0</v>
      </c>
      <c r="BJ22" s="49">
        <f t="shared" ref="BJ22:BJ27" si="228">IF(ISERROR(VLOOKUP(AF22,DT:DT,1,FALSE)),0,1)*IF(ISERROR(VLOOKUP(AH22,DT:DT,1,FALSE)),0,1)*AR22</f>
        <v>0</v>
      </c>
      <c r="BK22" s="49">
        <f t="shared" ref="BK22:BK27" si="229">IF(ISERROR(VLOOKUP(AF22,DT:DT,1,FALSE)),0,1)*IF(ISERROR(VLOOKUP(AH22,DT:DT,1,FALSE)),0,1)*AS22</f>
        <v>0</v>
      </c>
      <c r="BL22" s="49">
        <f t="shared" ref="BL22:BL27" si="230">IF(ISERROR(VLOOKUP(AF22,EN:EN,1,FALSE)),0,1)*IF(ISERROR(VLOOKUP(AH22,EN:EN,1,FALSE)),0,1)*AN22</f>
        <v>0</v>
      </c>
      <c r="BM22" s="49">
        <f t="shared" ref="BM22:BM27" si="231">IF(ISERROR(VLOOKUP(AF22,EN:EN,1,FALSE)),0,1)*IF(ISERROR(VLOOKUP(AH22,EN:EN,1,FALSE)),0,1)*AO22</f>
        <v>0</v>
      </c>
      <c r="BN22" s="49">
        <f t="shared" ref="BN22:BN27" si="232">IF(ISERROR(VLOOKUP(AF22,EN:EN,1,FALSE)),0,1)*IF(ISERROR(VLOOKUP(AH22,EN:EN,1,FALSE)),0,1)*AP22</f>
        <v>0</v>
      </c>
      <c r="BO22" s="49">
        <f t="shared" ref="BO22:BO27" si="233">IF(ISERROR(VLOOKUP(AF22,EN:EN,1,FALSE)),0,1)*IF(ISERROR(VLOOKUP(AH22,EN:EN,1,FALSE)),0,1)*AQ22</f>
        <v>0</v>
      </c>
      <c r="BP22" s="49">
        <f t="shared" ref="BP22:BP27" si="234">IF(ISERROR(VLOOKUP(AF22,EN:EN,1,FALSE)),0,1)*IF(ISERROR(VLOOKUP(AH22,EN:EN,1,FALSE)),0,1)*AR22</f>
        <v>0</v>
      </c>
      <c r="BQ22" s="49">
        <f t="shared" ref="BQ22:BQ27" si="235">IF(ISERROR(VLOOKUP(AF22,EN:EN,1,FALSE)),0,1)*IF(ISERROR(VLOOKUP(AH22,EN:EN,1,FALSE)),0,1)*AS22</f>
        <v>0</v>
      </c>
      <c r="BR22" s="14"/>
      <c r="BS22" s="14"/>
      <c r="BT22" s="14" t="s">
        <v>171</v>
      </c>
      <c r="BU22" s="49">
        <f t="shared" ref="BU22:BU25" si="236">(SUMIF(AF$4:AF$108,BT22,AN$4:AN$108)+SUMIF(AH$4:AH$108,BT22,AO$4:AO$108))</f>
        <v>0</v>
      </c>
      <c r="BV22" s="49">
        <f t="shared" ref="BV22:BV25" si="237">(SUMIF(AF$4:AF$108,BT22,AP$4:AP$108)+SUMIF(AH$4:AH$108,BT22,AQ$4:AQ$108))</f>
        <v>0</v>
      </c>
      <c r="BW22" s="49">
        <f t="shared" ref="BW22:BW25" si="238">(SUMIF(AF$4:AF$108,BT22,AR$4:AR$108)+SUMIF(AH$4:AH$108,BT22,AS$4:AS$108))</f>
        <v>0</v>
      </c>
      <c r="BX22" s="49">
        <f t="shared" ref="BX22:BX25" si="239">SUMIF($AF$4:$AF$108,BT22,$AI$4:$AI$108)+SUMIF($AH$4:$AH$108,BT22,$AK$4:$AK$108)</f>
        <v>0</v>
      </c>
      <c r="BY22" s="49">
        <f t="shared" ref="BY22:BY25" si="240">SUMIF($AF$4:$AF$108,BT22,$AK$4:$AK$108)+SUMIF($AH$4:$AH$108,BT22,$AI$4:$AI$108)</f>
        <v>0</v>
      </c>
      <c r="BZ22" s="49">
        <f t="shared" ref="BZ22:BZ25" si="241">BX22-BY22</f>
        <v>0</v>
      </c>
      <c r="CA22" s="49">
        <f t="shared" ref="CA22:CA25" si="242">IFERROR(BU22*3+BV22*1,0)</f>
        <v>0</v>
      </c>
      <c r="CB22" s="49" t="s">
        <v>163</v>
      </c>
      <c r="CC22" s="99">
        <f>RANK(CA22,CA22:CA25)</f>
        <v>1</v>
      </c>
      <c r="CD22" s="49">
        <f>SUMPRODUCT((CA22:CA25=CA22)*(BZ22:BZ25&gt;BZ22))</f>
        <v>0</v>
      </c>
      <c r="CE22" s="14"/>
      <c r="CF22" s="14" t="str">
        <f t="shared" ref="CF22:CF25" si="243">IF(CC22=1,BT22,)</f>
        <v>Brasilien</v>
      </c>
      <c r="CG22" s="49">
        <f t="shared" ref="CG22:CG25" si="244">(SUMIF($AF$4:$AF$108,$BT22,$AT$4:$AT$108)+SUMIF($AH$4:$AH$108,$BT22,$AU$4:$AU$108))</f>
        <v>0</v>
      </c>
      <c r="CH22" s="49">
        <f t="shared" ref="CH22:CH25" si="245">(SUMIF($AF$4:$AF$108,$BT22,$AV$4:$AV$108)+SUMIF($AH$4:$AH$108,$BT22,$AW$4:$AW$108))</f>
        <v>0</v>
      </c>
      <c r="CI22" s="49">
        <f t="shared" ref="CI22:CI25" si="246">(SUMIF($AF$4:$AF$108,$BT22,$AX$4:$AX$108)+SUMIF($AH$4:$AH$108,$BT22,$AY$4:$AY$108))</f>
        <v>0</v>
      </c>
      <c r="CJ22" s="49">
        <f t="shared" ref="CJ22:CJ25" si="247">IFERROR(CG22*3+CH22*1,0)</f>
        <v>0</v>
      </c>
      <c r="CK22" s="49" t="str">
        <f t="shared" ref="CK22:CK25" si="248">CB22</f>
        <v>C</v>
      </c>
      <c r="CL22" s="49">
        <f>IF(CF22&gt;0,RANK(CJ22,CJ22:CJ25),)</f>
        <v>1</v>
      </c>
      <c r="CM22" s="49">
        <f>IF(AND(CF22&gt;0,COUNTIF(CL22:CL25,CL22)&gt;1),SUMIFS($AI$4:$AI$108,$AF$4:$AF$108,$BT22,$M$4:$M$108,1)+SUMIFS($AK$4:$AK$108,$AH$4:$AH$108,$BT22,$M$4:$M$108,1)-SUMIFS($AK$4:$AK$108,$AF$4:$AF$108,$BT22,$M$4:$M$108,1)-SUMIFS($AI$4:$AI$108,$AH$4:$AH$108,$BT22,$M$4:$M$108,1),)</f>
        <v>0</v>
      </c>
      <c r="CN22" s="49">
        <f>IF(AND(CF22&gt;0,COUNTIF(CL22:CL25,CL22)&gt;1),CL22+RANK(CM22,CM22:CM25)-1,CL22)</f>
        <v>1</v>
      </c>
      <c r="CO22" s="49">
        <f>IF(AND(CF22&gt;0,COUNTIF(CN22:CN25,CN22)&gt;1),SUMIFS($AI$4:$AI$108,$AF$4:$AF$108,$BT22,$M$4:$M$108,1)+SUMIFS($AK$4:$AK$108,$AH$4:$AH$108,$BT22,$M$4:$M$108,1),)</f>
        <v>0</v>
      </c>
      <c r="CP22" s="49">
        <f>IF(AND(CF22&gt;0,COUNTIF(CN22:CN25,CN22)&gt;1),CN22+RANK(CO22,CO22:CO25)-1,CN22)</f>
        <v>1</v>
      </c>
      <c r="CQ22" s="49">
        <f t="shared" ref="CQ22:CQ25" si="249">IF(CP22=0,"",CP22)</f>
        <v>1</v>
      </c>
      <c r="CR22" s="49">
        <f>IF(OR(CQ22="",COUNTIF(CQ22:CQ25,CQ22)=1),"",$BZ22)</f>
        <v>0</v>
      </c>
      <c r="CS22" s="49">
        <f>IF(CQ22="","",IF(COUNTIF(CQ22:CQ25,CQ22)=1,CQ22,CQ22+RANK(CR22,CR22:CR25,0)-1))</f>
        <v>1</v>
      </c>
      <c r="CT22" s="49">
        <f>IF(OR(CS22="",COUNTIF(CS22:CS25,CS22)=1),"",$BX22)</f>
        <v>0</v>
      </c>
      <c r="CU22" s="49">
        <f>IF(CQ22="","",IF(COUNTIF(CS22:CS25,CS22)=1,CS22,CS22+RANK(CT22,CT22:CT25,0)-1))</f>
        <v>1</v>
      </c>
      <c r="CV22" s="49">
        <f>IF(OR(CU22="",COUNTIF(CU22:CU25,CU22)=1),"",$BU22)</f>
        <v>0</v>
      </c>
      <c r="CW22" s="49">
        <f>IF(CQ22="","",IF(COUNTIF(CU22:CU25,CU22)=1,CU22,CU22+RANK(CV22,CV22:CV25,0)-1))</f>
        <v>1</v>
      </c>
      <c r="CX22" s="49">
        <f>IF(CF22&gt;0,BM20+RANK(CW22,CW22:CW25,1),)</f>
        <v>1</v>
      </c>
      <c r="CY22" s="14"/>
      <c r="CZ22" s="14">
        <f t="shared" ref="CZ22:CZ25" si="250">IF(CC22=2,BT22,)</f>
        <v>0</v>
      </c>
      <c r="DA22" s="49">
        <f t="shared" ref="DA22:DA25" si="251">(SUMIF($AF$4:$AF$108,$BT22,$AZ$4:$AZ$108)+SUMIF($AH$4:$AH$108,$BT22,$BA$4:$BA$108))</f>
        <v>0</v>
      </c>
      <c r="DB22" s="49">
        <f t="shared" ref="DB22:DB25" si="252">(SUMIF($AF$4:$AF$108,$BT22,$BB$4:$BB$108)+SUMIF($AH$4:$AH$108,$BT22,$BC$4:$BC$108))</f>
        <v>0</v>
      </c>
      <c r="DC22" s="49">
        <f t="shared" ref="DC22:DC25" si="253">(SUMIF($AF$4:$AF$108,$BT22,$BD$4:$BD$108)+SUMIF($AH$4:$AH$108,$BT22,$BE$4:$BE$108))</f>
        <v>0</v>
      </c>
      <c r="DD22" s="49">
        <f t="shared" ref="DD22:DD25" si="254">IFERROR(DA22*3+DB22*1,0)</f>
        <v>0</v>
      </c>
      <c r="DE22" s="49" t="str">
        <f t="shared" ref="DE22:DE25" si="255">$CB22</f>
        <v>C</v>
      </c>
      <c r="DF22" s="49">
        <f>IF(CZ22&gt;0,RANK(DD22,DD22:DD25)+CG20,)</f>
        <v>0</v>
      </c>
      <c r="DG22" s="49">
        <f>IF(AND(CZ22&gt;0,COUNTIF(DF22:DF25,DF22)&gt;1),SUMIFS($AI$4:$AI$108,$AF$4:$AF$108,$BT22,$M$4:$M$108,2)+SUMIFS($AK$4:$AK$108,$AH$4:$AH108,$BT22,$M$4:$M$108,2)-SUMIFS($AK$4:$AK$108,$AF$4:$AF$108,$BT22,$M$4:$M$108,2)-SUMIFS($AI$4:$AI$108,$AH$4:$AH$108,$BT22,$M$4:$M$108,2),)</f>
        <v>0</v>
      </c>
      <c r="DH22" s="49">
        <f>IF(AND(CZ22&gt;0,COUNTIF(DF22:DF25,DF22)&gt;1),DF22+RANK(DG22,DG22:DG25)-1,DF22)</f>
        <v>0</v>
      </c>
      <c r="DI22" s="49">
        <f>IF(AND(CZ22&gt;0,COUNTIF(DH22:DH25,DH22)&gt;1),SUMIFS($AI$4:$AI$108,$AF$4:$AF$108,$BT22,$M$4:$M$108,2)+SUMIFS($AK$4:$AK$108,$AH$4:$AH$108,$BT22,$M$4:$M$108,2),)</f>
        <v>0</v>
      </c>
      <c r="DJ22" s="49">
        <f>IF(AND(CZ22&gt;0,COUNTIF(DH22:DH25,DH22)&gt;1),DH22+RANK(DI22,DI22:DI25)-1,DH22)</f>
        <v>0</v>
      </c>
      <c r="DK22" s="49" t="str">
        <f t="shared" ref="DK22:DK25" si="256">IF(DJ22=0,"",DJ22)</f>
        <v/>
      </c>
      <c r="DL22" s="49" t="str">
        <f>IF(OR(DK22="",COUNTIF(DK22:DK25,DK22)=1),"",$BZ22)</f>
        <v/>
      </c>
      <c r="DM22" s="49" t="str">
        <f>IF(DK22="","",IF(COUNTIF(DK22:DK25,DK22)=1,DK22,DK22+RANK(DL22,DL22:DL25,0)-1))</f>
        <v/>
      </c>
      <c r="DN22" s="49" t="str">
        <f>IF(OR(DM22="",COUNTIF(DM22:DM25,DM22)=1),"",$BX22)</f>
        <v/>
      </c>
      <c r="DO22" s="49" t="str">
        <f>IF(DK22="","",IF(COUNTIF(DM22:DM25,DM22)=1,DM22,DM22+RANK(DN22,DN22:DN25,0)-1))</f>
        <v/>
      </c>
      <c r="DP22" s="49" t="str">
        <f>IF(OR(DO22="",COUNTIF(DO22:DO25,DO22)=1),"",$BU22)</f>
        <v/>
      </c>
      <c r="DQ22" s="49" t="str">
        <f>IF(DK22="","",IF(COUNTIF(DO22:DO25,DO22)=1,DO22,DO22+RANK(DP22,DP22:DP25,0)-1))</f>
        <v/>
      </c>
      <c r="DR22" s="49">
        <f>IF(CZ22&gt;0,CG20+RANK(DQ22,DQ22:DQ25,1),)</f>
        <v>0</v>
      </c>
      <c r="DS22" s="14"/>
      <c r="DT22" s="49">
        <f t="shared" ref="DT22:DT25" si="257">IF(CC22=3,BT22,)</f>
        <v>0</v>
      </c>
      <c r="DU22" s="49">
        <f t="shared" ref="DU22:DU25" si="258">(SUMIF($AF$4:$AF$108,BT22,$BF$4:$BF$108)+SUMIF($AH$4:$AH$108,BT22,$BG$4:$BG$108))</f>
        <v>0</v>
      </c>
      <c r="DV22" s="49">
        <f t="shared" ref="DV22:DV25" si="259">(SUMIF($AF$4:$AF$108,BT22,$BH$4:$BH$108)+SUMIF($AH$4:$AH$108,BT22,$BI$4:$BI$108))</f>
        <v>0</v>
      </c>
      <c r="DW22" s="49">
        <f t="shared" ref="DW22:DW25" si="260">(SUMIF($AF$4:$AF$108,BT22,$BJ$4:$BJ$108)+SUMIF($AH$4:$AH$108,BT22,$BK$4:$BK$108))</f>
        <v>0</v>
      </c>
      <c r="DX22" s="49">
        <f t="shared" ref="DX22:DX25" si="261">IFERROR(DU22*3+DV22*1,0)</f>
        <v>0</v>
      </c>
      <c r="DY22" s="49" t="str">
        <f t="shared" ref="DY22:DY25" si="262">CB22</f>
        <v>C</v>
      </c>
      <c r="DZ22" s="49">
        <f>IF(DT22&gt;0,RANK(DX22,DX22:DX25)+CG20+DA20,)</f>
        <v>0</v>
      </c>
      <c r="EA22" s="49">
        <f>IF(AND(DT22&gt;0,COUNTIF(DZ22:DZ25,DZ22)&gt;1),SUMIFS($AI$4:$AI$108,$AF$4:$AF$108,$BT22,$M$4:$M$108,3)+SUMIFS($AK$4:$AK$108,$AH$4:$AH$108,$BT22,$M$4:$M$108,3)-SUMIFS($AK$4:$AK$108,$AF$4:$AF$108,$BT22,$M$4:$M$108,3)-SUMIFS($AI$4:$AI$108,$AH$4:$AH$108,$BT22,$M$4:$M$108,3),)</f>
        <v>0</v>
      </c>
      <c r="EB22" s="49">
        <f>IF(AND(DT22&gt;0,COUNTIF(DZ22:DZ25,DZ22)&gt;1),DZ22+RANK(EA22,EA22:EA25)-1,DZ22)</f>
        <v>0</v>
      </c>
      <c r="EC22" s="49">
        <f>IF(AND(DT22&gt;0,COUNTIF(EB22:EB25,EB22)&gt;1),SUMIFS($AI$4:$AI$108,$AF$4:$AF$108,$BT22,$M$4:$M$108,3)+SUMIFS($AK$4:$AK$108,$AH$4:$AH$108,$BT22,$M$4:$M$108,3),)</f>
        <v>0</v>
      </c>
      <c r="ED22" s="49">
        <f>IF(AND(DT22&gt;0,COUNTIF(EB22:EB25,EB22)&gt;1),EB22+RANK(EC22,EC22:EC25)-1,EB22)</f>
        <v>0</v>
      </c>
      <c r="EE22" s="49" t="str">
        <f t="shared" ref="EE22:EE25" si="263">IF(ED22=0,"",ED22)</f>
        <v/>
      </c>
      <c r="EF22" s="49" t="str">
        <f>IF(OR(EE22="",COUNTIF(EE22:EE25,EE22)=1),"",$BZ22)</f>
        <v/>
      </c>
      <c r="EG22" s="49" t="str">
        <f>IF(EE22="","",IF(COUNTIF(EE22:EE25,EE22)=1,EE22,EE22+RANK(EF22,EF22:EF25,0)-1))</f>
        <v/>
      </c>
      <c r="EH22" s="49" t="str">
        <f>IF(OR(EG22="",COUNTIF(EG22:EG25,EG22)=1),"",$BX22)</f>
        <v/>
      </c>
      <c r="EI22" s="49" t="str">
        <f>IF(EE22="","",IF(COUNTIF(EG22:EG25,EG22)=1,EG22,EG22+RANK(EH22,EH22:EH25,0)-1))</f>
        <v/>
      </c>
      <c r="EJ22" s="49" t="str">
        <f>IF(OR(EI22="",COUNTIF(EI22:EI25,EI22)=1),"",$BU22)</f>
        <v/>
      </c>
      <c r="EK22" s="49" t="str">
        <f>IF(EE22="","",IF(COUNTIF(EI22:EI25,EI22)=1,EI22,EI22+RANK(EJ22,EJ22:EJ25,0)-1))</f>
        <v/>
      </c>
      <c r="EL22" s="49">
        <f>IF(DT22&gt;0,CG20+DA20+RANK(EK22,EK22:EK25,1),)</f>
        <v>0</v>
      </c>
      <c r="EM22" s="14"/>
      <c r="EN22" s="49">
        <f t="shared" ref="EN22:EN25" si="264">IF(CC22=4,BT22,)</f>
        <v>0</v>
      </c>
      <c r="EO22" s="49">
        <f t="shared" ref="EO22:EO25" si="265">(SUMIF($AF$4:$AF$108,$BT22,$BL$4:$BL$108)+SUMIF($AH$4:$AH$108,$BT22,$BM$4:$BM$108))</f>
        <v>0</v>
      </c>
      <c r="EP22" s="49">
        <f t="shared" ref="EP22:EP25" si="266">(SUMIF($AF$4:$AF$108,$BT22,$BN$4:$BN$108)+SUMIF($AH$4:$AH$108,$BT22,$BO$4:$BO$108))</f>
        <v>0</v>
      </c>
      <c r="EQ22" s="49">
        <f t="shared" ref="EQ22:EQ25" si="267">(SUMIF($AF$4:$AF$108,$BT22,$BP$4:$BP$108)+SUMIF($AH$4:$AH$108,$BT22,$BQ$4:$BQ$108))</f>
        <v>0</v>
      </c>
      <c r="ER22" s="49">
        <f t="shared" ref="ER22:ER25" si="268">IFERROR(EO22*3+EP22*1,0)</f>
        <v>0</v>
      </c>
      <c r="ES22" s="49" t="str">
        <f t="shared" ref="ES22:ES25" si="269">$CB22</f>
        <v>C</v>
      </c>
      <c r="ET22" s="49">
        <f>IF(EN22&gt;0,RANK(ER22,ER22:ER25)+CG20+DA20+DU20,)</f>
        <v>0</v>
      </c>
      <c r="EU22" s="49">
        <f>IF(AND(EN22&gt;0,COUNTIF(ET22:ET25,ET22)&gt;1),SUMIFS($AI$4:$AI$108,$AF$4:$AF$108,$BT22,$M$4:$M$108,4)+SUMIFS($AK$4:$AK$108,$AH$4:$AH$108,$BT22,$M$4:$M$108,4)-SUMIFS($AK$4:$AK$108,$AF$4:$AF$108,$BT22,$M$4:$M$108,4)-SUMIFS($AI$4:$AI$108,$AH$4:$AH$108,$BT22,$M$4:$M$108,4),)</f>
        <v>0</v>
      </c>
      <c r="EV22" s="49">
        <f>IF(AND(EN22&gt;0,COUNTIF(ET22:ET25,ET22)&gt;1),ET22+RANK(EU22,EU22:EU25)-1,ET22)</f>
        <v>0</v>
      </c>
      <c r="EW22" s="49">
        <f t="shared" ref="EW22:EW25" si="270">IF(AND(EN22&gt;0,COUNTIF(EV22:EV25,EV22)&gt;1),SUMIFS($AI$4:$AI$108,$AF$4:$AF$108,$BT22,$M$4:$M$108,4)+SUMIFS($AK$4:$AK$108,$AH$4:$AH$108,$BT22,$M$4:$M$108,4),)</f>
        <v>0</v>
      </c>
      <c r="EX22" s="49">
        <f>IF(AND(EN22&gt;0,COUNTIF(EV22:EV25,EV22)&gt;1),EV22+RANK(EW22,EW22:EW25)-1,EV22)</f>
        <v>0</v>
      </c>
      <c r="EY22" s="49" t="str">
        <f t="shared" ref="EY22:EY25" si="271">IF(EX22=0,"",EX22)</f>
        <v/>
      </c>
      <c r="EZ22" s="49" t="str">
        <f>IF(OR(EY22="",COUNTIF(EY22:EY25,EY22)=1),"",$BZ22)</f>
        <v/>
      </c>
      <c r="FA22" s="49" t="str">
        <f>IF(EY22="","",IF(COUNTIF(EY22:EY25,EY22)=1,EY22,EY22+RANK(EZ22,EZ22:EZ25,0)-1))</f>
        <v/>
      </c>
      <c r="FB22" s="49" t="str">
        <f>IF(OR(FA22="",COUNTIF(FA22:FA25,FA22)=1),"",$BX22)</f>
        <v/>
      </c>
      <c r="FC22" s="49" t="str">
        <f>IF(EY22="","",IF(COUNTIF(FA22:FA25,FA22)=1,FA22,FA22+RANK(FB22,FB22:FB25,0)-1))</f>
        <v/>
      </c>
      <c r="FD22" s="49" t="str">
        <f>IF(OR(FC22="",COUNTIF(FC22:FC25,FC22)=1),"",$BU22)</f>
        <v/>
      </c>
      <c r="FE22" s="49" t="str">
        <f>IF(EY22="","",IF(COUNTIF(FC22:FC25,FC22)=1,FC22,FC22+RANK(FD22,FD22:FD25,0)-1))</f>
        <v/>
      </c>
      <c r="FF22" s="49">
        <f>IF(EN22&gt;0,CG20+DA20+DU20+RANK(FE22,FE22:FE25,1),)</f>
        <v>0</v>
      </c>
      <c r="FG22" s="14"/>
      <c r="FH22" s="49">
        <f>IFERROR(VLOOKUP(FJ22,CF21:CX25,19,FALSE),IFERROR(VLOOKUP(FJ22,CZ21:DR25,19,FALSE),IFERROR(VLOOKUP(FJ22,DT21:EL25,19,FALSE),VLOOKUP(FJ22,EN21:FF25,19,FALSE))))</f>
        <v>1</v>
      </c>
      <c r="FI22" s="49">
        <f>RANK(FH22,FH22:FH25,1)+COUNTIF(FH22,FH22)-1</f>
        <v>1</v>
      </c>
      <c r="FJ22" s="14" t="str">
        <f t="shared" ref="FJ22:FJ25" si="272">BT22</f>
        <v>Brasilien</v>
      </c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4">
        <v>20</v>
      </c>
      <c r="GA22" s="44" t="str">
        <f t="shared" si="79"/>
        <v>CJIDHFLK</v>
      </c>
      <c r="GB22" s="44" t="s">
        <v>163</v>
      </c>
      <c r="GC22" s="44" t="s">
        <v>159</v>
      </c>
      <c r="GD22" s="44" t="s">
        <v>150</v>
      </c>
      <c r="GE22" s="44" t="s">
        <v>147</v>
      </c>
      <c r="GF22" s="44" t="s">
        <v>160</v>
      </c>
      <c r="GG22" s="44" t="s">
        <v>109</v>
      </c>
      <c r="GH22" s="44" t="s">
        <v>152</v>
      </c>
      <c r="GI22" s="44" t="s">
        <v>151</v>
      </c>
      <c r="GJ22" s="100" t="str">
        <f t="shared" ref="GJ22:GQ22" si="273">VLOOKUP(GB22,$FM$3:$FN$15,2,FALSE)</f>
        <v>Haiti</v>
      </c>
      <c r="GK22" s="100" t="str">
        <f t="shared" si="273"/>
        <v>Österrike</v>
      </c>
      <c r="GL22" s="100" t="str">
        <f t="shared" si="273"/>
        <v>Irak</v>
      </c>
      <c r="GM22" s="100" t="str">
        <f t="shared" si="273"/>
        <v>Australien</v>
      </c>
      <c r="GN22" s="100" t="str">
        <f t="shared" si="273"/>
        <v>Saudiarabien</v>
      </c>
      <c r="GO22" s="100" t="str">
        <f t="shared" si="273"/>
        <v>Sverige</v>
      </c>
      <c r="GP22" s="100" t="str">
        <f t="shared" si="273"/>
        <v>Ghana</v>
      </c>
      <c r="GQ22" s="100" t="str">
        <f t="shared" si="273"/>
        <v>Uzbekistan</v>
      </c>
      <c r="GR22" s="42" t="str">
        <f t="shared" si="81"/>
        <v/>
      </c>
      <c r="GS22" s="42"/>
      <c r="GT22" s="42"/>
      <c r="GU22" s="42"/>
      <c r="GV22" s="42"/>
      <c r="GW22" s="42"/>
      <c r="GX22" s="44"/>
    </row>
    <row r="23" spans="1:206" ht="14.25" customHeight="1" x14ac:dyDescent="0.35">
      <c r="A23" s="42"/>
      <c r="B23" s="85">
        <v>5</v>
      </c>
      <c r="C23" s="86">
        <v>46187</v>
      </c>
      <c r="D23" s="87" t="s">
        <v>173</v>
      </c>
      <c r="E23" s="88" t="s">
        <v>157</v>
      </c>
      <c r="F23" s="89" t="s">
        <v>174</v>
      </c>
      <c r="G23" s="90"/>
      <c r="H23" s="85" t="s">
        <v>157</v>
      </c>
      <c r="I23" s="90"/>
      <c r="J23" s="85" t="str">
        <f t="shared" si="191"/>
        <v/>
      </c>
      <c r="K23" s="160">
        <f>IF(OR(G23="",I23="",'Resultat &amp; tabell'!G23="",'Resultat &amp; tabell'!I23=""),0,IF(G23='Resultat &amp; tabell'!G23,1,0)+IF(I23='Resultat &amp; tabell'!I23,1,0)+IF(J23='Resultat &amp; tabell'!J23,3,0))</f>
        <v>0</v>
      </c>
      <c r="L23" s="155"/>
      <c r="M23" s="92">
        <f t="shared" si="192"/>
        <v>1</v>
      </c>
      <c r="N23" s="46">
        <v>2</v>
      </c>
      <c r="O23" s="104" t="str">
        <f>VLOOKUP(N23,FI22:FJ25,2,FALSE)</f>
        <v>Marocko</v>
      </c>
      <c r="P23" s="105">
        <f t="shared" si="193"/>
        <v>0</v>
      </c>
      <c r="Q23" s="105">
        <f t="shared" si="194"/>
        <v>0</v>
      </c>
      <c r="R23" s="105">
        <f t="shared" si="195"/>
        <v>0</v>
      </c>
      <c r="S23" s="105">
        <f t="shared" si="196"/>
        <v>0</v>
      </c>
      <c r="T23" s="105">
        <f t="shared" si="197"/>
        <v>0</v>
      </c>
      <c r="U23" s="105">
        <f t="shared" si="198"/>
        <v>0</v>
      </c>
      <c r="V23" s="106">
        <f t="shared" si="199"/>
        <v>0</v>
      </c>
      <c r="W23" s="42"/>
      <c r="X23" s="167" t="s">
        <v>220</v>
      </c>
      <c r="Y23" s="44">
        <f>SUM(K112:K127)</f>
        <v>0</v>
      </c>
      <c r="Z23" s="44">
        <f>R112</f>
        <v>0</v>
      </c>
      <c r="AA23" s="168">
        <f t="shared" si="200"/>
        <v>0</v>
      </c>
      <c r="AB23" s="42"/>
      <c r="AC23" s="127"/>
      <c r="AD23" s="42"/>
      <c r="AE23" s="98">
        <f t="shared" ref="AE23:AH23" si="274">C23</f>
        <v>46187</v>
      </c>
      <c r="AF23" s="98" t="str">
        <f t="shared" si="274"/>
        <v>Haiti</v>
      </c>
      <c r="AG23" s="98" t="str">
        <f t="shared" si="274"/>
        <v>-</v>
      </c>
      <c r="AH23" s="98" t="str">
        <f t="shared" si="274"/>
        <v>Skottland</v>
      </c>
      <c r="AI23" s="90" t="str">
        <f t="shared" si="202"/>
        <v/>
      </c>
      <c r="AJ23" s="85" t="str">
        <f t="shared" si="203"/>
        <v>-</v>
      </c>
      <c r="AK23" s="90" t="str">
        <f t="shared" si="204"/>
        <v/>
      </c>
      <c r="AL23" s="85" t="str">
        <f t="shared" si="205"/>
        <v/>
      </c>
      <c r="AM23" s="91"/>
      <c r="AN23" s="49">
        <f t="shared" si="206"/>
        <v>0</v>
      </c>
      <c r="AO23" s="49">
        <f t="shared" si="207"/>
        <v>0</v>
      </c>
      <c r="AP23" s="49">
        <f t="shared" si="208"/>
        <v>0</v>
      </c>
      <c r="AQ23" s="49">
        <f t="shared" si="209"/>
        <v>0</v>
      </c>
      <c r="AR23" s="49">
        <f t="shared" si="210"/>
        <v>0</v>
      </c>
      <c r="AS23" s="49">
        <f t="shared" si="211"/>
        <v>0</v>
      </c>
      <c r="AT23" s="49">
        <f t="shared" si="212"/>
        <v>0</v>
      </c>
      <c r="AU23" s="49">
        <f t="shared" si="213"/>
        <v>0</v>
      </c>
      <c r="AV23" s="49">
        <f t="shared" si="214"/>
        <v>0</v>
      </c>
      <c r="AW23" s="49">
        <f t="shared" si="215"/>
        <v>0</v>
      </c>
      <c r="AX23" s="49">
        <f t="shared" si="216"/>
        <v>0</v>
      </c>
      <c r="AY23" s="49">
        <f t="shared" si="217"/>
        <v>0</v>
      </c>
      <c r="AZ23" s="49">
        <f t="shared" si="218"/>
        <v>0</v>
      </c>
      <c r="BA23" s="49">
        <f t="shared" si="219"/>
        <v>0</v>
      </c>
      <c r="BB23" s="49">
        <f t="shared" si="220"/>
        <v>0</v>
      </c>
      <c r="BC23" s="49">
        <f t="shared" si="221"/>
        <v>0</v>
      </c>
      <c r="BD23" s="49">
        <f t="shared" si="222"/>
        <v>0</v>
      </c>
      <c r="BE23" s="49">
        <f t="shared" si="223"/>
        <v>0</v>
      </c>
      <c r="BF23" s="49">
        <f t="shared" si="224"/>
        <v>0</v>
      </c>
      <c r="BG23" s="49">
        <f t="shared" si="225"/>
        <v>0</v>
      </c>
      <c r="BH23" s="49">
        <f t="shared" si="226"/>
        <v>0</v>
      </c>
      <c r="BI23" s="49">
        <f t="shared" si="227"/>
        <v>0</v>
      </c>
      <c r="BJ23" s="49">
        <f t="shared" si="228"/>
        <v>0</v>
      </c>
      <c r="BK23" s="49">
        <f t="shared" si="229"/>
        <v>0</v>
      </c>
      <c r="BL23" s="49">
        <f t="shared" si="230"/>
        <v>0</v>
      </c>
      <c r="BM23" s="49">
        <f t="shared" si="231"/>
        <v>0</v>
      </c>
      <c r="BN23" s="49">
        <f t="shared" si="232"/>
        <v>0</v>
      </c>
      <c r="BO23" s="49">
        <f t="shared" si="233"/>
        <v>0</v>
      </c>
      <c r="BP23" s="49">
        <f t="shared" si="234"/>
        <v>0</v>
      </c>
      <c r="BQ23" s="49">
        <f t="shared" si="235"/>
        <v>0</v>
      </c>
      <c r="BR23" s="14"/>
      <c r="BS23" s="14"/>
      <c r="BT23" s="14" t="s">
        <v>172</v>
      </c>
      <c r="BU23" s="49">
        <f t="shared" si="236"/>
        <v>0</v>
      </c>
      <c r="BV23" s="49">
        <f t="shared" si="237"/>
        <v>0</v>
      </c>
      <c r="BW23" s="49">
        <f t="shared" si="238"/>
        <v>0</v>
      </c>
      <c r="BX23" s="49">
        <f t="shared" si="239"/>
        <v>0</v>
      </c>
      <c r="BY23" s="49">
        <f t="shared" si="240"/>
        <v>0</v>
      </c>
      <c r="BZ23" s="49">
        <f t="shared" si="241"/>
        <v>0</v>
      </c>
      <c r="CA23" s="49">
        <f t="shared" si="242"/>
        <v>0</v>
      </c>
      <c r="CB23" s="49" t="s">
        <v>163</v>
      </c>
      <c r="CC23" s="99">
        <f>RANK(CA23,CA22:CA25)</f>
        <v>1</v>
      </c>
      <c r="CD23" s="49">
        <f>SUMPRODUCT((CA22:CA25=CA23)*(BZ22:BZ25&gt;BZ23))</f>
        <v>0</v>
      </c>
      <c r="CE23" s="14"/>
      <c r="CF23" s="14" t="str">
        <f t="shared" si="243"/>
        <v>Marocko</v>
      </c>
      <c r="CG23" s="49">
        <f t="shared" si="244"/>
        <v>0</v>
      </c>
      <c r="CH23" s="49">
        <f t="shared" si="245"/>
        <v>0</v>
      </c>
      <c r="CI23" s="49">
        <f t="shared" si="246"/>
        <v>0</v>
      </c>
      <c r="CJ23" s="49">
        <f t="shared" si="247"/>
        <v>0</v>
      </c>
      <c r="CK23" s="49" t="str">
        <f t="shared" si="248"/>
        <v>C</v>
      </c>
      <c r="CL23" s="49">
        <f>IF(CF23&gt;0,RANK(CJ23,CJ22:CJ25),)</f>
        <v>1</v>
      </c>
      <c r="CM23" s="49">
        <f>IF(AND(CF23&gt;0,COUNTIF(CL22:CL25,CL23)&gt;1),SUMIFS($AI$4:$AI$108,$AF$4:$AF$108,$BT23,$M$4:$M$108,1)+SUMIFS($AK$4:$AK$108,$AH$4:$AH$108,$BT23,$M$4:$M$108,1)-SUMIFS($AK$4:$AK$108,$AF$4:$AF$108,$BT23,$M$4:$M$108,1)-SUMIFS($AI$4:$AI$108,$AH$4:$AH$108,$BT23,$M$4:$M$108,1),)</f>
        <v>0</v>
      </c>
      <c r="CN23" s="49">
        <f>IF(AND(CF23&gt;0,COUNTIF(CL22:CL25,CL23)&gt;1),CL23+RANK(CM23,CM22:CM25)-1,CL23)</f>
        <v>1</v>
      </c>
      <c r="CO23" s="49">
        <f>IF(AND(CF23&gt;0,COUNTIF(CN22:CN25,CN23)&gt;1),SUMIFS($AI$4:$AI$108,$AF$4:$AF$108,$BT23,$M$4:$M$108,1)+SUMIFS($AK$4:$AK$108,$AH$4:$AH$108,$BT23,$M$4:$M$108,1),)</f>
        <v>0</v>
      </c>
      <c r="CP23" s="49">
        <f>IF(AND(CF23&gt;0,COUNTIF(CN22:CN25,CN23)&gt;1),CN23+RANK(CO23,CO22:CO25)-1,CN23)</f>
        <v>1</v>
      </c>
      <c r="CQ23" s="49">
        <f t="shared" si="249"/>
        <v>1</v>
      </c>
      <c r="CR23" s="49">
        <f>IF(OR(CQ23="",COUNTIF(CQ22:CQ25,CQ23)=1),"",$BZ23)</f>
        <v>0</v>
      </c>
      <c r="CS23" s="49">
        <f>IF(CQ23="","",IF(COUNTIF(CQ22:CQ25,CQ23)=1,CQ23,CQ23+RANK(CR23,CR22:CR25,0)-1))</f>
        <v>1</v>
      </c>
      <c r="CT23" s="49">
        <f>IF(OR(CS23="",COUNTIF(CS22:CS25,CS23)=1),"",$BX23)</f>
        <v>0</v>
      </c>
      <c r="CU23" s="49">
        <f>IF(CQ23="","",IF(COUNTIF(CS22:CS25,CS23)=1,CS23,CS23+RANK(CT23,CT22:CT25,0)-1))</f>
        <v>1</v>
      </c>
      <c r="CV23" s="49">
        <f>IF(OR(CU23="",COUNTIF(CU22:CU25,CU23)=1),"",$BU23)</f>
        <v>0</v>
      </c>
      <c r="CW23" s="49">
        <f>IF(CQ23="","",IF(COUNTIF(CU22:CU25,CU23)=1,CU23,CU23+RANK(CV23,CV22:CV25,0)-1))</f>
        <v>1</v>
      </c>
      <c r="CX23" s="49">
        <f>IF(CF23&gt;0,BM20+RANK(CW23,CW22:CW25,1),)</f>
        <v>1</v>
      </c>
      <c r="CY23" s="14"/>
      <c r="CZ23" s="14">
        <f t="shared" si="250"/>
        <v>0</v>
      </c>
      <c r="DA23" s="49">
        <f t="shared" si="251"/>
        <v>0</v>
      </c>
      <c r="DB23" s="49">
        <f t="shared" si="252"/>
        <v>0</v>
      </c>
      <c r="DC23" s="49">
        <f t="shared" si="253"/>
        <v>0</v>
      </c>
      <c r="DD23" s="49">
        <f t="shared" si="254"/>
        <v>0</v>
      </c>
      <c r="DE23" s="49" t="str">
        <f t="shared" si="255"/>
        <v>C</v>
      </c>
      <c r="DF23" s="49">
        <f>IF(CZ23&gt;0,RANK(DD23,DD22:DD25)+CG20,)</f>
        <v>0</v>
      </c>
      <c r="DG23" s="49">
        <f>IF(AND(CZ23&gt;0,COUNTIF(DF22:DF25,DF23)&gt;1),SUMIFS($AI$4:$AI$108,$AF$4:$AF$108,$BT23,$M$4:$M$108,2)+SUMIFS($AK$4:$AK$108,$AH$4:$AH108,$BT23,$M$4:$M$108,2)-SUMIFS($AK$4:$AK$108,$AF$4:$AF$108,$BT23,$M$4:$M$108,2)-SUMIFS($AI$4:$AI$108,$AH$4:$AH$108,$BT23,$M$4:$M$108,2),)</f>
        <v>0</v>
      </c>
      <c r="DH23" s="49">
        <f>IF(AND(CZ23&gt;0,COUNTIF(DF22:DF25,DF23)&gt;1),DF23+RANK(DG23,DG22:DG25)-1,DF23)</f>
        <v>0</v>
      </c>
      <c r="DI23" s="49">
        <f>IF(AND(CZ23&gt;0,COUNTIF(DH22:DH25,DH23)&gt;1),SUMIFS($AI$4:$AI$108,$AF$4:$AF$108,$BT23,$M$4:$M$108,2)+SUMIFS($AK$4:$AK$108,$AH$4:$AH$108,$BT23,$M$4:$M$108,2),)</f>
        <v>0</v>
      </c>
      <c r="DJ23" s="49">
        <f>IF(AND(CZ23&gt;0,COUNTIF(DH22:DH25,DH23)&gt;1),DH23+RANK(DI23,DI22:DI25)-1,DH23)</f>
        <v>0</v>
      </c>
      <c r="DK23" s="49" t="str">
        <f t="shared" si="256"/>
        <v/>
      </c>
      <c r="DL23" s="49" t="str">
        <f>IF(OR(DK23="",COUNTIF(DK22:DK25,DK23)=1),"",$BZ23)</f>
        <v/>
      </c>
      <c r="DM23" s="49" t="str">
        <f>IF(DK23="","",IF(COUNTIF(DK22:DK25,DK23)=1,DK23,DK23+RANK(DL23,DL22:DL25,0)-1))</f>
        <v/>
      </c>
      <c r="DN23" s="49" t="str">
        <f>IF(OR(DM23="",COUNTIF(DM22:DM25,DM23)=1),"",$BX23)</f>
        <v/>
      </c>
      <c r="DO23" s="49" t="str">
        <f>IF(DK23="","",IF(COUNTIF(DM22:DM25,DM23)=1,DM23,DM23+RANK(DN23,DN22:DN25,0)-1))</f>
        <v/>
      </c>
      <c r="DP23" s="49" t="str">
        <f>IF(OR(DO23="",COUNTIF(DO22:DO25,DO23)=1),"",$BU23)</f>
        <v/>
      </c>
      <c r="DQ23" s="49" t="str">
        <f>IF(DK23="","",IF(COUNTIF(DO22:DO25,DO23)=1,DO23,DO23+RANK(DP23,DP22:DP25,0)-1))</f>
        <v/>
      </c>
      <c r="DR23" s="49">
        <f>IF(CZ23&gt;0,CG20+RANK(DQ23,DQ22:DQ25,1),)</f>
        <v>0</v>
      </c>
      <c r="DS23" s="14"/>
      <c r="DT23" s="49">
        <f t="shared" si="257"/>
        <v>0</v>
      </c>
      <c r="DU23" s="49">
        <f t="shared" si="258"/>
        <v>0</v>
      </c>
      <c r="DV23" s="49">
        <f t="shared" si="259"/>
        <v>0</v>
      </c>
      <c r="DW23" s="49">
        <f t="shared" si="260"/>
        <v>0</v>
      </c>
      <c r="DX23" s="49">
        <f t="shared" si="261"/>
        <v>0</v>
      </c>
      <c r="DY23" s="49" t="str">
        <f t="shared" si="262"/>
        <v>C</v>
      </c>
      <c r="DZ23" s="49">
        <f>IF(DT23&gt;0,RANK(DX23,DX22:DX25)+CG20+DA20,)</f>
        <v>0</v>
      </c>
      <c r="EA23" s="49">
        <f>IF(AND(DT23&gt;0,COUNTIF(DZ22:DZ25,DZ23)&gt;1),SUMIFS($AI$4:$AI$108,$AF$4:$AF$108,$BT23,$M$4:$M$108,3)+SUMIFS($AK$4:$AK$108,$AH$4:$AH$108,$BT23,$M$4:$M$108,3)-SUMIFS($AK$4:$AK$108,$AF$4:$AF$108,$BT23,$M$4:$M$108,3)-SUMIFS($AI$4:$AI$108,$AH$4:$AH$108,$BT23,$M$4:$M$108,3),)</f>
        <v>0</v>
      </c>
      <c r="EB23" s="49">
        <f>IF(AND(DT23&gt;0,COUNTIF(DZ22:DZ25,DZ23)&gt;1),DZ23+RANK(EA23,EA22:EA25)-1,DZ23)</f>
        <v>0</v>
      </c>
      <c r="EC23" s="49">
        <f>IF(AND(DT23&gt;0,COUNTIF(EB22:EB25,EB23)&gt;1),SUMIFS($AI$4:$AI$108,$AF$4:$AF$108,$BT23,$M$4:$M$108,3)+SUMIFS($AK$4:$AK$108,$AH$4:$AH$108,$BT23,$M$4:$M$108,3),)</f>
        <v>0</v>
      </c>
      <c r="ED23" s="49">
        <f>IF(AND(DT23&gt;0,COUNTIF(EB22:EB25,EB23)&gt;1),EB23+RANK(EC23,EC22:EC25)-1,EB23)</f>
        <v>0</v>
      </c>
      <c r="EE23" s="49" t="str">
        <f t="shared" si="263"/>
        <v/>
      </c>
      <c r="EF23" s="49" t="str">
        <f>IF(OR(EE23="",COUNTIF(EE22:EE25,EE23)=1),"",$BZ23)</f>
        <v/>
      </c>
      <c r="EG23" s="49" t="str">
        <f>IF(EE23="","",IF(COUNTIF(EE22:EE25,EE23)=1,EE23,EE23+RANK(EF23,EF22:EF25,0)-1))</f>
        <v/>
      </c>
      <c r="EH23" s="49" t="str">
        <f>IF(OR(EG23="",COUNTIF(EG22:EG25,EG23)=1),"",$BX23)</f>
        <v/>
      </c>
      <c r="EI23" s="49" t="str">
        <f>IF(EE23="","",IF(COUNTIF(EG22:EG25,EG23)=1,EG23,EG23+RANK(EH23,EH22:EH25,0)-1))</f>
        <v/>
      </c>
      <c r="EJ23" s="49" t="str">
        <f>IF(OR(EI23="",COUNTIF(EI22:EI25,EI23)=1),"",$BU23)</f>
        <v/>
      </c>
      <c r="EK23" s="49" t="str">
        <f>IF(EE23="","",IF(COUNTIF(EI22:EI25,EI23)=1,EI23,EI23+RANK(EJ23,EJ22:EJ25,0)-1))</f>
        <v/>
      </c>
      <c r="EL23" s="49">
        <f>IF(DT23&gt;0,CG20+DA20+RANK(EK23,EK22:EK25,1),)</f>
        <v>0</v>
      </c>
      <c r="EM23" s="14"/>
      <c r="EN23" s="49">
        <f t="shared" si="264"/>
        <v>0</v>
      </c>
      <c r="EO23" s="49">
        <f t="shared" si="265"/>
        <v>0</v>
      </c>
      <c r="EP23" s="49">
        <f t="shared" si="266"/>
        <v>0</v>
      </c>
      <c r="EQ23" s="49">
        <f t="shared" si="267"/>
        <v>0</v>
      </c>
      <c r="ER23" s="49">
        <f t="shared" si="268"/>
        <v>0</v>
      </c>
      <c r="ES23" s="49" t="str">
        <f t="shared" si="269"/>
        <v>C</v>
      </c>
      <c r="ET23" s="49">
        <f>IF(EN23&gt;0,RANK(ER23,ER22:ER25)+CG20+DA20+DU20,)</f>
        <v>0</v>
      </c>
      <c r="EU23" s="49">
        <f>IF(AND(EN23&gt;0,COUNTIF(ET22:ET25,ET23)&gt;1),SUMIFS($AI$4:$AI$108,$AF$4:$AF$108,$BT23,$M$4:$M$108,4)+SUMIFS($AK$4:$AK$108,$AH$4:$AH$108,$BT23,$M$4:$M$108,4)-SUMIFS($AK$4:$AK$108,$AF$4:$AF$108,$BT23,$M$4:$M$108,4)-SUMIFS($AI$4:$AI$108,$AH$4:$AH$108,$BT23,$M$4:$M$108,4),)</f>
        <v>0</v>
      </c>
      <c r="EV23" s="49">
        <f>IF(AND(EN23&gt;0,COUNTIF(ET22:ET25,ET23)&gt;1),ET23+RANK(EU23,EU22:EU25)-1,ET23)</f>
        <v>0</v>
      </c>
      <c r="EW23" s="49">
        <f t="shared" si="270"/>
        <v>0</v>
      </c>
      <c r="EX23" s="49">
        <f>IF(AND(EN23&gt;0,COUNTIF(EV22:EV25,EV23)&gt;1),EV23+RANK(EW23,EW22:EW25)-1,EV23)</f>
        <v>0</v>
      </c>
      <c r="EY23" s="49" t="str">
        <f t="shared" si="271"/>
        <v/>
      </c>
      <c r="EZ23" s="49" t="str">
        <f>IF(OR(EY23="",COUNTIF(EY22:EY25,EY23)=1),"",$BZ23)</f>
        <v/>
      </c>
      <c r="FA23" s="49" t="str">
        <f>IF(EY23="","",IF(COUNTIF(EY22:EY25,EY23)=1,EY23,EY23+RANK(EZ23,EZ22:EZ25,0)-1))</f>
        <v/>
      </c>
      <c r="FB23" s="49" t="str">
        <f>IF(OR(FA23="",COUNTIF(FA22:FA25,FA23)=1),"",$BX23)</f>
        <v/>
      </c>
      <c r="FC23" s="49" t="str">
        <f>IF(EY23="","",IF(COUNTIF(FA22:FA25,FA23)=1,FA23,FA23+RANK(FB23,FB22:FB25,0)-1))</f>
        <v/>
      </c>
      <c r="FD23" s="49" t="str">
        <f>IF(OR(FC23="",COUNTIF(FC22:FC25,FC23)=1),"",$BU23)</f>
        <v/>
      </c>
      <c r="FE23" s="49" t="str">
        <f>IF(EY23="","",IF(COUNTIF(FC22:FC25,FC23)=1,FC23,FC23+RANK(FD23,FD22:FD25,0)-1))</f>
        <v/>
      </c>
      <c r="FF23" s="49">
        <f>IF(EN23&gt;0,CG20+DA20+DU20+RANK(FE23,FE22:FE25,1),)</f>
        <v>0</v>
      </c>
      <c r="FG23" s="14"/>
      <c r="FH23" s="49">
        <f>IFERROR(VLOOKUP(FJ23,CF21:CX25,19,FALSE),IFERROR(VLOOKUP(FJ23,CZ21:DR25,19,FALSE),IFERROR(VLOOKUP(FJ23,DT21:EL25,19,FALSE),VLOOKUP(FJ23,EN21:FF25,19,FALSE))))</f>
        <v>1</v>
      </c>
      <c r="FI23" s="49">
        <f>RANK(FH23,FH22:FH25,1)+COUNTIF(FH22:FH23,FH23)-1</f>
        <v>2</v>
      </c>
      <c r="FJ23" s="14" t="str">
        <f t="shared" si="272"/>
        <v>Marocko</v>
      </c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2"/>
      <c r="FY23" s="42"/>
      <c r="FZ23" s="44">
        <v>21</v>
      </c>
      <c r="GA23" s="44" t="str">
        <f t="shared" si="79"/>
        <v>CGIDJFLK</v>
      </c>
      <c r="GB23" s="44" t="s">
        <v>163</v>
      </c>
      <c r="GC23" s="44" t="s">
        <v>149</v>
      </c>
      <c r="GD23" s="44" t="s">
        <v>150</v>
      </c>
      <c r="GE23" s="44" t="s">
        <v>147</v>
      </c>
      <c r="GF23" s="44" t="s">
        <v>159</v>
      </c>
      <c r="GG23" s="44" t="s">
        <v>109</v>
      </c>
      <c r="GH23" s="44" t="s">
        <v>152</v>
      </c>
      <c r="GI23" s="44" t="s">
        <v>151</v>
      </c>
      <c r="GJ23" s="100" t="str">
        <f t="shared" ref="GJ23:GQ23" si="275">VLOOKUP(GB23,$FM$3:$FN$15,2,FALSE)</f>
        <v>Haiti</v>
      </c>
      <c r="GK23" s="100" t="str">
        <f t="shared" si="275"/>
        <v>Iran</v>
      </c>
      <c r="GL23" s="100" t="str">
        <f t="shared" si="275"/>
        <v>Irak</v>
      </c>
      <c r="GM23" s="100" t="str">
        <f t="shared" si="275"/>
        <v>Australien</v>
      </c>
      <c r="GN23" s="100" t="str">
        <f t="shared" si="275"/>
        <v>Österrike</v>
      </c>
      <c r="GO23" s="100" t="str">
        <f t="shared" si="275"/>
        <v>Sverige</v>
      </c>
      <c r="GP23" s="100" t="str">
        <f t="shared" si="275"/>
        <v>Ghana</v>
      </c>
      <c r="GQ23" s="100" t="str">
        <f t="shared" si="275"/>
        <v>Uzbekistan</v>
      </c>
      <c r="GR23" s="42" t="str">
        <f t="shared" si="81"/>
        <v/>
      </c>
      <c r="GS23" s="42"/>
      <c r="GT23" s="42"/>
      <c r="GU23" s="42"/>
      <c r="GV23" s="42"/>
      <c r="GW23" s="42"/>
      <c r="GX23" s="44"/>
    </row>
    <row r="24" spans="1:206" ht="14.25" customHeight="1" x14ac:dyDescent="0.35">
      <c r="A24" s="42"/>
      <c r="B24" s="85">
        <v>30</v>
      </c>
      <c r="C24" s="86">
        <v>46193</v>
      </c>
      <c r="D24" s="87" t="s">
        <v>174</v>
      </c>
      <c r="E24" s="88" t="s">
        <v>157</v>
      </c>
      <c r="F24" s="89" t="s">
        <v>172</v>
      </c>
      <c r="G24" s="90"/>
      <c r="H24" s="85" t="s">
        <v>157</v>
      </c>
      <c r="I24" s="90"/>
      <c r="J24" s="85" t="str">
        <f t="shared" si="191"/>
        <v/>
      </c>
      <c r="K24" s="160">
        <f>IF(OR(G24="",I24="",'Resultat &amp; tabell'!G24="",'Resultat &amp; tabell'!I24=""),0,IF(G24='Resultat &amp; tabell'!G24,1,0)+IF(I24='Resultat &amp; tabell'!I24,1,0)+IF(J24='Resultat &amp; tabell'!J24,3,0))</f>
        <v>0</v>
      </c>
      <c r="L24" s="155"/>
      <c r="M24" s="92">
        <f t="shared" si="192"/>
        <v>1</v>
      </c>
      <c r="N24" s="46">
        <v>3</v>
      </c>
      <c r="O24" s="108" t="str">
        <f>VLOOKUP(N24,FI22:FJ25,2,FALSE)</f>
        <v>Haiti</v>
      </c>
      <c r="P24" s="109">
        <f t="shared" si="193"/>
        <v>0</v>
      </c>
      <c r="Q24" s="109">
        <f t="shared" si="194"/>
        <v>0</v>
      </c>
      <c r="R24" s="109">
        <f t="shared" si="195"/>
        <v>0</v>
      </c>
      <c r="S24" s="109">
        <f t="shared" si="196"/>
        <v>0</v>
      </c>
      <c r="T24" s="109">
        <f t="shared" si="197"/>
        <v>0</v>
      </c>
      <c r="U24" s="109">
        <f t="shared" si="198"/>
        <v>0</v>
      </c>
      <c r="V24" s="110">
        <f t="shared" si="199"/>
        <v>0</v>
      </c>
      <c r="W24" s="42"/>
      <c r="X24" s="167" t="s">
        <v>230</v>
      </c>
      <c r="Y24" s="44">
        <f>SUM(K131:K138)</f>
        <v>0</v>
      </c>
      <c r="Z24" s="44">
        <f>R131</f>
        <v>0</v>
      </c>
      <c r="AA24" s="168">
        <f t="shared" si="200"/>
        <v>0</v>
      </c>
      <c r="AB24" s="42"/>
      <c r="AC24" s="127"/>
      <c r="AD24" s="42"/>
      <c r="AE24" s="98">
        <f t="shared" ref="AE24:AH24" si="276">C24</f>
        <v>46193</v>
      </c>
      <c r="AF24" s="98" t="str">
        <f t="shared" si="276"/>
        <v>Skottland</v>
      </c>
      <c r="AG24" s="98" t="str">
        <f t="shared" si="276"/>
        <v>-</v>
      </c>
      <c r="AH24" s="98" t="str">
        <f t="shared" si="276"/>
        <v>Marocko</v>
      </c>
      <c r="AI24" s="90" t="str">
        <f t="shared" si="202"/>
        <v/>
      </c>
      <c r="AJ24" s="85" t="str">
        <f t="shared" si="203"/>
        <v>-</v>
      </c>
      <c r="AK24" s="90" t="str">
        <f t="shared" si="204"/>
        <v/>
      </c>
      <c r="AL24" s="85" t="str">
        <f t="shared" si="205"/>
        <v/>
      </c>
      <c r="AM24" s="91"/>
      <c r="AN24" s="49">
        <f t="shared" si="206"/>
        <v>0</v>
      </c>
      <c r="AO24" s="49">
        <f t="shared" si="207"/>
        <v>0</v>
      </c>
      <c r="AP24" s="49">
        <f t="shared" si="208"/>
        <v>0</v>
      </c>
      <c r="AQ24" s="49">
        <f t="shared" si="209"/>
        <v>0</v>
      </c>
      <c r="AR24" s="49">
        <f t="shared" si="210"/>
        <v>0</v>
      </c>
      <c r="AS24" s="49">
        <f t="shared" si="211"/>
        <v>0</v>
      </c>
      <c r="AT24" s="49">
        <f t="shared" si="212"/>
        <v>0</v>
      </c>
      <c r="AU24" s="49">
        <f t="shared" si="213"/>
        <v>0</v>
      </c>
      <c r="AV24" s="49">
        <f t="shared" si="214"/>
        <v>0</v>
      </c>
      <c r="AW24" s="49">
        <f t="shared" si="215"/>
        <v>0</v>
      </c>
      <c r="AX24" s="49">
        <f t="shared" si="216"/>
        <v>0</v>
      </c>
      <c r="AY24" s="49">
        <f t="shared" si="217"/>
        <v>0</v>
      </c>
      <c r="AZ24" s="49">
        <f t="shared" si="218"/>
        <v>0</v>
      </c>
      <c r="BA24" s="49">
        <f t="shared" si="219"/>
        <v>0</v>
      </c>
      <c r="BB24" s="49">
        <f t="shared" si="220"/>
        <v>0</v>
      </c>
      <c r="BC24" s="49">
        <f t="shared" si="221"/>
        <v>0</v>
      </c>
      <c r="BD24" s="49">
        <f t="shared" si="222"/>
        <v>0</v>
      </c>
      <c r="BE24" s="49">
        <f t="shared" si="223"/>
        <v>0</v>
      </c>
      <c r="BF24" s="49">
        <f t="shared" si="224"/>
        <v>0</v>
      </c>
      <c r="BG24" s="49">
        <f t="shared" si="225"/>
        <v>0</v>
      </c>
      <c r="BH24" s="49">
        <f t="shared" si="226"/>
        <v>0</v>
      </c>
      <c r="BI24" s="49">
        <f t="shared" si="227"/>
        <v>0</v>
      </c>
      <c r="BJ24" s="49">
        <f t="shared" si="228"/>
        <v>0</v>
      </c>
      <c r="BK24" s="49">
        <f t="shared" si="229"/>
        <v>0</v>
      </c>
      <c r="BL24" s="49">
        <f t="shared" si="230"/>
        <v>0</v>
      </c>
      <c r="BM24" s="49">
        <f t="shared" si="231"/>
        <v>0</v>
      </c>
      <c r="BN24" s="49">
        <f t="shared" si="232"/>
        <v>0</v>
      </c>
      <c r="BO24" s="49">
        <f t="shared" si="233"/>
        <v>0</v>
      </c>
      <c r="BP24" s="49">
        <f t="shared" si="234"/>
        <v>0</v>
      </c>
      <c r="BQ24" s="49">
        <f t="shared" si="235"/>
        <v>0</v>
      </c>
      <c r="BR24" s="14"/>
      <c r="BS24" s="14"/>
      <c r="BT24" s="14" t="s">
        <v>173</v>
      </c>
      <c r="BU24" s="49">
        <f t="shared" si="236"/>
        <v>0</v>
      </c>
      <c r="BV24" s="49">
        <f t="shared" si="237"/>
        <v>0</v>
      </c>
      <c r="BW24" s="49">
        <f t="shared" si="238"/>
        <v>0</v>
      </c>
      <c r="BX24" s="49">
        <f t="shared" si="239"/>
        <v>0</v>
      </c>
      <c r="BY24" s="49">
        <f t="shared" si="240"/>
        <v>0</v>
      </c>
      <c r="BZ24" s="49">
        <f t="shared" si="241"/>
        <v>0</v>
      </c>
      <c r="CA24" s="49">
        <f t="shared" si="242"/>
        <v>0</v>
      </c>
      <c r="CB24" s="49" t="s">
        <v>163</v>
      </c>
      <c r="CC24" s="99">
        <f>RANK(CA24,CA22:CA25)</f>
        <v>1</v>
      </c>
      <c r="CD24" s="49">
        <f>SUMPRODUCT((CA22:CA25=CA24)*(BZ22:BZ25&gt;BZ24))</f>
        <v>0</v>
      </c>
      <c r="CE24" s="14"/>
      <c r="CF24" s="14" t="str">
        <f t="shared" si="243"/>
        <v>Haiti</v>
      </c>
      <c r="CG24" s="49">
        <f t="shared" si="244"/>
        <v>0</v>
      </c>
      <c r="CH24" s="49">
        <f t="shared" si="245"/>
        <v>0</v>
      </c>
      <c r="CI24" s="49">
        <f t="shared" si="246"/>
        <v>0</v>
      </c>
      <c r="CJ24" s="49">
        <f t="shared" si="247"/>
        <v>0</v>
      </c>
      <c r="CK24" s="49" t="str">
        <f t="shared" si="248"/>
        <v>C</v>
      </c>
      <c r="CL24" s="49">
        <f>IF(CF24&gt;0,RANK(CJ24,CJ22:CJ25),)</f>
        <v>1</v>
      </c>
      <c r="CM24" s="49">
        <f>IF(AND(CF24&gt;0,COUNTIF(CL22:CL25,CL24)&gt;1),SUMIFS($AI$4:$AI$108,$AF$4:$AF$108,$BT24,$M$4:$M$108,1)+SUMIFS($AK$4:$AK$108,$AH$4:$AH$108,$BT24,$M$4:$M$108,1)-SUMIFS($AK$4:$AK$108,$AF$4:$AF$108,$BT24,$M$4:$M$108,1)-SUMIFS($AI$4:$AI$108,$AH$4:$AH$108,$BT24,$M$4:$M$108,1),)</f>
        <v>0</v>
      </c>
      <c r="CN24" s="49">
        <f>IF(AND(CF24&gt;0,COUNTIF(CL22:CL25,CL24)&gt;1),CL24+RANK(CM24,CM22:CM25)-1,CL24)</f>
        <v>1</v>
      </c>
      <c r="CO24" s="49">
        <f>IF(AND(CF24&gt;0,COUNTIF(CN22:CN25,CN24)&gt;1),SUMIFS($AI$4:$AI$108,$AF$4:$AF$108,$BT24,$M$4:$M$108,1)+SUMIFS($AK$4:$AK$108,$AH$4:$AH$108,$BT24,$M$4:$M$108,1),)</f>
        <v>0</v>
      </c>
      <c r="CP24" s="49">
        <f>IF(AND(CF24&gt;0,COUNTIF(CN22:CN25,CN24)&gt;1),CN24+RANK(CO24,CO22:CO25)-1,CN24)</f>
        <v>1</v>
      </c>
      <c r="CQ24" s="49">
        <f t="shared" si="249"/>
        <v>1</v>
      </c>
      <c r="CR24" s="49">
        <f>IF(OR(CQ24="",COUNTIF(CQ22:CQ25,CQ24)=1),"",$BZ24)</f>
        <v>0</v>
      </c>
      <c r="CS24" s="49">
        <f>IF(CQ24="","",IF(COUNTIF(CQ22:CQ25,CQ24)=1,CQ24,CQ24+RANK(CR24,CR22:CR25,0)-1))</f>
        <v>1</v>
      </c>
      <c r="CT24" s="49">
        <f>IF(OR(CS24="",COUNTIF(CS22:CS25,CS24)=1),"",$BX24)</f>
        <v>0</v>
      </c>
      <c r="CU24" s="49">
        <f>IF(CQ24="","",IF(COUNTIF(CS22:CS25,CS24)=1,CS24,CS24+RANK(CT24,CT22:CT25,0)-1))</f>
        <v>1</v>
      </c>
      <c r="CV24" s="49">
        <f>IF(OR(CU24="",COUNTIF(CU22:CU25,CU24)=1),"",$BU24)</f>
        <v>0</v>
      </c>
      <c r="CW24" s="49">
        <f>IF(CQ24="","",IF(COUNTIF(CU22:CU25,CU24)=1,CU24,CU24+RANK(CV24,CV22:CV25,0)-1))</f>
        <v>1</v>
      </c>
      <c r="CX24" s="49">
        <f>IF(CF24&gt;0,BM20+RANK(CW24,CW22:CW25,1),)</f>
        <v>1</v>
      </c>
      <c r="CY24" s="14"/>
      <c r="CZ24" s="14">
        <f t="shared" si="250"/>
        <v>0</v>
      </c>
      <c r="DA24" s="49">
        <f t="shared" si="251"/>
        <v>0</v>
      </c>
      <c r="DB24" s="49">
        <f t="shared" si="252"/>
        <v>0</v>
      </c>
      <c r="DC24" s="49">
        <f t="shared" si="253"/>
        <v>0</v>
      </c>
      <c r="DD24" s="49">
        <f t="shared" si="254"/>
        <v>0</v>
      </c>
      <c r="DE24" s="49" t="str">
        <f t="shared" si="255"/>
        <v>C</v>
      </c>
      <c r="DF24" s="49">
        <f>IF(CZ24&gt;0,RANK(DD24,DD22:DD25)+CG20,)</f>
        <v>0</v>
      </c>
      <c r="DG24" s="49">
        <f>IF(AND(CZ24&gt;0,COUNTIF(DF22:DF25,DF24)&gt;1),SUMIFS($AI$4:$AI$108,$AF$4:$AF$108,$BT24,$M$4:$M$108,2)+SUMIFS($AK$4:$AK$108,$AH$4:$AH108,$BT24,$M$4:$M$108,2)-SUMIFS($AK$4:$AK$108,$AF$4:$AF$108,$BT24,$M$4:$M$108,2)-SUMIFS($AI$4:$AI$108,$AH$4:$AH$108,$BT24,$M$4:$M$108,2),)</f>
        <v>0</v>
      </c>
      <c r="DH24" s="49">
        <f>IF(AND(CZ24&gt;0,COUNTIF(DF22:DF25,DF24)&gt;1),DF24+RANK(DG24,DG22:DG25)-1,DF24)</f>
        <v>0</v>
      </c>
      <c r="DI24" s="49">
        <f>IF(AND(CZ24&gt;0,COUNTIF(DH22:DH25,DH24)&gt;1),SUMIFS($AI$4:$AI$108,$AF$4:$AF$108,$BT24,$M$4:$M$108,2)+SUMIFS($AK$4:$AK$108,$AH$4:$AH$108,$BT24,$M$4:$M$108,2),)</f>
        <v>0</v>
      </c>
      <c r="DJ24" s="49">
        <f>IF(AND(CZ24&gt;0,COUNTIF(DH22:DH25,DH24)&gt;1),DH24+RANK(DI24,DI22:DI25)-1,DH24)</f>
        <v>0</v>
      </c>
      <c r="DK24" s="49" t="str">
        <f t="shared" si="256"/>
        <v/>
      </c>
      <c r="DL24" s="49" t="str">
        <f>IF(OR(DK24="",COUNTIF(DK22:DK25,DK24)=1),"",$BZ24)</f>
        <v/>
      </c>
      <c r="DM24" s="49" t="str">
        <f>IF(DK24="","",IF(COUNTIF(DK22:DK25,DK24)=1,DK24,DK24+RANK(DL24,DL22:DL25,0)-1))</f>
        <v/>
      </c>
      <c r="DN24" s="49" t="str">
        <f>IF(OR(DM24="",COUNTIF(DM22:DM25,DM24)=1),"",$BX24)</f>
        <v/>
      </c>
      <c r="DO24" s="49" t="str">
        <f>IF(DK24="","",IF(COUNTIF(DM22:DM25,DM24)=1,DM24,DM24+RANK(DN24,DN22:DN25,0)-1))</f>
        <v/>
      </c>
      <c r="DP24" s="49" t="str">
        <f>IF(OR(DO24="",COUNTIF(DO22:DO25,DO24)=1),"",$BU24)</f>
        <v/>
      </c>
      <c r="DQ24" s="49" t="str">
        <f>IF(DK24="","",IF(COUNTIF(DO22:DO25,DO24)=1,DO24,DO24+RANK(DP24,DP22:DP25,0)-1))</f>
        <v/>
      </c>
      <c r="DR24" s="49">
        <f>IF(CZ24&gt;0,CG20+RANK(DQ24,DQ22:DQ25,1),)</f>
        <v>0</v>
      </c>
      <c r="DS24" s="14"/>
      <c r="DT24" s="49">
        <f t="shared" si="257"/>
        <v>0</v>
      </c>
      <c r="DU24" s="49">
        <f t="shared" si="258"/>
        <v>0</v>
      </c>
      <c r="DV24" s="49">
        <f t="shared" si="259"/>
        <v>0</v>
      </c>
      <c r="DW24" s="49">
        <f t="shared" si="260"/>
        <v>0</v>
      </c>
      <c r="DX24" s="49">
        <f t="shared" si="261"/>
        <v>0</v>
      </c>
      <c r="DY24" s="49" t="str">
        <f t="shared" si="262"/>
        <v>C</v>
      </c>
      <c r="DZ24" s="49">
        <f>IF(DT24&gt;0,RANK(DX24,DX22:DX25)+CG20+DA20,)</f>
        <v>0</v>
      </c>
      <c r="EA24" s="49">
        <f>IF(AND(DT24&gt;0,COUNTIF(DZ22:DZ25,DZ24)&gt;1),SUMIFS($AI$4:$AI$108,$AF$4:$AF$108,$BT24,$M$4:$M$108,3)+SUMIFS($AK$4:$AK$108,$AH$4:$AH$108,$BT24,$M$4:$M$108,3)-SUMIFS($AK$4:$AK$108,$AF$4:$AF$108,$BT24,$M$4:$M$108,3)-SUMIFS($AI$4:$AI$108,$AH$4:$AH$108,$BT24,$M$4:$M$108,3),)</f>
        <v>0</v>
      </c>
      <c r="EB24" s="49">
        <f>IF(AND(DT24&gt;0,COUNTIF(DZ22:DZ25,DZ24)&gt;1),DZ24+RANK(EA24,EA22:EA25)-1,DZ24)</f>
        <v>0</v>
      </c>
      <c r="EC24" s="49">
        <f>IF(AND(DT24&gt;0,COUNTIF(EB22:EB25,EB24)&gt;1),SUMIFS($AI$4:$AI$108,$AF$4:$AF$108,$BT24,$M$4:$M$108,3)+SUMIFS($AK$4:$AK$108,$AH$4:$AH$108,$BT24,$M$4:$M$108,3),)</f>
        <v>0</v>
      </c>
      <c r="ED24" s="49">
        <f>IF(AND(DT24&gt;0,COUNTIF(EB22:EB25,EB24)&gt;1),EB24+RANK(EC24,EC22:EC25)-1,EB24)</f>
        <v>0</v>
      </c>
      <c r="EE24" s="49" t="str">
        <f t="shared" si="263"/>
        <v/>
      </c>
      <c r="EF24" s="49" t="str">
        <f>IF(OR(EE24="",COUNTIF(EE22:EE25,EE24)=1),"",$BZ24)</f>
        <v/>
      </c>
      <c r="EG24" s="49" t="str">
        <f>IF(EE24="","",IF(COUNTIF(EE22:EE25,EE24)=1,EE24,EE24+RANK(EF24,EF22:EF25,0)-1))</f>
        <v/>
      </c>
      <c r="EH24" s="49" t="str">
        <f>IF(OR(EG24="",COUNTIF(EG22:EG25,EG24)=1),"",$BX24)</f>
        <v/>
      </c>
      <c r="EI24" s="49" t="str">
        <f>IF(EE24="","",IF(COUNTIF(EG22:EG25,EG24)=1,EG24,EG24+RANK(EH24,EH22:EH25,0)-1))</f>
        <v/>
      </c>
      <c r="EJ24" s="49" t="str">
        <f>IF(OR(EI24="",COUNTIF(EI22:EI25,EI24)=1),"",$BU24)</f>
        <v/>
      </c>
      <c r="EK24" s="49" t="str">
        <f>IF(EE24="","",IF(COUNTIF(EI22:EI25,EI24)=1,EI24,EI24+RANK(EJ24,EJ22:EJ25,0)-1))</f>
        <v/>
      </c>
      <c r="EL24" s="49">
        <f>IF(DT24&gt;0,CG20+DA20+RANK(EK24,EK22:EK25,1),)</f>
        <v>0</v>
      </c>
      <c r="EM24" s="14"/>
      <c r="EN24" s="49">
        <f t="shared" si="264"/>
        <v>0</v>
      </c>
      <c r="EO24" s="49">
        <f t="shared" si="265"/>
        <v>0</v>
      </c>
      <c r="EP24" s="49">
        <f t="shared" si="266"/>
        <v>0</v>
      </c>
      <c r="EQ24" s="49">
        <f t="shared" si="267"/>
        <v>0</v>
      </c>
      <c r="ER24" s="49">
        <f t="shared" si="268"/>
        <v>0</v>
      </c>
      <c r="ES24" s="49" t="str">
        <f t="shared" si="269"/>
        <v>C</v>
      </c>
      <c r="ET24" s="49">
        <f>IF(EN24&gt;0,RANK(ER24,ER22:ER25)+CG20+DA20+DU20,)</f>
        <v>0</v>
      </c>
      <c r="EU24" s="49">
        <f>IF(AND(EN24&gt;0,COUNTIF(ET22:ET25,ET24)&gt;1),SUMIFS($AI$4:$AI$108,$AF$4:$AF$108,$BT24,$M$4:$M$108,4)+SUMIFS($AK$4:$AK$108,$AH$4:$AH$108,$BT24,$M$4:$M$108,4)-SUMIFS($AK$4:$AK$108,$AF$4:$AF$108,$BT24,$M$4:$M$108,4)-SUMIFS($AI$4:$AI$108,$AH$4:$AH$108,$BT24,$M$4:$M$108,4),)</f>
        <v>0</v>
      </c>
      <c r="EV24" s="49">
        <f>IF(AND(EN24&gt;0,COUNTIF(ET22:ET25,ET24)&gt;1),ET24+RANK(EU24,EU22:EU25)-1,ET24)</f>
        <v>0</v>
      </c>
      <c r="EW24" s="49">
        <f t="shared" si="270"/>
        <v>0</v>
      </c>
      <c r="EX24" s="49">
        <f>IF(AND(EN24&gt;0,COUNTIF(EV22:EV25,EV24)&gt;1),EV24+RANK(EW24,EW22:EW25)-1,EV24)</f>
        <v>0</v>
      </c>
      <c r="EY24" s="49" t="str">
        <f t="shared" si="271"/>
        <v/>
      </c>
      <c r="EZ24" s="49" t="str">
        <f>IF(OR(EY24="",COUNTIF(EY22:EY25,EY24)=1),"",$BZ24)</f>
        <v/>
      </c>
      <c r="FA24" s="49" t="str">
        <f>IF(EY24="","",IF(COUNTIF(EY22:EY25,EY24)=1,EY24,EY24+RANK(EZ24,EZ22:EZ25,0)-1))</f>
        <v/>
      </c>
      <c r="FB24" s="49" t="str">
        <f>IF(OR(FA24="",COUNTIF(FA22:FA25,FA24)=1),"",$BX24)</f>
        <v/>
      </c>
      <c r="FC24" s="49" t="str">
        <f>IF(EY24="","",IF(COUNTIF(FA22:FA25,FA24)=1,FA24,FA24+RANK(FB24,FB22:FB25,0)-1))</f>
        <v/>
      </c>
      <c r="FD24" s="49" t="str">
        <f>IF(OR(FC24="",COUNTIF(FC22:FC25,FC24)=1),"",$BU24)</f>
        <v/>
      </c>
      <c r="FE24" s="49" t="str">
        <f>IF(EY24="","",IF(COUNTIF(FC22:FC25,FC24)=1,FC24,FC24+RANK(FD24,FD22:FD25,0)-1))</f>
        <v/>
      </c>
      <c r="FF24" s="49">
        <f>IF(EN24&gt;0,CG20+DA20+DU20+RANK(FE24,FE22:FE25,1),)</f>
        <v>0</v>
      </c>
      <c r="FG24" s="14"/>
      <c r="FH24" s="49">
        <f>IFERROR(VLOOKUP(FJ24,CF21:CX25,19,FALSE),IFERROR(VLOOKUP(FJ24,CZ21:DR25,19,FALSE),IFERROR(VLOOKUP(FJ24,DT21:EL25,19,FALSE),VLOOKUP(FJ24,EN21:FF25,19,FALSE))))</f>
        <v>1</v>
      </c>
      <c r="FI24" s="49">
        <f>RANK(FH24,FH22:FH25,1)+COUNTIF(FH22:FH24,FH24)-1</f>
        <v>3</v>
      </c>
      <c r="FJ24" s="14" t="str">
        <f t="shared" si="272"/>
        <v>Haiti</v>
      </c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4">
        <v>22</v>
      </c>
      <c r="GA24" s="44" t="str">
        <f t="shared" si="79"/>
        <v>CGJDHFLK</v>
      </c>
      <c r="GB24" s="44" t="s">
        <v>163</v>
      </c>
      <c r="GC24" s="44" t="s">
        <v>149</v>
      </c>
      <c r="GD24" s="44" t="s">
        <v>159</v>
      </c>
      <c r="GE24" s="44" t="s">
        <v>147</v>
      </c>
      <c r="GF24" s="44" t="s">
        <v>160</v>
      </c>
      <c r="GG24" s="44" t="s">
        <v>109</v>
      </c>
      <c r="GH24" s="44" t="s">
        <v>152</v>
      </c>
      <c r="GI24" s="44" t="s">
        <v>151</v>
      </c>
      <c r="GJ24" s="100" t="str">
        <f t="shared" ref="GJ24:GQ24" si="277">VLOOKUP(GB24,$FM$3:$FN$15,2,FALSE)</f>
        <v>Haiti</v>
      </c>
      <c r="GK24" s="100" t="str">
        <f t="shared" si="277"/>
        <v>Iran</v>
      </c>
      <c r="GL24" s="100" t="str">
        <f t="shared" si="277"/>
        <v>Österrike</v>
      </c>
      <c r="GM24" s="100" t="str">
        <f t="shared" si="277"/>
        <v>Australien</v>
      </c>
      <c r="GN24" s="100" t="str">
        <f t="shared" si="277"/>
        <v>Saudiarabien</v>
      </c>
      <c r="GO24" s="100" t="str">
        <f t="shared" si="277"/>
        <v>Sverige</v>
      </c>
      <c r="GP24" s="100" t="str">
        <f t="shared" si="277"/>
        <v>Ghana</v>
      </c>
      <c r="GQ24" s="100" t="str">
        <f t="shared" si="277"/>
        <v>Uzbekistan</v>
      </c>
      <c r="GR24" s="42" t="str">
        <f t="shared" si="81"/>
        <v/>
      </c>
      <c r="GS24" s="42"/>
      <c r="GT24" s="42"/>
      <c r="GU24" s="42"/>
      <c r="GV24" s="42"/>
      <c r="GW24" s="42"/>
      <c r="GX24" s="44"/>
    </row>
    <row r="25" spans="1:206" ht="14.25" customHeight="1" x14ac:dyDescent="0.35">
      <c r="A25" s="42"/>
      <c r="B25" s="85">
        <v>29</v>
      </c>
      <c r="C25" s="86">
        <v>46193</v>
      </c>
      <c r="D25" s="87" t="s">
        <v>171</v>
      </c>
      <c r="E25" s="88" t="s">
        <v>157</v>
      </c>
      <c r="F25" s="89" t="s">
        <v>173</v>
      </c>
      <c r="G25" s="90"/>
      <c r="H25" s="85" t="s">
        <v>157</v>
      </c>
      <c r="I25" s="90"/>
      <c r="J25" s="85" t="str">
        <f t="shared" si="191"/>
        <v/>
      </c>
      <c r="K25" s="160">
        <f>IF(OR(G25="",I25="",'Resultat &amp; tabell'!G25="",'Resultat &amp; tabell'!I25=""),0,IF(G25='Resultat &amp; tabell'!G25,1,0)+IF(I25='Resultat &amp; tabell'!I25,1,0)+IF(J25='Resultat &amp; tabell'!J25,3,0))</f>
        <v>0</v>
      </c>
      <c r="L25" s="155"/>
      <c r="M25" s="92">
        <f t="shared" si="192"/>
        <v>1</v>
      </c>
      <c r="N25" s="46">
        <v>4</v>
      </c>
      <c r="O25" s="113" t="str">
        <f>VLOOKUP(N25,FI22:FJ25,2,FALSE)</f>
        <v>Skottland</v>
      </c>
      <c r="P25" s="114">
        <f t="shared" si="193"/>
        <v>0</v>
      </c>
      <c r="Q25" s="114">
        <f t="shared" si="194"/>
        <v>0</v>
      </c>
      <c r="R25" s="114">
        <f t="shared" si="195"/>
        <v>0</v>
      </c>
      <c r="S25" s="114">
        <f t="shared" si="196"/>
        <v>0</v>
      </c>
      <c r="T25" s="114">
        <f t="shared" si="197"/>
        <v>0</v>
      </c>
      <c r="U25" s="114">
        <f t="shared" si="198"/>
        <v>0</v>
      </c>
      <c r="V25" s="106">
        <f t="shared" si="199"/>
        <v>0</v>
      </c>
      <c r="W25" s="42"/>
      <c r="X25" s="167" t="s">
        <v>73</v>
      </c>
      <c r="Y25" s="44">
        <f>SUM(K142:K145)</f>
        <v>0</v>
      </c>
      <c r="Z25" s="44">
        <f>R142</f>
        <v>0</v>
      </c>
      <c r="AA25" s="168">
        <f t="shared" si="200"/>
        <v>0</v>
      </c>
      <c r="AB25" s="42"/>
      <c r="AC25" s="127"/>
      <c r="AD25" s="42"/>
      <c r="AE25" s="98">
        <f t="shared" ref="AE25:AH25" si="278">C25</f>
        <v>46193</v>
      </c>
      <c r="AF25" s="98" t="str">
        <f t="shared" si="278"/>
        <v>Brasilien</v>
      </c>
      <c r="AG25" s="98" t="str">
        <f t="shared" si="278"/>
        <v>-</v>
      </c>
      <c r="AH25" s="98" t="str">
        <f t="shared" si="278"/>
        <v>Haiti</v>
      </c>
      <c r="AI25" s="90" t="str">
        <f t="shared" si="202"/>
        <v/>
      </c>
      <c r="AJ25" s="85" t="str">
        <f t="shared" si="203"/>
        <v>-</v>
      </c>
      <c r="AK25" s="90" t="str">
        <f t="shared" si="204"/>
        <v/>
      </c>
      <c r="AL25" s="85" t="str">
        <f t="shared" si="205"/>
        <v/>
      </c>
      <c r="AM25" s="91"/>
      <c r="AN25" s="49">
        <f t="shared" si="206"/>
        <v>0</v>
      </c>
      <c r="AO25" s="49">
        <f t="shared" si="207"/>
        <v>0</v>
      </c>
      <c r="AP25" s="49">
        <f t="shared" si="208"/>
        <v>0</v>
      </c>
      <c r="AQ25" s="49">
        <f t="shared" si="209"/>
        <v>0</v>
      </c>
      <c r="AR25" s="49">
        <f t="shared" si="210"/>
        <v>0</v>
      </c>
      <c r="AS25" s="49">
        <f t="shared" si="211"/>
        <v>0</v>
      </c>
      <c r="AT25" s="49">
        <f t="shared" si="212"/>
        <v>0</v>
      </c>
      <c r="AU25" s="49">
        <f t="shared" si="213"/>
        <v>0</v>
      </c>
      <c r="AV25" s="49">
        <f t="shared" si="214"/>
        <v>0</v>
      </c>
      <c r="AW25" s="49">
        <f t="shared" si="215"/>
        <v>0</v>
      </c>
      <c r="AX25" s="49">
        <f t="shared" si="216"/>
        <v>0</v>
      </c>
      <c r="AY25" s="49">
        <f t="shared" si="217"/>
        <v>0</v>
      </c>
      <c r="AZ25" s="49">
        <f t="shared" si="218"/>
        <v>0</v>
      </c>
      <c r="BA25" s="49">
        <f t="shared" si="219"/>
        <v>0</v>
      </c>
      <c r="BB25" s="49">
        <f t="shared" si="220"/>
        <v>0</v>
      </c>
      <c r="BC25" s="49">
        <f t="shared" si="221"/>
        <v>0</v>
      </c>
      <c r="BD25" s="49">
        <f t="shared" si="222"/>
        <v>0</v>
      </c>
      <c r="BE25" s="49">
        <f t="shared" si="223"/>
        <v>0</v>
      </c>
      <c r="BF25" s="49">
        <f t="shared" si="224"/>
        <v>0</v>
      </c>
      <c r="BG25" s="49">
        <f t="shared" si="225"/>
        <v>0</v>
      </c>
      <c r="BH25" s="49">
        <f t="shared" si="226"/>
        <v>0</v>
      </c>
      <c r="BI25" s="49">
        <f t="shared" si="227"/>
        <v>0</v>
      </c>
      <c r="BJ25" s="49">
        <f t="shared" si="228"/>
        <v>0</v>
      </c>
      <c r="BK25" s="49">
        <f t="shared" si="229"/>
        <v>0</v>
      </c>
      <c r="BL25" s="49">
        <f t="shared" si="230"/>
        <v>0</v>
      </c>
      <c r="BM25" s="49">
        <f t="shared" si="231"/>
        <v>0</v>
      </c>
      <c r="BN25" s="49">
        <f t="shared" si="232"/>
        <v>0</v>
      </c>
      <c r="BO25" s="49">
        <f t="shared" si="233"/>
        <v>0</v>
      </c>
      <c r="BP25" s="49">
        <f t="shared" si="234"/>
        <v>0</v>
      </c>
      <c r="BQ25" s="49">
        <f t="shared" si="235"/>
        <v>0</v>
      </c>
      <c r="BR25" s="14"/>
      <c r="BS25" s="14"/>
      <c r="BT25" s="115" t="s">
        <v>174</v>
      </c>
      <c r="BU25" s="49">
        <f t="shared" si="236"/>
        <v>0</v>
      </c>
      <c r="BV25" s="49">
        <f t="shared" si="237"/>
        <v>0</v>
      </c>
      <c r="BW25" s="49">
        <f t="shared" si="238"/>
        <v>0</v>
      </c>
      <c r="BX25" s="49">
        <f t="shared" si="239"/>
        <v>0</v>
      </c>
      <c r="BY25" s="49">
        <f t="shared" si="240"/>
        <v>0</v>
      </c>
      <c r="BZ25" s="49">
        <f t="shared" si="241"/>
        <v>0</v>
      </c>
      <c r="CA25" s="49">
        <f t="shared" si="242"/>
        <v>0</v>
      </c>
      <c r="CB25" s="116" t="s">
        <v>163</v>
      </c>
      <c r="CC25" s="99">
        <f>RANK(CA25,CA22:CA25)</f>
        <v>1</v>
      </c>
      <c r="CD25" s="49">
        <f>SUMPRODUCT((CA22:CA25=CA25)*(BZ22:BZ25&gt;BZ25))</f>
        <v>0</v>
      </c>
      <c r="CE25" s="14"/>
      <c r="CF25" s="115" t="str">
        <f t="shared" si="243"/>
        <v>Skottland</v>
      </c>
      <c r="CG25" s="49">
        <f t="shared" si="244"/>
        <v>0</v>
      </c>
      <c r="CH25" s="49">
        <f t="shared" si="245"/>
        <v>0</v>
      </c>
      <c r="CI25" s="49">
        <f t="shared" si="246"/>
        <v>0</v>
      </c>
      <c r="CJ25" s="49">
        <f t="shared" si="247"/>
        <v>0</v>
      </c>
      <c r="CK25" s="49" t="str">
        <f t="shared" si="248"/>
        <v>C</v>
      </c>
      <c r="CL25" s="49">
        <f>IF(CF25&gt;0,RANK(CJ25,CJ22:CJ25),)</f>
        <v>1</v>
      </c>
      <c r="CM25" s="49">
        <f>IF(AND(CF25&gt;0,COUNTIF(CL22:CL25,CL25)&gt;1),SUMIFS($AI$4:$AI$108,$AF$4:$AF$108,$BT25,$M$4:$M$108,1)+SUMIFS($AK$4:$AK$108,$AH$4:$AH$108,$BT25,$M$4:$M$108,1)-SUMIFS($AK$4:$AK$108,$AF$4:$AF$108,$BT25,$M$4:$M$108,1)-SUMIFS($AI$4:$AI$108,$AH$4:$AH$108,$BT25,$M$4:$M$108,1),)</f>
        <v>0</v>
      </c>
      <c r="CN25" s="49">
        <f>IF(AND(CF25&gt;0,COUNTIF(CL22:CL25,CL25)&gt;1),CL25+RANK(CM25,CM22:CM25)-1,CL25)</f>
        <v>1</v>
      </c>
      <c r="CO25" s="49">
        <f>IF(AND(CF25&gt;0,COUNTIF(CN22:CN25,CN25)&gt;1),SUMIFS($AI$4:$AI$108,$AF$4:$AF$108,$BT25,$M$4:$M$108,1)+SUMIFS($AK$4:$AK$108,$AH$4:$AH$108,$BT25,$M$4:$M$108,1),)</f>
        <v>0</v>
      </c>
      <c r="CP25" s="49">
        <f>IF(AND(CF25&gt;0,COUNTIF(CN22:CN25,CN25)&gt;1),CN25+RANK(CO25,CO22:CO25)-1,CN25)</f>
        <v>1</v>
      </c>
      <c r="CQ25" s="49">
        <f t="shared" si="249"/>
        <v>1</v>
      </c>
      <c r="CR25" s="49">
        <f>IF(OR(CQ25="",COUNTIF(CQ22:CQ25,CQ25)=1),"",$BZ25)</f>
        <v>0</v>
      </c>
      <c r="CS25" s="49">
        <f>IF(CQ25="","",IF(COUNTIF(CQ22:CQ25,CQ25)=1,CQ25,CQ25+RANK(CR25,CR22:CR25,0)-1))</f>
        <v>1</v>
      </c>
      <c r="CT25" s="49">
        <f>IF(OR(CS25="",COUNTIF(CS22:CS25,CS25)=1),"",$BX25)</f>
        <v>0</v>
      </c>
      <c r="CU25" s="49">
        <f>IF(CQ25="","",IF(COUNTIF(CS22:CS25,CS25)=1,CS25,CS25+RANK(CT25,CT22:CT25,0)-1))</f>
        <v>1</v>
      </c>
      <c r="CV25" s="49">
        <f>IF(OR(CU25="",COUNTIF(CU22:CU25,CU25)=1),"",$BU25)</f>
        <v>0</v>
      </c>
      <c r="CW25" s="49">
        <f>IF(CQ25="","",IF(COUNTIF(CU22:CU25,CU25)=1,CU25,CU25+RANK(CV25,CV22:CV25,0)-1))</f>
        <v>1</v>
      </c>
      <c r="CX25" s="49">
        <f>IF(CF25&gt;0,BM20+RANK(CW25,CW22:CW25,1),)</f>
        <v>1</v>
      </c>
      <c r="CY25" s="14"/>
      <c r="CZ25" s="115">
        <f t="shared" si="250"/>
        <v>0</v>
      </c>
      <c r="DA25" s="49">
        <f t="shared" si="251"/>
        <v>0</v>
      </c>
      <c r="DB25" s="49">
        <f t="shared" si="252"/>
        <v>0</v>
      </c>
      <c r="DC25" s="49">
        <f t="shared" si="253"/>
        <v>0</v>
      </c>
      <c r="DD25" s="49">
        <f t="shared" si="254"/>
        <v>0</v>
      </c>
      <c r="DE25" s="49" t="str">
        <f t="shared" si="255"/>
        <v>C</v>
      </c>
      <c r="DF25" s="49">
        <f>IF(CZ25&gt;0,RANK(DD25,DD22:DD25)+CG20,)</f>
        <v>0</v>
      </c>
      <c r="DG25" s="49">
        <f>IF(AND(CZ25&gt;0,COUNTIF(DF22:DF25,DF25)&gt;1),SUMIFS($AI$4:$AI$108,$AF$4:$AF$108,$BT25,$M$4:$M$108,2)+SUMIFS($AK$4:$AK$108,$AH$4:$AH108,$BT25,$M$4:$M$108,2)-SUMIFS($AK$4:$AK$108,$AF$4:$AF$108,$BT25,$M$4:$M$108,2)-SUMIFS($AI$4:$AI$108,$AH$4:$AH$108,$BT25,$M$4:$M$108,2),)</f>
        <v>0</v>
      </c>
      <c r="DH25" s="49">
        <f>IF(AND(CZ25&gt;0,COUNTIF(DF22:DF25,DF25)&gt;1),DF25+RANK(DG25,DG22:DG25)-1,DF25)</f>
        <v>0</v>
      </c>
      <c r="DI25" s="49">
        <f>IF(AND(CZ25&gt;0,COUNTIF(DH22:DH25,DH25)&gt;1),SUMIFS($AI$4:$AI$108,$AF$4:$AF$108,$BT25,$M$4:$M$108,2)+SUMIFS($AK$4:$AK$108,$AH$4:$AH$108,$BT25,$M$4:$M$108,2),)</f>
        <v>0</v>
      </c>
      <c r="DJ25" s="49">
        <f>IF(AND(CZ25&gt;0,COUNTIF(DH22:DH25,DH25)&gt;1),DH25+RANK(DI25,DI22:DI25)-1,DH25)</f>
        <v>0</v>
      </c>
      <c r="DK25" s="49" t="str">
        <f t="shared" si="256"/>
        <v/>
      </c>
      <c r="DL25" s="49" t="str">
        <f>IF(OR(DK25="",COUNTIF(DK22:DK25,DK25)=1),"",$BZ25)</f>
        <v/>
      </c>
      <c r="DM25" s="49" t="str">
        <f>IF(DK25="","",IF(COUNTIF(DK22:DK25,DK25)=1,DK25,DK25+RANK(DL25,DL22:DL25,0)-1))</f>
        <v/>
      </c>
      <c r="DN25" s="49" t="str">
        <f>IF(OR(DM25="",COUNTIF(DM22:DM25,DM25)=1),"",$BX25)</f>
        <v/>
      </c>
      <c r="DO25" s="49" t="str">
        <f>IF(DK25="","",IF(COUNTIF(DM22:DM25,DM25)=1,DM25,DM25+RANK(DN25,DN22:DN25,0)-1))</f>
        <v/>
      </c>
      <c r="DP25" s="49" t="str">
        <f>IF(OR(DO25="",COUNTIF(DO22:DO25,DO25)=1),"",$BU25)</f>
        <v/>
      </c>
      <c r="DQ25" s="49" t="str">
        <f>IF(DK25="","",IF(COUNTIF(DO22:DO25,DO25)=1,DO25,DO25+RANK(DP25,DP22:DP25,0)-1))</f>
        <v/>
      </c>
      <c r="DR25" s="49">
        <f>IF(CZ25&gt;0,CG20+RANK(DQ25,DQ22:DQ25,1),)</f>
        <v>0</v>
      </c>
      <c r="DS25" s="14"/>
      <c r="DT25" s="116">
        <f t="shared" si="257"/>
        <v>0</v>
      </c>
      <c r="DU25" s="49">
        <f t="shared" si="258"/>
        <v>0</v>
      </c>
      <c r="DV25" s="49">
        <f t="shared" si="259"/>
        <v>0</v>
      </c>
      <c r="DW25" s="49">
        <f t="shared" si="260"/>
        <v>0</v>
      </c>
      <c r="DX25" s="49">
        <f t="shared" si="261"/>
        <v>0</v>
      </c>
      <c r="DY25" s="49" t="str">
        <f t="shared" si="262"/>
        <v>C</v>
      </c>
      <c r="DZ25" s="49">
        <f>IF(DT25&gt;0,RANK(DX25,DX22:DX25)+CG20+DA20,)</f>
        <v>0</v>
      </c>
      <c r="EA25" s="49">
        <f>IF(AND(DT25&gt;0,COUNTIF(DZ22:DZ25,DZ25)&gt;1),SUMIFS($AI$4:$AI$108,$AF$4:$AF$108,$BT25,$M$4:$M$108,3)+SUMIFS($AK$4:$AK$108,$AH$4:$AH$108,$BT25,$M$4:$M$108,3)-SUMIFS($AK$4:$AK$108,$AF$4:$AF$108,$BT25,$M$4:$M$108,3)-SUMIFS($AI$4:$AI$108,$AH$4:$AH$108,$BT25,$M$4:$M$108,3),)</f>
        <v>0</v>
      </c>
      <c r="EB25" s="49">
        <f>IF(AND(DT25&gt;0,COUNTIF(DZ22:DZ25,DZ25)&gt;1),DZ25+RANK(EA25,EA22:EA25)-1,DZ25)</f>
        <v>0</v>
      </c>
      <c r="EC25" s="49">
        <f>IF(AND(DT25&gt;0,COUNTIF(EB22:EB25,EB25)&gt;1),SUMIFS($AI$4:$AI$108,$AF$4:$AF$108,$BT25,$M$4:$M$108,3)+SUMIFS($AK$4:$AK$108,$AH$4:$AH$108,$BT25,$M$4:$M$108,3),)</f>
        <v>0</v>
      </c>
      <c r="ED25" s="49">
        <f>IF(AND(DT25&gt;0,COUNTIF(EB22:EB25,EB25)&gt;1),EB25+RANK(EC25,EC22:EC25)-1,EB25)</f>
        <v>0</v>
      </c>
      <c r="EE25" s="49" t="str">
        <f t="shared" si="263"/>
        <v/>
      </c>
      <c r="EF25" s="49" t="str">
        <f>IF(OR(EE25="",COUNTIF(EE22:EE25,EE25)=1),"",$BZ25)</f>
        <v/>
      </c>
      <c r="EG25" s="49" t="str">
        <f>IF(EE25="","",IF(COUNTIF(EE22:EE25,EE25)=1,EE25,EE25+RANK(EF25,EF22:EF25,0)-1))</f>
        <v/>
      </c>
      <c r="EH25" s="49" t="str">
        <f>IF(OR(EG25="",COUNTIF(EG22:EG25,EG25)=1),"",$BX25)</f>
        <v/>
      </c>
      <c r="EI25" s="49" t="str">
        <f>IF(EE25="","",IF(COUNTIF(EG22:EG25,EG25)=1,EG25,EG25+RANK(EH25,EH22:EH25,0)-1))</f>
        <v/>
      </c>
      <c r="EJ25" s="49" t="str">
        <f>IF(OR(EI25="",COUNTIF(EI22:EI25,EI25)=1),"",$BU25)</f>
        <v/>
      </c>
      <c r="EK25" s="49" t="str">
        <f>IF(EE25="","",IF(COUNTIF(EI22:EI25,EI25)=1,EI25,EI25+RANK(EJ25,EJ22:EJ25,0)-1))</f>
        <v/>
      </c>
      <c r="EL25" s="49">
        <f>IF(DT25&gt;0,CG20+DA20+RANK(EK25,EK22:EK25,1),)</f>
        <v>0</v>
      </c>
      <c r="EM25" s="14"/>
      <c r="EN25" s="49">
        <f t="shared" si="264"/>
        <v>0</v>
      </c>
      <c r="EO25" s="49">
        <f t="shared" si="265"/>
        <v>0</v>
      </c>
      <c r="EP25" s="49">
        <f t="shared" si="266"/>
        <v>0</v>
      </c>
      <c r="EQ25" s="49">
        <f t="shared" si="267"/>
        <v>0</v>
      </c>
      <c r="ER25" s="49">
        <f t="shared" si="268"/>
        <v>0</v>
      </c>
      <c r="ES25" s="49" t="str">
        <f t="shared" si="269"/>
        <v>C</v>
      </c>
      <c r="ET25" s="49">
        <f>IF(EN25&gt;0,RANK(ER25,ER22:ER25)+CG20+DA20+DU20,)</f>
        <v>0</v>
      </c>
      <c r="EU25" s="49">
        <f>IF(AND(EN25&gt;0,COUNTIF(ET22:ET25,ET25)&gt;1),SUMIFS($AI$4:$AI$108,$AF$4:$AF$108,$BT25,$M$4:$M$108,4)+SUMIFS($AK$4:$AK$108,$AH$4:$AH$108,$BT25,$M$4:$M$108,4)-SUMIFS($AK$4:$AK$108,$AF$4:$AF$108,$BT25,$M$4:$M$108,4)-SUMIFS($AI$4:$AI$108,$AH$4:$AH$108,$BT25,$M$4:$M$108,4),)</f>
        <v>0</v>
      </c>
      <c r="EV25" s="49">
        <f>IF(AND(EN25&gt;0,COUNTIF(ET22:ET25,ET25)&gt;1),ET25+RANK(EU25,EU22:EU25)-1,ET25)</f>
        <v>0</v>
      </c>
      <c r="EW25" s="49">
        <f t="shared" si="270"/>
        <v>0</v>
      </c>
      <c r="EX25" s="49">
        <f>IF(AND(EN25&gt;0,COUNTIF(EV22:EV25,EV25)&gt;1),EV25+RANK(EW25,EW22:EW25)-1,EV25)</f>
        <v>0</v>
      </c>
      <c r="EY25" s="49" t="str">
        <f t="shared" si="271"/>
        <v/>
      </c>
      <c r="EZ25" s="49" t="str">
        <f>IF(OR(EY25="",COUNTIF(EY22:EY25,EY25)=1),"",$BZ25)</f>
        <v/>
      </c>
      <c r="FA25" s="49" t="str">
        <f>IF(EY25="","",IF(COUNTIF(EY22:EY25,EY25)=1,EY25,EY25+RANK(EZ25,EZ22:EZ25,0)-1))</f>
        <v/>
      </c>
      <c r="FB25" s="49" t="str">
        <f>IF(OR(FA25="",COUNTIF(FA22:FA25,FA25)=1),"",$BX25)</f>
        <v/>
      </c>
      <c r="FC25" s="49" t="str">
        <f>IF(EY25="","",IF(COUNTIF(FA22:FA25,FA25)=1,FA25,FA25+RANK(FB25,FB22:FB25,0)-1))</f>
        <v/>
      </c>
      <c r="FD25" s="49" t="str">
        <f>IF(OR(FC25="",COUNTIF(FC22:FC25,FC25)=1),"",$BU25)</f>
        <v/>
      </c>
      <c r="FE25" s="49" t="str">
        <f>IF(EY25="","",IF(COUNTIF(FC22:FC25,FC25)=1,FC25,FC25+RANK(FD25,FD22:FD25,0)-1))</f>
        <v/>
      </c>
      <c r="FF25" s="49">
        <f>IF(EN25&gt;0,CG20+DA20+DU20+RANK(FE25,FE22:FE25,1),)</f>
        <v>0</v>
      </c>
      <c r="FG25" s="14"/>
      <c r="FH25" s="49">
        <f>IFERROR(VLOOKUP(FJ25,CF21:CX25,19,FALSE),IFERROR(VLOOKUP(FJ25,CZ21:DR25,19,FALSE),IFERROR(VLOOKUP(FJ25,DT21:EL25,19,FALSE),VLOOKUP(FJ25,EN21:FF25,19,FALSE))))</f>
        <v>1</v>
      </c>
      <c r="FI25" s="49">
        <f>RANK(FH25,FH22:FH25,1)+COUNTIF(FH22:FH25,FH25)-1</f>
        <v>4</v>
      </c>
      <c r="FJ25" s="14" t="str">
        <f t="shared" si="272"/>
        <v>Skottland</v>
      </c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2"/>
      <c r="FY25" s="42"/>
      <c r="FZ25" s="44">
        <v>23</v>
      </c>
      <c r="GA25" s="44" t="str">
        <f t="shared" si="79"/>
        <v>CGIDHFLK</v>
      </c>
      <c r="GB25" s="44" t="s">
        <v>163</v>
      </c>
      <c r="GC25" s="44" t="s">
        <v>149</v>
      </c>
      <c r="GD25" s="44" t="s">
        <v>150</v>
      </c>
      <c r="GE25" s="44" t="s">
        <v>147</v>
      </c>
      <c r="GF25" s="44" t="s">
        <v>160</v>
      </c>
      <c r="GG25" s="44" t="s">
        <v>109</v>
      </c>
      <c r="GH25" s="44" t="s">
        <v>152</v>
      </c>
      <c r="GI25" s="44" t="s">
        <v>151</v>
      </c>
      <c r="GJ25" s="100" t="str">
        <f t="shared" ref="GJ25:GQ25" si="279">VLOOKUP(GB25,$FM$3:$FN$15,2,FALSE)</f>
        <v>Haiti</v>
      </c>
      <c r="GK25" s="100" t="str">
        <f t="shared" si="279"/>
        <v>Iran</v>
      </c>
      <c r="GL25" s="100" t="str">
        <f t="shared" si="279"/>
        <v>Irak</v>
      </c>
      <c r="GM25" s="100" t="str">
        <f t="shared" si="279"/>
        <v>Australien</v>
      </c>
      <c r="GN25" s="100" t="str">
        <f t="shared" si="279"/>
        <v>Saudiarabien</v>
      </c>
      <c r="GO25" s="100" t="str">
        <f t="shared" si="279"/>
        <v>Sverige</v>
      </c>
      <c r="GP25" s="100" t="str">
        <f t="shared" si="279"/>
        <v>Ghana</v>
      </c>
      <c r="GQ25" s="100" t="str">
        <f t="shared" si="279"/>
        <v>Uzbekistan</v>
      </c>
      <c r="GR25" s="42" t="str">
        <f t="shared" si="81"/>
        <v/>
      </c>
      <c r="GS25" s="42"/>
      <c r="GT25" s="42"/>
      <c r="GU25" s="42"/>
      <c r="GV25" s="42"/>
      <c r="GW25" s="42"/>
      <c r="GX25" s="44"/>
    </row>
    <row r="26" spans="1:206" ht="14.25" customHeight="1" x14ac:dyDescent="0.35">
      <c r="A26" s="42"/>
      <c r="B26" s="85">
        <v>49</v>
      </c>
      <c r="C26" s="86">
        <v>46198</v>
      </c>
      <c r="D26" s="87" t="s">
        <v>174</v>
      </c>
      <c r="E26" s="88" t="s">
        <v>157</v>
      </c>
      <c r="F26" s="89" t="s">
        <v>171</v>
      </c>
      <c r="G26" s="90"/>
      <c r="H26" s="85" t="s">
        <v>157</v>
      </c>
      <c r="I26" s="90"/>
      <c r="J26" s="85" t="str">
        <f t="shared" si="191"/>
        <v/>
      </c>
      <c r="K26" s="160">
        <f>IF(OR(G26="",I26="",'Resultat &amp; tabell'!G26="",'Resultat &amp; tabell'!I26=""),0,IF(G26='Resultat &amp; tabell'!G26,1,0)+IF(I26='Resultat &amp; tabell'!I26,1,0)+IF(J26='Resultat &amp; tabell'!J26,3,0))</f>
        <v>0</v>
      </c>
      <c r="L26" s="155"/>
      <c r="M26" s="92">
        <f t="shared" si="192"/>
        <v>1</v>
      </c>
      <c r="N26" s="46"/>
      <c r="O26" s="118" t="str">
        <f>IF(COUNTBLANK(G22:G27)+COUNTBLANK(I22:I27)=0,"Resultat OK","Fyll i resultat")</f>
        <v>Fyll i resultat</v>
      </c>
      <c r="P26" s="102"/>
      <c r="Q26" s="102"/>
      <c r="R26" s="102"/>
      <c r="S26" s="102"/>
      <c r="T26" s="102"/>
      <c r="U26" s="102"/>
      <c r="V26" s="44"/>
      <c r="W26" s="42"/>
      <c r="X26" s="167" t="s">
        <v>231</v>
      </c>
      <c r="Y26" s="91">
        <f>SUM(K149:K150)</f>
        <v>0</v>
      </c>
      <c r="Z26" s="44">
        <f>R149</f>
        <v>0</v>
      </c>
      <c r="AA26" s="168">
        <f t="shared" si="200"/>
        <v>0</v>
      </c>
      <c r="AB26" s="42"/>
      <c r="AC26" s="127"/>
      <c r="AD26" s="42"/>
      <c r="AE26" s="98">
        <f t="shared" ref="AE26:AH26" si="280">C26</f>
        <v>46198</v>
      </c>
      <c r="AF26" s="98" t="str">
        <f t="shared" si="280"/>
        <v>Skottland</v>
      </c>
      <c r="AG26" s="98" t="str">
        <f t="shared" si="280"/>
        <v>-</v>
      </c>
      <c r="AH26" s="98" t="str">
        <f t="shared" si="280"/>
        <v>Brasilien</v>
      </c>
      <c r="AI26" s="90" t="str">
        <f t="shared" si="202"/>
        <v/>
      </c>
      <c r="AJ26" s="85" t="str">
        <f t="shared" si="203"/>
        <v>-</v>
      </c>
      <c r="AK26" s="90" t="str">
        <f t="shared" si="204"/>
        <v/>
      </c>
      <c r="AL26" s="85" t="str">
        <f t="shared" si="205"/>
        <v/>
      </c>
      <c r="AM26" s="91"/>
      <c r="AN26" s="49">
        <f t="shared" si="206"/>
        <v>0</v>
      </c>
      <c r="AO26" s="49">
        <f t="shared" si="207"/>
        <v>0</v>
      </c>
      <c r="AP26" s="49">
        <f t="shared" si="208"/>
        <v>0</v>
      </c>
      <c r="AQ26" s="49">
        <f t="shared" si="209"/>
        <v>0</v>
      </c>
      <c r="AR26" s="49">
        <f t="shared" si="210"/>
        <v>0</v>
      </c>
      <c r="AS26" s="49">
        <f t="shared" si="211"/>
        <v>0</v>
      </c>
      <c r="AT26" s="49">
        <f t="shared" si="212"/>
        <v>0</v>
      </c>
      <c r="AU26" s="49">
        <f t="shared" si="213"/>
        <v>0</v>
      </c>
      <c r="AV26" s="49">
        <f t="shared" si="214"/>
        <v>0</v>
      </c>
      <c r="AW26" s="49">
        <f t="shared" si="215"/>
        <v>0</v>
      </c>
      <c r="AX26" s="49">
        <f t="shared" si="216"/>
        <v>0</v>
      </c>
      <c r="AY26" s="49">
        <f t="shared" si="217"/>
        <v>0</v>
      </c>
      <c r="AZ26" s="49">
        <f t="shared" si="218"/>
        <v>0</v>
      </c>
      <c r="BA26" s="49">
        <f t="shared" si="219"/>
        <v>0</v>
      </c>
      <c r="BB26" s="49">
        <f t="shared" si="220"/>
        <v>0</v>
      </c>
      <c r="BC26" s="49">
        <f t="shared" si="221"/>
        <v>0</v>
      </c>
      <c r="BD26" s="49">
        <f t="shared" si="222"/>
        <v>0</v>
      </c>
      <c r="BE26" s="49">
        <f t="shared" si="223"/>
        <v>0</v>
      </c>
      <c r="BF26" s="49">
        <f t="shared" si="224"/>
        <v>0</v>
      </c>
      <c r="BG26" s="49">
        <f t="shared" si="225"/>
        <v>0</v>
      </c>
      <c r="BH26" s="49">
        <f t="shared" si="226"/>
        <v>0</v>
      </c>
      <c r="BI26" s="49">
        <f t="shared" si="227"/>
        <v>0</v>
      </c>
      <c r="BJ26" s="49">
        <f t="shared" si="228"/>
        <v>0</v>
      </c>
      <c r="BK26" s="49">
        <f t="shared" si="229"/>
        <v>0</v>
      </c>
      <c r="BL26" s="49">
        <f t="shared" si="230"/>
        <v>0</v>
      </c>
      <c r="BM26" s="49">
        <f t="shared" si="231"/>
        <v>0</v>
      </c>
      <c r="BN26" s="49">
        <f t="shared" si="232"/>
        <v>0</v>
      </c>
      <c r="BO26" s="49">
        <f t="shared" si="233"/>
        <v>0</v>
      </c>
      <c r="BP26" s="49">
        <f t="shared" si="234"/>
        <v>0</v>
      </c>
      <c r="BQ26" s="49">
        <f t="shared" si="235"/>
        <v>0</v>
      </c>
      <c r="BR26" s="14"/>
      <c r="BS26" s="14"/>
      <c r="BT26" s="14"/>
      <c r="BU26" s="49"/>
      <c r="BV26" s="49"/>
      <c r="BW26" s="49"/>
      <c r="BX26" s="49"/>
      <c r="BY26" s="49"/>
      <c r="BZ26" s="49"/>
      <c r="CA26" s="49"/>
      <c r="CB26" s="14"/>
      <c r="CC26" s="49"/>
      <c r="CD26" s="49"/>
      <c r="CE26" s="14"/>
      <c r="CF26" s="14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14"/>
      <c r="CZ26" s="14"/>
      <c r="DA26" s="49"/>
      <c r="DB26" s="49"/>
      <c r="DC26" s="49"/>
      <c r="DD26" s="49"/>
      <c r="DE26" s="49"/>
      <c r="DF26" s="49"/>
      <c r="DG26" s="49"/>
      <c r="DH26" s="49"/>
      <c r="DI26" s="49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14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14"/>
      <c r="FH26" s="49"/>
      <c r="FI26" s="49"/>
      <c r="FJ26" s="14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4">
        <v>24</v>
      </c>
      <c r="GA26" s="44" t="str">
        <f t="shared" si="79"/>
        <v>CGJDHFLI</v>
      </c>
      <c r="GB26" s="44" t="s">
        <v>163</v>
      </c>
      <c r="GC26" s="44" t="s">
        <v>149</v>
      </c>
      <c r="GD26" s="44" t="s">
        <v>159</v>
      </c>
      <c r="GE26" s="44" t="s">
        <v>147</v>
      </c>
      <c r="GF26" s="44" t="s">
        <v>160</v>
      </c>
      <c r="GG26" s="44" t="s">
        <v>109</v>
      </c>
      <c r="GH26" s="44" t="s">
        <v>152</v>
      </c>
      <c r="GI26" s="44" t="s">
        <v>150</v>
      </c>
      <c r="GJ26" s="100" t="str">
        <f t="shared" ref="GJ26:GQ26" si="281">VLOOKUP(GB26,$FM$3:$FN$15,2,FALSE)</f>
        <v>Haiti</v>
      </c>
      <c r="GK26" s="100" t="str">
        <f t="shared" si="281"/>
        <v>Iran</v>
      </c>
      <c r="GL26" s="100" t="str">
        <f t="shared" si="281"/>
        <v>Österrike</v>
      </c>
      <c r="GM26" s="100" t="str">
        <f t="shared" si="281"/>
        <v>Australien</v>
      </c>
      <c r="GN26" s="100" t="str">
        <f t="shared" si="281"/>
        <v>Saudiarabien</v>
      </c>
      <c r="GO26" s="100" t="str">
        <f t="shared" si="281"/>
        <v>Sverige</v>
      </c>
      <c r="GP26" s="100" t="str">
        <f t="shared" si="281"/>
        <v>Ghana</v>
      </c>
      <c r="GQ26" s="100" t="str">
        <f t="shared" si="281"/>
        <v>Irak</v>
      </c>
      <c r="GR26" s="42" t="str">
        <f t="shared" si="81"/>
        <v/>
      </c>
      <c r="GS26" s="42"/>
      <c r="GT26" s="42"/>
      <c r="GU26" s="42"/>
      <c r="GV26" s="42"/>
      <c r="GW26" s="42"/>
      <c r="GX26" s="44"/>
    </row>
    <row r="27" spans="1:206" ht="14.25" customHeight="1" x14ac:dyDescent="0.35">
      <c r="A27" s="42"/>
      <c r="B27" s="85">
        <v>50</v>
      </c>
      <c r="C27" s="86">
        <v>46198</v>
      </c>
      <c r="D27" s="87" t="s">
        <v>172</v>
      </c>
      <c r="E27" s="88" t="s">
        <v>157</v>
      </c>
      <c r="F27" s="89" t="s">
        <v>173</v>
      </c>
      <c r="G27" s="90"/>
      <c r="H27" s="85" t="s">
        <v>157</v>
      </c>
      <c r="I27" s="90"/>
      <c r="J27" s="85" t="str">
        <f t="shared" si="191"/>
        <v/>
      </c>
      <c r="K27" s="160">
        <f>IF(OR(G27="",I27="",'Resultat &amp; tabell'!G27="",'Resultat &amp; tabell'!I27=""),0,IF(G27='Resultat &amp; tabell'!G27,1,0)+IF(I27='Resultat &amp; tabell'!I27,1,0)+IF(J27='Resultat &amp; tabell'!J27,3,0))</f>
        <v>0</v>
      </c>
      <c r="L27" s="155"/>
      <c r="M27" s="92">
        <f t="shared" si="192"/>
        <v>1</v>
      </c>
      <c r="N27" s="46"/>
      <c r="O27" s="42"/>
      <c r="P27" s="42"/>
      <c r="Q27" s="42"/>
      <c r="R27" s="42"/>
      <c r="S27" s="42"/>
      <c r="T27" s="42"/>
      <c r="U27" s="42"/>
      <c r="V27" s="44"/>
      <c r="W27" s="42"/>
      <c r="X27" s="167" t="s">
        <v>78</v>
      </c>
      <c r="Y27" s="44">
        <f>SUM(K154)</f>
        <v>0</v>
      </c>
      <c r="Z27" s="91">
        <f>R154</f>
        <v>0</v>
      </c>
      <c r="AA27" s="168">
        <f t="shared" si="200"/>
        <v>0</v>
      </c>
      <c r="AB27" s="42"/>
      <c r="AC27" s="127"/>
      <c r="AD27" s="42"/>
      <c r="AE27" s="98">
        <f t="shared" ref="AE27:AH27" si="282">C27</f>
        <v>46198</v>
      </c>
      <c r="AF27" s="98" t="str">
        <f t="shared" si="282"/>
        <v>Marocko</v>
      </c>
      <c r="AG27" s="98" t="str">
        <f t="shared" si="282"/>
        <v>-</v>
      </c>
      <c r="AH27" s="98" t="str">
        <f t="shared" si="282"/>
        <v>Haiti</v>
      </c>
      <c r="AI27" s="90" t="str">
        <f t="shared" si="202"/>
        <v/>
      </c>
      <c r="AJ27" s="85" t="str">
        <f t="shared" si="203"/>
        <v>-</v>
      </c>
      <c r="AK27" s="90" t="str">
        <f t="shared" si="204"/>
        <v/>
      </c>
      <c r="AL27" s="85" t="str">
        <f t="shared" si="205"/>
        <v/>
      </c>
      <c r="AM27" s="91"/>
      <c r="AN27" s="49">
        <f t="shared" si="206"/>
        <v>0</v>
      </c>
      <c r="AO27" s="49">
        <f t="shared" si="207"/>
        <v>0</v>
      </c>
      <c r="AP27" s="49">
        <f t="shared" si="208"/>
        <v>0</v>
      </c>
      <c r="AQ27" s="49">
        <f t="shared" si="209"/>
        <v>0</v>
      </c>
      <c r="AR27" s="49">
        <f t="shared" si="210"/>
        <v>0</v>
      </c>
      <c r="AS27" s="49">
        <f t="shared" si="211"/>
        <v>0</v>
      </c>
      <c r="AT27" s="49">
        <f t="shared" si="212"/>
        <v>0</v>
      </c>
      <c r="AU27" s="49">
        <f t="shared" si="213"/>
        <v>0</v>
      </c>
      <c r="AV27" s="49">
        <f t="shared" si="214"/>
        <v>0</v>
      </c>
      <c r="AW27" s="49">
        <f t="shared" si="215"/>
        <v>0</v>
      </c>
      <c r="AX27" s="49">
        <f t="shared" si="216"/>
        <v>0</v>
      </c>
      <c r="AY27" s="49">
        <f t="shared" si="217"/>
        <v>0</v>
      </c>
      <c r="AZ27" s="49">
        <f t="shared" si="218"/>
        <v>0</v>
      </c>
      <c r="BA27" s="49">
        <f t="shared" si="219"/>
        <v>0</v>
      </c>
      <c r="BB27" s="49">
        <f t="shared" si="220"/>
        <v>0</v>
      </c>
      <c r="BC27" s="49">
        <f t="shared" si="221"/>
        <v>0</v>
      </c>
      <c r="BD27" s="49">
        <f t="shared" si="222"/>
        <v>0</v>
      </c>
      <c r="BE27" s="49">
        <f t="shared" si="223"/>
        <v>0</v>
      </c>
      <c r="BF27" s="49">
        <f t="shared" si="224"/>
        <v>0</v>
      </c>
      <c r="BG27" s="49">
        <f t="shared" si="225"/>
        <v>0</v>
      </c>
      <c r="BH27" s="49">
        <f t="shared" si="226"/>
        <v>0</v>
      </c>
      <c r="BI27" s="49">
        <f t="shared" si="227"/>
        <v>0</v>
      </c>
      <c r="BJ27" s="49">
        <f t="shared" si="228"/>
        <v>0</v>
      </c>
      <c r="BK27" s="49">
        <f t="shared" si="229"/>
        <v>0</v>
      </c>
      <c r="BL27" s="49">
        <f t="shared" si="230"/>
        <v>0</v>
      </c>
      <c r="BM27" s="49">
        <f t="shared" si="231"/>
        <v>0</v>
      </c>
      <c r="BN27" s="49">
        <f t="shared" si="232"/>
        <v>0</v>
      </c>
      <c r="BO27" s="49">
        <f t="shared" si="233"/>
        <v>0</v>
      </c>
      <c r="BP27" s="49">
        <f t="shared" si="234"/>
        <v>0</v>
      </c>
      <c r="BQ27" s="49">
        <f t="shared" si="235"/>
        <v>0</v>
      </c>
      <c r="BR27" s="14"/>
      <c r="BS27" s="14"/>
      <c r="BT27" s="14"/>
      <c r="BU27" s="49"/>
      <c r="BV27" s="49"/>
      <c r="BW27" s="49"/>
      <c r="BX27" s="49"/>
      <c r="BY27" s="49"/>
      <c r="BZ27" s="49"/>
      <c r="CA27" s="49"/>
      <c r="CB27" s="14"/>
      <c r="CC27" s="49"/>
      <c r="CD27" s="49"/>
      <c r="CE27" s="14"/>
      <c r="CF27" s="14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14"/>
      <c r="CZ27" s="14"/>
      <c r="DA27" s="49"/>
      <c r="DB27" s="49"/>
      <c r="DC27" s="49"/>
      <c r="DD27" s="49"/>
      <c r="DE27" s="49"/>
      <c r="DF27" s="49"/>
      <c r="DG27" s="49"/>
      <c r="DH27" s="49"/>
      <c r="DI27" s="49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14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14"/>
      <c r="FH27" s="49"/>
      <c r="FI27" s="49"/>
      <c r="FJ27" s="14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4">
        <v>25</v>
      </c>
      <c r="GA27" s="44" t="str">
        <f t="shared" si="79"/>
        <v>CGJDHFIK</v>
      </c>
      <c r="GB27" s="44" t="s">
        <v>163</v>
      </c>
      <c r="GC27" s="44" t="s">
        <v>149</v>
      </c>
      <c r="GD27" s="44" t="s">
        <v>159</v>
      </c>
      <c r="GE27" s="44" t="s">
        <v>147</v>
      </c>
      <c r="GF27" s="44" t="s">
        <v>160</v>
      </c>
      <c r="GG27" s="44" t="s">
        <v>109</v>
      </c>
      <c r="GH27" s="44" t="s">
        <v>150</v>
      </c>
      <c r="GI27" s="44" t="s">
        <v>151</v>
      </c>
      <c r="GJ27" s="100" t="str">
        <f t="shared" ref="GJ27:GQ27" si="283">VLOOKUP(GB27,$FM$3:$FN$15,2,FALSE)</f>
        <v>Haiti</v>
      </c>
      <c r="GK27" s="100" t="str">
        <f t="shared" si="283"/>
        <v>Iran</v>
      </c>
      <c r="GL27" s="100" t="str">
        <f t="shared" si="283"/>
        <v>Österrike</v>
      </c>
      <c r="GM27" s="100" t="str">
        <f t="shared" si="283"/>
        <v>Australien</v>
      </c>
      <c r="GN27" s="100" t="str">
        <f t="shared" si="283"/>
        <v>Saudiarabien</v>
      </c>
      <c r="GO27" s="100" t="str">
        <f t="shared" si="283"/>
        <v>Sverige</v>
      </c>
      <c r="GP27" s="100" t="str">
        <f t="shared" si="283"/>
        <v>Irak</v>
      </c>
      <c r="GQ27" s="100" t="str">
        <f t="shared" si="283"/>
        <v>Uzbekistan</v>
      </c>
      <c r="GR27" s="42" t="str">
        <f t="shared" si="81"/>
        <v/>
      </c>
      <c r="GS27" s="42"/>
      <c r="GT27" s="42"/>
      <c r="GU27" s="42"/>
      <c r="GV27" s="42"/>
      <c r="GW27" s="42"/>
      <c r="GX27" s="44"/>
    </row>
    <row r="28" spans="1:206" ht="14.25" customHeight="1" x14ac:dyDescent="0.35">
      <c r="A28" s="42"/>
      <c r="B28" s="43"/>
      <c r="C28" s="71"/>
      <c r="D28" s="43"/>
      <c r="E28" s="44"/>
      <c r="F28" s="43"/>
      <c r="G28" s="44"/>
      <c r="H28" s="44"/>
      <c r="I28" s="44"/>
      <c r="J28" s="56"/>
      <c r="K28" s="52"/>
      <c r="L28" s="156"/>
      <c r="M28" s="46"/>
      <c r="N28" s="46"/>
      <c r="O28" s="42"/>
      <c r="P28" s="42"/>
      <c r="Q28" s="42"/>
      <c r="R28" s="42"/>
      <c r="S28" s="42"/>
      <c r="T28" s="42"/>
      <c r="U28" s="42"/>
      <c r="V28" s="44"/>
      <c r="W28" s="42"/>
      <c r="X28" s="167" t="s">
        <v>81</v>
      </c>
      <c r="Y28" s="44">
        <f>SUM(K158)</f>
        <v>0</v>
      </c>
      <c r="Z28" s="44">
        <f>R158</f>
        <v>0</v>
      </c>
      <c r="AA28" s="168">
        <f t="shared" si="200"/>
        <v>0</v>
      </c>
      <c r="AB28" s="42"/>
      <c r="AC28" s="127"/>
      <c r="AD28" s="42"/>
      <c r="AE28" s="194"/>
      <c r="AF28" s="195"/>
      <c r="AG28" s="135"/>
      <c r="AH28" s="135"/>
      <c r="AI28" s="44" t="str">
        <f>IF(B28="","",B28)</f>
        <v/>
      </c>
      <c r="AJ28" s="44"/>
      <c r="AK28" s="44"/>
      <c r="AL28" s="56"/>
      <c r="AM28" s="52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14"/>
      <c r="BS28" s="14"/>
      <c r="BT28" s="14"/>
      <c r="BU28" s="49"/>
      <c r="BV28" s="49"/>
      <c r="BW28" s="49"/>
      <c r="BX28" s="49"/>
      <c r="BY28" s="49"/>
      <c r="BZ28" s="49"/>
      <c r="CA28" s="49"/>
      <c r="CB28" s="14"/>
      <c r="CC28" s="49"/>
      <c r="CD28" s="49"/>
      <c r="CE28" s="14"/>
      <c r="CF28" s="14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14"/>
      <c r="CZ28" s="14"/>
      <c r="DA28" s="49"/>
      <c r="DB28" s="49"/>
      <c r="DC28" s="49"/>
      <c r="DD28" s="49"/>
      <c r="DE28" s="49"/>
      <c r="DF28" s="49"/>
      <c r="DG28" s="49"/>
      <c r="DH28" s="49"/>
      <c r="DI28" s="49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14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14"/>
      <c r="FH28" s="49"/>
      <c r="FI28" s="49"/>
      <c r="FJ28" s="14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4">
        <v>26</v>
      </c>
      <c r="GA28" s="44" t="str">
        <f t="shared" si="79"/>
        <v>EJICHDLK</v>
      </c>
      <c r="GB28" s="44" t="s">
        <v>148</v>
      </c>
      <c r="GC28" s="44" t="s">
        <v>159</v>
      </c>
      <c r="GD28" s="44" t="s">
        <v>150</v>
      </c>
      <c r="GE28" s="44" t="s">
        <v>163</v>
      </c>
      <c r="GF28" s="44" t="s">
        <v>160</v>
      </c>
      <c r="GG28" s="44" t="s">
        <v>147</v>
      </c>
      <c r="GH28" s="44" t="s">
        <v>152</v>
      </c>
      <c r="GI28" s="44" t="s">
        <v>151</v>
      </c>
      <c r="GJ28" s="100" t="str">
        <f t="shared" ref="GJ28:GQ28" si="284">VLOOKUP(GB28,$FM$3:$FN$15,2,FALSE)</f>
        <v>Elfenbenskusten</v>
      </c>
      <c r="GK28" s="100" t="str">
        <f t="shared" si="284"/>
        <v>Österrike</v>
      </c>
      <c r="GL28" s="100" t="str">
        <f t="shared" si="284"/>
        <v>Irak</v>
      </c>
      <c r="GM28" s="100" t="str">
        <f t="shared" si="284"/>
        <v>Haiti</v>
      </c>
      <c r="GN28" s="100" t="str">
        <f t="shared" si="284"/>
        <v>Saudiarabien</v>
      </c>
      <c r="GO28" s="100" t="str">
        <f t="shared" si="284"/>
        <v>Australien</v>
      </c>
      <c r="GP28" s="100" t="str">
        <f t="shared" si="284"/>
        <v>Ghana</v>
      </c>
      <c r="GQ28" s="100" t="str">
        <f t="shared" si="284"/>
        <v>Uzbekistan</v>
      </c>
      <c r="GR28" s="42" t="str">
        <f t="shared" si="81"/>
        <v/>
      </c>
      <c r="GS28" s="42"/>
      <c r="GT28" s="42"/>
      <c r="GU28" s="42"/>
      <c r="GV28" s="42"/>
      <c r="GW28" s="42"/>
      <c r="GX28" s="44"/>
    </row>
    <row r="29" spans="1:206" ht="14.25" customHeight="1" x14ac:dyDescent="0.35">
      <c r="A29" s="57"/>
      <c r="B29" s="54" t="s">
        <v>175</v>
      </c>
      <c r="C29" s="121"/>
      <c r="D29" s="54"/>
      <c r="E29" s="56"/>
      <c r="F29" s="54"/>
      <c r="G29" s="56"/>
      <c r="H29" s="56"/>
      <c r="I29" s="56"/>
      <c r="J29" s="56"/>
      <c r="K29" s="52"/>
      <c r="L29" s="156"/>
      <c r="M29" s="124"/>
      <c r="N29" s="124"/>
      <c r="O29" s="54" t="s">
        <v>175</v>
      </c>
      <c r="P29" s="57"/>
      <c r="Q29" s="57"/>
      <c r="R29" s="57"/>
      <c r="S29" s="57"/>
      <c r="T29" s="57"/>
      <c r="U29" s="57"/>
      <c r="V29" s="56"/>
      <c r="W29" s="57"/>
      <c r="X29" s="113" t="s">
        <v>37</v>
      </c>
      <c r="Y29" s="105">
        <v>0</v>
      </c>
      <c r="Z29" s="105">
        <f>SUM(AC4:AC11)</f>
        <v>0</v>
      </c>
      <c r="AA29" s="106">
        <f t="shared" si="200"/>
        <v>0</v>
      </c>
      <c r="AB29" s="57"/>
      <c r="AC29" s="58"/>
      <c r="AD29" s="57"/>
      <c r="AE29" s="61" t="s">
        <v>175</v>
      </c>
      <c r="AF29" s="42"/>
      <c r="AG29" s="42"/>
      <c r="AH29" s="42"/>
      <c r="AI29" s="56"/>
      <c r="AJ29" s="56"/>
      <c r="AK29" s="56"/>
      <c r="AL29" s="56"/>
      <c r="AM29" s="52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14"/>
      <c r="BS29" s="14"/>
      <c r="BT29" s="67" t="s">
        <v>93</v>
      </c>
      <c r="BU29" s="62"/>
      <c r="BV29" s="62"/>
      <c r="BW29" s="62"/>
      <c r="BX29" s="62"/>
      <c r="BY29" s="62"/>
      <c r="BZ29" s="62"/>
      <c r="CA29" s="62"/>
      <c r="CB29" s="67"/>
      <c r="CC29" s="62"/>
      <c r="CD29" s="62"/>
      <c r="CE29" s="14"/>
      <c r="CF29" s="68" t="s">
        <v>94</v>
      </c>
      <c r="CG29" s="63">
        <f>COUNTIF(CC31:CC34,1)</f>
        <v>4</v>
      </c>
      <c r="CH29" s="63"/>
      <c r="CI29" s="63"/>
      <c r="CJ29" s="63"/>
      <c r="CK29" s="63"/>
      <c r="CL29" s="63"/>
      <c r="CM29" s="63"/>
      <c r="CN29" s="63"/>
      <c r="CO29" s="63"/>
      <c r="CP29" s="63"/>
      <c r="CQ29" s="49"/>
      <c r="CR29" s="49"/>
      <c r="CS29" s="49"/>
      <c r="CT29" s="49"/>
      <c r="CU29" s="49"/>
      <c r="CV29" s="49"/>
      <c r="CW29" s="49"/>
      <c r="CX29" s="49"/>
      <c r="CY29" s="14"/>
      <c r="CZ29" s="69" t="s">
        <v>97</v>
      </c>
      <c r="DA29" s="64">
        <f>COUNTIF(CC31:CC34,2)</f>
        <v>0</v>
      </c>
      <c r="DB29" s="64"/>
      <c r="DC29" s="64"/>
      <c r="DD29" s="64"/>
      <c r="DE29" s="64"/>
      <c r="DF29" s="64"/>
      <c r="DG29" s="64"/>
      <c r="DH29" s="64"/>
      <c r="DI29" s="64"/>
      <c r="DJ29" s="69"/>
      <c r="DK29" s="14"/>
      <c r="DL29" s="14"/>
      <c r="DM29" s="14"/>
      <c r="DN29" s="14"/>
      <c r="DO29" s="14"/>
      <c r="DP29" s="14"/>
      <c r="DQ29" s="14"/>
      <c r="DR29" s="14"/>
      <c r="DS29" s="14"/>
      <c r="DT29" s="65" t="s">
        <v>95</v>
      </c>
      <c r="DU29" s="65">
        <f>COUNTIF(CC31:CC34,3)</f>
        <v>0</v>
      </c>
      <c r="DV29" s="65"/>
      <c r="DW29" s="65"/>
      <c r="DX29" s="65"/>
      <c r="DY29" s="65"/>
      <c r="DZ29" s="65"/>
      <c r="EA29" s="65"/>
      <c r="EB29" s="65"/>
      <c r="EC29" s="65"/>
      <c r="ED29" s="65"/>
      <c r="EE29" s="49"/>
      <c r="EF29" s="49"/>
      <c r="EG29" s="49"/>
      <c r="EH29" s="49"/>
      <c r="EI29" s="49"/>
      <c r="EJ29" s="49"/>
      <c r="EK29" s="49"/>
      <c r="EL29" s="49"/>
      <c r="EM29" s="14"/>
      <c r="EN29" s="66" t="s">
        <v>96</v>
      </c>
      <c r="EO29" s="66">
        <f>COUNTIF(CC31:CC34,4)</f>
        <v>0</v>
      </c>
      <c r="EP29" s="66"/>
      <c r="EQ29" s="66"/>
      <c r="ER29" s="66"/>
      <c r="ES29" s="66"/>
      <c r="ET29" s="66"/>
      <c r="EU29" s="66"/>
      <c r="EV29" s="66"/>
      <c r="EW29" s="66"/>
      <c r="EX29" s="66"/>
      <c r="EY29" s="49"/>
      <c r="EZ29" s="49"/>
      <c r="FA29" s="49"/>
      <c r="FB29" s="49"/>
      <c r="FC29" s="49"/>
      <c r="FD29" s="49"/>
      <c r="FE29" s="49"/>
      <c r="FF29" s="49"/>
      <c r="FG29" s="14"/>
      <c r="FH29" s="49"/>
      <c r="FI29" s="49"/>
      <c r="FJ29" s="14"/>
      <c r="FK29" s="57"/>
      <c r="FL29" s="57"/>
      <c r="FM29" s="57"/>
      <c r="FN29" s="57"/>
      <c r="FO29" s="57"/>
      <c r="FP29" s="57"/>
      <c r="FQ29" s="57"/>
      <c r="FR29" s="57"/>
      <c r="FS29" s="57"/>
      <c r="FT29" s="57"/>
      <c r="FU29" s="57"/>
      <c r="FV29" s="57"/>
      <c r="FW29" s="57"/>
      <c r="FX29" s="57"/>
      <c r="FY29" s="57"/>
      <c r="FZ29" s="44">
        <v>27</v>
      </c>
      <c r="GA29" s="44" t="str">
        <f t="shared" si="79"/>
        <v>EGICJDLK</v>
      </c>
      <c r="GB29" s="44" t="s">
        <v>148</v>
      </c>
      <c r="GC29" s="44" t="s">
        <v>149</v>
      </c>
      <c r="GD29" s="44" t="s">
        <v>150</v>
      </c>
      <c r="GE29" s="44" t="s">
        <v>163</v>
      </c>
      <c r="GF29" s="44" t="s">
        <v>159</v>
      </c>
      <c r="GG29" s="44" t="s">
        <v>147</v>
      </c>
      <c r="GH29" s="44" t="s">
        <v>152</v>
      </c>
      <c r="GI29" s="44" t="s">
        <v>151</v>
      </c>
      <c r="GJ29" s="100" t="str">
        <f t="shared" ref="GJ29:GQ29" si="285">VLOOKUP(GB29,$FM$3:$FN$15,2,FALSE)</f>
        <v>Elfenbenskusten</v>
      </c>
      <c r="GK29" s="100" t="str">
        <f t="shared" si="285"/>
        <v>Iran</v>
      </c>
      <c r="GL29" s="100" t="str">
        <f t="shared" si="285"/>
        <v>Irak</v>
      </c>
      <c r="GM29" s="100" t="str">
        <f t="shared" si="285"/>
        <v>Haiti</v>
      </c>
      <c r="GN29" s="100" t="str">
        <f t="shared" si="285"/>
        <v>Österrike</v>
      </c>
      <c r="GO29" s="100" t="str">
        <f t="shared" si="285"/>
        <v>Australien</v>
      </c>
      <c r="GP29" s="100" t="str">
        <f t="shared" si="285"/>
        <v>Ghana</v>
      </c>
      <c r="GQ29" s="100" t="str">
        <f t="shared" si="285"/>
        <v>Uzbekistan</v>
      </c>
      <c r="GR29" s="42" t="str">
        <f t="shared" si="81"/>
        <v/>
      </c>
      <c r="GS29" s="57"/>
      <c r="GT29" s="57"/>
      <c r="GU29" s="57"/>
      <c r="GV29" s="57"/>
      <c r="GW29" s="57"/>
      <c r="GX29" s="56"/>
    </row>
    <row r="30" spans="1:206" ht="14.25" customHeight="1" x14ac:dyDescent="0.45">
      <c r="A30" s="57"/>
      <c r="B30" s="76" t="s">
        <v>101</v>
      </c>
      <c r="C30" s="126" t="s">
        <v>102</v>
      </c>
      <c r="D30" s="189" t="s">
        <v>101</v>
      </c>
      <c r="E30" s="187"/>
      <c r="F30" s="190"/>
      <c r="G30" s="186" t="s">
        <v>103</v>
      </c>
      <c r="H30" s="187"/>
      <c r="I30" s="188"/>
      <c r="J30" s="74" t="s">
        <v>104</v>
      </c>
      <c r="K30" s="79" t="s">
        <v>142</v>
      </c>
      <c r="L30" s="156"/>
      <c r="M30" s="124"/>
      <c r="N30" s="124"/>
      <c r="O30" s="76" t="s">
        <v>106</v>
      </c>
      <c r="P30" s="77" t="s">
        <v>107</v>
      </c>
      <c r="Q30" s="77" t="s">
        <v>108</v>
      </c>
      <c r="R30" s="77" t="s">
        <v>109</v>
      </c>
      <c r="S30" s="77" t="s">
        <v>110</v>
      </c>
      <c r="T30" s="77" t="s">
        <v>111</v>
      </c>
      <c r="U30" s="77" t="s">
        <v>112</v>
      </c>
      <c r="V30" s="78" t="s">
        <v>113</v>
      </c>
      <c r="W30" s="57"/>
      <c r="X30" s="169" t="s">
        <v>62</v>
      </c>
      <c r="Y30" s="169"/>
      <c r="Z30" s="170"/>
      <c r="AA30" s="171">
        <f>SUM(AA22:AA29)</f>
        <v>0</v>
      </c>
      <c r="AB30" s="57"/>
      <c r="AC30" s="58"/>
      <c r="AD30" s="57"/>
      <c r="AE30" s="76" t="s">
        <v>102</v>
      </c>
      <c r="AF30" s="193" t="s">
        <v>101</v>
      </c>
      <c r="AG30" s="187"/>
      <c r="AH30" s="188"/>
      <c r="AI30" s="186" t="s">
        <v>103</v>
      </c>
      <c r="AJ30" s="187"/>
      <c r="AK30" s="188"/>
      <c r="AL30" s="74" t="s">
        <v>116</v>
      </c>
      <c r="AM30" s="52"/>
      <c r="AN30" s="62" t="s">
        <v>117</v>
      </c>
      <c r="AO30" s="62" t="s">
        <v>118</v>
      </c>
      <c r="AP30" s="62" t="s">
        <v>119</v>
      </c>
      <c r="AQ30" s="62" t="s">
        <v>120</v>
      </c>
      <c r="AR30" s="62" t="s">
        <v>121</v>
      </c>
      <c r="AS30" s="62" t="s">
        <v>122</v>
      </c>
      <c r="AT30" s="63" t="s">
        <v>117</v>
      </c>
      <c r="AU30" s="63" t="s">
        <v>118</v>
      </c>
      <c r="AV30" s="63" t="s">
        <v>119</v>
      </c>
      <c r="AW30" s="63" t="s">
        <v>120</v>
      </c>
      <c r="AX30" s="63" t="s">
        <v>121</v>
      </c>
      <c r="AY30" s="63" t="s">
        <v>122</v>
      </c>
      <c r="AZ30" s="64" t="s">
        <v>117</v>
      </c>
      <c r="BA30" s="64" t="s">
        <v>118</v>
      </c>
      <c r="BB30" s="64" t="s">
        <v>119</v>
      </c>
      <c r="BC30" s="64" t="s">
        <v>120</v>
      </c>
      <c r="BD30" s="64" t="s">
        <v>121</v>
      </c>
      <c r="BE30" s="64" t="s">
        <v>122</v>
      </c>
      <c r="BF30" s="65" t="s">
        <v>117</v>
      </c>
      <c r="BG30" s="65" t="s">
        <v>118</v>
      </c>
      <c r="BH30" s="65" t="s">
        <v>119</v>
      </c>
      <c r="BI30" s="65" t="s">
        <v>120</v>
      </c>
      <c r="BJ30" s="65" t="s">
        <v>121</v>
      </c>
      <c r="BK30" s="65" t="s">
        <v>122</v>
      </c>
      <c r="BL30" s="66" t="s">
        <v>117</v>
      </c>
      <c r="BM30" s="66" t="s">
        <v>118</v>
      </c>
      <c r="BN30" s="66" t="s">
        <v>119</v>
      </c>
      <c r="BO30" s="66" t="s">
        <v>120</v>
      </c>
      <c r="BP30" s="66" t="s">
        <v>121</v>
      </c>
      <c r="BQ30" s="66" t="s">
        <v>122</v>
      </c>
      <c r="BR30" s="14"/>
      <c r="BS30" s="14"/>
      <c r="BT30" s="67" t="s">
        <v>106</v>
      </c>
      <c r="BU30" s="62" t="s">
        <v>107</v>
      </c>
      <c r="BV30" s="62" t="s">
        <v>108</v>
      </c>
      <c r="BW30" s="62" t="s">
        <v>109</v>
      </c>
      <c r="BX30" s="62" t="s">
        <v>110</v>
      </c>
      <c r="BY30" s="62" t="s">
        <v>111</v>
      </c>
      <c r="BZ30" s="62" t="s">
        <v>112</v>
      </c>
      <c r="CA30" s="62" t="s">
        <v>113</v>
      </c>
      <c r="CB30" s="67" t="s">
        <v>123</v>
      </c>
      <c r="CC30" s="62" t="s">
        <v>124</v>
      </c>
      <c r="CD30" s="62" t="s">
        <v>125</v>
      </c>
      <c r="CE30" s="14"/>
      <c r="CF30" s="68" t="s">
        <v>106</v>
      </c>
      <c r="CG30" s="63" t="s">
        <v>107</v>
      </c>
      <c r="CH30" s="63" t="s">
        <v>108</v>
      </c>
      <c r="CI30" s="63" t="s">
        <v>109</v>
      </c>
      <c r="CJ30" s="63" t="s">
        <v>113</v>
      </c>
      <c r="CK30" s="63" t="s">
        <v>123</v>
      </c>
      <c r="CL30" s="63" t="s">
        <v>124</v>
      </c>
      <c r="CM30" s="80" t="s">
        <v>112</v>
      </c>
      <c r="CN30" s="80" t="s">
        <v>126</v>
      </c>
      <c r="CO30" s="80" t="s">
        <v>110</v>
      </c>
      <c r="CP30" s="80" t="s">
        <v>127</v>
      </c>
      <c r="CQ30" s="63" t="s">
        <v>128</v>
      </c>
      <c r="CR30" s="80" t="s">
        <v>129</v>
      </c>
      <c r="CS30" s="80" t="s">
        <v>130</v>
      </c>
      <c r="CT30" s="80" t="s">
        <v>131</v>
      </c>
      <c r="CU30" s="80" t="s">
        <v>132</v>
      </c>
      <c r="CV30" s="80" t="s">
        <v>133</v>
      </c>
      <c r="CW30" s="80" t="s">
        <v>134</v>
      </c>
      <c r="CX30" s="63" t="s">
        <v>135</v>
      </c>
      <c r="CY30" s="14"/>
      <c r="CZ30" s="69" t="s">
        <v>106</v>
      </c>
      <c r="DA30" s="64" t="s">
        <v>107</v>
      </c>
      <c r="DB30" s="64" t="s">
        <v>108</v>
      </c>
      <c r="DC30" s="64" t="s">
        <v>109</v>
      </c>
      <c r="DD30" s="64" t="s">
        <v>113</v>
      </c>
      <c r="DE30" s="64" t="s">
        <v>123</v>
      </c>
      <c r="DF30" s="64" t="s">
        <v>124</v>
      </c>
      <c r="DG30" s="64" t="s">
        <v>112</v>
      </c>
      <c r="DH30" s="64" t="s">
        <v>126</v>
      </c>
      <c r="DI30" s="64" t="s">
        <v>110</v>
      </c>
      <c r="DJ30" s="69" t="s">
        <v>127</v>
      </c>
      <c r="DK30" s="69" t="s">
        <v>128</v>
      </c>
      <c r="DL30" s="69" t="s">
        <v>129</v>
      </c>
      <c r="DM30" s="69" t="s">
        <v>130</v>
      </c>
      <c r="DN30" s="69" t="s">
        <v>131</v>
      </c>
      <c r="DO30" s="69" t="s">
        <v>132</v>
      </c>
      <c r="DP30" s="69" t="s">
        <v>133</v>
      </c>
      <c r="DQ30" s="69" t="s">
        <v>134</v>
      </c>
      <c r="DR30" s="69" t="s">
        <v>135</v>
      </c>
      <c r="DS30" s="14"/>
      <c r="DT30" s="65" t="s">
        <v>106</v>
      </c>
      <c r="DU30" s="65" t="s">
        <v>107</v>
      </c>
      <c r="DV30" s="65" t="s">
        <v>108</v>
      </c>
      <c r="DW30" s="65" t="s">
        <v>109</v>
      </c>
      <c r="DX30" s="65" t="s">
        <v>113</v>
      </c>
      <c r="DY30" s="65" t="s">
        <v>123</v>
      </c>
      <c r="DZ30" s="65" t="s">
        <v>124</v>
      </c>
      <c r="EA30" s="65" t="s">
        <v>112</v>
      </c>
      <c r="EB30" s="65" t="s">
        <v>126</v>
      </c>
      <c r="EC30" s="65" t="s">
        <v>110</v>
      </c>
      <c r="ED30" s="65" t="s">
        <v>127</v>
      </c>
      <c r="EE30" s="65" t="s">
        <v>128</v>
      </c>
      <c r="EF30" s="65" t="s">
        <v>129</v>
      </c>
      <c r="EG30" s="65" t="s">
        <v>130</v>
      </c>
      <c r="EH30" s="65" t="s">
        <v>131</v>
      </c>
      <c r="EI30" s="65" t="s">
        <v>132</v>
      </c>
      <c r="EJ30" s="65" t="s">
        <v>133</v>
      </c>
      <c r="EK30" s="65" t="s">
        <v>134</v>
      </c>
      <c r="EL30" s="65" t="s">
        <v>135</v>
      </c>
      <c r="EM30" s="14"/>
      <c r="EN30" s="66" t="s">
        <v>106</v>
      </c>
      <c r="EO30" s="66" t="s">
        <v>107</v>
      </c>
      <c r="EP30" s="66" t="s">
        <v>108</v>
      </c>
      <c r="EQ30" s="66" t="s">
        <v>109</v>
      </c>
      <c r="ER30" s="66" t="s">
        <v>113</v>
      </c>
      <c r="ES30" s="66" t="s">
        <v>123</v>
      </c>
      <c r="ET30" s="66" t="s">
        <v>124</v>
      </c>
      <c r="EU30" s="66" t="s">
        <v>112</v>
      </c>
      <c r="EV30" s="66" t="s">
        <v>126</v>
      </c>
      <c r="EW30" s="66" t="s">
        <v>110</v>
      </c>
      <c r="EX30" s="66" t="s">
        <v>127</v>
      </c>
      <c r="EY30" s="66" t="s">
        <v>128</v>
      </c>
      <c r="EZ30" s="66" t="s">
        <v>129</v>
      </c>
      <c r="FA30" s="66" t="s">
        <v>130</v>
      </c>
      <c r="FB30" s="66" t="s">
        <v>131</v>
      </c>
      <c r="FC30" s="66" t="s">
        <v>132</v>
      </c>
      <c r="FD30" s="66" t="s">
        <v>133</v>
      </c>
      <c r="FE30" s="66" t="s">
        <v>134</v>
      </c>
      <c r="FF30" s="66" t="s">
        <v>135</v>
      </c>
      <c r="FG30" s="14"/>
      <c r="FH30" s="66" t="s">
        <v>136</v>
      </c>
      <c r="FI30" s="66" t="s">
        <v>137</v>
      </c>
      <c r="FJ30" s="14"/>
      <c r="FK30" s="57"/>
      <c r="FL30" s="57"/>
      <c r="FM30" s="57"/>
      <c r="FN30" s="57"/>
      <c r="FO30" s="57"/>
      <c r="FP30" s="57"/>
      <c r="FQ30" s="57"/>
      <c r="FR30" s="57"/>
      <c r="FS30" s="57"/>
      <c r="FT30" s="57"/>
      <c r="FU30" s="57"/>
      <c r="FV30" s="57"/>
      <c r="FW30" s="57"/>
      <c r="FX30" s="57"/>
      <c r="FY30" s="57"/>
      <c r="FZ30" s="44">
        <v>28</v>
      </c>
      <c r="GA30" s="44" t="str">
        <f t="shared" si="79"/>
        <v>EGJCHDLK</v>
      </c>
      <c r="GB30" s="44" t="s">
        <v>148</v>
      </c>
      <c r="GC30" s="44" t="s">
        <v>149</v>
      </c>
      <c r="GD30" s="44" t="s">
        <v>159</v>
      </c>
      <c r="GE30" s="44" t="s">
        <v>163</v>
      </c>
      <c r="GF30" s="44" t="s">
        <v>160</v>
      </c>
      <c r="GG30" s="44" t="s">
        <v>147</v>
      </c>
      <c r="GH30" s="44" t="s">
        <v>152</v>
      </c>
      <c r="GI30" s="44" t="s">
        <v>151</v>
      </c>
      <c r="GJ30" s="100" t="str">
        <f t="shared" ref="GJ30:GQ30" si="286">VLOOKUP(GB30,$FM$3:$FN$15,2,FALSE)</f>
        <v>Elfenbenskusten</v>
      </c>
      <c r="GK30" s="100" t="str">
        <f t="shared" si="286"/>
        <v>Iran</v>
      </c>
      <c r="GL30" s="100" t="str">
        <f t="shared" si="286"/>
        <v>Österrike</v>
      </c>
      <c r="GM30" s="100" t="str">
        <f t="shared" si="286"/>
        <v>Haiti</v>
      </c>
      <c r="GN30" s="100" t="str">
        <f t="shared" si="286"/>
        <v>Saudiarabien</v>
      </c>
      <c r="GO30" s="100" t="str">
        <f t="shared" si="286"/>
        <v>Australien</v>
      </c>
      <c r="GP30" s="100" t="str">
        <f t="shared" si="286"/>
        <v>Ghana</v>
      </c>
      <c r="GQ30" s="100" t="str">
        <f t="shared" si="286"/>
        <v>Uzbekistan</v>
      </c>
      <c r="GR30" s="42" t="str">
        <f t="shared" si="81"/>
        <v/>
      </c>
      <c r="GS30" s="57"/>
      <c r="GT30" s="57"/>
      <c r="GU30" s="57"/>
      <c r="GV30" s="57"/>
      <c r="GW30" s="57"/>
      <c r="GX30" s="56"/>
    </row>
    <row r="31" spans="1:206" ht="14.25" customHeight="1" x14ac:dyDescent="0.35">
      <c r="A31" s="42"/>
      <c r="B31" s="85">
        <v>4</v>
      </c>
      <c r="C31" s="86">
        <v>46186</v>
      </c>
      <c r="D31" s="87" t="s">
        <v>176</v>
      </c>
      <c r="E31" s="88" t="s">
        <v>157</v>
      </c>
      <c r="F31" s="89" t="s">
        <v>177</v>
      </c>
      <c r="G31" s="90"/>
      <c r="H31" s="85" t="s">
        <v>157</v>
      </c>
      <c r="I31" s="90"/>
      <c r="J31" s="85" t="str">
        <f t="shared" ref="J31:J36" si="287">IF(OR(ISBLANK(G31),ISBLANK(I31)),"",IF(G31&gt;I31,1,IF(G31&lt;I31,2,"X")))</f>
        <v/>
      </c>
      <c r="K31" s="160">
        <f>IF(OR(G31="",I31="",'Resultat &amp; tabell'!G31="",'Resultat &amp; tabell'!I31=""),0,IF(G31='Resultat &amp; tabell'!G31,1,0)+IF(I31='Resultat &amp; tabell'!I31,1,0)+IF(J31='Resultat &amp; tabell'!J31,3,0))</f>
        <v>0</v>
      </c>
      <c r="L31" s="155"/>
      <c r="M31" s="92">
        <f t="shared" ref="M31:M36" si="288">IF(VLOOKUP(D31,$BT$30:$CC$34,10,FALSE)=VLOOKUP(F31,$BT$30:$CC$34,10,FALSE),VLOOKUP(D31,$BT$30:$CC$34,10,FALSE),"-")</f>
        <v>1</v>
      </c>
      <c r="N31" s="46">
        <v>1</v>
      </c>
      <c r="O31" s="93" t="str">
        <f>VLOOKUP(N31,FI31:FJ34,2,FALSE)</f>
        <v>USA</v>
      </c>
      <c r="P31" s="94">
        <f t="shared" ref="P31:P34" si="289">VLOOKUP($O31,$BT$31:$CA$34,2,FALSE)</f>
        <v>0</v>
      </c>
      <c r="Q31" s="94">
        <f t="shared" ref="Q31:Q34" si="290">VLOOKUP($O31,$BT$31:$CA$34,3,FALSE)</f>
        <v>0</v>
      </c>
      <c r="R31" s="94">
        <f t="shared" ref="R31:R34" si="291">VLOOKUP($O31,$BT$31:$CA$34,4,FALSE)</f>
        <v>0</v>
      </c>
      <c r="S31" s="94">
        <f t="shared" ref="S31:S34" si="292">VLOOKUP($O31,$BT$31:$CA$34,5,FALSE)</f>
        <v>0</v>
      </c>
      <c r="T31" s="94">
        <f t="shared" ref="T31:T34" si="293">VLOOKUP($O31,$BT$31:$CA$34,6,FALSE)</f>
        <v>0</v>
      </c>
      <c r="U31" s="94">
        <f t="shared" ref="U31:U34" si="294">VLOOKUP($O31,$BT$31:$CA$34,7,FALSE)</f>
        <v>0</v>
      </c>
      <c r="V31" s="95">
        <f t="shared" ref="V31:V34" si="295">VLOOKUP($O31,$BT$31:$CA$34,8,FALSE)</f>
        <v>0</v>
      </c>
      <c r="W31" s="42"/>
      <c r="Y31" s="42"/>
      <c r="AA31" s="42"/>
      <c r="AB31" s="42"/>
      <c r="AC31" s="127"/>
      <c r="AD31" s="42"/>
      <c r="AE31" s="98">
        <f t="shared" ref="AE31:AH31" si="296">C31</f>
        <v>46186</v>
      </c>
      <c r="AF31" s="98" t="str">
        <f t="shared" si="296"/>
        <v>USA</v>
      </c>
      <c r="AG31" s="98" t="str">
        <f t="shared" si="296"/>
        <v>-</v>
      </c>
      <c r="AH31" s="98" t="str">
        <f t="shared" si="296"/>
        <v>Paraguay</v>
      </c>
      <c r="AI31" s="90" t="str">
        <f t="shared" ref="AI31:AI36" si="297">IF(G31="","",G31)</f>
        <v/>
      </c>
      <c r="AJ31" s="85" t="str">
        <f t="shared" ref="AJ31:AJ36" si="298">H31</f>
        <v>-</v>
      </c>
      <c r="AK31" s="90" t="str">
        <f t="shared" ref="AK31:AK36" si="299">IF(I31="","",I31)</f>
        <v/>
      </c>
      <c r="AL31" s="85" t="str">
        <f t="shared" ref="AL31:AL36" si="300">J31</f>
        <v/>
      </c>
      <c r="AM31" s="91"/>
      <c r="AN31" s="49">
        <f t="shared" ref="AN31:AN36" si="301">IF(AI31&gt;AK31,1,0)</f>
        <v>0</v>
      </c>
      <c r="AO31" s="49">
        <f t="shared" ref="AO31:AO36" si="302">IF(AK31&gt;AI31,1,0)</f>
        <v>0</v>
      </c>
      <c r="AP31" s="49">
        <f t="shared" ref="AP31:AP36" si="303">IF(AND(AI31=AK31,AI31&lt;&gt;""),1,0)</f>
        <v>0</v>
      </c>
      <c r="AQ31" s="49">
        <f t="shared" ref="AQ31:AQ36" si="304">IF(AND(AI31=AK31,AI31&lt;&gt;""),1,0)</f>
        <v>0</v>
      </c>
      <c r="AR31" s="49">
        <f t="shared" ref="AR31:AR36" si="305">IF(AI31&lt;AK31,1,0)</f>
        <v>0</v>
      </c>
      <c r="AS31" s="49">
        <f t="shared" ref="AS31:AS36" si="306">IF(AK31&lt;AI31,1,)</f>
        <v>0</v>
      </c>
      <c r="AT31" s="49">
        <f t="shared" ref="AT31:AT36" si="307">IF(ISERROR(VLOOKUP(AF31,CF:CF,1,FALSE)),0,1)*IF(ISERROR(VLOOKUP(AH31,CF:CF,1,FALSE)),0,1)*AN31</f>
        <v>0</v>
      </c>
      <c r="AU31" s="49">
        <f t="shared" ref="AU31:AU36" si="308">IF(ISERROR(VLOOKUP(AF31,CF:CF,1,FALSE)),0,1)*IF(ISERROR(VLOOKUP(AH31,CF:CF,1,FALSE)),0,1)*AO31</f>
        <v>0</v>
      </c>
      <c r="AV31" s="49">
        <f t="shared" ref="AV31:AV36" si="309">IF(ISERROR(VLOOKUP(AF31,CF:CF,1,FALSE)),0,1)*IF(ISERROR(VLOOKUP(AH31,CF:CF,1,FALSE)),0,1)*AP31</f>
        <v>0</v>
      </c>
      <c r="AW31" s="49">
        <f t="shared" ref="AW31:AW36" si="310">IF(ISERROR(VLOOKUP(AF31,CF:CF,1,FALSE)),0,1)*IF(ISERROR(VLOOKUP(AH31,CF:CF,1,FALSE)),0,1)*AQ31</f>
        <v>0</v>
      </c>
      <c r="AX31" s="49">
        <f t="shared" ref="AX31:AX36" si="311">IF(ISERROR(VLOOKUP(AF31,CF:CF,1,FALSE)),0,1)*IF(ISERROR(VLOOKUP(AH31,CF:CF,1,FALSE)),0,1)*AR31</f>
        <v>0</v>
      </c>
      <c r="AY31" s="49">
        <f t="shared" ref="AY31:AY36" si="312">IF(ISERROR(VLOOKUP(AF31,CF:CF,1,FALSE)),0,1)*IF(ISERROR(VLOOKUP(AH31,CF:CF,1,FALSE)),0,1)*AS31</f>
        <v>0</v>
      </c>
      <c r="AZ31" s="49">
        <f t="shared" ref="AZ31:AZ36" si="313">IF(ISERROR(VLOOKUP(AF31,CZ:CZ,1,FALSE)),0,1)*IF(ISERROR(VLOOKUP(AH31,CZ:CZ,1,FALSE)),0,1)*AN31</f>
        <v>0</v>
      </c>
      <c r="BA31" s="49">
        <f t="shared" ref="BA31:BA36" si="314">IF(ISERROR(VLOOKUP(AF31,CZ:CZ,1,FALSE)),0,1)*IF(ISERROR(VLOOKUP(AH31,CZ:CZ,1,FALSE)),0,1)*AO31</f>
        <v>0</v>
      </c>
      <c r="BB31" s="49">
        <f t="shared" ref="BB31:BB36" si="315">IF(ISERROR(VLOOKUP(AF31,CZ:CZ,1,FALSE)),0,1)*IF(ISERROR(VLOOKUP(AH31,CZ:CZ,1,FALSE)),0,1)*AP31</f>
        <v>0</v>
      </c>
      <c r="BC31" s="49">
        <f t="shared" ref="BC31:BC36" si="316">IF(ISERROR(VLOOKUP(AF31,CZ:CZ,1,FALSE)),0,1)*IF(ISERROR(VLOOKUP(AH31,CZ:CZ,1,FALSE)),0,1)*AQ31</f>
        <v>0</v>
      </c>
      <c r="BD31" s="49">
        <f t="shared" ref="BD31:BD36" si="317">IF(ISERROR(VLOOKUP(AF31,CZ:CZ,1,FALSE)),0,1)*IF(ISERROR(VLOOKUP(AH31,CZ:CZ,1,FALSE)),0,1)*AR31</f>
        <v>0</v>
      </c>
      <c r="BE31" s="49">
        <f t="shared" ref="BE31:BE36" si="318">IF(ISERROR(VLOOKUP(AF31,CZ:CZ,1,FALSE)),0,1)*IF(ISERROR(VLOOKUP(AH31,CZ:CZ,1,FALSE)),0,1)*AS31</f>
        <v>0</v>
      </c>
      <c r="BF31" s="49">
        <f t="shared" ref="BF31:BF36" si="319">IF(ISERROR(VLOOKUP(AF31,DT:DT,1,FALSE)),0,1)*IF(ISERROR(VLOOKUP(AH31,DT:DT,1,FALSE)),0,1)*AN31</f>
        <v>0</v>
      </c>
      <c r="BG31" s="49">
        <f t="shared" ref="BG31:BG36" si="320">IF(ISERROR(VLOOKUP(AF31,DT:DT,1,FALSE)),0,1)*IF(ISERROR(VLOOKUP(AH31,DT:DT,1,FALSE)),0,1)*AO31</f>
        <v>0</v>
      </c>
      <c r="BH31" s="49">
        <f t="shared" ref="BH31:BH36" si="321">IF(ISERROR(VLOOKUP(AF31,DT:DT,1,FALSE)),0,1)*IF(ISERROR(VLOOKUP(AH31,DT:DT,1,FALSE)),0,1)*AP31</f>
        <v>0</v>
      </c>
      <c r="BI31" s="49">
        <f t="shared" ref="BI31:BI36" si="322">IF(ISERROR(VLOOKUP(AF31,DT:DT,1,FALSE)),0,1)*IF(ISERROR(VLOOKUP(AH31,DT:DT,1,FALSE)),0,1)*AQ31</f>
        <v>0</v>
      </c>
      <c r="BJ31" s="49">
        <f t="shared" ref="BJ31:BJ36" si="323">IF(ISERROR(VLOOKUP(AF31,DT:DT,1,FALSE)),0,1)*IF(ISERROR(VLOOKUP(AH31,DT:DT,1,FALSE)),0,1)*AR31</f>
        <v>0</v>
      </c>
      <c r="BK31" s="49">
        <f t="shared" ref="BK31:BK36" si="324">IF(ISERROR(VLOOKUP(AF31,DT:DT,1,FALSE)),0,1)*IF(ISERROR(VLOOKUP(AH31,DT:DT,1,FALSE)),0,1)*AS31</f>
        <v>0</v>
      </c>
      <c r="BL31" s="49">
        <f t="shared" ref="BL31:BL36" si="325">IF(ISERROR(VLOOKUP(AF31,EN:EN,1,FALSE)),0,1)*IF(ISERROR(VLOOKUP(AH31,EN:EN,1,FALSE)),0,1)*AN31</f>
        <v>0</v>
      </c>
      <c r="BM31" s="49">
        <f t="shared" ref="BM31:BM36" si="326">IF(ISERROR(VLOOKUP(AF31,EN:EN,1,FALSE)),0,1)*IF(ISERROR(VLOOKUP(AH31,EN:EN,1,FALSE)),0,1)*AO31</f>
        <v>0</v>
      </c>
      <c r="BN31" s="49">
        <f t="shared" ref="BN31:BN36" si="327">IF(ISERROR(VLOOKUP(AF31,EN:EN,1,FALSE)),0,1)*IF(ISERROR(VLOOKUP(AH31,EN:EN,1,FALSE)),0,1)*AP31</f>
        <v>0</v>
      </c>
      <c r="BO31" s="49">
        <f t="shared" ref="BO31:BO36" si="328">IF(ISERROR(VLOOKUP(AF31,EN:EN,1,FALSE)),0,1)*IF(ISERROR(VLOOKUP(AH31,EN:EN,1,FALSE)),0,1)*AQ31</f>
        <v>0</v>
      </c>
      <c r="BP31" s="49">
        <f t="shared" ref="BP31:BP36" si="329">IF(ISERROR(VLOOKUP(AF31,EN:EN,1,FALSE)),0,1)*IF(ISERROR(VLOOKUP(AH31,EN:EN,1,FALSE)),0,1)*AR31</f>
        <v>0</v>
      </c>
      <c r="BQ31" s="49">
        <f t="shared" ref="BQ31:BQ36" si="330">IF(ISERROR(VLOOKUP(AF31,EN:EN,1,FALSE)),0,1)*IF(ISERROR(VLOOKUP(AH31,EN:EN,1,FALSE)),0,1)*AS31</f>
        <v>0</v>
      </c>
      <c r="BR31" s="14"/>
      <c r="BS31" s="14"/>
      <c r="BT31" s="14" t="s">
        <v>176</v>
      </c>
      <c r="BU31" s="49">
        <f t="shared" ref="BU31:BU34" si="331">(SUMIF(AF$4:AF$108,BT31,AN$4:AN$108)+SUMIF(AH$4:AH$108,BT31,AO$4:AO$108))</f>
        <v>0</v>
      </c>
      <c r="BV31" s="49">
        <f t="shared" ref="BV31:BV34" si="332">(SUMIF(AF$4:AF$108,BT31,AP$4:AP$108)+SUMIF(AH$4:AH$108,BT31,AQ$4:AQ$108))</f>
        <v>0</v>
      </c>
      <c r="BW31" s="49">
        <f t="shared" ref="BW31:BW34" si="333">(SUMIF(AF$4:AF$108,BT31,AR$4:AR$108)+SUMIF(AH$4:AH$108,BT31,AS$4:AS$108))</f>
        <v>0</v>
      </c>
      <c r="BX31" s="49">
        <f t="shared" ref="BX31:BX34" si="334">SUMIF($AF$4:$AF$108,BT31,$AI$4:$AI$108)+SUMIF($AH$4:$AH$108,BT31,$AK$4:$AK$108)</f>
        <v>0</v>
      </c>
      <c r="BY31" s="49">
        <f t="shared" ref="BY31:BY34" si="335">SUMIF($AF$4:$AF$108,BT31,$AK$4:$AK$108)+SUMIF($AH$4:$AH$108,BT31,$AI$4:$AI$108)</f>
        <v>0</v>
      </c>
      <c r="BZ31" s="49">
        <f t="shared" ref="BZ31:BZ34" si="336">BX31-BY31</f>
        <v>0</v>
      </c>
      <c r="CA31" s="49">
        <f t="shared" ref="CA31:CA34" si="337">IFERROR(BU31*3+BV31*1,0)</f>
        <v>0</v>
      </c>
      <c r="CB31" s="49" t="s">
        <v>147</v>
      </c>
      <c r="CC31" s="99">
        <f>RANK(CA31,CA31:CA34)</f>
        <v>1</v>
      </c>
      <c r="CD31" s="49">
        <f>SUMPRODUCT((CA31:CA34=CA31)*(BZ31:BZ34&gt;BZ31))</f>
        <v>0</v>
      </c>
      <c r="CE31" s="14"/>
      <c r="CF31" s="14" t="str">
        <f t="shared" ref="CF31:CF34" si="338">IF(CC31=1,BT31,)</f>
        <v>USA</v>
      </c>
      <c r="CG31" s="49">
        <f t="shared" ref="CG31:CG34" si="339">(SUMIF($AF$4:$AF$108,$BT31,$AT$4:$AT$108)+SUMIF($AH$4:$AH$108,$BT31,$AU$4:$AU$108))</f>
        <v>0</v>
      </c>
      <c r="CH31" s="49">
        <f t="shared" ref="CH31:CH34" si="340">(SUMIF($AF$4:$AF$108,$BT31,$AV$4:$AV$108)+SUMIF($AH$4:$AH$108,$BT31,$AW$4:$AW$108))</f>
        <v>0</v>
      </c>
      <c r="CI31" s="49">
        <f t="shared" ref="CI31:CI34" si="341">(SUMIF($AF$4:$AF$108,$BT31,$AX$4:$AX$108)+SUMIF($AH$4:$AH$108,$BT31,$AY$4:$AY$108))</f>
        <v>0</v>
      </c>
      <c r="CJ31" s="49">
        <f t="shared" ref="CJ31:CJ34" si="342">IFERROR(CG31*3+CH31*1,0)</f>
        <v>0</v>
      </c>
      <c r="CK31" s="49" t="str">
        <f t="shared" ref="CK31:CK34" si="343">CB31</f>
        <v>D</v>
      </c>
      <c r="CL31" s="49">
        <f>IF(CF31&gt;0,RANK(CJ31,CJ31:CJ34),)</f>
        <v>1</v>
      </c>
      <c r="CM31" s="49">
        <f>IF(AND(CF31&gt;0,COUNTIF(CL31:CL34,CL31)&gt;1),SUMIFS($AI$4:$AI$108,$AF$4:$AF$108,$BT31,$M$4:$M$108,1)+SUMIFS($AK$4:$AK$108,$AH$4:$AH$108,$BT31,$M$4:$M$108,1)-SUMIFS($AK$4:$AK$108,$AF$4:$AF$108,$BT31,$M$4:$M$108,1)-SUMIFS($AI$4:$AI$108,$AH$4:$AH$108,$BT31,$M$4:$M$108,1),)</f>
        <v>0</v>
      </c>
      <c r="CN31" s="49">
        <f>IF(AND(CF31&gt;0,COUNTIF(CL31:CL34,CL31)&gt;1),CL31+RANK(CM31,CM31:CM34)-1,CL31)</f>
        <v>1</v>
      </c>
      <c r="CO31" s="49">
        <f>IF(AND(CF31&gt;0,COUNTIF(CN31:CN34,CN31)&gt;1),SUMIFS($AI$4:$AI$108,$AF$4:$AF$108,$BT31,$M$4:$M$108,1)+SUMIFS($AK$4:$AK$108,$AH$4:$AH$108,$BT31,$M$4:$M$108,1),)</f>
        <v>0</v>
      </c>
      <c r="CP31" s="49">
        <f>IF(AND(CF31&gt;0,COUNTIF(CN31:CN34,CN31)&gt;1),CN31+RANK(CO31,CO31:CO34)-1,CN31)</f>
        <v>1</v>
      </c>
      <c r="CQ31" s="49">
        <f t="shared" ref="CQ31:CQ34" si="344">IF(CP31=0,"",CP31)</f>
        <v>1</v>
      </c>
      <c r="CR31" s="49">
        <f>IF(OR(CQ31="",COUNTIF(CQ31:CQ34,CQ31)=1),"",$BZ31)</f>
        <v>0</v>
      </c>
      <c r="CS31" s="49">
        <f>IF(CQ31="","",IF(COUNTIF(CQ31:CQ34,CQ31)=1,CQ31,CQ31+RANK(CR31,CR31:CR34,0)-1))</f>
        <v>1</v>
      </c>
      <c r="CT31" s="49">
        <f>IF(OR(CS31="",COUNTIF(CS31:CS34,CS31)=1),"",$BX31)</f>
        <v>0</v>
      </c>
      <c r="CU31" s="49">
        <f>IF(CQ31="","",IF(COUNTIF(CS31:CS34,CS31)=1,CS31,CS31+RANK(CT31,CT31:CT34,0)-1))</f>
        <v>1</v>
      </c>
      <c r="CV31" s="49">
        <f>IF(OR(CU31="",COUNTIF(CU31:CU34,CU31)=1),"",$BU31)</f>
        <v>0</v>
      </c>
      <c r="CW31" s="49">
        <f>IF(CQ31="","",IF(COUNTIF(CU31:CU34,CU31)=1,CU31,CU31+RANK(CV31,CV31:CV34,0)-1))</f>
        <v>1</v>
      </c>
      <c r="CX31" s="49">
        <f>IF(CF31&gt;0,BM29+RANK(CW31,CW31:CW34,1),)</f>
        <v>1</v>
      </c>
      <c r="CY31" s="14"/>
      <c r="CZ31" s="14">
        <f t="shared" ref="CZ31:CZ34" si="345">IF(CC31=2,BT31,)</f>
        <v>0</v>
      </c>
      <c r="DA31" s="49">
        <f t="shared" ref="DA31:DA34" si="346">(SUMIF($AF$4:$AF$108,$BT31,$AZ$4:$AZ$108)+SUMIF($AH$4:$AH$108,$BT31,$BA$4:$BA$108))</f>
        <v>0</v>
      </c>
      <c r="DB31" s="49">
        <f t="shared" ref="DB31:DB34" si="347">(SUMIF($AF$4:$AF$108,$BT31,$BB$4:$BB$108)+SUMIF($AH$4:$AH$108,$BT31,$BC$4:$BC$108))</f>
        <v>0</v>
      </c>
      <c r="DC31" s="49">
        <f t="shared" ref="DC31:DC34" si="348">(SUMIF($AF$4:$AF$108,$BT31,$BD$4:$BD$108)+SUMIF($AH$4:$AH$108,$BT31,$BE$4:$BE$108))</f>
        <v>0</v>
      </c>
      <c r="DD31" s="49">
        <f t="shared" ref="DD31:DD34" si="349">IFERROR(DA31*3+DB31*1,0)</f>
        <v>0</v>
      </c>
      <c r="DE31" s="49" t="str">
        <f t="shared" ref="DE31:DE34" si="350">$CB31</f>
        <v>D</v>
      </c>
      <c r="DF31" s="49">
        <f>IF(CZ31&gt;0,RANK(DD31,DD31:DD34)+CG29,)</f>
        <v>0</v>
      </c>
      <c r="DG31" s="49">
        <f>IF(AND(CZ31&gt;0,COUNTIF(DF31:DF34,DF31)&gt;1),SUMIFS($AI$4:$AI$108,$AF$4:$AF$108,$BT31,$M$4:$M$108,2)+SUMIFS($AK$4:$AK$108,$AH$4:$AH108,$BT31,$M$4:$M$108,2)-SUMIFS($AK$4:$AK$108,$AF$4:$AF$108,$BT31,$M$4:$M$108,2)-SUMIFS($AI$4:$AI$108,$AH$4:$AH$108,$BT31,$M$4:$M$108,2),)</f>
        <v>0</v>
      </c>
      <c r="DH31" s="49">
        <f>IF(AND(CZ31&gt;0,COUNTIF(DF31:DF34,DF31)&gt;1),DF31+RANK(DG31,DG31:DG34)-1,DF31)</f>
        <v>0</v>
      </c>
      <c r="DI31" s="49">
        <f>IF(AND(CZ31&gt;0,COUNTIF(DH31:DH34,DH31)&gt;1),SUMIFS($AI$4:$AI$108,$AF$4:$AF$108,$BT31,$M$4:$M$108,2)+SUMIFS($AK$4:$AK$108,$AH$4:$AH$108,$BT31,$M$4:$M$108,2),)</f>
        <v>0</v>
      </c>
      <c r="DJ31" s="49">
        <f>IF(AND(CZ31&gt;0,COUNTIF(DH31:DH34,DH31)&gt;1),DH31+RANK(DI31,DI31:DI34)-1,DH31)</f>
        <v>0</v>
      </c>
      <c r="DK31" s="49" t="str">
        <f t="shared" ref="DK31:DK34" si="351">IF(DJ31=0,"",DJ31)</f>
        <v/>
      </c>
      <c r="DL31" s="49" t="str">
        <f>IF(OR(DK31="",COUNTIF(DK31:DK34,DK31)=1),"",$BZ31)</f>
        <v/>
      </c>
      <c r="DM31" s="49" t="str">
        <f>IF(DK31="","",IF(COUNTIF(DK31:DK34,DK31)=1,DK31,DK31+RANK(DL31,DL31:DL34,0)-1))</f>
        <v/>
      </c>
      <c r="DN31" s="49" t="str">
        <f>IF(OR(DM31="",COUNTIF(DM31:DM34,DM31)=1),"",$BX31)</f>
        <v/>
      </c>
      <c r="DO31" s="49" t="str">
        <f>IF(DK31="","",IF(COUNTIF(DM31:DM34,DM31)=1,DM31,DM31+RANK(DN31,DN31:DN34,0)-1))</f>
        <v/>
      </c>
      <c r="DP31" s="49" t="str">
        <f>IF(OR(DO31="",COUNTIF(DO31:DO34,DO31)=1),"",$BU31)</f>
        <v/>
      </c>
      <c r="DQ31" s="49" t="str">
        <f>IF(DK31="","",IF(COUNTIF(DO31:DO34,DO31)=1,DO31,DO31+RANK(DP31,DP31:DP34,0)-1))</f>
        <v/>
      </c>
      <c r="DR31" s="49">
        <f>IF(CZ31&gt;0,CG29+RANK(DQ31,DQ31:DQ34,1),)</f>
        <v>0</v>
      </c>
      <c r="DS31" s="14"/>
      <c r="DT31" s="49">
        <f t="shared" ref="DT31:DT34" si="352">IF(CC31=3,BT31,)</f>
        <v>0</v>
      </c>
      <c r="DU31" s="49">
        <f t="shared" ref="DU31:DU34" si="353">(SUMIF($AF$4:$AF$108,BT31,$BF$4:$BF$108)+SUMIF($AH$4:$AH$108,BT31,$BG$4:$BG$108))</f>
        <v>0</v>
      </c>
      <c r="DV31" s="49">
        <f t="shared" ref="DV31:DV34" si="354">(SUMIF($AF$4:$AF$108,BT31,$BH$4:$BH$108)+SUMIF($AH$4:$AH$108,BT31,$BI$4:$BI$108))</f>
        <v>0</v>
      </c>
      <c r="DW31" s="49">
        <f t="shared" ref="DW31:DW34" si="355">(SUMIF($AF$4:$AF$108,BT31,$BJ$4:$BJ$108)+SUMIF($AH$4:$AH$108,BT31,$BK$4:$BK$108))</f>
        <v>0</v>
      </c>
      <c r="DX31" s="49">
        <f t="shared" ref="DX31:DX34" si="356">IFERROR(DU31*3+DV31*1,0)</f>
        <v>0</v>
      </c>
      <c r="DY31" s="49" t="str">
        <f t="shared" ref="DY31:DY34" si="357">CB31</f>
        <v>D</v>
      </c>
      <c r="DZ31" s="49">
        <f>IF(DT31&gt;0,RANK(DX31,DX31:DX34)+CG29+DA29,)</f>
        <v>0</v>
      </c>
      <c r="EA31" s="49">
        <f>IF(AND(DT31&gt;0,COUNTIF(DZ31:DZ34,DZ31)&gt;1),SUMIFS($AI$4:$AI$108,$AF$4:$AF$108,$BT31,$M$4:$M$108,3)+SUMIFS($AK$4:$AK$108,$AH$4:$AH$108,$BT31,$M$4:$M$108,3)-SUMIFS($AK$4:$AK$108,$AF$4:$AF$108,$BT31,$M$4:$M$108,3)-SUMIFS($AI$4:$AI$108,$AH$4:$AH$108,$BT31,$M$4:$M$108,3),)</f>
        <v>0</v>
      </c>
      <c r="EB31" s="49">
        <f>IF(AND(DT31&gt;0,COUNTIF(DZ31:DZ34,DZ31)&gt;1),DZ31+RANK(EA31,EA31:EA34)-1,DZ31)</f>
        <v>0</v>
      </c>
      <c r="EC31" s="49">
        <f>IF(AND(DT31&gt;0,COUNTIF(EB31:EB34,EB31)&gt;1),SUMIFS($AI$4:$AI$108,$AF$4:$AF$108,$BT31,$M$4:$M$108,3)+SUMIFS($AK$4:$AK$108,$AH$4:$AH$108,$BT31,$M$4:$M$108,3),)</f>
        <v>0</v>
      </c>
      <c r="ED31" s="49">
        <f>IF(AND(DT31&gt;0,COUNTIF(EB31:EB34,EB31)&gt;1),EB31+RANK(EC31,EC31:EC34)-1,EB31)</f>
        <v>0</v>
      </c>
      <c r="EE31" s="49" t="str">
        <f t="shared" ref="EE31:EE34" si="358">IF(ED31=0,"",ED31)</f>
        <v/>
      </c>
      <c r="EF31" s="49" t="str">
        <f>IF(OR(EE31="",COUNTIF(EE31:EE34,EE31)=1),"",$BZ31)</f>
        <v/>
      </c>
      <c r="EG31" s="49" t="str">
        <f>IF(EE31="","",IF(COUNTIF(EE31:EE34,EE31)=1,EE31,EE31+RANK(EF31,EF31:EF34,0)-1))</f>
        <v/>
      </c>
      <c r="EH31" s="49" t="str">
        <f>IF(OR(EG31="",COUNTIF(EG31:EG34,EG31)=1),"",$BX31)</f>
        <v/>
      </c>
      <c r="EI31" s="49" t="str">
        <f>IF(EE31="","",IF(COUNTIF(EG31:EG34,EG31)=1,EG31,EG31+RANK(EH31,EH31:EH34,0)-1))</f>
        <v/>
      </c>
      <c r="EJ31" s="49" t="str">
        <f>IF(OR(EI31="",COUNTIF(EI31:EI34,EI31)=1),"",$BU31)</f>
        <v/>
      </c>
      <c r="EK31" s="49" t="str">
        <f>IF(EE31="","",IF(COUNTIF(EI31:EI34,EI31)=1,EI31,EI31+RANK(EJ31,EJ31:EJ34,0)-1))</f>
        <v/>
      </c>
      <c r="EL31" s="49">
        <f>IF(DT31&gt;0,CG29+DA29+RANK(EK31,EK31:EK34,1),)</f>
        <v>0</v>
      </c>
      <c r="EM31" s="14"/>
      <c r="EN31" s="49">
        <f t="shared" ref="EN31:EN34" si="359">IF(CC31=4,BT31,)</f>
        <v>0</v>
      </c>
      <c r="EO31" s="49">
        <f t="shared" ref="EO31:EO34" si="360">(SUMIF($AF$4:$AF$108,$BT31,$BL$4:$BL$108)+SUMIF($AH$4:$AH$108,$BT31,$BM$4:$BM$108))</f>
        <v>0</v>
      </c>
      <c r="EP31" s="49">
        <f t="shared" ref="EP31:EP34" si="361">(SUMIF($AF$4:$AF$108,$BT31,$BN$4:$BN$108)+SUMIF($AH$4:$AH$108,$BT31,$BO$4:$BO$108))</f>
        <v>0</v>
      </c>
      <c r="EQ31" s="49">
        <f t="shared" ref="EQ31:EQ34" si="362">(SUMIF($AF$4:$AF$108,$BT31,$BP$4:$BP$108)+SUMIF($AH$4:$AH$108,$BT31,$BQ$4:$BQ$108))</f>
        <v>0</v>
      </c>
      <c r="ER31" s="49">
        <f t="shared" ref="ER31:ER34" si="363">IFERROR(EO31*3+EP31*1,0)</f>
        <v>0</v>
      </c>
      <c r="ES31" s="49" t="str">
        <f t="shared" ref="ES31:ES34" si="364">$CB31</f>
        <v>D</v>
      </c>
      <c r="ET31" s="49">
        <f>IF(EN31&gt;0,RANK(ER31,ER31:ER34)+CG29+DA29+DU29,)</f>
        <v>0</v>
      </c>
      <c r="EU31" s="49">
        <f>IF(AND(EN31&gt;0,COUNTIF(ET31:ET34,ET31)&gt;1),SUMIFS($AI$4:$AI$108,$AF$4:$AF$108,$BT31,$M$4:$M$108,4)+SUMIFS($AK$4:$AK$108,$AH$4:$AH$108,$BT31,$M$4:$M$108,4)-SUMIFS($AK$4:$AK$108,$AF$4:$AF$108,$BT31,$M$4:$M$108,4)-SUMIFS($AI$4:$AI$108,$AH$4:$AH$108,$BT31,$M$4:$M$108,4),)</f>
        <v>0</v>
      </c>
      <c r="EV31" s="49">
        <f>IF(AND(EN31&gt;0,COUNTIF(ET31:ET34,ET31)&gt;1),ET31+RANK(EU31,EU31:EU34)-1,ET31)</f>
        <v>0</v>
      </c>
      <c r="EW31" s="49">
        <f t="shared" ref="EW31:EW34" si="365">IF(AND(EN31&gt;0,COUNTIF(EV31:EV34,EV31)&gt;1),SUMIFS($AI$4:$AI$108,$AF$4:$AF$108,$BT31,$M$4:$M$108,4)+SUMIFS($AK$4:$AK$108,$AH$4:$AH$108,$BT31,$M$4:$M$108,4),)</f>
        <v>0</v>
      </c>
      <c r="EX31" s="49">
        <f>IF(AND(EN31&gt;0,COUNTIF(EV31:EV34,EV31)&gt;1),EV31+RANK(EW31,EW31:EW34)-1,EV31)</f>
        <v>0</v>
      </c>
      <c r="EY31" s="49" t="str">
        <f t="shared" ref="EY31:EY34" si="366">IF(EX31=0,"",EX31)</f>
        <v/>
      </c>
      <c r="EZ31" s="49" t="str">
        <f>IF(OR(EY31="",COUNTIF(EY31:EY34,EY31)=1),"",$BZ31)</f>
        <v/>
      </c>
      <c r="FA31" s="49" t="str">
        <f>IF(EY31="","",IF(COUNTIF(EY31:EY34,EY31)=1,EY31,EY31+RANK(EZ31,EZ31:EZ34,0)-1))</f>
        <v/>
      </c>
      <c r="FB31" s="49" t="str">
        <f>IF(OR(FA31="",COUNTIF(FA31:FA34,FA31)=1),"",$BX31)</f>
        <v/>
      </c>
      <c r="FC31" s="49" t="str">
        <f>IF(EY31="","",IF(COUNTIF(FA31:FA34,FA31)=1,FA31,FA31+RANK(FB31,FB31:FB34,0)-1))</f>
        <v/>
      </c>
      <c r="FD31" s="49" t="str">
        <f>IF(OR(FC31="",COUNTIF(FC31:FC34,FC31)=1),"",$BU31)</f>
        <v/>
      </c>
      <c r="FE31" s="49" t="str">
        <f>IF(EY31="","",IF(COUNTIF(FC31:FC34,FC31)=1,FC31,FC31+RANK(FD31,FD31:FD34,0)-1))</f>
        <v/>
      </c>
      <c r="FF31" s="49">
        <f>IF(EN31&gt;0,CG29+DA29+DU29+RANK(FE31,FE31:FE34,1),)</f>
        <v>0</v>
      </c>
      <c r="FG31" s="14"/>
      <c r="FH31" s="49">
        <f>IFERROR(VLOOKUP(FJ31,CF30:CX34,19,FALSE),IFERROR(VLOOKUP(FJ31,CZ30:DR34,19,FALSE),IFERROR(VLOOKUP(FJ31,DT30:EL34,19,FALSE),VLOOKUP(FJ31,EN30:FF34,19,FALSE))))</f>
        <v>1</v>
      </c>
      <c r="FI31" s="49">
        <f>RANK(FH31,FH31:FH34,1)+COUNTIF(FH31,FH31)-1</f>
        <v>1</v>
      </c>
      <c r="FJ31" s="14" t="str">
        <f t="shared" ref="FJ31:FJ34" si="367">BT31</f>
        <v>USA</v>
      </c>
      <c r="FK31" s="42"/>
      <c r="FL31" s="42"/>
      <c r="FM31" s="42"/>
      <c r="FN31" s="42"/>
      <c r="FO31" s="42"/>
      <c r="FP31" s="42"/>
      <c r="FQ31" s="42"/>
      <c r="FR31" s="42"/>
      <c r="FS31" s="42"/>
      <c r="FT31" s="42"/>
      <c r="FU31" s="42"/>
      <c r="FV31" s="42"/>
      <c r="FW31" s="42"/>
      <c r="FX31" s="42"/>
      <c r="FY31" s="42"/>
      <c r="FZ31" s="44">
        <v>29</v>
      </c>
      <c r="GA31" s="44" t="str">
        <f t="shared" si="79"/>
        <v>EGICHDLK</v>
      </c>
      <c r="GB31" s="44" t="s">
        <v>148</v>
      </c>
      <c r="GC31" s="44" t="s">
        <v>149</v>
      </c>
      <c r="GD31" s="44" t="s">
        <v>150</v>
      </c>
      <c r="GE31" s="44" t="s">
        <v>163</v>
      </c>
      <c r="GF31" s="44" t="s">
        <v>160</v>
      </c>
      <c r="GG31" s="44" t="s">
        <v>147</v>
      </c>
      <c r="GH31" s="44" t="s">
        <v>152</v>
      </c>
      <c r="GI31" s="44" t="s">
        <v>151</v>
      </c>
      <c r="GJ31" s="100" t="str">
        <f t="shared" ref="GJ31:GQ31" si="368">VLOOKUP(GB31,$FM$3:$FN$15,2,FALSE)</f>
        <v>Elfenbenskusten</v>
      </c>
      <c r="GK31" s="100" t="str">
        <f t="shared" si="368"/>
        <v>Iran</v>
      </c>
      <c r="GL31" s="100" t="str">
        <f t="shared" si="368"/>
        <v>Irak</v>
      </c>
      <c r="GM31" s="100" t="str">
        <f t="shared" si="368"/>
        <v>Haiti</v>
      </c>
      <c r="GN31" s="100" t="str">
        <f t="shared" si="368"/>
        <v>Saudiarabien</v>
      </c>
      <c r="GO31" s="100" t="str">
        <f t="shared" si="368"/>
        <v>Australien</v>
      </c>
      <c r="GP31" s="100" t="str">
        <f t="shared" si="368"/>
        <v>Ghana</v>
      </c>
      <c r="GQ31" s="100" t="str">
        <f t="shared" si="368"/>
        <v>Uzbekistan</v>
      </c>
      <c r="GR31" s="42" t="str">
        <f t="shared" si="81"/>
        <v/>
      </c>
      <c r="GS31" s="42"/>
      <c r="GT31" s="42"/>
      <c r="GU31" s="42"/>
      <c r="GV31" s="42"/>
      <c r="GW31" s="42"/>
      <c r="GX31" s="44"/>
    </row>
    <row r="32" spans="1:206" ht="14.25" customHeight="1" x14ac:dyDescent="0.35">
      <c r="A32" s="42"/>
      <c r="B32" s="85">
        <v>6</v>
      </c>
      <c r="C32" s="86">
        <v>46187</v>
      </c>
      <c r="D32" s="87" t="s">
        <v>178</v>
      </c>
      <c r="E32" s="88" t="s">
        <v>157</v>
      </c>
      <c r="F32" s="89" t="s">
        <v>179</v>
      </c>
      <c r="G32" s="90"/>
      <c r="H32" s="85" t="s">
        <v>157</v>
      </c>
      <c r="I32" s="90"/>
      <c r="J32" s="85" t="str">
        <f t="shared" si="287"/>
        <v/>
      </c>
      <c r="K32" s="160">
        <f>IF(OR(G32="",I32="",'Resultat &amp; tabell'!G32="",'Resultat &amp; tabell'!I32=""),0,IF(G32='Resultat &amp; tabell'!G32,1,0)+IF(I32='Resultat &amp; tabell'!I32,1,0)+IF(J32='Resultat &amp; tabell'!J32,3,0))</f>
        <v>0</v>
      </c>
      <c r="L32" s="155"/>
      <c r="M32" s="92">
        <f t="shared" si="288"/>
        <v>1</v>
      </c>
      <c r="N32" s="46">
        <v>2</v>
      </c>
      <c r="O32" s="104" t="str">
        <f>VLOOKUP(N32,FI31:FJ34,2,FALSE)</f>
        <v>Paraguay</v>
      </c>
      <c r="P32" s="105">
        <f t="shared" si="289"/>
        <v>0</v>
      </c>
      <c r="Q32" s="105">
        <f t="shared" si="290"/>
        <v>0</v>
      </c>
      <c r="R32" s="105">
        <f t="shared" si="291"/>
        <v>0</v>
      </c>
      <c r="S32" s="105">
        <f t="shared" si="292"/>
        <v>0</v>
      </c>
      <c r="T32" s="105">
        <f t="shared" si="293"/>
        <v>0</v>
      </c>
      <c r="U32" s="105">
        <f t="shared" si="294"/>
        <v>0</v>
      </c>
      <c r="V32" s="106">
        <f t="shared" si="295"/>
        <v>0</v>
      </c>
      <c r="W32" s="42"/>
      <c r="X32" s="42"/>
      <c r="AB32" s="42"/>
      <c r="AC32" s="127"/>
      <c r="AD32" s="42"/>
      <c r="AE32" s="98">
        <f t="shared" ref="AE32:AH32" si="369">C32</f>
        <v>46187</v>
      </c>
      <c r="AF32" s="98" t="str">
        <f t="shared" si="369"/>
        <v>Australien</v>
      </c>
      <c r="AG32" s="98" t="str">
        <f t="shared" si="369"/>
        <v>-</v>
      </c>
      <c r="AH32" s="98" t="str">
        <f t="shared" si="369"/>
        <v>Turkiet</v>
      </c>
      <c r="AI32" s="90" t="str">
        <f t="shared" si="297"/>
        <v/>
      </c>
      <c r="AJ32" s="85" t="str">
        <f t="shared" si="298"/>
        <v>-</v>
      </c>
      <c r="AK32" s="90" t="str">
        <f t="shared" si="299"/>
        <v/>
      </c>
      <c r="AL32" s="85" t="str">
        <f t="shared" si="300"/>
        <v/>
      </c>
      <c r="AM32" s="91"/>
      <c r="AN32" s="49">
        <f t="shared" si="301"/>
        <v>0</v>
      </c>
      <c r="AO32" s="49">
        <f t="shared" si="302"/>
        <v>0</v>
      </c>
      <c r="AP32" s="49">
        <f t="shared" si="303"/>
        <v>0</v>
      </c>
      <c r="AQ32" s="49">
        <f t="shared" si="304"/>
        <v>0</v>
      </c>
      <c r="AR32" s="49">
        <f t="shared" si="305"/>
        <v>0</v>
      </c>
      <c r="AS32" s="49">
        <f t="shared" si="306"/>
        <v>0</v>
      </c>
      <c r="AT32" s="49">
        <f t="shared" si="307"/>
        <v>0</v>
      </c>
      <c r="AU32" s="49">
        <f t="shared" si="308"/>
        <v>0</v>
      </c>
      <c r="AV32" s="49">
        <f t="shared" si="309"/>
        <v>0</v>
      </c>
      <c r="AW32" s="49">
        <f t="shared" si="310"/>
        <v>0</v>
      </c>
      <c r="AX32" s="49">
        <f t="shared" si="311"/>
        <v>0</v>
      </c>
      <c r="AY32" s="49">
        <f t="shared" si="312"/>
        <v>0</v>
      </c>
      <c r="AZ32" s="49">
        <f t="shared" si="313"/>
        <v>0</v>
      </c>
      <c r="BA32" s="49">
        <f t="shared" si="314"/>
        <v>0</v>
      </c>
      <c r="BB32" s="49">
        <f t="shared" si="315"/>
        <v>0</v>
      </c>
      <c r="BC32" s="49">
        <f t="shared" si="316"/>
        <v>0</v>
      </c>
      <c r="BD32" s="49">
        <f t="shared" si="317"/>
        <v>0</v>
      </c>
      <c r="BE32" s="49">
        <f t="shared" si="318"/>
        <v>0</v>
      </c>
      <c r="BF32" s="49">
        <f t="shared" si="319"/>
        <v>0</v>
      </c>
      <c r="BG32" s="49">
        <f t="shared" si="320"/>
        <v>0</v>
      </c>
      <c r="BH32" s="49">
        <f t="shared" si="321"/>
        <v>0</v>
      </c>
      <c r="BI32" s="49">
        <f t="shared" si="322"/>
        <v>0</v>
      </c>
      <c r="BJ32" s="49">
        <f t="shared" si="323"/>
        <v>0</v>
      </c>
      <c r="BK32" s="49">
        <f t="shared" si="324"/>
        <v>0</v>
      </c>
      <c r="BL32" s="49">
        <f t="shared" si="325"/>
        <v>0</v>
      </c>
      <c r="BM32" s="49">
        <f t="shared" si="326"/>
        <v>0</v>
      </c>
      <c r="BN32" s="49">
        <f t="shared" si="327"/>
        <v>0</v>
      </c>
      <c r="BO32" s="49">
        <f t="shared" si="328"/>
        <v>0</v>
      </c>
      <c r="BP32" s="49">
        <f t="shared" si="329"/>
        <v>0</v>
      </c>
      <c r="BQ32" s="49">
        <f t="shared" si="330"/>
        <v>0</v>
      </c>
      <c r="BR32" s="14"/>
      <c r="BS32" s="14"/>
      <c r="BT32" s="14" t="s">
        <v>177</v>
      </c>
      <c r="BU32" s="49">
        <f t="shared" si="331"/>
        <v>0</v>
      </c>
      <c r="BV32" s="49">
        <f t="shared" si="332"/>
        <v>0</v>
      </c>
      <c r="BW32" s="49">
        <f t="shared" si="333"/>
        <v>0</v>
      </c>
      <c r="BX32" s="49">
        <f t="shared" si="334"/>
        <v>0</v>
      </c>
      <c r="BY32" s="49">
        <f t="shared" si="335"/>
        <v>0</v>
      </c>
      <c r="BZ32" s="49">
        <f t="shared" si="336"/>
        <v>0</v>
      </c>
      <c r="CA32" s="49">
        <f t="shared" si="337"/>
        <v>0</v>
      </c>
      <c r="CB32" s="49" t="s">
        <v>147</v>
      </c>
      <c r="CC32" s="99">
        <f>RANK(CA32,CA31:CA34)</f>
        <v>1</v>
      </c>
      <c r="CD32" s="49">
        <f>SUMPRODUCT((CA31:CA34=CA32)*(BZ31:BZ34&gt;BZ32))</f>
        <v>0</v>
      </c>
      <c r="CE32" s="14"/>
      <c r="CF32" s="14" t="str">
        <f t="shared" si="338"/>
        <v>Paraguay</v>
      </c>
      <c r="CG32" s="49">
        <f t="shared" si="339"/>
        <v>0</v>
      </c>
      <c r="CH32" s="49">
        <f t="shared" si="340"/>
        <v>0</v>
      </c>
      <c r="CI32" s="49">
        <f t="shared" si="341"/>
        <v>0</v>
      </c>
      <c r="CJ32" s="49">
        <f t="shared" si="342"/>
        <v>0</v>
      </c>
      <c r="CK32" s="49" t="str">
        <f t="shared" si="343"/>
        <v>D</v>
      </c>
      <c r="CL32" s="49">
        <f>IF(CF32&gt;0,RANK(CJ32,CJ31:CJ34),)</f>
        <v>1</v>
      </c>
      <c r="CM32" s="49">
        <f>IF(AND(CF32&gt;0,COUNTIF(CL31:CL34,CL32)&gt;1),SUMIFS($AI$4:$AI$108,$AF$4:$AF$108,$BT32,$M$4:$M$108,1)+SUMIFS($AK$4:$AK$108,$AH$4:$AH$108,$BT32,$M$4:$M$108,1)-SUMIFS($AK$4:$AK$108,$AF$4:$AF$108,$BT32,$M$4:$M$108,1)-SUMIFS($AI$4:$AI$108,$AH$4:$AH$108,$BT32,$M$4:$M$108,1),)</f>
        <v>0</v>
      </c>
      <c r="CN32" s="49">
        <f>IF(AND(CF32&gt;0,COUNTIF(CL31:CL34,CL32)&gt;1),CL32+RANK(CM32,CM31:CM34)-1,CL32)</f>
        <v>1</v>
      </c>
      <c r="CO32" s="49">
        <f>IF(AND(CF32&gt;0,COUNTIF(CN31:CN34,CN32)&gt;1),SUMIFS($AI$4:$AI$108,$AF$4:$AF$108,$BT32,$M$4:$M$108,1)+SUMIFS($AK$4:$AK$108,$AH$4:$AH$108,$BT32,$M$4:$M$108,1),)</f>
        <v>0</v>
      </c>
      <c r="CP32" s="49">
        <f>IF(AND(CF32&gt;0,COUNTIF(CN31:CN34,CN32)&gt;1),CN32+RANK(CO32,CO31:CO34)-1,CN32)</f>
        <v>1</v>
      </c>
      <c r="CQ32" s="49">
        <f t="shared" si="344"/>
        <v>1</v>
      </c>
      <c r="CR32" s="49">
        <f>IF(OR(CQ32="",COUNTIF(CQ31:CQ34,CQ32)=1),"",$BZ32)</f>
        <v>0</v>
      </c>
      <c r="CS32" s="49">
        <f>IF(CQ32="","",IF(COUNTIF(CQ31:CQ34,CQ32)=1,CQ32,CQ32+RANK(CR32,CR31:CR34,0)-1))</f>
        <v>1</v>
      </c>
      <c r="CT32" s="49">
        <f>IF(OR(CS32="",COUNTIF(CS31:CS34,CS32)=1),"",$BX32)</f>
        <v>0</v>
      </c>
      <c r="CU32" s="49">
        <f>IF(CQ32="","",IF(COUNTIF(CS31:CS34,CS32)=1,CS32,CS32+RANK(CT32,CT31:CT34,0)-1))</f>
        <v>1</v>
      </c>
      <c r="CV32" s="49">
        <f>IF(OR(CU32="",COUNTIF(CU31:CU34,CU32)=1),"",$BU32)</f>
        <v>0</v>
      </c>
      <c r="CW32" s="49">
        <f>IF(CQ32="","",IF(COUNTIF(CU31:CU34,CU32)=1,CU32,CU32+RANK(CV32,CV31:CV34,0)-1))</f>
        <v>1</v>
      </c>
      <c r="CX32" s="49">
        <f>IF(CF32&gt;0,BM29+RANK(CW32,CW31:CW34,1),)</f>
        <v>1</v>
      </c>
      <c r="CY32" s="14"/>
      <c r="CZ32" s="14">
        <f t="shared" si="345"/>
        <v>0</v>
      </c>
      <c r="DA32" s="49">
        <f t="shared" si="346"/>
        <v>0</v>
      </c>
      <c r="DB32" s="49">
        <f t="shared" si="347"/>
        <v>0</v>
      </c>
      <c r="DC32" s="49">
        <f t="shared" si="348"/>
        <v>0</v>
      </c>
      <c r="DD32" s="49">
        <f t="shared" si="349"/>
        <v>0</v>
      </c>
      <c r="DE32" s="49" t="str">
        <f t="shared" si="350"/>
        <v>D</v>
      </c>
      <c r="DF32" s="49">
        <f>IF(CZ32&gt;0,RANK(DD32,DD31:DD34)+CG29,)</f>
        <v>0</v>
      </c>
      <c r="DG32" s="49">
        <f>IF(AND(CZ32&gt;0,COUNTIF(DF31:DF34,DF32)&gt;1),SUMIFS($AI$4:$AI$108,$AF$4:$AF$108,$BT32,$M$4:$M$108,2)+SUMIFS($AK$4:$AK$108,$AH$4:$AH108,$BT32,$M$4:$M$108,2)-SUMIFS($AK$4:$AK$108,$AF$4:$AF$108,$BT32,$M$4:$M$108,2)-SUMIFS($AI$4:$AI$108,$AH$4:$AH$108,$BT32,$M$4:$M$108,2),)</f>
        <v>0</v>
      </c>
      <c r="DH32" s="49">
        <f>IF(AND(CZ32&gt;0,COUNTIF(DF31:DF34,DF32)&gt;1),DF32+RANK(DG32,DG31:DG34)-1,DF32)</f>
        <v>0</v>
      </c>
      <c r="DI32" s="49">
        <f>IF(AND(CZ32&gt;0,COUNTIF(DH31:DH34,DH32)&gt;1),SUMIFS($AI$4:$AI$108,$AF$4:$AF$108,$BT32,$M$4:$M$108,2)+SUMIFS($AK$4:$AK$108,$AH$4:$AH$108,$BT32,$M$4:$M$108,2),)</f>
        <v>0</v>
      </c>
      <c r="DJ32" s="49">
        <f>IF(AND(CZ32&gt;0,COUNTIF(DH31:DH34,DH32)&gt;1),DH32+RANK(DI32,DI31:DI34)-1,DH32)</f>
        <v>0</v>
      </c>
      <c r="DK32" s="49" t="str">
        <f t="shared" si="351"/>
        <v/>
      </c>
      <c r="DL32" s="49" t="str">
        <f>IF(OR(DK32="",COUNTIF(DK31:DK34,DK32)=1),"",$BZ32)</f>
        <v/>
      </c>
      <c r="DM32" s="49" t="str">
        <f>IF(DK32="","",IF(COUNTIF(DK31:DK34,DK32)=1,DK32,DK32+RANK(DL32,DL31:DL34,0)-1))</f>
        <v/>
      </c>
      <c r="DN32" s="49" t="str">
        <f>IF(OR(DM32="",COUNTIF(DM31:DM34,DM32)=1),"",$BX32)</f>
        <v/>
      </c>
      <c r="DO32" s="49" t="str">
        <f>IF(DK32="","",IF(COUNTIF(DM31:DM34,DM32)=1,DM32,DM32+RANK(DN32,DN31:DN34,0)-1))</f>
        <v/>
      </c>
      <c r="DP32" s="49" t="str">
        <f>IF(OR(DO32="",COUNTIF(DO31:DO34,DO32)=1),"",$BU32)</f>
        <v/>
      </c>
      <c r="DQ32" s="49" t="str">
        <f>IF(DK32="","",IF(COUNTIF(DO31:DO34,DO32)=1,DO32,DO32+RANK(DP32,DP31:DP34,0)-1))</f>
        <v/>
      </c>
      <c r="DR32" s="49">
        <f>IF(CZ32&gt;0,CG29+RANK(DQ32,DQ31:DQ34,1),)</f>
        <v>0</v>
      </c>
      <c r="DS32" s="14"/>
      <c r="DT32" s="49">
        <f t="shared" si="352"/>
        <v>0</v>
      </c>
      <c r="DU32" s="49">
        <f t="shared" si="353"/>
        <v>0</v>
      </c>
      <c r="DV32" s="49">
        <f t="shared" si="354"/>
        <v>0</v>
      </c>
      <c r="DW32" s="49">
        <f t="shared" si="355"/>
        <v>0</v>
      </c>
      <c r="DX32" s="49">
        <f t="shared" si="356"/>
        <v>0</v>
      </c>
      <c r="DY32" s="49" t="str">
        <f t="shared" si="357"/>
        <v>D</v>
      </c>
      <c r="DZ32" s="49">
        <f>IF(DT32&gt;0,RANK(DX32,DX31:DX34)+CG29+DA29,)</f>
        <v>0</v>
      </c>
      <c r="EA32" s="49">
        <f>IF(AND(DT32&gt;0,COUNTIF(DZ31:DZ34,DZ32)&gt;1),SUMIFS($AI$4:$AI$108,$AF$4:$AF$108,$BT32,$M$4:$M$108,3)+SUMIFS($AK$4:$AK$108,$AH$4:$AH$108,$BT32,$M$4:$M$108,3)-SUMIFS($AK$4:$AK$108,$AF$4:$AF$108,$BT32,$M$4:$M$108,3)-SUMIFS($AI$4:$AI$108,$AH$4:$AH$108,$BT32,$M$4:$M$108,3),)</f>
        <v>0</v>
      </c>
      <c r="EB32" s="49">
        <f>IF(AND(DT32&gt;0,COUNTIF(DZ31:DZ34,DZ32)&gt;1),DZ32+RANK(EA32,EA31:EA34)-1,DZ32)</f>
        <v>0</v>
      </c>
      <c r="EC32" s="49">
        <f>IF(AND(DT32&gt;0,COUNTIF(EB31:EB34,EB32)&gt;1),SUMIFS($AI$4:$AI$108,$AF$4:$AF$108,$BT32,$M$4:$M$108,3)+SUMIFS($AK$4:$AK$108,$AH$4:$AH$108,$BT32,$M$4:$M$108,3),)</f>
        <v>0</v>
      </c>
      <c r="ED32" s="49">
        <f>IF(AND(DT32&gt;0,COUNTIF(EB31:EB34,EB32)&gt;1),EB32+RANK(EC32,EC31:EC34)-1,EB32)</f>
        <v>0</v>
      </c>
      <c r="EE32" s="49" t="str">
        <f t="shared" si="358"/>
        <v/>
      </c>
      <c r="EF32" s="49" t="str">
        <f>IF(OR(EE32="",COUNTIF(EE31:EE34,EE32)=1),"",$BZ32)</f>
        <v/>
      </c>
      <c r="EG32" s="49" t="str">
        <f>IF(EE32="","",IF(COUNTIF(EE31:EE34,EE32)=1,EE32,EE32+RANK(EF32,EF31:EF34,0)-1))</f>
        <v/>
      </c>
      <c r="EH32" s="49" t="str">
        <f>IF(OR(EG32="",COUNTIF(EG31:EG34,EG32)=1),"",$BX32)</f>
        <v/>
      </c>
      <c r="EI32" s="49" t="str">
        <f>IF(EE32="","",IF(COUNTIF(EG31:EG34,EG32)=1,EG32,EG32+RANK(EH32,EH31:EH34,0)-1))</f>
        <v/>
      </c>
      <c r="EJ32" s="49" t="str">
        <f>IF(OR(EI32="",COUNTIF(EI31:EI34,EI32)=1),"",$BU32)</f>
        <v/>
      </c>
      <c r="EK32" s="49" t="str">
        <f>IF(EE32="","",IF(COUNTIF(EI31:EI34,EI32)=1,EI32,EI32+RANK(EJ32,EJ31:EJ34,0)-1))</f>
        <v/>
      </c>
      <c r="EL32" s="49">
        <f>IF(DT32&gt;0,CG29+DA29+RANK(EK32,EK31:EK34,1),)</f>
        <v>0</v>
      </c>
      <c r="EM32" s="14"/>
      <c r="EN32" s="49">
        <f t="shared" si="359"/>
        <v>0</v>
      </c>
      <c r="EO32" s="49">
        <f t="shared" si="360"/>
        <v>0</v>
      </c>
      <c r="EP32" s="49">
        <f t="shared" si="361"/>
        <v>0</v>
      </c>
      <c r="EQ32" s="49">
        <f t="shared" si="362"/>
        <v>0</v>
      </c>
      <c r="ER32" s="49">
        <f t="shared" si="363"/>
        <v>0</v>
      </c>
      <c r="ES32" s="49" t="str">
        <f t="shared" si="364"/>
        <v>D</v>
      </c>
      <c r="ET32" s="49">
        <f>IF(EN32&gt;0,RANK(ER32,ER31:ER34)+CG29+DA29+DU29,)</f>
        <v>0</v>
      </c>
      <c r="EU32" s="49">
        <f>IF(AND(EN32&gt;0,COUNTIF(ET31:ET34,ET32)&gt;1),SUMIFS($AI$4:$AI$108,$AF$4:$AF$108,$BT32,$M$4:$M$108,4)+SUMIFS($AK$4:$AK$108,$AH$4:$AH$108,$BT32,$M$4:$M$108,4)-SUMIFS($AK$4:$AK$108,$AF$4:$AF$108,$BT32,$M$4:$M$108,4)-SUMIFS($AI$4:$AI$108,$AH$4:$AH$108,$BT32,$M$4:$M$108,4),)</f>
        <v>0</v>
      </c>
      <c r="EV32" s="49">
        <f>IF(AND(EN32&gt;0,COUNTIF(ET31:ET34,ET32)&gt;1),ET32+RANK(EU32,EU31:EU34)-1,ET32)</f>
        <v>0</v>
      </c>
      <c r="EW32" s="49">
        <f t="shared" si="365"/>
        <v>0</v>
      </c>
      <c r="EX32" s="49">
        <f>IF(AND(EN32&gt;0,COUNTIF(EV31:EV34,EV32)&gt;1),EV32+RANK(EW32,EW31:EW34)-1,EV32)</f>
        <v>0</v>
      </c>
      <c r="EY32" s="49" t="str">
        <f t="shared" si="366"/>
        <v/>
      </c>
      <c r="EZ32" s="49" t="str">
        <f>IF(OR(EY32="",COUNTIF(EY31:EY34,EY32)=1),"",$BZ32)</f>
        <v/>
      </c>
      <c r="FA32" s="49" t="str">
        <f>IF(EY32="","",IF(COUNTIF(EY31:EY34,EY32)=1,EY32,EY32+RANK(EZ32,EZ31:EZ34,0)-1))</f>
        <v/>
      </c>
      <c r="FB32" s="49" t="str">
        <f>IF(OR(FA32="",COUNTIF(FA31:FA34,FA32)=1),"",$BX32)</f>
        <v/>
      </c>
      <c r="FC32" s="49" t="str">
        <f>IF(EY32="","",IF(COUNTIF(FA31:FA34,FA32)=1,FA32,FA32+RANK(FB32,FB31:FB34,0)-1))</f>
        <v/>
      </c>
      <c r="FD32" s="49" t="str">
        <f>IF(OR(FC32="",COUNTIF(FC31:FC34,FC32)=1),"",$BU32)</f>
        <v/>
      </c>
      <c r="FE32" s="49" t="str">
        <f>IF(EY32="","",IF(COUNTIF(FC31:FC34,FC32)=1,FC32,FC32+RANK(FD32,FD31:FD34,0)-1))</f>
        <v/>
      </c>
      <c r="FF32" s="49">
        <f>IF(EN32&gt;0,CG29+DA29+DU29+RANK(FE32,FE31:FE34,1),)</f>
        <v>0</v>
      </c>
      <c r="FG32" s="14"/>
      <c r="FH32" s="49">
        <f>IFERROR(VLOOKUP(FJ32,CF30:CX34,19,FALSE),IFERROR(VLOOKUP(FJ32,CZ30:DR34,19,FALSE),IFERROR(VLOOKUP(FJ32,DT30:EL34,19,FALSE),VLOOKUP(FJ32,EN30:FF34,19,FALSE))))</f>
        <v>1</v>
      </c>
      <c r="FI32" s="49">
        <f>RANK(FH32,FH31:FH34,1)+COUNTIF(FH31:FH32,FH32)-1</f>
        <v>2</v>
      </c>
      <c r="FJ32" s="14" t="str">
        <f t="shared" si="367"/>
        <v>Paraguay</v>
      </c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2"/>
      <c r="FY32" s="42"/>
      <c r="FZ32" s="44">
        <v>30</v>
      </c>
      <c r="GA32" s="44" t="str">
        <f t="shared" si="79"/>
        <v>EGJCHDLI</v>
      </c>
      <c r="GB32" s="44" t="s">
        <v>148</v>
      </c>
      <c r="GC32" s="44" t="s">
        <v>149</v>
      </c>
      <c r="GD32" s="44" t="s">
        <v>159</v>
      </c>
      <c r="GE32" s="44" t="s">
        <v>163</v>
      </c>
      <c r="GF32" s="44" t="s">
        <v>160</v>
      </c>
      <c r="GG32" s="44" t="s">
        <v>147</v>
      </c>
      <c r="GH32" s="44" t="s">
        <v>152</v>
      </c>
      <c r="GI32" s="44" t="s">
        <v>150</v>
      </c>
      <c r="GJ32" s="100" t="str">
        <f t="shared" ref="GJ32:GQ32" si="370">VLOOKUP(GB32,$FM$3:$FN$15,2,FALSE)</f>
        <v>Elfenbenskusten</v>
      </c>
      <c r="GK32" s="100" t="str">
        <f t="shared" si="370"/>
        <v>Iran</v>
      </c>
      <c r="GL32" s="100" t="str">
        <f t="shared" si="370"/>
        <v>Österrike</v>
      </c>
      <c r="GM32" s="100" t="str">
        <f t="shared" si="370"/>
        <v>Haiti</v>
      </c>
      <c r="GN32" s="100" t="str">
        <f t="shared" si="370"/>
        <v>Saudiarabien</v>
      </c>
      <c r="GO32" s="100" t="str">
        <f t="shared" si="370"/>
        <v>Australien</v>
      </c>
      <c r="GP32" s="100" t="str">
        <f t="shared" si="370"/>
        <v>Ghana</v>
      </c>
      <c r="GQ32" s="100" t="str">
        <f t="shared" si="370"/>
        <v>Irak</v>
      </c>
      <c r="GR32" s="42" t="str">
        <f t="shared" si="81"/>
        <v/>
      </c>
      <c r="GS32" s="42"/>
      <c r="GT32" s="42"/>
      <c r="GU32" s="42"/>
      <c r="GV32" s="42"/>
      <c r="GW32" s="42"/>
      <c r="GX32" s="44"/>
    </row>
    <row r="33" spans="1:206" ht="14.25" customHeight="1" x14ac:dyDescent="0.35">
      <c r="A33" s="42"/>
      <c r="B33" s="85">
        <v>32</v>
      </c>
      <c r="C33" s="86">
        <v>46192</v>
      </c>
      <c r="D33" s="87" t="s">
        <v>176</v>
      </c>
      <c r="E33" s="88" t="s">
        <v>157</v>
      </c>
      <c r="F33" s="89" t="s">
        <v>178</v>
      </c>
      <c r="G33" s="90"/>
      <c r="H33" s="85" t="s">
        <v>157</v>
      </c>
      <c r="I33" s="90"/>
      <c r="J33" s="85" t="str">
        <f t="shared" si="287"/>
        <v/>
      </c>
      <c r="K33" s="160">
        <f>IF(OR(G33="",I33="",'Resultat &amp; tabell'!G33="",'Resultat &amp; tabell'!I33=""),0,IF(G33='Resultat &amp; tabell'!G33,1,0)+IF(I33='Resultat &amp; tabell'!I33,1,0)+IF(J33='Resultat &amp; tabell'!J33,3,0))</f>
        <v>0</v>
      </c>
      <c r="L33" s="155"/>
      <c r="M33" s="92">
        <f t="shared" si="288"/>
        <v>1</v>
      </c>
      <c r="N33" s="46">
        <v>3</v>
      </c>
      <c r="O33" s="108" t="str">
        <f>VLOOKUP(N33,FI31:FJ34,2,FALSE)</f>
        <v>Australien</v>
      </c>
      <c r="P33" s="109">
        <f t="shared" si="289"/>
        <v>0</v>
      </c>
      <c r="Q33" s="109">
        <f t="shared" si="290"/>
        <v>0</v>
      </c>
      <c r="R33" s="109">
        <f t="shared" si="291"/>
        <v>0</v>
      </c>
      <c r="S33" s="109">
        <f t="shared" si="292"/>
        <v>0</v>
      </c>
      <c r="T33" s="109">
        <f t="shared" si="293"/>
        <v>0</v>
      </c>
      <c r="U33" s="109">
        <f t="shared" si="294"/>
        <v>0</v>
      </c>
      <c r="V33" s="110">
        <f t="shared" si="295"/>
        <v>0</v>
      </c>
      <c r="W33" s="42"/>
      <c r="X33" s="42"/>
      <c r="Y33" s="42"/>
      <c r="Z33" s="42"/>
      <c r="AA33" s="42"/>
      <c r="AB33" s="42"/>
      <c r="AC33" s="127"/>
      <c r="AD33" s="42"/>
      <c r="AE33" s="98">
        <f t="shared" ref="AE33:AH33" si="371">C33</f>
        <v>46192</v>
      </c>
      <c r="AF33" s="98" t="str">
        <f t="shared" si="371"/>
        <v>USA</v>
      </c>
      <c r="AG33" s="98" t="str">
        <f t="shared" si="371"/>
        <v>-</v>
      </c>
      <c r="AH33" s="98" t="str">
        <f t="shared" si="371"/>
        <v>Australien</v>
      </c>
      <c r="AI33" s="90" t="str">
        <f t="shared" si="297"/>
        <v/>
      </c>
      <c r="AJ33" s="85" t="str">
        <f t="shared" si="298"/>
        <v>-</v>
      </c>
      <c r="AK33" s="90" t="str">
        <f t="shared" si="299"/>
        <v/>
      </c>
      <c r="AL33" s="85" t="str">
        <f t="shared" si="300"/>
        <v/>
      </c>
      <c r="AM33" s="91"/>
      <c r="AN33" s="49">
        <f t="shared" si="301"/>
        <v>0</v>
      </c>
      <c r="AO33" s="49">
        <f t="shared" si="302"/>
        <v>0</v>
      </c>
      <c r="AP33" s="49">
        <f t="shared" si="303"/>
        <v>0</v>
      </c>
      <c r="AQ33" s="49">
        <f t="shared" si="304"/>
        <v>0</v>
      </c>
      <c r="AR33" s="49">
        <f t="shared" si="305"/>
        <v>0</v>
      </c>
      <c r="AS33" s="49">
        <f t="shared" si="306"/>
        <v>0</v>
      </c>
      <c r="AT33" s="49">
        <f t="shared" si="307"/>
        <v>0</v>
      </c>
      <c r="AU33" s="49">
        <f t="shared" si="308"/>
        <v>0</v>
      </c>
      <c r="AV33" s="49">
        <f t="shared" si="309"/>
        <v>0</v>
      </c>
      <c r="AW33" s="49">
        <f t="shared" si="310"/>
        <v>0</v>
      </c>
      <c r="AX33" s="49">
        <f t="shared" si="311"/>
        <v>0</v>
      </c>
      <c r="AY33" s="49">
        <f t="shared" si="312"/>
        <v>0</v>
      </c>
      <c r="AZ33" s="49">
        <f t="shared" si="313"/>
        <v>0</v>
      </c>
      <c r="BA33" s="49">
        <f t="shared" si="314"/>
        <v>0</v>
      </c>
      <c r="BB33" s="49">
        <f t="shared" si="315"/>
        <v>0</v>
      </c>
      <c r="BC33" s="49">
        <f t="shared" si="316"/>
        <v>0</v>
      </c>
      <c r="BD33" s="49">
        <f t="shared" si="317"/>
        <v>0</v>
      </c>
      <c r="BE33" s="49">
        <f t="shared" si="318"/>
        <v>0</v>
      </c>
      <c r="BF33" s="49">
        <f t="shared" si="319"/>
        <v>0</v>
      </c>
      <c r="BG33" s="49">
        <f t="shared" si="320"/>
        <v>0</v>
      </c>
      <c r="BH33" s="49">
        <f t="shared" si="321"/>
        <v>0</v>
      </c>
      <c r="BI33" s="49">
        <f t="shared" si="322"/>
        <v>0</v>
      </c>
      <c r="BJ33" s="49">
        <f t="shared" si="323"/>
        <v>0</v>
      </c>
      <c r="BK33" s="49">
        <f t="shared" si="324"/>
        <v>0</v>
      </c>
      <c r="BL33" s="49">
        <f t="shared" si="325"/>
        <v>0</v>
      </c>
      <c r="BM33" s="49">
        <f t="shared" si="326"/>
        <v>0</v>
      </c>
      <c r="BN33" s="49">
        <f t="shared" si="327"/>
        <v>0</v>
      </c>
      <c r="BO33" s="49">
        <f t="shared" si="328"/>
        <v>0</v>
      </c>
      <c r="BP33" s="49">
        <f t="shared" si="329"/>
        <v>0</v>
      </c>
      <c r="BQ33" s="49">
        <f t="shared" si="330"/>
        <v>0</v>
      </c>
      <c r="BR33" s="14"/>
      <c r="BS33" s="14"/>
      <c r="BT33" s="14" t="s">
        <v>178</v>
      </c>
      <c r="BU33" s="49">
        <f t="shared" si="331"/>
        <v>0</v>
      </c>
      <c r="BV33" s="49">
        <f t="shared" si="332"/>
        <v>0</v>
      </c>
      <c r="BW33" s="49">
        <f t="shared" si="333"/>
        <v>0</v>
      </c>
      <c r="BX33" s="49">
        <f t="shared" si="334"/>
        <v>0</v>
      </c>
      <c r="BY33" s="49">
        <f t="shared" si="335"/>
        <v>0</v>
      </c>
      <c r="BZ33" s="49">
        <f t="shared" si="336"/>
        <v>0</v>
      </c>
      <c r="CA33" s="49">
        <f t="shared" si="337"/>
        <v>0</v>
      </c>
      <c r="CB33" s="49" t="s">
        <v>147</v>
      </c>
      <c r="CC33" s="99">
        <f>RANK(CA33,CA31:CA34)</f>
        <v>1</v>
      </c>
      <c r="CD33" s="49">
        <f>SUMPRODUCT((CA31:CA34=CA33)*(BZ31:BZ34&gt;BZ33))</f>
        <v>0</v>
      </c>
      <c r="CE33" s="14"/>
      <c r="CF33" s="14" t="str">
        <f t="shared" si="338"/>
        <v>Australien</v>
      </c>
      <c r="CG33" s="49">
        <f t="shared" si="339"/>
        <v>0</v>
      </c>
      <c r="CH33" s="49">
        <f t="shared" si="340"/>
        <v>0</v>
      </c>
      <c r="CI33" s="49">
        <f t="shared" si="341"/>
        <v>0</v>
      </c>
      <c r="CJ33" s="49">
        <f t="shared" si="342"/>
        <v>0</v>
      </c>
      <c r="CK33" s="49" t="str">
        <f t="shared" si="343"/>
        <v>D</v>
      </c>
      <c r="CL33" s="49">
        <f>IF(CF33&gt;0,RANK(CJ33,CJ31:CJ34),)</f>
        <v>1</v>
      </c>
      <c r="CM33" s="49">
        <f>IF(AND(CF33&gt;0,COUNTIF(CL31:CL34,CL33)&gt;1),SUMIFS($AI$4:$AI$108,$AF$4:$AF$108,$BT33,$M$4:$M$108,1)+SUMIFS($AK$4:$AK$108,$AH$4:$AH$108,$BT33,$M$4:$M$108,1)-SUMIFS($AK$4:$AK$108,$AF$4:$AF$108,$BT33,$M$4:$M$108,1)-SUMIFS($AI$4:$AI$108,$AH$4:$AH$108,$BT33,$M$4:$M$108,1),)</f>
        <v>0</v>
      </c>
      <c r="CN33" s="49">
        <f>IF(AND(CF33&gt;0,COUNTIF(CL31:CL34,CL33)&gt;1),CL33+RANK(CM33,CM31:CM34)-1,CL33)</f>
        <v>1</v>
      </c>
      <c r="CO33" s="49">
        <f>IF(AND(CF33&gt;0,COUNTIF(CN31:CN34,CN33)&gt;1),SUMIFS($AI$4:$AI$108,$AF$4:$AF$108,$BT33,$M$4:$M$108,1)+SUMIFS($AK$4:$AK$108,$AH$4:$AH$108,$BT33,$M$4:$M$108,1),)</f>
        <v>0</v>
      </c>
      <c r="CP33" s="49">
        <f>IF(AND(CF33&gt;0,COUNTIF(CN31:CN34,CN33)&gt;1),CN33+RANK(CO33,CO31:CO34)-1,CN33)</f>
        <v>1</v>
      </c>
      <c r="CQ33" s="49">
        <f t="shared" si="344"/>
        <v>1</v>
      </c>
      <c r="CR33" s="49">
        <f>IF(OR(CQ33="",COUNTIF(CQ31:CQ34,CQ33)=1),"",$BZ33)</f>
        <v>0</v>
      </c>
      <c r="CS33" s="49">
        <f>IF(CQ33="","",IF(COUNTIF(CQ31:CQ34,CQ33)=1,CQ33,CQ33+RANK(CR33,CR31:CR34,0)-1))</f>
        <v>1</v>
      </c>
      <c r="CT33" s="49">
        <f>IF(OR(CS33="",COUNTIF(CS31:CS34,CS33)=1),"",$BX33)</f>
        <v>0</v>
      </c>
      <c r="CU33" s="49">
        <f>IF(CQ33="","",IF(COUNTIF(CS31:CS34,CS33)=1,CS33,CS33+RANK(CT33,CT31:CT34,0)-1))</f>
        <v>1</v>
      </c>
      <c r="CV33" s="49">
        <f>IF(OR(CU33="",COUNTIF(CU31:CU34,CU33)=1),"",$BU33)</f>
        <v>0</v>
      </c>
      <c r="CW33" s="49">
        <f>IF(CQ33="","",IF(COUNTIF(CU31:CU34,CU33)=1,CU33,CU33+RANK(CV33,CV31:CV34,0)-1))</f>
        <v>1</v>
      </c>
      <c r="CX33" s="49">
        <f>IF(CF33&gt;0,BM29+RANK(CW33,CW31:CW34,1),)</f>
        <v>1</v>
      </c>
      <c r="CY33" s="14"/>
      <c r="CZ33" s="14">
        <f t="shared" si="345"/>
        <v>0</v>
      </c>
      <c r="DA33" s="49">
        <f t="shared" si="346"/>
        <v>0</v>
      </c>
      <c r="DB33" s="49">
        <f t="shared" si="347"/>
        <v>0</v>
      </c>
      <c r="DC33" s="49">
        <f t="shared" si="348"/>
        <v>0</v>
      </c>
      <c r="DD33" s="49">
        <f t="shared" si="349"/>
        <v>0</v>
      </c>
      <c r="DE33" s="49" t="str">
        <f t="shared" si="350"/>
        <v>D</v>
      </c>
      <c r="DF33" s="49">
        <f>IF(CZ33&gt;0,RANK(DD33,DD31:DD34)+CG29,)</f>
        <v>0</v>
      </c>
      <c r="DG33" s="49">
        <f>IF(AND(CZ33&gt;0,COUNTIF(DF31:DF34,DF33)&gt;1),SUMIFS($AI$4:$AI$108,$AF$4:$AF$108,$BT33,$M$4:$M$108,2)+SUMIFS($AK$4:$AK$108,$AH$4:$AH108,$BT33,$M$4:$M$108,2)-SUMIFS($AK$4:$AK$108,$AF$4:$AF$108,$BT33,$M$4:$M$108,2)-SUMIFS($AI$4:$AI$108,$AH$4:$AH$108,$BT33,$M$4:$M$108,2),)</f>
        <v>0</v>
      </c>
      <c r="DH33" s="49">
        <f>IF(AND(CZ33&gt;0,COUNTIF(DF31:DF34,DF33)&gt;1),DF33+RANK(DG33,DG31:DG34)-1,DF33)</f>
        <v>0</v>
      </c>
      <c r="DI33" s="49">
        <f>IF(AND(CZ33&gt;0,COUNTIF(DH31:DH34,DH33)&gt;1),SUMIFS($AI$4:$AI$108,$AF$4:$AF$108,$BT33,$M$4:$M$108,2)+SUMIFS($AK$4:$AK$108,$AH$4:$AH$108,$BT33,$M$4:$M$108,2),)</f>
        <v>0</v>
      </c>
      <c r="DJ33" s="49">
        <f>IF(AND(CZ33&gt;0,COUNTIF(DH31:DH34,DH33)&gt;1),DH33+RANK(DI33,DI31:DI34)-1,DH33)</f>
        <v>0</v>
      </c>
      <c r="DK33" s="49" t="str">
        <f t="shared" si="351"/>
        <v/>
      </c>
      <c r="DL33" s="49" t="str">
        <f>IF(OR(DK33="",COUNTIF(DK31:DK34,DK33)=1),"",$BZ33)</f>
        <v/>
      </c>
      <c r="DM33" s="49" t="str">
        <f>IF(DK33="","",IF(COUNTIF(DK31:DK34,DK33)=1,DK33,DK33+RANK(DL33,DL31:DL34,0)-1))</f>
        <v/>
      </c>
      <c r="DN33" s="49" t="str">
        <f>IF(OR(DM33="",COUNTIF(DM31:DM34,DM33)=1),"",$BX33)</f>
        <v/>
      </c>
      <c r="DO33" s="49" t="str">
        <f>IF(DK33="","",IF(COUNTIF(DM31:DM34,DM33)=1,DM33,DM33+RANK(DN33,DN31:DN34,0)-1))</f>
        <v/>
      </c>
      <c r="DP33" s="49" t="str">
        <f>IF(OR(DO33="",COUNTIF(DO31:DO34,DO33)=1),"",$BU33)</f>
        <v/>
      </c>
      <c r="DQ33" s="49" t="str">
        <f>IF(DK33="","",IF(COUNTIF(DO31:DO34,DO33)=1,DO33,DO33+RANK(DP33,DP31:DP34,0)-1))</f>
        <v/>
      </c>
      <c r="DR33" s="49">
        <f>IF(CZ33&gt;0,CG29+RANK(DQ33,DQ31:DQ34,1),)</f>
        <v>0</v>
      </c>
      <c r="DS33" s="14"/>
      <c r="DT33" s="49">
        <f t="shared" si="352"/>
        <v>0</v>
      </c>
      <c r="DU33" s="49">
        <f t="shared" si="353"/>
        <v>0</v>
      </c>
      <c r="DV33" s="49">
        <f t="shared" si="354"/>
        <v>0</v>
      </c>
      <c r="DW33" s="49">
        <f t="shared" si="355"/>
        <v>0</v>
      </c>
      <c r="DX33" s="49">
        <f t="shared" si="356"/>
        <v>0</v>
      </c>
      <c r="DY33" s="49" t="str">
        <f t="shared" si="357"/>
        <v>D</v>
      </c>
      <c r="DZ33" s="49">
        <f>IF(DT33&gt;0,RANK(DX33,DX31:DX34)+CG29+DA29,)</f>
        <v>0</v>
      </c>
      <c r="EA33" s="49">
        <f>IF(AND(DT33&gt;0,COUNTIF(DZ31:DZ34,DZ33)&gt;1),SUMIFS($AI$4:$AI$108,$AF$4:$AF$108,$BT33,$M$4:$M$108,3)+SUMIFS($AK$4:$AK$108,$AH$4:$AH$108,$BT33,$M$4:$M$108,3)-SUMIFS($AK$4:$AK$108,$AF$4:$AF$108,$BT33,$M$4:$M$108,3)-SUMIFS($AI$4:$AI$108,$AH$4:$AH$108,$BT33,$M$4:$M$108,3),)</f>
        <v>0</v>
      </c>
      <c r="EB33" s="49">
        <f>IF(AND(DT33&gt;0,COUNTIF(DZ31:DZ34,DZ33)&gt;1),DZ33+RANK(EA33,EA31:EA34)-1,DZ33)</f>
        <v>0</v>
      </c>
      <c r="EC33" s="49">
        <f>IF(AND(DT33&gt;0,COUNTIF(EB31:EB34,EB33)&gt;1),SUMIFS($AI$4:$AI$108,$AF$4:$AF$108,$BT33,$M$4:$M$108,3)+SUMIFS($AK$4:$AK$108,$AH$4:$AH$108,$BT33,$M$4:$M$108,3),)</f>
        <v>0</v>
      </c>
      <c r="ED33" s="49">
        <f>IF(AND(DT33&gt;0,COUNTIF(EB31:EB34,EB33)&gt;1),EB33+RANK(EC33,EC31:EC34)-1,EB33)</f>
        <v>0</v>
      </c>
      <c r="EE33" s="49" t="str">
        <f t="shared" si="358"/>
        <v/>
      </c>
      <c r="EF33" s="49" t="str">
        <f>IF(OR(EE33="",COUNTIF(EE31:EE34,EE33)=1),"",$BZ33)</f>
        <v/>
      </c>
      <c r="EG33" s="49" t="str">
        <f>IF(EE33="","",IF(COUNTIF(EE31:EE34,EE33)=1,EE33,EE33+RANK(EF33,EF31:EF34,0)-1))</f>
        <v/>
      </c>
      <c r="EH33" s="49" t="str">
        <f>IF(OR(EG33="",COUNTIF(EG31:EG34,EG33)=1),"",$BX33)</f>
        <v/>
      </c>
      <c r="EI33" s="49" t="str">
        <f>IF(EE33="","",IF(COUNTIF(EG31:EG34,EG33)=1,EG33,EG33+RANK(EH33,EH31:EH34,0)-1))</f>
        <v/>
      </c>
      <c r="EJ33" s="49" t="str">
        <f>IF(OR(EI33="",COUNTIF(EI31:EI34,EI33)=1),"",$BU33)</f>
        <v/>
      </c>
      <c r="EK33" s="49" t="str">
        <f>IF(EE33="","",IF(COUNTIF(EI31:EI34,EI33)=1,EI33,EI33+RANK(EJ33,EJ31:EJ34,0)-1))</f>
        <v/>
      </c>
      <c r="EL33" s="49">
        <f>IF(DT33&gt;0,CG29+DA29+RANK(EK33,EK31:EK34,1),)</f>
        <v>0</v>
      </c>
      <c r="EM33" s="14"/>
      <c r="EN33" s="49">
        <f t="shared" si="359"/>
        <v>0</v>
      </c>
      <c r="EO33" s="49">
        <f t="shared" si="360"/>
        <v>0</v>
      </c>
      <c r="EP33" s="49">
        <f t="shared" si="361"/>
        <v>0</v>
      </c>
      <c r="EQ33" s="49">
        <f t="shared" si="362"/>
        <v>0</v>
      </c>
      <c r="ER33" s="49">
        <f t="shared" si="363"/>
        <v>0</v>
      </c>
      <c r="ES33" s="49" t="str">
        <f t="shared" si="364"/>
        <v>D</v>
      </c>
      <c r="ET33" s="49">
        <f>IF(EN33&gt;0,RANK(ER33,ER31:ER34)+CG29+DA29+DU29,)</f>
        <v>0</v>
      </c>
      <c r="EU33" s="49">
        <f>IF(AND(EN33&gt;0,COUNTIF(ET31:ET34,ET33)&gt;1),SUMIFS($AI$4:$AI$108,$AF$4:$AF$108,$BT33,$M$4:$M$108,4)+SUMIFS($AK$4:$AK$108,$AH$4:$AH$108,$BT33,$M$4:$M$108,4)-SUMIFS($AK$4:$AK$108,$AF$4:$AF$108,$BT33,$M$4:$M$108,4)-SUMIFS($AI$4:$AI$108,$AH$4:$AH$108,$BT33,$M$4:$M$108,4),)</f>
        <v>0</v>
      </c>
      <c r="EV33" s="49">
        <f>IF(AND(EN33&gt;0,COUNTIF(ET31:ET34,ET33)&gt;1),ET33+RANK(EU33,EU31:EU34)-1,ET33)</f>
        <v>0</v>
      </c>
      <c r="EW33" s="49">
        <f t="shared" si="365"/>
        <v>0</v>
      </c>
      <c r="EX33" s="49">
        <f>IF(AND(EN33&gt;0,COUNTIF(EV31:EV34,EV33)&gt;1),EV33+RANK(EW33,EW31:EW34)-1,EV33)</f>
        <v>0</v>
      </c>
      <c r="EY33" s="49" t="str">
        <f t="shared" si="366"/>
        <v/>
      </c>
      <c r="EZ33" s="49" t="str">
        <f>IF(OR(EY33="",COUNTIF(EY31:EY34,EY33)=1),"",$BZ33)</f>
        <v/>
      </c>
      <c r="FA33" s="49" t="str">
        <f>IF(EY33="","",IF(COUNTIF(EY31:EY34,EY33)=1,EY33,EY33+RANK(EZ33,EZ31:EZ34,0)-1))</f>
        <v/>
      </c>
      <c r="FB33" s="49" t="str">
        <f>IF(OR(FA33="",COUNTIF(FA31:FA34,FA33)=1),"",$BX33)</f>
        <v/>
      </c>
      <c r="FC33" s="49" t="str">
        <f>IF(EY33="","",IF(COUNTIF(FA31:FA34,FA33)=1,FA33,FA33+RANK(FB33,FB31:FB34,0)-1))</f>
        <v/>
      </c>
      <c r="FD33" s="49" t="str">
        <f>IF(OR(FC33="",COUNTIF(FC31:FC34,FC33)=1),"",$BU33)</f>
        <v/>
      </c>
      <c r="FE33" s="49" t="str">
        <f>IF(EY33="","",IF(COUNTIF(FC31:FC34,FC33)=1,FC33,FC33+RANK(FD33,FD31:FD34,0)-1))</f>
        <v/>
      </c>
      <c r="FF33" s="49">
        <f>IF(EN33&gt;0,CG29+DA29+DU29+RANK(FE33,FE31:FE34,1),)</f>
        <v>0</v>
      </c>
      <c r="FG33" s="14"/>
      <c r="FH33" s="49">
        <f>IFERROR(VLOOKUP(FJ33,CF30:CX34,19,FALSE),IFERROR(VLOOKUP(FJ33,CZ30:DR34,19,FALSE),IFERROR(VLOOKUP(FJ33,DT30:EL34,19,FALSE),VLOOKUP(FJ33,EN30:FF34,19,FALSE))))</f>
        <v>1</v>
      </c>
      <c r="FI33" s="49">
        <f>RANK(FH33,FH31:FH34,1)+COUNTIF(FH31:FH33,FH33)-1</f>
        <v>3</v>
      </c>
      <c r="FJ33" s="14" t="str">
        <f t="shared" si="367"/>
        <v>Australien</v>
      </c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4">
        <v>31</v>
      </c>
      <c r="GA33" s="44" t="str">
        <f t="shared" si="79"/>
        <v>EGJCHDIK</v>
      </c>
      <c r="GB33" s="44" t="s">
        <v>148</v>
      </c>
      <c r="GC33" s="44" t="s">
        <v>149</v>
      </c>
      <c r="GD33" s="44" t="s">
        <v>159</v>
      </c>
      <c r="GE33" s="44" t="s">
        <v>163</v>
      </c>
      <c r="GF33" s="44" t="s">
        <v>160</v>
      </c>
      <c r="GG33" s="44" t="s">
        <v>147</v>
      </c>
      <c r="GH33" s="44" t="s">
        <v>150</v>
      </c>
      <c r="GI33" s="44" t="s">
        <v>151</v>
      </c>
      <c r="GJ33" s="100" t="str">
        <f t="shared" ref="GJ33:GQ33" si="372">VLOOKUP(GB33,$FM$3:$FN$15,2,FALSE)</f>
        <v>Elfenbenskusten</v>
      </c>
      <c r="GK33" s="100" t="str">
        <f t="shared" si="372"/>
        <v>Iran</v>
      </c>
      <c r="GL33" s="100" t="str">
        <f t="shared" si="372"/>
        <v>Österrike</v>
      </c>
      <c r="GM33" s="100" t="str">
        <f t="shared" si="372"/>
        <v>Haiti</v>
      </c>
      <c r="GN33" s="100" t="str">
        <f t="shared" si="372"/>
        <v>Saudiarabien</v>
      </c>
      <c r="GO33" s="100" t="str">
        <f t="shared" si="372"/>
        <v>Australien</v>
      </c>
      <c r="GP33" s="100" t="str">
        <f t="shared" si="372"/>
        <v>Irak</v>
      </c>
      <c r="GQ33" s="100" t="str">
        <f t="shared" si="372"/>
        <v>Uzbekistan</v>
      </c>
      <c r="GR33" s="42" t="str">
        <f t="shared" si="81"/>
        <v/>
      </c>
      <c r="GS33" s="42"/>
      <c r="GT33" s="42"/>
      <c r="GU33" s="42"/>
      <c r="GV33" s="42"/>
      <c r="GW33" s="42"/>
      <c r="GX33" s="44"/>
    </row>
    <row r="34" spans="1:206" ht="14.25" customHeight="1" x14ac:dyDescent="0.35">
      <c r="A34" s="42"/>
      <c r="B34" s="85">
        <v>31</v>
      </c>
      <c r="C34" s="86">
        <v>46193</v>
      </c>
      <c r="D34" s="87" t="s">
        <v>179</v>
      </c>
      <c r="E34" s="88" t="s">
        <v>157</v>
      </c>
      <c r="F34" s="89" t="s">
        <v>177</v>
      </c>
      <c r="G34" s="90"/>
      <c r="H34" s="85" t="s">
        <v>157</v>
      </c>
      <c r="I34" s="90"/>
      <c r="J34" s="85" t="str">
        <f t="shared" si="287"/>
        <v/>
      </c>
      <c r="K34" s="160">
        <f>IF(OR(G34="",I34="",'Resultat &amp; tabell'!G34="",'Resultat &amp; tabell'!I34=""),0,IF(G34='Resultat &amp; tabell'!G34,1,0)+IF(I34='Resultat &amp; tabell'!I34,1,0)+IF(J34='Resultat &amp; tabell'!J34,3,0))</f>
        <v>0</v>
      </c>
      <c r="L34" s="155"/>
      <c r="M34" s="92">
        <f t="shared" si="288"/>
        <v>1</v>
      </c>
      <c r="N34" s="46">
        <v>4</v>
      </c>
      <c r="O34" s="113" t="str">
        <f>VLOOKUP(N34,FI31:FJ34,2,FALSE)</f>
        <v>Turkiet</v>
      </c>
      <c r="P34" s="114">
        <f t="shared" si="289"/>
        <v>0</v>
      </c>
      <c r="Q34" s="114">
        <f t="shared" si="290"/>
        <v>0</v>
      </c>
      <c r="R34" s="114">
        <f t="shared" si="291"/>
        <v>0</v>
      </c>
      <c r="S34" s="114">
        <f t="shared" si="292"/>
        <v>0</v>
      </c>
      <c r="T34" s="114">
        <f t="shared" si="293"/>
        <v>0</v>
      </c>
      <c r="U34" s="114">
        <f t="shared" si="294"/>
        <v>0</v>
      </c>
      <c r="V34" s="106">
        <f t="shared" si="295"/>
        <v>0</v>
      </c>
      <c r="W34" s="42"/>
      <c r="X34" s="42"/>
      <c r="Y34" s="42"/>
      <c r="Z34" s="42"/>
      <c r="AB34" s="42"/>
      <c r="AC34" s="127"/>
      <c r="AD34" s="42"/>
      <c r="AE34" s="98">
        <f t="shared" ref="AE34:AH34" si="373">C34</f>
        <v>46193</v>
      </c>
      <c r="AF34" s="98" t="str">
        <f t="shared" si="373"/>
        <v>Turkiet</v>
      </c>
      <c r="AG34" s="98" t="str">
        <f t="shared" si="373"/>
        <v>-</v>
      </c>
      <c r="AH34" s="98" t="str">
        <f t="shared" si="373"/>
        <v>Paraguay</v>
      </c>
      <c r="AI34" s="90" t="str">
        <f t="shared" si="297"/>
        <v/>
      </c>
      <c r="AJ34" s="85" t="str">
        <f t="shared" si="298"/>
        <v>-</v>
      </c>
      <c r="AK34" s="90" t="str">
        <f t="shared" si="299"/>
        <v/>
      </c>
      <c r="AL34" s="85" t="str">
        <f t="shared" si="300"/>
        <v/>
      </c>
      <c r="AM34" s="91"/>
      <c r="AN34" s="49">
        <f t="shared" si="301"/>
        <v>0</v>
      </c>
      <c r="AO34" s="49">
        <f t="shared" si="302"/>
        <v>0</v>
      </c>
      <c r="AP34" s="49">
        <f t="shared" si="303"/>
        <v>0</v>
      </c>
      <c r="AQ34" s="49">
        <f t="shared" si="304"/>
        <v>0</v>
      </c>
      <c r="AR34" s="49">
        <f t="shared" si="305"/>
        <v>0</v>
      </c>
      <c r="AS34" s="49">
        <f t="shared" si="306"/>
        <v>0</v>
      </c>
      <c r="AT34" s="49">
        <f t="shared" si="307"/>
        <v>0</v>
      </c>
      <c r="AU34" s="49">
        <f t="shared" si="308"/>
        <v>0</v>
      </c>
      <c r="AV34" s="49">
        <f t="shared" si="309"/>
        <v>0</v>
      </c>
      <c r="AW34" s="49">
        <f t="shared" si="310"/>
        <v>0</v>
      </c>
      <c r="AX34" s="49">
        <f t="shared" si="311"/>
        <v>0</v>
      </c>
      <c r="AY34" s="49">
        <f t="shared" si="312"/>
        <v>0</v>
      </c>
      <c r="AZ34" s="49">
        <f t="shared" si="313"/>
        <v>0</v>
      </c>
      <c r="BA34" s="49">
        <f t="shared" si="314"/>
        <v>0</v>
      </c>
      <c r="BB34" s="49">
        <f t="shared" si="315"/>
        <v>0</v>
      </c>
      <c r="BC34" s="49">
        <f t="shared" si="316"/>
        <v>0</v>
      </c>
      <c r="BD34" s="49">
        <f t="shared" si="317"/>
        <v>0</v>
      </c>
      <c r="BE34" s="49">
        <f t="shared" si="318"/>
        <v>0</v>
      </c>
      <c r="BF34" s="49">
        <f t="shared" si="319"/>
        <v>0</v>
      </c>
      <c r="BG34" s="49">
        <f t="shared" si="320"/>
        <v>0</v>
      </c>
      <c r="BH34" s="49">
        <f t="shared" si="321"/>
        <v>0</v>
      </c>
      <c r="BI34" s="49">
        <f t="shared" si="322"/>
        <v>0</v>
      </c>
      <c r="BJ34" s="49">
        <f t="shared" si="323"/>
        <v>0</v>
      </c>
      <c r="BK34" s="49">
        <f t="shared" si="324"/>
        <v>0</v>
      </c>
      <c r="BL34" s="49">
        <f t="shared" si="325"/>
        <v>0</v>
      </c>
      <c r="BM34" s="49">
        <f t="shared" si="326"/>
        <v>0</v>
      </c>
      <c r="BN34" s="49">
        <f t="shared" si="327"/>
        <v>0</v>
      </c>
      <c r="BO34" s="49">
        <f t="shared" si="328"/>
        <v>0</v>
      </c>
      <c r="BP34" s="49">
        <f t="shared" si="329"/>
        <v>0</v>
      </c>
      <c r="BQ34" s="49">
        <f t="shared" si="330"/>
        <v>0</v>
      </c>
      <c r="BR34" s="14"/>
      <c r="BS34" s="14"/>
      <c r="BT34" s="115" t="s">
        <v>179</v>
      </c>
      <c r="BU34" s="49">
        <f t="shared" si="331"/>
        <v>0</v>
      </c>
      <c r="BV34" s="49">
        <f t="shared" si="332"/>
        <v>0</v>
      </c>
      <c r="BW34" s="49">
        <f t="shared" si="333"/>
        <v>0</v>
      </c>
      <c r="BX34" s="49">
        <f t="shared" si="334"/>
        <v>0</v>
      </c>
      <c r="BY34" s="49">
        <f t="shared" si="335"/>
        <v>0</v>
      </c>
      <c r="BZ34" s="49">
        <f t="shared" si="336"/>
        <v>0</v>
      </c>
      <c r="CA34" s="49">
        <f t="shared" si="337"/>
        <v>0</v>
      </c>
      <c r="CB34" s="116" t="s">
        <v>147</v>
      </c>
      <c r="CC34" s="99">
        <f>RANK(CA34,CA31:CA34)</f>
        <v>1</v>
      </c>
      <c r="CD34" s="49">
        <f>SUMPRODUCT((CA31:CA34=CA34)*(BZ31:BZ34&gt;BZ34))</f>
        <v>0</v>
      </c>
      <c r="CE34" s="14"/>
      <c r="CF34" s="115" t="str">
        <f t="shared" si="338"/>
        <v>Turkiet</v>
      </c>
      <c r="CG34" s="49">
        <f t="shared" si="339"/>
        <v>0</v>
      </c>
      <c r="CH34" s="49">
        <f t="shared" si="340"/>
        <v>0</v>
      </c>
      <c r="CI34" s="49">
        <f t="shared" si="341"/>
        <v>0</v>
      </c>
      <c r="CJ34" s="49">
        <f t="shared" si="342"/>
        <v>0</v>
      </c>
      <c r="CK34" s="49" t="str">
        <f t="shared" si="343"/>
        <v>D</v>
      </c>
      <c r="CL34" s="49">
        <f>IF(CF34&gt;0,RANK(CJ34,CJ31:CJ34),)</f>
        <v>1</v>
      </c>
      <c r="CM34" s="49">
        <f>IF(AND(CF34&gt;0,COUNTIF(CL31:CL34,CL34)&gt;1),SUMIFS($AI$4:$AI$108,$AF$4:$AF$108,$BT34,$M$4:$M$108,1)+SUMIFS($AK$4:$AK$108,$AH$4:$AH$108,$BT34,$M$4:$M$108,1)-SUMIFS($AK$4:$AK$108,$AF$4:$AF$108,$BT34,$M$4:$M$108,1)-SUMIFS($AI$4:$AI$108,$AH$4:$AH$108,$BT34,$M$4:$M$108,1),)</f>
        <v>0</v>
      </c>
      <c r="CN34" s="49">
        <f>IF(AND(CF34&gt;0,COUNTIF(CL31:CL34,CL34)&gt;1),CL34+RANK(CM34,CM31:CM34)-1,CL34)</f>
        <v>1</v>
      </c>
      <c r="CO34" s="49">
        <f>IF(AND(CF34&gt;0,COUNTIF(CN31:CN34,CN34)&gt;1),SUMIFS($AI$4:$AI$108,$AF$4:$AF$108,$BT34,$M$4:$M$108,1)+SUMIFS($AK$4:$AK$108,$AH$4:$AH$108,$BT34,$M$4:$M$108,1),)</f>
        <v>0</v>
      </c>
      <c r="CP34" s="49">
        <f>IF(AND(CF34&gt;0,COUNTIF(CN31:CN34,CN34)&gt;1),CN34+RANK(CO34,CO31:CO34)-1,CN34)</f>
        <v>1</v>
      </c>
      <c r="CQ34" s="49">
        <f t="shared" si="344"/>
        <v>1</v>
      </c>
      <c r="CR34" s="49">
        <f>IF(OR(CQ34="",COUNTIF(CQ31:CQ34,CQ34)=1),"",$BZ34)</f>
        <v>0</v>
      </c>
      <c r="CS34" s="49">
        <f>IF(CQ34="","",IF(COUNTIF(CQ31:CQ34,CQ34)=1,CQ34,CQ34+RANK(CR34,CR31:CR34,0)-1))</f>
        <v>1</v>
      </c>
      <c r="CT34" s="49">
        <f>IF(OR(CS34="",COUNTIF(CS31:CS34,CS34)=1),"",$BX34)</f>
        <v>0</v>
      </c>
      <c r="CU34" s="49">
        <f>IF(CQ34="","",IF(COUNTIF(CS31:CS34,CS34)=1,CS34,CS34+RANK(CT34,CT31:CT34,0)-1))</f>
        <v>1</v>
      </c>
      <c r="CV34" s="49">
        <f>IF(OR(CU34="",COUNTIF(CU31:CU34,CU34)=1),"",$BU34)</f>
        <v>0</v>
      </c>
      <c r="CW34" s="49">
        <f>IF(CQ34="","",IF(COUNTIF(CU31:CU34,CU34)=1,CU34,CU34+RANK(CV34,CV31:CV34,0)-1))</f>
        <v>1</v>
      </c>
      <c r="CX34" s="49">
        <f>IF(CF34&gt;0,BM29+RANK(CW34,CW31:CW34,1),)</f>
        <v>1</v>
      </c>
      <c r="CY34" s="14"/>
      <c r="CZ34" s="115">
        <f t="shared" si="345"/>
        <v>0</v>
      </c>
      <c r="DA34" s="49">
        <f t="shared" si="346"/>
        <v>0</v>
      </c>
      <c r="DB34" s="49">
        <f t="shared" si="347"/>
        <v>0</v>
      </c>
      <c r="DC34" s="49">
        <f t="shared" si="348"/>
        <v>0</v>
      </c>
      <c r="DD34" s="49">
        <f t="shared" si="349"/>
        <v>0</v>
      </c>
      <c r="DE34" s="49" t="str">
        <f t="shared" si="350"/>
        <v>D</v>
      </c>
      <c r="DF34" s="49">
        <f>IF(CZ34&gt;0,RANK(DD34,DD31:DD34)+CG29,)</f>
        <v>0</v>
      </c>
      <c r="DG34" s="49">
        <f>IF(AND(CZ34&gt;0,COUNTIF(DF31:DF34,DF34)&gt;1),SUMIFS($AI$4:$AI$108,$AF$4:$AF$108,$BT34,$M$4:$M$108,2)+SUMIFS($AK$4:$AK$108,$AH$4:$AH108,$BT34,$M$4:$M$108,2)-SUMIFS($AK$4:$AK$108,$AF$4:$AF$108,$BT34,$M$4:$M$108,2)-SUMIFS($AI$4:$AI$108,$AH$4:$AH$108,$BT34,$M$4:$M$108,2),)</f>
        <v>0</v>
      </c>
      <c r="DH34" s="49">
        <f>IF(AND(CZ34&gt;0,COUNTIF(DF31:DF34,DF34)&gt;1),DF34+RANK(DG34,DG31:DG34)-1,DF34)</f>
        <v>0</v>
      </c>
      <c r="DI34" s="49">
        <f>IF(AND(CZ34&gt;0,COUNTIF(DH31:DH34,DH34)&gt;1),SUMIFS($AI$4:$AI$108,$AF$4:$AF$108,$BT34,$M$4:$M$108,2)+SUMIFS($AK$4:$AK$108,$AH$4:$AH$108,$BT34,$M$4:$M$108,2),)</f>
        <v>0</v>
      </c>
      <c r="DJ34" s="49">
        <f>IF(AND(CZ34&gt;0,COUNTIF(DH31:DH34,DH34)&gt;1),DH34+RANK(DI34,DI31:DI34)-1,DH34)</f>
        <v>0</v>
      </c>
      <c r="DK34" s="49" t="str">
        <f t="shared" si="351"/>
        <v/>
      </c>
      <c r="DL34" s="49" t="str">
        <f>IF(OR(DK34="",COUNTIF(DK31:DK34,DK34)=1),"",$BZ34)</f>
        <v/>
      </c>
      <c r="DM34" s="49" t="str">
        <f>IF(DK34="","",IF(COUNTIF(DK31:DK34,DK34)=1,DK34,DK34+RANK(DL34,DL31:DL34,0)-1))</f>
        <v/>
      </c>
      <c r="DN34" s="49" t="str">
        <f>IF(OR(DM34="",COUNTIF(DM31:DM34,DM34)=1),"",$BX34)</f>
        <v/>
      </c>
      <c r="DO34" s="49" t="str">
        <f>IF(DK34="","",IF(COUNTIF(DM31:DM34,DM34)=1,DM34,DM34+RANK(DN34,DN31:DN34,0)-1))</f>
        <v/>
      </c>
      <c r="DP34" s="49" t="str">
        <f>IF(OR(DO34="",COUNTIF(DO31:DO34,DO34)=1),"",$BU34)</f>
        <v/>
      </c>
      <c r="DQ34" s="49" t="str">
        <f>IF(DK34="","",IF(COUNTIF(DO31:DO34,DO34)=1,DO34,DO34+RANK(DP34,DP31:DP34,0)-1))</f>
        <v/>
      </c>
      <c r="DR34" s="49">
        <f>IF(CZ34&gt;0,CG29+RANK(DQ34,DQ31:DQ34,1),)</f>
        <v>0</v>
      </c>
      <c r="DS34" s="14"/>
      <c r="DT34" s="116">
        <f t="shared" si="352"/>
        <v>0</v>
      </c>
      <c r="DU34" s="49">
        <f t="shared" si="353"/>
        <v>0</v>
      </c>
      <c r="DV34" s="49">
        <f t="shared" si="354"/>
        <v>0</v>
      </c>
      <c r="DW34" s="49">
        <f t="shared" si="355"/>
        <v>0</v>
      </c>
      <c r="DX34" s="49">
        <f t="shared" si="356"/>
        <v>0</v>
      </c>
      <c r="DY34" s="49" t="str">
        <f t="shared" si="357"/>
        <v>D</v>
      </c>
      <c r="DZ34" s="49">
        <f>IF(DT34&gt;0,RANK(DX34,DX31:DX34)+CG29+DA29,)</f>
        <v>0</v>
      </c>
      <c r="EA34" s="49">
        <f>IF(AND(DT34&gt;0,COUNTIF(DZ31:DZ34,DZ34)&gt;1),SUMIFS($AI$4:$AI$108,$AF$4:$AF$108,$BT34,$M$4:$M$108,3)+SUMIFS($AK$4:$AK$108,$AH$4:$AH$108,$BT34,$M$4:$M$108,3)-SUMIFS($AK$4:$AK$108,$AF$4:$AF$108,$BT34,$M$4:$M$108,3)-SUMIFS($AI$4:$AI$108,$AH$4:$AH$108,$BT34,$M$4:$M$108,3),)</f>
        <v>0</v>
      </c>
      <c r="EB34" s="49">
        <f>IF(AND(DT34&gt;0,COUNTIF(DZ31:DZ34,DZ34)&gt;1),DZ34+RANK(EA34,EA31:EA34)-1,DZ34)</f>
        <v>0</v>
      </c>
      <c r="EC34" s="49">
        <f>IF(AND(DT34&gt;0,COUNTIF(EB31:EB34,EB34)&gt;1),SUMIFS($AI$4:$AI$108,$AF$4:$AF$108,$BT34,$M$4:$M$108,3)+SUMIFS($AK$4:$AK$108,$AH$4:$AH$108,$BT34,$M$4:$M$108,3),)</f>
        <v>0</v>
      </c>
      <c r="ED34" s="49">
        <f>IF(AND(DT34&gt;0,COUNTIF(EB31:EB34,EB34)&gt;1),EB34+RANK(EC34,EC31:EC34)-1,EB34)</f>
        <v>0</v>
      </c>
      <c r="EE34" s="49" t="str">
        <f t="shared" si="358"/>
        <v/>
      </c>
      <c r="EF34" s="49" t="str">
        <f>IF(OR(EE34="",COUNTIF(EE31:EE34,EE34)=1),"",$BZ34)</f>
        <v/>
      </c>
      <c r="EG34" s="49" t="str">
        <f>IF(EE34="","",IF(COUNTIF(EE31:EE34,EE34)=1,EE34,EE34+RANK(EF34,EF31:EF34,0)-1))</f>
        <v/>
      </c>
      <c r="EH34" s="49" t="str">
        <f>IF(OR(EG34="",COUNTIF(EG31:EG34,EG34)=1),"",$BX34)</f>
        <v/>
      </c>
      <c r="EI34" s="49" t="str">
        <f>IF(EE34="","",IF(COUNTIF(EG31:EG34,EG34)=1,EG34,EG34+RANK(EH34,EH31:EH34,0)-1))</f>
        <v/>
      </c>
      <c r="EJ34" s="49" t="str">
        <f>IF(OR(EI34="",COUNTIF(EI31:EI34,EI34)=1),"",$BU34)</f>
        <v/>
      </c>
      <c r="EK34" s="49" t="str">
        <f>IF(EE34="","",IF(COUNTIF(EI31:EI34,EI34)=1,EI34,EI34+RANK(EJ34,EJ31:EJ34,0)-1))</f>
        <v/>
      </c>
      <c r="EL34" s="49">
        <f>IF(DT34&gt;0,CG29+DA29+RANK(EK34,EK31:EK34,1),)</f>
        <v>0</v>
      </c>
      <c r="EM34" s="14"/>
      <c r="EN34" s="49">
        <f t="shared" si="359"/>
        <v>0</v>
      </c>
      <c r="EO34" s="49">
        <f t="shared" si="360"/>
        <v>0</v>
      </c>
      <c r="EP34" s="49">
        <f t="shared" si="361"/>
        <v>0</v>
      </c>
      <c r="EQ34" s="49">
        <f t="shared" si="362"/>
        <v>0</v>
      </c>
      <c r="ER34" s="49">
        <f t="shared" si="363"/>
        <v>0</v>
      </c>
      <c r="ES34" s="49" t="str">
        <f t="shared" si="364"/>
        <v>D</v>
      </c>
      <c r="ET34" s="49">
        <f>IF(EN34&gt;0,RANK(ER34,ER31:ER34)+CG29+DA29+DU29,)</f>
        <v>0</v>
      </c>
      <c r="EU34" s="49">
        <f>IF(AND(EN34&gt;0,COUNTIF(ET31:ET34,ET34)&gt;1),SUMIFS($AI$4:$AI$108,$AF$4:$AF$108,$BT34,$M$4:$M$108,4)+SUMIFS($AK$4:$AK$108,$AH$4:$AH$108,$BT34,$M$4:$M$108,4)-SUMIFS($AK$4:$AK$108,$AF$4:$AF$108,$BT34,$M$4:$M$108,4)-SUMIFS($AI$4:$AI$108,$AH$4:$AH$108,$BT34,$M$4:$M$108,4),)</f>
        <v>0</v>
      </c>
      <c r="EV34" s="49">
        <f>IF(AND(EN34&gt;0,COUNTIF(ET31:ET34,ET34)&gt;1),ET34+RANK(EU34,EU31:EU34)-1,ET34)</f>
        <v>0</v>
      </c>
      <c r="EW34" s="49">
        <f t="shared" si="365"/>
        <v>0</v>
      </c>
      <c r="EX34" s="49">
        <f>IF(AND(EN34&gt;0,COUNTIF(EV31:EV34,EV34)&gt;1),EV34+RANK(EW34,EW31:EW34)-1,EV34)</f>
        <v>0</v>
      </c>
      <c r="EY34" s="49" t="str">
        <f t="shared" si="366"/>
        <v/>
      </c>
      <c r="EZ34" s="49" t="str">
        <f>IF(OR(EY34="",COUNTIF(EY31:EY34,EY34)=1),"",$BZ34)</f>
        <v/>
      </c>
      <c r="FA34" s="49" t="str">
        <f>IF(EY34="","",IF(COUNTIF(EY31:EY34,EY34)=1,EY34,EY34+RANK(EZ34,EZ31:EZ34,0)-1))</f>
        <v/>
      </c>
      <c r="FB34" s="49" t="str">
        <f>IF(OR(FA34="",COUNTIF(FA31:FA34,FA34)=1),"",$BX34)</f>
        <v/>
      </c>
      <c r="FC34" s="49" t="str">
        <f>IF(EY34="","",IF(COUNTIF(FA31:FA34,FA34)=1,FA34,FA34+RANK(FB34,FB31:FB34,0)-1))</f>
        <v/>
      </c>
      <c r="FD34" s="49" t="str">
        <f>IF(OR(FC34="",COUNTIF(FC31:FC34,FC34)=1),"",$BU34)</f>
        <v/>
      </c>
      <c r="FE34" s="49" t="str">
        <f>IF(EY34="","",IF(COUNTIF(FC31:FC34,FC34)=1,FC34,FC34+RANK(FD34,FD31:FD34,0)-1))</f>
        <v/>
      </c>
      <c r="FF34" s="49">
        <f>IF(EN34&gt;0,CG29+DA29+DU29+RANK(FE34,FE31:FE34,1),)</f>
        <v>0</v>
      </c>
      <c r="FG34" s="14"/>
      <c r="FH34" s="49">
        <f>IFERROR(VLOOKUP(FJ34,CF30:CX34,19,FALSE),IFERROR(VLOOKUP(FJ34,CZ30:DR34,19,FALSE),IFERROR(VLOOKUP(FJ34,DT30:EL34,19,FALSE),VLOOKUP(FJ34,EN30:FF34,19,FALSE))))</f>
        <v>1</v>
      </c>
      <c r="FI34" s="49">
        <f>RANK(FH34,FH31:FH34,1)+COUNTIF(FH31:FH34,FH34)-1</f>
        <v>4</v>
      </c>
      <c r="FJ34" s="14" t="str">
        <f t="shared" si="367"/>
        <v>Turkiet</v>
      </c>
      <c r="FK34" s="42"/>
      <c r="FL34" s="42"/>
      <c r="FM34" s="42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2"/>
      <c r="FY34" s="42"/>
      <c r="FZ34" s="44">
        <v>32</v>
      </c>
      <c r="GA34" s="44" t="str">
        <f t="shared" si="79"/>
        <v>CJEDIFLK</v>
      </c>
      <c r="GB34" s="44" t="s">
        <v>163</v>
      </c>
      <c r="GC34" s="44" t="s">
        <v>159</v>
      </c>
      <c r="GD34" s="44" t="s">
        <v>148</v>
      </c>
      <c r="GE34" s="44" t="s">
        <v>147</v>
      </c>
      <c r="GF34" s="44" t="s">
        <v>150</v>
      </c>
      <c r="GG34" s="44" t="s">
        <v>109</v>
      </c>
      <c r="GH34" s="44" t="s">
        <v>152</v>
      </c>
      <c r="GI34" s="44" t="s">
        <v>151</v>
      </c>
      <c r="GJ34" s="100" t="str">
        <f t="shared" ref="GJ34:GQ34" si="374">VLOOKUP(GB34,$FM$3:$FN$15,2,FALSE)</f>
        <v>Haiti</v>
      </c>
      <c r="GK34" s="100" t="str">
        <f t="shared" si="374"/>
        <v>Österrike</v>
      </c>
      <c r="GL34" s="100" t="str">
        <f t="shared" si="374"/>
        <v>Elfenbenskusten</v>
      </c>
      <c r="GM34" s="100" t="str">
        <f t="shared" si="374"/>
        <v>Australien</v>
      </c>
      <c r="GN34" s="100" t="str">
        <f t="shared" si="374"/>
        <v>Irak</v>
      </c>
      <c r="GO34" s="100" t="str">
        <f t="shared" si="374"/>
        <v>Sverige</v>
      </c>
      <c r="GP34" s="100" t="str">
        <f t="shared" si="374"/>
        <v>Ghana</v>
      </c>
      <c r="GQ34" s="100" t="str">
        <f t="shared" si="374"/>
        <v>Uzbekistan</v>
      </c>
      <c r="GR34" s="42" t="str">
        <f t="shared" si="81"/>
        <v/>
      </c>
      <c r="GS34" s="42"/>
      <c r="GT34" s="42"/>
      <c r="GU34" s="42"/>
      <c r="GV34" s="42"/>
      <c r="GW34" s="42"/>
      <c r="GX34" s="44"/>
    </row>
    <row r="35" spans="1:206" ht="14.25" customHeight="1" x14ac:dyDescent="0.35">
      <c r="A35" s="42"/>
      <c r="B35" s="85">
        <v>59</v>
      </c>
      <c r="C35" s="86">
        <v>46199</v>
      </c>
      <c r="D35" s="87" t="s">
        <v>179</v>
      </c>
      <c r="E35" s="88" t="s">
        <v>157</v>
      </c>
      <c r="F35" s="89" t="s">
        <v>176</v>
      </c>
      <c r="G35" s="90"/>
      <c r="H35" s="85" t="s">
        <v>157</v>
      </c>
      <c r="I35" s="90"/>
      <c r="J35" s="85" t="str">
        <f t="shared" si="287"/>
        <v/>
      </c>
      <c r="K35" s="160">
        <f>IF(OR(G35="",I35="",'Resultat &amp; tabell'!G35="",'Resultat &amp; tabell'!I35=""),0,IF(G35='Resultat &amp; tabell'!G35,1,0)+IF(I35='Resultat &amp; tabell'!I35,1,0)+IF(J35='Resultat &amp; tabell'!J35,3,0))</f>
        <v>0</v>
      </c>
      <c r="L35" s="155"/>
      <c r="M35" s="92">
        <f t="shared" si="288"/>
        <v>1</v>
      </c>
      <c r="N35" s="46"/>
      <c r="O35" s="118" t="str">
        <f>IF(COUNTBLANK(G31:G36)+COUNTBLANK(I31:I36)=0,"Resultat OK","Fyll i resultat")</f>
        <v>Fyll i resultat</v>
      </c>
      <c r="P35" s="102"/>
      <c r="Q35" s="102"/>
      <c r="R35" s="102"/>
      <c r="S35" s="102"/>
      <c r="T35" s="102"/>
      <c r="U35" s="102"/>
      <c r="V35" s="44"/>
      <c r="W35" s="42"/>
      <c r="X35" s="42"/>
      <c r="Y35" s="42"/>
      <c r="Z35" s="42"/>
      <c r="AA35" s="42"/>
      <c r="AB35" s="42"/>
      <c r="AC35" s="127"/>
      <c r="AD35" s="42"/>
      <c r="AE35" s="98">
        <f t="shared" ref="AE35:AH35" si="375">C35</f>
        <v>46199</v>
      </c>
      <c r="AF35" s="98" t="str">
        <f t="shared" si="375"/>
        <v>Turkiet</v>
      </c>
      <c r="AG35" s="98" t="str">
        <f t="shared" si="375"/>
        <v>-</v>
      </c>
      <c r="AH35" s="98" t="str">
        <f t="shared" si="375"/>
        <v>USA</v>
      </c>
      <c r="AI35" s="90" t="str">
        <f t="shared" si="297"/>
        <v/>
      </c>
      <c r="AJ35" s="85" t="str">
        <f t="shared" si="298"/>
        <v>-</v>
      </c>
      <c r="AK35" s="90" t="str">
        <f t="shared" si="299"/>
        <v/>
      </c>
      <c r="AL35" s="85" t="str">
        <f t="shared" si="300"/>
        <v/>
      </c>
      <c r="AM35" s="91"/>
      <c r="AN35" s="49">
        <f t="shared" si="301"/>
        <v>0</v>
      </c>
      <c r="AO35" s="49">
        <f t="shared" si="302"/>
        <v>0</v>
      </c>
      <c r="AP35" s="49">
        <f t="shared" si="303"/>
        <v>0</v>
      </c>
      <c r="AQ35" s="49">
        <f t="shared" si="304"/>
        <v>0</v>
      </c>
      <c r="AR35" s="49">
        <f t="shared" si="305"/>
        <v>0</v>
      </c>
      <c r="AS35" s="49">
        <f t="shared" si="306"/>
        <v>0</v>
      </c>
      <c r="AT35" s="49">
        <f t="shared" si="307"/>
        <v>0</v>
      </c>
      <c r="AU35" s="49">
        <f t="shared" si="308"/>
        <v>0</v>
      </c>
      <c r="AV35" s="49">
        <f t="shared" si="309"/>
        <v>0</v>
      </c>
      <c r="AW35" s="49">
        <f t="shared" si="310"/>
        <v>0</v>
      </c>
      <c r="AX35" s="49">
        <f t="shared" si="311"/>
        <v>0</v>
      </c>
      <c r="AY35" s="49">
        <f t="shared" si="312"/>
        <v>0</v>
      </c>
      <c r="AZ35" s="49">
        <f t="shared" si="313"/>
        <v>0</v>
      </c>
      <c r="BA35" s="49">
        <f t="shared" si="314"/>
        <v>0</v>
      </c>
      <c r="BB35" s="49">
        <f t="shared" si="315"/>
        <v>0</v>
      </c>
      <c r="BC35" s="49">
        <f t="shared" si="316"/>
        <v>0</v>
      </c>
      <c r="BD35" s="49">
        <f t="shared" si="317"/>
        <v>0</v>
      </c>
      <c r="BE35" s="49">
        <f t="shared" si="318"/>
        <v>0</v>
      </c>
      <c r="BF35" s="49">
        <f t="shared" si="319"/>
        <v>0</v>
      </c>
      <c r="BG35" s="49">
        <f t="shared" si="320"/>
        <v>0</v>
      </c>
      <c r="BH35" s="49">
        <f t="shared" si="321"/>
        <v>0</v>
      </c>
      <c r="BI35" s="49">
        <f t="shared" si="322"/>
        <v>0</v>
      </c>
      <c r="BJ35" s="49">
        <f t="shared" si="323"/>
        <v>0</v>
      </c>
      <c r="BK35" s="49">
        <f t="shared" si="324"/>
        <v>0</v>
      </c>
      <c r="BL35" s="49">
        <f t="shared" si="325"/>
        <v>0</v>
      </c>
      <c r="BM35" s="49">
        <f t="shared" si="326"/>
        <v>0</v>
      </c>
      <c r="BN35" s="49">
        <f t="shared" si="327"/>
        <v>0</v>
      </c>
      <c r="BO35" s="49">
        <f t="shared" si="328"/>
        <v>0</v>
      </c>
      <c r="BP35" s="49">
        <f t="shared" si="329"/>
        <v>0</v>
      </c>
      <c r="BQ35" s="49">
        <f t="shared" si="330"/>
        <v>0</v>
      </c>
      <c r="BR35" s="14"/>
      <c r="BS35" s="14"/>
      <c r="BT35" s="14"/>
      <c r="BU35" s="49"/>
      <c r="BV35" s="49"/>
      <c r="BW35" s="49"/>
      <c r="BX35" s="49"/>
      <c r="BY35" s="49"/>
      <c r="BZ35" s="49"/>
      <c r="CA35" s="49"/>
      <c r="CB35" s="14"/>
      <c r="CC35" s="49"/>
      <c r="CD35" s="49"/>
      <c r="CE35" s="14"/>
      <c r="CF35" s="14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14"/>
      <c r="CZ35" s="14"/>
      <c r="DA35" s="49"/>
      <c r="DB35" s="49"/>
      <c r="DC35" s="49"/>
      <c r="DD35" s="49"/>
      <c r="DE35" s="49"/>
      <c r="DF35" s="49"/>
      <c r="DG35" s="49"/>
      <c r="DH35" s="49"/>
      <c r="DI35" s="49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14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14"/>
      <c r="FH35" s="49"/>
      <c r="FI35" s="49"/>
      <c r="FJ35" s="14"/>
      <c r="FK35" s="42"/>
      <c r="FL35" s="42"/>
      <c r="FM35" s="42"/>
      <c r="FN35" s="42"/>
      <c r="FO35" s="42"/>
      <c r="FP35" s="42"/>
      <c r="FQ35" s="42"/>
      <c r="FR35" s="42"/>
      <c r="FS35" s="42"/>
      <c r="FT35" s="42"/>
      <c r="FU35" s="42"/>
      <c r="FV35" s="42"/>
      <c r="FW35" s="42"/>
      <c r="FX35" s="42"/>
      <c r="FY35" s="42"/>
      <c r="FZ35" s="44">
        <v>33</v>
      </c>
      <c r="GA35" s="44" t="str">
        <f t="shared" si="79"/>
        <v>CJEDHFLK</v>
      </c>
      <c r="GB35" s="44" t="s">
        <v>163</v>
      </c>
      <c r="GC35" s="44" t="s">
        <v>159</v>
      </c>
      <c r="GD35" s="44" t="s">
        <v>148</v>
      </c>
      <c r="GE35" s="44" t="s">
        <v>147</v>
      </c>
      <c r="GF35" s="44" t="s">
        <v>160</v>
      </c>
      <c r="GG35" s="44" t="s">
        <v>109</v>
      </c>
      <c r="GH35" s="44" t="s">
        <v>152</v>
      </c>
      <c r="GI35" s="44" t="s">
        <v>151</v>
      </c>
      <c r="GJ35" s="100" t="str">
        <f t="shared" ref="GJ35:GQ35" si="376">VLOOKUP(GB35,$FM$3:$FN$15,2,FALSE)</f>
        <v>Haiti</v>
      </c>
      <c r="GK35" s="100" t="str">
        <f t="shared" si="376"/>
        <v>Österrike</v>
      </c>
      <c r="GL35" s="100" t="str">
        <f t="shared" si="376"/>
        <v>Elfenbenskusten</v>
      </c>
      <c r="GM35" s="100" t="str">
        <f t="shared" si="376"/>
        <v>Australien</v>
      </c>
      <c r="GN35" s="100" t="str">
        <f t="shared" si="376"/>
        <v>Saudiarabien</v>
      </c>
      <c r="GO35" s="100" t="str">
        <f t="shared" si="376"/>
        <v>Sverige</v>
      </c>
      <c r="GP35" s="100" t="str">
        <f t="shared" si="376"/>
        <v>Ghana</v>
      </c>
      <c r="GQ35" s="100" t="str">
        <f t="shared" si="376"/>
        <v>Uzbekistan</v>
      </c>
      <c r="GR35" s="42" t="str">
        <f t="shared" si="81"/>
        <v/>
      </c>
      <c r="GS35" s="42"/>
      <c r="GT35" s="42"/>
      <c r="GU35" s="42"/>
      <c r="GV35" s="42"/>
      <c r="GW35" s="42"/>
      <c r="GX35" s="44"/>
    </row>
    <row r="36" spans="1:206" ht="14.25" customHeight="1" x14ac:dyDescent="0.35">
      <c r="A36" s="42"/>
      <c r="B36" s="85">
        <v>60</v>
      </c>
      <c r="C36" s="86">
        <v>46199</v>
      </c>
      <c r="D36" s="87" t="s">
        <v>177</v>
      </c>
      <c r="E36" s="88" t="s">
        <v>157</v>
      </c>
      <c r="F36" s="89" t="s">
        <v>178</v>
      </c>
      <c r="G36" s="90"/>
      <c r="H36" s="85" t="s">
        <v>157</v>
      </c>
      <c r="I36" s="90"/>
      <c r="J36" s="85" t="str">
        <f t="shared" si="287"/>
        <v/>
      </c>
      <c r="K36" s="160">
        <f>IF(OR(G36="",I36="",'Resultat &amp; tabell'!G36="",'Resultat &amp; tabell'!I36=""),0,IF(G36='Resultat &amp; tabell'!G36,1,0)+IF(I36='Resultat &amp; tabell'!I36,1,0)+IF(J36='Resultat &amp; tabell'!J36,3,0))</f>
        <v>0</v>
      </c>
      <c r="L36" s="155"/>
      <c r="M36" s="92">
        <f t="shared" si="288"/>
        <v>1</v>
      </c>
      <c r="N36" s="46"/>
      <c r="O36" s="42"/>
      <c r="P36" s="42"/>
      <c r="Q36" s="42"/>
      <c r="R36" s="42"/>
      <c r="S36" s="42"/>
      <c r="T36" s="42"/>
      <c r="U36" s="42"/>
      <c r="V36" s="44"/>
      <c r="W36" s="42"/>
      <c r="X36" s="42"/>
      <c r="Y36" s="42"/>
      <c r="Z36" s="42"/>
      <c r="AA36" s="42"/>
      <c r="AD36" s="42"/>
      <c r="AE36" s="98">
        <f t="shared" ref="AE36:AH36" si="377">C36</f>
        <v>46199</v>
      </c>
      <c r="AF36" s="98" t="str">
        <f t="shared" si="377"/>
        <v>Paraguay</v>
      </c>
      <c r="AG36" s="98" t="str">
        <f t="shared" si="377"/>
        <v>-</v>
      </c>
      <c r="AH36" s="98" t="str">
        <f t="shared" si="377"/>
        <v>Australien</v>
      </c>
      <c r="AI36" s="90" t="str">
        <f t="shared" si="297"/>
        <v/>
      </c>
      <c r="AJ36" s="85" t="str">
        <f t="shared" si="298"/>
        <v>-</v>
      </c>
      <c r="AK36" s="90" t="str">
        <f t="shared" si="299"/>
        <v/>
      </c>
      <c r="AL36" s="85" t="str">
        <f t="shared" si="300"/>
        <v/>
      </c>
      <c r="AM36" s="91"/>
      <c r="AN36" s="49">
        <f t="shared" si="301"/>
        <v>0</v>
      </c>
      <c r="AO36" s="49">
        <f t="shared" si="302"/>
        <v>0</v>
      </c>
      <c r="AP36" s="49">
        <f t="shared" si="303"/>
        <v>0</v>
      </c>
      <c r="AQ36" s="49">
        <f t="shared" si="304"/>
        <v>0</v>
      </c>
      <c r="AR36" s="49">
        <f t="shared" si="305"/>
        <v>0</v>
      </c>
      <c r="AS36" s="49">
        <f t="shared" si="306"/>
        <v>0</v>
      </c>
      <c r="AT36" s="49">
        <f t="shared" si="307"/>
        <v>0</v>
      </c>
      <c r="AU36" s="49">
        <f t="shared" si="308"/>
        <v>0</v>
      </c>
      <c r="AV36" s="49">
        <f t="shared" si="309"/>
        <v>0</v>
      </c>
      <c r="AW36" s="49">
        <f t="shared" si="310"/>
        <v>0</v>
      </c>
      <c r="AX36" s="49">
        <f t="shared" si="311"/>
        <v>0</v>
      </c>
      <c r="AY36" s="49">
        <f t="shared" si="312"/>
        <v>0</v>
      </c>
      <c r="AZ36" s="49">
        <f t="shared" si="313"/>
        <v>0</v>
      </c>
      <c r="BA36" s="49">
        <f t="shared" si="314"/>
        <v>0</v>
      </c>
      <c r="BB36" s="49">
        <f t="shared" si="315"/>
        <v>0</v>
      </c>
      <c r="BC36" s="49">
        <f t="shared" si="316"/>
        <v>0</v>
      </c>
      <c r="BD36" s="49">
        <f t="shared" si="317"/>
        <v>0</v>
      </c>
      <c r="BE36" s="49">
        <f t="shared" si="318"/>
        <v>0</v>
      </c>
      <c r="BF36" s="49">
        <f t="shared" si="319"/>
        <v>0</v>
      </c>
      <c r="BG36" s="49">
        <f t="shared" si="320"/>
        <v>0</v>
      </c>
      <c r="BH36" s="49">
        <f t="shared" si="321"/>
        <v>0</v>
      </c>
      <c r="BI36" s="49">
        <f t="shared" si="322"/>
        <v>0</v>
      </c>
      <c r="BJ36" s="49">
        <f t="shared" si="323"/>
        <v>0</v>
      </c>
      <c r="BK36" s="49">
        <f t="shared" si="324"/>
        <v>0</v>
      </c>
      <c r="BL36" s="49">
        <f t="shared" si="325"/>
        <v>0</v>
      </c>
      <c r="BM36" s="49">
        <f t="shared" si="326"/>
        <v>0</v>
      </c>
      <c r="BN36" s="49">
        <f t="shared" si="327"/>
        <v>0</v>
      </c>
      <c r="BO36" s="49">
        <f t="shared" si="328"/>
        <v>0</v>
      </c>
      <c r="BP36" s="49">
        <f t="shared" si="329"/>
        <v>0</v>
      </c>
      <c r="BQ36" s="49">
        <f t="shared" si="330"/>
        <v>0</v>
      </c>
      <c r="BR36" s="14"/>
      <c r="BS36" s="14"/>
      <c r="BT36" s="14"/>
      <c r="BU36" s="49"/>
      <c r="BV36" s="49"/>
      <c r="BW36" s="49"/>
      <c r="BX36" s="49"/>
      <c r="BY36" s="49"/>
      <c r="BZ36" s="49"/>
      <c r="CA36" s="49"/>
      <c r="CB36" s="14"/>
      <c r="CC36" s="49"/>
      <c r="CD36" s="49"/>
      <c r="CE36" s="14"/>
      <c r="CF36" s="14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14"/>
      <c r="CZ36" s="14"/>
      <c r="DA36" s="49"/>
      <c r="DB36" s="49"/>
      <c r="DC36" s="49"/>
      <c r="DD36" s="49"/>
      <c r="DE36" s="49"/>
      <c r="DF36" s="49"/>
      <c r="DG36" s="49"/>
      <c r="DH36" s="49"/>
      <c r="DI36" s="49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49"/>
      <c r="DU36" s="49"/>
      <c r="DV36" s="49"/>
      <c r="DW36" s="49"/>
      <c r="DX36" s="49"/>
      <c r="DY36" s="49"/>
      <c r="DZ36" s="49"/>
      <c r="EA36" s="49"/>
      <c r="EB36" s="49"/>
      <c r="EC36" s="49"/>
      <c r="ED36" s="49"/>
      <c r="EE36" s="49"/>
      <c r="EF36" s="49"/>
      <c r="EG36" s="49"/>
      <c r="EH36" s="49"/>
      <c r="EI36" s="49"/>
      <c r="EJ36" s="49"/>
      <c r="EK36" s="49"/>
      <c r="EL36" s="49"/>
      <c r="EM36" s="14"/>
      <c r="EN36" s="49"/>
      <c r="EO36" s="49"/>
      <c r="EP36" s="49"/>
      <c r="EQ36" s="49"/>
      <c r="ER36" s="49"/>
      <c r="ES36" s="49"/>
      <c r="ET36" s="49"/>
      <c r="EU36" s="49"/>
      <c r="EV36" s="49"/>
      <c r="EW36" s="49"/>
      <c r="EX36" s="49"/>
      <c r="EY36" s="49"/>
      <c r="EZ36" s="49"/>
      <c r="FA36" s="49"/>
      <c r="FB36" s="49"/>
      <c r="FC36" s="49"/>
      <c r="FD36" s="49"/>
      <c r="FE36" s="49"/>
      <c r="FF36" s="49"/>
      <c r="FG36" s="14"/>
      <c r="FH36" s="49"/>
      <c r="FI36" s="49"/>
      <c r="FJ36" s="14"/>
      <c r="FK36" s="42"/>
      <c r="FL36" s="42"/>
      <c r="FM36" s="42"/>
      <c r="FN36" s="42"/>
      <c r="FO36" s="42"/>
      <c r="FP36" s="42"/>
      <c r="FQ36" s="42"/>
      <c r="FR36" s="42"/>
      <c r="FS36" s="42"/>
      <c r="FT36" s="42"/>
      <c r="FU36" s="42"/>
      <c r="FV36" s="42"/>
      <c r="FW36" s="42"/>
      <c r="FX36" s="42"/>
      <c r="FY36" s="42"/>
      <c r="FZ36" s="44">
        <v>34</v>
      </c>
      <c r="GA36" s="44" t="str">
        <f t="shared" si="79"/>
        <v>CEIDHFLK</v>
      </c>
      <c r="GB36" s="44" t="s">
        <v>163</v>
      </c>
      <c r="GC36" s="44" t="s">
        <v>148</v>
      </c>
      <c r="GD36" s="44" t="s">
        <v>150</v>
      </c>
      <c r="GE36" s="44" t="s">
        <v>147</v>
      </c>
      <c r="GF36" s="44" t="s">
        <v>160</v>
      </c>
      <c r="GG36" s="44" t="s">
        <v>109</v>
      </c>
      <c r="GH36" s="44" t="s">
        <v>152</v>
      </c>
      <c r="GI36" s="44" t="s">
        <v>151</v>
      </c>
      <c r="GJ36" s="100" t="str">
        <f t="shared" ref="GJ36:GQ36" si="378">VLOOKUP(GB36,$FM$3:$FN$15,2,FALSE)</f>
        <v>Haiti</v>
      </c>
      <c r="GK36" s="100" t="str">
        <f t="shared" si="378"/>
        <v>Elfenbenskusten</v>
      </c>
      <c r="GL36" s="100" t="str">
        <f t="shared" si="378"/>
        <v>Irak</v>
      </c>
      <c r="GM36" s="100" t="str">
        <f t="shared" si="378"/>
        <v>Australien</v>
      </c>
      <c r="GN36" s="100" t="str">
        <f t="shared" si="378"/>
        <v>Saudiarabien</v>
      </c>
      <c r="GO36" s="100" t="str">
        <f t="shared" si="378"/>
        <v>Sverige</v>
      </c>
      <c r="GP36" s="100" t="str">
        <f t="shared" si="378"/>
        <v>Ghana</v>
      </c>
      <c r="GQ36" s="100" t="str">
        <f t="shared" si="378"/>
        <v>Uzbekistan</v>
      </c>
      <c r="GR36" s="42" t="str">
        <f t="shared" si="81"/>
        <v/>
      </c>
      <c r="GS36" s="42"/>
      <c r="GT36" s="42"/>
      <c r="GU36" s="42"/>
      <c r="GV36" s="42"/>
      <c r="GW36" s="42"/>
      <c r="GX36" s="44"/>
    </row>
    <row r="37" spans="1:206" ht="14.25" customHeight="1" x14ac:dyDescent="0.35">
      <c r="A37" s="42"/>
      <c r="B37" s="43"/>
      <c r="C37" s="71"/>
      <c r="D37" s="43"/>
      <c r="E37" s="44"/>
      <c r="F37" s="43"/>
      <c r="G37" s="44"/>
      <c r="H37" s="44"/>
      <c r="I37" s="44"/>
      <c r="J37" s="56"/>
      <c r="K37" s="52"/>
      <c r="L37" s="156"/>
      <c r="M37" s="46"/>
      <c r="N37" s="46"/>
      <c r="O37" s="42"/>
      <c r="P37" s="42"/>
      <c r="Q37" s="42"/>
      <c r="R37" s="42"/>
      <c r="S37" s="42"/>
      <c r="T37" s="42"/>
      <c r="U37" s="42"/>
      <c r="V37" s="44"/>
      <c r="W37" s="42"/>
      <c r="X37" s="42"/>
      <c r="Y37" s="42"/>
      <c r="Z37" s="42"/>
      <c r="AA37" s="42"/>
      <c r="AB37" s="42"/>
      <c r="AC37" s="127"/>
      <c r="AD37" s="42"/>
      <c r="AE37" s="137"/>
      <c r="AF37" s="138"/>
      <c r="AG37" s="135"/>
      <c r="AH37" s="14"/>
      <c r="AI37" s="44" t="str">
        <f>IF(B37="","",B37)</f>
        <v/>
      </c>
      <c r="AJ37" s="44"/>
      <c r="AK37" s="44"/>
      <c r="AL37" s="56"/>
      <c r="AM37" s="52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14"/>
      <c r="BS37" s="14"/>
      <c r="BT37" s="14"/>
      <c r="BU37" s="49"/>
      <c r="BV37" s="49"/>
      <c r="BW37" s="49"/>
      <c r="BX37" s="49"/>
      <c r="BY37" s="49"/>
      <c r="BZ37" s="49"/>
      <c r="CA37" s="49"/>
      <c r="CB37" s="14"/>
      <c r="CC37" s="49"/>
      <c r="CD37" s="49"/>
      <c r="CE37" s="14"/>
      <c r="CF37" s="14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  <c r="CV37" s="49"/>
      <c r="CW37" s="49"/>
      <c r="CX37" s="49"/>
      <c r="CY37" s="14"/>
      <c r="CZ37" s="14"/>
      <c r="DA37" s="49"/>
      <c r="DB37" s="49"/>
      <c r="DC37" s="49"/>
      <c r="DD37" s="49"/>
      <c r="DE37" s="49"/>
      <c r="DF37" s="49"/>
      <c r="DG37" s="49"/>
      <c r="DH37" s="49"/>
      <c r="DI37" s="49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49"/>
      <c r="DU37" s="49"/>
      <c r="DV37" s="49"/>
      <c r="DW37" s="49"/>
      <c r="DX37" s="49"/>
      <c r="DY37" s="49"/>
      <c r="DZ37" s="49"/>
      <c r="EA37" s="49"/>
      <c r="EB37" s="49"/>
      <c r="EC37" s="49"/>
      <c r="ED37" s="49"/>
      <c r="EE37" s="49"/>
      <c r="EF37" s="49"/>
      <c r="EG37" s="49"/>
      <c r="EH37" s="49"/>
      <c r="EI37" s="49"/>
      <c r="EJ37" s="49"/>
      <c r="EK37" s="49"/>
      <c r="EL37" s="49"/>
      <c r="EM37" s="14"/>
      <c r="EN37" s="49"/>
      <c r="EO37" s="49"/>
      <c r="EP37" s="49"/>
      <c r="EQ37" s="49"/>
      <c r="ER37" s="49"/>
      <c r="ES37" s="49"/>
      <c r="ET37" s="49"/>
      <c r="EU37" s="49"/>
      <c r="EV37" s="49"/>
      <c r="EW37" s="49"/>
      <c r="EX37" s="49"/>
      <c r="EY37" s="49"/>
      <c r="EZ37" s="49"/>
      <c r="FA37" s="49"/>
      <c r="FB37" s="49"/>
      <c r="FC37" s="49"/>
      <c r="FD37" s="49"/>
      <c r="FE37" s="49"/>
      <c r="FF37" s="49"/>
      <c r="FG37" s="14"/>
      <c r="FH37" s="49"/>
      <c r="FI37" s="49"/>
      <c r="FJ37" s="14"/>
      <c r="FK37" s="42"/>
      <c r="FL37" s="42"/>
      <c r="FM37" s="42"/>
      <c r="FN37" s="42"/>
      <c r="FO37" s="42"/>
      <c r="FP37" s="42"/>
      <c r="FQ37" s="42"/>
      <c r="FR37" s="42"/>
      <c r="FS37" s="42"/>
      <c r="FT37" s="42"/>
      <c r="FU37" s="42"/>
      <c r="FV37" s="42"/>
      <c r="FW37" s="42"/>
      <c r="FX37" s="42"/>
      <c r="FY37" s="42"/>
      <c r="FZ37" s="44">
        <v>35</v>
      </c>
      <c r="GA37" s="44" t="str">
        <f t="shared" si="79"/>
        <v>CJEDHFLI</v>
      </c>
      <c r="GB37" s="44" t="s">
        <v>163</v>
      </c>
      <c r="GC37" s="44" t="s">
        <v>159</v>
      </c>
      <c r="GD37" s="44" t="s">
        <v>148</v>
      </c>
      <c r="GE37" s="44" t="s">
        <v>147</v>
      </c>
      <c r="GF37" s="44" t="s">
        <v>160</v>
      </c>
      <c r="GG37" s="44" t="s">
        <v>109</v>
      </c>
      <c r="GH37" s="44" t="s">
        <v>152</v>
      </c>
      <c r="GI37" s="44" t="s">
        <v>150</v>
      </c>
      <c r="GJ37" s="100" t="str">
        <f t="shared" ref="GJ37:GQ37" si="379">VLOOKUP(GB37,$FM$3:$FN$15,2,FALSE)</f>
        <v>Haiti</v>
      </c>
      <c r="GK37" s="100" t="str">
        <f t="shared" si="379"/>
        <v>Österrike</v>
      </c>
      <c r="GL37" s="100" t="str">
        <f t="shared" si="379"/>
        <v>Elfenbenskusten</v>
      </c>
      <c r="GM37" s="100" t="str">
        <f t="shared" si="379"/>
        <v>Australien</v>
      </c>
      <c r="GN37" s="100" t="str">
        <f t="shared" si="379"/>
        <v>Saudiarabien</v>
      </c>
      <c r="GO37" s="100" t="str">
        <f t="shared" si="379"/>
        <v>Sverige</v>
      </c>
      <c r="GP37" s="100" t="str">
        <f t="shared" si="379"/>
        <v>Ghana</v>
      </c>
      <c r="GQ37" s="100" t="str">
        <f t="shared" si="379"/>
        <v>Irak</v>
      </c>
      <c r="GR37" s="42" t="str">
        <f t="shared" si="81"/>
        <v/>
      </c>
      <c r="GS37" s="42"/>
      <c r="GT37" s="42"/>
      <c r="GU37" s="42"/>
      <c r="GV37" s="42"/>
      <c r="GW37" s="42"/>
      <c r="GX37" s="44"/>
    </row>
    <row r="38" spans="1:206" ht="14.25" customHeight="1" x14ac:dyDescent="0.35">
      <c r="A38" s="57"/>
      <c r="B38" s="54" t="s">
        <v>180</v>
      </c>
      <c r="C38" s="121"/>
      <c r="D38" s="45"/>
      <c r="E38" s="56"/>
      <c r="F38" s="45"/>
      <c r="G38" s="56"/>
      <c r="H38" s="56"/>
      <c r="I38" s="56"/>
      <c r="J38" s="56"/>
      <c r="K38" s="52"/>
      <c r="L38" s="156"/>
      <c r="M38" s="124"/>
      <c r="N38" s="124"/>
      <c r="O38" s="54" t="s">
        <v>180</v>
      </c>
      <c r="P38" s="57"/>
      <c r="Q38" s="57"/>
      <c r="R38" s="57"/>
      <c r="S38" s="57"/>
      <c r="T38" s="57"/>
      <c r="U38" s="57"/>
      <c r="V38" s="56"/>
      <c r="W38" s="57"/>
      <c r="X38" s="56"/>
      <c r="Y38" s="56"/>
      <c r="Z38" s="56"/>
      <c r="AA38" s="56"/>
      <c r="AB38" s="139"/>
      <c r="AC38" s="140"/>
      <c r="AD38" s="57"/>
      <c r="AE38" s="61" t="s">
        <v>180</v>
      </c>
      <c r="AF38" s="42"/>
      <c r="AG38" s="42"/>
      <c r="AH38" s="42"/>
      <c r="AI38" s="56"/>
      <c r="AJ38" s="56"/>
      <c r="AK38" s="56"/>
      <c r="AL38" s="56"/>
      <c r="AM38" s="52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14"/>
      <c r="BS38" s="14"/>
      <c r="BT38" s="67" t="s">
        <v>93</v>
      </c>
      <c r="BU38" s="62"/>
      <c r="BV38" s="62"/>
      <c r="BW38" s="62"/>
      <c r="BX38" s="62"/>
      <c r="BY38" s="62"/>
      <c r="BZ38" s="62"/>
      <c r="CA38" s="62"/>
      <c r="CB38" s="67"/>
      <c r="CC38" s="62"/>
      <c r="CD38" s="62"/>
      <c r="CE38" s="14"/>
      <c r="CF38" s="68" t="s">
        <v>94</v>
      </c>
      <c r="CG38" s="63">
        <f>COUNTIF(CC40:CC43,1)</f>
        <v>4</v>
      </c>
      <c r="CH38" s="63"/>
      <c r="CI38" s="63"/>
      <c r="CJ38" s="63"/>
      <c r="CK38" s="63"/>
      <c r="CL38" s="63"/>
      <c r="CM38" s="63"/>
      <c r="CN38" s="63"/>
      <c r="CO38" s="63"/>
      <c r="CP38" s="63"/>
      <c r="CQ38" s="49"/>
      <c r="CR38" s="49"/>
      <c r="CS38" s="49"/>
      <c r="CT38" s="49"/>
      <c r="CU38" s="49"/>
      <c r="CV38" s="49"/>
      <c r="CW38" s="49"/>
      <c r="CX38" s="49"/>
      <c r="CY38" s="14"/>
      <c r="CZ38" s="69" t="s">
        <v>97</v>
      </c>
      <c r="DA38" s="64">
        <f>COUNTIF(CC40:CC43,2)</f>
        <v>0</v>
      </c>
      <c r="DB38" s="64"/>
      <c r="DC38" s="64"/>
      <c r="DD38" s="64"/>
      <c r="DE38" s="64"/>
      <c r="DF38" s="64"/>
      <c r="DG38" s="64"/>
      <c r="DH38" s="64"/>
      <c r="DI38" s="64"/>
      <c r="DJ38" s="69"/>
      <c r="DK38" s="14"/>
      <c r="DL38" s="14"/>
      <c r="DM38" s="14"/>
      <c r="DN38" s="14"/>
      <c r="DO38" s="14"/>
      <c r="DP38" s="14"/>
      <c r="DQ38" s="14"/>
      <c r="DR38" s="14"/>
      <c r="DS38" s="14"/>
      <c r="DT38" s="65" t="s">
        <v>95</v>
      </c>
      <c r="DU38" s="65">
        <f>COUNTIF(CC40:CC43,3)</f>
        <v>0</v>
      </c>
      <c r="DV38" s="65"/>
      <c r="DW38" s="65"/>
      <c r="DX38" s="65"/>
      <c r="DY38" s="65"/>
      <c r="DZ38" s="65"/>
      <c r="EA38" s="65"/>
      <c r="EB38" s="65"/>
      <c r="EC38" s="65"/>
      <c r="ED38" s="65"/>
      <c r="EE38" s="49"/>
      <c r="EF38" s="49"/>
      <c r="EG38" s="49"/>
      <c r="EH38" s="49"/>
      <c r="EI38" s="49"/>
      <c r="EJ38" s="49"/>
      <c r="EK38" s="49"/>
      <c r="EL38" s="49"/>
      <c r="EM38" s="14"/>
      <c r="EN38" s="66" t="s">
        <v>96</v>
      </c>
      <c r="EO38" s="66">
        <f>COUNTIF(CC40:CC43,4)</f>
        <v>0</v>
      </c>
      <c r="EP38" s="66"/>
      <c r="EQ38" s="66"/>
      <c r="ER38" s="66"/>
      <c r="ES38" s="66"/>
      <c r="ET38" s="66"/>
      <c r="EU38" s="66"/>
      <c r="EV38" s="66"/>
      <c r="EW38" s="66"/>
      <c r="EX38" s="66"/>
      <c r="EY38" s="49"/>
      <c r="EZ38" s="49"/>
      <c r="FA38" s="49"/>
      <c r="FB38" s="49"/>
      <c r="FC38" s="49"/>
      <c r="FD38" s="49"/>
      <c r="FE38" s="49"/>
      <c r="FF38" s="49"/>
      <c r="FG38" s="14"/>
      <c r="FH38" s="49"/>
      <c r="FI38" s="49"/>
      <c r="FJ38" s="14"/>
      <c r="FK38" s="57"/>
      <c r="FL38" s="57"/>
      <c r="FM38" s="57"/>
      <c r="FN38" s="57"/>
      <c r="FO38" s="57"/>
      <c r="FP38" s="57"/>
      <c r="FQ38" s="57"/>
      <c r="FR38" s="57"/>
      <c r="FS38" s="57"/>
      <c r="FT38" s="57"/>
      <c r="FU38" s="57"/>
      <c r="FV38" s="57"/>
      <c r="FW38" s="57"/>
      <c r="FX38" s="57"/>
      <c r="FY38" s="57"/>
      <c r="FZ38" s="44">
        <v>36</v>
      </c>
      <c r="GA38" s="44" t="str">
        <f t="shared" si="79"/>
        <v>CJEDHFIK</v>
      </c>
      <c r="GB38" s="44" t="s">
        <v>163</v>
      </c>
      <c r="GC38" s="44" t="s">
        <v>159</v>
      </c>
      <c r="GD38" s="44" t="s">
        <v>148</v>
      </c>
      <c r="GE38" s="44" t="s">
        <v>147</v>
      </c>
      <c r="GF38" s="44" t="s">
        <v>160</v>
      </c>
      <c r="GG38" s="44" t="s">
        <v>109</v>
      </c>
      <c r="GH38" s="44" t="s">
        <v>150</v>
      </c>
      <c r="GI38" s="44" t="s">
        <v>151</v>
      </c>
      <c r="GJ38" s="100" t="str">
        <f t="shared" ref="GJ38:GQ38" si="380">VLOOKUP(GB38,$FM$3:$FN$15,2,FALSE)</f>
        <v>Haiti</v>
      </c>
      <c r="GK38" s="100" t="str">
        <f t="shared" si="380"/>
        <v>Österrike</v>
      </c>
      <c r="GL38" s="100" t="str">
        <f t="shared" si="380"/>
        <v>Elfenbenskusten</v>
      </c>
      <c r="GM38" s="100" t="str">
        <f t="shared" si="380"/>
        <v>Australien</v>
      </c>
      <c r="GN38" s="100" t="str">
        <f t="shared" si="380"/>
        <v>Saudiarabien</v>
      </c>
      <c r="GO38" s="100" t="str">
        <f t="shared" si="380"/>
        <v>Sverige</v>
      </c>
      <c r="GP38" s="100" t="str">
        <f t="shared" si="380"/>
        <v>Irak</v>
      </c>
      <c r="GQ38" s="100" t="str">
        <f t="shared" si="380"/>
        <v>Uzbekistan</v>
      </c>
      <c r="GR38" s="42" t="str">
        <f t="shared" si="81"/>
        <v/>
      </c>
      <c r="GS38" s="57"/>
      <c r="GT38" s="57"/>
      <c r="GU38" s="57"/>
      <c r="GV38" s="57"/>
      <c r="GW38" s="57"/>
      <c r="GX38" s="56"/>
    </row>
    <row r="39" spans="1:206" ht="14.25" customHeight="1" x14ac:dyDescent="0.35">
      <c r="A39" s="57"/>
      <c r="B39" s="76" t="s">
        <v>101</v>
      </c>
      <c r="C39" s="126" t="s">
        <v>102</v>
      </c>
      <c r="D39" s="189" t="s">
        <v>101</v>
      </c>
      <c r="E39" s="187"/>
      <c r="F39" s="190"/>
      <c r="G39" s="186" t="s">
        <v>103</v>
      </c>
      <c r="H39" s="187"/>
      <c r="I39" s="188"/>
      <c r="J39" s="74" t="s">
        <v>104</v>
      </c>
      <c r="K39" s="79" t="s">
        <v>142</v>
      </c>
      <c r="L39" s="156"/>
      <c r="M39" s="124"/>
      <c r="N39" s="124"/>
      <c r="O39" s="76" t="s">
        <v>106</v>
      </c>
      <c r="P39" s="77" t="s">
        <v>107</v>
      </c>
      <c r="Q39" s="77" t="s">
        <v>108</v>
      </c>
      <c r="R39" s="77" t="s">
        <v>109</v>
      </c>
      <c r="S39" s="77" t="s">
        <v>110</v>
      </c>
      <c r="T39" s="77" t="s">
        <v>111</v>
      </c>
      <c r="U39" s="77" t="s">
        <v>112</v>
      </c>
      <c r="V39" s="78" t="s">
        <v>113</v>
      </c>
      <c r="W39" s="57"/>
      <c r="X39" s="54"/>
      <c r="Y39" s="56"/>
      <c r="Z39" s="56"/>
      <c r="AA39" s="56"/>
      <c r="AB39" s="139"/>
      <c r="AC39" s="140"/>
      <c r="AD39" s="57"/>
      <c r="AE39" s="76" t="s">
        <v>102</v>
      </c>
      <c r="AF39" s="193" t="s">
        <v>101</v>
      </c>
      <c r="AG39" s="187"/>
      <c r="AH39" s="188"/>
      <c r="AI39" s="186" t="s">
        <v>103</v>
      </c>
      <c r="AJ39" s="187"/>
      <c r="AK39" s="188"/>
      <c r="AL39" s="74" t="s">
        <v>116</v>
      </c>
      <c r="AM39" s="52"/>
      <c r="AN39" s="62" t="s">
        <v>117</v>
      </c>
      <c r="AO39" s="62" t="s">
        <v>118</v>
      </c>
      <c r="AP39" s="62" t="s">
        <v>119</v>
      </c>
      <c r="AQ39" s="62" t="s">
        <v>120</v>
      </c>
      <c r="AR39" s="62" t="s">
        <v>121</v>
      </c>
      <c r="AS39" s="62" t="s">
        <v>122</v>
      </c>
      <c r="AT39" s="63" t="s">
        <v>117</v>
      </c>
      <c r="AU39" s="63" t="s">
        <v>118</v>
      </c>
      <c r="AV39" s="63" t="s">
        <v>119</v>
      </c>
      <c r="AW39" s="63" t="s">
        <v>120</v>
      </c>
      <c r="AX39" s="63" t="s">
        <v>121</v>
      </c>
      <c r="AY39" s="63" t="s">
        <v>122</v>
      </c>
      <c r="AZ39" s="64" t="s">
        <v>117</v>
      </c>
      <c r="BA39" s="64" t="s">
        <v>118</v>
      </c>
      <c r="BB39" s="64" t="s">
        <v>119</v>
      </c>
      <c r="BC39" s="64" t="s">
        <v>120</v>
      </c>
      <c r="BD39" s="64" t="s">
        <v>121</v>
      </c>
      <c r="BE39" s="64" t="s">
        <v>122</v>
      </c>
      <c r="BF39" s="65" t="s">
        <v>117</v>
      </c>
      <c r="BG39" s="65" t="s">
        <v>118</v>
      </c>
      <c r="BH39" s="65" t="s">
        <v>119</v>
      </c>
      <c r="BI39" s="65" t="s">
        <v>120</v>
      </c>
      <c r="BJ39" s="65" t="s">
        <v>121</v>
      </c>
      <c r="BK39" s="65" t="s">
        <v>122</v>
      </c>
      <c r="BL39" s="66" t="s">
        <v>117</v>
      </c>
      <c r="BM39" s="66" t="s">
        <v>118</v>
      </c>
      <c r="BN39" s="66" t="s">
        <v>119</v>
      </c>
      <c r="BO39" s="66" t="s">
        <v>120</v>
      </c>
      <c r="BP39" s="66" t="s">
        <v>121</v>
      </c>
      <c r="BQ39" s="66" t="s">
        <v>122</v>
      </c>
      <c r="BR39" s="14"/>
      <c r="BS39" s="14"/>
      <c r="BT39" s="67" t="s">
        <v>106</v>
      </c>
      <c r="BU39" s="62" t="s">
        <v>107</v>
      </c>
      <c r="BV39" s="62" t="s">
        <v>108</v>
      </c>
      <c r="BW39" s="62" t="s">
        <v>109</v>
      </c>
      <c r="BX39" s="62" t="s">
        <v>110</v>
      </c>
      <c r="BY39" s="62" t="s">
        <v>111</v>
      </c>
      <c r="BZ39" s="62" t="s">
        <v>112</v>
      </c>
      <c r="CA39" s="62" t="s">
        <v>113</v>
      </c>
      <c r="CB39" s="67" t="s">
        <v>123</v>
      </c>
      <c r="CC39" s="62" t="s">
        <v>124</v>
      </c>
      <c r="CD39" s="62" t="s">
        <v>125</v>
      </c>
      <c r="CE39" s="14"/>
      <c r="CF39" s="68" t="s">
        <v>106</v>
      </c>
      <c r="CG39" s="63" t="s">
        <v>107</v>
      </c>
      <c r="CH39" s="63" t="s">
        <v>108</v>
      </c>
      <c r="CI39" s="63" t="s">
        <v>109</v>
      </c>
      <c r="CJ39" s="63" t="s">
        <v>113</v>
      </c>
      <c r="CK39" s="63" t="s">
        <v>123</v>
      </c>
      <c r="CL39" s="63" t="s">
        <v>124</v>
      </c>
      <c r="CM39" s="80" t="s">
        <v>112</v>
      </c>
      <c r="CN39" s="80" t="s">
        <v>126</v>
      </c>
      <c r="CO39" s="80" t="s">
        <v>110</v>
      </c>
      <c r="CP39" s="80" t="s">
        <v>127</v>
      </c>
      <c r="CQ39" s="63" t="s">
        <v>128</v>
      </c>
      <c r="CR39" s="80" t="s">
        <v>129</v>
      </c>
      <c r="CS39" s="80" t="s">
        <v>130</v>
      </c>
      <c r="CT39" s="80" t="s">
        <v>131</v>
      </c>
      <c r="CU39" s="80" t="s">
        <v>132</v>
      </c>
      <c r="CV39" s="80" t="s">
        <v>133</v>
      </c>
      <c r="CW39" s="80" t="s">
        <v>134</v>
      </c>
      <c r="CX39" s="63" t="s">
        <v>135</v>
      </c>
      <c r="CY39" s="14"/>
      <c r="CZ39" s="69" t="s">
        <v>106</v>
      </c>
      <c r="DA39" s="64" t="s">
        <v>107</v>
      </c>
      <c r="DB39" s="64" t="s">
        <v>108</v>
      </c>
      <c r="DC39" s="64" t="s">
        <v>109</v>
      </c>
      <c r="DD39" s="64" t="s">
        <v>113</v>
      </c>
      <c r="DE39" s="64" t="s">
        <v>123</v>
      </c>
      <c r="DF39" s="64" t="s">
        <v>124</v>
      </c>
      <c r="DG39" s="64" t="s">
        <v>112</v>
      </c>
      <c r="DH39" s="64" t="s">
        <v>126</v>
      </c>
      <c r="DI39" s="64" t="s">
        <v>110</v>
      </c>
      <c r="DJ39" s="69" t="s">
        <v>127</v>
      </c>
      <c r="DK39" s="69" t="s">
        <v>128</v>
      </c>
      <c r="DL39" s="69" t="s">
        <v>129</v>
      </c>
      <c r="DM39" s="69" t="s">
        <v>130</v>
      </c>
      <c r="DN39" s="69" t="s">
        <v>131</v>
      </c>
      <c r="DO39" s="69" t="s">
        <v>132</v>
      </c>
      <c r="DP39" s="69" t="s">
        <v>133</v>
      </c>
      <c r="DQ39" s="69" t="s">
        <v>134</v>
      </c>
      <c r="DR39" s="69" t="s">
        <v>135</v>
      </c>
      <c r="DS39" s="14"/>
      <c r="DT39" s="65" t="s">
        <v>106</v>
      </c>
      <c r="DU39" s="65" t="s">
        <v>107</v>
      </c>
      <c r="DV39" s="65" t="s">
        <v>108</v>
      </c>
      <c r="DW39" s="65" t="s">
        <v>109</v>
      </c>
      <c r="DX39" s="65" t="s">
        <v>113</v>
      </c>
      <c r="DY39" s="65" t="s">
        <v>123</v>
      </c>
      <c r="DZ39" s="65" t="s">
        <v>124</v>
      </c>
      <c r="EA39" s="65" t="s">
        <v>112</v>
      </c>
      <c r="EB39" s="65" t="s">
        <v>126</v>
      </c>
      <c r="EC39" s="65" t="s">
        <v>110</v>
      </c>
      <c r="ED39" s="65" t="s">
        <v>127</v>
      </c>
      <c r="EE39" s="65" t="s">
        <v>128</v>
      </c>
      <c r="EF39" s="65" t="s">
        <v>129</v>
      </c>
      <c r="EG39" s="65" t="s">
        <v>130</v>
      </c>
      <c r="EH39" s="65" t="s">
        <v>131</v>
      </c>
      <c r="EI39" s="65" t="s">
        <v>132</v>
      </c>
      <c r="EJ39" s="65" t="s">
        <v>133</v>
      </c>
      <c r="EK39" s="65" t="s">
        <v>134</v>
      </c>
      <c r="EL39" s="65" t="s">
        <v>135</v>
      </c>
      <c r="EM39" s="14"/>
      <c r="EN39" s="66" t="s">
        <v>106</v>
      </c>
      <c r="EO39" s="66" t="s">
        <v>107</v>
      </c>
      <c r="EP39" s="66" t="s">
        <v>108</v>
      </c>
      <c r="EQ39" s="66" t="s">
        <v>109</v>
      </c>
      <c r="ER39" s="66" t="s">
        <v>113</v>
      </c>
      <c r="ES39" s="66" t="s">
        <v>123</v>
      </c>
      <c r="ET39" s="66" t="s">
        <v>124</v>
      </c>
      <c r="EU39" s="66" t="s">
        <v>112</v>
      </c>
      <c r="EV39" s="66" t="s">
        <v>126</v>
      </c>
      <c r="EW39" s="66" t="s">
        <v>110</v>
      </c>
      <c r="EX39" s="66" t="s">
        <v>127</v>
      </c>
      <c r="EY39" s="66" t="s">
        <v>128</v>
      </c>
      <c r="EZ39" s="66" t="s">
        <v>129</v>
      </c>
      <c r="FA39" s="66" t="s">
        <v>130</v>
      </c>
      <c r="FB39" s="66" t="s">
        <v>131</v>
      </c>
      <c r="FC39" s="66" t="s">
        <v>132</v>
      </c>
      <c r="FD39" s="66" t="s">
        <v>133</v>
      </c>
      <c r="FE39" s="66" t="s">
        <v>134</v>
      </c>
      <c r="FF39" s="66" t="s">
        <v>135</v>
      </c>
      <c r="FG39" s="14"/>
      <c r="FH39" s="66" t="s">
        <v>136</v>
      </c>
      <c r="FI39" s="66" t="s">
        <v>137</v>
      </c>
      <c r="FJ39" s="14"/>
      <c r="FK39" s="57"/>
      <c r="FL39" s="57"/>
      <c r="FM39" s="57"/>
      <c r="FN39" s="57"/>
      <c r="FO39" s="57"/>
      <c r="FP39" s="57"/>
      <c r="FQ39" s="57"/>
      <c r="FR39" s="57"/>
      <c r="FS39" s="57"/>
      <c r="FT39" s="57"/>
      <c r="FU39" s="57"/>
      <c r="FV39" s="57"/>
      <c r="FW39" s="57"/>
      <c r="FX39" s="57"/>
      <c r="FY39" s="57"/>
      <c r="FZ39" s="44">
        <v>37</v>
      </c>
      <c r="GA39" s="44" t="str">
        <f t="shared" si="79"/>
        <v>CGEDJFLK</v>
      </c>
      <c r="GB39" s="44" t="s">
        <v>163</v>
      </c>
      <c r="GC39" s="44" t="s">
        <v>149</v>
      </c>
      <c r="GD39" s="44" t="s">
        <v>148</v>
      </c>
      <c r="GE39" s="44" t="s">
        <v>147</v>
      </c>
      <c r="GF39" s="44" t="s">
        <v>159</v>
      </c>
      <c r="GG39" s="44" t="s">
        <v>109</v>
      </c>
      <c r="GH39" s="44" t="s">
        <v>152</v>
      </c>
      <c r="GI39" s="44" t="s">
        <v>151</v>
      </c>
      <c r="GJ39" s="100" t="str">
        <f t="shared" ref="GJ39:GQ39" si="381">VLOOKUP(GB39,$FM$3:$FN$15,2,FALSE)</f>
        <v>Haiti</v>
      </c>
      <c r="GK39" s="100" t="str">
        <f t="shared" si="381"/>
        <v>Iran</v>
      </c>
      <c r="GL39" s="100" t="str">
        <f t="shared" si="381"/>
        <v>Elfenbenskusten</v>
      </c>
      <c r="GM39" s="100" t="str">
        <f t="shared" si="381"/>
        <v>Australien</v>
      </c>
      <c r="GN39" s="100" t="str">
        <f t="shared" si="381"/>
        <v>Österrike</v>
      </c>
      <c r="GO39" s="100" t="str">
        <f t="shared" si="381"/>
        <v>Sverige</v>
      </c>
      <c r="GP39" s="100" t="str">
        <f t="shared" si="381"/>
        <v>Ghana</v>
      </c>
      <c r="GQ39" s="100" t="str">
        <f t="shared" si="381"/>
        <v>Uzbekistan</v>
      </c>
      <c r="GR39" s="42" t="str">
        <f t="shared" si="81"/>
        <v/>
      </c>
      <c r="GS39" s="57"/>
      <c r="GT39" s="57"/>
      <c r="GU39" s="57"/>
      <c r="GV39" s="57"/>
      <c r="GW39" s="57"/>
      <c r="GX39" s="56"/>
    </row>
    <row r="40" spans="1:206" ht="14.25" customHeight="1" x14ac:dyDescent="0.35">
      <c r="A40" s="42"/>
      <c r="B40" s="85">
        <v>10</v>
      </c>
      <c r="C40" s="86">
        <v>46187</v>
      </c>
      <c r="D40" s="87" t="s">
        <v>181</v>
      </c>
      <c r="E40" s="88" t="s">
        <v>157</v>
      </c>
      <c r="F40" s="89" t="s">
        <v>182</v>
      </c>
      <c r="G40" s="90"/>
      <c r="H40" s="85" t="s">
        <v>157</v>
      </c>
      <c r="I40" s="90"/>
      <c r="J40" s="85" t="str">
        <f t="shared" ref="J40:J45" si="382">IF(OR(ISBLANK(G40),ISBLANK(I40)),"",IF(G40&gt;I40,1,IF(G40&lt;I40,2,"X")))</f>
        <v/>
      </c>
      <c r="K40" s="160">
        <f>IF(OR(G40="",I40="",'Resultat &amp; tabell'!G40="",'Resultat &amp; tabell'!I40=""),0,IF(G40='Resultat &amp; tabell'!G40,1,0)+IF(I40='Resultat &amp; tabell'!I40,1,0)+IF(J40='Resultat &amp; tabell'!J40,3,0))</f>
        <v>0</v>
      </c>
      <c r="L40" s="155"/>
      <c r="M40" s="92">
        <f t="shared" ref="M40:M45" si="383">IF(VLOOKUP(D40,$BT$39:$CC$43,10,FALSE)=VLOOKUP(F40,$BT$39:$CC$43,10,FALSE),VLOOKUP(D40,$BT$39:$CC$43,10,FALSE),"-")</f>
        <v>1</v>
      </c>
      <c r="N40" s="46">
        <v>1</v>
      </c>
      <c r="O40" s="93" t="str">
        <f>VLOOKUP(N40,FI40:FJ43,2,FALSE)</f>
        <v>Tyskland</v>
      </c>
      <c r="P40" s="94">
        <f t="shared" ref="P40:P43" si="384">VLOOKUP($O40,$BT$40:$CA$43,2,FALSE)</f>
        <v>0</v>
      </c>
      <c r="Q40" s="94">
        <f t="shared" ref="Q40:Q43" si="385">VLOOKUP($O40,$BT$40:$CA$43,3,FALSE)</f>
        <v>0</v>
      </c>
      <c r="R40" s="94">
        <f t="shared" ref="R40:R43" si="386">VLOOKUP($O40,$BT$40:$CA$43,4,FALSE)</f>
        <v>0</v>
      </c>
      <c r="S40" s="94">
        <f t="shared" ref="S40:S43" si="387">VLOOKUP($O40,$BT$40:$CA$43,5,FALSE)</f>
        <v>0</v>
      </c>
      <c r="T40" s="94">
        <f t="shared" ref="T40:T43" si="388">VLOOKUP($O40,$BT$40:$CA$43,6,FALSE)</f>
        <v>0</v>
      </c>
      <c r="U40" s="94">
        <f t="shared" ref="U40:U43" si="389">VLOOKUP($O40,$BT$40:$CA$43,7,FALSE)</f>
        <v>0</v>
      </c>
      <c r="V40" s="95">
        <f t="shared" ref="V40:V43" si="390">VLOOKUP($O40,$BT$40:$CA$43,8,FALSE)</f>
        <v>0</v>
      </c>
      <c r="W40" s="42"/>
      <c r="X40" s="43"/>
      <c r="Y40" s="44"/>
      <c r="AA40" s="44"/>
      <c r="AB40" s="47"/>
      <c r="AC40" s="48"/>
      <c r="AD40" s="42"/>
      <c r="AE40" s="98">
        <f t="shared" ref="AE40:AH40" si="391">C40</f>
        <v>46187</v>
      </c>
      <c r="AF40" s="98" t="str">
        <f t="shared" si="391"/>
        <v>Tyskland</v>
      </c>
      <c r="AG40" s="98" t="str">
        <f t="shared" si="391"/>
        <v>-</v>
      </c>
      <c r="AH40" s="98" t="str">
        <f t="shared" si="391"/>
        <v>Curaçao</v>
      </c>
      <c r="AI40" s="90" t="str">
        <f t="shared" ref="AI40:AI45" si="392">IF(G40="","",G40)</f>
        <v/>
      </c>
      <c r="AJ40" s="85" t="str">
        <f t="shared" ref="AJ40:AJ45" si="393">H40</f>
        <v>-</v>
      </c>
      <c r="AK40" s="90" t="str">
        <f t="shared" ref="AK40:AK45" si="394">IF(I40="","",I40)</f>
        <v/>
      </c>
      <c r="AL40" s="85" t="str">
        <f t="shared" ref="AL40:AL45" si="395">J40</f>
        <v/>
      </c>
      <c r="AM40" s="91"/>
      <c r="AN40" s="49">
        <f t="shared" ref="AN40:AN45" si="396">IF(AI40&gt;AK40,1,0)</f>
        <v>0</v>
      </c>
      <c r="AO40" s="49">
        <f t="shared" ref="AO40:AO45" si="397">IF(AK40&gt;AI40,1,0)</f>
        <v>0</v>
      </c>
      <c r="AP40" s="49">
        <f t="shared" ref="AP40:AP45" si="398">IF(AND(AI40=AK40,AI40&lt;&gt;""),1,0)</f>
        <v>0</v>
      </c>
      <c r="AQ40" s="49">
        <f t="shared" ref="AQ40:AQ45" si="399">IF(AND(AI40=AK40,AI40&lt;&gt;""),1,0)</f>
        <v>0</v>
      </c>
      <c r="AR40" s="49">
        <f t="shared" ref="AR40:AR45" si="400">IF(AI40&lt;AK40,1,0)</f>
        <v>0</v>
      </c>
      <c r="AS40" s="49">
        <f t="shared" ref="AS40:AS45" si="401">IF(AK40&lt;AI40,1,)</f>
        <v>0</v>
      </c>
      <c r="AT40" s="49">
        <f t="shared" ref="AT40:AT45" si="402">IF(ISERROR(VLOOKUP(AF40,CF:CF,1,FALSE)),0,1)*IF(ISERROR(VLOOKUP(AH40,CF:CF,1,FALSE)),0,1)*AN40</f>
        <v>0</v>
      </c>
      <c r="AU40" s="49">
        <f t="shared" ref="AU40:AU45" si="403">IF(ISERROR(VLOOKUP(AF40,CF:CF,1,FALSE)),0,1)*IF(ISERROR(VLOOKUP(AH40,CF:CF,1,FALSE)),0,1)*AO40</f>
        <v>0</v>
      </c>
      <c r="AV40" s="49">
        <f t="shared" ref="AV40:AV45" si="404">IF(ISERROR(VLOOKUP(AF40,CF:CF,1,FALSE)),0,1)*IF(ISERROR(VLOOKUP(AH40,CF:CF,1,FALSE)),0,1)*AP40</f>
        <v>0</v>
      </c>
      <c r="AW40" s="49">
        <f t="shared" ref="AW40:AW45" si="405">IF(ISERROR(VLOOKUP(AF40,CF:CF,1,FALSE)),0,1)*IF(ISERROR(VLOOKUP(AH40,CF:CF,1,FALSE)),0,1)*AQ40</f>
        <v>0</v>
      </c>
      <c r="AX40" s="49">
        <f t="shared" ref="AX40:AX45" si="406">IF(ISERROR(VLOOKUP(AF40,CF:CF,1,FALSE)),0,1)*IF(ISERROR(VLOOKUP(AH40,CF:CF,1,FALSE)),0,1)*AR40</f>
        <v>0</v>
      </c>
      <c r="AY40" s="49">
        <f t="shared" ref="AY40:AY45" si="407">IF(ISERROR(VLOOKUP(AF40,CF:CF,1,FALSE)),0,1)*IF(ISERROR(VLOOKUP(AH40,CF:CF,1,FALSE)),0,1)*AS40</f>
        <v>0</v>
      </c>
      <c r="AZ40" s="49">
        <f t="shared" ref="AZ40:AZ45" si="408">IF(ISERROR(VLOOKUP(AF40,CZ:CZ,1,FALSE)),0,1)*IF(ISERROR(VLOOKUP(AH40,CZ:CZ,1,FALSE)),0,1)*AN40</f>
        <v>0</v>
      </c>
      <c r="BA40" s="49">
        <f t="shared" ref="BA40:BA45" si="409">IF(ISERROR(VLOOKUP(AF40,CZ:CZ,1,FALSE)),0,1)*IF(ISERROR(VLOOKUP(AH40,CZ:CZ,1,FALSE)),0,1)*AO40</f>
        <v>0</v>
      </c>
      <c r="BB40" s="49">
        <f t="shared" ref="BB40:BB45" si="410">IF(ISERROR(VLOOKUP(AF40,CZ:CZ,1,FALSE)),0,1)*IF(ISERROR(VLOOKUP(AH40,CZ:CZ,1,FALSE)),0,1)*AP40</f>
        <v>0</v>
      </c>
      <c r="BC40" s="49">
        <f t="shared" ref="BC40:BC45" si="411">IF(ISERROR(VLOOKUP(AF40,CZ:CZ,1,FALSE)),0,1)*IF(ISERROR(VLOOKUP(AH40,CZ:CZ,1,FALSE)),0,1)*AQ40</f>
        <v>0</v>
      </c>
      <c r="BD40" s="49">
        <f t="shared" ref="BD40:BD45" si="412">IF(ISERROR(VLOOKUP(AF40,CZ:CZ,1,FALSE)),0,1)*IF(ISERROR(VLOOKUP(AH40,CZ:CZ,1,FALSE)),0,1)*AR40</f>
        <v>0</v>
      </c>
      <c r="BE40" s="49">
        <f t="shared" ref="BE40:BE45" si="413">IF(ISERROR(VLOOKUP(AF40,CZ:CZ,1,FALSE)),0,1)*IF(ISERROR(VLOOKUP(AH40,CZ:CZ,1,FALSE)),0,1)*AS40</f>
        <v>0</v>
      </c>
      <c r="BF40" s="49">
        <f t="shared" ref="BF40:BF45" si="414">IF(ISERROR(VLOOKUP(AF40,DT:DT,1,FALSE)),0,1)*IF(ISERROR(VLOOKUP(AH40,DT:DT,1,FALSE)),0,1)*AN40</f>
        <v>0</v>
      </c>
      <c r="BG40" s="49">
        <f t="shared" ref="BG40:BG45" si="415">IF(ISERROR(VLOOKUP(AF40,DT:DT,1,FALSE)),0,1)*IF(ISERROR(VLOOKUP(AH40,DT:DT,1,FALSE)),0,1)*AO40</f>
        <v>0</v>
      </c>
      <c r="BH40" s="49">
        <f t="shared" ref="BH40:BH45" si="416">IF(ISERROR(VLOOKUP(AF40,DT:DT,1,FALSE)),0,1)*IF(ISERROR(VLOOKUP(AH40,DT:DT,1,FALSE)),0,1)*AP40</f>
        <v>0</v>
      </c>
      <c r="BI40" s="49">
        <f t="shared" ref="BI40:BI45" si="417">IF(ISERROR(VLOOKUP(AF40,DT:DT,1,FALSE)),0,1)*IF(ISERROR(VLOOKUP(AH40,DT:DT,1,FALSE)),0,1)*AQ40</f>
        <v>0</v>
      </c>
      <c r="BJ40" s="49">
        <f t="shared" ref="BJ40:BJ45" si="418">IF(ISERROR(VLOOKUP(AF40,DT:DT,1,FALSE)),0,1)*IF(ISERROR(VLOOKUP(AH40,DT:DT,1,FALSE)),0,1)*AR40</f>
        <v>0</v>
      </c>
      <c r="BK40" s="49">
        <f t="shared" ref="BK40:BK45" si="419">IF(ISERROR(VLOOKUP(AF40,DT:DT,1,FALSE)),0,1)*IF(ISERROR(VLOOKUP(AH40,DT:DT,1,FALSE)),0,1)*AS40</f>
        <v>0</v>
      </c>
      <c r="BL40" s="49">
        <f t="shared" ref="BL40:BL45" si="420">IF(ISERROR(VLOOKUP(AF40,EN:EN,1,FALSE)),0,1)*IF(ISERROR(VLOOKUP(AH40,EN:EN,1,FALSE)),0,1)*AN40</f>
        <v>0</v>
      </c>
      <c r="BM40" s="49">
        <f t="shared" ref="BM40:BM45" si="421">IF(ISERROR(VLOOKUP(AF40,EN:EN,1,FALSE)),0,1)*IF(ISERROR(VLOOKUP(AH40,EN:EN,1,FALSE)),0,1)*AO40</f>
        <v>0</v>
      </c>
      <c r="BN40" s="49">
        <f t="shared" ref="BN40:BN45" si="422">IF(ISERROR(VLOOKUP(AF40,EN:EN,1,FALSE)),0,1)*IF(ISERROR(VLOOKUP(AH40,EN:EN,1,FALSE)),0,1)*AP40</f>
        <v>0</v>
      </c>
      <c r="BO40" s="49">
        <f t="shared" ref="BO40:BO45" si="423">IF(ISERROR(VLOOKUP(AF40,EN:EN,1,FALSE)),0,1)*IF(ISERROR(VLOOKUP(AH40,EN:EN,1,FALSE)),0,1)*AQ40</f>
        <v>0</v>
      </c>
      <c r="BP40" s="49">
        <f t="shared" ref="BP40:BP45" si="424">IF(ISERROR(VLOOKUP(AF40,EN:EN,1,FALSE)),0,1)*IF(ISERROR(VLOOKUP(AH40,EN:EN,1,FALSE)),0,1)*AR40</f>
        <v>0</v>
      </c>
      <c r="BQ40" s="49">
        <f t="shared" ref="BQ40:BQ45" si="425">IF(ISERROR(VLOOKUP(AF40,EN:EN,1,FALSE)),0,1)*IF(ISERROR(VLOOKUP(AH40,EN:EN,1,FALSE)),0,1)*AS40</f>
        <v>0</v>
      </c>
      <c r="BR40" s="14"/>
      <c r="BS40" s="14"/>
      <c r="BT40" s="14" t="s">
        <v>181</v>
      </c>
      <c r="BU40" s="49">
        <f t="shared" ref="BU40:BU43" si="426">(SUMIF(AF$4:AF$108,BT40,AN$4:AN$108)+SUMIF(AH$4:AH$108,BT40,AO$4:AO$108))</f>
        <v>0</v>
      </c>
      <c r="BV40" s="49">
        <f t="shared" ref="BV40:BV43" si="427">(SUMIF(AF$4:AF$108,BT40,AP$4:AP$108)+SUMIF(AH$4:AH$108,BT40,AQ$4:AQ$108))</f>
        <v>0</v>
      </c>
      <c r="BW40" s="49">
        <f t="shared" ref="BW40:BW43" si="428">(SUMIF(AF$4:AF$108,BT40,AR$4:AR$108)+SUMIF(AH$4:AH$108,BT40,AS$4:AS$108))</f>
        <v>0</v>
      </c>
      <c r="BX40" s="49">
        <f t="shared" ref="BX40:BX43" si="429">SUMIF($AF$4:$AF$108,BT40,$AI$4:$AI$108)+SUMIF($AH$4:$AH$108,BT40,$AK$4:$AK$108)</f>
        <v>0</v>
      </c>
      <c r="BY40" s="49">
        <f t="shared" ref="BY40:BY43" si="430">SUMIF($AF$4:$AF$108,BT40,$AK$4:$AK$108)+SUMIF($AH$4:$AH$108,BT40,$AI$4:$AI$108)</f>
        <v>0</v>
      </c>
      <c r="BZ40" s="49">
        <f t="shared" ref="BZ40:BZ43" si="431">BX40-BY40</f>
        <v>0</v>
      </c>
      <c r="CA40" s="49">
        <f t="shared" ref="CA40:CA43" si="432">IFERROR(BU40*3+BV40*1,0)</f>
        <v>0</v>
      </c>
      <c r="CB40" s="49" t="s">
        <v>148</v>
      </c>
      <c r="CC40" s="99">
        <f>RANK(CA40,CA40:CA43)</f>
        <v>1</v>
      </c>
      <c r="CD40" s="49">
        <f>SUMPRODUCT((CA40:CA43=CA40)*(BZ40:BZ43&gt;BZ40))</f>
        <v>0</v>
      </c>
      <c r="CE40" s="14"/>
      <c r="CF40" s="14" t="str">
        <f t="shared" ref="CF40:CF43" si="433">IF(CC40=1,BT40,)</f>
        <v>Tyskland</v>
      </c>
      <c r="CG40" s="49">
        <f t="shared" ref="CG40:CG43" si="434">(SUMIF($AF$4:$AF$108,$BT40,$AT$4:$AT$108)+SUMIF($AH$4:$AH$108,$BT40,$AU$4:$AU$108))</f>
        <v>0</v>
      </c>
      <c r="CH40" s="49">
        <f t="shared" ref="CH40:CH43" si="435">(SUMIF($AF$4:$AF$108,$BT40,$AV$4:$AV$108)+SUMIF($AH$4:$AH$108,$BT40,$AW$4:$AW$108))</f>
        <v>0</v>
      </c>
      <c r="CI40" s="49">
        <f t="shared" ref="CI40:CI43" si="436">(SUMIF($AF$4:$AF$108,$BT40,$AX$4:$AX$108)+SUMIF($AH$4:$AH$108,$BT40,$AY$4:$AY$108))</f>
        <v>0</v>
      </c>
      <c r="CJ40" s="49">
        <f t="shared" ref="CJ40:CJ43" si="437">IFERROR(CG40*3+CH40*1,0)</f>
        <v>0</v>
      </c>
      <c r="CK40" s="49" t="str">
        <f t="shared" ref="CK40:CK43" si="438">CB40</f>
        <v>E</v>
      </c>
      <c r="CL40" s="49">
        <f>IF(CF40&gt;0,RANK(CJ40,CJ40:CJ43),)</f>
        <v>1</v>
      </c>
      <c r="CM40" s="49">
        <f>IF(AND(CF40&gt;0,COUNTIF(CL40:CL43,CL40)&gt;1),SUMIFS($AI$4:$AI$108,$AF$4:$AF$108,$BT40,$M$4:$M$108,1)+SUMIFS($AK$4:$AK$108,$AH$4:$AH$108,$BT40,$M$4:$M$108,1)-SUMIFS($AK$4:$AK$108,$AF$4:$AF$108,$BT40,$M$4:$M$108,1)-SUMIFS($AI$4:$AI$108,$AH$4:$AH$108,$BT40,$M$4:$M$108,1),)</f>
        <v>0</v>
      </c>
      <c r="CN40" s="49">
        <f>IF(AND(CF40&gt;0,COUNTIF(CL40:CL43,CL40)&gt;1),CL40+RANK(CM40,CM40:CM43)-1,CL40)</f>
        <v>1</v>
      </c>
      <c r="CO40" s="49">
        <f>IF(AND(CF40&gt;0,COUNTIF(CN40:CN43,CN40)&gt;1),SUMIFS($AI$4:$AI$108,$AF$4:$AF$108,$BT40,$M$4:$M$108,1)+SUMIFS($AK$4:$AK$108,$AH$4:$AH$108,$BT40,$M$4:$M$108,1),)</f>
        <v>0</v>
      </c>
      <c r="CP40" s="49">
        <f>IF(AND(CF40&gt;0,COUNTIF(CN40:CN43,CN40)&gt;1),CN40+RANK(CO40,CO40:CO43)-1,CN40)</f>
        <v>1</v>
      </c>
      <c r="CQ40" s="49">
        <f t="shared" ref="CQ40:CQ43" si="439">IF(CP40=0,"",CP40)</f>
        <v>1</v>
      </c>
      <c r="CR40" s="49">
        <f>IF(OR(CQ40="",COUNTIF(CQ40:CQ43,CQ40)=1),"",$BZ40)</f>
        <v>0</v>
      </c>
      <c r="CS40" s="49">
        <f>IF(CQ40="","",IF(COUNTIF(CQ40:CQ43,CQ40)=1,CQ40,CQ40+RANK(CR40,CR40:CR43,0)-1))</f>
        <v>1</v>
      </c>
      <c r="CT40" s="49">
        <f>IF(OR(CS40="",COUNTIF(CS40:CS43,CS40)=1),"",$BX40)</f>
        <v>0</v>
      </c>
      <c r="CU40" s="49">
        <f>IF(CQ40="","",IF(COUNTIF(CS40:CS43,CS40)=1,CS40,CS40+RANK(CT40,CT40:CT43,0)-1))</f>
        <v>1</v>
      </c>
      <c r="CV40" s="49">
        <f>IF(OR(CU40="",COUNTIF(CU40:CU43,CU40)=1),"",$BU40)</f>
        <v>0</v>
      </c>
      <c r="CW40" s="49">
        <f>IF(CQ40="","",IF(COUNTIF(CU40:CU43,CU40)=1,CU40,CU40+RANK(CV40,CV40:CV43,0)-1))</f>
        <v>1</v>
      </c>
      <c r="CX40" s="49">
        <f>IF(CF40&gt;0,BM38+RANK(CW40,CW40:CW43,1),)</f>
        <v>1</v>
      </c>
      <c r="CY40" s="14"/>
      <c r="CZ40" s="14">
        <f t="shared" ref="CZ40:CZ43" si="440">IF(CC40=2,BT40,)</f>
        <v>0</v>
      </c>
      <c r="DA40" s="49">
        <f t="shared" ref="DA40:DA43" si="441">(SUMIF($AF$4:$AF$108,$BT40,$AZ$4:$AZ$108)+SUMIF($AH$4:$AH$108,$BT40,$BA$4:$BA$108))</f>
        <v>0</v>
      </c>
      <c r="DB40" s="49">
        <f t="shared" ref="DB40:DB43" si="442">(SUMIF($AF$4:$AF$108,$BT40,$BB$4:$BB$108)+SUMIF($AH$4:$AH$108,$BT40,$BC$4:$BC$108))</f>
        <v>0</v>
      </c>
      <c r="DC40" s="49">
        <f t="shared" ref="DC40:DC43" si="443">(SUMIF($AF$4:$AF$108,$BT40,$BD$4:$BD$108)+SUMIF($AH$4:$AH$108,$BT40,$BE$4:$BE$108))</f>
        <v>0</v>
      </c>
      <c r="DD40" s="49">
        <f t="shared" ref="DD40:DD43" si="444">IFERROR(DA40*3+DB40*1,0)</f>
        <v>0</v>
      </c>
      <c r="DE40" s="49" t="str">
        <f t="shared" ref="DE40:DE43" si="445">$CB40</f>
        <v>E</v>
      </c>
      <c r="DF40" s="49">
        <f>IF(CZ40&gt;0,RANK(DD40,DD40:DD43)+CG38,)</f>
        <v>0</v>
      </c>
      <c r="DG40" s="49">
        <f>IF(AND(CZ40&gt;0,COUNTIF(DF40:DF43,DF40)&gt;1),SUMIFS($AI$4:$AI$108,$AF$4:$AF$108,$BT40,$M$4:$M$108,2)+SUMIFS($AK$4:$AK$108,$AH$4:$AH108,$BT40,$M$4:$M$108,2)-SUMIFS($AK$4:$AK$108,$AF$4:$AF$108,$BT40,$M$4:$M$108,2)-SUMIFS($AI$4:$AI$108,$AH$4:$AH$108,$BT40,$M$4:$M$108,2),)</f>
        <v>0</v>
      </c>
      <c r="DH40" s="49">
        <f>IF(AND(CZ40&gt;0,COUNTIF(DF40:DF43,DF40)&gt;1),DF40+RANK(DG40,DG40:DG43)-1,DF40)</f>
        <v>0</v>
      </c>
      <c r="DI40" s="49">
        <f>IF(AND(CZ40&gt;0,COUNTIF(DH40:DH43,DH40)&gt;1),SUMIFS($AI$4:$AI$108,$AF$4:$AF$108,$BT40,$M$4:$M$108,2)+SUMIFS($AK$4:$AK$108,$AH$4:$AH$108,$BT40,$M$4:$M$108,2),)</f>
        <v>0</v>
      </c>
      <c r="DJ40" s="49">
        <f>IF(AND(CZ40&gt;0,COUNTIF(DH40:DH43,DH40)&gt;1),DH40+RANK(DI40,DI40:DI43)-1,DH40)</f>
        <v>0</v>
      </c>
      <c r="DK40" s="49" t="str">
        <f t="shared" ref="DK40:DK43" si="446">IF(DJ40=0,"",DJ40)</f>
        <v/>
      </c>
      <c r="DL40" s="49" t="str">
        <f>IF(OR(DK40="",COUNTIF(DK40:DK43,DK40)=1),"",$BZ40)</f>
        <v/>
      </c>
      <c r="DM40" s="49" t="str">
        <f>IF(DK40="","",IF(COUNTIF(DK40:DK43,DK40)=1,DK40,DK40+RANK(DL40,DL40:DL43,0)-1))</f>
        <v/>
      </c>
      <c r="DN40" s="49" t="str">
        <f>IF(OR(DM40="",COUNTIF(DM40:DM43,DM40)=1),"",$BX40)</f>
        <v/>
      </c>
      <c r="DO40" s="49" t="str">
        <f>IF(DK40="","",IF(COUNTIF(DM40:DM43,DM40)=1,DM40,DM40+RANK(DN40,DN40:DN43,0)-1))</f>
        <v/>
      </c>
      <c r="DP40" s="49" t="str">
        <f>IF(OR(DO40="",COUNTIF(DO40:DO43,DO40)=1),"",$BU40)</f>
        <v/>
      </c>
      <c r="DQ40" s="49" t="str">
        <f>IF(DK40="","",IF(COUNTIF(DO40:DO43,DO40)=1,DO40,DO40+RANK(DP40,DP40:DP43,0)-1))</f>
        <v/>
      </c>
      <c r="DR40" s="49">
        <f>IF(CZ40&gt;0,CG38+RANK(DQ40,DQ40:DQ43,1),)</f>
        <v>0</v>
      </c>
      <c r="DS40" s="14"/>
      <c r="DT40" s="49">
        <f t="shared" ref="DT40:DT43" si="447">IF(CC40=3,BT40,)</f>
        <v>0</v>
      </c>
      <c r="DU40" s="49">
        <f t="shared" ref="DU40:DU43" si="448">(SUMIF($AF$4:$AF$108,BT40,$BF$4:$BF$108)+SUMIF($AH$4:$AH$108,BT40,$BG$4:$BG$108))</f>
        <v>0</v>
      </c>
      <c r="DV40" s="49">
        <f t="shared" ref="DV40:DV43" si="449">(SUMIF($AF$4:$AF$108,BT40,$BH$4:$BH$108)+SUMIF($AH$4:$AH$108,BT40,$BI$4:$BI$108))</f>
        <v>0</v>
      </c>
      <c r="DW40" s="49">
        <f t="shared" ref="DW40:DW43" si="450">(SUMIF($AF$4:$AF$108,BT40,$BJ$4:$BJ$108)+SUMIF($AH$4:$AH$108,BT40,$BK$4:$BK$108))</f>
        <v>0</v>
      </c>
      <c r="DX40" s="49">
        <f t="shared" ref="DX40:DX43" si="451">IFERROR(DU40*3+DV40*1,0)</f>
        <v>0</v>
      </c>
      <c r="DY40" s="49" t="str">
        <f t="shared" ref="DY40:DY43" si="452">CB40</f>
        <v>E</v>
      </c>
      <c r="DZ40" s="49">
        <f>IF(DT40&gt;0,RANK(DX40,DX40:DX43)+CG38+DA38,)</f>
        <v>0</v>
      </c>
      <c r="EA40" s="49">
        <f>IF(AND(DT40&gt;0,COUNTIF(DZ40:DZ43,DZ40)&gt;1),SUMIFS($AI$4:$AI$108,$AF$4:$AF$108,$BT40,$M$4:$M$108,3)+SUMIFS($AK$4:$AK$108,$AH$4:$AH$108,$BT40,$M$4:$M$108,3)-SUMIFS($AK$4:$AK$108,$AF$4:$AF$108,$BT40,$M$4:$M$108,3)-SUMIFS($AI$4:$AI$108,$AH$4:$AH$108,$BT40,$M$4:$M$108,3),)</f>
        <v>0</v>
      </c>
      <c r="EB40" s="49">
        <f>IF(AND(DT40&gt;0,COUNTIF(DZ40:DZ43,DZ40)&gt;1),DZ40+RANK(EA40,EA40:EA43)-1,DZ40)</f>
        <v>0</v>
      </c>
      <c r="EC40" s="49">
        <f>IF(AND(DT40&gt;0,COUNTIF(EB40:EB43,EB40)&gt;1),SUMIFS($AI$4:$AI$108,$AF$4:$AF$108,$BT40,$M$4:$M$108,3)+SUMIFS($AK$4:$AK$108,$AH$4:$AH$108,$BT40,$M$4:$M$108,3),)</f>
        <v>0</v>
      </c>
      <c r="ED40" s="49">
        <f>IF(AND(DT40&gt;0,COUNTIF(EB40:EB43,EB40)&gt;1),EB40+RANK(EC40,EC40:EC43)-1,EB40)</f>
        <v>0</v>
      </c>
      <c r="EE40" s="49" t="str">
        <f t="shared" ref="EE40:EE43" si="453">IF(ED40=0,"",ED40)</f>
        <v/>
      </c>
      <c r="EF40" s="49" t="str">
        <f>IF(OR(EE40="",COUNTIF(EE40:EE43,EE40)=1),"",$BZ40)</f>
        <v/>
      </c>
      <c r="EG40" s="49" t="str">
        <f>IF(EE40="","",IF(COUNTIF(EE40:EE43,EE40)=1,EE40,EE40+RANK(EF40,EF40:EF43,0)-1))</f>
        <v/>
      </c>
      <c r="EH40" s="49" t="str">
        <f>IF(OR(EG40="",COUNTIF(EG40:EG43,EG40)=1),"",$BX40)</f>
        <v/>
      </c>
      <c r="EI40" s="49" t="str">
        <f>IF(EE40="","",IF(COUNTIF(EG40:EG43,EG40)=1,EG40,EG40+RANK(EH40,EH40:EH43,0)-1))</f>
        <v/>
      </c>
      <c r="EJ40" s="49" t="str">
        <f>IF(OR(EI40="",COUNTIF(EI40:EI43,EI40)=1),"",$BU40)</f>
        <v/>
      </c>
      <c r="EK40" s="49" t="str">
        <f>IF(EE40="","",IF(COUNTIF(EI40:EI43,EI40)=1,EI40,EI40+RANK(EJ40,EJ40:EJ43,0)-1))</f>
        <v/>
      </c>
      <c r="EL40" s="49">
        <f>IF(DT40&gt;0,CG38+DA38+RANK(EK40,EK40:EK43,1),)</f>
        <v>0</v>
      </c>
      <c r="EM40" s="14"/>
      <c r="EN40" s="49">
        <f t="shared" ref="EN40:EN43" si="454">IF(CC40=4,BT40,)</f>
        <v>0</v>
      </c>
      <c r="EO40" s="49">
        <f t="shared" ref="EO40:EO43" si="455">(SUMIF($AF$4:$AF$108,$BT40,$BL$4:$BL$108)+SUMIF($AH$4:$AH$108,$BT40,$BM$4:$BM$108))</f>
        <v>0</v>
      </c>
      <c r="EP40" s="49">
        <f t="shared" ref="EP40:EP43" si="456">(SUMIF($AF$4:$AF$108,$BT40,$BN$4:$BN$108)+SUMIF($AH$4:$AH$108,$BT40,$BO$4:$BO$108))</f>
        <v>0</v>
      </c>
      <c r="EQ40" s="49">
        <f t="shared" ref="EQ40:EQ43" si="457">(SUMIF($AF$4:$AF$108,$BT40,$BP$4:$BP$108)+SUMIF($AH$4:$AH$108,$BT40,$BQ$4:$BQ$108))</f>
        <v>0</v>
      </c>
      <c r="ER40" s="49">
        <f t="shared" ref="ER40:ER43" si="458">IFERROR(EO40*3+EP40*1,0)</f>
        <v>0</v>
      </c>
      <c r="ES40" s="49" t="str">
        <f t="shared" ref="ES40:ES43" si="459">$CB40</f>
        <v>E</v>
      </c>
      <c r="ET40" s="49">
        <f>IF(EN40&gt;0,RANK(ER40,ER40:ER43)+CG38+DA38+DU38,)</f>
        <v>0</v>
      </c>
      <c r="EU40" s="49">
        <f>IF(AND(EN40&gt;0,COUNTIF(ET40:ET43,ET40)&gt;1),SUMIFS($AI$4:$AI$108,$AF$4:$AF$108,$BT40,$M$4:$M$108,4)+SUMIFS($AK$4:$AK$108,$AH$4:$AH$108,$BT40,$M$4:$M$108,4)-SUMIFS($AK$4:$AK$108,$AF$4:$AF$108,$BT40,$M$4:$M$108,4)-SUMIFS($AI$4:$AI$108,$AH$4:$AH$108,$BT40,$M$4:$M$108,4),)</f>
        <v>0</v>
      </c>
      <c r="EV40" s="49">
        <f>IF(AND(EN40&gt;0,COUNTIF(ET40:ET43,ET40)&gt;1),ET40+RANK(EU40,EU40:EU43)-1,ET40)</f>
        <v>0</v>
      </c>
      <c r="EW40" s="49">
        <f t="shared" ref="EW40:EW43" si="460">IF(AND(EN40&gt;0,COUNTIF(EV40:EV43,EV40)&gt;1),SUMIFS($AI$4:$AI$108,$AF$4:$AF$108,$BT40,$M$4:$M$108,4)+SUMIFS($AK$4:$AK$108,$AH$4:$AH$108,$BT40,$M$4:$M$108,4),)</f>
        <v>0</v>
      </c>
      <c r="EX40" s="49">
        <f>IF(AND(EN40&gt;0,COUNTIF(EV40:EV43,EV40)&gt;1),EV40+RANK(EW40,EW40:EW43)-1,EV40)</f>
        <v>0</v>
      </c>
      <c r="EY40" s="49" t="str">
        <f t="shared" ref="EY40:EY43" si="461">IF(EX40=0,"",EX40)</f>
        <v/>
      </c>
      <c r="EZ40" s="49" t="str">
        <f>IF(OR(EY40="",COUNTIF(EY40:EY43,EY40)=1),"",$BZ40)</f>
        <v/>
      </c>
      <c r="FA40" s="49" t="str">
        <f>IF(EY40="","",IF(COUNTIF(EY40:EY43,EY40)=1,EY40,EY40+RANK(EZ40,EZ40:EZ43,0)-1))</f>
        <v/>
      </c>
      <c r="FB40" s="49" t="str">
        <f>IF(OR(FA40="",COUNTIF(FA40:FA43,FA40)=1),"",$BX40)</f>
        <v/>
      </c>
      <c r="FC40" s="49" t="str">
        <f>IF(EY40="","",IF(COUNTIF(FA40:FA43,FA40)=1,FA40,FA40+RANK(FB40,FB40:FB43,0)-1))</f>
        <v/>
      </c>
      <c r="FD40" s="49" t="str">
        <f>IF(OR(FC40="",COUNTIF(FC40:FC43,FC40)=1),"",$BU40)</f>
        <v/>
      </c>
      <c r="FE40" s="49" t="str">
        <f>IF(EY40="","",IF(COUNTIF(FC40:FC43,FC40)=1,FC40,FC40+RANK(FD40,FD40:FD43,0)-1))</f>
        <v/>
      </c>
      <c r="FF40" s="49">
        <f>IF(EN40&gt;0,CG38+DA38+DU38+RANK(FE40,FE40:FE43,1),)</f>
        <v>0</v>
      </c>
      <c r="FG40" s="14"/>
      <c r="FH40" s="49">
        <f>IFERROR(VLOOKUP(FJ40,CF39:CX43,19,FALSE),IFERROR(VLOOKUP(FJ40,CZ39:DR43,19,FALSE),IFERROR(VLOOKUP(FJ40,DT39:EL43,19,FALSE),VLOOKUP(FJ40,EN39:FF43,19,FALSE))))</f>
        <v>1</v>
      </c>
      <c r="FI40" s="49">
        <f>RANK(FH40,FH40:FH43,1)+COUNTIF(FH40,FH40)-1</f>
        <v>1</v>
      </c>
      <c r="FJ40" s="14" t="str">
        <f t="shared" ref="FJ40:FJ43" si="462">BT40</f>
        <v>Tyskland</v>
      </c>
      <c r="FK40" s="42"/>
      <c r="FL40" s="42"/>
      <c r="FM40" s="42"/>
      <c r="FN40" s="42"/>
      <c r="FO40" s="42"/>
      <c r="FP40" s="42"/>
      <c r="FQ40" s="42"/>
      <c r="FR40" s="42"/>
      <c r="FS40" s="42"/>
      <c r="FT40" s="42"/>
      <c r="FU40" s="42"/>
      <c r="FV40" s="42"/>
      <c r="FW40" s="42"/>
      <c r="FX40" s="42"/>
      <c r="FY40" s="42"/>
      <c r="FZ40" s="44">
        <v>38</v>
      </c>
      <c r="GA40" s="44" t="str">
        <f t="shared" si="79"/>
        <v>CGEDIFLK</v>
      </c>
      <c r="GB40" s="44" t="s">
        <v>163</v>
      </c>
      <c r="GC40" s="44" t="s">
        <v>149</v>
      </c>
      <c r="GD40" s="44" t="s">
        <v>148</v>
      </c>
      <c r="GE40" s="44" t="s">
        <v>147</v>
      </c>
      <c r="GF40" s="44" t="s">
        <v>150</v>
      </c>
      <c r="GG40" s="44" t="s">
        <v>109</v>
      </c>
      <c r="GH40" s="44" t="s">
        <v>152</v>
      </c>
      <c r="GI40" s="44" t="s">
        <v>151</v>
      </c>
      <c r="GJ40" s="100" t="str">
        <f t="shared" ref="GJ40:GQ40" si="463">VLOOKUP(GB40,$FM$3:$FN$15,2,FALSE)</f>
        <v>Haiti</v>
      </c>
      <c r="GK40" s="100" t="str">
        <f t="shared" si="463"/>
        <v>Iran</v>
      </c>
      <c r="GL40" s="100" t="str">
        <f t="shared" si="463"/>
        <v>Elfenbenskusten</v>
      </c>
      <c r="GM40" s="100" t="str">
        <f t="shared" si="463"/>
        <v>Australien</v>
      </c>
      <c r="GN40" s="100" t="str">
        <f t="shared" si="463"/>
        <v>Irak</v>
      </c>
      <c r="GO40" s="100" t="str">
        <f t="shared" si="463"/>
        <v>Sverige</v>
      </c>
      <c r="GP40" s="100" t="str">
        <f t="shared" si="463"/>
        <v>Ghana</v>
      </c>
      <c r="GQ40" s="100" t="str">
        <f t="shared" si="463"/>
        <v>Uzbekistan</v>
      </c>
      <c r="GR40" s="42" t="str">
        <f t="shared" si="81"/>
        <v/>
      </c>
      <c r="GS40" s="42"/>
      <c r="GT40" s="42"/>
      <c r="GU40" s="42"/>
      <c r="GV40" s="42"/>
      <c r="GW40" s="42"/>
      <c r="GX40" s="44"/>
    </row>
    <row r="41" spans="1:206" ht="14.25" customHeight="1" x14ac:dyDescent="0.35">
      <c r="A41" s="42"/>
      <c r="B41" s="85">
        <v>9</v>
      </c>
      <c r="C41" s="86">
        <v>46188</v>
      </c>
      <c r="D41" s="87" t="s">
        <v>183</v>
      </c>
      <c r="E41" s="88" t="s">
        <v>157</v>
      </c>
      <c r="F41" s="89" t="s">
        <v>184</v>
      </c>
      <c r="G41" s="90"/>
      <c r="H41" s="85" t="s">
        <v>157</v>
      </c>
      <c r="I41" s="90"/>
      <c r="J41" s="85" t="str">
        <f t="shared" si="382"/>
        <v/>
      </c>
      <c r="K41" s="160">
        <f>IF(OR(G41="",I41="",'Resultat &amp; tabell'!G41="",'Resultat &amp; tabell'!I41=""),0,IF(G41='Resultat &amp; tabell'!G41,1,0)+IF(I41='Resultat &amp; tabell'!I41,1,0)+IF(J41='Resultat &amp; tabell'!J41,3,0))</f>
        <v>0</v>
      </c>
      <c r="L41" s="155"/>
      <c r="M41" s="92">
        <f t="shared" si="383"/>
        <v>1</v>
      </c>
      <c r="N41" s="46">
        <v>2</v>
      </c>
      <c r="O41" s="104" t="str">
        <f>VLOOKUP(N41,FI40:FJ43,2,FALSE)</f>
        <v>Curaçao</v>
      </c>
      <c r="P41" s="105">
        <f t="shared" si="384"/>
        <v>0</v>
      </c>
      <c r="Q41" s="105">
        <f t="shared" si="385"/>
        <v>0</v>
      </c>
      <c r="R41" s="105">
        <f t="shared" si="386"/>
        <v>0</v>
      </c>
      <c r="S41" s="105">
        <f t="shared" si="387"/>
        <v>0</v>
      </c>
      <c r="T41" s="105">
        <f t="shared" si="388"/>
        <v>0</v>
      </c>
      <c r="U41" s="105">
        <f t="shared" si="389"/>
        <v>0</v>
      </c>
      <c r="V41" s="106">
        <f t="shared" si="390"/>
        <v>0</v>
      </c>
      <c r="W41" s="42"/>
      <c r="X41" s="43"/>
      <c r="Y41" s="44"/>
      <c r="Z41" s="44"/>
      <c r="AA41" s="44"/>
      <c r="AB41" s="47"/>
      <c r="AC41" s="48"/>
      <c r="AD41" s="42"/>
      <c r="AE41" s="98">
        <f t="shared" ref="AE41:AH41" si="464">C41</f>
        <v>46188</v>
      </c>
      <c r="AF41" s="98" t="str">
        <f t="shared" si="464"/>
        <v>Elfenbenskusten</v>
      </c>
      <c r="AG41" s="98" t="str">
        <f t="shared" si="464"/>
        <v>-</v>
      </c>
      <c r="AH41" s="98" t="str">
        <f t="shared" si="464"/>
        <v>Ecuador</v>
      </c>
      <c r="AI41" s="90" t="str">
        <f t="shared" si="392"/>
        <v/>
      </c>
      <c r="AJ41" s="85" t="str">
        <f t="shared" si="393"/>
        <v>-</v>
      </c>
      <c r="AK41" s="90" t="str">
        <f t="shared" si="394"/>
        <v/>
      </c>
      <c r="AL41" s="85" t="str">
        <f t="shared" si="395"/>
        <v/>
      </c>
      <c r="AM41" s="91"/>
      <c r="AN41" s="49">
        <f t="shared" si="396"/>
        <v>0</v>
      </c>
      <c r="AO41" s="49">
        <f t="shared" si="397"/>
        <v>0</v>
      </c>
      <c r="AP41" s="49">
        <f t="shared" si="398"/>
        <v>0</v>
      </c>
      <c r="AQ41" s="49">
        <f t="shared" si="399"/>
        <v>0</v>
      </c>
      <c r="AR41" s="49">
        <f t="shared" si="400"/>
        <v>0</v>
      </c>
      <c r="AS41" s="49">
        <f t="shared" si="401"/>
        <v>0</v>
      </c>
      <c r="AT41" s="49">
        <f t="shared" si="402"/>
        <v>0</v>
      </c>
      <c r="AU41" s="49">
        <f t="shared" si="403"/>
        <v>0</v>
      </c>
      <c r="AV41" s="49">
        <f t="shared" si="404"/>
        <v>0</v>
      </c>
      <c r="AW41" s="49">
        <f t="shared" si="405"/>
        <v>0</v>
      </c>
      <c r="AX41" s="49">
        <f t="shared" si="406"/>
        <v>0</v>
      </c>
      <c r="AY41" s="49">
        <f t="shared" si="407"/>
        <v>0</v>
      </c>
      <c r="AZ41" s="49">
        <f t="shared" si="408"/>
        <v>0</v>
      </c>
      <c r="BA41" s="49">
        <f t="shared" si="409"/>
        <v>0</v>
      </c>
      <c r="BB41" s="49">
        <f t="shared" si="410"/>
        <v>0</v>
      </c>
      <c r="BC41" s="49">
        <f t="shared" si="411"/>
        <v>0</v>
      </c>
      <c r="BD41" s="49">
        <f t="shared" si="412"/>
        <v>0</v>
      </c>
      <c r="BE41" s="49">
        <f t="shared" si="413"/>
        <v>0</v>
      </c>
      <c r="BF41" s="49">
        <f t="shared" si="414"/>
        <v>0</v>
      </c>
      <c r="BG41" s="49">
        <f t="shared" si="415"/>
        <v>0</v>
      </c>
      <c r="BH41" s="49">
        <f t="shared" si="416"/>
        <v>0</v>
      </c>
      <c r="BI41" s="49">
        <f t="shared" si="417"/>
        <v>0</v>
      </c>
      <c r="BJ41" s="49">
        <f t="shared" si="418"/>
        <v>0</v>
      </c>
      <c r="BK41" s="49">
        <f t="shared" si="419"/>
        <v>0</v>
      </c>
      <c r="BL41" s="49">
        <f t="shared" si="420"/>
        <v>0</v>
      </c>
      <c r="BM41" s="49">
        <f t="shared" si="421"/>
        <v>0</v>
      </c>
      <c r="BN41" s="49">
        <f t="shared" si="422"/>
        <v>0</v>
      </c>
      <c r="BO41" s="49">
        <f t="shared" si="423"/>
        <v>0</v>
      </c>
      <c r="BP41" s="49">
        <f t="shared" si="424"/>
        <v>0</v>
      </c>
      <c r="BQ41" s="49">
        <f t="shared" si="425"/>
        <v>0</v>
      </c>
      <c r="BR41" s="14"/>
      <c r="BS41" s="14"/>
      <c r="BT41" s="14" t="s">
        <v>182</v>
      </c>
      <c r="BU41" s="49">
        <f t="shared" si="426"/>
        <v>0</v>
      </c>
      <c r="BV41" s="49">
        <f t="shared" si="427"/>
        <v>0</v>
      </c>
      <c r="BW41" s="49">
        <f t="shared" si="428"/>
        <v>0</v>
      </c>
      <c r="BX41" s="49">
        <f t="shared" si="429"/>
        <v>0</v>
      </c>
      <c r="BY41" s="49">
        <f t="shared" si="430"/>
        <v>0</v>
      </c>
      <c r="BZ41" s="49">
        <f t="shared" si="431"/>
        <v>0</v>
      </c>
      <c r="CA41" s="49">
        <f t="shared" si="432"/>
        <v>0</v>
      </c>
      <c r="CB41" s="49" t="s">
        <v>148</v>
      </c>
      <c r="CC41" s="99">
        <f>RANK(CA41,CA40:CA43)</f>
        <v>1</v>
      </c>
      <c r="CD41" s="49">
        <f>SUMPRODUCT((CA40:CA43=CA41)*(BZ40:BZ43&gt;BZ41))</f>
        <v>0</v>
      </c>
      <c r="CE41" s="14"/>
      <c r="CF41" s="14" t="str">
        <f t="shared" si="433"/>
        <v>Curaçao</v>
      </c>
      <c r="CG41" s="49">
        <f t="shared" si="434"/>
        <v>0</v>
      </c>
      <c r="CH41" s="49">
        <f t="shared" si="435"/>
        <v>0</v>
      </c>
      <c r="CI41" s="49">
        <f t="shared" si="436"/>
        <v>0</v>
      </c>
      <c r="CJ41" s="49">
        <f t="shared" si="437"/>
        <v>0</v>
      </c>
      <c r="CK41" s="49" t="str">
        <f t="shared" si="438"/>
        <v>E</v>
      </c>
      <c r="CL41" s="49">
        <f>IF(CF41&gt;0,RANK(CJ41,CJ40:CJ43),)</f>
        <v>1</v>
      </c>
      <c r="CM41" s="49">
        <f>IF(AND(CF41&gt;0,COUNTIF(CL40:CL43,CL41)&gt;1),SUMIFS($AI$4:$AI$108,$AF$4:$AF$108,$BT41,$M$4:$M$108,1)+SUMIFS($AK$4:$AK$108,$AH$4:$AH$108,$BT41,$M$4:$M$108,1)-SUMIFS($AK$4:$AK$108,$AF$4:$AF$108,$BT41,$M$4:$M$108,1)-SUMIFS($AI$4:$AI$108,$AH$4:$AH$108,$BT41,$M$4:$M$108,1),)</f>
        <v>0</v>
      </c>
      <c r="CN41" s="49">
        <f>IF(AND(CF41&gt;0,COUNTIF(CL40:CL43,CL41)&gt;1),CL41+RANK(CM41,CM40:CM43)-1,CL41)</f>
        <v>1</v>
      </c>
      <c r="CO41" s="49">
        <f>IF(AND(CF41&gt;0,COUNTIF(CN40:CN43,CN41)&gt;1),SUMIFS($AI$4:$AI$108,$AF$4:$AF$108,$BT41,$M$4:$M$108,1)+SUMIFS($AK$4:$AK$108,$AH$4:$AH$108,$BT41,$M$4:$M$108,1),)</f>
        <v>0</v>
      </c>
      <c r="CP41" s="49">
        <f>IF(AND(CF41&gt;0,COUNTIF(CN40:CN43,CN41)&gt;1),CN41+RANK(CO41,CO40:CO43)-1,CN41)</f>
        <v>1</v>
      </c>
      <c r="CQ41" s="49">
        <f t="shared" si="439"/>
        <v>1</v>
      </c>
      <c r="CR41" s="49">
        <f>IF(OR(CQ41="",COUNTIF(CQ40:CQ43,CQ41)=1),"",$BZ41)</f>
        <v>0</v>
      </c>
      <c r="CS41" s="49">
        <f>IF(CQ41="","",IF(COUNTIF(CQ40:CQ43,CQ41)=1,CQ41,CQ41+RANK(CR41,CR40:CR43,0)-1))</f>
        <v>1</v>
      </c>
      <c r="CT41" s="49">
        <f>IF(OR(CS41="",COUNTIF(CS40:CS43,CS41)=1),"",$BX41)</f>
        <v>0</v>
      </c>
      <c r="CU41" s="49">
        <f>IF(CQ41="","",IF(COUNTIF(CS40:CS43,CS41)=1,CS41,CS41+RANK(CT41,CT40:CT43,0)-1))</f>
        <v>1</v>
      </c>
      <c r="CV41" s="49">
        <f>IF(OR(CU41="",COUNTIF(CU40:CU43,CU41)=1),"",$BU41)</f>
        <v>0</v>
      </c>
      <c r="CW41" s="49">
        <f>IF(CQ41="","",IF(COUNTIF(CU40:CU43,CU41)=1,CU41,CU41+RANK(CV41,CV40:CV43,0)-1))</f>
        <v>1</v>
      </c>
      <c r="CX41" s="49">
        <f>IF(CF41&gt;0,BM38+RANK(CW41,CW40:CW43,1),)</f>
        <v>1</v>
      </c>
      <c r="CY41" s="14"/>
      <c r="CZ41" s="14">
        <f t="shared" si="440"/>
        <v>0</v>
      </c>
      <c r="DA41" s="49">
        <f t="shared" si="441"/>
        <v>0</v>
      </c>
      <c r="DB41" s="49">
        <f t="shared" si="442"/>
        <v>0</v>
      </c>
      <c r="DC41" s="49">
        <f t="shared" si="443"/>
        <v>0</v>
      </c>
      <c r="DD41" s="49">
        <f t="shared" si="444"/>
        <v>0</v>
      </c>
      <c r="DE41" s="49" t="str">
        <f t="shared" si="445"/>
        <v>E</v>
      </c>
      <c r="DF41" s="49">
        <f>IF(CZ41&gt;0,RANK(DD41,DD40:DD43)+CG38,)</f>
        <v>0</v>
      </c>
      <c r="DG41" s="49">
        <f>IF(AND(CZ41&gt;0,COUNTIF(DF40:DF43,DF41)&gt;1),SUMIFS($AI$4:$AI$108,$AF$4:$AF$108,$BT41,$M$4:$M$108,2)+SUMIFS($AK$4:$AK$108,$AH$4:$AH108,$BT41,$M$4:$M$108,2)-SUMIFS($AK$4:$AK$108,$AF$4:$AF$108,$BT41,$M$4:$M$108,2)-SUMIFS($AI$4:$AI$108,$AH$4:$AH$108,$BT41,$M$4:$M$108,2),)</f>
        <v>0</v>
      </c>
      <c r="DH41" s="49">
        <f>IF(AND(CZ41&gt;0,COUNTIF(DF40:DF43,DF41)&gt;1),DF41+RANK(DG41,DG40:DG43)-1,DF41)</f>
        <v>0</v>
      </c>
      <c r="DI41" s="49">
        <f>IF(AND(CZ41&gt;0,COUNTIF(DH40:DH43,DH41)&gt;1),SUMIFS($AI$4:$AI$108,$AF$4:$AF$108,$BT41,$M$4:$M$108,2)+SUMIFS($AK$4:$AK$108,$AH$4:$AH$108,$BT41,$M$4:$M$108,2),)</f>
        <v>0</v>
      </c>
      <c r="DJ41" s="49">
        <f>IF(AND(CZ41&gt;0,COUNTIF(DH40:DH43,DH41)&gt;1),DH41+RANK(DI41,DI40:DI43)-1,DH41)</f>
        <v>0</v>
      </c>
      <c r="DK41" s="49" t="str">
        <f t="shared" si="446"/>
        <v/>
      </c>
      <c r="DL41" s="49" t="str">
        <f>IF(OR(DK41="",COUNTIF(DK40:DK43,DK41)=1),"",$BZ41)</f>
        <v/>
      </c>
      <c r="DM41" s="49" t="str">
        <f>IF(DK41="","",IF(COUNTIF(DK40:DK43,DK41)=1,DK41,DK41+RANK(DL41,DL40:DL43,0)-1))</f>
        <v/>
      </c>
      <c r="DN41" s="49" t="str">
        <f>IF(OR(DM41="",COUNTIF(DM40:DM43,DM41)=1),"",$BX41)</f>
        <v/>
      </c>
      <c r="DO41" s="49" t="str">
        <f>IF(DK41="","",IF(COUNTIF(DM40:DM43,DM41)=1,DM41,DM41+RANK(DN41,DN40:DN43,0)-1))</f>
        <v/>
      </c>
      <c r="DP41" s="49" t="str">
        <f>IF(OR(DO41="",COUNTIF(DO40:DO43,DO41)=1),"",$BU41)</f>
        <v/>
      </c>
      <c r="DQ41" s="49" t="str">
        <f>IF(DK41="","",IF(COUNTIF(DO40:DO43,DO41)=1,DO41,DO41+RANK(DP41,DP40:DP43,0)-1))</f>
        <v/>
      </c>
      <c r="DR41" s="49">
        <f>IF(CZ41&gt;0,CG38+RANK(DQ41,DQ40:DQ43,1),)</f>
        <v>0</v>
      </c>
      <c r="DS41" s="14"/>
      <c r="DT41" s="49">
        <f t="shared" si="447"/>
        <v>0</v>
      </c>
      <c r="DU41" s="49">
        <f t="shared" si="448"/>
        <v>0</v>
      </c>
      <c r="DV41" s="49">
        <f t="shared" si="449"/>
        <v>0</v>
      </c>
      <c r="DW41" s="49">
        <f t="shared" si="450"/>
        <v>0</v>
      </c>
      <c r="DX41" s="49">
        <f t="shared" si="451"/>
        <v>0</v>
      </c>
      <c r="DY41" s="49" t="str">
        <f t="shared" si="452"/>
        <v>E</v>
      </c>
      <c r="DZ41" s="49">
        <f>IF(DT41&gt;0,RANK(DX41,DX40:DX43)+CG38+DA38,)</f>
        <v>0</v>
      </c>
      <c r="EA41" s="49">
        <f>IF(AND(DT41&gt;0,COUNTIF(DZ40:DZ43,DZ41)&gt;1),SUMIFS($AI$4:$AI$108,$AF$4:$AF$108,$BT41,$M$4:$M$108,3)+SUMIFS($AK$4:$AK$108,$AH$4:$AH$108,$BT41,$M$4:$M$108,3)-SUMIFS($AK$4:$AK$108,$AF$4:$AF$108,$BT41,$M$4:$M$108,3)-SUMIFS($AI$4:$AI$108,$AH$4:$AH$108,$BT41,$M$4:$M$108,3),)</f>
        <v>0</v>
      </c>
      <c r="EB41" s="49">
        <f>IF(AND(DT41&gt;0,COUNTIF(DZ40:DZ43,DZ41)&gt;1),DZ41+RANK(EA41,EA40:EA43)-1,DZ41)</f>
        <v>0</v>
      </c>
      <c r="EC41" s="49">
        <f>IF(AND(DT41&gt;0,COUNTIF(EB40:EB43,EB41)&gt;1),SUMIFS($AI$4:$AI$108,$AF$4:$AF$108,$BT41,$M$4:$M$108,3)+SUMIFS($AK$4:$AK$108,$AH$4:$AH$108,$BT41,$M$4:$M$108,3),)</f>
        <v>0</v>
      </c>
      <c r="ED41" s="49">
        <f>IF(AND(DT41&gt;0,COUNTIF(EB40:EB43,EB41)&gt;1),EB41+RANK(EC41,EC40:EC43)-1,EB41)</f>
        <v>0</v>
      </c>
      <c r="EE41" s="49" t="str">
        <f t="shared" si="453"/>
        <v/>
      </c>
      <c r="EF41" s="49" t="str">
        <f>IF(OR(EE41="",COUNTIF(EE40:EE43,EE41)=1),"",$BZ41)</f>
        <v/>
      </c>
      <c r="EG41" s="49" t="str">
        <f>IF(EE41="","",IF(COUNTIF(EE40:EE43,EE41)=1,EE41,EE41+RANK(EF41,EF40:EF43,0)-1))</f>
        <v/>
      </c>
      <c r="EH41" s="49" t="str">
        <f>IF(OR(EG41="",COUNTIF(EG40:EG43,EG41)=1),"",$BX41)</f>
        <v/>
      </c>
      <c r="EI41" s="49" t="str">
        <f>IF(EE41="","",IF(COUNTIF(EG40:EG43,EG41)=1,EG41,EG41+RANK(EH41,EH40:EH43,0)-1))</f>
        <v/>
      </c>
      <c r="EJ41" s="49" t="str">
        <f>IF(OR(EI41="",COUNTIF(EI40:EI43,EI41)=1),"",$BU41)</f>
        <v/>
      </c>
      <c r="EK41" s="49" t="str">
        <f>IF(EE41="","",IF(COUNTIF(EI40:EI43,EI41)=1,EI41,EI41+RANK(EJ41,EJ40:EJ43,0)-1))</f>
        <v/>
      </c>
      <c r="EL41" s="49">
        <f>IF(DT41&gt;0,CG38+DA38+RANK(EK41,EK40:EK43,1),)</f>
        <v>0</v>
      </c>
      <c r="EM41" s="14"/>
      <c r="EN41" s="49">
        <f t="shared" si="454"/>
        <v>0</v>
      </c>
      <c r="EO41" s="49">
        <f t="shared" si="455"/>
        <v>0</v>
      </c>
      <c r="EP41" s="49">
        <f t="shared" si="456"/>
        <v>0</v>
      </c>
      <c r="EQ41" s="49">
        <f t="shared" si="457"/>
        <v>0</v>
      </c>
      <c r="ER41" s="49">
        <f t="shared" si="458"/>
        <v>0</v>
      </c>
      <c r="ES41" s="49" t="str">
        <f t="shared" si="459"/>
        <v>E</v>
      </c>
      <c r="ET41" s="49">
        <f>IF(EN41&gt;0,RANK(ER41,ER40:ER43)+CG38+DA38+DU38,)</f>
        <v>0</v>
      </c>
      <c r="EU41" s="49">
        <f>IF(AND(EN41&gt;0,COUNTIF(ET40:ET43,ET41)&gt;1),SUMIFS($AI$4:$AI$108,$AF$4:$AF$108,$BT41,$M$4:$M$108,4)+SUMIFS($AK$4:$AK$108,$AH$4:$AH$108,$BT41,$M$4:$M$108,4)-SUMIFS($AK$4:$AK$108,$AF$4:$AF$108,$BT41,$M$4:$M$108,4)-SUMIFS($AI$4:$AI$108,$AH$4:$AH$108,$BT41,$M$4:$M$108,4),)</f>
        <v>0</v>
      </c>
      <c r="EV41" s="49">
        <f>IF(AND(EN41&gt;0,COUNTIF(ET40:ET43,ET41)&gt;1),ET41+RANK(EU41,EU40:EU43)-1,ET41)</f>
        <v>0</v>
      </c>
      <c r="EW41" s="49">
        <f t="shared" si="460"/>
        <v>0</v>
      </c>
      <c r="EX41" s="49">
        <f>IF(AND(EN41&gt;0,COUNTIF(EV40:EV43,EV41)&gt;1),EV41+RANK(EW41,EW40:EW43)-1,EV41)</f>
        <v>0</v>
      </c>
      <c r="EY41" s="49" t="str">
        <f t="shared" si="461"/>
        <v/>
      </c>
      <c r="EZ41" s="49" t="str">
        <f>IF(OR(EY41="",COUNTIF(EY40:EY43,EY41)=1),"",$BZ41)</f>
        <v/>
      </c>
      <c r="FA41" s="49" t="str">
        <f>IF(EY41="","",IF(COUNTIF(EY40:EY43,EY41)=1,EY41,EY41+RANK(EZ41,EZ40:EZ43,0)-1))</f>
        <v/>
      </c>
      <c r="FB41" s="49" t="str">
        <f>IF(OR(FA41="",COUNTIF(FA40:FA43,FA41)=1),"",$BX41)</f>
        <v/>
      </c>
      <c r="FC41" s="49" t="str">
        <f>IF(EY41="","",IF(COUNTIF(FA40:FA43,FA41)=1,FA41,FA41+RANK(FB41,FB40:FB43,0)-1))</f>
        <v/>
      </c>
      <c r="FD41" s="49" t="str">
        <f>IF(OR(FC41="",COUNTIF(FC40:FC43,FC41)=1),"",$BU41)</f>
        <v/>
      </c>
      <c r="FE41" s="49" t="str">
        <f>IF(EY41="","",IF(COUNTIF(FC40:FC43,FC41)=1,FC41,FC41+RANK(FD41,FD40:FD43,0)-1))</f>
        <v/>
      </c>
      <c r="FF41" s="49">
        <f>IF(EN41&gt;0,CG38+DA38+DU38+RANK(FE41,FE40:FE43,1),)</f>
        <v>0</v>
      </c>
      <c r="FG41" s="14"/>
      <c r="FH41" s="49">
        <f>IFERROR(VLOOKUP(FJ41,CF39:CX43,19,FALSE),IFERROR(VLOOKUP(FJ41,CZ39:DR43,19,FALSE),IFERROR(VLOOKUP(FJ41,DT39:EL43,19,FALSE),VLOOKUP(FJ41,EN39:FF43,19,FALSE))))</f>
        <v>1</v>
      </c>
      <c r="FI41" s="49">
        <f>RANK(FH41,FH40:FH43,1)+COUNTIF(FH40:FH41,FH41)-1</f>
        <v>2</v>
      </c>
      <c r="FJ41" s="14" t="str">
        <f t="shared" si="462"/>
        <v>Curaçao</v>
      </c>
      <c r="FK41" s="42"/>
      <c r="FL41" s="42"/>
      <c r="FM41" s="42"/>
      <c r="FN41" s="42"/>
      <c r="FO41" s="42"/>
      <c r="FP41" s="42"/>
      <c r="FQ41" s="42"/>
      <c r="FR41" s="42"/>
      <c r="FS41" s="42"/>
      <c r="FT41" s="42"/>
      <c r="FU41" s="42"/>
      <c r="FV41" s="42"/>
      <c r="FW41" s="42"/>
      <c r="FX41" s="42"/>
      <c r="FY41" s="42"/>
      <c r="FZ41" s="44">
        <v>39</v>
      </c>
      <c r="GA41" s="44" t="str">
        <f t="shared" si="79"/>
        <v>CGEDJFLI</v>
      </c>
      <c r="GB41" s="44" t="s">
        <v>163</v>
      </c>
      <c r="GC41" s="44" t="s">
        <v>149</v>
      </c>
      <c r="GD41" s="44" t="s">
        <v>148</v>
      </c>
      <c r="GE41" s="44" t="s">
        <v>147</v>
      </c>
      <c r="GF41" s="44" t="s">
        <v>159</v>
      </c>
      <c r="GG41" s="44" t="s">
        <v>109</v>
      </c>
      <c r="GH41" s="44" t="s">
        <v>152</v>
      </c>
      <c r="GI41" s="44" t="s">
        <v>150</v>
      </c>
      <c r="GJ41" s="100" t="str">
        <f t="shared" ref="GJ41:GQ41" si="465">VLOOKUP(GB41,$FM$3:$FN$15,2,FALSE)</f>
        <v>Haiti</v>
      </c>
      <c r="GK41" s="100" t="str">
        <f t="shared" si="465"/>
        <v>Iran</v>
      </c>
      <c r="GL41" s="100" t="str">
        <f t="shared" si="465"/>
        <v>Elfenbenskusten</v>
      </c>
      <c r="GM41" s="100" t="str">
        <f t="shared" si="465"/>
        <v>Australien</v>
      </c>
      <c r="GN41" s="100" t="str">
        <f t="shared" si="465"/>
        <v>Österrike</v>
      </c>
      <c r="GO41" s="100" t="str">
        <f t="shared" si="465"/>
        <v>Sverige</v>
      </c>
      <c r="GP41" s="100" t="str">
        <f t="shared" si="465"/>
        <v>Ghana</v>
      </c>
      <c r="GQ41" s="100" t="str">
        <f t="shared" si="465"/>
        <v>Irak</v>
      </c>
      <c r="GR41" s="42" t="str">
        <f t="shared" si="81"/>
        <v/>
      </c>
      <c r="GS41" s="42"/>
      <c r="GT41" s="42"/>
      <c r="GU41" s="42"/>
      <c r="GV41" s="42"/>
      <c r="GW41" s="42"/>
      <c r="GX41" s="44"/>
    </row>
    <row r="42" spans="1:206" ht="14.25" customHeight="1" x14ac:dyDescent="0.35">
      <c r="A42" s="42"/>
      <c r="B42" s="85">
        <v>33</v>
      </c>
      <c r="C42" s="86">
        <v>46193</v>
      </c>
      <c r="D42" s="87" t="s">
        <v>181</v>
      </c>
      <c r="E42" s="88" t="s">
        <v>157</v>
      </c>
      <c r="F42" s="89" t="s">
        <v>183</v>
      </c>
      <c r="G42" s="90"/>
      <c r="H42" s="85" t="s">
        <v>157</v>
      </c>
      <c r="I42" s="90"/>
      <c r="J42" s="85" t="str">
        <f t="shared" si="382"/>
        <v/>
      </c>
      <c r="K42" s="160">
        <f>IF(OR(G42="",I42="",'Resultat &amp; tabell'!G42="",'Resultat &amp; tabell'!I42=""),0,IF(G42='Resultat &amp; tabell'!G42,1,0)+IF(I42='Resultat &amp; tabell'!I42,1,0)+IF(J42='Resultat &amp; tabell'!J42,3,0))</f>
        <v>0</v>
      </c>
      <c r="L42" s="155"/>
      <c r="M42" s="92">
        <f t="shared" si="383"/>
        <v>1</v>
      </c>
      <c r="N42" s="46">
        <v>3</v>
      </c>
      <c r="O42" s="108" t="str">
        <f>VLOOKUP(N42,FI40:FJ43,2,FALSE)</f>
        <v>Elfenbenskusten</v>
      </c>
      <c r="P42" s="109">
        <f t="shared" si="384"/>
        <v>0</v>
      </c>
      <c r="Q42" s="109">
        <f t="shared" si="385"/>
        <v>0</v>
      </c>
      <c r="R42" s="109">
        <f t="shared" si="386"/>
        <v>0</v>
      </c>
      <c r="S42" s="109">
        <f t="shared" si="387"/>
        <v>0</v>
      </c>
      <c r="T42" s="109">
        <f t="shared" si="388"/>
        <v>0</v>
      </c>
      <c r="U42" s="109">
        <f t="shared" si="389"/>
        <v>0</v>
      </c>
      <c r="V42" s="110">
        <f t="shared" si="390"/>
        <v>0</v>
      </c>
      <c r="W42" s="42"/>
      <c r="X42" s="43"/>
      <c r="Y42" s="44"/>
      <c r="Z42" s="44"/>
      <c r="AA42" s="44"/>
      <c r="AB42" s="47"/>
      <c r="AC42" s="48"/>
      <c r="AD42" s="42"/>
      <c r="AE42" s="98">
        <f t="shared" ref="AE42:AH42" si="466">C42</f>
        <v>46193</v>
      </c>
      <c r="AF42" s="98" t="str">
        <f t="shared" si="466"/>
        <v>Tyskland</v>
      </c>
      <c r="AG42" s="98" t="str">
        <f t="shared" si="466"/>
        <v>-</v>
      </c>
      <c r="AH42" s="98" t="str">
        <f t="shared" si="466"/>
        <v>Elfenbenskusten</v>
      </c>
      <c r="AI42" s="90" t="str">
        <f t="shared" si="392"/>
        <v/>
      </c>
      <c r="AJ42" s="85" t="str">
        <f t="shared" si="393"/>
        <v>-</v>
      </c>
      <c r="AK42" s="90" t="str">
        <f t="shared" si="394"/>
        <v/>
      </c>
      <c r="AL42" s="85" t="str">
        <f t="shared" si="395"/>
        <v/>
      </c>
      <c r="AM42" s="91"/>
      <c r="AN42" s="49">
        <f t="shared" si="396"/>
        <v>0</v>
      </c>
      <c r="AO42" s="49">
        <f t="shared" si="397"/>
        <v>0</v>
      </c>
      <c r="AP42" s="49">
        <f t="shared" si="398"/>
        <v>0</v>
      </c>
      <c r="AQ42" s="49">
        <f t="shared" si="399"/>
        <v>0</v>
      </c>
      <c r="AR42" s="49">
        <f t="shared" si="400"/>
        <v>0</v>
      </c>
      <c r="AS42" s="49">
        <f t="shared" si="401"/>
        <v>0</v>
      </c>
      <c r="AT42" s="49">
        <f t="shared" si="402"/>
        <v>0</v>
      </c>
      <c r="AU42" s="49">
        <f t="shared" si="403"/>
        <v>0</v>
      </c>
      <c r="AV42" s="49">
        <f t="shared" si="404"/>
        <v>0</v>
      </c>
      <c r="AW42" s="49">
        <f t="shared" si="405"/>
        <v>0</v>
      </c>
      <c r="AX42" s="49">
        <f t="shared" si="406"/>
        <v>0</v>
      </c>
      <c r="AY42" s="49">
        <f t="shared" si="407"/>
        <v>0</v>
      </c>
      <c r="AZ42" s="49">
        <f t="shared" si="408"/>
        <v>0</v>
      </c>
      <c r="BA42" s="49">
        <f t="shared" si="409"/>
        <v>0</v>
      </c>
      <c r="BB42" s="49">
        <f t="shared" si="410"/>
        <v>0</v>
      </c>
      <c r="BC42" s="49">
        <f t="shared" si="411"/>
        <v>0</v>
      </c>
      <c r="BD42" s="49">
        <f t="shared" si="412"/>
        <v>0</v>
      </c>
      <c r="BE42" s="49">
        <f t="shared" si="413"/>
        <v>0</v>
      </c>
      <c r="BF42" s="49">
        <f t="shared" si="414"/>
        <v>0</v>
      </c>
      <c r="BG42" s="49">
        <f t="shared" si="415"/>
        <v>0</v>
      </c>
      <c r="BH42" s="49">
        <f t="shared" si="416"/>
        <v>0</v>
      </c>
      <c r="BI42" s="49">
        <f t="shared" si="417"/>
        <v>0</v>
      </c>
      <c r="BJ42" s="49">
        <f t="shared" si="418"/>
        <v>0</v>
      </c>
      <c r="BK42" s="49">
        <f t="shared" si="419"/>
        <v>0</v>
      </c>
      <c r="BL42" s="49">
        <f t="shared" si="420"/>
        <v>0</v>
      </c>
      <c r="BM42" s="49">
        <f t="shared" si="421"/>
        <v>0</v>
      </c>
      <c r="BN42" s="49">
        <f t="shared" si="422"/>
        <v>0</v>
      </c>
      <c r="BO42" s="49">
        <f t="shared" si="423"/>
        <v>0</v>
      </c>
      <c r="BP42" s="49">
        <f t="shared" si="424"/>
        <v>0</v>
      </c>
      <c r="BQ42" s="49">
        <f t="shared" si="425"/>
        <v>0</v>
      </c>
      <c r="BR42" s="14"/>
      <c r="BS42" s="14"/>
      <c r="BT42" s="14" t="s">
        <v>183</v>
      </c>
      <c r="BU42" s="49">
        <f t="shared" si="426"/>
        <v>0</v>
      </c>
      <c r="BV42" s="49">
        <f t="shared" si="427"/>
        <v>0</v>
      </c>
      <c r="BW42" s="49">
        <f t="shared" si="428"/>
        <v>0</v>
      </c>
      <c r="BX42" s="49">
        <f t="shared" si="429"/>
        <v>0</v>
      </c>
      <c r="BY42" s="49">
        <f t="shared" si="430"/>
        <v>0</v>
      </c>
      <c r="BZ42" s="49">
        <f t="shared" si="431"/>
        <v>0</v>
      </c>
      <c r="CA42" s="49">
        <f t="shared" si="432"/>
        <v>0</v>
      </c>
      <c r="CB42" s="49" t="s">
        <v>148</v>
      </c>
      <c r="CC42" s="99">
        <f>RANK(CA42,CA40:CA43)</f>
        <v>1</v>
      </c>
      <c r="CD42" s="49">
        <f>SUMPRODUCT((CA40:CA43=CA42)*(BZ40:BZ43&gt;BZ42))</f>
        <v>0</v>
      </c>
      <c r="CE42" s="14"/>
      <c r="CF42" s="14" t="str">
        <f t="shared" si="433"/>
        <v>Elfenbenskusten</v>
      </c>
      <c r="CG42" s="49">
        <f t="shared" si="434"/>
        <v>0</v>
      </c>
      <c r="CH42" s="49">
        <f t="shared" si="435"/>
        <v>0</v>
      </c>
      <c r="CI42" s="49">
        <f t="shared" si="436"/>
        <v>0</v>
      </c>
      <c r="CJ42" s="49">
        <f t="shared" si="437"/>
        <v>0</v>
      </c>
      <c r="CK42" s="49" t="str">
        <f t="shared" si="438"/>
        <v>E</v>
      </c>
      <c r="CL42" s="49">
        <f>IF(CF42&gt;0,RANK(CJ42,CJ40:CJ43),)</f>
        <v>1</v>
      </c>
      <c r="CM42" s="49">
        <f>IF(AND(CF42&gt;0,COUNTIF(CL40:CL43,CL42)&gt;1),SUMIFS($AI$4:$AI$108,$AF$4:$AF$108,$BT42,$M$4:$M$108,1)+SUMIFS($AK$4:$AK$108,$AH$4:$AH$108,$BT42,$M$4:$M$108,1)-SUMIFS($AK$4:$AK$108,$AF$4:$AF$108,$BT42,$M$4:$M$108,1)-SUMIFS($AI$4:$AI$108,$AH$4:$AH$108,$BT42,$M$4:$M$108,1),)</f>
        <v>0</v>
      </c>
      <c r="CN42" s="49">
        <f>IF(AND(CF42&gt;0,COUNTIF(CL40:CL43,CL42)&gt;1),CL42+RANK(CM42,CM40:CM43)-1,CL42)</f>
        <v>1</v>
      </c>
      <c r="CO42" s="49">
        <f>IF(AND(CF42&gt;0,COUNTIF(CN40:CN43,CN42)&gt;1),SUMIFS($AI$4:$AI$108,$AF$4:$AF$108,$BT42,$M$4:$M$108,1)+SUMIFS($AK$4:$AK$108,$AH$4:$AH$108,$BT42,$M$4:$M$108,1),)</f>
        <v>0</v>
      </c>
      <c r="CP42" s="49">
        <f>IF(AND(CF42&gt;0,COUNTIF(CN40:CN43,CN42)&gt;1),CN42+RANK(CO42,CO40:CO43)-1,CN42)</f>
        <v>1</v>
      </c>
      <c r="CQ42" s="49">
        <f t="shared" si="439"/>
        <v>1</v>
      </c>
      <c r="CR42" s="49">
        <f>IF(OR(CQ42="",COUNTIF(CQ40:CQ43,CQ42)=1),"",$BZ42)</f>
        <v>0</v>
      </c>
      <c r="CS42" s="49">
        <f>IF(CQ42="","",IF(COUNTIF(CQ40:CQ43,CQ42)=1,CQ42,CQ42+RANK(CR42,CR40:CR43,0)-1))</f>
        <v>1</v>
      </c>
      <c r="CT42" s="49">
        <f>IF(OR(CS42="",COUNTIF(CS40:CS43,CS42)=1),"",$BX42)</f>
        <v>0</v>
      </c>
      <c r="CU42" s="49">
        <f>IF(CQ42="","",IF(COUNTIF(CS40:CS43,CS42)=1,CS42,CS42+RANK(CT42,CT40:CT43,0)-1))</f>
        <v>1</v>
      </c>
      <c r="CV42" s="49">
        <f>IF(OR(CU42="",COUNTIF(CU40:CU43,CU42)=1),"",$BU42)</f>
        <v>0</v>
      </c>
      <c r="CW42" s="49">
        <f>IF(CQ42="","",IF(COUNTIF(CU40:CU43,CU42)=1,CU42,CU42+RANK(CV42,CV40:CV43,0)-1))</f>
        <v>1</v>
      </c>
      <c r="CX42" s="49">
        <f>IF(CF42&gt;0,BM38+RANK(CW42,CW40:CW43,1),)</f>
        <v>1</v>
      </c>
      <c r="CY42" s="14"/>
      <c r="CZ42" s="14">
        <f t="shared" si="440"/>
        <v>0</v>
      </c>
      <c r="DA42" s="49">
        <f t="shared" si="441"/>
        <v>0</v>
      </c>
      <c r="DB42" s="49">
        <f t="shared" si="442"/>
        <v>0</v>
      </c>
      <c r="DC42" s="49">
        <f t="shared" si="443"/>
        <v>0</v>
      </c>
      <c r="DD42" s="49">
        <f t="shared" si="444"/>
        <v>0</v>
      </c>
      <c r="DE42" s="49" t="str">
        <f t="shared" si="445"/>
        <v>E</v>
      </c>
      <c r="DF42" s="49">
        <f>IF(CZ42&gt;0,RANK(DD42,DD40:DD43)+CG38,)</f>
        <v>0</v>
      </c>
      <c r="DG42" s="49">
        <f>IF(AND(CZ42&gt;0,COUNTIF(DF40:DF43,DF42)&gt;1),SUMIFS($AI$4:$AI$108,$AF$4:$AF$108,$BT42,$M$4:$M$108,2)+SUMIFS($AK$4:$AK$108,$AH$4:$AH108,$BT42,$M$4:$M$108,2)-SUMIFS($AK$4:$AK$108,$AF$4:$AF$108,$BT42,$M$4:$M$108,2)-SUMIFS($AI$4:$AI$108,$AH$4:$AH$108,$BT42,$M$4:$M$108,2),)</f>
        <v>0</v>
      </c>
      <c r="DH42" s="49">
        <f>IF(AND(CZ42&gt;0,COUNTIF(DF40:DF43,DF42)&gt;1),DF42+RANK(DG42,DG40:DG43)-1,DF42)</f>
        <v>0</v>
      </c>
      <c r="DI42" s="49">
        <f>IF(AND(CZ42&gt;0,COUNTIF(DH40:DH43,DH42)&gt;1),SUMIFS($AI$4:$AI$108,$AF$4:$AF$108,$BT42,$M$4:$M$108,2)+SUMIFS($AK$4:$AK$108,$AH$4:$AH$108,$BT42,$M$4:$M$108,2),)</f>
        <v>0</v>
      </c>
      <c r="DJ42" s="49">
        <f>IF(AND(CZ42&gt;0,COUNTIF(DH40:DH43,DH42)&gt;1),DH42+RANK(DI42,DI40:DI43)-1,DH42)</f>
        <v>0</v>
      </c>
      <c r="DK42" s="49" t="str">
        <f t="shared" si="446"/>
        <v/>
      </c>
      <c r="DL42" s="49" t="str">
        <f>IF(OR(DK42="",COUNTIF(DK40:DK43,DK42)=1),"",$BZ42)</f>
        <v/>
      </c>
      <c r="DM42" s="49" t="str">
        <f>IF(DK42="","",IF(COUNTIF(DK40:DK43,DK42)=1,DK42,DK42+RANK(DL42,DL40:DL43,0)-1))</f>
        <v/>
      </c>
      <c r="DN42" s="49" t="str">
        <f>IF(OR(DM42="",COUNTIF(DM40:DM43,DM42)=1),"",$BX42)</f>
        <v/>
      </c>
      <c r="DO42" s="49" t="str">
        <f>IF(DK42="","",IF(COUNTIF(DM40:DM43,DM42)=1,DM42,DM42+RANK(DN42,DN40:DN43,0)-1))</f>
        <v/>
      </c>
      <c r="DP42" s="49" t="str">
        <f>IF(OR(DO42="",COUNTIF(DO40:DO43,DO42)=1),"",$BU42)</f>
        <v/>
      </c>
      <c r="DQ42" s="49" t="str">
        <f>IF(DK42="","",IF(COUNTIF(DO40:DO43,DO42)=1,DO42,DO42+RANK(DP42,DP40:DP43,0)-1))</f>
        <v/>
      </c>
      <c r="DR42" s="49">
        <f>IF(CZ42&gt;0,CG38+RANK(DQ42,DQ40:DQ43,1),)</f>
        <v>0</v>
      </c>
      <c r="DS42" s="14"/>
      <c r="DT42" s="49">
        <f t="shared" si="447"/>
        <v>0</v>
      </c>
      <c r="DU42" s="49">
        <f t="shared" si="448"/>
        <v>0</v>
      </c>
      <c r="DV42" s="49">
        <f t="shared" si="449"/>
        <v>0</v>
      </c>
      <c r="DW42" s="49">
        <f t="shared" si="450"/>
        <v>0</v>
      </c>
      <c r="DX42" s="49">
        <f t="shared" si="451"/>
        <v>0</v>
      </c>
      <c r="DY42" s="49" t="str">
        <f t="shared" si="452"/>
        <v>E</v>
      </c>
      <c r="DZ42" s="49">
        <f>IF(DT42&gt;0,RANK(DX42,DX40:DX43)+CG38+DA38,)</f>
        <v>0</v>
      </c>
      <c r="EA42" s="49">
        <f>IF(AND(DT42&gt;0,COUNTIF(DZ40:DZ43,DZ42)&gt;1),SUMIFS($AI$4:$AI$108,$AF$4:$AF$108,$BT42,$M$4:$M$108,3)+SUMIFS($AK$4:$AK$108,$AH$4:$AH$108,$BT42,$M$4:$M$108,3)-SUMIFS($AK$4:$AK$108,$AF$4:$AF$108,$BT42,$M$4:$M$108,3)-SUMIFS($AI$4:$AI$108,$AH$4:$AH$108,$BT42,$M$4:$M$108,3),)</f>
        <v>0</v>
      </c>
      <c r="EB42" s="49">
        <f>IF(AND(DT42&gt;0,COUNTIF(DZ40:DZ43,DZ42)&gt;1),DZ42+RANK(EA42,EA40:EA43)-1,DZ42)</f>
        <v>0</v>
      </c>
      <c r="EC42" s="49">
        <f>IF(AND(DT42&gt;0,COUNTIF(EB40:EB43,EB42)&gt;1),SUMIFS($AI$4:$AI$108,$AF$4:$AF$108,$BT42,$M$4:$M$108,3)+SUMIFS($AK$4:$AK$108,$AH$4:$AH$108,$BT42,$M$4:$M$108,3),)</f>
        <v>0</v>
      </c>
      <c r="ED42" s="49">
        <f>IF(AND(DT42&gt;0,COUNTIF(EB40:EB43,EB42)&gt;1),EB42+RANK(EC42,EC40:EC43)-1,EB42)</f>
        <v>0</v>
      </c>
      <c r="EE42" s="49" t="str">
        <f t="shared" si="453"/>
        <v/>
      </c>
      <c r="EF42" s="49" t="str">
        <f>IF(OR(EE42="",COUNTIF(EE40:EE43,EE42)=1),"",$BZ42)</f>
        <v/>
      </c>
      <c r="EG42" s="49" t="str">
        <f>IF(EE42="","",IF(COUNTIF(EE40:EE43,EE42)=1,EE42,EE42+RANK(EF42,EF40:EF43,0)-1))</f>
        <v/>
      </c>
      <c r="EH42" s="49" t="str">
        <f>IF(OR(EG42="",COUNTIF(EG40:EG43,EG42)=1),"",$BX42)</f>
        <v/>
      </c>
      <c r="EI42" s="49" t="str">
        <f>IF(EE42="","",IF(COUNTIF(EG40:EG43,EG42)=1,EG42,EG42+RANK(EH42,EH40:EH43,0)-1))</f>
        <v/>
      </c>
      <c r="EJ42" s="49" t="str">
        <f>IF(OR(EI42="",COUNTIF(EI40:EI43,EI42)=1),"",$BU42)</f>
        <v/>
      </c>
      <c r="EK42" s="49" t="str">
        <f>IF(EE42="","",IF(COUNTIF(EI40:EI43,EI42)=1,EI42,EI42+RANK(EJ42,EJ40:EJ43,0)-1))</f>
        <v/>
      </c>
      <c r="EL42" s="49">
        <f>IF(DT42&gt;0,CG38+DA38+RANK(EK42,EK40:EK43,1),)</f>
        <v>0</v>
      </c>
      <c r="EM42" s="14"/>
      <c r="EN42" s="49">
        <f t="shared" si="454"/>
        <v>0</v>
      </c>
      <c r="EO42" s="49">
        <f t="shared" si="455"/>
        <v>0</v>
      </c>
      <c r="EP42" s="49">
        <f t="shared" si="456"/>
        <v>0</v>
      </c>
      <c r="EQ42" s="49">
        <f t="shared" si="457"/>
        <v>0</v>
      </c>
      <c r="ER42" s="49">
        <f t="shared" si="458"/>
        <v>0</v>
      </c>
      <c r="ES42" s="49" t="str">
        <f t="shared" si="459"/>
        <v>E</v>
      </c>
      <c r="ET42" s="49">
        <f>IF(EN42&gt;0,RANK(ER42,ER40:ER43)+CG38+DA38+DU38,)</f>
        <v>0</v>
      </c>
      <c r="EU42" s="49">
        <f>IF(AND(EN42&gt;0,COUNTIF(ET40:ET43,ET42)&gt;1),SUMIFS($AI$4:$AI$108,$AF$4:$AF$108,$BT42,$M$4:$M$108,4)+SUMIFS($AK$4:$AK$108,$AH$4:$AH$108,$BT42,$M$4:$M$108,4)-SUMIFS($AK$4:$AK$108,$AF$4:$AF$108,$BT42,$M$4:$M$108,4)-SUMIFS($AI$4:$AI$108,$AH$4:$AH$108,$BT42,$M$4:$M$108,4),)</f>
        <v>0</v>
      </c>
      <c r="EV42" s="49">
        <f>IF(AND(EN42&gt;0,COUNTIF(ET40:ET43,ET42)&gt;1),ET42+RANK(EU42,EU40:EU43)-1,ET42)</f>
        <v>0</v>
      </c>
      <c r="EW42" s="49">
        <f t="shared" si="460"/>
        <v>0</v>
      </c>
      <c r="EX42" s="49">
        <f>IF(AND(EN42&gt;0,COUNTIF(EV40:EV43,EV42)&gt;1),EV42+RANK(EW42,EW40:EW43)-1,EV42)</f>
        <v>0</v>
      </c>
      <c r="EY42" s="49" t="str">
        <f t="shared" si="461"/>
        <v/>
      </c>
      <c r="EZ42" s="49" t="str">
        <f>IF(OR(EY42="",COUNTIF(EY40:EY43,EY42)=1),"",$BZ42)</f>
        <v/>
      </c>
      <c r="FA42" s="49" t="str">
        <f>IF(EY42="","",IF(COUNTIF(EY40:EY43,EY42)=1,EY42,EY42+RANK(EZ42,EZ40:EZ43,0)-1))</f>
        <v/>
      </c>
      <c r="FB42" s="49" t="str">
        <f>IF(OR(FA42="",COUNTIF(FA40:FA43,FA42)=1),"",$BX42)</f>
        <v/>
      </c>
      <c r="FC42" s="49" t="str">
        <f>IF(EY42="","",IF(COUNTIF(FA40:FA43,FA42)=1,FA42,FA42+RANK(FB42,FB40:FB43,0)-1))</f>
        <v/>
      </c>
      <c r="FD42" s="49" t="str">
        <f>IF(OR(FC42="",COUNTIF(FC40:FC43,FC42)=1),"",$BU42)</f>
        <v/>
      </c>
      <c r="FE42" s="49" t="str">
        <f>IF(EY42="","",IF(COUNTIF(FC40:FC43,FC42)=1,FC42,FC42+RANK(FD42,FD40:FD43,0)-1))</f>
        <v/>
      </c>
      <c r="FF42" s="49">
        <f>IF(EN42&gt;0,CG38+DA38+DU38+RANK(FE42,FE40:FE43,1),)</f>
        <v>0</v>
      </c>
      <c r="FG42" s="14"/>
      <c r="FH42" s="49">
        <f>IFERROR(VLOOKUP(FJ42,CF39:CX43,19,FALSE),IFERROR(VLOOKUP(FJ42,CZ39:DR43,19,FALSE),IFERROR(VLOOKUP(FJ42,DT39:EL43,19,FALSE),VLOOKUP(FJ42,EN39:FF43,19,FALSE))))</f>
        <v>1</v>
      </c>
      <c r="FI42" s="49">
        <f>RANK(FH42,FH40:FH43,1)+COUNTIF(FH40:FH42,FH42)-1</f>
        <v>3</v>
      </c>
      <c r="FJ42" s="14" t="str">
        <f t="shared" si="462"/>
        <v>Elfenbenskusten</v>
      </c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2"/>
      <c r="FY42" s="42"/>
      <c r="FZ42" s="44">
        <v>40</v>
      </c>
      <c r="GA42" s="44" t="str">
        <f t="shared" si="79"/>
        <v>CGEDJFIK</v>
      </c>
      <c r="GB42" s="44" t="s">
        <v>163</v>
      </c>
      <c r="GC42" s="44" t="s">
        <v>149</v>
      </c>
      <c r="GD42" s="44" t="s">
        <v>148</v>
      </c>
      <c r="GE42" s="44" t="s">
        <v>147</v>
      </c>
      <c r="GF42" s="44" t="s">
        <v>159</v>
      </c>
      <c r="GG42" s="44" t="s">
        <v>109</v>
      </c>
      <c r="GH42" s="44" t="s">
        <v>150</v>
      </c>
      <c r="GI42" s="44" t="s">
        <v>151</v>
      </c>
      <c r="GJ42" s="100" t="str">
        <f t="shared" ref="GJ42:GQ42" si="467">VLOOKUP(GB42,$FM$3:$FN$15,2,FALSE)</f>
        <v>Haiti</v>
      </c>
      <c r="GK42" s="100" t="str">
        <f t="shared" si="467"/>
        <v>Iran</v>
      </c>
      <c r="GL42" s="100" t="str">
        <f t="shared" si="467"/>
        <v>Elfenbenskusten</v>
      </c>
      <c r="GM42" s="100" t="str">
        <f t="shared" si="467"/>
        <v>Australien</v>
      </c>
      <c r="GN42" s="100" t="str">
        <f t="shared" si="467"/>
        <v>Österrike</v>
      </c>
      <c r="GO42" s="100" t="str">
        <f t="shared" si="467"/>
        <v>Sverige</v>
      </c>
      <c r="GP42" s="100" t="str">
        <f t="shared" si="467"/>
        <v>Irak</v>
      </c>
      <c r="GQ42" s="100" t="str">
        <f t="shared" si="467"/>
        <v>Uzbekistan</v>
      </c>
      <c r="GR42" s="42" t="str">
        <f t="shared" si="81"/>
        <v/>
      </c>
      <c r="GS42" s="42"/>
      <c r="GT42" s="42"/>
      <c r="GU42" s="42"/>
      <c r="GV42" s="42"/>
      <c r="GW42" s="42"/>
      <c r="GX42" s="44"/>
    </row>
    <row r="43" spans="1:206" ht="14.25" customHeight="1" x14ac:dyDescent="0.35">
      <c r="A43" s="42"/>
      <c r="B43" s="85">
        <v>34</v>
      </c>
      <c r="C43" s="86">
        <v>46194</v>
      </c>
      <c r="D43" s="87" t="s">
        <v>184</v>
      </c>
      <c r="E43" s="88" t="s">
        <v>157</v>
      </c>
      <c r="F43" s="89" t="s">
        <v>182</v>
      </c>
      <c r="G43" s="90"/>
      <c r="H43" s="85" t="s">
        <v>157</v>
      </c>
      <c r="I43" s="90"/>
      <c r="J43" s="85" t="str">
        <f t="shared" si="382"/>
        <v/>
      </c>
      <c r="K43" s="160">
        <f>IF(OR(G43="",I43="",'Resultat &amp; tabell'!G43="",'Resultat &amp; tabell'!I43=""),0,IF(G43='Resultat &amp; tabell'!G43,1,0)+IF(I43='Resultat &amp; tabell'!I43,1,0)+IF(J43='Resultat &amp; tabell'!J43,3,0))</f>
        <v>0</v>
      </c>
      <c r="L43" s="155"/>
      <c r="M43" s="92">
        <f t="shared" si="383"/>
        <v>1</v>
      </c>
      <c r="N43" s="46">
        <v>4</v>
      </c>
      <c r="O43" s="113" t="str">
        <f>VLOOKUP(N43,FI40:FJ43,2,FALSE)</f>
        <v>Ecuador</v>
      </c>
      <c r="P43" s="114">
        <f t="shared" si="384"/>
        <v>0</v>
      </c>
      <c r="Q43" s="114">
        <f t="shared" si="385"/>
        <v>0</v>
      </c>
      <c r="R43" s="114">
        <f t="shared" si="386"/>
        <v>0</v>
      </c>
      <c r="S43" s="114">
        <f t="shared" si="387"/>
        <v>0</v>
      </c>
      <c r="T43" s="114">
        <f t="shared" si="388"/>
        <v>0</v>
      </c>
      <c r="U43" s="114">
        <f t="shared" si="389"/>
        <v>0</v>
      </c>
      <c r="V43" s="106">
        <f t="shared" si="390"/>
        <v>0</v>
      </c>
      <c r="W43" s="42"/>
      <c r="X43" s="43"/>
      <c r="Y43" s="14"/>
      <c r="Z43" s="44"/>
      <c r="AA43" s="44"/>
      <c r="AB43" s="47"/>
      <c r="AC43" s="48"/>
      <c r="AD43" s="42"/>
      <c r="AE43" s="98">
        <f t="shared" ref="AE43:AH43" si="468">C43</f>
        <v>46194</v>
      </c>
      <c r="AF43" s="98" t="str">
        <f t="shared" si="468"/>
        <v>Ecuador</v>
      </c>
      <c r="AG43" s="98" t="str">
        <f t="shared" si="468"/>
        <v>-</v>
      </c>
      <c r="AH43" s="98" t="str">
        <f t="shared" si="468"/>
        <v>Curaçao</v>
      </c>
      <c r="AI43" s="90" t="str">
        <f t="shared" si="392"/>
        <v/>
      </c>
      <c r="AJ43" s="85" t="str">
        <f t="shared" si="393"/>
        <v>-</v>
      </c>
      <c r="AK43" s="90" t="str">
        <f t="shared" si="394"/>
        <v/>
      </c>
      <c r="AL43" s="85" t="str">
        <f t="shared" si="395"/>
        <v/>
      </c>
      <c r="AM43" s="91"/>
      <c r="AN43" s="49">
        <f t="shared" si="396"/>
        <v>0</v>
      </c>
      <c r="AO43" s="49">
        <f t="shared" si="397"/>
        <v>0</v>
      </c>
      <c r="AP43" s="49">
        <f t="shared" si="398"/>
        <v>0</v>
      </c>
      <c r="AQ43" s="49">
        <f t="shared" si="399"/>
        <v>0</v>
      </c>
      <c r="AR43" s="49">
        <f t="shared" si="400"/>
        <v>0</v>
      </c>
      <c r="AS43" s="49">
        <f t="shared" si="401"/>
        <v>0</v>
      </c>
      <c r="AT43" s="49">
        <f t="shared" si="402"/>
        <v>0</v>
      </c>
      <c r="AU43" s="49">
        <f t="shared" si="403"/>
        <v>0</v>
      </c>
      <c r="AV43" s="49">
        <f t="shared" si="404"/>
        <v>0</v>
      </c>
      <c r="AW43" s="49">
        <f t="shared" si="405"/>
        <v>0</v>
      </c>
      <c r="AX43" s="49">
        <f t="shared" si="406"/>
        <v>0</v>
      </c>
      <c r="AY43" s="49">
        <f t="shared" si="407"/>
        <v>0</v>
      </c>
      <c r="AZ43" s="49">
        <f t="shared" si="408"/>
        <v>0</v>
      </c>
      <c r="BA43" s="49">
        <f t="shared" si="409"/>
        <v>0</v>
      </c>
      <c r="BB43" s="49">
        <f t="shared" si="410"/>
        <v>0</v>
      </c>
      <c r="BC43" s="49">
        <f t="shared" si="411"/>
        <v>0</v>
      </c>
      <c r="BD43" s="49">
        <f t="shared" si="412"/>
        <v>0</v>
      </c>
      <c r="BE43" s="49">
        <f t="shared" si="413"/>
        <v>0</v>
      </c>
      <c r="BF43" s="49">
        <f t="shared" si="414"/>
        <v>0</v>
      </c>
      <c r="BG43" s="49">
        <f t="shared" si="415"/>
        <v>0</v>
      </c>
      <c r="BH43" s="49">
        <f t="shared" si="416"/>
        <v>0</v>
      </c>
      <c r="BI43" s="49">
        <f t="shared" si="417"/>
        <v>0</v>
      </c>
      <c r="BJ43" s="49">
        <f t="shared" si="418"/>
        <v>0</v>
      </c>
      <c r="BK43" s="49">
        <f t="shared" si="419"/>
        <v>0</v>
      </c>
      <c r="BL43" s="49">
        <f t="shared" si="420"/>
        <v>0</v>
      </c>
      <c r="BM43" s="49">
        <f t="shared" si="421"/>
        <v>0</v>
      </c>
      <c r="BN43" s="49">
        <f t="shared" si="422"/>
        <v>0</v>
      </c>
      <c r="BO43" s="49">
        <f t="shared" si="423"/>
        <v>0</v>
      </c>
      <c r="BP43" s="49">
        <f t="shared" si="424"/>
        <v>0</v>
      </c>
      <c r="BQ43" s="49">
        <f t="shared" si="425"/>
        <v>0</v>
      </c>
      <c r="BR43" s="14"/>
      <c r="BS43" s="14"/>
      <c r="BT43" s="115" t="s">
        <v>184</v>
      </c>
      <c r="BU43" s="49">
        <f t="shared" si="426"/>
        <v>0</v>
      </c>
      <c r="BV43" s="49">
        <f t="shared" si="427"/>
        <v>0</v>
      </c>
      <c r="BW43" s="49">
        <f t="shared" si="428"/>
        <v>0</v>
      </c>
      <c r="BX43" s="49">
        <f t="shared" si="429"/>
        <v>0</v>
      </c>
      <c r="BY43" s="49">
        <f t="shared" si="430"/>
        <v>0</v>
      </c>
      <c r="BZ43" s="49">
        <f t="shared" si="431"/>
        <v>0</v>
      </c>
      <c r="CA43" s="49">
        <f t="shared" si="432"/>
        <v>0</v>
      </c>
      <c r="CB43" s="116" t="s">
        <v>148</v>
      </c>
      <c r="CC43" s="99">
        <f>RANK(CA43,CA40:CA43)</f>
        <v>1</v>
      </c>
      <c r="CD43" s="49">
        <f>SUMPRODUCT((CA40:CA43=CA43)*(BZ40:BZ43&gt;BZ43))</f>
        <v>0</v>
      </c>
      <c r="CE43" s="14"/>
      <c r="CF43" s="115" t="str">
        <f t="shared" si="433"/>
        <v>Ecuador</v>
      </c>
      <c r="CG43" s="49">
        <f t="shared" si="434"/>
        <v>0</v>
      </c>
      <c r="CH43" s="49">
        <f t="shared" si="435"/>
        <v>0</v>
      </c>
      <c r="CI43" s="49">
        <f t="shared" si="436"/>
        <v>0</v>
      </c>
      <c r="CJ43" s="49">
        <f t="shared" si="437"/>
        <v>0</v>
      </c>
      <c r="CK43" s="49" t="str">
        <f t="shared" si="438"/>
        <v>E</v>
      </c>
      <c r="CL43" s="49">
        <f>IF(CF43&gt;0,RANK(CJ43,CJ40:CJ43),)</f>
        <v>1</v>
      </c>
      <c r="CM43" s="49">
        <f>IF(AND(CF43&gt;0,COUNTIF(CL40:CL43,CL43)&gt;1),SUMIFS($AI$4:$AI$108,$AF$4:$AF$108,$BT43,$M$4:$M$108,1)+SUMIFS($AK$4:$AK$108,$AH$4:$AH$108,$BT43,$M$4:$M$108,1)-SUMIFS($AK$4:$AK$108,$AF$4:$AF$108,$BT43,$M$4:$M$108,1)-SUMIFS($AI$4:$AI$108,$AH$4:$AH$108,$BT43,$M$4:$M$108,1),)</f>
        <v>0</v>
      </c>
      <c r="CN43" s="49">
        <f>IF(AND(CF43&gt;0,COUNTIF(CL40:CL43,CL43)&gt;1),CL43+RANK(CM43,CM40:CM43)-1,CL43)</f>
        <v>1</v>
      </c>
      <c r="CO43" s="49">
        <f>IF(AND(CF43&gt;0,COUNTIF(CN40:CN43,CN43)&gt;1),SUMIFS($AI$4:$AI$108,$AF$4:$AF$108,$BT43,$M$4:$M$108,1)+SUMIFS($AK$4:$AK$108,$AH$4:$AH$108,$BT43,$M$4:$M$108,1),)</f>
        <v>0</v>
      </c>
      <c r="CP43" s="49">
        <f>IF(AND(CF43&gt;0,COUNTIF(CN40:CN43,CN43)&gt;1),CN43+RANK(CO43,CO40:CO43)-1,CN43)</f>
        <v>1</v>
      </c>
      <c r="CQ43" s="49">
        <f t="shared" si="439"/>
        <v>1</v>
      </c>
      <c r="CR43" s="49">
        <f>IF(OR(CQ43="",COUNTIF(CQ40:CQ43,CQ43)=1),"",$BZ43)</f>
        <v>0</v>
      </c>
      <c r="CS43" s="49">
        <f>IF(CQ43="","",IF(COUNTIF(CQ40:CQ43,CQ43)=1,CQ43,CQ43+RANK(CR43,CR40:CR43,0)-1))</f>
        <v>1</v>
      </c>
      <c r="CT43" s="49">
        <f>IF(OR(CS43="",COUNTIF(CS40:CS43,CS43)=1),"",$BX43)</f>
        <v>0</v>
      </c>
      <c r="CU43" s="49">
        <f>IF(CQ43="","",IF(COUNTIF(CS40:CS43,CS43)=1,CS43,CS43+RANK(CT43,CT40:CT43,0)-1))</f>
        <v>1</v>
      </c>
      <c r="CV43" s="49">
        <f>IF(OR(CU43="",COUNTIF(CU40:CU43,CU43)=1),"",$BU43)</f>
        <v>0</v>
      </c>
      <c r="CW43" s="49">
        <f>IF(CQ43="","",IF(COUNTIF(CU40:CU43,CU43)=1,CU43,CU43+RANK(CV43,CV40:CV43,0)-1))</f>
        <v>1</v>
      </c>
      <c r="CX43" s="49">
        <f>IF(CF43&gt;0,BM38+RANK(CW43,CW40:CW43,1),)</f>
        <v>1</v>
      </c>
      <c r="CY43" s="14"/>
      <c r="CZ43" s="115">
        <f t="shared" si="440"/>
        <v>0</v>
      </c>
      <c r="DA43" s="49">
        <f t="shared" si="441"/>
        <v>0</v>
      </c>
      <c r="DB43" s="49">
        <f t="shared" si="442"/>
        <v>0</v>
      </c>
      <c r="DC43" s="49">
        <f t="shared" si="443"/>
        <v>0</v>
      </c>
      <c r="DD43" s="49">
        <f t="shared" si="444"/>
        <v>0</v>
      </c>
      <c r="DE43" s="49" t="str">
        <f t="shared" si="445"/>
        <v>E</v>
      </c>
      <c r="DF43" s="49">
        <f>IF(CZ43&gt;0,RANK(DD43,DD40:DD43)+CG38,)</f>
        <v>0</v>
      </c>
      <c r="DG43" s="49">
        <f>IF(AND(CZ43&gt;0,COUNTIF(DF40:DF43,DF43)&gt;1),SUMIFS($AI$4:$AI$108,$AF$4:$AF$108,$BT43,$M$4:$M$108,2)+SUMIFS($AK$4:$AK$108,$AH$4:$AH108,$BT43,$M$4:$M$108,2)-SUMIFS($AK$4:$AK$108,$AF$4:$AF$108,$BT43,$M$4:$M$108,2)-SUMIFS($AI$4:$AI$108,$AH$4:$AH$108,$BT43,$M$4:$M$108,2),)</f>
        <v>0</v>
      </c>
      <c r="DH43" s="49">
        <f>IF(AND(CZ43&gt;0,COUNTIF(DF40:DF43,DF43)&gt;1),DF43+RANK(DG43,DG40:DG43)-1,DF43)</f>
        <v>0</v>
      </c>
      <c r="DI43" s="49">
        <f>IF(AND(CZ43&gt;0,COUNTIF(DH40:DH43,DH43)&gt;1),SUMIFS($AI$4:$AI$108,$AF$4:$AF$108,$BT43,$M$4:$M$108,2)+SUMIFS($AK$4:$AK$108,$AH$4:$AH$108,$BT43,$M$4:$M$108,2),)</f>
        <v>0</v>
      </c>
      <c r="DJ43" s="49">
        <f>IF(AND(CZ43&gt;0,COUNTIF(DH40:DH43,DH43)&gt;1),DH43+RANK(DI43,DI40:DI43)-1,DH43)</f>
        <v>0</v>
      </c>
      <c r="DK43" s="49" t="str">
        <f t="shared" si="446"/>
        <v/>
      </c>
      <c r="DL43" s="49" t="str">
        <f>IF(OR(DK43="",COUNTIF(DK40:DK43,DK43)=1),"",$BZ43)</f>
        <v/>
      </c>
      <c r="DM43" s="49" t="str">
        <f>IF(DK43="","",IF(COUNTIF(DK40:DK43,DK43)=1,DK43,DK43+RANK(DL43,DL40:DL43,0)-1))</f>
        <v/>
      </c>
      <c r="DN43" s="49" t="str">
        <f>IF(OR(DM43="",COUNTIF(DM40:DM43,DM43)=1),"",$BX43)</f>
        <v/>
      </c>
      <c r="DO43" s="49" t="str">
        <f>IF(DK43="","",IF(COUNTIF(DM40:DM43,DM43)=1,DM43,DM43+RANK(DN43,DN40:DN43,0)-1))</f>
        <v/>
      </c>
      <c r="DP43" s="49" t="str">
        <f>IF(OR(DO43="",COUNTIF(DO40:DO43,DO43)=1),"",$BU43)</f>
        <v/>
      </c>
      <c r="DQ43" s="49" t="str">
        <f>IF(DK43="","",IF(COUNTIF(DO40:DO43,DO43)=1,DO43,DO43+RANK(DP43,DP40:DP43,0)-1))</f>
        <v/>
      </c>
      <c r="DR43" s="49">
        <f>IF(CZ43&gt;0,CG38+RANK(DQ43,DQ40:DQ43,1),)</f>
        <v>0</v>
      </c>
      <c r="DS43" s="14"/>
      <c r="DT43" s="116">
        <f t="shared" si="447"/>
        <v>0</v>
      </c>
      <c r="DU43" s="49">
        <f t="shared" si="448"/>
        <v>0</v>
      </c>
      <c r="DV43" s="49">
        <f t="shared" si="449"/>
        <v>0</v>
      </c>
      <c r="DW43" s="49">
        <f t="shared" si="450"/>
        <v>0</v>
      </c>
      <c r="DX43" s="49">
        <f t="shared" si="451"/>
        <v>0</v>
      </c>
      <c r="DY43" s="49" t="str">
        <f t="shared" si="452"/>
        <v>E</v>
      </c>
      <c r="DZ43" s="49">
        <f>IF(DT43&gt;0,RANK(DX43,DX40:DX43)+CG38+DA38,)</f>
        <v>0</v>
      </c>
      <c r="EA43" s="49">
        <f>IF(AND(DT43&gt;0,COUNTIF(DZ40:DZ43,DZ43)&gt;1),SUMIFS($AI$4:$AI$108,$AF$4:$AF$108,$BT43,$M$4:$M$108,3)+SUMIFS($AK$4:$AK$108,$AH$4:$AH$108,$BT43,$M$4:$M$108,3)-SUMIFS($AK$4:$AK$108,$AF$4:$AF$108,$BT43,$M$4:$M$108,3)-SUMIFS($AI$4:$AI$108,$AH$4:$AH$108,$BT43,$M$4:$M$108,3),)</f>
        <v>0</v>
      </c>
      <c r="EB43" s="49">
        <f>IF(AND(DT43&gt;0,COUNTIF(DZ40:DZ43,DZ43)&gt;1),DZ43+RANK(EA43,EA40:EA43)-1,DZ43)</f>
        <v>0</v>
      </c>
      <c r="EC43" s="49">
        <f>IF(AND(DT43&gt;0,COUNTIF(EB40:EB43,EB43)&gt;1),SUMIFS($AI$4:$AI$108,$AF$4:$AF$108,$BT43,$M$4:$M$108,3)+SUMIFS($AK$4:$AK$108,$AH$4:$AH$108,$BT43,$M$4:$M$108,3),)</f>
        <v>0</v>
      </c>
      <c r="ED43" s="49">
        <f>IF(AND(DT43&gt;0,COUNTIF(EB40:EB43,EB43)&gt;1),EB43+RANK(EC43,EC40:EC43)-1,EB43)</f>
        <v>0</v>
      </c>
      <c r="EE43" s="49" t="str">
        <f t="shared" si="453"/>
        <v/>
      </c>
      <c r="EF43" s="49" t="str">
        <f>IF(OR(EE43="",COUNTIF(EE40:EE43,EE43)=1),"",$BZ43)</f>
        <v/>
      </c>
      <c r="EG43" s="49" t="str">
        <f>IF(EE43="","",IF(COUNTIF(EE40:EE43,EE43)=1,EE43,EE43+RANK(EF43,EF40:EF43,0)-1))</f>
        <v/>
      </c>
      <c r="EH43" s="49" t="str">
        <f>IF(OR(EG43="",COUNTIF(EG40:EG43,EG43)=1),"",$BX43)</f>
        <v/>
      </c>
      <c r="EI43" s="49" t="str">
        <f>IF(EE43="","",IF(COUNTIF(EG40:EG43,EG43)=1,EG43,EG43+RANK(EH43,EH40:EH43,0)-1))</f>
        <v/>
      </c>
      <c r="EJ43" s="49" t="str">
        <f>IF(OR(EI43="",COUNTIF(EI40:EI43,EI43)=1),"",$BU43)</f>
        <v/>
      </c>
      <c r="EK43" s="49" t="str">
        <f>IF(EE43="","",IF(COUNTIF(EI40:EI43,EI43)=1,EI43,EI43+RANK(EJ43,EJ40:EJ43,0)-1))</f>
        <v/>
      </c>
      <c r="EL43" s="49">
        <f>IF(DT43&gt;0,CG38+DA38+RANK(EK43,EK40:EK43,1),)</f>
        <v>0</v>
      </c>
      <c r="EM43" s="14"/>
      <c r="EN43" s="49">
        <f t="shared" si="454"/>
        <v>0</v>
      </c>
      <c r="EO43" s="49">
        <f t="shared" si="455"/>
        <v>0</v>
      </c>
      <c r="EP43" s="49">
        <f t="shared" si="456"/>
        <v>0</v>
      </c>
      <c r="EQ43" s="49">
        <f t="shared" si="457"/>
        <v>0</v>
      </c>
      <c r="ER43" s="49">
        <f t="shared" si="458"/>
        <v>0</v>
      </c>
      <c r="ES43" s="49" t="str">
        <f t="shared" si="459"/>
        <v>E</v>
      </c>
      <c r="ET43" s="49">
        <f>IF(EN43&gt;0,RANK(ER43,ER40:ER43)+CG38+DA38+DU38,)</f>
        <v>0</v>
      </c>
      <c r="EU43" s="49">
        <f>IF(AND(EN43&gt;0,COUNTIF(ET40:ET43,ET43)&gt;1),SUMIFS($AI$4:$AI$108,$AF$4:$AF$108,$BT43,$M$4:$M$108,4)+SUMIFS($AK$4:$AK$108,$AH$4:$AH$108,$BT43,$M$4:$M$108,4)-SUMIFS($AK$4:$AK$108,$AF$4:$AF$108,$BT43,$M$4:$M$108,4)-SUMIFS($AI$4:$AI$108,$AH$4:$AH$108,$BT43,$M$4:$M$108,4),)</f>
        <v>0</v>
      </c>
      <c r="EV43" s="49">
        <f>IF(AND(EN43&gt;0,COUNTIF(ET40:ET43,ET43)&gt;1),ET43+RANK(EU43,EU40:EU43)-1,ET43)</f>
        <v>0</v>
      </c>
      <c r="EW43" s="49">
        <f t="shared" si="460"/>
        <v>0</v>
      </c>
      <c r="EX43" s="49">
        <f>IF(AND(EN43&gt;0,COUNTIF(EV40:EV43,EV43)&gt;1),EV43+RANK(EW43,EW40:EW43)-1,EV43)</f>
        <v>0</v>
      </c>
      <c r="EY43" s="49" t="str">
        <f t="shared" si="461"/>
        <v/>
      </c>
      <c r="EZ43" s="49" t="str">
        <f>IF(OR(EY43="",COUNTIF(EY40:EY43,EY43)=1),"",$BZ43)</f>
        <v/>
      </c>
      <c r="FA43" s="49" t="str">
        <f>IF(EY43="","",IF(COUNTIF(EY40:EY43,EY43)=1,EY43,EY43+RANK(EZ43,EZ40:EZ43,0)-1))</f>
        <v/>
      </c>
      <c r="FB43" s="49" t="str">
        <f>IF(OR(FA43="",COUNTIF(FA40:FA43,FA43)=1),"",$BX43)</f>
        <v/>
      </c>
      <c r="FC43" s="49" t="str">
        <f>IF(EY43="","",IF(COUNTIF(FA40:FA43,FA43)=1,FA43,FA43+RANK(FB43,FB40:FB43,0)-1))</f>
        <v/>
      </c>
      <c r="FD43" s="49" t="str">
        <f>IF(OR(FC43="",COUNTIF(FC40:FC43,FC43)=1),"",$BU43)</f>
        <v/>
      </c>
      <c r="FE43" s="49" t="str">
        <f>IF(EY43="","",IF(COUNTIF(FC40:FC43,FC43)=1,FC43,FC43+RANK(FD43,FD40:FD43,0)-1))</f>
        <v/>
      </c>
      <c r="FF43" s="49">
        <f>IF(EN43&gt;0,CG38+DA38+DU38+RANK(FE43,FE40:FE43,1),)</f>
        <v>0</v>
      </c>
      <c r="FG43" s="14"/>
      <c r="FH43" s="49">
        <f>IFERROR(VLOOKUP(FJ43,CF39:CX43,19,FALSE),IFERROR(VLOOKUP(FJ43,CZ39:DR43,19,FALSE),IFERROR(VLOOKUP(FJ43,DT39:EL43,19,FALSE),VLOOKUP(FJ43,EN39:FF43,19,FALSE))))</f>
        <v>1</v>
      </c>
      <c r="FI43" s="49">
        <f>RANK(FH43,FH40:FH43,1)+COUNTIF(FH40:FH43,FH43)-1</f>
        <v>4</v>
      </c>
      <c r="FJ43" s="14" t="str">
        <f t="shared" si="462"/>
        <v>Ecuador</v>
      </c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2"/>
      <c r="FY43" s="42"/>
      <c r="FZ43" s="44">
        <v>41</v>
      </c>
      <c r="GA43" s="44" t="str">
        <f t="shared" si="79"/>
        <v>CGEDHFLK</v>
      </c>
      <c r="GB43" s="44" t="s">
        <v>163</v>
      </c>
      <c r="GC43" s="44" t="s">
        <v>149</v>
      </c>
      <c r="GD43" s="44" t="s">
        <v>148</v>
      </c>
      <c r="GE43" s="44" t="s">
        <v>147</v>
      </c>
      <c r="GF43" s="44" t="s">
        <v>160</v>
      </c>
      <c r="GG43" s="44" t="s">
        <v>109</v>
      </c>
      <c r="GH43" s="44" t="s">
        <v>152</v>
      </c>
      <c r="GI43" s="44" t="s">
        <v>151</v>
      </c>
      <c r="GJ43" s="100" t="str">
        <f t="shared" ref="GJ43:GQ43" si="469">VLOOKUP(GB43,$FM$3:$FN$15,2,FALSE)</f>
        <v>Haiti</v>
      </c>
      <c r="GK43" s="100" t="str">
        <f t="shared" si="469"/>
        <v>Iran</v>
      </c>
      <c r="GL43" s="100" t="str">
        <f t="shared" si="469"/>
        <v>Elfenbenskusten</v>
      </c>
      <c r="GM43" s="100" t="str">
        <f t="shared" si="469"/>
        <v>Australien</v>
      </c>
      <c r="GN43" s="100" t="str">
        <f t="shared" si="469"/>
        <v>Saudiarabien</v>
      </c>
      <c r="GO43" s="100" t="str">
        <f t="shared" si="469"/>
        <v>Sverige</v>
      </c>
      <c r="GP43" s="100" t="str">
        <f t="shared" si="469"/>
        <v>Ghana</v>
      </c>
      <c r="GQ43" s="100" t="str">
        <f t="shared" si="469"/>
        <v>Uzbekistan</v>
      </c>
      <c r="GR43" s="42" t="str">
        <f t="shared" si="81"/>
        <v/>
      </c>
      <c r="GS43" s="42"/>
      <c r="GT43" s="42"/>
      <c r="GU43" s="42"/>
      <c r="GV43" s="42"/>
      <c r="GW43" s="42"/>
      <c r="GX43" s="44"/>
    </row>
    <row r="44" spans="1:206" ht="14.25" customHeight="1" x14ac:dyDescent="0.35">
      <c r="A44" s="42"/>
      <c r="B44" s="85">
        <v>55</v>
      </c>
      <c r="C44" s="86">
        <v>46198</v>
      </c>
      <c r="D44" s="87" t="s">
        <v>182</v>
      </c>
      <c r="E44" s="88" t="s">
        <v>157</v>
      </c>
      <c r="F44" s="89" t="s">
        <v>183</v>
      </c>
      <c r="G44" s="90"/>
      <c r="H44" s="85" t="s">
        <v>157</v>
      </c>
      <c r="I44" s="90"/>
      <c r="J44" s="85" t="str">
        <f t="shared" si="382"/>
        <v/>
      </c>
      <c r="K44" s="160">
        <f>IF(OR(G44="",I44="",'Resultat &amp; tabell'!G44="",'Resultat &amp; tabell'!I44=""),0,IF(G44='Resultat &amp; tabell'!G44,1,0)+IF(I44='Resultat &amp; tabell'!I44,1,0)+IF(J44='Resultat &amp; tabell'!J44,3,0))</f>
        <v>0</v>
      </c>
      <c r="L44" s="155"/>
      <c r="M44" s="92">
        <f t="shared" si="383"/>
        <v>1</v>
      </c>
      <c r="N44" s="46"/>
      <c r="O44" s="118" t="str">
        <f>IF(COUNTBLANK(G40:G45)+COUNTBLANK(I40:I45)=0,"Resultat OK","Fyll i resultat")</f>
        <v>Fyll i resultat</v>
      </c>
      <c r="P44" s="102"/>
      <c r="Q44" s="102"/>
      <c r="R44" s="102"/>
      <c r="S44" s="102"/>
      <c r="T44" s="102"/>
      <c r="U44" s="102"/>
      <c r="V44" s="44"/>
      <c r="W44" s="42"/>
      <c r="X44" s="43"/>
      <c r="Y44" s="44"/>
      <c r="Z44" s="44"/>
      <c r="AA44" s="44"/>
      <c r="AB44" s="47"/>
      <c r="AC44" s="48"/>
      <c r="AD44" s="42"/>
      <c r="AE44" s="98">
        <f t="shared" ref="AE44:AH44" si="470">C44</f>
        <v>46198</v>
      </c>
      <c r="AF44" s="98" t="str">
        <f t="shared" si="470"/>
        <v>Curaçao</v>
      </c>
      <c r="AG44" s="98" t="str">
        <f t="shared" si="470"/>
        <v>-</v>
      </c>
      <c r="AH44" s="98" t="str">
        <f t="shared" si="470"/>
        <v>Elfenbenskusten</v>
      </c>
      <c r="AI44" s="90" t="str">
        <f t="shared" si="392"/>
        <v/>
      </c>
      <c r="AJ44" s="85" t="str">
        <f t="shared" si="393"/>
        <v>-</v>
      </c>
      <c r="AK44" s="90" t="str">
        <f t="shared" si="394"/>
        <v/>
      </c>
      <c r="AL44" s="85" t="str">
        <f t="shared" si="395"/>
        <v/>
      </c>
      <c r="AM44" s="91"/>
      <c r="AN44" s="49">
        <f t="shared" si="396"/>
        <v>0</v>
      </c>
      <c r="AO44" s="49">
        <f t="shared" si="397"/>
        <v>0</v>
      </c>
      <c r="AP44" s="49">
        <f t="shared" si="398"/>
        <v>0</v>
      </c>
      <c r="AQ44" s="49">
        <f t="shared" si="399"/>
        <v>0</v>
      </c>
      <c r="AR44" s="49">
        <f t="shared" si="400"/>
        <v>0</v>
      </c>
      <c r="AS44" s="49">
        <f t="shared" si="401"/>
        <v>0</v>
      </c>
      <c r="AT44" s="49">
        <f t="shared" si="402"/>
        <v>0</v>
      </c>
      <c r="AU44" s="49">
        <f t="shared" si="403"/>
        <v>0</v>
      </c>
      <c r="AV44" s="49">
        <f t="shared" si="404"/>
        <v>0</v>
      </c>
      <c r="AW44" s="49">
        <f t="shared" si="405"/>
        <v>0</v>
      </c>
      <c r="AX44" s="49">
        <f t="shared" si="406"/>
        <v>0</v>
      </c>
      <c r="AY44" s="49">
        <f t="shared" si="407"/>
        <v>0</v>
      </c>
      <c r="AZ44" s="49">
        <f t="shared" si="408"/>
        <v>0</v>
      </c>
      <c r="BA44" s="49">
        <f t="shared" si="409"/>
        <v>0</v>
      </c>
      <c r="BB44" s="49">
        <f t="shared" si="410"/>
        <v>0</v>
      </c>
      <c r="BC44" s="49">
        <f t="shared" si="411"/>
        <v>0</v>
      </c>
      <c r="BD44" s="49">
        <f t="shared" si="412"/>
        <v>0</v>
      </c>
      <c r="BE44" s="49">
        <f t="shared" si="413"/>
        <v>0</v>
      </c>
      <c r="BF44" s="49">
        <f t="shared" si="414"/>
        <v>0</v>
      </c>
      <c r="BG44" s="49">
        <f t="shared" si="415"/>
        <v>0</v>
      </c>
      <c r="BH44" s="49">
        <f t="shared" si="416"/>
        <v>0</v>
      </c>
      <c r="BI44" s="49">
        <f t="shared" si="417"/>
        <v>0</v>
      </c>
      <c r="BJ44" s="49">
        <f t="shared" si="418"/>
        <v>0</v>
      </c>
      <c r="BK44" s="49">
        <f t="shared" si="419"/>
        <v>0</v>
      </c>
      <c r="BL44" s="49">
        <f t="shared" si="420"/>
        <v>0</v>
      </c>
      <c r="BM44" s="49">
        <f t="shared" si="421"/>
        <v>0</v>
      </c>
      <c r="BN44" s="49">
        <f t="shared" si="422"/>
        <v>0</v>
      </c>
      <c r="BO44" s="49">
        <f t="shared" si="423"/>
        <v>0</v>
      </c>
      <c r="BP44" s="49">
        <f t="shared" si="424"/>
        <v>0</v>
      </c>
      <c r="BQ44" s="49">
        <f t="shared" si="425"/>
        <v>0</v>
      </c>
      <c r="BR44" s="14"/>
      <c r="BS44" s="14"/>
      <c r="BT44" s="14"/>
      <c r="BU44" s="49"/>
      <c r="BV44" s="49"/>
      <c r="BW44" s="49"/>
      <c r="BX44" s="49"/>
      <c r="BY44" s="49"/>
      <c r="BZ44" s="49"/>
      <c r="CA44" s="49"/>
      <c r="CB44" s="14"/>
      <c r="CC44" s="49"/>
      <c r="CD44" s="49"/>
      <c r="CE44" s="14"/>
      <c r="CF44" s="14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14"/>
      <c r="CZ44" s="14"/>
      <c r="DA44" s="49"/>
      <c r="DB44" s="49"/>
      <c r="DC44" s="49"/>
      <c r="DD44" s="49"/>
      <c r="DE44" s="49"/>
      <c r="DF44" s="49"/>
      <c r="DG44" s="49"/>
      <c r="DH44" s="49"/>
      <c r="DI44" s="49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14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9"/>
      <c r="FG44" s="14"/>
      <c r="FH44" s="49"/>
      <c r="FI44" s="49"/>
      <c r="FJ44" s="14"/>
      <c r="FK44" s="42"/>
      <c r="FL44" s="42"/>
      <c r="FM44" s="42"/>
      <c r="FN44" s="42"/>
      <c r="FO44" s="42"/>
      <c r="FP44" s="42"/>
      <c r="FQ44" s="42"/>
      <c r="FR44" s="42"/>
      <c r="FS44" s="42"/>
      <c r="FT44" s="42"/>
      <c r="FU44" s="42"/>
      <c r="FV44" s="42"/>
      <c r="FW44" s="42"/>
      <c r="FX44" s="42"/>
      <c r="FY44" s="42"/>
      <c r="FZ44" s="44">
        <v>42</v>
      </c>
      <c r="GA44" s="44" t="str">
        <f t="shared" si="79"/>
        <v>CGJDHFLE</v>
      </c>
      <c r="GB44" s="44" t="s">
        <v>163</v>
      </c>
      <c r="GC44" s="44" t="s">
        <v>149</v>
      </c>
      <c r="GD44" s="44" t="s">
        <v>159</v>
      </c>
      <c r="GE44" s="44" t="s">
        <v>147</v>
      </c>
      <c r="GF44" s="44" t="s">
        <v>160</v>
      </c>
      <c r="GG44" s="44" t="s">
        <v>109</v>
      </c>
      <c r="GH44" s="44" t="s">
        <v>152</v>
      </c>
      <c r="GI44" s="44" t="s">
        <v>148</v>
      </c>
      <c r="GJ44" s="100" t="str">
        <f t="shared" ref="GJ44:GQ44" si="471">VLOOKUP(GB44,$FM$3:$FN$15,2,FALSE)</f>
        <v>Haiti</v>
      </c>
      <c r="GK44" s="100" t="str">
        <f t="shared" si="471"/>
        <v>Iran</v>
      </c>
      <c r="GL44" s="100" t="str">
        <f t="shared" si="471"/>
        <v>Österrike</v>
      </c>
      <c r="GM44" s="100" t="str">
        <f t="shared" si="471"/>
        <v>Australien</v>
      </c>
      <c r="GN44" s="100" t="str">
        <f t="shared" si="471"/>
        <v>Saudiarabien</v>
      </c>
      <c r="GO44" s="100" t="str">
        <f t="shared" si="471"/>
        <v>Sverige</v>
      </c>
      <c r="GP44" s="100" t="str">
        <f t="shared" si="471"/>
        <v>Ghana</v>
      </c>
      <c r="GQ44" s="100" t="str">
        <f t="shared" si="471"/>
        <v>Elfenbenskusten</v>
      </c>
      <c r="GR44" s="42" t="str">
        <f t="shared" si="81"/>
        <v/>
      </c>
      <c r="GS44" s="42"/>
      <c r="GT44" s="42"/>
      <c r="GU44" s="42"/>
      <c r="GV44" s="42"/>
      <c r="GW44" s="42"/>
      <c r="GX44" s="44"/>
    </row>
    <row r="45" spans="1:206" ht="14.25" customHeight="1" x14ac:dyDescent="0.35">
      <c r="A45" s="42"/>
      <c r="B45" s="85">
        <v>56</v>
      </c>
      <c r="C45" s="86">
        <v>46198</v>
      </c>
      <c r="D45" s="87" t="s">
        <v>184</v>
      </c>
      <c r="E45" s="88" t="s">
        <v>157</v>
      </c>
      <c r="F45" s="89" t="s">
        <v>181</v>
      </c>
      <c r="G45" s="90"/>
      <c r="H45" s="85" t="s">
        <v>157</v>
      </c>
      <c r="I45" s="90"/>
      <c r="J45" s="85" t="str">
        <f t="shared" si="382"/>
        <v/>
      </c>
      <c r="K45" s="160">
        <f>IF(OR(G45="",I45="",'Resultat &amp; tabell'!G45="",'Resultat &amp; tabell'!I45=""),0,IF(G45='Resultat &amp; tabell'!G45,1,0)+IF(I45='Resultat &amp; tabell'!I45,1,0)+IF(J45='Resultat &amp; tabell'!J45,3,0))</f>
        <v>0</v>
      </c>
      <c r="L45" s="155"/>
      <c r="M45" s="92">
        <f t="shared" si="383"/>
        <v>1</v>
      </c>
      <c r="N45" s="46"/>
      <c r="O45" s="42"/>
      <c r="P45" s="42"/>
      <c r="Q45" s="42"/>
      <c r="R45" s="42"/>
      <c r="S45" s="42"/>
      <c r="T45" s="42"/>
      <c r="U45" s="42"/>
      <c r="V45" s="44"/>
      <c r="W45" s="42"/>
      <c r="X45" s="44"/>
      <c r="Y45" s="44"/>
      <c r="Z45" s="44"/>
      <c r="AA45" s="44"/>
      <c r="AB45" s="47"/>
      <c r="AC45" s="48"/>
      <c r="AD45" s="42"/>
      <c r="AE45" s="98">
        <f t="shared" ref="AE45:AH45" si="472">C45</f>
        <v>46198</v>
      </c>
      <c r="AF45" s="98" t="str">
        <f t="shared" si="472"/>
        <v>Ecuador</v>
      </c>
      <c r="AG45" s="98" t="str">
        <f t="shared" si="472"/>
        <v>-</v>
      </c>
      <c r="AH45" s="98" t="str">
        <f t="shared" si="472"/>
        <v>Tyskland</v>
      </c>
      <c r="AI45" s="90" t="str">
        <f t="shared" si="392"/>
        <v/>
      </c>
      <c r="AJ45" s="85" t="str">
        <f t="shared" si="393"/>
        <v>-</v>
      </c>
      <c r="AK45" s="90" t="str">
        <f t="shared" si="394"/>
        <v/>
      </c>
      <c r="AL45" s="85" t="str">
        <f t="shared" si="395"/>
        <v/>
      </c>
      <c r="AM45" s="91"/>
      <c r="AN45" s="49">
        <f t="shared" si="396"/>
        <v>0</v>
      </c>
      <c r="AO45" s="49">
        <f t="shared" si="397"/>
        <v>0</v>
      </c>
      <c r="AP45" s="49">
        <f t="shared" si="398"/>
        <v>0</v>
      </c>
      <c r="AQ45" s="49">
        <f t="shared" si="399"/>
        <v>0</v>
      </c>
      <c r="AR45" s="49">
        <f t="shared" si="400"/>
        <v>0</v>
      </c>
      <c r="AS45" s="49">
        <f t="shared" si="401"/>
        <v>0</v>
      </c>
      <c r="AT45" s="49">
        <f t="shared" si="402"/>
        <v>0</v>
      </c>
      <c r="AU45" s="49">
        <f t="shared" si="403"/>
        <v>0</v>
      </c>
      <c r="AV45" s="49">
        <f t="shared" si="404"/>
        <v>0</v>
      </c>
      <c r="AW45" s="49">
        <f t="shared" si="405"/>
        <v>0</v>
      </c>
      <c r="AX45" s="49">
        <f t="shared" si="406"/>
        <v>0</v>
      </c>
      <c r="AY45" s="49">
        <f t="shared" si="407"/>
        <v>0</v>
      </c>
      <c r="AZ45" s="49">
        <f t="shared" si="408"/>
        <v>0</v>
      </c>
      <c r="BA45" s="49">
        <f t="shared" si="409"/>
        <v>0</v>
      </c>
      <c r="BB45" s="49">
        <f t="shared" si="410"/>
        <v>0</v>
      </c>
      <c r="BC45" s="49">
        <f t="shared" si="411"/>
        <v>0</v>
      </c>
      <c r="BD45" s="49">
        <f t="shared" si="412"/>
        <v>0</v>
      </c>
      <c r="BE45" s="49">
        <f t="shared" si="413"/>
        <v>0</v>
      </c>
      <c r="BF45" s="49">
        <f t="shared" si="414"/>
        <v>0</v>
      </c>
      <c r="BG45" s="49">
        <f t="shared" si="415"/>
        <v>0</v>
      </c>
      <c r="BH45" s="49">
        <f t="shared" si="416"/>
        <v>0</v>
      </c>
      <c r="BI45" s="49">
        <f t="shared" si="417"/>
        <v>0</v>
      </c>
      <c r="BJ45" s="49">
        <f t="shared" si="418"/>
        <v>0</v>
      </c>
      <c r="BK45" s="49">
        <f t="shared" si="419"/>
        <v>0</v>
      </c>
      <c r="BL45" s="49">
        <f t="shared" si="420"/>
        <v>0</v>
      </c>
      <c r="BM45" s="49">
        <f t="shared" si="421"/>
        <v>0</v>
      </c>
      <c r="BN45" s="49">
        <f t="shared" si="422"/>
        <v>0</v>
      </c>
      <c r="BO45" s="49">
        <f t="shared" si="423"/>
        <v>0</v>
      </c>
      <c r="BP45" s="49">
        <f t="shared" si="424"/>
        <v>0</v>
      </c>
      <c r="BQ45" s="49">
        <f t="shared" si="425"/>
        <v>0</v>
      </c>
      <c r="BR45" s="14"/>
      <c r="BS45" s="14"/>
      <c r="BT45" s="14"/>
      <c r="BU45" s="49"/>
      <c r="BV45" s="49"/>
      <c r="BW45" s="49"/>
      <c r="BX45" s="49"/>
      <c r="BY45" s="49"/>
      <c r="BZ45" s="49"/>
      <c r="CA45" s="49"/>
      <c r="CB45" s="14"/>
      <c r="CC45" s="49"/>
      <c r="CD45" s="49"/>
      <c r="CE45" s="14"/>
      <c r="CF45" s="14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14"/>
      <c r="CZ45" s="14"/>
      <c r="DA45" s="49"/>
      <c r="DB45" s="49"/>
      <c r="DC45" s="49"/>
      <c r="DD45" s="49"/>
      <c r="DE45" s="49"/>
      <c r="DF45" s="49"/>
      <c r="DG45" s="49"/>
      <c r="DH45" s="49"/>
      <c r="DI45" s="49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49"/>
      <c r="DU45" s="49"/>
      <c r="DV45" s="49"/>
      <c r="DW45" s="49"/>
      <c r="DX45" s="49"/>
      <c r="DY45" s="49"/>
      <c r="DZ45" s="49"/>
      <c r="EA45" s="49"/>
      <c r="EB45" s="49"/>
      <c r="EC45" s="49"/>
      <c r="ED45" s="49"/>
      <c r="EE45" s="49"/>
      <c r="EF45" s="49"/>
      <c r="EG45" s="49"/>
      <c r="EH45" s="49"/>
      <c r="EI45" s="49"/>
      <c r="EJ45" s="49"/>
      <c r="EK45" s="49"/>
      <c r="EL45" s="49"/>
      <c r="EM45" s="14"/>
      <c r="EN45" s="49"/>
      <c r="EO45" s="49"/>
      <c r="EP45" s="49"/>
      <c r="EQ45" s="49"/>
      <c r="ER45" s="49"/>
      <c r="ES45" s="49"/>
      <c r="ET45" s="49"/>
      <c r="EU45" s="49"/>
      <c r="EV45" s="49"/>
      <c r="EW45" s="49"/>
      <c r="EX45" s="49"/>
      <c r="EY45" s="49"/>
      <c r="EZ45" s="49"/>
      <c r="FA45" s="49"/>
      <c r="FB45" s="49"/>
      <c r="FC45" s="49"/>
      <c r="FD45" s="49"/>
      <c r="FE45" s="49"/>
      <c r="FF45" s="49"/>
      <c r="FG45" s="14"/>
      <c r="FH45" s="49"/>
      <c r="FI45" s="49"/>
      <c r="FJ45" s="14"/>
      <c r="FK45" s="42"/>
      <c r="FL45" s="42"/>
      <c r="FM45" s="42"/>
      <c r="FN45" s="42"/>
      <c r="FO45" s="42"/>
      <c r="FP45" s="42"/>
      <c r="FQ45" s="42"/>
      <c r="FR45" s="42"/>
      <c r="FS45" s="42"/>
      <c r="FT45" s="42"/>
      <c r="FU45" s="42"/>
      <c r="FV45" s="42"/>
      <c r="FW45" s="42"/>
      <c r="FX45" s="42"/>
      <c r="FY45" s="42"/>
      <c r="FZ45" s="44">
        <v>43</v>
      </c>
      <c r="GA45" s="44" t="str">
        <f t="shared" si="79"/>
        <v>CGJDHFEK</v>
      </c>
      <c r="GB45" s="44" t="s">
        <v>163</v>
      </c>
      <c r="GC45" s="44" t="s">
        <v>149</v>
      </c>
      <c r="GD45" s="44" t="s">
        <v>159</v>
      </c>
      <c r="GE45" s="44" t="s">
        <v>147</v>
      </c>
      <c r="GF45" s="44" t="s">
        <v>160</v>
      </c>
      <c r="GG45" s="44" t="s">
        <v>109</v>
      </c>
      <c r="GH45" s="44" t="s">
        <v>148</v>
      </c>
      <c r="GI45" s="44" t="s">
        <v>151</v>
      </c>
      <c r="GJ45" s="100" t="str">
        <f t="shared" ref="GJ45:GQ45" si="473">VLOOKUP(GB45,$FM$3:$FN$15,2,FALSE)</f>
        <v>Haiti</v>
      </c>
      <c r="GK45" s="100" t="str">
        <f t="shared" si="473"/>
        <v>Iran</v>
      </c>
      <c r="GL45" s="100" t="str">
        <f t="shared" si="473"/>
        <v>Österrike</v>
      </c>
      <c r="GM45" s="100" t="str">
        <f t="shared" si="473"/>
        <v>Australien</v>
      </c>
      <c r="GN45" s="100" t="str">
        <f t="shared" si="473"/>
        <v>Saudiarabien</v>
      </c>
      <c r="GO45" s="100" t="str">
        <f t="shared" si="473"/>
        <v>Sverige</v>
      </c>
      <c r="GP45" s="100" t="str">
        <f t="shared" si="473"/>
        <v>Elfenbenskusten</v>
      </c>
      <c r="GQ45" s="100" t="str">
        <f t="shared" si="473"/>
        <v>Uzbekistan</v>
      </c>
      <c r="GR45" s="42" t="str">
        <f t="shared" si="81"/>
        <v/>
      </c>
      <c r="GS45" s="42"/>
      <c r="GT45" s="42"/>
      <c r="GU45" s="42"/>
      <c r="GV45" s="42"/>
      <c r="GW45" s="42"/>
      <c r="GX45" s="44"/>
    </row>
    <row r="46" spans="1:206" ht="14.25" customHeight="1" x14ac:dyDescent="0.35">
      <c r="A46" s="42"/>
      <c r="B46" s="43"/>
      <c r="C46" s="71"/>
      <c r="D46" s="43"/>
      <c r="E46" s="44"/>
      <c r="F46" s="43"/>
      <c r="G46" s="44"/>
      <c r="H46" s="44"/>
      <c r="I46" s="44"/>
      <c r="J46" s="56"/>
      <c r="K46" s="52"/>
      <c r="L46" s="156"/>
      <c r="M46" s="46"/>
      <c r="N46" s="46"/>
      <c r="O46" s="42"/>
      <c r="P46" s="42"/>
      <c r="Q46" s="42"/>
      <c r="R46" s="42"/>
      <c r="S46" s="42"/>
      <c r="T46" s="42"/>
      <c r="U46" s="42"/>
      <c r="V46" s="44"/>
      <c r="W46" s="42"/>
      <c r="X46" s="44"/>
      <c r="Y46" s="44"/>
      <c r="Z46" s="44"/>
      <c r="AA46" s="44"/>
      <c r="AB46" s="47"/>
      <c r="AC46" s="48"/>
      <c r="AD46" s="42"/>
      <c r="AE46" s="129"/>
      <c r="AF46" s="130"/>
      <c r="AG46" s="131"/>
      <c r="AH46" s="131"/>
      <c r="AI46" s="44"/>
      <c r="AJ46" s="44"/>
      <c r="AK46" s="44"/>
      <c r="AL46" s="56"/>
      <c r="AM46" s="52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14"/>
      <c r="BS46" s="14"/>
      <c r="BT46" s="14"/>
      <c r="BU46" s="49"/>
      <c r="BV46" s="49"/>
      <c r="BW46" s="49"/>
      <c r="BX46" s="49"/>
      <c r="BY46" s="49"/>
      <c r="BZ46" s="49"/>
      <c r="CA46" s="49"/>
      <c r="CB46" s="14"/>
      <c r="CC46" s="49"/>
      <c r="CD46" s="49"/>
      <c r="CE46" s="14"/>
      <c r="CF46" s="14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14"/>
      <c r="CZ46" s="14"/>
      <c r="DA46" s="49"/>
      <c r="DB46" s="49"/>
      <c r="DC46" s="49"/>
      <c r="DD46" s="49"/>
      <c r="DE46" s="49"/>
      <c r="DF46" s="49"/>
      <c r="DG46" s="49"/>
      <c r="DH46" s="49"/>
      <c r="DI46" s="49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49"/>
      <c r="EM46" s="14"/>
      <c r="EN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9"/>
      <c r="FG46" s="14"/>
      <c r="FH46" s="49"/>
      <c r="FI46" s="49"/>
      <c r="FJ46" s="14"/>
      <c r="FK46" s="42"/>
      <c r="FL46" s="42"/>
      <c r="FM46" s="42"/>
      <c r="FN46" s="42"/>
      <c r="FO46" s="42"/>
      <c r="FP46" s="42"/>
      <c r="FQ46" s="42"/>
      <c r="FR46" s="42"/>
      <c r="FS46" s="42"/>
      <c r="FT46" s="42"/>
      <c r="FU46" s="42"/>
      <c r="FV46" s="42"/>
      <c r="FW46" s="42"/>
      <c r="FX46" s="42"/>
      <c r="FY46" s="42"/>
      <c r="FZ46" s="44">
        <v>44</v>
      </c>
      <c r="GA46" s="44" t="str">
        <f t="shared" si="79"/>
        <v>CGEDHFLI</v>
      </c>
      <c r="GB46" s="44" t="s">
        <v>163</v>
      </c>
      <c r="GC46" s="44" t="s">
        <v>149</v>
      </c>
      <c r="GD46" s="44" t="s">
        <v>148</v>
      </c>
      <c r="GE46" s="44" t="s">
        <v>147</v>
      </c>
      <c r="GF46" s="44" t="s">
        <v>160</v>
      </c>
      <c r="GG46" s="44" t="s">
        <v>109</v>
      </c>
      <c r="GH46" s="44" t="s">
        <v>152</v>
      </c>
      <c r="GI46" s="44" t="s">
        <v>150</v>
      </c>
      <c r="GJ46" s="100" t="str">
        <f t="shared" ref="GJ46:GQ46" si="474">VLOOKUP(GB46,$FM$3:$FN$15,2,FALSE)</f>
        <v>Haiti</v>
      </c>
      <c r="GK46" s="100" t="str">
        <f t="shared" si="474"/>
        <v>Iran</v>
      </c>
      <c r="GL46" s="100" t="str">
        <f t="shared" si="474"/>
        <v>Elfenbenskusten</v>
      </c>
      <c r="GM46" s="100" t="str">
        <f t="shared" si="474"/>
        <v>Australien</v>
      </c>
      <c r="GN46" s="100" t="str">
        <f t="shared" si="474"/>
        <v>Saudiarabien</v>
      </c>
      <c r="GO46" s="100" t="str">
        <f t="shared" si="474"/>
        <v>Sverige</v>
      </c>
      <c r="GP46" s="100" t="str">
        <f t="shared" si="474"/>
        <v>Ghana</v>
      </c>
      <c r="GQ46" s="100" t="str">
        <f t="shared" si="474"/>
        <v>Irak</v>
      </c>
      <c r="GR46" s="42" t="str">
        <f t="shared" si="81"/>
        <v/>
      </c>
      <c r="GS46" s="42"/>
      <c r="GT46" s="42"/>
      <c r="GU46" s="42"/>
      <c r="GV46" s="42"/>
      <c r="GW46" s="42"/>
      <c r="GX46" s="44"/>
    </row>
    <row r="47" spans="1:206" ht="14.25" customHeight="1" x14ac:dyDescent="0.35">
      <c r="A47" s="57"/>
      <c r="B47" s="54" t="s">
        <v>185</v>
      </c>
      <c r="C47" s="121"/>
      <c r="D47" s="45"/>
      <c r="E47" s="56"/>
      <c r="F47" s="45"/>
      <c r="G47" s="56"/>
      <c r="H47" s="56"/>
      <c r="I47" s="56"/>
      <c r="J47" s="56"/>
      <c r="K47" s="52"/>
      <c r="L47" s="156"/>
      <c r="M47" s="124"/>
      <c r="N47" s="124"/>
      <c r="O47" s="54" t="s">
        <v>185</v>
      </c>
      <c r="P47" s="57"/>
      <c r="Q47" s="57"/>
      <c r="R47" s="57"/>
      <c r="S47" s="57"/>
      <c r="T47" s="57"/>
      <c r="U47" s="57"/>
      <c r="V47" s="56"/>
      <c r="W47" s="57"/>
      <c r="X47" s="56"/>
      <c r="Y47" s="56"/>
      <c r="Z47" s="56"/>
      <c r="AA47" s="56"/>
      <c r="AB47" s="139"/>
      <c r="AC47" s="140"/>
      <c r="AD47" s="57"/>
      <c r="AE47" s="61" t="s">
        <v>185</v>
      </c>
      <c r="AF47" s="42"/>
      <c r="AG47" s="42"/>
      <c r="AH47" s="42"/>
      <c r="AI47" s="56"/>
      <c r="AJ47" s="56"/>
      <c r="AK47" s="56"/>
      <c r="AL47" s="56"/>
      <c r="AM47" s="52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14"/>
      <c r="BS47" s="14"/>
      <c r="BT47" s="67" t="s">
        <v>93</v>
      </c>
      <c r="BU47" s="62"/>
      <c r="BV47" s="62"/>
      <c r="BW47" s="62"/>
      <c r="BX47" s="62"/>
      <c r="BY47" s="62"/>
      <c r="BZ47" s="62"/>
      <c r="CA47" s="62"/>
      <c r="CB47" s="67"/>
      <c r="CC47" s="62"/>
      <c r="CD47" s="62"/>
      <c r="CE47" s="14"/>
      <c r="CF47" s="68" t="s">
        <v>94</v>
      </c>
      <c r="CG47" s="63">
        <f>COUNTIF(CC49:CC52,1)</f>
        <v>4</v>
      </c>
      <c r="CH47" s="63"/>
      <c r="CI47" s="63"/>
      <c r="CJ47" s="63"/>
      <c r="CK47" s="63"/>
      <c r="CL47" s="63"/>
      <c r="CM47" s="63"/>
      <c r="CN47" s="63"/>
      <c r="CO47" s="63"/>
      <c r="CP47" s="63"/>
      <c r="CQ47" s="49"/>
      <c r="CR47" s="49"/>
      <c r="CS47" s="49"/>
      <c r="CT47" s="49"/>
      <c r="CU47" s="49"/>
      <c r="CV47" s="49"/>
      <c r="CW47" s="49"/>
      <c r="CX47" s="49"/>
      <c r="CY47" s="14"/>
      <c r="CZ47" s="69" t="s">
        <v>97</v>
      </c>
      <c r="DA47" s="64">
        <f>COUNTIF(CC49:CC52,2)</f>
        <v>0</v>
      </c>
      <c r="DB47" s="64"/>
      <c r="DC47" s="64"/>
      <c r="DD47" s="64"/>
      <c r="DE47" s="64"/>
      <c r="DF47" s="64"/>
      <c r="DG47" s="64"/>
      <c r="DH47" s="64"/>
      <c r="DI47" s="64"/>
      <c r="DJ47" s="69"/>
      <c r="DK47" s="14"/>
      <c r="DL47" s="14"/>
      <c r="DM47" s="14"/>
      <c r="DN47" s="14"/>
      <c r="DO47" s="14"/>
      <c r="DP47" s="14"/>
      <c r="DQ47" s="14"/>
      <c r="DR47" s="14"/>
      <c r="DS47" s="14"/>
      <c r="DT47" s="65" t="s">
        <v>95</v>
      </c>
      <c r="DU47" s="65">
        <f>COUNTIF(CC49:CC52,3)</f>
        <v>0</v>
      </c>
      <c r="DV47" s="65"/>
      <c r="DW47" s="65"/>
      <c r="DX47" s="65"/>
      <c r="DY47" s="65"/>
      <c r="DZ47" s="65"/>
      <c r="EA47" s="65"/>
      <c r="EB47" s="65"/>
      <c r="EC47" s="65"/>
      <c r="ED47" s="65"/>
      <c r="EE47" s="49"/>
      <c r="EF47" s="49"/>
      <c r="EG47" s="49"/>
      <c r="EH47" s="49"/>
      <c r="EI47" s="49"/>
      <c r="EJ47" s="49"/>
      <c r="EK47" s="49"/>
      <c r="EL47" s="49"/>
      <c r="EM47" s="14"/>
      <c r="EN47" s="66" t="s">
        <v>96</v>
      </c>
      <c r="EO47" s="66">
        <f>COUNTIF(CC49:CC52,4)</f>
        <v>0</v>
      </c>
      <c r="EP47" s="66"/>
      <c r="EQ47" s="66"/>
      <c r="ER47" s="66"/>
      <c r="ES47" s="66"/>
      <c r="ET47" s="66"/>
      <c r="EU47" s="66"/>
      <c r="EV47" s="66"/>
      <c r="EW47" s="66"/>
      <c r="EX47" s="66"/>
      <c r="EY47" s="49"/>
      <c r="EZ47" s="49"/>
      <c r="FA47" s="49"/>
      <c r="FB47" s="49"/>
      <c r="FC47" s="49"/>
      <c r="FD47" s="49"/>
      <c r="FE47" s="49"/>
      <c r="FF47" s="49"/>
      <c r="FG47" s="14"/>
      <c r="FH47" s="49"/>
      <c r="FI47" s="49"/>
      <c r="FJ47" s="14"/>
      <c r="FK47" s="57"/>
      <c r="FL47" s="57"/>
      <c r="FM47" s="57"/>
      <c r="FN47" s="57"/>
      <c r="FO47" s="57"/>
      <c r="FP47" s="57"/>
      <c r="FQ47" s="57"/>
      <c r="FR47" s="57"/>
      <c r="FS47" s="57"/>
      <c r="FT47" s="57"/>
      <c r="FU47" s="57"/>
      <c r="FV47" s="57"/>
      <c r="FW47" s="57"/>
      <c r="FX47" s="57"/>
      <c r="FY47" s="57"/>
      <c r="FZ47" s="44">
        <v>45</v>
      </c>
      <c r="GA47" s="44" t="str">
        <f t="shared" si="79"/>
        <v>CGEDHFIK</v>
      </c>
      <c r="GB47" s="44" t="s">
        <v>163</v>
      </c>
      <c r="GC47" s="44" t="s">
        <v>149</v>
      </c>
      <c r="GD47" s="44" t="s">
        <v>148</v>
      </c>
      <c r="GE47" s="44" t="s">
        <v>147</v>
      </c>
      <c r="GF47" s="44" t="s">
        <v>160</v>
      </c>
      <c r="GG47" s="44" t="s">
        <v>109</v>
      </c>
      <c r="GH47" s="44" t="s">
        <v>150</v>
      </c>
      <c r="GI47" s="44" t="s">
        <v>151</v>
      </c>
      <c r="GJ47" s="100" t="str">
        <f t="shared" ref="GJ47:GQ47" si="475">VLOOKUP(GB47,$FM$3:$FN$15,2,FALSE)</f>
        <v>Haiti</v>
      </c>
      <c r="GK47" s="100" t="str">
        <f t="shared" si="475"/>
        <v>Iran</v>
      </c>
      <c r="GL47" s="100" t="str">
        <f t="shared" si="475"/>
        <v>Elfenbenskusten</v>
      </c>
      <c r="GM47" s="100" t="str">
        <f t="shared" si="475"/>
        <v>Australien</v>
      </c>
      <c r="GN47" s="100" t="str">
        <f t="shared" si="475"/>
        <v>Saudiarabien</v>
      </c>
      <c r="GO47" s="100" t="str">
        <f t="shared" si="475"/>
        <v>Sverige</v>
      </c>
      <c r="GP47" s="100" t="str">
        <f t="shared" si="475"/>
        <v>Irak</v>
      </c>
      <c r="GQ47" s="100" t="str">
        <f t="shared" si="475"/>
        <v>Uzbekistan</v>
      </c>
      <c r="GR47" s="42" t="str">
        <f t="shared" si="81"/>
        <v/>
      </c>
      <c r="GS47" s="57"/>
      <c r="GT47" s="57"/>
      <c r="GU47" s="57"/>
      <c r="GV47" s="57"/>
      <c r="GW47" s="57"/>
      <c r="GX47" s="56"/>
    </row>
    <row r="48" spans="1:206" ht="14.25" customHeight="1" x14ac:dyDescent="0.35">
      <c r="A48" s="57"/>
      <c r="B48" s="76" t="s">
        <v>101</v>
      </c>
      <c r="C48" s="126" t="s">
        <v>102</v>
      </c>
      <c r="D48" s="189" t="s">
        <v>101</v>
      </c>
      <c r="E48" s="187"/>
      <c r="F48" s="190"/>
      <c r="G48" s="186" t="s">
        <v>103</v>
      </c>
      <c r="H48" s="187"/>
      <c r="I48" s="188"/>
      <c r="J48" s="74" t="s">
        <v>104</v>
      </c>
      <c r="K48" s="79" t="s">
        <v>142</v>
      </c>
      <c r="L48" s="156"/>
      <c r="M48" s="124"/>
      <c r="N48" s="124"/>
      <c r="O48" s="76" t="s">
        <v>106</v>
      </c>
      <c r="P48" s="77" t="s">
        <v>107</v>
      </c>
      <c r="Q48" s="77" t="s">
        <v>108</v>
      </c>
      <c r="R48" s="77" t="s">
        <v>109</v>
      </c>
      <c r="S48" s="77" t="s">
        <v>110</v>
      </c>
      <c r="T48" s="77" t="s">
        <v>111</v>
      </c>
      <c r="U48" s="77" t="s">
        <v>112</v>
      </c>
      <c r="V48" s="78" t="s">
        <v>113</v>
      </c>
      <c r="W48" s="57"/>
      <c r="X48" s="54"/>
      <c r="Y48" s="56"/>
      <c r="AA48" s="56"/>
      <c r="AB48" s="139"/>
      <c r="AC48" s="140"/>
      <c r="AD48" s="57"/>
      <c r="AE48" s="76" t="s">
        <v>102</v>
      </c>
      <c r="AF48" s="193" t="s">
        <v>101</v>
      </c>
      <c r="AG48" s="187"/>
      <c r="AH48" s="188"/>
      <c r="AI48" s="186" t="s">
        <v>103</v>
      </c>
      <c r="AJ48" s="187"/>
      <c r="AK48" s="188"/>
      <c r="AL48" s="74" t="s">
        <v>116</v>
      </c>
      <c r="AM48" s="52"/>
      <c r="AN48" s="62" t="s">
        <v>117</v>
      </c>
      <c r="AO48" s="62" t="s">
        <v>118</v>
      </c>
      <c r="AP48" s="62" t="s">
        <v>119</v>
      </c>
      <c r="AQ48" s="62" t="s">
        <v>120</v>
      </c>
      <c r="AR48" s="62" t="s">
        <v>121</v>
      </c>
      <c r="AS48" s="62" t="s">
        <v>122</v>
      </c>
      <c r="AT48" s="63" t="s">
        <v>117</v>
      </c>
      <c r="AU48" s="63" t="s">
        <v>118</v>
      </c>
      <c r="AV48" s="63" t="s">
        <v>119</v>
      </c>
      <c r="AW48" s="63" t="s">
        <v>120</v>
      </c>
      <c r="AX48" s="63" t="s">
        <v>121</v>
      </c>
      <c r="AY48" s="63" t="s">
        <v>122</v>
      </c>
      <c r="AZ48" s="64" t="s">
        <v>117</v>
      </c>
      <c r="BA48" s="64" t="s">
        <v>118</v>
      </c>
      <c r="BB48" s="64" t="s">
        <v>119</v>
      </c>
      <c r="BC48" s="64" t="s">
        <v>120</v>
      </c>
      <c r="BD48" s="64" t="s">
        <v>121</v>
      </c>
      <c r="BE48" s="64" t="s">
        <v>122</v>
      </c>
      <c r="BF48" s="65" t="s">
        <v>117</v>
      </c>
      <c r="BG48" s="65" t="s">
        <v>118</v>
      </c>
      <c r="BH48" s="65" t="s">
        <v>119</v>
      </c>
      <c r="BI48" s="65" t="s">
        <v>120</v>
      </c>
      <c r="BJ48" s="65" t="s">
        <v>121</v>
      </c>
      <c r="BK48" s="65" t="s">
        <v>122</v>
      </c>
      <c r="BL48" s="66" t="s">
        <v>117</v>
      </c>
      <c r="BM48" s="66" t="s">
        <v>118</v>
      </c>
      <c r="BN48" s="66" t="s">
        <v>119</v>
      </c>
      <c r="BO48" s="66" t="s">
        <v>120</v>
      </c>
      <c r="BP48" s="66" t="s">
        <v>121</v>
      </c>
      <c r="BQ48" s="66" t="s">
        <v>122</v>
      </c>
      <c r="BR48" s="14"/>
      <c r="BS48" s="14"/>
      <c r="BT48" s="67" t="s">
        <v>106</v>
      </c>
      <c r="BU48" s="62" t="s">
        <v>107</v>
      </c>
      <c r="BV48" s="62" t="s">
        <v>108</v>
      </c>
      <c r="BW48" s="62" t="s">
        <v>109</v>
      </c>
      <c r="BX48" s="62" t="s">
        <v>110</v>
      </c>
      <c r="BY48" s="62" t="s">
        <v>111</v>
      </c>
      <c r="BZ48" s="62" t="s">
        <v>112</v>
      </c>
      <c r="CA48" s="62" t="s">
        <v>113</v>
      </c>
      <c r="CB48" s="67" t="s">
        <v>123</v>
      </c>
      <c r="CC48" s="62" t="s">
        <v>124</v>
      </c>
      <c r="CD48" s="62" t="s">
        <v>125</v>
      </c>
      <c r="CE48" s="14"/>
      <c r="CF48" s="68" t="s">
        <v>106</v>
      </c>
      <c r="CG48" s="63" t="s">
        <v>107</v>
      </c>
      <c r="CH48" s="63" t="s">
        <v>108</v>
      </c>
      <c r="CI48" s="63" t="s">
        <v>109</v>
      </c>
      <c r="CJ48" s="63" t="s">
        <v>113</v>
      </c>
      <c r="CK48" s="63" t="s">
        <v>123</v>
      </c>
      <c r="CL48" s="63" t="s">
        <v>124</v>
      </c>
      <c r="CM48" s="80" t="s">
        <v>112</v>
      </c>
      <c r="CN48" s="80" t="s">
        <v>126</v>
      </c>
      <c r="CO48" s="80" t="s">
        <v>110</v>
      </c>
      <c r="CP48" s="80" t="s">
        <v>127</v>
      </c>
      <c r="CQ48" s="63" t="s">
        <v>128</v>
      </c>
      <c r="CR48" s="80" t="s">
        <v>129</v>
      </c>
      <c r="CS48" s="80" t="s">
        <v>130</v>
      </c>
      <c r="CT48" s="80" t="s">
        <v>131</v>
      </c>
      <c r="CU48" s="80" t="s">
        <v>132</v>
      </c>
      <c r="CV48" s="80" t="s">
        <v>133</v>
      </c>
      <c r="CW48" s="80" t="s">
        <v>134</v>
      </c>
      <c r="CX48" s="63" t="s">
        <v>135</v>
      </c>
      <c r="CY48" s="14"/>
      <c r="CZ48" s="69" t="s">
        <v>106</v>
      </c>
      <c r="DA48" s="64" t="s">
        <v>107</v>
      </c>
      <c r="DB48" s="64" t="s">
        <v>108</v>
      </c>
      <c r="DC48" s="64" t="s">
        <v>109</v>
      </c>
      <c r="DD48" s="64" t="s">
        <v>113</v>
      </c>
      <c r="DE48" s="64" t="s">
        <v>123</v>
      </c>
      <c r="DF48" s="64" t="s">
        <v>124</v>
      </c>
      <c r="DG48" s="64" t="s">
        <v>112</v>
      </c>
      <c r="DH48" s="64" t="s">
        <v>126</v>
      </c>
      <c r="DI48" s="64" t="s">
        <v>110</v>
      </c>
      <c r="DJ48" s="69" t="s">
        <v>127</v>
      </c>
      <c r="DK48" s="69" t="s">
        <v>128</v>
      </c>
      <c r="DL48" s="69" t="s">
        <v>129</v>
      </c>
      <c r="DM48" s="69" t="s">
        <v>130</v>
      </c>
      <c r="DN48" s="69" t="s">
        <v>131</v>
      </c>
      <c r="DO48" s="69" t="s">
        <v>132</v>
      </c>
      <c r="DP48" s="69" t="s">
        <v>133</v>
      </c>
      <c r="DQ48" s="69" t="s">
        <v>134</v>
      </c>
      <c r="DR48" s="69" t="s">
        <v>135</v>
      </c>
      <c r="DS48" s="14"/>
      <c r="DT48" s="65" t="s">
        <v>106</v>
      </c>
      <c r="DU48" s="65" t="s">
        <v>107</v>
      </c>
      <c r="DV48" s="65" t="s">
        <v>108</v>
      </c>
      <c r="DW48" s="65" t="s">
        <v>109</v>
      </c>
      <c r="DX48" s="65" t="s">
        <v>113</v>
      </c>
      <c r="DY48" s="65" t="s">
        <v>123</v>
      </c>
      <c r="DZ48" s="65" t="s">
        <v>124</v>
      </c>
      <c r="EA48" s="65" t="s">
        <v>112</v>
      </c>
      <c r="EB48" s="65" t="s">
        <v>126</v>
      </c>
      <c r="EC48" s="65" t="s">
        <v>110</v>
      </c>
      <c r="ED48" s="65" t="s">
        <v>127</v>
      </c>
      <c r="EE48" s="65" t="s">
        <v>128</v>
      </c>
      <c r="EF48" s="65" t="s">
        <v>129</v>
      </c>
      <c r="EG48" s="65" t="s">
        <v>130</v>
      </c>
      <c r="EH48" s="65" t="s">
        <v>131</v>
      </c>
      <c r="EI48" s="65" t="s">
        <v>132</v>
      </c>
      <c r="EJ48" s="65" t="s">
        <v>133</v>
      </c>
      <c r="EK48" s="65" t="s">
        <v>134</v>
      </c>
      <c r="EL48" s="65" t="s">
        <v>135</v>
      </c>
      <c r="EM48" s="14"/>
      <c r="EN48" s="66" t="s">
        <v>106</v>
      </c>
      <c r="EO48" s="66" t="s">
        <v>107</v>
      </c>
      <c r="EP48" s="66" t="s">
        <v>108</v>
      </c>
      <c r="EQ48" s="66" t="s">
        <v>109</v>
      </c>
      <c r="ER48" s="66" t="s">
        <v>113</v>
      </c>
      <c r="ES48" s="66" t="s">
        <v>123</v>
      </c>
      <c r="ET48" s="66" t="s">
        <v>124</v>
      </c>
      <c r="EU48" s="66" t="s">
        <v>112</v>
      </c>
      <c r="EV48" s="66" t="s">
        <v>126</v>
      </c>
      <c r="EW48" s="66" t="s">
        <v>110</v>
      </c>
      <c r="EX48" s="66" t="s">
        <v>127</v>
      </c>
      <c r="EY48" s="66" t="s">
        <v>128</v>
      </c>
      <c r="EZ48" s="66" t="s">
        <v>129</v>
      </c>
      <c r="FA48" s="66" t="s">
        <v>130</v>
      </c>
      <c r="FB48" s="66" t="s">
        <v>131</v>
      </c>
      <c r="FC48" s="66" t="s">
        <v>132</v>
      </c>
      <c r="FD48" s="66" t="s">
        <v>133</v>
      </c>
      <c r="FE48" s="66" t="s">
        <v>134</v>
      </c>
      <c r="FF48" s="66" t="s">
        <v>135</v>
      </c>
      <c r="FG48" s="14"/>
      <c r="FH48" s="66" t="s">
        <v>136</v>
      </c>
      <c r="FI48" s="66" t="s">
        <v>137</v>
      </c>
      <c r="FJ48" s="14"/>
      <c r="FK48" s="57"/>
      <c r="FL48" s="57"/>
      <c r="FM48" s="57"/>
      <c r="FN48" s="57"/>
      <c r="FO48" s="57"/>
      <c r="FP48" s="57"/>
      <c r="FQ48" s="57"/>
      <c r="FR48" s="57"/>
      <c r="FS48" s="57"/>
      <c r="FT48" s="57"/>
      <c r="FU48" s="57"/>
      <c r="FV48" s="57"/>
      <c r="FW48" s="57"/>
      <c r="FX48" s="57"/>
      <c r="FY48" s="57"/>
      <c r="FZ48" s="44">
        <v>46</v>
      </c>
      <c r="GA48" s="44" t="str">
        <f t="shared" si="79"/>
        <v>CGJDHFEI</v>
      </c>
      <c r="GB48" s="44" t="s">
        <v>163</v>
      </c>
      <c r="GC48" s="44" t="s">
        <v>149</v>
      </c>
      <c r="GD48" s="44" t="s">
        <v>159</v>
      </c>
      <c r="GE48" s="44" t="s">
        <v>147</v>
      </c>
      <c r="GF48" s="44" t="s">
        <v>160</v>
      </c>
      <c r="GG48" s="44" t="s">
        <v>109</v>
      </c>
      <c r="GH48" s="44" t="s">
        <v>148</v>
      </c>
      <c r="GI48" s="44" t="s">
        <v>150</v>
      </c>
      <c r="GJ48" s="100" t="str">
        <f t="shared" ref="GJ48:GQ48" si="476">VLOOKUP(GB48,$FM$3:$FN$15,2,FALSE)</f>
        <v>Haiti</v>
      </c>
      <c r="GK48" s="100" t="str">
        <f t="shared" si="476"/>
        <v>Iran</v>
      </c>
      <c r="GL48" s="100" t="str">
        <f t="shared" si="476"/>
        <v>Österrike</v>
      </c>
      <c r="GM48" s="100" t="str">
        <f t="shared" si="476"/>
        <v>Australien</v>
      </c>
      <c r="GN48" s="100" t="str">
        <f t="shared" si="476"/>
        <v>Saudiarabien</v>
      </c>
      <c r="GO48" s="100" t="str">
        <f t="shared" si="476"/>
        <v>Sverige</v>
      </c>
      <c r="GP48" s="100" t="str">
        <f t="shared" si="476"/>
        <v>Elfenbenskusten</v>
      </c>
      <c r="GQ48" s="100" t="str">
        <f t="shared" si="476"/>
        <v>Irak</v>
      </c>
      <c r="GR48" s="42" t="str">
        <f t="shared" si="81"/>
        <v/>
      </c>
      <c r="GS48" s="57"/>
      <c r="GT48" s="57"/>
      <c r="GU48" s="57"/>
      <c r="GV48" s="57"/>
      <c r="GW48" s="57"/>
      <c r="GX48" s="56"/>
    </row>
    <row r="49" spans="1:206" ht="14.25" customHeight="1" x14ac:dyDescent="0.35">
      <c r="A49" s="42"/>
      <c r="B49" s="85">
        <v>11</v>
      </c>
      <c r="C49" s="86">
        <v>46187</v>
      </c>
      <c r="D49" s="87" t="s">
        <v>186</v>
      </c>
      <c r="E49" s="88" t="s">
        <v>157</v>
      </c>
      <c r="F49" s="89" t="s">
        <v>187</v>
      </c>
      <c r="G49" s="90"/>
      <c r="H49" s="85" t="s">
        <v>157</v>
      </c>
      <c r="I49" s="90"/>
      <c r="J49" s="85" t="str">
        <f t="shared" ref="J49:J54" si="477">IF(OR(ISBLANK(G49),ISBLANK(I49)),"",IF(G49&gt;I49,1,IF(G49&lt;I49,2,"X")))</f>
        <v/>
      </c>
      <c r="K49" s="160">
        <f>IF(OR(G49="",I49="",'Resultat &amp; tabell'!G49="",'Resultat &amp; tabell'!I49=""),0,IF(G49='Resultat &amp; tabell'!G49,1,0)+IF(I49='Resultat &amp; tabell'!I49,1,0)+IF(J49='Resultat &amp; tabell'!J49,3,0))</f>
        <v>0</v>
      </c>
      <c r="L49" s="155"/>
      <c r="M49" s="92">
        <f t="shared" ref="M49:M54" si="478">IF(VLOOKUP(D49,$BT$48:$CC$52,10,FALSE)=VLOOKUP(F49,$BT$48:$CC$52,10,FALSE),VLOOKUP(D49,$BT$48:$CC$52,10,FALSE),"-")</f>
        <v>1</v>
      </c>
      <c r="N49" s="46">
        <v>1</v>
      </c>
      <c r="O49" s="93" t="str">
        <f>VLOOKUP(N49,FI49:FJ52,2,FALSE)</f>
        <v>Nederländerna</v>
      </c>
      <c r="P49" s="94">
        <f t="shared" ref="P49:P52" si="479">VLOOKUP($O49,$BT$49:$CA$52,2,FALSE)</f>
        <v>0</v>
      </c>
      <c r="Q49" s="94">
        <f t="shared" ref="Q49:Q52" si="480">VLOOKUP($O49,$BT$49:$CA$52,3,FALSE)</f>
        <v>0</v>
      </c>
      <c r="R49" s="94">
        <f t="shared" ref="R49:R52" si="481">VLOOKUP($O49,$BT$49:$CA$52,4,FALSE)</f>
        <v>0</v>
      </c>
      <c r="S49" s="94">
        <f t="shared" ref="S49:S52" si="482">VLOOKUP($O49,$BT$49:$CA$52,5,FALSE)</f>
        <v>0</v>
      </c>
      <c r="T49" s="94">
        <f t="shared" ref="T49:T52" si="483">VLOOKUP($O49,$BT$49:$CA$52,6,FALSE)</f>
        <v>0</v>
      </c>
      <c r="U49" s="94">
        <f t="shared" ref="U49:U52" si="484">VLOOKUP($O49,$BT$49:$CA$52,7,FALSE)</f>
        <v>0</v>
      </c>
      <c r="V49" s="95">
        <f t="shared" ref="V49:V52" si="485">VLOOKUP($O49,$BT$49:$CA$52,8,FALSE)</f>
        <v>0</v>
      </c>
      <c r="W49" s="42"/>
      <c r="X49" s="43"/>
      <c r="Y49" s="44"/>
      <c r="Z49" s="44"/>
      <c r="AA49" s="44"/>
      <c r="AB49" s="47"/>
      <c r="AC49" s="48"/>
      <c r="AD49" s="42"/>
      <c r="AE49" s="98">
        <f t="shared" ref="AE49:AH49" si="486">C49</f>
        <v>46187</v>
      </c>
      <c r="AF49" s="98" t="str">
        <f t="shared" si="486"/>
        <v>Nederländerna</v>
      </c>
      <c r="AG49" s="98" t="str">
        <f t="shared" si="486"/>
        <v>-</v>
      </c>
      <c r="AH49" s="98" t="str">
        <f t="shared" si="486"/>
        <v>Japan</v>
      </c>
      <c r="AI49" s="90" t="str">
        <f t="shared" ref="AI49:AI54" si="487">IF(G49="","",G49)</f>
        <v/>
      </c>
      <c r="AJ49" s="85" t="str">
        <f t="shared" ref="AJ49:AJ54" si="488">H49</f>
        <v>-</v>
      </c>
      <c r="AK49" s="90" t="str">
        <f t="shared" ref="AK49:AK54" si="489">IF(I49="","",I49)</f>
        <v/>
      </c>
      <c r="AL49" s="85" t="str">
        <f t="shared" ref="AL49:AL54" si="490">J49</f>
        <v/>
      </c>
      <c r="AM49" s="91"/>
      <c r="AN49" s="49">
        <f t="shared" ref="AN49:AN54" si="491">IF(AI49&gt;AK49,1,0)</f>
        <v>0</v>
      </c>
      <c r="AO49" s="49">
        <f t="shared" ref="AO49:AO54" si="492">IF(AK49&gt;AI49,1,0)</f>
        <v>0</v>
      </c>
      <c r="AP49" s="49">
        <f t="shared" ref="AP49:AP54" si="493">IF(AND(AI49=AK49,AI49&lt;&gt;""),1,0)</f>
        <v>0</v>
      </c>
      <c r="AQ49" s="49">
        <f t="shared" ref="AQ49:AQ54" si="494">IF(AND(AI49=AK49,AI49&lt;&gt;""),1,0)</f>
        <v>0</v>
      </c>
      <c r="AR49" s="49">
        <f t="shared" ref="AR49:AR54" si="495">IF(AI49&lt;AK49,1,0)</f>
        <v>0</v>
      </c>
      <c r="AS49" s="49">
        <f t="shared" ref="AS49:AS54" si="496">IF(AK49&lt;AI49,1,)</f>
        <v>0</v>
      </c>
      <c r="AT49" s="49">
        <f t="shared" ref="AT49:AT54" si="497">IF(ISERROR(VLOOKUP(AF49,CF:CF,1,FALSE)),0,1)*IF(ISERROR(VLOOKUP(AH49,CF:CF,1,FALSE)),0,1)*AN49</f>
        <v>0</v>
      </c>
      <c r="AU49" s="49">
        <f t="shared" ref="AU49:AU54" si="498">IF(ISERROR(VLOOKUP(AF49,CF:CF,1,FALSE)),0,1)*IF(ISERROR(VLOOKUP(AH49,CF:CF,1,FALSE)),0,1)*AO49</f>
        <v>0</v>
      </c>
      <c r="AV49" s="49">
        <f t="shared" ref="AV49:AV54" si="499">IF(ISERROR(VLOOKUP(AF49,CF:CF,1,FALSE)),0,1)*IF(ISERROR(VLOOKUP(AH49,CF:CF,1,FALSE)),0,1)*AP49</f>
        <v>0</v>
      </c>
      <c r="AW49" s="49">
        <f t="shared" ref="AW49:AW54" si="500">IF(ISERROR(VLOOKUP(AF49,CF:CF,1,FALSE)),0,1)*IF(ISERROR(VLOOKUP(AH49,CF:CF,1,FALSE)),0,1)*AQ49</f>
        <v>0</v>
      </c>
      <c r="AX49" s="49">
        <f t="shared" ref="AX49:AX54" si="501">IF(ISERROR(VLOOKUP(AF49,CF:CF,1,FALSE)),0,1)*IF(ISERROR(VLOOKUP(AH49,CF:CF,1,FALSE)),0,1)*AR49</f>
        <v>0</v>
      </c>
      <c r="AY49" s="49">
        <f t="shared" ref="AY49:AY54" si="502">IF(ISERROR(VLOOKUP(AF49,CF:CF,1,FALSE)),0,1)*IF(ISERROR(VLOOKUP(AH49,CF:CF,1,FALSE)),0,1)*AS49</f>
        <v>0</v>
      </c>
      <c r="AZ49" s="49">
        <f t="shared" ref="AZ49:AZ54" si="503">IF(ISERROR(VLOOKUP(AF49,CZ:CZ,1,FALSE)),0,1)*IF(ISERROR(VLOOKUP(AH49,CZ:CZ,1,FALSE)),0,1)*AN49</f>
        <v>0</v>
      </c>
      <c r="BA49" s="49">
        <f t="shared" ref="BA49:BA54" si="504">IF(ISERROR(VLOOKUP(AF49,CZ:CZ,1,FALSE)),0,1)*IF(ISERROR(VLOOKUP(AH49,CZ:CZ,1,FALSE)),0,1)*AO49</f>
        <v>0</v>
      </c>
      <c r="BB49" s="49">
        <f t="shared" ref="BB49:BB54" si="505">IF(ISERROR(VLOOKUP(AF49,CZ:CZ,1,FALSE)),0,1)*IF(ISERROR(VLOOKUP(AH49,CZ:CZ,1,FALSE)),0,1)*AP49</f>
        <v>0</v>
      </c>
      <c r="BC49" s="49">
        <f t="shared" ref="BC49:BC54" si="506">IF(ISERROR(VLOOKUP(AF49,CZ:CZ,1,FALSE)),0,1)*IF(ISERROR(VLOOKUP(AH49,CZ:CZ,1,FALSE)),0,1)*AQ49</f>
        <v>0</v>
      </c>
      <c r="BD49" s="49">
        <f t="shared" ref="BD49:BD54" si="507">IF(ISERROR(VLOOKUP(AF49,CZ:CZ,1,FALSE)),0,1)*IF(ISERROR(VLOOKUP(AH49,CZ:CZ,1,FALSE)),0,1)*AR49</f>
        <v>0</v>
      </c>
      <c r="BE49" s="49">
        <f t="shared" ref="BE49:BE54" si="508">IF(ISERROR(VLOOKUP(AF49,CZ:CZ,1,FALSE)),0,1)*IF(ISERROR(VLOOKUP(AH49,CZ:CZ,1,FALSE)),0,1)*AS49</f>
        <v>0</v>
      </c>
      <c r="BF49" s="49">
        <f t="shared" ref="BF49:BF54" si="509">IF(ISERROR(VLOOKUP(AF49,DT:DT,1,FALSE)),0,1)*IF(ISERROR(VLOOKUP(AH49,DT:DT,1,FALSE)),0,1)*AN49</f>
        <v>0</v>
      </c>
      <c r="BG49" s="49">
        <f t="shared" ref="BG49:BG54" si="510">IF(ISERROR(VLOOKUP(AF49,DT:DT,1,FALSE)),0,1)*IF(ISERROR(VLOOKUP(AH49,DT:DT,1,FALSE)),0,1)*AO49</f>
        <v>0</v>
      </c>
      <c r="BH49" s="49">
        <f t="shared" ref="BH49:BH54" si="511">IF(ISERROR(VLOOKUP(AF49,DT:DT,1,FALSE)),0,1)*IF(ISERROR(VLOOKUP(AH49,DT:DT,1,FALSE)),0,1)*AP49</f>
        <v>0</v>
      </c>
      <c r="BI49" s="49">
        <f t="shared" ref="BI49:BI54" si="512">IF(ISERROR(VLOOKUP(AF49,DT:DT,1,FALSE)),0,1)*IF(ISERROR(VLOOKUP(AH49,DT:DT,1,FALSE)),0,1)*AQ49</f>
        <v>0</v>
      </c>
      <c r="BJ49" s="49">
        <f t="shared" ref="BJ49:BJ54" si="513">IF(ISERROR(VLOOKUP(AF49,DT:DT,1,FALSE)),0,1)*IF(ISERROR(VLOOKUP(AH49,DT:DT,1,FALSE)),0,1)*AR49</f>
        <v>0</v>
      </c>
      <c r="BK49" s="49">
        <f t="shared" ref="BK49:BK54" si="514">IF(ISERROR(VLOOKUP(AF49,DT:DT,1,FALSE)),0,1)*IF(ISERROR(VLOOKUP(AH49,DT:DT,1,FALSE)),0,1)*AS49</f>
        <v>0</v>
      </c>
      <c r="BL49" s="49">
        <f t="shared" ref="BL49:BL54" si="515">IF(ISERROR(VLOOKUP(AF49,EN:EN,1,FALSE)),0,1)*IF(ISERROR(VLOOKUP(AH49,EN:EN,1,FALSE)),0,1)*AN49</f>
        <v>0</v>
      </c>
      <c r="BM49" s="49">
        <f t="shared" ref="BM49:BM54" si="516">IF(ISERROR(VLOOKUP(AF49,EN:EN,1,FALSE)),0,1)*IF(ISERROR(VLOOKUP(AH49,EN:EN,1,FALSE)),0,1)*AO49</f>
        <v>0</v>
      </c>
      <c r="BN49" s="49">
        <f t="shared" ref="BN49:BN54" si="517">IF(ISERROR(VLOOKUP(AF49,EN:EN,1,FALSE)),0,1)*IF(ISERROR(VLOOKUP(AH49,EN:EN,1,FALSE)),0,1)*AP49</f>
        <v>0</v>
      </c>
      <c r="BO49" s="49">
        <f t="shared" ref="BO49:BO54" si="518">IF(ISERROR(VLOOKUP(AF49,EN:EN,1,FALSE)),0,1)*IF(ISERROR(VLOOKUP(AH49,EN:EN,1,FALSE)),0,1)*AQ49</f>
        <v>0</v>
      </c>
      <c r="BP49" s="49">
        <f t="shared" ref="BP49:BP54" si="519">IF(ISERROR(VLOOKUP(AF49,EN:EN,1,FALSE)),0,1)*IF(ISERROR(VLOOKUP(AH49,EN:EN,1,FALSE)),0,1)*AR49</f>
        <v>0</v>
      </c>
      <c r="BQ49" s="49">
        <f t="shared" ref="BQ49:BQ54" si="520">IF(ISERROR(VLOOKUP(AF49,EN:EN,1,FALSE)),0,1)*IF(ISERROR(VLOOKUP(AH49,EN:EN,1,FALSE)),0,1)*AS49</f>
        <v>0</v>
      </c>
      <c r="BR49" s="14"/>
      <c r="BS49" s="14"/>
      <c r="BT49" s="14" t="s">
        <v>186</v>
      </c>
      <c r="BU49" s="49">
        <f t="shared" ref="BU49:BU52" si="521">(SUMIF(AF$4:AF$108,BT49,AN$4:AN$108)+SUMIF(AH$4:AH$108,BT49,AO$4:AO$108))</f>
        <v>0</v>
      </c>
      <c r="BV49" s="49">
        <f t="shared" ref="BV49:BV52" si="522">(SUMIF(AF$4:AF$108,BT49,AP$4:AP$108)+SUMIF(AH$4:AH$108,BT49,AQ$4:AQ$108))</f>
        <v>0</v>
      </c>
      <c r="BW49" s="49">
        <f t="shared" ref="BW49:BW52" si="523">(SUMIF(AF$4:AF$108,BT49,AR$4:AR$108)+SUMIF(AH$4:AH$108,BT49,AS$4:AS$108))</f>
        <v>0</v>
      </c>
      <c r="BX49" s="49">
        <f t="shared" ref="BX49:BX52" si="524">SUMIF($AF$4:$AF$108,BT49,$AI$4:$AI$108)+SUMIF($AH$4:$AH$108,BT49,$AK$4:$AK$108)</f>
        <v>0</v>
      </c>
      <c r="BY49" s="49">
        <f t="shared" ref="BY49:BY52" si="525">SUMIF($AF$4:$AF$108,BT49,$AK$4:$AK$108)+SUMIF($AH$4:$AH$108,BT49,$AI$4:$AI$108)</f>
        <v>0</v>
      </c>
      <c r="BZ49" s="49">
        <f t="shared" ref="BZ49:BZ52" si="526">BX49-BY49</f>
        <v>0</v>
      </c>
      <c r="CA49" s="49">
        <f t="shared" ref="CA49:CA52" si="527">IFERROR(BU49*3+BV49*1,0)</f>
        <v>0</v>
      </c>
      <c r="CB49" s="49" t="s">
        <v>109</v>
      </c>
      <c r="CC49" s="99">
        <f>RANK(CA49,CA49:CA52)</f>
        <v>1</v>
      </c>
      <c r="CD49" s="49">
        <f>SUMPRODUCT((CA49:CA52=CA49)*(BZ49:BZ52&gt;BZ49))</f>
        <v>0</v>
      </c>
      <c r="CE49" s="14"/>
      <c r="CF49" s="14" t="str">
        <f t="shared" ref="CF49:CF52" si="528">IF(CC49=1,BT49,)</f>
        <v>Nederländerna</v>
      </c>
      <c r="CG49" s="49">
        <f t="shared" ref="CG49:CG52" si="529">(SUMIF($AF$4:$AF$108,$BT49,$AT$4:$AT$108)+SUMIF($AH$4:$AH$108,$BT49,$AU$4:$AU$108))</f>
        <v>0</v>
      </c>
      <c r="CH49" s="49">
        <f t="shared" ref="CH49:CH52" si="530">(SUMIF($AF$4:$AF$108,$BT49,$AV$4:$AV$108)+SUMIF($AH$4:$AH$108,$BT49,$AW$4:$AW$108))</f>
        <v>0</v>
      </c>
      <c r="CI49" s="49">
        <f t="shared" ref="CI49:CI52" si="531">(SUMIF($AF$4:$AF$108,$BT49,$AX$4:$AX$108)+SUMIF($AH$4:$AH$108,$BT49,$AY$4:$AY$108))</f>
        <v>0</v>
      </c>
      <c r="CJ49" s="49">
        <f t="shared" ref="CJ49:CJ52" si="532">IFERROR(CG49*3+CH49*1,0)</f>
        <v>0</v>
      </c>
      <c r="CK49" s="49" t="str">
        <f t="shared" ref="CK49:CK52" si="533">CB49</f>
        <v>F</v>
      </c>
      <c r="CL49" s="49">
        <f>IF(CF49&gt;0,RANK(CJ49,CJ49:CJ52),)</f>
        <v>1</v>
      </c>
      <c r="CM49" s="49">
        <f>IF(AND(CF49&gt;0,COUNTIF(CL49:CL52,CL49)&gt;1),SUMIFS($AI$4:$AI$108,$AF$4:$AF$108,$BT49,$M$4:$M$108,1)+SUMIFS($AK$4:$AK$108,$AH$4:$AH$108,$BT49,$M$4:$M$108,1)-SUMIFS($AK$4:$AK$108,$AF$4:$AF$108,$BT49,$M$4:$M$108,1)-SUMIFS($AI$4:$AI$108,$AH$4:$AH$108,$BT49,$M$4:$M$108,1),)</f>
        <v>0</v>
      </c>
      <c r="CN49" s="49">
        <f>IF(AND(CF49&gt;0,COUNTIF(CL49:CL52,CL49)&gt;1),CL49+RANK(CM49,CM49:CM52)-1,CL49)</f>
        <v>1</v>
      </c>
      <c r="CO49" s="49">
        <f>IF(AND(CF49&gt;0,COUNTIF(CN49:CN52,CN49)&gt;1),SUMIFS($AI$4:$AI$108,$AF$4:$AF$108,$BT49,$M$4:$M$108,1)+SUMIFS($AK$4:$AK$108,$AH$4:$AH$108,$BT49,$M$4:$M$108,1),)</f>
        <v>0</v>
      </c>
      <c r="CP49" s="49">
        <f>IF(AND(CF49&gt;0,COUNTIF(CN49:CN52,CN49)&gt;1),CN49+RANK(CO49,CO49:CO52)-1,CN49)</f>
        <v>1</v>
      </c>
      <c r="CQ49" s="49">
        <f t="shared" ref="CQ49:CQ52" si="534">IF(CP49=0,"",CP49)</f>
        <v>1</v>
      </c>
      <c r="CR49" s="49">
        <f>IF(OR(CQ49="",COUNTIF(CQ49:CQ52,CQ49)=1),"",$BZ49)</f>
        <v>0</v>
      </c>
      <c r="CS49" s="49">
        <f>IF(CQ49="","",IF(COUNTIF(CQ49:CQ52,CQ49)=1,CQ49,CQ49+RANK(CR49,CR49:CR52,0)-1))</f>
        <v>1</v>
      </c>
      <c r="CT49" s="49">
        <f>IF(OR(CS49="",COUNTIF(CS49:CS52,CS49)=1),"",$BX49)</f>
        <v>0</v>
      </c>
      <c r="CU49" s="49">
        <f>IF(CQ49="","",IF(COUNTIF(CS49:CS52,CS49)=1,CS49,CS49+RANK(CT49,CT49:CT52,0)-1))</f>
        <v>1</v>
      </c>
      <c r="CV49" s="49">
        <f>IF(OR(CU49="",COUNTIF(CU49:CU52,CU49)=1),"",$BU49)</f>
        <v>0</v>
      </c>
      <c r="CW49" s="49">
        <f>IF(CQ49="","",IF(COUNTIF(CU49:CU52,CU49)=1,CU49,CU49+RANK(CV49,CV49:CV52,0)-1))</f>
        <v>1</v>
      </c>
      <c r="CX49" s="49">
        <f>IF(CF49&gt;0,BM47+RANK(CW49,CW49:CW52,1),)</f>
        <v>1</v>
      </c>
      <c r="CY49" s="14"/>
      <c r="CZ49" s="14">
        <f t="shared" ref="CZ49:CZ52" si="535">IF(CC49=2,BT49,)</f>
        <v>0</v>
      </c>
      <c r="DA49" s="49">
        <f t="shared" ref="DA49:DA52" si="536">(SUMIF($AF$4:$AF$108,$BT49,$AZ$4:$AZ$108)+SUMIF($AH$4:$AH$108,$BT49,$BA$4:$BA$108))</f>
        <v>0</v>
      </c>
      <c r="DB49" s="49">
        <f t="shared" ref="DB49:DB52" si="537">(SUMIF($AF$4:$AF$108,$BT49,$BB$4:$BB$108)+SUMIF($AH$4:$AH$108,$BT49,$BC$4:$BC$108))</f>
        <v>0</v>
      </c>
      <c r="DC49" s="49">
        <f t="shared" ref="DC49:DC52" si="538">(SUMIF($AF$4:$AF$108,$BT49,$BD$4:$BD$108)+SUMIF($AH$4:$AH$108,$BT49,$BE$4:$BE$108))</f>
        <v>0</v>
      </c>
      <c r="DD49" s="49">
        <f t="shared" ref="DD49:DD52" si="539">IFERROR(DA49*3+DB49*1,0)</f>
        <v>0</v>
      </c>
      <c r="DE49" s="49" t="str">
        <f t="shared" ref="DE49:DE52" si="540">$CB49</f>
        <v>F</v>
      </c>
      <c r="DF49" s="49">
        <f>IF(CZ49&gt;0,RANK(DD49,DD49:DD52)+CG47,)</f>
        <v>0</v>
      </c>
      <c r="DG49" s="49">
        <f>IF(AND(CZ49&gt;0,COUNTIF(DF49:DF52,DF49)&gt;1),SUMIFS($AI$4:$AI$108,$AF$4:$AF$108,$BT49,$M$4:$M$108,2)+SUMIFS($AK$4:$AK$108,$AH$4:$AH108,$BT49,$M$4:$M$108,2)-SUMIFS($AK$4:$AK$108,$AF$4:$AF$108,$BT49,$M$4:$M$108,2)-SUMIFS($AI$4:$AI$108,$AH$4:$AH$108,$BT49,$M$4:$M$108,2),)</f>
        <v>0</v>
      </c>
      <c r="DH49" s="49">
        <f>IF(AND(CZ49&gt;0,COUNTIF(DF49:DF52,DF49)&gt;1),DF49+RANK(DG49,DG49:DG52)-1,DF49)</f>
        <v>0</v>
      </c>
      <c r="DI49" s="49">
        <f>IF(AND(CZ49&gt;0,COUNTIF(DH49:DH52,DH49)&gt;1),SUMIFS($AI$4:$AI$108,$AF$4:$AF$108,$BT49,$M$4:$M$108,2)+SUMIFS($AK$4:$AK$108,$AH$4:$AH$108,$BT49,$M$4:$M$108,2),)</f>
        <v>0</v>
      </c>
      <c r="DJ49" s="49">
        <f>IF(AND(CZ49&gt;0,COUNTIF(DH49:DH52,DH49)&gt;1),DH49+RANK(DI49,DI49:DI52)-1,DH49)</f>
        <v>0</v>
      </c>
      <c r="DK49" s="49" t="str">
        <f t="shared" ref="DK49:DK52" si="541">IF(DJ49=0,"",DJ49)</f>
        <v/>
      </c>
      <c r="DL49" s="49" t="str">
        <f>IF(OR(DK49="",COUNTIF(DK49:DK52,DK49)=1),"",$BZ49)</f>
        <v/>
      </c>
      <c r="DM49" s="49" t="str">
        <f>IF(DK49="","",IF(COUNTIF(DK49:DK52,DK49)=1,DK49,DK49+RANK(DL49,DL49:DL52,0)-1))</f>
        <v/>
      </c>
      <c r="DN49" s="49" t="str">
        <f>IF(OR(DM49="",COUNTIF(DM49:DM52,DM49)=1),"",$BX49)</f>
        <v/>
      </c>
      <c r="DO49" s="49" t="str">
        <f>IF(DK49="","",IF(COUNTIF(DM49:DM52,DM49)=1,DM49,DM49+RANK(DN49,DN49:DN52,0)-1))</f>
        <v/>
      </c>
      <c r="DP49" s="49" t="str">
        <f>IF(OR(DO49="",COUNTIF(DO49:DO52,DO49)=1),"",$BU49)</f>
        <v/>
      </c>
      <c r="DQ49" s="49" t="str">
        <f>IF(DK49="","",IF(COUNTIF(DO49:DO52,DO49)=1,DO49,DO49+RANK(DP49,DP49:DP52,0)-1))</f>
        <v/>
      </c>
      <c r="DR49" s="49">
        <f>IF(CZ49&gt;0,CG47+RANK(DQ49,DQ49:DQ52,1),)</f>
        <v>0</v>
      </c>
      <c r="DS49" s="14"/>
      <c r="DT49" s="49">
        <f t="shared" ref="DT49:DT52" si="542">IF(CC49=3,BT49,)</f>
        <v>0</v>
      </c>
      <c r="DU49" s="49">
        <f t="shared" ref="DU49:DU52" si="543">(SUMIF($AF$4:$AF$108,BT49,$BF$4:$BF$108)+SUMIF($AH$4:$AH$108,BT49,$BG$4:$BG$108))</f>
        <v>0</v>
      </c>
      <c r="DV49" s="49">
        <f t="shared" ref="DV49:DV52" si="544">(SUMIF($AF$4:$AF$108,BT49,$BH$4:$BH$108)+SUMIF($AH$4:$AH$108,BT49,$BI$4:$BI$108))</f>
        <v>0</v>
      </c>
      <c r="DW49" s="49">
        <f t="shared" ref="DW49:DW52" si="545">(SUMIF($AF$4:$AF$108,BT49,$BJ$4:$BJ$108)+SUMIF($AH$4:$AH$108,BT49,$BK$4:$BK$108))</f>
        <v>0</v>
      </c>
      <c r="DX49" s="49">
        <f t="shared" ref="DX49:DX52" si="546">IFERROR(DU49*3+DV49*1,0)</f>
        <v>0</v>
      </c>
      <c r="DY49" s="49" t="str">
        <f t="shared" ref="DY49:DY52" si="547">CB49</f>
        <v>F</v>
      </c>
      <c r="DZ49" s="49">
        <f>IF(DT49&gt;0,RANK(DX49,DX49:DX52)+CG47+DA47,)</f>
        <v>0</v>
      </c>
      <c r="EA49" s="49">
        <f>IF(AND(DT49&gt;0,COUNTIF(DZ49:DZ52,DZ49)&gt;1),SUMIFS($AI$4:$AI$108,$AF$4:$AF$108,$BT49,$M$4:$M$108,3)+SUMIFS($AK$4:$AK$108,$AH$4:$AH$108,$BT49,$M$4:$M$108,3)-SUMIFS($AK$4:$AK$108,$AF$4:$AF$108,$BT49,$M$4:$M$108,3)-SUMIFS($AI$4:$AI$108,$AH$4:$AH$108,$BT49,$M$4:$M$108,3),)</f>
        <v>0</v>
      </c>
      <c r="EB49" s="49">
        <f>IF(AND(DT49&gt;0,COUNTIF(DZ49:DZ52,DZ49)&gt;1),DZ49+RANK(EA49,EA49:EA52)-1,DZ49)</f>
        <v>0</v>
      </c>
      <c r="EC49" s="49">
        <f>IF(AND(DT49&gt;0,COUNTIF(EB49:EB52,EB49)&gt;1),SUMIFS($AI$4:$AI$108,$AF$4:$AF$108,$BT49,$M$4:$M$108,3)+SUMIFS($AK$4:$AK$108,$AH$4:$AH$108,$BT49,$M$4:$M$108,3),)</f>
        <v>0</v>
      </c>
      <c r="ED49" s="49">
        <f>IF(AND(DT49&gt;0,COUNTIF(EB49:EB52,EB49)&gt;1),EB49+RANK(EC49,EC49:EC52)-1,EB49)</f>
        <v>0</v>
      </c>
      <c r="EE49" s="49" t="str">
        <f t="shared" ref="EE49:EE52" si="548">IF(ED49=0,"",ED49)</f>
        <v/>
      </c>
      <c r="EF49" s="49" t="str">
        <f>IF(OR(EE49="",COUNTIF(EE49:EE52,EE49)=1),"",$BZ49)</f>
        <v/>
      </c>
      <c r="EG49" s="49" t="str">
        <f>IF(EE49="","",IF(COUNTIF(EE49:EE52,EE49)=1,EE49,EE49+RANK(EF49,EF49:EF52,0)-1))</f>
        <v/>
      </c>
      <c r="EH49" s="49" t="str">
        <f>IF(OR(EG49="",COUNTIF(EG49:EG52,EG49)=1),"",$BX49)</f>
        <v/>
      </c>
      <c r="EI49" s="49" t="str">
        <f>IF(EE49="","",IF(COUNTIF(EG49:EG52,EG49)=1,EG49,EG49+RANK(EH49,EH49:EH52,0)-1))</f>
        <v/>
      </c>
      <c r="EJ49" s="49" t="str">
        <f>IF(OR(EI49="",COUNTIF(EI49:EI52,EI49)=1),"",$BU49)</f>
        <v/>
      </c>
      <c r="EK49" s="49" t="str">
        <f>IF(EE49="","",IF(COUNTIF(EI49:EI52,EI49)=1,EI49,EI49+RANK(EJ49,EJ49:EJ52,0)-1))</f>
        <v/>
      </c>
      <c r="EL49" s="49">
        <f>IF(DT49&gt;0,CG47+DA47+RANK(EK49,EK49:EK52,1),)</f>
        <v>0</v>
      </c>
      <c r="EM49" s="14"/>
      <c r="EN49" s="49">
        <f t="shared" ref="EN49:EN52" si="549">IF(CC49=4,BT49,)</f>
        <v>0</v>
      </c>
      <c r="EO49" s="49">
        <f t="shared" ref="EO49:EO52" si="550">(SUMIF($AF$4:$AF$108,$BT49,$BL$4:$BL$108)+SUMIF($AH$4:$AH$108,$BT49,$BM$4:$BM$108))</f>
        <v>0</v>
      </c>
      <c r="EP49" s="49">
        <f t="shared" ref="EP49:EP52" si="551">(SUMIF($AF$4:$AF$108,$BT49,$BN$4:$BN$108)+SUMIF($AH$4:$AH$108,$BT49,$BO$4:$BO$108))</f>
        <v>0</v>
      </c>
      <c r="EQ49" s="49">
        <f t="shared" ref="EQ49:EQ52" si="552">(SUMIF($AF$4:$AF$108,$BT49,$BP$4:$BP$108)+SUMIF($AH$4:$AH$108,$BT49,$BQ$4:$BQ$108))</f>
        <v>0</v>
      </c>
      <c r="ER49" s="49">
        <f t="shared" ref="ER49:ER52" si="553">IFERROR(EO49*3+EP49*1,0)</f>
        <v>0</v>
      </c>
      <c r="ES49" s="49" t="str">
        <f t="shared" ref="ES49:ES52" si="554">$CB49</f>
        <v>F</v>
      </c>
      <c r="ET49" s="49">
        <f>IF(EN49&gt;0,RANK(ER49,ER49:ER52)+CG47+DA47+DU47,)</f>
        <v>0</v>
      </c>
      <c r="EU49" s="49">
        <f>IF(AND(EN49&gt;0,COUNTIF(ET49:ET52,ET49)&gt;1),SUMIFS($AI$4:$AI$108,$AF$4:$AF$108,$BT49,$M$4:$M$108,4)+SUMIFS($AK$4:$AK$108,$AH$4:$AH$108,$BT49,$M$4:$M$108,4)-SUMIFS($AK$4:$AK$108,$AF$4:$AF$108,$BT49,$M$4:$M$108,4)-SUMIFS($AI$4:$AI$108,$AH$4:$AH$108,$BT49,$M$4:$M$108,4),)</f>
        <v>0</v>
      </c>
      <c r="EV49" s="49">
        <f>IF(AND(EN49&gt;0,COUNTIF(ET49:ET52,ET49)&gt;1),ET49+RANK(EU49,EU49:EU52)-1,ET49)</f>
        <v>0</v>
      </c>
      <c r="EW49" s="49">
        <f t="shared" ref="EW49:EW52" si="555">IF(AND(EN49&gt;0,COUNTIF(EV49:EV52,EV49)&gt;1),SUMIFS($AI$4:$AI$108,$AF$4:$AF$108,$BT49,$M$4:$M$108,4)+SUMIFS($AK$4:$AK$108,$AH$4:$AH$108,$BT49,$M$4:$M$108,4),)</f>
        <v>0</v>
      </c>
      <c r="EX49" s="49">
        <f>IF(AND(EN49&gt;0,COUNTIF(EV49:EV52,EV49)&gt;1),EV49+RANK(EW49,EW49:EW52)-1,EV49)</f>
        <v>0</v>
      </c>
      <c r="EY49" s="49" t="str">
        <f t="shared" ref="EY49:EY52" si="556">IF(EX49=0,"",EX49)</f>
        <v/>
      </c>
      <c r="EZ49" s="49" t="str">
        <f>IF(OR(EY49="",COUNTIF(EY49:EY52,EY49)=1),"",$BZ49)</f>
        <v/>
      </c>
      <c r="FA49" s="49" t="str">
        <f>IF(EY49="","",IF(COUNTIF(EY49:EY52,EY49)=1,EY49,EY49+RANK(EZ49,EZ49:EZ52,0)-1))</f>
        <v/>
      </c>
      <c r="FB49" s="49" t="str">
        <f>IF(OR(FA49="",COUNTIF(FA49:FA52,FA49)=1),"",$BX49)</f>
        <v/>
      </c>
      <c r="FC49" s="49" t="str">
        <f>IF(EY49="","",IF(COUNTIF(FA49:FA52,FA49)=1,FA49,FA49+RANK(FB49,FB49:FB52,0)-1))</f>
        <v/>
      </c>
      <c r="FD49" s="49" t="str">
        <f>IF(OR(FC49="",COUNTIF(FC49:FC52,FC49)=1),"",$BU49)</f>
        <v/>
      </c>
      <c r="FE49" s="49" t="str">
        <f>IF(EY49="","",IF(COUNTIF(FC49:FC52,FC49)=1,FC49,FC49+RANK(FD49,FD49:FD52,0)-1))</f>
        <v/>
      </c>
      <c r="FF49" s="49">
        <f>IF(EN49&gt;0,CG47+DA47+DU47+RANK(FE49,FE49:FE52,1),)</f>
        <v>0</v>
      </c>
      <c r="FG49" s="14"/>
      <c r="FH49" s="49">
        <f>IFERROR(VLOOKUP(FJ49,CF48:CX52,19,FALSE),IFERROR(VLOOKUP(FJ49,CZ48:DR52,19,FALSE),IFERROR(VLOOKUP(FJ49,DT48:EL52,19,FALSE),VLOOKUP(FJ49,EN48:FF52,19,FALSE))))</f>
        <v>1</v>
      </c>
      <c r="FI49" s="49">
        <f>RANK(FH49,FH49:FH52,1)+COUNTIF(FH49,FH49)-1</f>
        <v>1</v>
      </c>
      <c r="FJ49" s="14" t="str">
        <f t="shared" ref="FJ49:FJ52" si="557">BT49</f>
        <v>Nederländerna</v>
      </c>
      <c r="FK49" s="42"/>
      <c r="FL49" s="42"/>
      <c r="FM49" s="42"/>
      <c r="FN49" s="42"/>
      <c r="FO49" s="42"/>
      <c r="FP49" s="42"/>
      <c r="FQ49" s="42"/>
      <c r="FR49" s="42"/>
      <c r="FS49" s="42"/>
      <c r="FT49" s="42"/>
      <c r="FU49" s="42"/>
      <c r="FV49" s="42"/>
      <c r="FW49" s="42"/>
      <c r="FX49" s="42"/>
      <c r="FY49" s="42"/>
      <c r="FZ49" s="44">
        <v>47</v>
      </c>
      <c r="GA49" s="44" t="str">
        <f t="shared" si="79"/>
        <v>HJBFIGLK</v>
      </c>
      <c r="GB49" s="44" t="s">
        <v>160</v>
      </c>
      <c r="GC49" s="44" t="s">
        <v>159</v>
      </c>
      <c r="GD49" s="44" t="s">
        <v>146</v>
      </c>
      <c r="GE49" s="44" t="s">
        <v>109</v>
      </c>
      <c r="GF49" s="44" t="s">
        <v>150</v>
      </c>
      <c r="GG49" s="44" t="s">
        <v>149</v>
      </c>
      <c r="GH49" s="44" t="s">
        <v>152</v>
      </c>
      <c r="GI49" s="44" t="s">
        <v>151</v>
      </c>
      <c r="GJ49" s="100" t="str">
        <f t="shared" ref="GJ49:GQ49" si="558">VLOOKUP(GB49,$FM$3:$FN$15,2,FALSE)</f>
        <v>Saudiarabien</v>
      </c>
      <c r="GK49" s="100" t="str">
        <f t="shared" si="558"/>
        <v>Österrike</v>
      </c>
      <c r="GL49" s="100" t="str">
        <f t="shared" si="558"/>
        <v>Qatar</v>
      </c>
      <c r="GM49" s="100" t="str">
        <f t="shared" si="558"/>
        <v>Sverige</v>
      </c>
      <c r="GN49" s="100" t="str">
        <f t="shared" si="558"/>
        <v>Irak</v>
      </c>
      <c r="GO49" s="100" t="str">
        <f t="shared" si="558"/>
        <v>Iran</v>
      </c>
      <c r="GP49" s="100" t="str">
        <f t="shared" si="558"/>
        <v>Ghana</v>
      </c>
      <c r="GQ49" s="100" t="str">
        <f t="shared" si="558"/>
        <v>Uzbekistan</v>
      </c>
      <c r="GR49" s="42" t="str">
        <f t="shared" si="81"/>
        <v/>
      </c>
      <c r="GS49" s="42"/>
      <c r="GT49" s="42"/>
      <c r="GU49" s="42"/>
      <c r="GV49" s="42"/>
      <c r="GW49" s="42"/>
      <c r="GX49" s="44"/>
    </row>
    <row r="50" spans="1:206" ht="14.25" customHeight="1" x14ac:dyDescent="0.35">
      <c r="A50" s="42"/>
      <c r="B50" s="85">
        <v>12</v>
      </c>
      <c r="C50" s="86">
        <v>46188</v>
      </c>
      <c r="D50" s="87" t="s">
        <v>188</v>
      </c>
      <c r="E50" s="88" t="s">
        <v>157</v>
      </c>
      <c r="F50" s="89" t="s">
        <v>189</v>
      </c>
      <c r="G50" s="90"/>
      <c r="H50" s="85" t="s">
        <v>157</v>
      </c>
      <c r="I50" s="90"/>
      <c r="J50" s="85" t="str">
        <f t="shared" si="477"/>
        <v/>
      </c>
      <c r="K50" s="160">
        <f>IF(OR(G50="",I50="",'Resultat &amp; tabell'!G50="",'Resultat &amp; tabell'!I50=""),0,IF(G50='Resultat &amp; tabell'!G50,1,0)+IF(I50='Resultat &amp; tabell'!I50,1,0)+IF(J50='Resultat &amp; tabell'!J50,3,0))</f>
        <v>0</v>
      </c>
      <c r="L50" s="155"/>
      <c r="M50" s="92">
        <f t="shared" si="478"/>
        <v>1</v>
      </c>
      <c r="N50" s="46">
        <v>2</v>
      </c>
      <c r="O50" s="104" t="str">
        <f>VLOOKUP(N50,FI49:FJ52,2,FALSE)</f>
        <v>Japan</v>
      </c>
      <c r="P50" s="105">
        <f t="shared" si="479"/>
        <v>0</v>
      </c>
      <c r="Q50" s="105">
        <f t="shared" si="480"/>
        <v>0</v>
      </c>
      <c r="R50" s="105">
        <f t="shared" si="481"/>
        <v>0</v>
      </c>
      <c r="S50" s="105">
        <f t="shared" si="482"/>
        <v>0</v>
      </c>
      <c r="T50" s="105">
        <f t="shared" si="483"/>
        <v>0</v>
      </c>
      <c r="U50" s="105">
        <f t="shared" si="484"/>
        <v>0</v>
      </c>
      <c r="V50" s="106">
        <f t="shared" si="485"/>
        <v>0</v>
      </c>
      <c r="W50" s="42"/>
      <c r="X50" s="43"/>
      <c r="Y50" s="44"/>
      <c r="Z50" s="44"/>
      <c r="AA50" s="44"/>
      <c r="AB50" s="47"/>
      <c r="AC50" s="48"/>
      <c r="AD50" s="42"/>
      <c r="AE50" s="98">
        <f t="shared" ref="AE50:AH50" si="559">C50</f>
        <v>46188</v>
      </c>
      <c r="AF50" s="98" t="str">
        <f t="shared" si="559"/>
        <v>Sverige</v>
      </c>
      <c r="AG50" s="98" t="str">
        <f t="shared" si="559"/>
        <v>-</v>
      </c>
      <c r="AH50" s="98" t="str">
        <f t="shared" si="559"/>
        <v>Tunisien</v>
      </c>
      <c r="AI50" s="90" t="str">
        <f t="shared" si="487"/>
        <v/>
      </c>
      <c r="AJ50" s="85" t="str">
        <f t="shared" si="488"/>
        <v>-</v>
      </c>
      <c r="AK50" s="90" t="str">
        <f t="shared" si="489"/>
        <v/>
      </c>
      <c r="AL50" s="85" t="str">
        <f t="shared" si="490"/>
        <v/>
      </c>
      <c r="AM50" s="91"/>
      <c r="AN50" s="49">
        <f t="shared" si="491"/>
        <v>0</v>
      </c>
      <c r="AO50" s="49">
        <f t="shared" si="492"/>
        <v>0</v>
      </c>
      <c r="AP50" s="49">
        <f t="shared" si="493"/>
        <v>0</v>
      </c>
      <c r="AQ50" s="49">
        <f t="shared" si="494"/>
        <v>0</v>
      </c>
      <c r="AR50" s="49">
        <f t="shared" si="495"/>
        <v>0</v>
      </c>
      <c r="AS50" s="49">
        <f t="shared" si="496"/>
        <v>0</v>
      </c>
      <c r="AT50" s="49">
        <f t="shared" si="497"/>
        <v>0</v>
      </c>
      <c r="AU50" s="49">
        <f t="shared" si="498"/>
        <v>0</v>
      </c>
      <c r="AV50" s="49">
        <f t="shared" si="499"/>
        <v>0</v>
      </c>
      <c r="AW50" s="49">
        <f t="shared" si="500"/>
        <v>0</v>
      </c>
      <c r="AX50" s="49">
        <f t="shared" si="501"/>
        <v>0</v>
      </c>
      <c r="AY50" s="49">
        <f t="shared" si="502"/>
        <v>0</v>
      </c>
      <c r="AZ50" s="49">
        <f t="shared" si="503"/>
        <v>0</v>
      </c>
      <c r="BA50" s="49">
        <f t="shared" si="504"/>
        <v>0</v>
      </c>
      <c r="BB50" s="49">
        <f t="shared" si="505"/>
        <v>0</v>
      </c>
      <c r="BC50" s="49">
        <f t="shared" si="506"/>
        <v>0</v>
      </c>
      <c r="BD50" s="49">
        <f t="shared" si="507"/>
        <v>0</v>
      </c>
      <c r="BE50" s="49">
        <f t="shared" si="508"/>
        <v>0</v>
      </c>
      <c r="BF50" s="49">
        <f t="shared" si="509"/>
        <v>0</v>
      </c>
      <c r="BG50" s="49">
        <f t="shared" si="510"/>
        <v>0</v>
      </c>
      <c r="BH50" s="49">
        <f t="shared" si="511"/>
        <v>0</v>
      </c>
      <c r="BI50" s="49">
        <f t="shared" si="512"/>
        <v>0</v>
      </c>
      <c r="BJ50" s="49">
        <f t="shared" si="513"/>
        <v>0</v>
      </c>
      <c r="BK50" s="49">
        <f t="shared" si="514"/>
        <v>0</v>
      </c>
      <c r="BL50" s="49">
        <f t="shared" si="515"/>
        <v>0</v>
      </c>
      <c r="BM50" s="49">
        <f t="shared" si="516"/>
        <v>0</v>
      </c>
      <c r="BN50" s="49">
        <f t="shared" si="517"/>
        <v>0</v>
      </c>
      <c r="BO50" s="49">
        <f t="shared" si="518"/>
        <v>0</v>
      </c>
      <c r="BP50" s="49">
        <f t="shared" si="519"/>
        <v>0</v>
      </c>
      <c r="BQ50" s="49">
        <f t="shared" si="520"/>
        <v>0</v>
      </c>
      <c r="BR50" s="14"/>
      <c r="BS50" s="14"/>
      <c r="BT50" s="14" t="s">
        <v>187</v>
      </c>
      <c r="BU50" s="49">
        <f t="shared" si="521"/>
        <v>0</v>
      </c>
      <c r="BV50" s="49">
        <f t="shared" si="522"/>
        <v>0</v>
      </c>
      <c r="BW50" s="49">
        <f t="shared" si="523"/>
        <v>0</v>
      </c>
      <c r="BX50" s="49">
        <f t="shared" si="524"/>
        <v>0</v>
      </c>
      <c r="BY50" s="49">
        <f t="shared" si="525"/>
        <v>0</v>
      </c>
      <c r="BZ50" s="49">
        <f t="shared" si="526"/>
        <v>0</v>
      </c>
      <c r="CA50" s="49">
        <f t="shared" si="527"/>
        <v>0</v>
      </c>
      <c r="CB50" s="49" t="s">
        <v>109</v>
      </c>
      <c r="CC50" s="99">
        <f>RANK(CA50,CA49:CA52)</f>
        <v>1</v>
      </c>
      <c r="CD50" s="49">
        <f>SUMPRODUCT((CA49:CA52=CA50)*(BZ49:BZ52&gt;BZ50))</f>
        <v>0</v>
      </c>
      <c r="CE50" s="14"/>
      <c r="CF50" s="14" t="str">
        <f t="shared" si="528"/>
        <v>Japan</v>
      </c>
      <c r="CG50" s="49">
        <f t="shared" si="529"/>
        <v>0</v>
      </c>
      <c r="CH50" s="49">
        <f t="shared" si="530"/>
        <v>0</v>
      </c>
      <c r="CI50" s="49">
        <f t="shared" si="531"/>
        <v>0</v>
      </c>
      <c r="CJ50" s="49">
        <f t="shared" si="532"/>
        <v>0</v>
      </c>
      <c r="CK50" s="49" t="str">
        <f t="shared" si="533"/>
        <v>F</v>
      </c>
      <c r="CL50" s="49">
        <f>IF(CF50&gt;0,RANK(CJ50,CJ49:CJ52),)</f>
        <v>1</v>
      </c>
      <c r="CM50" s="49">
        <f>IF(AND(CF50&gt;0,COUNTIF(CL49:CL52,CL50)&gt;1),SUMIFS($AI$4:$AI$108,$AF$4:$AF$108,$BT50,$M$4:$M$108,1)+SUMIFS($AK$4:$AK$108,$AH$4:$AH$108,$BT50,$M$4:$M$108,1)-SUMIFS($AK$4:$AK$108,$AF$4:$AF$108,$BT50,$M$4:$M$108,1)-SUMIFS($AI$4:$AI$108,$AH$4:$AH$108,$BT50,$M$4:$M$108,1),)</f>
        <v>0</v>
      </c>
      <c r="CN50" s="49">
        <f>IF(AND(CF50&gt;0,COUNTIF(CL49:CL52,CL50)&gt;1),CL50+RANK(CM50,CM49:CM52)-1,CL50)</f>
        <v>1</v>
      </c>
      <c r="CO50" s="49">
        <f>IF(AND(CF50&gt;0,COUNTIF(CN49:CN52,CN50)&gt;1),SUMIFS($AI$4:$AI$108,$AF$4:$AF$108,$BT50,$M$4:$M$108,1)+SUMIFS($AK$4:$AK$108,$AH$4:$AH$108,$BT50,$M$4:$M$108,1),)</f>
        <v>0</v>
      </c>
      <c r="CP50" s="49">
        <f>IF(AND(CF50&gt;0,COUNTIF(CN49:CN52,CN50)&gt;1),CN50+RANK(CO50,CO49:CO52)-1,CN50)</f>
        <v>1</v>
      </c>
      <c r="CQ50" s="49">
        <f t="shared" si="534"/>
        <v>1</v>
      </c>
      <c r="CR50" s="49">
        <f>IF(OR(CQ50="",COUNTIF(CQ49:CQ52,CQ50)=1),"",$BZ50)</f>
        <v>0</v>
      </c>
      <c r="CS50" s="49">
        <f>IF(CQ50="","",IF(COUNTIF(CQ49:CQ52,CQ50)=1,CQ50,CQ50+RANK(CR50,CR49:CR52,0)-1))</f>
        <v>1</v>
      </c>
      <c r="CT50" s="49">
        <f>IF(OR(CS50="",COUNTIF(CS49:CS52,CS50)=1),"",$BX50)</f>
        <v>0</v>
      </c>
      <c r="CU50" s="49">
        <f>IF(CQ50="","",IF(COUNTIF(CS49:CS52,CS50)=1,CS50,CS50+RANK(CT50,CT49:CT52,0)-1))</f>
        <v>1</v>
      </c>
      <c r="CV50" s="49">
        <f>IF(OR(CU50="",COUNTIF(CU49:CU52,CU50)=1),"",$BU50)</f>
        <v>0</v>
      </c>
      <c r="CW50" s="49">
        <f>IF(CQ50="","",IF(COUNTIF(CU49:CU52,CU50)=1,CU50,CU50+RANK(CV50,CV49:CV52,0)-1))</f>
        <v>1</v>
      </c>
      <c r="CX50" s="49">
        <f>IF(CF50&gt;0,BM47+RANK(CW50,CW49:CW52,1),)</f>
        <v>1</v>
      </c>
      <c r="CY50" s="14"/>
      <c r="CZ50" s="14">
        <f t="shared" si="535"/>
        <v>0</v>
      </c>
      <c r="DA50" s="49">
        <f t="shared" si="536"/>
        <v>0</v>
      </c>
      <c r="DB50" s="49">
        <f t="shared" si="537"/>
        <v>0</v>
      </c>
      <c r="DC50" s="49">
        <f t="shared" si="538"/>
        <v>0</v>
      </c>
      <c r="DD50" s="49">
        <f t="shared" si="539"/>
        <v>0</v>
      </c>
      <c r="DE50" s="49" t="str">
        <f t="shared" si="540"/>
        <v>F</v>
      </c>
      <c r="DF50" s="49">
        <f>IF(CZ50&gt;0,RANK(DD50,DD49:DD52)+CG47,)</f>
        <v>0</v>
      </c>
      <c r="DG50" s="49">
        <f>IF(AND(CZ50&gt;0,COUNTIF(DF49:DF52,DF50)&gt;1),SUMIFS($AI$4:$AI$108,$AF$4:$AF$108,$BT50,$M$4:$M$108,2)+SUMIFS($AK$4:$AK$108,$AH$4:$AH108,$BT50,$M$4:$M$108,2)-SUMIFS($AK$4:$AK$108,$AF$4:$AF$108,$BT50,$M$4:$M$108,2)-SUMIFS($AI$4:$AI$108,$AH$4:$AH$108,$BT50,$M$4:$M$108,2),)</f>
        <v>0</v>
      </c>
      <c r="DH50" s="49">
        <f>IF(AND(CZ50&gt;0,COUNTIF(DF49:DF52,DF50)&gt;1),DF50+RANK(DG50,DG49:DG52)-1,DF50)</f>
        <v>0</v>
      </c>
      <c r="DI50" s="49">
        <f>IF(AND(CZ50&gt;0,COUNTIF(DH49:DH52,DH50)&gt;1),SUMIFS($AI$4:$AI$108,$AF$4:$AF$108,$BT50,$M$4:$M$108,2)+SUMIFS($AK$4:$AK$108,$AH$4:$AH$108,$BT50,$M$4:$M$108,2),)</f>
        <v>0</v>
      </c>
      <c r="DJ50" s="49">
        <f>IF(AND(CZ50&gt;0,COUNTIF(DH49:DH52,DH50)&gt;1),DH50+RANK(DI50,DI49:DI52)-1,DH50)</f>
        <v>0</v>
      </c>
      <c r="DK50" s="49" t="str">
        <f t="shared" si="541"/>
        <v/>
      </c>
      <c r="DL50" s="49" t="str">
        <f>IF(OR(DK50="",COUNTIF(DK49:DK52,DK50)=1),"",$BZ50)</f>
        <v/>
      </c>
      <c r="DM50" s="49" t="str">
        <f>IF(DK50="","",IF(COUNTIF(DK49:DK52,DK50)=1,DK50,DK50+RANK(DL50,DL49:DL52,0)-1))</f>
        <v/>
      </c>
      <c r="DN50" s="49" t="str">
        <f>IF(OR(DM50="",COUNTIF(DM49:DM52,DM50)=1),"",$BX50)</f>
        <v/>
      </c>
      <c r="DO50" s="49" t="str">
        <f>IF(DK50="","",IF(COUNTIF(DM49:DM52,DM50)=1,DM50,DM50+RANK(DN50,DN49:DN52,0)-1))</f>
        <v/>
      </c>
      <c r="DP50" s="49" t="str">
        <f>IF(OR(DO50="",COUNTIF(DO49:DO52,DO50)=1),"",$BU50)</f>
        <v/>
      </c>
      <c r="DQ50" s="49" t="str">
        <f>IF(DK50="","",IF(COUNTIF(DO49:DO52,DO50)=1,DO50,DO50+RANK(DP50,DP49:DP52,0)-1))</f>
        <v/>
      </c>
      <c r="DR50" s="49">
        <f>IF(CZ50&gt;0,CG47+RANK(DQ50,DQ49:DQ52,1),)</f>
        <v>0</v>
      </c>
      <c r="DS50" s="14"/>
      <c r="DT50" s="49">
        <f t="shared" si="542"/>
        <v>0</v>
      </c>
      <c r="DU50" s="49">
        <f t="shared" si="543"/>
        <v>0</v>
      </c>
      <c r="DV50" s="49">
        <f t="shared" si="544"/>
        <v>0</v>
      </c>
      <c r="DW50" s="49">
        <f t="shared" si="545"/>
        <v>0</v>
      </c>
      <c r="DX50" s="49">
        <f t="shared" si="546"/>
        <v>0</v>
      </c>
      <c r="DY50" s="49" t="str">
        <f t="shared" si="547"/>
        <v>F</v>
      </c>
      <c r="DZ50" s="49">
        <f>IF(DT50&gt;0,RANK(DX50,DX49:DX52)+CG47+DA47,)</f>
        <v>0</v>
      </c>
      <c r="EA50" s="49">
        <f>IF(AND(DT50&gt;0,COUNTIF(DZ49:DZ52,DZ50)&gt;1),SUMIFS($AI$4:$AI$108,$AF$4:$AF$108,$BT50,$M$4:$M$108,3)+SUMIFS($AK$4:$AK$108,$AH$4:$AH$108,$BT50,$M$4:$M$108,3)-SUMIFS($AK$4:$AK$108,$AF$4:$AF$108,$BT50,$M$4:$M$108,3)-SUMIFS($AI$4:$AI$108,$AH$4:$AH$108,$BT50,$M$4:$M$108,3),)</f>
        <v>0</v>
      </c>
      <c r="EB50" s="49">
        <f>IF(AND(DT50&gt;0,COUNTIF(DZ49:DZ52,DZ50)&gt;1),DZ50+RANK(EA50,EA49:EA52)-1,DZ50)</f>
        <v>0</v>
      </c>
      <c r="EC50" s="49">
        <f>IF(AND(DT50&gt;0,COUNTIF(EB49:EB52,EB50)&gt;1),SUMIFS($AI$4:$AI$108,$AF$4:$AF$108,$BT50,$M$4:$M$108,3)+SUMIFS($AK$4:$AK$108,$AH$4:$AH$108,$BT50,$M$4:$M$108,3),)</f>
        <v>0</v>
      </c>
      <c r="ED50" s="49">
        <f>IF(AND(DT50&gt;0,COUNTIF(EB49:EB52,EB50)&gt;1),EB50+RANK(EC50,EC49:EC52)-1,EB50)</f>
        <v>0</v>
      </c>
      <c r="EE50" s="49" t="str">
        <f t="shared" si="548"/>
        <v/>
      </c>
      <c r="EF50" s="49" t="str">
        <f>IF(OR(EE50="",COUNTIF(EE49:EE52,EE50)=1),"",$BZ50)</f>
        <v/>
      </c>
      <c r="EG50" s="49" t="str">
        <f>IF(EE50="","",IF(COUNTIF(EE49:EE52,EE50)=1,EE50,EE50+RANK(EF50,EF49:EF52,0)-1))</f>
        <v/>
      </c>
      <c r="EH50" s="49" t="str">
        <f>IF(OR(EG50="",COUNTIF(EG49:EG52,EG50)=1),"",$BX50)</f>
        <v/>
      </c>
      <c r="EI50" s="49" t="str">
        <f>IF(EE50="","",IF(COUNTIF(EG49:EG52,EG50)=1,EG50,EG50+RANK(EH50,EH49:EH52,0)-1))</f>
        <v/>
      </c>
      <c r="EJ50" s="49" t="str">
        <f>IF(OR(EI50="",COUNTIF(EI49:EI52,EI50)=1),"",$BU50)</f>
        <v/>
      </c>
      <c r="EK50" s="49" t="str">
        <f>IF(EE50="","",IF(COUNTIF(EI49:EI52,EI50)=1,EI50,EI50+RANK(EJ50,EJ49:EJ52,0)-1))</f>
        <v/>
      </c>
      <c r="EL50" s="49">
        <f>IF(DT50&gt;0,CG47+DA47+RANK(EK50,EK49:EK52,1),)</f>
        <v>0</v>
      </c>
      <c r="EM50" s="14"/>
      <c r="EN50" s="49">
        <f t="shared" si="549"/>
        <v>0</v>
      </c>
      <c r="EO50" s="49">
        <f t="shared" si="550"/>
        <v>0</v>
      </c>
      <c r="EP50" s="49">
        <f t="shared" si="551"/>
        <v>0</v>
      </c>
      <c r="EQ50" s="49">
        <f t="shared" si="552"/>
        <v>0</v>
      </c>
      <c r="ER50" s="49">
        <f t="shared" si="553"/>
        <v>0</v>
      </c>
      <c r="ES50" s="49" t="str">
        <f t="shared" si="554"/>
        <v>F</v>
      </c>
      <c r="ET50" s="49">
        <f>IF(EN50&gt;0,RANK(ER50,ER49:ER52)+CG47+DA47+DU47,)</f>
        <v>0</v>
      </c>
      <c r="EU50" s="49">
        <f>IF(AND(EN50&gt;0,COUNTIF(ET49:ET52,ET50)&gt;1),SUMIFS($AI$4:$AI$108,$AF$4:$AF$108,$BT50,$M$4:$M$108,4)+SUMIFS($AK$4:$AK$108,$AH$4:$AH$108,$BT50,$M$4:$M$108,4)-SUMIFS($AK$4:$AK$108,$AF$4:$AF$108,$BT50,$M$4:$M$108,4)-SUMIFS($AI$4:$AI$108,$AH$4:$AH$108,$BT50,$M$4:$M$108,4),)</f>
        <v>0</v>
      </c>
      <c r="EV50" s="49">
        <f>IF(AND(EN50&gt;0,COUNTIF(ET49:ET52,ET50)&gt;1),ET50+RANK(EU50,EU49:EU52)-1,ET50)</f>
        <v>0</v>
      </c>
      <c r="EW50" s="49">
        <f t="shared" si="555"/>
        <v>0</v>
      </c>
      <c r="EX50" s="49">
        <f>IF(AND(EN50&gt;0,COUNTIF(EV49:EV52,EV50)&gt;1),EV50+RANK(EW50,EW49:EW52)-1,EV50)</f>
        <v>0</v>
      </c>
      <c r="EY50" s="49" t="str">
        <f t="shared" si="556"/>
        <v/>
      </c>
      <c r="EZ50" s="49" t="str">
        <f>IF(OR(EY50="",COUNTIF(EY49:EY52,EY50)=1),"",$BZ50)</f>
        <v/>
      </c>
      <c r="FA50" s="49" t="str">
        <f>IF(EY50="","",IF(COUNTIF(EY49:EY52,EY50)=1,EY50,EY50+RANK(EZ50,EZ49:EZ52,0)-1))</f>
        <v/>
      </c>
      <c r="FB50" s="49" t="str">
        <f>IF(OR(FA50="",COUNTIF(FA49:FA52,FA50)=1),"",$BX50)</f>
        <v/>
      </c>
      <c r="FC50" s="49" t="str">
        <f>IF(EY50="","",IF(COUNTIF(FA49:FA52,FA50)=1,FA50,FA50+RANK(FB50,FB49:FB52,0)-1))</f>
        <v/>
      </c>
      <c r="FD50" s="49" t="str">
        <f>IF(OR(FC50="",COUNTIF(FC49:FC52,FC50)=1),"",$BU50)</f>
        <v/>
      </c>
      <c r="FE50" s="49" t="str">
        <f>IF(EY50="","",IF(COUNTIF(FC49:FC52,FC50)=1,FC50,FC50+RANK(FD50,FD49:FD52,0)-1))</f>
        <v/>
      </c>
      <c r="FF50" s="49">
        <f>IF(EN50&gt;0,CG47+DA47+DU47+RANK(FE50,FE49:FE52,1),)</f>
        <v>0</v>
      </c>
      <c r="FG50" s="14"/>
      <c r="FH50" s="49">
        <f>IFERROR(VLOOKUP(FJ50,CF48:CX52,19,FALSE),IFERROR(VLOOKUP(FJ50,CZ48:DR52,19,FALSE),IFERROR(VLOOKUP(FJ50,DT48:EL52,19,FALSE),VLOOKUP(FJ50,EN48:FF52,19,FALSE))))</f>
        <v>1</v>
      </c>
      <c r="FI50" s="49">
        <f>RANK(FH50,FH49:FH52,1)+COUNTIF(FH49:FH50,FH50)-1</f>
        <v>2</v>
      </c>
      <c r="FJ50" s="14" t="str">
        <f t="shared" si="557"/>
        <v>Japan</v>
      </c>
      <c r="FK50" s="42"/>
      <c r="FL50" s="42"/>
      <c r="FM50" s="42"/>
      <c r="FN50" s="42"/>
      <c r="FO50" s="42"/>
      <c r="FP50" s="42"/>
      <c r="FQ50" s="42"/>
      <c r="FR50" s="42"/>
      <c r="FS50" s="42"/>
      <c r="FT50" s="42"/>
      <c r="FU50" s="42"/>
      <c r="FV50" s="42"/>
      <c r="FW50" s="42"/>
      <c r="FX50" s="42"/>
      <c r="FY50" s="42"/>
      <c r="FZ50" s="44">
        <v>48</v>
      </c>
      <c r="GA50" s="44" t="str">
        <f t="shared" si="79"/>
        <v>EJIBHGLK</v>
      </c>
      <c r="GB50" s="44" t="s">
        <v>148</v>
      </c>
      <c r="GC50" s="44" t="s">
        <v>159</v>
      </c>
      <c r="GD50" s="44" t="s">
        <v>150</v>
      </c>
      <c r="GE50" s="44" t="s">
        <v>146</v>
      </c>
      <c r="GF50" s="44" t="s">
        <v>160</v>
      </c>
      <c r="GG50" s="44" t="s">
        <v>149</v>
      </c>
      <c r="GH50" s="44" t="s">
        <v>152</v>
      </c>
      <c r="GI50" s="44" t="s">
        <v>151</v>
      </c>
      <c r="GJ50" s="100" t="str">
        <f t="shared" ref="GJ50:GQ50" si="560">VLOOKUP(GB50,$FM$3:$FN$15,2,FALSE)</f>
        <v>Elfenbenskusten</v>
      </c>
      <c r="GK50" s="100" t="str">
        <f t="shared" si="560"/>
        <v>Österrike</v>
      </c>
      <c r="GL50" s="100" t="str">
        <f t="shared" si="560"/>
        <v>Irak</v>
      </c>
      <c r="GM50" s="100" t="str">
        <f t="shared" si="560"/>
        <v>Qatar</v>
      </c>
      <c r="GN50" s="100" t="str">
        <f t="shared" si="560"/>
        <v>Saudiarabien</v>
      </c>
      <c r="GO50" s="100" t="str">
        <f t="shared" si="560"/>
        <v>Iran</v>
      </c>
      <c r="GP50" s="100" t="str">
        <f t="shared" si="560"/>
        <v>Ghana</v>
      </c>
      <c r="GQ50" s="100" t="str">
        <f t="shared" si="560"/>
        <v>Uzbekistan</v>
      </c>
      <c r="GR50" s="42" t="str">
        <f t="shared" si="81"/>
        <v/>
      </c>
      <c r="GS50" s="42"/>
      <c r="GT50" s="42"/>
      <c r="GU50" s="42"/>
      <c r="GV50" s="42"/>
      <c r="GW50" s="42"/>
      <c r="GX50" s="44"/>
    </row>
    <row r="51" spans="1:206" ht="14.25" customHeight="1" x14ac:dyDescent="0.35">
      <c r="A51" s="42"/>
      <c r="B51" s="85">
        <v>35</v>
      </c>
      <c r="C51" s="86">
        <v>46193</v>
      </c>
      <c r="D51" s="87" t="s">
        <v>186</v>
      </c>
      <c r="E51" s="88" t="s">
        <v>157</v>
      </c>
      <c r="F51" s="89" t="s">
        <v>188</v>
      </c>
      <c r="G51" s="90"/>
      <c r="H51" s="85" t="s">
        <v>157</v>
      </c>
      <c r="I51" s="90"/>
      <c r="J51" s="85" t="str">
        <f t="shared" si="477"/>
        <v/>
      </c>
      <c r="K51" s="160">
        <f>IF(OR(G51="",I51="",'Resultat &amp; tabell'!G51="",'Resultat &amp; tabell'!I51=""),0,IF(G51='Resultat &amp; tabell'!G51,1,0)+IF(I51='Resultat &amp; tabell'!I51,1,0)+IF(J51='Resultat &amp; tabell'!J51,3,0))</f>
        <v>0</v>
      </c>
      <c r="L51" s="155"/>
      <c r="M51" s="92">
        <f t="shared" si="478"/>
        <v>1</v>
      </c>
      <c r="N51" s="46">
        <v>3</v>
      </c>
      <c r="O51" s="108" t="str">
        <f>VLOOKUP(N51,FI49:FJ52,2,FALSE)</f>
        <v>Sverige</v>
      </c>
      <c r="P51" s="109">
        <f t="shared" si="479"/>
        <v>0</v>
      </c>
      <c r="Q51" s="109">
        <f t="shared" si="480"/>
        <v>0</v>
      </c>
      <c r="R51" s="109">
        <f t="shared" si="481"/>
        <v>0</v>
      </c>
      <c r="S51" s="109">
        <f t="shared" si="482"/>
        <v>0</v>
      </c>
      <c r="T51" s="109">
        <f t="shared" si="483"/>
        <v>0</v>
      </c>
      <c r="U51" s="109">
        <f t="shared" si="484"/>
        <v>0</v>
      </c>
      <c r="V51" s="110">
        <f t="shared" si="485"/>
        <v>0</v>
      </c>
      <c r="W51" s="42"/>
      <c r="X51" s="43"/>
      <c r="Y51" s="44"/>
      <c r="Z51" s="44"/>
      <c r="AA51" s="44"/>
      <c r="AB51" s="47"/>
      <c r="AC51" s="48"/>
      <c r="AD51" s="42"/>
      <c r="AE51" s="98">
        <f t="shared" ref="AE51:AH51" si="561">C51</f>
        <v>46193</v>
      </c>
      <c r="AF51" s="98" t="str">
        <f t="shared" si="561"/>
        <v>Nederländerna</v>
      </c>
      <c r="AG51" s="98" t="str">
        <f t="shared" si="561"/>
        <v>-</v>
      </c>
      <c r="AH51" s="98" t="str">
        <f t="shared" si="561"/>
        <v>Sverige</v>
      </c>
      <c r="AI51" s="90" t="str">
        <f t="shared" si="487"/>
        <v/>
      </c>
      <c r="AJ51" s="85" t="str">
        <f t="shared" si="488"/>
        <v>-</v>
      </c>
      <c r="AK51" s="90" t="str">
        <f t="shared" si="489"/>
        <v/>
      </c>
      <c r="AL51" s="85" t="str">
        <f t="shared" si="490"/>
        <v/>
      </c>
      <c r="AM51" s="91"/>
      <c r="AN51" s="49">
        <f t="shared" si="491"/>
        <v>0</v>
      </c>
      <c r="AO51" s="49">
        <f t="shared" si="492"/>
        <v>0</v>
      </c>
      <c r="AP51" s="49">
        <f t="shared" si="493"/>
        <v>0</v>
      </c>
      <c r="AQ51" s="49">
        <f t="shared" si="494"/>
        <v>0</v>
      </c>
      <c r="AR51" s="49">
        <f t="shared" si="495"/>
        <v>0</v>
      </c>
      <c r="AS51" s="49">
        <f t="shared" si="496"/>
        <v>0</v>
      </c>
      <c r="AT51" s="49">
        <f t="shared" si="497"/>
        <v>0</v>
      </c>
      <c r="AU51" s="49">
        <f t="shared" si="498"/>
        <v>0</v>
      </c>
      <c r="AV51" s="49">
        <f t="shared" si="499"/>
        <v>0</v>
      </c>
      <c r="AW51" s="49">
        <f t="shared" si="500"/>
        <v>0</v>
      </c>
      <c r="AX51" s="49">
        <f t="shared" si="501"/>
        <v>0</v>
      </c>
      <c r="AY51" s="49">
        <f t="shared" si="502"/>
        <v>0</v>
      </c>
      <c r="AZ51" s="49">
        <f t="shared" si="503"/>
        <v>0</v>
      </c>
      <c r="BA51" s="49">
        <f t="shared" si="504"/>
        <v>0</v>
      </c>
      <c r="BB51" s="49">
        <f t="shared" si="505"/>
        <v>0</v>
      </c>
      <c r="BC51" s="49">
        <f t="shared" si="506"/>
        <v>0</v>
      </c>
      <c r="BD51" s="49">
        <f t="shared" si="507"/>
        <v>0</v>
      </c>
      <c r="BE51" s="49">
        <f t="shared" si="508"/>
        <v>0</v>
      </c>
      <c r="BF51" s="49">
        <f t="shared" si="509"/>
        <v>0</v>
      </c>
      <c r="BG51" s="49">
        <f t="shared" si="510"/>
        <v>0</v>
      </c>
      <c r="BH51" s="49">
        <f t="shared" si="511"/>
        <v>0</v>
      </c>
      <c r="BI51" s="49">
        <f t="shared" si="512"/>
        <v>0</v>
      </c>
      <c r="BJ51" s="49">
        <f t="shared" si="513"/>
        <v>0</v>
      </c>
      <c r="BK51" s="49">
        <f t="shared" si="514"/>
        <v>0</v>
      </c>
      <c r="BL51" s="49">
        <f t="shared" si="515"/>
        <v>0</v>
      </c>
      <c r="BM51" s="49">
        <f t="shared" si="516"/>
        <v>0</v>
      </c>
      <c r="BN51" s="49">
        <f t="shared" si="517"/>
        <v>0</v>
      </c>
      <c r="BO51" s="49">
        <f t="shared" si="518"/>
        <v>0</v>
      </c>
      <c r="BP51" s="49">
        <f t="shared" si="519"/>
        <v>0</v>
      </c>
      <c r="BQ51" s="49">
        <f t="shared" si="520"/>
        <v>0</v>
      </c>
      <c r="BR51" s="14"/>
      <c r="BS51" s="14"/>
      <c r="BT51" s="14" t="s">
        <v>188</v>
      </c>
      <c r="BU51" s="49">
        <f t="shared" si="521"/>
        <v>0</v>
      </c>
      <c r="BV51" s="49">
        <f t="shared" si="522"/>
        <v>0</v>
      </c>
      <c r="BW51" s="49">
        <f t="shared" si="523"/>
        <v>0</v>
      </c>
      <c r="BX51" s="49">
        <f t="shared" si="524"/>
        <v>0</v>
      </c>
      <c r="BY51" s="49">
        <f t="shared" si="525"/>
        <v>0</v>
      </c>
      <c r="BZ51" s="49">
        <f t="shared" si="526"/>
        <v>0</v>
      </c>
      <c r="CA51" s="49">
        <f t="shared" si="527"/>
        <v>0</v>
      </c>
      <c r="CB51" s="49" t="s">
        <v>109</v>
      </c>
      <c r="CC51" s="99">
        <f>RANK(CA51,CA49:CA52)</f>
        <v>1</v>
      </c>
      <c r="CD51" s="49">
        <f>SUMPRODUCT((CA49:CA52=CA51)*(BZ49:BZ52&gt;BZ51))</f>
        <v>0</v>
      </c>
      <c r="CE51" s="14"/>
      <c r="CF51" s="14" t="str">
        <f t="shared" si="528"/>
        <v>Sverige</v>
      </c>
      <c r="CG51" s="49">
        <f t="shared" si="529"/>
        <v>0</v>
      </c>
      <c r="CH51" s="49">
        <f t="shared" si="530"/>
        <v>0</v>
      </c>
      <c r="CI51" s="49">
        <f t="shared" si="531"/>
        <v>0</v>
      </c>
      <c r="CJ51" s="49">
        <f t="shared" si="532"/>
        <v>0</v>
      </c>
      <c r="CK51" s="49" t="str">
        <f t="shared" si="533"/>
        <v>F</v>
      </c>
      <c r="CL51" s="49">
        <f>IF(CF51&gt;0,RANK(CJ51,CJ49:CJ52),)</f>
        <v>1</v>
      </c>
      <c r="CM51" s="49">
        <f>IF(AND(CF51&gt;0,COUNTIF(CL49:CL52,CL51)&gt;1),SUMIFS($AI$4:$AI$108,$AF$4:$AF$108,$BT51,$M$4:$M$108,1)+SUMIFS($AK$4:$AK$108,$AH$4:$AH$108,$BT51,$M$4:$M$108,1)-SUMIFS($AK$4:$AK$108,$AF$4:$AF$108,$BT51,$M$4:$M$108,1)-SUMIFS($AI$4:$AI$108,$AH$4:$AH$108,$BT51,$M$4:$M$108,1),)</f>
        <v>0</v>
      </c>
      <c r="CN51" s="49">
        <f>IF(AND(CF51&gt;0,COUNTIF(CL49:CL52,CL51)&gt;1),CL51+RANK(CM51,CM49:CM52)-1,CL51)</f>
        <v>1</v>
      </c>
      <c r="CO51" s="49">
        <f>IF(AND(CF51&gt;0,COUNTIF(CN49:CN52,CN51)&gt;1),SUMIFS($AI$4:$AI$108,$AF$4:$AF$108,$BT51,$M$4:$M$108,1)+SUMIFS($AK$4:$AK$108,$AH$4:$AH$108,$BT51,$M$4:$M$108,1),)</f>
        <v>0</v>
      </c>
      <c r="CP51" s="49">
        <f>IF(AND(CF51&gt;0,COUNTIF(CN49:CN52,CN51)&gt;1),CN51+RANK(CO51,CO49:CO52)-1,CN51)</f>
        <v>1</v>
      </c>
      <c r="CQ51" s="49">
        <f t="shared" si="534"/>
        <v>1</v>
      </c>
      <c r="CR51" s="49">
        <f>IF(OR(CQ51="",COUNTIF(CQ49:CQ52,CQ51)=1),"",$BZ51)</f>
        <v>0</v>
      </c>
      <c r="CS51" s="49">
        <f>IF(CQ51="","",IF(COUNTIF(CQ49:CQ52,CQ51)=1,CQ51,CQ51+RANK(CR51,CR49:CR52,0)-1))</f>
        <v>1</v>
      </c>
      <c r="CT51" s="49">
        <f>IF(OR(CS51="",COUNTIF(CS49:CS52,CS51)=1),"",$BX51)</f>
        <v>0</v>
      </c>
      <c r="CU51" s="49">
        <f>IF(CQ51="","",IF(COUNTIF(CS49:CS52,CS51)=1,CS51,CS51+RANK(CT51,CT49:CT52,0)-1))</f>
        <v>1</v>
      </c>
      <c r="CV51" s="49">
        <f>IF(OR(CU51="",COUNTIF(CU49:CU52,CU51)=1),"",$BU51)</f>
        <v>0</v>
      </c>
      <c r="CW51" s="49">
        <f>IF(CQ51="","",IF(COUNTIF(CU49:CU52,CU51)=1,CU51,CU51+RANK(CV51,CV49:CV52,0)-1))</f>
        <v>1</v>
      </c>
      <c r="CX51" s="49">
        <f>IF(CF51&gt;0,BM47+RANK(CW51,CW49:CW52,1),)</f>
        <v>1</v>
      </c>
      <c r="CY51" s="14"/>
      <c r="CZ51" s="14">
        <f t="shared" si="535"/>
        <v>0</v>
      </c>
      <c r="DA51" s="49">
        <f t="shared" si="536"/>
        <v>0</v>
      </c>
      <c r="DB51" s="49">
        <f t="shared" si="537"/>
        <v>0</v>
      </c>
      <c r="DC51" s="49">
        <f t="shared" si="538"/>
        <v>0</v>
      </c>
      <c r="DD51" s="49">
        <f t="shared" si="539"/>
        <v>0</v>
      </c>
      <c r="DE51" s="49" t="str">
        <f t="shared" si="540"/>
        <v>F</v>
      </c>
      <c r="DF51" s="49">
        <f>IF(CZ51&gt;0,RANK(DD51,DD49:DD52)+CG47,)</f>
        <v>0</v>
      </c>
      <c r="DG51" s="49">
        <f>IF(AND(CZ51&gt;0,COUNTIF(DF49:DF52,DF51)&gt;1),SUMIFS($AI$4:$AI$108,$AF$4:$AF$108,$BT51,$M$4:$M$108,2)+SUMIFS($AK$4:$AK$108,$AH$4:$AH108,$BT51,$M$4:$M$108,2)-SUMIFS($AK$4:$AK$108,$AF$4:$AF$108,$BT51,$M$4:$M$108,2)-SUMIFS($AI$4:$AI$108,$AH$4:$AH$108,$BT51,$M$4:$M$108,2),)</f>
        <v>0</v>
      </c>
      <c r="DH51" s="49">
        <f>IF(AND(CZ51&gt;0,COUNTIF(DF49:DF52,DF51)&gt;1),DF51+RANK(DG51,DG49:DG52)-1,DF51)</f>
        <v>0</v>
      </c>
      <c r="DI51" s="49">
        <f>IF(AND(CZ51&gt;0,COUNTIF(DH49:DH52,DH51)&gt;1),SUMIFS($AI$4:$AI$108,$AF$4:$AF$108,$BT51,$M$4:$M$108,2)+SUMIFS($AK$4:$AK$108,$AH$4:$AH$108,$BT51,$M$4:$M$108,2),)</f>
        <v>0</v>
      </c>
      <c r="DJ51" s="49">
        <f>IF(AND(CZ51&gt;0,COUNTIF(DH49:DH52,DH51)&gt;1),DH51+RANK(DI51,DI49:DI52)-1,DH51)</f>
        <v>0</v>
      </c>
      <c r="DK51" s="49" t="str">
        <f t="shared" si="541"/>
        <v/>
      </c>
      <c r="DL51" s="49" t="str">
        <f>IF(OR(DK51="",COUNTIF(DK49:DK52,DK51)=1),"",$BZ51)</f>
        <v/>
      </c>
      <c r="DM51" s="49" t="str">
        <f>IF(DK51="","",IF(COUNTIF(DK49:DK52,DK51)=1,DK51,DK51+RANK(DL51,DL49:DL52,0)-1))</f>
        <v/>
      </c>
      <c r="DN51" s="49" t="str">
        <f>IF(OR(DM51="",COUNTIF(DM49:DM52,DM51)=1),"",$BX51)</f>
        <v/>
      </c>
      <c r="DO51" s="49" t="str">
        <f>IF(DK51="","",IF(COUNTIF(DM49:DM52,DM51)=1,DM51,DM51+RANK(DN51,DN49:DN52,0)-1))</f>
        <v/>
      </c>
      <c r="DP51" s="49" t="str">
        <f>IF(OR(DO51="",COUNTIF(DO49:DO52,DO51)=1),"",$BU51)</f>
        <v/>
      </c>
      <c r="DQ51" s="49" t="str">
        <f>IF(DK51="","",IF(COUNTIF(DO49:DO52,DO51)=1,DO51,DO51+RANK(DP51,DP49:DP52,0)-1))</f>
        <v/>
      </c>
      <c r="DR51" s="49">
        <f>IF(CZ51&gt;0,CG47+RANK(DQ51,DQ49:DQ52,1),)</f>
        <v>0</v>
      </c>
      <c r="DS51" s="14"/>
      <c r="DT51" s="49">
        <f t="shared" si="542"/>
        <v>0</v>
      </c>
      <c r="DU51" s="49">
        <f t="shared" si="543"/>
        <v>0</v>
      </c>
      <c r="DV51" s="49">
        <f t="shared" si="544"/>
        <v>0</v>
      </c>
      <c r="DW51" s="49">
        <f t="shared" si="545"/>
        <v>0</v>
      </c>
      <c r="DX51" s="49">
        <f t="shared" si="546"/>
        <v>0</v>
      </c>
      <c r="DY51" s="49" t="str">
        <f t="shared" si="547"/>
        <v>F</v>
      </c>
      <c r="DZ51" s="49">
        <f>IF(DT51&gt;0,RANK(DX51,DX49:DX52)+CG47+DA47,)</f>
        <v>0</v>
      </c>
      <c r="EA51" s="49">
        <f>IF(AND(DT51&gt;0,COUNTIF(DZ49:DZ52,DZ51)&gt;1),SUMIFS($AI$4:$AI$108,$AF$4:$AF$108,$BT51,$M$4:$M$108,3)+SUMIFS($AK$4:$AK$108,$AH$4:$AH$108,$BT51,$M$4:$M$108,3)-SUMIFS($AK$4:$AK$108,$AF$4:$AF$108,$BT51,$M$4:$M$108,3)-SUMIFS($AI$4:$AI$108,$AH$4:$AH$108,$BT51,$M$4:$M$108,3),)</f>
        <v>0</v>
      </c>
      <c r="EB51" s="49">
        <f>IF(AND(DT51&gt;0,COUNTIF(DZ49:DZ52,DZ51)&gt;1),DZ51+RANK(EA51,EA49:EA52)-1,DZ51)</f>
        <v>0</v>
      </c>
      <c r="EC51" s="49">
        <f>IF(AND(DT51&gt;0,COUNTIF(EB49:EB52,EB51)&gt;1),SUMIFS($AI$4:$AI$108,$AF$4:$AF$108,$BT51,$M$4:$M$108,3)+SUMIFS($AK$4:$AK$108,$AH$4:$AH$108,$BT51,$M$4:$M$108,3),)</f>
        <v>0</v>
      </c>
      <c r="ED51" s="49">
        <f>IF(AND(DT51&gt;0,COUNTIF(EB49:EB52,EB51)&gt;1),EB51+RANK(EC51,EC49:EC52)-1,EB51)</f>
        <v>0</v>
      </c>
      <c r="EE51" s="49" t="str">
        <f t="shared" si="548"/>
        <v/>
      </c>
      <c r="EF51" s="49" t="str">
        <f>IF(OR(EE51="",COUNTIF(EE49:EE52,EE51)=1),"",$BZ51)</f>
        <v/>
      </c>
      <c r="EG51" s="49" t="str">
        <f>IF(EE51="","",IF(COUNTIF(EE49:EE52,EE51)=1,EE51,EE51+RANK(EF51,EF49:EF52,0)-1))</f>
        <v/>
      </c>
      <c r="EH51" s="49" t="str">
        <f>IF(OR(EG51="",COUNTIF(EG49:EG52,EG51)=1),"",$BX51)</f>
        <v/>
      </c>
      <c r="EI51" s="49" t="str">
        <f>IF(EE51="","",IF(COUNTIF(EG49:EG52,EG51)=1,EG51,EG51+RANK(EH51,EH49:EH52,0)-1))</f>
        <v/>
      </c>
      <c r="EJ51" s="49" t="str">
        <f>IF(OR(EI51="",COUNTIF(EI49:EI52,EI51)=1),"",$BU51)</f>
        <v/>
      </c>
      <c r="EK51" s="49" t="str">
        <f>IF(EE51="","",IF(COUNTIF(EI49:EI52,EI51)=1,EI51,EI51+RANK(EJ51,EJ49:EJ52,0)-1))</f>
        <v/>
      </c>
      <c r="EL51" s="49">
        <f>IF(DT51&gt;0,CG47+DA47+RANK(EK51,EK49:EK52,1),)</f>
        <v>0</v>
      </c>
      <c r="EM51" s="14"/>
      <c r="EN51" s="49">
        <f t="shared" si="549"/>
        <v>0</v>
      </c>
      <c r="EO51" s="49">
        <f t="shared" si="550"/>
        <v>0</v>
      </c>
      <c r="EP51" s="49">
        <f t="shared" si="551"/>
        <v>0</v>
      </c>
      <c r="EQ51" s="49">
        <f t="shared" si="552"/>
        <v>0</v>
      </c>
      <c r="ER51" s="49">
        <f t="shared" si="553"/>
        <v>0</v>
      </c>
      <c r="ES51" s="49" t="str">
        <f t="shared" si="554"/>
        <v>F</v>
      </c>
      <c r="ET51" s="49">
        <f>IF(EN51&gt;0,RANK(ER51,ER49:ER52)+CG47+DA47+DU47,)</f>
        <v>0</v>
      </c>
      <c r="EU51" s="49">
        <f>IF(AND(EN51&gt;0,COUNTIF(ET49:ET52,ET51)&gt;1),SUMIFS($AI$4:$AI$108,$AF$4:$AF$108,$BT51,$M$4:$M$108,4)+SUMIFS($AK$4:$AK$108,$AH$4:$AH$108,$BT51,$M$4:$M$108,4)-SUMIFS($AK$4:$AK$108,$AF$4:$AF$108,$BT51,$M$4:$M$108,4)-SUMIFS($AI$4:$AI$108,$AH$4:$AH$108,$BT51,$M$4:$M$108,4),)</f>
        <v>0</v>
      </c>
      <c r="EV51" s="49">
        <f>IF(AND(EN51&gt;0,COUNTIF(ET49:ET52,ET51)&gt;1),ET51+RANK(EU51,EU49:EU52)-1,ET51)</f>
        <v>0</v>
      </c>
      <c r="EW51" s="49">
        <f t="shared" si="555"/>
        <v>0</v>
      </c>
      <c r="EX51" s="49">
        <f>IF(AND(EN51&gt;0,COUNTIF(EV49:EV52,EV51)&gt;1),EV51+RANK(EW51,EW49:EW52)-1,EV51)</f>
        <v>0</v>
      </c>
      <c r="EY51" s="49" t="str">
        <f t="shared" si="556"/>
        <v/>
      </c>
      <c r="EZ51" s="49" t="str">
        <f>IF(OR(EY51="",COUNTIF(EY49:EY52,EY51)=1),"",$BZ51)</f>
        <v/>
      </c>
      <c r="FA51" s="49" t="str">
        <f>IF(EY51="","",IF(COUNTIF(EY49:EY52,EY51)=1,EY51,EY51+RANK(EZ51,EZ49:EZ52,0)-1))</f>
        <v/>
      </c>
      <c r="FB51" s="49" t="str">
        <f>IF(OR(FA51="",COUNTIF(FA49:FA52,FA51)=1),"",$BX51)</f>
        <v/>
      </c>
      <c r="FC51" s="49" t="str">
        <f>IF(EY51="","",IF(COUNTIF(FA49:FA52,FA51)=1,FA51,FA51+RANK(FB51,FB49:FB52,0)-1))</f>
        <v/>
      </c>
      <c r="FD51" s="49" t="str">
        <f>IF(OR(FC51="",COUNTIF(FC49:FC52,FC51)=1),"",$BU51)</f>
        <v/>
      </c>
      <c r="FE51" s="49" t="str">
        <f>IF(EY51="","",IF(COUNTIF(FC49:FC52,FC51)=1,FC51,FC51+RANK(FD51,FD49:FD52,0)-1))</f>
        <v/>
      </c>
      <c r="FF51" s="49">
        <f>IF(EN51&gt;0,CG47+DA47+DU47+RANK(FE51,FE49:FE52,1),)</f>
        <v>0</v>
      </c>
      <c r="FG51" s="14"/>
      <c r="FH51" s="49">
        <f>IFERROR(VLOOKUP(FJ51,CF48:CX52,19,FALSE),IFERROR(VLOOKUP(FJ51,CZ48:DR52,19,FALSE),IFERROR(VLOOKUP(FJ51,DT48:EL52,19,FALSE),VLOOKUP(FJ51,EN48:FF52,19,FALSE))))</f>
        <v>1</v>
      </c>
      <c r="FI51" s="49">
        <f>RANK(FH51,FH49:FH52,1)+COUNTIF(FH49:FH51,FH51)-1</f>
        <v>3</v>
      </c>
      <c r="FJ51" s="14" t="str">
        <f t="shared" si="557"/>
        <v>Sverige</v>
      </c>
      <c r="FK51" s="42"/>
      <c r="FL51" s="42"/>
      <c r="FM51" s="42"/>
      <c r="FN51" s="42"/>
      <c r="FO51" s="42"/>
      <c r="FP51" s="42"/>
      <c r="FQ51" s="42"/>
      <c r="FR51" s="42"/>
      <c r="FS51" s="42"/>
      <c r="FT51" s="42"/>
      <c r="FU51" s="42"/>
      <c r="FV51" s="42"/>
      <c r="FW51" s="42"/>
      <c r="FX51" s="42"/>
      <c r="FY51" s="42"/>
      <c r="FZ51" s="44">
        <v>49</v>
      </c>
      <c r="GA51" s="44" t="str">
        <f t="shared" si="79"/>
        <v>EJBFIHLK</v>
      </c>
      <c r="GB51" s="44" t="s">
        <v>148</v>
      </c>
      <c r="GC51" s="44" t="s">
        <v>159</v>
      </c>
      <c r="GD51" s="44" t="s">
        <v>146</v>
      </c>
      <c r="GE51" s="44" t="s">
        <v>109</v>
      </c>
      <c r="GF51" s="44" t="s">
        <v>150</v>
      </c>
      <c r="GG51" s="44" t="s">
        <v>160</v>
      </c>
      <c r="GH51" s="44" t="s">
        <v>152</v>
      </c>
      <c r="GI51" s="44" t="s">
        <v>151</v>
      </c>
      <c r="GJ51" s="100" t="str">
        <f t="shared" ref="GJ51:GQ51" si="562">VLOOKUP(GB51,$FM$3:$FN$15,2,FALSE)</f>
        <v>Elfenbenskusten</v>
      </c>
      <c r="GK51" s="100" t="str">
        <f t="shared" si="562"/>
        <v>Österrike</v>
      </c>
      <c r="GL51" s="100" t="str">
        <f t="shared" si="562"/>
        <v>Qatar</v>
      </c>
      <c r="GM51" s="100" t="str">
        <f t="shared" si="562"/>
        <v>Sverige</v>
      </c>
      <c r="GN51" s="100" t="str">
        <f t="shared" si="562"/>
        <v>Irak</v>
      </c>
      <c r="GO51" s="100" t="str">
        <f t="shared" si="562"/>
        <v>Saudiarabien</v>
      </c>
      <c r="GP51" s="100" t="str">
        <f t="shared" si="562"/>
        <v>Ghana</v>
      </c>
      <c r="GQ51" s="100" t="str">
        <f t="shared" si="562"/>
        <v>Uzbekistan</v>
      </c>
      <c r="GR51" s="42" t="str">
        <f t="shared" si="81"/>
        <v/>
      </c>
      <c r="GS51" s="42"/>
      <c r="GT51" s="42"/>
      <c r="GU51" s="42"/>
      <c r="GV51" s="42"/>
      <c r="GW51" s="42"/>
      <c r="GX51" s="44"/>
    </row>
    <row r="52" spans="1:206" ht="14.25" customHeight="1" x14ac:dyDescent="0.35">
      <c r="A52" s="42"/>
      <c r="B52" s="85">
        <v>36</v>
      </c>
      <c r="C52" s="86">
        <v>46194</v>
      </c>
      <c r="D52" s="87" t="s">
        <v>189</v>
      </c>
      <c r="E52" s="88" t="s">
        <v>157</v>
      </c>
      <c r="F52" s="89" t="s">
        <v>187</v>
      </c>
      <c r="G52" s="90"/>
      <c r="H52" s="85" t="s">
        <v>157</v>
      </c>
      <c r="I52" s="90"/>
      <c r="J52" s="85" t="str">
        <f t="shared" si="477"/>
        <v/>
      </c>
      <c r="K52" s="160">
        <f>IF(OR(G52="",I52="",'Resultat &amp; tabell'!G52="",'Resultat &amp; tabell'!I52=""),0,IF(G52='Resultat &amp; tabell'!G52,1,0)+IF(I52='Resultat &amp; tabell'!I52,1,0)+IF(J52='Resultat &amp; tabell'!J52,3,0))</f>
        <v>0</v>
      </c>
      <c r="L52" s="155"/>
      <c r="M52" s="92">
        <f t="shared" si="478"/>
        <v>1</v>
      </c>
      <c r="N52" s="46">
        <v>4</v>
      </c>
      <c r="O52" s="113" t="str">
        <f>VLOOKUP(N52,FI49:FJ52,2,FALSE)</f>
        <v>Tunisien</v>
      </c>
      <c r="P52" s="114">
        <f t="shared" si="479"/>
        <v>0</v>
      </c>
      <c r="Q52" s="114">
        <f t="shared" si="480"/>
        <v>0</v>
      </c>
      <c r="R52" s="114">
        <f t="shared" si="481"/>
        <v>0</v>
      </c>
      <c r="S52" s="114">
        <f t="shared" si="482"/>
        <v>0</v>
      </c>
      <c r="T52" s="114">
        <f t="shared" si="483"/>
        <v>0</v>
      </c>
      <c r="U52" s="114">
        <f t="shared" si="484"/>
        <v>0</v>
      </c>
      <c r="V52" s="106">
        <f t="shared" si="485"/>
        <v>0</v>
      </c>
      <c r="W52" s="42"/>
      <c r="X52" s="43"/>
      <c r="Y52" s="44"/>
      <c r="Z52" s="44"/>
      <c r="AA52" s="44"/>
      <c r="AB52" s="47"/>
      <c r="AC52" s="48"/>
      <c r="AD52" s="42"/>
      <c r="AE52" s="98">
        <f t="shared" ref="AE52:AH52" si="563">C52</f>
        <v>46194</v>
      </c>
      <c r="AF52" s="98" t="str">
        <f t="shared" si="563"/>
        <v>Tunisien</v>
      </c>
      <c r="AG52" s="98" t="str">
        <f t="shared" si="563"/>
        <v>-</v>
      </c>
      <c r="AH52" s="98" t="str">
        <f t="shared" si="563"/>
        <v>Japan</v>
      </c>
      <c r="AI52" s="90" t="str">
        <f t="shared" si="487"/>
        <v/>
      </c>
      <c r="AJ52" s="85" t="str">
        <f t="shared" si="488"/>
        <v>-</v>
      </c>
      <c r="AK52" s="90" t="str">
        <f t="shared" si="489"/>
        <v/>
      </c>
      <c r="AL52" s="85" t="str">
        <f t="shared" si="490"/>
        <v/>
      </c>
      <c r="AM52" s="91"/>
      <c r="AN52" s="49">
        <f t="shared" si="491"/>
        <v>0</v>
      </c>
      <c r="AO52" s="49">
        <f t="shared" si="492"/>
        <v>0</v>
      </c>
      <c r="AP52" s="49">
        <f t="shared" si="493"/>
        <v>0</v>
      </c>
      <c r="AQ52" s="49">
        <f t="shared" si="494"/>
        <v>0</v>
      </c>
      <c r="AR52" s="49">
        <f t="shared" si="495"/>
        <v>0</v>
      </c>
      <c r="AS52" s="49">
        <f t="shared" si="496"/>
        <v>0</v>
      </c>
      <c r="AT52" s="49">
        <f t="shared" si="497"/>
        <v>0</v>
      </c>
      <c r="AU52" s="49">
        <f t="shared" si="498"/>
        <v>0</v>
      </c>
      <c r="AV52" s="49">
        <f t="shared" si="499"/>
        <v>0</v>
      </c>
      <c r="AW52" s="49">
        <f t="shared" si="500"/>
        <v>0</v>
      </c>
      <c r="AX52" s="49">
        <f t="shared" si="501"/>
        <v>0</v>
      </c>
      <c r="AY52" s="49">
        <f t="shared" si="502"/>
        <v>0</v>
      </c>
      <c r="AZ52" s="49">
        <f t="shared" si="503"/>
        <v>0</v>
      </c>
      <c r="BA52" s="49">
        <f t="shared" si="504"/>
        <v>0</v>
      </c>
      <c r="BB52" s="49">
        <f t="shared" si="505"/>
        <v>0</v>
      </c>
      <c r="BC52" s="49">
        <f t="shared" si="506"/>
        <v>0</v>
      </c>
      <c r="BD52" s="49">
        <f t="shared" si="507"/>
        <v>0</v>
      </c>
      <c r="BE52" s="49">
        <f t="shared" si="508"/>
        <v>0</v>
      </c>
      <c r="BF52" s="49">
        <f t="shared" si="509"/>
        <v>0</v>
      </c>
      <c r="BG52" s="49">
        <f t="shared" si="510"/>
        <v>0</v>
      </c>
      <c r="BH52" s="49">
        <f t="shared" si="511"/>
        <v>0</v>
      </c>
      <c r="BI52" s="49">
        <f t="shared" si="512"/>
        <v>0</v>
      </c>
      <c r="BJ52" s="49">
        <f t="shared" si="513"/>
        <v>0</v>
      </c>
      <c r="BK52" s="49">
        <f t="shared" si="514"/>
        <v>0</v>
      </c>
      <c r="BL52" s="49">
        <f t="shared" si="515"/>
        <v>0</v>
      </c>
      <c r="BM52" s="49">
        <f t="shared" si="516"/>
        <v>0</v>
      </c>
      <c r="BN52" s="49">
        <f t="shared" si="517"/>
        <v>0</v>
      </c>
      <c r="BO52" s="49">
        <f t="shared" si="518"/>
        <v>0</v>
      </c>
      <c r="BP52" s="49">
        <f t="shared" si="519"/>
        <v>0</v>
      </c>
      <c r="BQ52" s="49">
        <f t="shared" si="520"/>
        <v>0</v>
      </c>
      <c r="BR52" s="14"/>
      <c r="BS52" s="14"/>
      <c r="BT52" s="115" t="s">
        <v>189</v>
      </c>
      <c r="BU52" s="49">
        <f t="shared" si="521"/>
        <v>0</v>
      </c>
      <c r="BV52" s="49">
        <f t="shared" si="522"/>
        <v>0</v>
      </c>
      <c r="BW52" s="49">
        <f t="shared" si="523"/>
        <v>0</v>
      </c>
      <c r="BX52" s="49">
        <f t="shared" si="524"/>
        <v>0</v>
      </c>
      <c r="BY52" s="49">
        <f t="shared" si="525"/>
        <v>0</v>
      </c>
      <c r="BZ52" s="49">
        <f t="shared" si="526"/>
        <v>0</v>
      </c>
      <c r="CA52" s="49">
        <f t="shared" si="527"/>
        <v>0</v>
      </c>
      <c r="CB52" s="116" t="s">
        <v>109</v>
      </c>
      <c r="CC52" s="99">
        <f>RANK(CA52,CA49:CA52)</f>
        <v>1</v>
      </c>
      <c r="CD52" s="49">
        <f>SUMPRODUCT((CA49:CA52=CA52)*(BZ49:BZ52&gt;BZ52))</f>
        <v>0</v>
      </c>
      <c r="CE52" s="14"/>
      <c r="CF52" s="115" t="str">
        <f t="shared" si="528"/>
        <v>Tunisien</v>
      </c>
      <c r="CG52" s="49">
        <f t="shared" si="529"/>
        <v>0</v>
      </c>
      <c r="CH52" s="49">
        <f t="shared" si="530"/>
        <v>0</v>
      </c>
      <c r="CI52" s="49">
        <f t="shared" si="531"/>
        <v>0</v>
      </c>
      <c r="CJ52" s="49">
        <f t="shared" si="532"/>
        <v>0</v>
      </c>
      <c r="CK52" s="49" t="str">
        <f t="shared" si="533"/>
        <v>F</v>
      </c>
      <c r="CL52" s="49">
        <f>IF(CF52&gt;0,RANK(CJ52,CJ49:CJ52),)</f>
        <v>1</v>
      </c>
      <c r="CM52" s="49">
        <f>IF(AND(CF52&gt;0,COUNTIF(CL49:CL52,CL52)&gt;1),SUMIFS($AI$4:$AI$108,$AF$4:$AF$108,$BT52,$M$4:$M$108,1)+SUMIFS($AK$4:$AK$108,$AH$4:$AH$108,$BT52,$M$4:$M$108,1)-SUMIFS($AK$4:$AK$108,$AF$4:$AF$108,$BT52,$M$4:$M$108,1)-SUMIFS($AI$4:$AI$108,$AH$4:$AH$108,$BT52,$M$4:$M$108,1),)</f>
        <v>0</v>
      </c>
      <c r="CN52" s="49">
        <f>IF(AND(CF52&gt;0,COUNTIF(CL49:CL52,CL52)&gt;1),CL52+RANK(CM52,CM49:CM52)-1,CL52)</f>
        <v>1</v>
      </c>
      <c r="CO52" s="49">
        <f>IF(AND(CF52&gt;0,COUNTIF(CN49:CN52,CN52)&gt;1),SUMIFS($AI$4:$AI$108,$AF$4:$AF$108,$BT52,$M$4:$M$108,1)+SUMIFS($AK$4:$AK$108,$AH$4:$AH$108,$BT52,$M$4:$M$108,1),)</f>
        <v>0</v>
      </c>
      <c r="CP52" s="49">
        <f>IF(AND(CF52&gt;0,COUNTIF(CN49:CN52,CN52)&gt;1),CN52+RANK(CO52,CO49:CO52)-1,CN52)</f>
        <v>1</v>
      </c>
      <c r="CQ52" s="49">
        <f t="shared" si="534"/>
        <v>1</v>
      </c>
      <c r="CR52" s="49">
        <f>IF(OR(CQ52="",COUNTIF(CQ49:CQ52,CQ52)=1),"",$BZ52)</f>
        <v>0</v>
      </c>
      <c r="CS52" s="49">
        <f>IF(CQ52="","",IF(COUNTIF(CQ49:CQ52,CQ52)=1,CQ52,CQ52+RANK(CR52,CR49:CR52,0)-1))</f>
        <v>1</v>
      </c>
      <c r="CT52" s="49">
        <f>IF(OR(CS52="",COUNTIF(CS49:CS52,CS52)=1),"",$BX52)</f>
        <v>0</v>
      </c>
      <c r="CU52" s="49">
        <f>IF(CQ52="","",IF(COUNTIF(CS49:CS52,CS52)=1,CS52,CS52+RANK(CT52,CT49:CT52,0)-1))</f>
        <v>1</v>
      </c>
      <c r="CV52" s="49">
        <f>IF(OR(CU52="",COUNTIF(CU49:CU52,CU52)=1),"",$BU52)</f>
        <v>0</v>
      </c>
      <c r="CW52" s="49">
        <f>IF(CQ52="","",IF(COUNTIF(CU49:CU52,CU52)=1,CU52,CU52+RANK(CV52,CV49:CV52,0)-1))</f>
        <v>1</v>
      </c>
      <c r="CX52" s="49">
        <f>IF(CF52&gt;0,BM47+RANK(CW52,CW49:CW52,1),)</f>
        <v>1</v>
      </c>
      <c r="CY52" s="14"/>
      <c r="CZ52" s="115">
        <f t="shared" si="535"/>
        <v>0</v>
      </c>
      <c r="DA52" s="49">
        <f t="shared" si="536"/>
        <v>0</v>
      </c>
      <c r="DB52" s="49">
        <f t="shared" si="537"/>
        <v>0</v>
      </c>
      <c r="DC52" s="49">
        <f t="shared" si="538"/>
        <v>0</v>
      </c>
      <c r="DD52" s="49">
        <f t="shared" si="539"/>
        <v>0</v>
      </c>
      <c r="DE52" s="49" t="str">
        <f t="shared" si="540"/>
        <v>F</v>
      </c>
      <c r="DF52" s="49">
        <f>IF(CZ52&gt;0,RANK(DD52,DD49:DD52)+CG47,)</f>
        <v>0</v>
      </c>
      <c r="DG52" s="49">
        <f>IF(AND(CZ52&gt;0,COUNTIF(DF49:DF52,DF52)&gt;1),SUMIFS($AI$4:$AI$108,$AF$4:$AF$108,$BT52,$M$4:$M$108,2)+SUMIFS($AK$4:$AK$108,$AH$4:$AH108,$BT52,$M$4:$M$108,2)-SUMIFS($AK$4:$AK$108,$AF$4:$AF$108,$BT52,$M$4:$M$108,2)-SUMIFS($AI$4:$AI$108,$AH$4:$AH$108,$BT52,$M$4:$M$108,2),)</f>
        <v>0</v>
      </c>
      <c r="DH52" s="49">
        <f>IF(AND(CZ52&gt;0,COUNTIF(DF49:DF52,DF52)&gt;1),DF52+RANK(DG52,DG49:DG52)-1,DF52)</f>
        <v>0</v>
      </c>
      <c r="DI52" s="49">
        <f>IF(AND(CZ52&gt;0,COUNTIF(DH49:DH52,DH52)&gt;1),SUMIFS($AI$4:$AI$108,$AF$4:$AF$108,$BT52,$M$4:$M$108,2)+SUMIFS($AK$4:$AK$108,$AH$4:$AH$108,$BT52,$M$4:$M$108,2),)</f>
        <v>0</v>
      </c>
      <c r="DJ52" s="49">
        <f>IF(AND(CZ52&gt;0,COUNTIF(DH49:DH52,DH52)&gt;1),DH52+RANK(DI52,DI49:DI52)-1,DH52)</f>
        <v>0</v>
      </c>
      <c r="DK52" s="49" t="str">
        <f t="shared" si="541"/>
        <v/>
      </c>
      <c r="DL52" s="49" t="str">
        <f>IF(OR(DK52="",COUNTIF(DK49:DK52,DK52)=1),"",$BZ52)</f>
        <v/>
      </c>
      <c r="DM52" s="49" t="str">
        <f>IF(DK52="","",IF(COUNTIF(DK49:DK52,DK52)=1,DK52,DK52+RANK(DL52,DL49:DL52,0)-1))</f>
        <v/>
      </c>
      <c r="DN52" s="49" t="str">
        <f>IF(OR(DM52="",COUNTIF(DM49:DM52,DM52)=1),"",$BX52)</f>
        <v/>
      </c>
      <c r="DO52" s="49" t="str">
        <f>IF(DK52="","",IF(COUNTIF(DM49:DM52,DM52)=1,DM52,DM52+RANK(DN52,DN49:DN52,0)-1))</f>
        <v/>
      </c>
      <c r="DP52" s="49" t="str">
        <f>IF(OR(DO52="",COUNTIF(DO49:DO52,DO52)=1),"",$BU52)</f>
        <v/>
      </c>
      <c r="DQ52" s="49" t="str">
        <f>IF(DK52="","",IF(COUNTIF(DO49:DO52,DO52)=1,DO52,DO52+RANK(DP52,DP49:DP52,0)-1))</f>
        <v/>
      </c>
      <c r="DR52" s="49">
        <f>IF(CZ52&gt;0,CG47+RANK(DQ52,DQ49:DQ52,1),)</f>
        <v>0</v>
      </c>
      <c r="DS52" s="14"/>
      <c r="DT52" s="116">
        <f t="shared" si="542"/>
        <v>0</v>
      </c>
      <c r="DU52" s="49">
        <f t="shared" si="543"/>
        <v>0</v>
      </c>
      <c r="DV52" s="49">
        <f t="shared" si="544"/>
        <v>0</v>
      </c>
      <c r="DW52" s="49">
        <f t="shared" si="545"/>
        <v>0</v>
      </c>
      <c r="DX52" s="49">
        <f t="shared" si="546"/>
        <v>0</v>
      </c>
      <c r="DY52" s="49" t="str">
        <f t="shared" si="547"/>
        <v>F</v>
      </c>
      <c r="DZ52" s="49">
        <f>IF(DT52&gt;0,RANK(DX52,DX49:DX52)+CG47+DA47,)</f>
        <v>0</v>
      </c>
      <c r="EA52" s="49">
        <f>IF(AND(DT52&gt;0,COUNTIF(DZ49:DZ52,DZ52)&gt;1),SUMIFS($AI$4:$AI$108,$AF$4:$AF$108,$BT52,$M$4:$M$108,3)+SUMIFS($AK$4:$AK$108,$AH$4:$AH$108,$BT52,$M$4:$M$108,3)-SUMIFS($AK$4:$AK$108,$AF$4:$AF$108,$BT52,$M$4:$M$108,3)-SUMIFS($AI$4:$AI$108,$AH$4:$AH$108,$BT52,$M$4:$M$108,3),)</f>
        <v>0</v>
      </c>
      <c r="EB52" s="49">
        <f>IF(AND(DT52&gt;0,COUNTIF(DZ49:DZ52,DZ52)&gt;1),DZ52+RANK(EA52,EA49:EA52)-1,DZ52)</f>
        <v>0</v>
      </c>
      <c r="EC52" s="49">
        <f>IF(AND(DT52&gt;0,COUNTIF(EB49:EB52,EB52)&gt;1),SUMIFS($AI$4:$AI$108,$AF$4:$AF$108,$BT52,$M$4:$M$108,3)+SUMIFS($AK$4:$AK$108,$AH$4:$AH$108,$BT52,$M$4:$M$108,3),)</f>
        <v>0</v>
      </c>
      <c r="ED52" s="49">
        <f>IF(AND(DT52&gt;0,COUNTIF(EB49:EB52,EB52)&gt;1),EB52+RANK(EC52,EC49:EC52)-1,EB52)</f>
        <v>0</v>
      </c>
      <c r="EE52" s="49" t="str">
        <f t="shared" si="548"/>
        <v/>
      </c>
      <c r="EF52" s="49" t="str">
        <f>IF(OR(EE52="",COUNTIF(EE49:EE52,EE52)=1),"",$BZ52)</f>
        <v/>
      </c>
      <c r="EG52" s="49" t="str">
        <f>IF(EE52="","",IF(COUNTIF(EE49:EE52,EE52)=1,EE52,EE52+RANK(EF52,EF49:EF52,0)-1))</f>
        <v/>
      </c>
      <c r="EH52" s="49" t="str">
        <f>IF(OR(EG52="",COUNTIF(EG49:EG52,EG52)=1),"",$BX52)</f>
        <v/>
      </c>
      <c r="EI52" s="49" t="str">
        <f>IF(EE52="","",IF(COUNTIF(EG49:EG52,EG52)=1,EG52,EG52+RANK(EH52,EH49:EH52,0)-1))</f>
        <v/>
      </c>
      <c r="EJ52" s="49" t="str">
        <f>IF(OR(EI52="",COUNTIF(EI49:EI52,EI52)=1),"",$BU52)</f>
        <v/>
      </c>
      <c r="EK52" s="49" t="str">
        <f>IF(EE52="","",IF(COUNTIF(EI49:EI52,EI52)=1,EI52,EI52+RANK(EJ52,EJ49:EJ52,0)-1))</f>
        <v/>
      </c>
      <c r="EL52" s="49">
        <f>IF(DT52&gt;0,CG47+DA47+RANK(EK52,EK49:EK52,1),)</f>
        <v>0</v>
      </c>
      <c r="EM52" s="14"/>
      <c r="EN52" s="49">
        <f t="shared" si="549"/>
        <v>0</v>
      </c>
      <c r="EO52" s="49">
        <f t="shared" si="550"/>
        <v>0</v>
      </c>
      <c r="EP52" s="49">
        <f t="shared" si="551"/>
        <v>0</v>
      </c>
      <c r="EQ52" s="49">
        <f t="shared" si="552"/>
        <v>0</v>
      </c>
      <c r="ER52" s="49">
        <f t="shared" si="553"/>
        <v>0</v>
      </c>
      <c r="ES52" s="49" t="str">
        <f t="shared" si="554"/>
        <v>F</v>
      </c>
      <c r="ET52" s="49">
        <f>IF(EN52&gt;0,RANK(ER52,ER49:ER52)+CG47+DA47+DU47,)</f>
        <v>0</v>
      </c>
      <c r="EU52" s="49">
        <f>IF(AND(EN52&gt;0,COUNTIF(ET49:ET52,ET52)&gt;1),SUMIFS($AI$4:$AI$108,$AF$4:$AF$108,$BT52,$M$4:$M$108,4)+SUMIFS($AK$4:$AK$108,$AH$4:$AH$108,$BT52,$M$4:$M$108,4)-SUMIFS($AK$4:$AK$108,$AF$4:$AF$108,$BT52,$M$4:$M$108,4)-SUMIFS($AI$4:$AI$108,$AH$4:$AH$108,$BT52,$M$4:$M$108,4),)</f>
        <v>0</v>
      </c>
      <c r="EV52" s="49">
        <f>IF(AND(EN52&gt;0,COUNTIF(ET49:ET52,ET52)&gt;1),ET52+RANK(EU52,EU49:EU52)-1,ET52)</f>
        <v>0</v>
      </c>
      <c r="EW52" s="49">
        <f t="shared" si="555"/>
        <v>0</v>
      </c>
      <c r="EX52" s="49">
        <f>IF(AND(EN52&gt;0,COUNTIF(EV49:EV52,EV52)&gt;1),EV52+RANK(EW52,EW49:EW52)-1,EV52)</f>
        <v>0</v>
      </c>
      <c r="EY52" s="49" t="str">
        <f t="shared" si="556"/>
        <v/>
      </c>
      <c r="EZ52" s="49" t="str">
        <f>IF(OR(EY52="",COUNTIF(EY49:EY52,EY52)=1),"",$BZ52)</f>
        <v/>
      </c>
      <c r="FA52" s="49" t="str">
        <f>IF(EY52="","",IF(COUNTIF(EY49:EY52,EY52)=1,EY52,EY52+RANK(EZ52,EZ49:EZ52,0)-1))</f>
        <v/>
      </c>
      <c r="FB52" s="49" t="str">
        <f>IF(OR(FA52="",COUNTIF(FA49:FA52,FA52)=1),"",$BX52)</f>
        <v/>
      </c>
      <c r="FC52" s="49" t="str">
        <f>IF(EY52="","",IF(COUNTIF(FA49:FA52,FA52)=1,FA52,FA52+RANK(FB52,FB49:FB52,0)-1))</f>
        <v/>
      </c>
      <c r="FD52" s="49" t="str">
        <f>IF(OR(FC52="",COUNTIF(FC49:FC52,FC52)=1),"",$BU52)</f>
        <v/>
      </c>
      <c r="FE52" s="49" t="str">
        <f>IF(EY52="","",IF(COUNTIF(FC49:FC52,FC52)=1,FC52,FC52+RANK(FD52,FD49:FD52,0)-1))</f>
        <v/>
      </c>
      <c r="FF52" s="49">
        <f>IF(EN52&gt;0,CG47+DA47+DU47+RANK(FE52,FE49:FE52,1),)</f>
        <v>0</v>
      </c>
      <c r="FG52" s="14"/>
      <c r="FH52" s="49">
        <f>IFERROR(VLOOKUP(FJ52,CF48:CX52,19,FALSE),IFERROR(VLOOKUP(FJ52,CZ48:DR52,19,FALSE),IFERROR(VLOOKUP(FJ52,DT48:EL52,19,FALSE),VLOOKUP(FJ52,EN48:FF52,19,FALSE))))</f>
        <v>1</v>
      </c>
      <c r="FI52" s="49">
        <f>RANK(FH52,FH49:FH52,1)+COUNTIF(FH49:FH52,FH52)-1</f>
        <v>4</v>
      </c>
      <c r="FJ52" s="14" t="str">
        <f t="shared" si="557"/>
        <v>Tunisien</v>
      </c>
      <c r="FK52" s="42"/>
      <c r="FL52" s="42"/>
      <c r="FM52" s="42"/>
      <c r="FN52" s="42"/>
      <c r="FO52" s="42"/>
      <c r="FP52" s="42"/>
      <c r="FQ52" s="42"/>
      <c r="FR52" s="42"/>
      <c r="FS52" s="42"/>
      <c r="FT52" s="42"/>
      <c r="FU52" s="42"/>
      <c r="FV52" s="42"/>
      <c r="FW52" s="42"/>
      <c r="FX52" s="42"/>
      <c r="FY52" s="42"/>
      <c r="FZ52" s="44">
        <v>50</v>
      </c>
      <c r="GA52" s="44" t="str">
        <f t="shared" si="79"/>
        <v>EJBFIGLK</v>
      </c>
      <c r="GB52" s="44" t="s">
        <v>148</v>
      </c>
      <c r="GC52" s="44" t="s">
        <v>159</v>
      </c>
      <c r="GD52" s="44" t="s">
        <v>146</v>
      </c>
      <c r="GE52" s="44" t="s">
        <v>109</v>
      </c>
      <c r="GF52" s="44" t="s">
        <v>150</v>
      </c>
      <c r="GG52" s="44" t="s">
        <v>149</v>
      </c>
      <c r="GH52" s="44" t="s">
        <v>152</v>
      </c>
      <c r="GI52" s="44" t="s">
        <v>151</v>
      </c>
      <c r="GJ52" s="100" t="str">
        <f t="shared" ref="GJ52:GQ52" si="564">VLOOKUP(GB52,$FM$3:$FN$15,2,FALSE)</f>
        <v>Elfenbenskusten</v>
      </c>
      <c r="GK52" s="100" t="str">
        <f t="shared" si="564"/>
        <v>Österrike</v>
      </c>
      <c r="GL52" s="100" t="str">
        <f t="shared" si="564"/>
        <v>Qatar</v>
      </c>
      <c r="GM52" s="100" t="str">
        <f t="shared" si="564"/>
        <v>Sverige</v>
      </c>
      <c r="GN52" s="100" t="str">
        <f t="shared" si="564"/>
        <v>Irak</v>
      </c>
      <c r="GO52" s="100" t="str">
        <f t="shared" si="564"/>
        <v>Iran</v>
      </c>
      <c r="GP52" s="100" t="str">
        <f t="shared" si="564"/>
        <v>Ghana</v>
      </c>
      <c r="GQ52" s="100" t="str">
        <f t="shared" si="564"/>
        <v>Uzbekistan</v>
      </c>
      <c r="GR52" s="42" t="str">
        <f t="shared" si="81"/>
        <v/>
      </c>
      <c r="GS52" s="42"/>
      <c r="GT52" s="42"/>
      <c r="GU52" s="42"/>
      <c r="GV52" s="42"/>
      <c r="GW52" s="42"/>
      <c r="GX52" s="44"/>
    </row>
    <row r="53" spans="1:206" ht="14.25" customHeight="1" x14ac:dyDescent="0.35">
      <c r="A53" s="42"/>
      <c r="B53" s="85">
        <v>57</v>
      </c>
      <c r="C53" s="86">
        <v>46199</v>
      </c>
      <c r="D53" s="87" t="s">
        <v>187</v>
      </c>
      <c r="E53" s="88" t="s">
        <v>157</v>
      </c>
      <c r="F53" s="89" t="s">
        <v>188</v>
      </c>
      <c r="G53" s="90"/>
      <c r="H53" s="85" t="s">
        <v>157</v>
      </c>
      <c r="I53" s="90"/>
      <c r="J53" s="85" t="str">
        <f t="shared" si="477"/>
        <v/>
      </c>
      <c r="K53" s="160">
        <f>IF(OR(G53="",I53="",'Resultat &amp; tabell'!G53="",'Resultat &amp; tabell'!I53=""),0,IF(G53='Resultat &amp; tabell'!G53,1,0)+IF(I53='Resultat &amp; tabell'!I53,1,0)+IF(J53='Resultat &amp; tabell'!J53,3,0))</f>
        <v>0</v>
      </c>
      <c r="L53" s="155"/>
      <c r="M53" s="92">
        <f t="shared" si="478"/>
        <v>1</v>
      </c>
      <c r="N53" s="46"/>
      <c r="O53" s="118" t="str">
        <f>IF(COUNTBLANK(G49:G54)+COUNTBLANK(I49:I54)=0,"Resultat OK","Fyll i resultat")</f>
        <v>Fyll i resultat</v>
      </c>
      <c r="P53" s="102"/>
      <c r="Q53" s="102"/>
      <c r="R53" s="102"/>
      <c r="S53" s="102"/>
      <c r="T53" s="102"/>
      <c r="U53" s="102"/>
      <c r="V53" s="44"/>
      <c r="W53" s="42"/>
      <c r="X53" s="43"/>
      <c r="Y53" s="44"/>
      <c r="Z53" s="44"/>
      <c r="AA53" s="44"/>
      <c r="AB53" s="47"/>
      <c r="AC53" s="48"/>
      <c r="AD53" s="42"/>
      <c r="AE53" s="98">
        <f t="shared" ref="AE53:AH53" si="565">C53</f>
        <v>46199</v>
      </c>
      <c r="AF53" s="98" t="str">
        <f t="shared" si="565"/>
        <v>Japan</v>
      </c>
      <c r="AG53" s="98" t="str">
        <f t="shared" si="565"/>
        <v>-</v>
      </c>
      <c r="AH53" s="98" t="str">
        <f t="shared" si="565"/>
        <v>Sverige</v>
      </c>
      <c r="AI53" s="90" t="str">
        <f t="shared" si="487"/>
        <v/>
      </c>
      <c r="AJ53" s="85" t="str">
        <f t="shared" si="488"/>
        <v>-</v>
      </c>
      <c r="AK53" s="90" t="str">
        <f t="shared" si="489"/>
        <v/>
      </c>
      <c r="AL53" s="85" t="str">
        <f t="shared" si="490"/>
        <v/>
      </c>
      <c r="AM53" s="91"/>
      <c r="AN53" s="49">
        <f t="shared" si="491"/>
        <v>0</v>
      </c>
      <c r="AO53" s="49">
        <f t="shared" si="492"/>
        <v>0</v>
      </c>
      <c r="AP53" s="49">
        <f t="shared" si="493"/>
        <v>0</v>
      </c>
      <c r="AQ53" s="49">
        <f t="shared" si="494"/>
        <v>0</v>
      </c>
      <c r="AR53" s="49">
        <f t="shared" si="495"/>
        <v>0</v>
      </c>
      <c r="AS53" s="49">
        <f t="shared" si="496"/>
        <v>0</v>
      </c>
      <c r="AT53" s="49">
        <f t="shared" si="497"/>
        <v>0</v>
      </c>
      <c r="AU53" s="49">
        <f t="shared" si="498"/>
        <v>0</v>
      </c>
      <c r="AV53" s="49">
        <f t="shared" si="499"/>
        <v>0</v>
      </c>
      <c r="AW53" s="49">
        <f t="shared" si="500"/>
        <v>0</v>
      </c>
      <c r="AX53" s="49">
        <f t="shared" si="501"/>
        <v>0</v>
      </c>
      <c r="AY53" s="49">
        <f t="shared" si="502"/>
        <v>0</v>
      </c>
      <c r="AZ53" s="49">
        <f t="shared" si="503"/>
        <v>0</v>
      </c>
      <c r="BA53" s="49">
        <f t="shared" si="504"/>
        <v>0</v>
      </c>
      <c r="BB53" s="49">
        <f t="shared" si="505"/>
        <v>0</v>
      </c>
      <c r="BC53" s="49">
        <f t="shared" si="506"/>
        <v>0</v>
      </c>
      <c r="BD53" s="49">
        <f t="shared" si="507"/>
        <v>0</v>
      </c>
      <c r="BE53" s="49">
        <f t="shared" si="508"/>
        <v>0</v>
      </c>
      <c r="BF53" s="49">
        <f t="shared" si="509"/>
        <v>0</v>
      </c>
      <c r="BG53" s="49">
        <f t="shared" si="510"/>
        <v>0</v>
      </c>
      <c r="BH53" s="49">
        <f t="shared" si="511"/>
        <v>0</v>
      </c>
      <c r="BI53" s="49">
        <f t="shared" si="512"/>
        <v>0</v>
      </c>
      <c r="BJ53" s="49">
        <f t="shared" si="513"/>
        <v>0</v>
      </c>
      <c r="BK53" s="49">
        <f t="shared" si="514"/>
        <v>0</v>
      </c>
      <c r="BL53" s="49">
        <f t="shared" si="515"/>
        <v>0</v>
      </c>
      <c r="BM53" s="49">
        <f t="shared" si="516"/>
        <v>0</v>
      </c>
      <c r="BN53" s="49">
        <f t="shared" si="517"/>
        <v>0</v>
      </c>
      <c r="BO53" s="49">
        <f t="shared" si="518"/>
        <v>0</v>
      </c>
      <c r="BP53" s="49">
        <f t="shared" si="519"/>
        <v>0</v>
      </c>
      <c r="BQ53" s="49">
        <f t="shared" si="520"/>
        <v>0</v>
      </c>
      <c r="BR53" s="14"/>
      <c r="BS53" s="14"/>
      <c r="BT53" s="14"/>
      <c r="BU53" s="49"/>
      <c r="BV53" s="49"/>
      <c r="BW53" s="49"/>
      <c r="BX53" s="49"/>
      <c r="BY53" s="49"/>
      <c r="BZ53" s="49"/>
      <c r="CA53" s="49"/>
      <c r="CB53" s="14"/>
      <c r="CC53" s="49"/>
      <c r="CD53" s="49"/>
      <c r="CE53" s="14"/>
      <c r="CF53" s="14"/>
      <c r="CG53" s="49"/>
      <c r="CH53" s="49"/>
      <c r="CI53" s="49"/>
      <c r="CJ53" s="49"/>
      <c r="CK53" s="49"/>
      <c r="CL53" s="49"/>
      <c r="CM53" s="49"/>
      <c r="CN53" s="49"/>
      <c r="CO53" s="49"/>
      <c r="CP53" s="49"/>
      <c r="CQ53" s="49"/>
      <c r="CR53" s="49"/>
      <c r="CS53" s="49"/>
      <c r="CT53" s="49"/>
      <c r="CU53" s="49"/>
      <c r="CV53" s="49"/>
      <c r="CW53" s="49"/>
      <c r="CX53" s="49"/>
      <c r="CY53" s="14"/>
      <c r="CZ53" s="14"/>
      <c r="DA53" s="49"/>
      <c r="DB53" s="49"/>
      <c r="DC53" s="49"/>
      <c r="DD53" s="49"/>
      <c r="DE53" s="49"/>
      <c r="DF53" s="49"/>
      <c r="DG53" s="49"/>
      <c r="DH53" s="49"/>
      <c r="DI53" s="49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49"/>
      <c r="DU53" s="49"/>
      <c r="DV53" s="49"/>
      <c r="DW53" s="49"/>
      <c r="DX53" s="49"/>
      <c r="DY53" s="49"/>
      <c r="DZ53" s="49"/>
      <c r="EA53" s="49"/>
      <c r="EB53" s="49"/>
      <c r="EC53" s="49"/>
      <c r="ED53" s="49"/>
      <c r="EE53" s="49"/>
      <c r="EF53" s="49"/>
      <c r="EG53" s="49"/>
      <c r="EH53" s="49"/>
      <c r="EI53" s="49"/>
      <c r="EJ53" s="49"/>
      <c r="EK53" s="49"/>
      <c r="EL53" s="49"/>
      <c r="EM53" s="14"/>
      <c r="EN53" s="49"/>
      <c r="EO53" s="49"/>
      <c r="EP53" s="49"/>
      <c r="EQ53" s="49"/>
      <c r="ER53" s="49"/>
      <c r="ES53" s="49"/>
      <c r="ET53" s="49"/>
      <c r="EU53" s="49"/>
      <c r="EV53" s="49"/>
      <c r="EW53" s="49"/>
      <c r="EX53" s="49"/>
      <c r="EY53" s="49"/>
      <c r="EZ53" s="49"/>
      <c r="FA53" s="49"/>
      <c r="FB53" s="49"/>
      <c r="FC53" s="49"/>
      <c r="FD53" s="49"/>
      <c r="FE53" s="49"/>
      <c r="FF53" s="49"/>
      <c r="FG53" s="14"/>
      <c r="FH53" s="49"/>
      <c r="FI53" s="49"/>
      <c r="FJ53" s="14"/>
      <c r="FK53" s="42"/>
      <c r="FL53" s="42"/>
      <c r="FM53" s="42"/>
      <c r="FN53" s="42"/>
      <c r="FO53" s="42"/>
      <c r="FP53" s="42"/>
      <c r="FQ53" s="42"/>
      <c r="FR53" s="42"/>
      <c r="FS53" s="42"/>
      <c r="FT53" s="42"/>
      <c r="FU53" s="42"/>
      <c r="FV53" s="42"/>
      <c r="FW53" s="42"/>
      <c r="FX53" s="42"/>
      <c r="FY53" s="42"/>
      <c r="FZ53" s="44">
        <v>51</v>
      </c>
      <c r="GA53" s="44" t="str">
        <f t="shared" si="79"/>
        <v>EJBFHGLK</v>
      </c>
      <c r="GB53" s="44" t="s">
        <v>148</v>
      </c>
      <c r="GC53" s="44" t="s">
        <v>159</v>
      </c>
      <c r="GD53" s="44" t="s">
        <v>146</v>
      </c>
      <c r="GE53" s="44" t="s">
        <v>109</v>
      </c>
      <c r="GF53" s="44" t="s">
        <v>160</v>
      </c>
      <c r="GG53" s="44" t="s">
        <v>149</v>
      </c>
      <c r="GH53" s="44" t="s">
        <v>152</v>
      </c>
      <c r="GI53" s="44" t="s">
        <v>151</v>
      </c>
      <c r="GJ53" s="100" t="str">
        <f t="shared" ref="GJ53:GQ53" si="566">VLOOKUP(GB53,$FM$3:$FN$15,2,FALSE)</f>
        <v>Elfenbenskusten</v>
      </c>
      <c r="GK53" s="100" t="str">
        <f t="shared" si="566"/>
        <v>Österrike</v>
      </c>
      <c r="GL53" s="100" t="str">
        <f t="shared" si="566"/>
        <v>Qatar</v>
      </c>
      <c r="GM53" s="100" t="str">
        <f t="shared" si="566"/>
        <v>Sverige</v>
      </c>
      <c r="GN53" s="100" t="str">
        <f t="shared" si="566"/>
        <v>Saudiarabien</v>
      </c>
      <c r="GO53" s="100" t="str">
        <f t="shared" si="566"/>
        <v>Iran</v>
      </c>
      <c r="GP53" s="100" t="str">
        <f t="shared" si="566"/>
        <v>Ghana</v>
      </c>
      <c r="GQ53" s="100" t="str">
        <f t="shared" si="566"/>
        <v>Uzbekistan</v>
      </c>
      <c r="GR53" s="42" t="str">
        <f t="shared" si="81"/>
        <v/>
      </c>
      <c r="GS53" s="42"/>
      <c r="GT53" s="42"/>
      <c r="GU53" s="42"/>
      <c r="GV53" s="42"/>
      <c r="GW53" s="42"/>
      <c r="GX53" s="44"/>
    </row>
    <row r="54" spans="1:206" ht="14.25" customHeight="1" x14ac:dyDescent="0.35">
      <c r="A54" s="42"/>
      <c r="B54" s="85">
        <v>58</v>
      </c>
      <c r="C54" s="86">
        <v>46199</v>
      </c>
      <c r="D54" s="87" t="s">
        <v>189</v>
      </c>
      <c r="E54" s="88" t="s">
        <v>157</v>
      </c>
      <c r="F54" s="89" t="s">
        <v>186</v>
      </c>
      <c r="G54" s="90"/>
      <c r="H54" s="85" t="s">
        <v>157</v>
      </c>
      <c r="I54" s="90"/>
      <c r="J54" s="85" t="str">
        <f t="shared" si="477"/>
        <v/>
      </c>
      <c r="K54" s="160">
        <f>IF(OR(G54="",I54="",'Resultat &amp; tabell'!G54="",'Resultat &amp; tabell'!I54=""),0,IF(G54='Resultat &amp; tabell'!G54,1,0)+IF(I54='Resultat &amp; tabell'!I54,1,0)+IF(J54='Resultat &amp; tabell'!J54,3,0))</f>
        <v>0</v>
      </c>
      <c r="L54" s="155"/>
      <c r="M54" s="92">
        <f t="shared" si="478"/>
        <v>1</v>
      </c>
      <c r="N54" s="46"/>
      <c r="O54" s="42"/>
      <c r="P54" s="42"/>
      <c r="Q54" s="42"/>
      <c r="R54" s="42"/>
      <c r="S54" s="42"/>
      <c r="T54" s="42"/>
      <c r="U54" s="42"/>
      <c r="V54" s="44"/>
      <c r="W54" s="42"/>
      <c r="X54" s="43"/>
      <c r="Y54" s="44"/>
      <c r="Z54" s="44"/>
      <c r="AA54" s="44"/>
      <c r="AB54" s="47"/>
      <c r="AC54" s="48"/>
      <c r="AD54" s="42"/>
      <c r="AE54" s="98">
        <f t="shared" ref="AE54:AH54" si="567">C54</f>
        <v>46199</v>
      </c>
      <c r="AF54" s="98" t="str">
        <f t="shared" si="567"/>
        <v>Tunisien</v>
      </c>
      <c r="AG54" s="98" t="str">
        <f t="shared" si="567"/>
        <v>-</v>
      </c>
      <c r="AH54" s="98" t="str">
        <f t="shared" si="567"/>
        <v>Nederländerna</v>
      </c>
      <c r="AI54" s="90" t="str">
        <f t="shared" si="487"/>
        <v/>
      </c>
      <c r="AJ54" s="85" t="str">
        <f t="shared" si="488"/>
        <v>-</v>
      </c>
      <c r="AK54" s="90" t="str">
        <f t="shared" si="489"/>
        <v/>
      </c>
      <c r="AL54" s="85" t="str">
        <f t="shared" si="490"/>
        <v/>
      </c>
      <c r="AM54" s="91"/>
      <c r="AN54" s="49">
        <f t="shared" si="491"/>
        <v>0</v>
      </c>
      <c r="AO54" s="49">
        <f t="shared" si="492"/>
        <v>0</v>
      </c>
      <c r="AP54" s="49">
        <f t="shared" si="493"/>
        <v>0</v>
      </c>
      <c r="AQ54" s="49">
        <f t="shared" si="494"/>
        <v>0</v>
      </c>
      <c r="AR54" s="49">
        <f t="shared" si="495"/>
        <v>0</v>
      </c>
      <c r="AS54" s="49">
        <f t="shared" si="496"/>
        <v>0</v>
      </c>
      <c r="AT54" s="49">
        <f t="shared" si="497"/>
        <v>0</v>
      </c>
      <c r="AU54" s="49">
        <f t="shared" si="498"/>
        <v>0</v>
      </c>
      <c r="AV54" s="49">
        <f t="shared" si="499"/>
        <v>0</v>
      </c>
      <c r="AW54" s="49">
        <f t="shared" si="500"/>
        <v>0</v>
      </c>
      <c r="AX54" s="49">
        <f t="shared" si="501"/>
        <v>0</v>
      </c>
      <c r="AY54" s="49">
        <f t="shared" si="502"/>
        <v>0</v>
      </c>
      <c r="AZ54" s="49">
        <f t="shared" si="503"/>
        <v>0</v>
      </c>
      <c r="BA54" s="49">
        <f t="shared" si="504"/>
        <v>0</v>
      </c>
      <c r="BB54" s="49">
        <f t="shared" si="505"/>
        <v>0</v>
      </c>
      <c r="BC54" s="49">
        <f t="shared" si="506"/>
        <v>0</v>
      </c>
      <c r="BD54" s="49">
        <f t="shared" si="507"/>
        <v>0</v>
      </c>
      <c r="BE54" s="49">
        <f t="shared" si="508"/>
        <v>0</v>
      </c>
      <c r="BF54" s="49">
        <f t="shared" si="509"/>
        <v>0</v>
      </c>
      <c r="BG54" s="49">
        <f t="shared" si="510"/>
        <v>0</v>
      </c>
      <c r="BH54" s="49">
        <f t="shared" si="511"/>
        <v>0</v>
      </c>
      <c r="BI54" s="49">
        <f t="shared" si="512"/>
        <v>0</v>
      </c>
      <c r="BJ54" s="49">
        <f t="shared" si="513"/>
        <v>0</v>
      </c>
      <c r="BK54" s="49">
        <f t="shared" si="514"/>
        <v>0</v>
      </c>
      <c r="BL54" s="49">
        <f t="shared" si="515"/>
        <v>0</v>
      </c>
      <c r="BM54" s="49">
        <f t="shared" si="516"/>
        <v>0</v>
      </c>
      <c r="BN54" s="49">
        <f t="shared" si="517"/>
        <v>0</v>
      </c>
      <c r="BO54" s="49">
        <f t="shared" si="518"/>
        <v>0</v>
      </c>
      <c r="BP54" s="49">
        <f t="shared" si="519"/>
        <v>0</v>
      </c>
      <c r="BQ54" s="49">
        <f t="shared" si="520"/>
        <v>0</v>
      </c>
      <c r="BR54" s="14"/>
      <c r="BS54" s="14"/>
      <c r="BT54" s="14"/>
      <c r="BU54" s="49"/>
      <c r="BV54" s="49"/>
      <c r="BW54" s="49"/>
      <c r="BX54" s="49"/>
      <c r="BY54" s="49"/>
      <c r="BZ54" s="49"/>
      <c r="CA54" s="49"/>
      <c r="CB54" s="14"/>
      <c r="CC54" s="49"/>
      <c r="CD54" s="49"/>
      <c r="CE54" s="14"/>
      <c r="CF54" s="14"/>
      <c r="CG54" s="49"/>
      <c r="CH54" s="49"/>
      <c r="CI54" s="49"/>
      <c r="CJ54" s="49"/>
      <c r="CK54" s="49"/>
      <c r="CL54" s="49"/>
      <c r="CM54" s="49"/>
      <c r="CN54" s="49"/>
      <c r="CO54" s="49"/>
      <c r="CP54" s="49"/>
      <c r="CQ54" s="49"/>
      <c r="CR54" s="49"/>
      <c r="CS54" s="49"/>
      <c r="CT54" s="49"/>
      <c r="CU54" s="49"/>
      <c r="CV54" s="49"/>
      <c r="CW54" s="49"/>
      <c r="CX54" s="49"/>
      <c r="CY54" s="14"/>
      <c r="CZ54" s="14"/>
      <c r="DA54" s="49"/>
      <c r="DB54" s="49"/>
      <c r="DC54" s="49"/>
      <c r="DD54" s="49"/>
      <c r="DE54" s="49"/>
      <c r="DF54" s="49"/>
      <c r="DG54" s="49"/>
      <c r="DH54" s="49"/>
      <c r="DI54" s="49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49"/>
      <c r="DU54" s="49"/>
      <c r="DV54" s="49"/>
      <c r="DW54" s="49"/>
      <c r="DX54" s="49"/>
      <c r="DY54" s="49"/>
      <c r="DZ54" s="49"/>
      <c r="EA54" s="49"/>
      <c r="EB54" s="49"/>
      <c r="EC54" s="49"/>
      <c r="ED54" s="49"/>
      <c r="EE54" s="49"/>
      <c r="EF54" s="49"/>
      <c r="EG54" s="49"/>
      <c r="EH54" s="49"/>
      <c r="EI54" s="49"/>
      <c r="EJ54" s="49"/>
      <c r="EK54" s="49"/>
      <c r="EL54" s="49"/>
      <c r="EM54" s="14"/>
      <c r="EN54" s="49"/>
      <c r="EO54" s="49"/>
      <c r="EP54" s="49"/>
      <c r="EQ54" s="49"/>
      <c r="ER54" s="49"/>
      <c r="ES54" s="49"/>
      <c r="ET54" s="49"/>
      <c r="EU54" s="49"/>
      <c r="EV54" s="49"/>
      <c r="EW54" s="49"/>
      <c r="EX54" s="49"/>
      <c r="EY54" s="49"/>
      <c r="EZ54" s="49"/>
      <c r="FA54" s="49"/>
      <c r="FB54" s="49"/>
      <c r="FC54" s="49"/>
      <c r="FD54" s="49"/>
      <c r="FE54" s="49"/>
      <c r="FF54" s="49"/>
      <c r="FG54" s="14"/>
      <c r="FH54" s="49"/>
      <c r="FI54" s="49"/>
      <c r="FJ54" s="14"/>
      <c r="FK54" s="42"/>
      <c r="FL54" s="42"/>
      <c r="FM54" s="42"/>
      <c r="FN54" s="42"/>
      <c r="FO54" s="42"/>
      <c r="FP54" s="42"/>
      <c r="FQ54" s="42"/>
      <c r="FR54" s="42"/>
      <c r="FS54" s="42"/>
      <c r="FT54" s="42"/>
      <c r="FU54" s="42"/>
      <c r="FV54" s="42"/>
      <c r="FW54" s="42"/>
      <c r="FX54" s="42"/>
      <c r="FY54" s="42"/>
      <c r="FZ54" s="44">
        <v>52</v>
      </c>
      <c r="GA54" s="44" t="str">
        <f t="shared" si="79"/>
        <v>EGBFIHLK</v>
      </c>
      <c r="GB54" s="44" t="s">
        <v>148</v>
      </c>
      <c r="GC54" s="44" t="s">
        <v>149</v>
      </c>
      <c r="GD54" s="44" t="s">
        <v>146</v>
      </c>
      <c r="GE54" s="44" t="s">
        <v>109</v>
      </c>
      <c r="GF54" s="44" t="s">
        <v>150</v>
      </c>
      <c r="GG54" s="44" t="s">
        <v>160</v>
      </c>
      <c r="GH54" s="44" t="s">
        <v>152</v>
      </c>
      <c r="GI54" s="44" t="s">
        <v>151</v>
      </c>
      <c r="GJ54" s="100" t="str">
        <f t="shared" ref="GJ54:GQ54" si="568">VLOOKUP(GB54,$FM$3:$FN$15,2,FALSE)</f>
        <v>Elfenbenskusten</v>
      </c>
      <c r="GK54" s="100" t="str">
        <f t="shared" si="568"/>
        <v>Iran</v>
      </c>
      <c r="GL54" s="100" t="str">
        <f t="shared" si="568"/>
        <v>Qatar</v>
      </c>
      <c r="GM54" s="100" t="str">
        <f t="shared" si="568"/>
        <v>Sverige</v>
      </c>
      <c r="GN54" s="100" t="str">
        <f t="shared" si="568"/>
        <v>Irak</v>
      </c>
      <c r="GO54" s="100" t="str">
        <f t="shared" si="568"/>
        <v>Saudiarabien</v>
      </c>
      <c r="GP54" s="100" t="str">
        <f t="shared" si="568"/>
        <v>Ghana</v>
      </c>
      <c r="GQ54" s="100" t="str">
        <f t="shared" si="568"/>
        <v>Uzbekistan</v>
      </c>
      <c r="GR54" s="42" t="str">
        <f t="shared" si="81"/>
        <v/>
      </c>
      <c r="GS54" s="42"/>
      <c r="GT54" s="42"/>
      <c r="GU54" s="42"/>
      <c r="GV54" s="42"/>
      <c r="GW54" s="42"/>
      <c r="GX54" s="44"/>
    </row>
    <row r="55" spans="1:206" ht="14.25" customHeight="1" x14ac:dyDescent="0.35">
      <c r="A55" s="42"/>
      <c r="B55" s="43"/>
      <c r="C55" s="71"/>
      <c r="D55" s="43"/>
      <c r="E55" s="44"/>
      <c r="F55" s="43"/>
      <c r="G55" s="44"/>
      <c r="H55" s="44"/>
      <c r="I55" s="44"/>
      <c r="J55" s="56"/>
      <c r="K55" s="52"/>
      <c r="L55" s="156"/>
      <c r="M55" s="46"/>
      <c r="N55" s="46"/>
      <c r="O55" s="42"/>
      <c r="P55" s="42"/>
      <c r="Q55" s="42"/>
      <c r="R55" s="42"/>
      <c r="S55" s="42"/>
      <c r="T55" s="42"/>
      <c r="U55" s="42"/>
      <c r="V55" s="44"/>
      <c r="W55" s="42"/>
      <c r="X55" s="43"/>
      <c r="Y55" s="44"/>
      <c r="Z55" s="44"/>
      <c r="AA55" s="44"/>
      <c r="AB55" s="47"/>
      <c r="AC55" s="48"/>
      <c r="AD55" s="42"/>
      <c r="AE55" s="14"/>
      <c r="AF55" s="14"/>
      <c r="AG55" s="14"/>
      <c r="AH55" s="14"/>
      <c r="AI55" s="44"/>
      <c r="AJ55" s="44"/>
      <c r="AK55" s="44"/>
      <c r="AL55" s="56"/>
      <c r="AM55" s="52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14"/>
      <c r="BS55" s="14"/>
      <c r="BT55" s="14"/>
      <c r="BU55" s="49"/>
      <c r="BV55" s="49"/>
      <c r="BW55" s="49"/>
      <c r="BX55" s="49"/>
      <c r="BY55" s="49"/>
      <c r="BZ55" s="49"/>
      <c r="CA55" s="49"/>
      <c r="CB55" s="14"/>
      <c r="CC55" s="49"/>
      <c r="CD55" s="49"/>
      <c r="CE55" s="14"/>
      <c r="CF55" s="14"/>
      <c r="CG55" s="49"/>
      <c r="CH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14"/>
      <c r="CZ55" s="14"/>
      <c r="DA55" s="49"/>
      <c r="DB55" s="49"/>
      <c r="DC55" s="49"/>
      <c r="DD55" s="49"/>
      <c r="DE55" s="49"/>
      <c r="DF55" s="49"/>
      <c r="DG55" s="49"/>
      <c r="DH55" s="49"/>
      <c r="DI55" s="49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49"/>
      <c r="DU55" s="49"/>
      <c r="DV55" s="49"/>
      <c r="DW55" s="49"/>
      <c r="DX55" s="49"/>
      <c r="DY55" s="49"/>
      <c r="DZ55" s="49"/>
      <c r="EA55" s="49"/>
      <c r="EB55" s="49"/>
      <c r="EC55" s="49"/>
      <c r="ED55" s="49"/>
      <c r="EE55" s="49"/>
      <c r="EF55" s="49"/>
      <c r="EG55" s="49"/>
      <c r="EH55" s="49"/>
      <c r="EI55" s="49"/>
      <c r="EJ55" s="49"/>
      <c r="EK55" s="49"/>
      <c r="EL55" s="49"/>
      <c r="EM55" s="14"/>
      <c r="EN55" s="49"/>
      <c r="EO55" s="49"/>
      <c r="EP55" s="49"/>
      <c r="EQ55" s="49"/>
      <c r="ER55" s="49"/>
      <c r="ES55" s="49"/>
      <c r="ET55" s="49"/>
      <c r="EU55" s="49"/>
      <c r="EV55" s="49"/>
      <c r="EW55" s="49"/>
      <c r="EX55" s="49"/>
      <c r="EY55" s="49"/>
      <c r="EZ55" s="49"/>
      <c r="FA55" s="49"/>
      <c r="FB55" s="49"/>
      <c r="FC55" s="49"/>
      <c r="FD55" s="49"/>
      <c r="FE55" s="49"/>
      <c r="FF55" s="49"/>
      <c r="FG55" s="14"/>
      <c r="FH55" s="49"/>
      <c r="FI55" s="49"/>
      <c r="FJ55" s="14"/>
      <c r="FK55" s="42"/>
      <c r="FL55" s="42"/>
      <c r="FM55" s="42"/>
      <c r="FN55" s="42"/>
      <c r="FO55" s="42"/>
      <c r="FP55" s="42"/>
      <c r="FQ55" s="42"/>
      <c r="FR55" s="42"/>
      <c r="FS55" s="42"/>
      <c r="FT55" s="42"/>
      <c r="FU55" s="42"/>
      <c r="FV55" s="42"/>
      <c r="FW55" s="42"/>
      <c r="FX55" s="42"/>
      <c r="FY55" s="42"/>
      <c r="FZ55" s="44">
        <v>53</v>
      </c>
      <c r="GA55" s="44" t="str">
        <f t="shared" si="79"/>
        <v>EJBFHGLI</v>
      </c>
      <c r="GB55" s="44" t="s">
        <v>148</v>
      </c>
      <c r="GC55" s="44" t="s">
        <v>159</v>
      </c>
      <c r="GD55" s="44" t="s">
        <v>146</v>
      </c>
      <c r="GE55" s="44" t="s">
        <v>109</v>
      </c>
      <c r="GF55" s="44" t="s">
        <v>160</v>
      </c>
      <c r="GG55" s="44" t="s">
        <v>149</v>
      </c>
      <c r="GH55" s="44" t="s">
        <v>152</v>
      </c>
      <c r="GI55" s="44" t="s">
        <v>150</v>
      </c>
      <c r="GJ55" s="100" t="str">
        <f t="shared" ref="GJ55:GQ55" si="569">VLOOKUP(GB55,$FM$3:$FN$15,2,FALSE)</f>
        <v>Elfenbenskusten</v>
      </c>
      <c r="GK55" s="100" t="str">
        <f t="shared" si="569"/>
        <v>Österrike</v>
      </c>
      <c r="GL55" s="100" t="str">
        <f t="shared" si="569"/>
        <v>Qatar</v>
      </c>
      <c r="GM55" s="100" t="str">
        <f t="shared" si="569"/>
        <v>Sverige</v>
      </c>
      <c r="GN55" s="100" t="str">
        <f t="shared" si="569"/>
        <v>Saudiarabien</v>
      </c>
      <c r="GO55" s="100" t="str">
        <f t="shared" si="569"/>
        <v>Iran</v>
      </c>
      <c r="GP55" s="100" t="str">
        <f t="shared" si="569"/>
        <v>Ghana</v>
      </c>
      <c r="GQ55" s="100" t="str">
        <f t="shared" si="569"/>
        <v>Irak</v>
      </c>
      <c r="GR55" s="42" t="str">
        <f t="shared" si="81"/>
        <v/>
      </c>
      <c r="GS55" s="42"/>
      <c r="GT55" s="42"/>
      <c r="GU55" s="42"/>
      <c r="GV55" s="42"/>
      <c r="GW55" s="42"/>
      <c r="GX55" s="44"/>
    </row>
    <row r="56" spans="1:206" ht="14.25" customHeight="1" x14ac:dyDescent="0.35">
      <c r="A56" s="57"/>
      <c r="B56" s="54" t="s">
        <v>190</v>
      </c>
      <c r="C56" s="121"/>
      <c r="D56" s="45"/>
      <c r="E56" s="56"/>
      <c r="F56" s="45"/>
      <c r="G56" s="56"/>
      <c r="H56" s="56"/>
      <c r="I56" s="56"/>
      <c r="J56" s="56"/>
      <c r="K56" s="52"/>
      <c r="L56" s="156"/>
      <c r="M56" s="124"/>
      <c r="N56" s="124"/>
      <c r="O56" s="54" t="s">
        <v>190</v>
      </c>
      <c r="P56" s="57"/>
      <c r="Q56" s="57"/>
      <c r="R56" s="57"/>
      <c r="S56" s="57"/>
      <c r="T56" s="57"/>
      <c r="U56" s="57"/>
      <c r="V56" s="56"/>
      <c r="W56" s="57"/>
      <c r="X56" s="54"/>
      <c r="Y56" s="56"/>
      <c r="Z56" s="56"/>
      <c r="AA56" s="56"/>
      <c r="AB56" s="139"/>
      <c r="AC56" s="140"/>
      <c r="AD56" s="57"/>
      <c r="AE56" s="54" t="s">
        <v>190</v>
      </c>
      <c r="AF56" s="121"/>
      <c r="AG56" s="45"/>
      <c r="AH56" s="56"/>
      <c r="AI56" s="45"/>
      <c r="AJ56" s="56"/>
      <c r="AK56" s="56"/>
      <c r="AL56" s="56"/>
      <c r="AM56" s="52"/>
      <c r="AN56" s="56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14"/>
      <c r="BS56" s="14"/>
      <c r="BT56" s="67" t="s">
        <v>93</v>
      </c>
      <c r="BU56" s="62"/>
      <c r="BV56" s="62"/>
      <c r="BW56" s="62"/>
      <c r="BX56" s="62"/>
      <c r="BY56" s="62"/>
      <c r="BZ56" s="62"/>
      <c r="CA56" s="62"/>
      <c r="CB56" s="67"/>
      <c r="CC56" s="62"/>
      <c r="CD56" s="62"/>
      <c r="CE56" s="14"/>
      <c r="CF56" s="68" t="s">
        <v>94</v>
      </c>
      <c r="CG56" s="63">
        <f>COUNTIF(CC58:CC61,1)</f>
        <v>4</v>
      </c>
      <c r="CH56" s="63"/>
      <c r="CI56" s="63"/>
      <c r="CJ56" s="63"/>
      <c r="CK56" s="63"/>
      <c r="CL56" s="63"/>
      <c r="CM56" s="63"/>
      <c r="CN56" s="63"/>
      <c r="CO56" s="63"/>
      <c r="CP56" s="63"/>
      <c r="CQ56" s="49"/>
      <c r="CR56" s="49"/>
      <c r="CS56" s="49"/>
      <c r="CT56" s="49"/>
      <c r="CU56" s="49"/>
      <c r="CV56" s="49"/>
      <c r="CW56" s="49"/>
      <c r="CX56" s="49"/>
      <c r="CY56" s="14"/>
      <c r="CZ56" s="69" t="s">
        <v>97</v>
      </c>
      <c r="DA56" s="64">
        <f>COUNTIF(CC58:CC61,2)</f>
        <v>0</v>
      </c>
      <c r="DB56" s="64"/>
      <c r="DC56" s="64"/>
      <c r="DD56" s="64"/>
      <c r="DE56" s="64"/>
      <c r="DF56" s="64"/>
      <c r="DG56" s="64"/>
      <c r="DH56" s="64"/>
      <c r="DI56" s="64"/>
      <c r="DJ56" s="69"/>
      <c r="DK56" s="14"/>
      <c r="DL56" s="14"/>
      <c r="DM56" s="14"/>
      <c r="DN56" s="14"/>
      <c r="DO56" s="14"/>
      <c r="DP56" s="14"/>
      <c r="DQ56" s="14"/>
      <c r="DR56" s="14"/>
      <c r="DS56" s="14"/>
      <c r="DT56" s="65" t="s">
        <v>95</v>
      </c>
      <c r="DU56" s="65">
        <f>COUNTIF(CC58:CC61,3)</f>
        <v>0</v>
      </c>
      <c r="DV56" s="65"/>
      <c r="DW56" s="65"/>
      <c r="DX56" s="65"/>
      <c r="DY56" s="65"/>
      <c r="DZ56" s="65"/>
      <c r="EA56" s="65"/>
      <c r="EB56" s="65"/>
      <c r="EC56" s="65"/>
      <c r="ED56" s="65"/>
      <c r="EE56" s="49"/>
      <c r="EF56" s="49"/>
      <c r="EG56" s="49"/>
      <c r="EH56" s="49"/>
      <c r="EI56" s="49"/>
      <c r="EJ56" s="49"/>
      <c r="EK56" s="49"/>
      <c r="EL56" s="49"/>
      <c r="EM56" s="14"/>
      <c r="EN56" s="66" t="s">
        <v>96</v>
      </c>
      <c r="EO56" s="66">
        <f>COUNTIF(CC58:CC61,4)</f>
        <v>0</v>
      </c>
      <c r="EP56" s="66"/>
      <c r="EQ56" s="66"/>
      <c r="ER56" s="66"/>
      <c r="ES56" s="66"/>
      <c r="ET56" s="66"/>
      <c r="EU56" s="66"/>
      <c r="EV56" s="66"/>
      <c r="EW56" s="66"/>
      <c r="EX56" s="66"/>
      <c r="EY56" s="49"/>
      <c r="EZ56" s="49"/>
      <c r="FA56" s="49"/>
      <c r="FB56" s="49"/>
      <c r="FC56" s="49"/>
      <c r="FD56" s="49"/>
      <c r="FE56" s="49"/>
      <c r="FF56" s="49"/>
      <c r="FG56" s="14"/>
      <c r="FH56" s="49"/>
      <c r="FI56" s="49"/>
      <c r="FJ56" s="14"/>
      <c r="FK56" s="57"/>
      <c r="FL56" s="57"/>
      <c r="FM56" s="57"/>
      <c r="FN56" s="57"/>
      <c r="FO56" s="57"/>
      <c r="FP56" s="57"/>
      <c r="FQ56" s="57"/>
      <c r="FR56" s="57"/>
      <c r="FS56" s="57"/>
      <c r="FT56" s="57"/>
      <c r="FU56" s="57"/>
      <c r="FV56" s="57"/>
      <c r="FW56" s="57"/>
      <c r="FX56" s="57"/>
      <c r="FY56" s="57"/>
      <c r="FZ56" s="44">
        <v>54</v>
      </c>
      <c r="GA56" s="44" t="str">
        <f t="shared" si="79"/>
        <v>EJBFHGIK</v>
      </c>
      <c r="GB56" s="44" t="s">
        <v>148</v>
      </c>
      <c r="GC56" s="44" t="s">
        <v>159</v>
      </c>
      <c r="GD56" s="44" t="s">
        <v>146</v>
      </c>
      <c r="GE56" s="44" t="s">
        <v>109</v>
      </c>
      <c r="GF56" s="44" t="s">
        <v>160</v>
      </c>
      <c r="GG56" s="44" t="s">
        <v>149</v>
      </c>
      <c r="GH56" s="44" t="s">
        <v>150</v>
      </c>
      <c r="GI56" s="44" t="s">
        <v>151</v>
      </c>
      <c r="GJ56" s="100" t="str">
        <f t="shared" ref="GJ56:GQ56" si="570">VLOOKUP(GB56,$FM$3:$FN$15,2,FALSE)</f>
        <v>Elfenbenskusten</v>
      </c>
      <c r="GK56" s="100" t="str">
        <f t="shared" si="570"/>
        <v>Österrike</v>
      </c>
      <c r="GL56" s="100" t="str">
        <f t="shared" si="570"/>
        <v>Qatar</v>
      </c>
      <c r="GM56" s="100" t="str">
        <f t="shared" si="570"/>
        <v>Sverige</v>
      </c>
      <c r="GN56" s="100" t="str">
        <f t="shared" si="570"/>
        <v>Saudiarabien</v>
      </c>
      <c r="GO56" s="100" t="str">
        <f t="shared" si="570"/>
        <v>Iran</v>
      </c>
      <c r="GP56" s="100" t="str">
        <f t="shared" si="570"/>
        <v>Irak</v>
      </c>
      <c r="GQ56" s="100" t="str">
        <f t="shared" si="570"/>
        <v>Uzbekistan</v>
      </c>
      <c r="GR56" s="42" t="str">
        <f t="shared" si="81"/>
        <v/>
      </c>
      <c r="GS56" s="57"/>
      <c r="GT56" s="57"/>
      <c r="GU56" s="57"/>
      <c r="GV56" s="57"/>
      <c r="GW56" s="57"/>
      <c r="GX56" s="56"/>
    </row>
    <row r="57" spans="1:206" ht="14.25" customHeight="1" x14ac:dyDescent="0.35">
      <c r="A57" s="57"/>
      <c r="B57" s="76" t="s">
        <v>101</v>
      </c>
      <c r="C57" s="126" t="s">
        <v>102</v>
      </c>
      <c r="D57" s="189" t="s">
        <v>101</v>
      </c>
      <c r="E57" s="187"/>
      <c r="F57" s="190"/>
      <c r="G57" s="186" t="s">
        <v>103</v>
      </c>
      <c r="H57" s="187"/>
      <c r="I57" s="188"/>
      <c r="J57" s="74" t="s">
        <v>104</v>
      </c>
      <c r="K57" s="79" t="s">
        <v>142</v>
      </c>
      <c r="L57" s="156"/>
      <c r="M57" s="124"/>
      <c r="N57" s="124"/>
      <c r="O57" s="76" t="s">
        <v>106</v>
      </c>
      <c r="P57" s="77" t="s">
        <v>107</v>
      </c>
      <c r="Q57" s="77" t="s">
        <v>108</v>
      </c>
      <c r="R57" s="77" t="s">
        <v>109</v>
      </c>
      <c r="S57" s="77" t="s">
        <v>110</v>
      </c>
      <c r="T57" s="77" t="s">
        <v>111</v>
      </c>
      <c r="U57" s="77" t="s">
        <v>112</v>
      </c>
      <c r="V57" s="78" t="s">
        <v>113</v>
      </c>
      <c r="W57" s="57"/>
      <c r="X57" s="54"/>
      <c r="Y57" s="56"/>
      <c r="Z57" s="56"/>
      <c r="AA57" s="56"/>
      <c r="AB57" s="139"/>
      <c r="AC57" s="140"/>
      <c r="AD57" s="57"/>
      <c r="AE57" s="126" t="s">
        <v>102</v>
      </c>
      <c r="AF57" s="189" t="s">
        <v>101</v>
      </c>
      <c r="AG57" s="187"/>
      <c r="AH57" s="190"/>
      <c r="AI57" s="186" t="s">
        <v>103</v>
      </c>
      <c r="AJ57" s="187"/>
      <c r="AK57" s="188"/>
      <c r="AL57" s="74" t="s">
        <v>116</v>
      </c>
      <c r="AM57" s="52"/>
      <c r="AN57" s="62" t="s">
        <v>117</v>
      </c>
      <c r="AO57" s="62" t="s">
        <v>118</v>
      </c>
      <c r="AP57" s="62" t="s">
        <v>119</v>
      </c>
      <c r="AQ57" s="62" t="s">
        <v>120</v>
      </c>
      <c r="AR57" s="62" t="s">
        <v>121</v>
      </c>
      <c r="AS57" s="62" t="s">
        <v>122</v>
      </c>
      <c r="AT57" s="63" t="s">
        <v>117</v>
      </c>
      <c r="AU57" s="63" t="s">
        <v>118</v>
      </c>
      <c r="AV57" s="63" t="s">
        <v>119</v>
      </c>
      <c r="AW57" s="63" t="s">
        <v>120</v>
      </c>
      <c r="AX57" s="63" t="s">
        <v>121</v>
      </c>
      <c r="AY57" s="63" t="s">
        <v>122</v>
      </c>
      <c r="AZ57" s="64" t="s">
        <v>117</v>
      </c>
      <c r="BA57" s="64" t="s">
        <v>118</v>
      </c>
      <c r="BB57" s="64" t="s">
        <v>119</v>
      </c>
      <c r="BC57" s="64" t="s">
        <v>120</v>
      </c>
      <c r="BD57" s="64" t="s">
        <v>121</v>
      </c>
      <c r="BE57" s="64" t="s">
        <v>122</v>
      </c>
      <c r="BF57" s="65" t="s">
        <v>117</v>
      </c>
      <c r="BG57" s="65" t="s">
        <v>118</v>
      </c>
      <c r="BH57" s="65" t="s">
        <v>119</v>
      </c>
      <c r="BI57" s="65" t="s">
        <v>120</v>
      </c>
      <c r="BJ57" s="65" t="s">
        <v>121</v>
      </c>
      <c r="BK57" s="65" t="s">
        <v>122</v>
      </c>
      <c r="BL57" s="66" t="s">
        <v>117</v>
      </c>
      <c r="BM57" s="66" t="s">
        <v>118</v>
      </c>
      <c r="BN57" s="66" t="s">
        <v>119</v>
      </c>
      <c r="BO57" s="66" t="s">
        <v>120</v>
      </c>
      <c r="BP57" s="66" t="s">
        <v>121</v>
      </c>
      <c r="BQ57" s="66" t="s">
        <v>122</v>
      </c>
      <c r="BR57" s="14"/>
      <c r="BS57" s="14"/>
      <c r="BT57" s="67" t="s">
        <v>106</v>
      </c>
      <c r="BU57" s="62" t="s">
        <v>107</v>
      </c>
      <c r="BV57" s="62" t="s">
        <v>108</v>
      </c>
      <c r="BW57" s="62" t="s">
        <v>109</v>
      </c>
      <c r="BX57" s="62" t="s">
        <v>110</v>
      </c>
      <c r="BY57" s="62" t="s">
        <v>111</v>
      </c>
      <c r="BZ57" s="62" t="s">
        <v>112</v>
      </c>
      <c r="CA57" s="62" t="s">
        <v>113</v>
      </c>
      <c r="CB57" s="67" t="s">
        <v>123</v>
      </c>
      <c r="CC57" s="62" t="s">
        <v>124</v>
      </c>
      <c r="CD57" s="62" t="s">
        <v>125</v>
      </c>
      <c r="CE57" s="14"/>
      <c r="CF57" s="68" t="s">
        <v>106</v>
      </c>
      <c r="CG57" s="63" t="s">
        <v>107</v>
      </c>
      <c r="CH57" s="63" t="s">
        <v>108</v>
      </c>
      <c r="CI57" s="63" t="s">
        <v>109</v>
      </c>
      <c r="CJ57" s="63" t="s">
        <v>113</v>
      </c>
      <c r="CK57" s="63" t="s">
        <v>123</v>
      </c>
      <c r="CL57" s="63" t="s">
        <v>124</v>
      </c>
      <c r="CM57" s="80" t="s">
        <v>112</v>
      </c>
      <c r="CN57" s="80" t="s">
        <v>126</v>
      </c>
      <c r="CO57" s="80" t="s">
        <v>110</v>
      </c>
      <c r="CP57" s="80" t="s">
        <v>127</v>
      </c>
      <c r="CQ57" s="63" t="s">
        <v>128</v>
      </c>
      <c r="CR57" s="80" t="s">
        <v>129</v>
      </c>
      <c r="CS57" s="80" t="s">
        <v>130</v>
      </c>
      <c r="CT57" s="80" t="s">
        <v>131</v>
      </c>
      <c r="CU57" s="80" t="s">
        <v>132</v>
      </c>
      <c r="CV57" s="80" t="s">
        <v>133</v>
      </c>
      <c r="CW57" s="80" t="s">
        <v>134</v>
      </c>
      <c r="CX57" s="63" t="s">
        <v>135</v>
      </c>
      <c r="CY57" s="14"/>
      <c r="CZ57" s="69" t="s">
        <v>106</v>
      </c>
      <c r="DA57" s="64" t="s">
        <v>107</v>
      </c>
      <c r="DB57" s="64" t="s">
        <v>108</v>
      </c>
      <c r="DC57" s="64" t="s">
        <v>109</v>
      </c>
      <c r="DD57" s="64" t="s">
        <v>113</v>
      </c>
      <c r="DE57" s="64" t="s">
        <v>123</v>
      </c>
      <c r="DF57" s="64" t="s">
        <v>124</v>
      </c>
      <c r="DG57" s="64" t="s">
        <v>112</v>
      </c>
      <c r="DH57" s="64" t="s">
        <v>126</v>
      </c>
      <c r="DI57" s="64" t="s">
        <v>110</v>
      </c>
      <c r="DJ57" s="69" t="s">
        <v>127</v>
      </c>
      <c r="DK57" s="69" t="s">
        <v>128</v>
      </c>
      <c r="DL57" s="69" t="s">
        <v>129</v>
      </c>
      <c r="DM57" s="69" t="s">
        <v>130</v>
      </c>
      <c r="DN57" s="69" t="s">
        <v>131</v>
      </c>
      <c r="DO57" s="69" t="s">
        <v>132</v>
      </c>
      <c r="DP57" s="69" t="s">
        <v>133</v>
      </c>
      <c r="DQ57" s="69" t="s">
        <v>134</v>
      </c>
      <c r="DR57" s="69" t="s">
        <v>135</v>
      </c>
      <c r="DS57" s="14"/>
      <c r="DT57" s="65" t="s">
        <v>106</v>
      </c>
      <c r="DU57" s="65" t="s">
        <v>107</v>
      </c>
      <c r="DV57" s="65" t="s">
        <v>108</v>
      </c>
      <c r="DW57" s="65" t="s">
        <v>109</v>
      </c>
      <c r="DX57" s="65" t="s">
        <v>113</v>
      </c>
      <c r="DY57" s="65" t="s">
        <v>123</v>
      </c>
      <c r="DZ57" s="65" t="s">
        <v>124</v>
      </c>
      <c r="EA57" s="65" t="s">
        <v>112</v>
      </c>
      <c r="EB57" s="65" t="s">
        <v>126</v>
      </c>
      <c r="EC57" s="65" t="s">
        <v>110</v>
      </c>
      <c r="ED57" s="65" t="s">
        <v>127</v>
      </c>
      <c r="EE57" s="65" t="s">
        <v>128</v>
      </c>
      <c r="EF57" s="65" t="s">
        <v>129</v>
      </c>
      <c r="EG57" s="65" t="s">
        <v>130</v>
      </c>
      <c r="EH57" s="65" t="s">
        <v>131</v>
      </c>
      <c r="EI57" s="65" t="s">
        <v>132</v>
      </c>
      <c r="EJ57" s="65" t="s">
        <v>133</v>
      </c>
      <c r="EK57" s="65" t="s">
        <v>134</v>
      </c>
      <c r="EL57" s="65" t="s">
        <v>135</v>
      </c>
      <c r="EM57" s="14"/>
      <c r="EN57" s="66" t="s">
        <v>106</v>
      </c>
      <c r="EO57" s="66" t="s">
        <v>107</v>
      </c>
      <c r="EP57" s="66" t="s">
        <v>108</v>
      </c>
      <c r="EQ57" s="66" t="s">
        <v>109</v>
      </c>
      <c r="ER57" s="66" t="s">
        <v>113</v>
      </c>
      <c r="ES57" s="66" t="s">
        <v>123</v>
      </c>
      <c r="ET57" s="66" t="s">
        <v>124</v>
      </c>
      <c r="EU57" s="66" t="s">
        <v>112</v>
      </c>
      <c r="EV57" s="66" t="s">
        <v>126</v>
      </c>
      <c r="EW57" s="66" t="s">
        <v>110</v>
      </c>
      <c r="EX57" s="66" t="s">
        <v>127</v>
      </c>
      <c r="EY57" s="66" t="s">
        <v>128</v>
      </c>
      <c r="EZ57" s="66" t="s">
        <v>129</v>
      </c>
      <c r="FA57" s="66" t="s">
        <v>130</v>
      </c>
      <c r="FB57" s="66" t="s">
        <v>131</v>
      </c>
      <c r="FC57" s="66" t="s">
        <v>132</v>
      </c>
      <c r="FD57" s="66" t="s">
        <v>133</v>
      </c>
      <c r="FE57" s="66" t="s">
        <v>134</v>
      </c>
      <c r="FF57" s="66" t="s">
        <v>135</v>
      </c>
      <c r="FG57" s="14"/>
      <c r="FH57" s="66" t="s">
        <v>136</v>
      </c>
      <c r="FI57" s="66" t="s">
        <v>137</v>
      </c>
      <c r="FJ57" s="14"/>
      <c r="FK57" s="57"/>
      <c r="FL57" s="57"/>
      <c r="FM57" s="57"/>
      <c r="FN57" s="57"/>
      <c r="FO57" s="57"/>
      <c r="FP57" s="57"/>
      <c r="FQ57" s="57"/>
      <c r="FR57" s="57"/>
      <c r="FS57" s="57"/>
      <c r="FT57" s="57"/>
      <c r="FU57" s="57"/>
      <c r="FV57" s="57"/>
      <c r="FW57" s="57"/>
      <c r="FX57" s="57"/>
      <c r="FY57" s="57"/>
      <c r="FZ57" s="44">
        <v>55</v>
      </c>
      <c r="GA57" s="44" t="str">
        <f t="shared" si="79"/>
        <v>HJBDIGLK</v>
      </c>
      <c r="GB57" s="44" t="s">
        <v>160</v>
      </c>
      <c r="GC57" s="44" t="s">
        <v>159</v>
      </c>
      <c r="GD57" s="44" t="s">
        <v>146</v>
      </c>
      <c r="GE57" s="44" t="s">
        <v>147</v>
      </c>
      <c r="GF57" s="44" t="s">
        <v>150</v>
      </c>
      <c r="GG57" s="44" t="s">
        <v>149</v>
      </c>
      <c r="GH57" s="44" t="s">
        <v>152</v>
      </c>
      <c r="GI57" s="44" t="s">
        <v>151</v>
      </c>
      <c r="GJ57" s="100" t="str">
        <f t="shared" ref="GJ57:GQ57" si="571">VLOOKUP(GB57,$FM$3:$FN$15,2,FALSE)</f>
        <v>Saudiarabien</v>
      </c>
      <c r="GK57" s="100" t="str">
        <f t="shared" si="571"/>
        <v>Österrike</v>
      </c>
      <c r="GL57" s="100" t="str">
        <f t="shared" si="571"/>
        <v>Qatar</v>
      </c>
      <c r="GM57" s="100" t="str">
        <f t="shared" si="571"/>
        <v>Australien</v>
      </c>
      <c r="GN57" s="100" t="str">
        <f t="shared" si="571"/>
        <v>Irak</v>
      </c>
      <c r="GO57" s="100" t="str">
        <f t="shared" si="571"/>
        <v>Iran</v>
      </c>
      <c r="GP57" s="100" t="str">
        <f t="shared" si="571"/>
        <v>Ghana</v>
      </c>
      <c r="GQ57" s="100" t="str">
        <f t="shared" si="571"/>
        <v>Uzbekistan</v>
      </c>
      <c r="GR57" s="42" t="str">
        <f t="shared" si="81"/>
        <v/>
      </c>
      <c r="GS57" s="57"/>
      <c r="GT57" s="57"/>
      <c r="GU57" s="57"/>
      <c r="GV57" s="57"/>
      <c r="GW57" s="57"/>
      <c r="GX57" s="56"/>
    </row>
    <row r="58" spans="1:206" ht="14.25" customHeight="1" x14ac:dyDescent="0.35">
      <c r="A58" s="42"/>
      <c r="B58" s="85">
        <v>16</v>
      </c>
      <c r="C58" s="86">
        <v>46188</v>
      </c>
      <c r="D58" s="87" t="s">
        <v>191</v>
      </c>
      <c r="E58" s="88" t="s">
        <v>157</v>
      </c>
      <c r="F58" s="89" t="s">
        <v>192</v>
      </c>
      <c r="G58" s="90"/>
      <c r="H58" s="85" t="s">
        <v>157</v>
      </c>
      <c r="I58" s="90"/>
      <c r="J58" s="85" t="str">
        <f t="shared" ref="J58:J63" si="572">IF(OR(ISBLANK(G58),ISBLANK(I58)),"",IF(G58&gt;I58,1,IF(G58&lt;I58,2,"X")))</f>
        <v/>
      </c>
      <c r="K58" s="160">
        <f>IF(OR(G58="",I58="",'Resultat &amp; tabell'!G58="",'Resultat &amp; tabell'!I58=""),0,IF(G58='Resultat &amp; tabell'!G58,1,0)+IF(I58='Resultat &amp; tabell'!I58,1,0)+IF(J58='Resultat &amp; tabell'!J58,3,0))</f>
        <v>0</v>
      </c>
      <c r="L58" s="155"/>
      <c r="M58" s="92">
        <f t="shared" ref="M58:M63" si="573">IF(VLOOKUP(D58,$BT$57:$CC$61,10,FALSE)=VLOOKUP(F58,$BT$57:$CC$61,10,FALSE),VLOOKUP(D58,$BT$57:$CC$61,10,FALSE),"-")</f>
        <v>1</v>
      </c>
      <c r="N58" s="46">
        <v>1</v>
      </c>
      <c r="O58" s="93" t="str">
        <f>VLOOKUP(N58,FI58:FJ61,2,FALSE)</f>
        <v>Belgien</v>
      </c>
      <c r="P58" s="94">
        <f t="shared" ref="P58:P61" si="574">VLOOKUP($O58,$BT$58:$CA$61,2,FALSE)</f>
        <v>0</v>
      </c>
      <c r="Q58" s="94">
        <f t="shared" ref="Q58:Q61" si="575">VLOOKUP($O58,$BT$58:$CA$61,3,FALSE)</f>
        <v>0</v>
      </c>
      <c r="R58" s="94">
        <f t="shared" ref="R58:R61" si="576">VLOOKUP($O58,$BT$58:$CA$61,4,FALSE)</f>
        <v>0</v>
      </c>
      <c r="S58" s="94">
        <f t="shared" ref="S58:S61" si="577">VLOOKUP($O58,$BT$58:$CA$61,5,FALSE)</f>
        <v>0</v>
      </c>
      <c r="T58" s="94">
        <f t="shared" ref="T58:T61" si="578">VLOOKUP($O58,$BT$58:$CA$61,6,FALSE)</f>
        <v>0</v>
      </c>
      <c r="U58" s="94">
        <f t="shared" ref="U58:U61" si="579">VLOOKUP($O58,$BT$58:$CA$61,7,FALSE)</f>
        <v>0</v>
      </c>
      <c r="V58" s="95">
        <f t="shared" ref="V58:V61" si="580">VLOOKUP($O58,$BT$58:$CA$61,8,FALSE)</f>
        <v>0</v>
      </c>
      <c r="W58" s="42"/>
      <c r="X58" s="43"/>
      <c r="Y58" s="44"/>
      <c r="Z58" s="44"/>
      <c r="AA58" s="44"/>
      <c r="AB58" s="47"/>
      <c r="AC58" s="48"/>
      <c r="AD58" s="42"/>
      <c r="AE58" s="98">
        <f t="shared" ref="AE58:AH58" si="581">C58</f>
        <v>46188</v>
      </c>
      <c r="AF58" s="98" t="str">
        <f t="shared" si="581"/>
        <v>Belgien</v>
      </c>
      <c r="AG58" s="98" t="str">
        <f t="shared" si="581"/>
        <v>-</v>
      </c>
      <c r="AH58" s="98" t="str">
        <f t="shared" si="581"/>
        <v>Egypten</v>
      </c>
      <c r="AI58" s="90" t="str">
        <f t="shared" ref="AI58:AI63" si="582">IF(G58="","",G58)</f>
        <v/>
      </c>
      <c r="AJ58" s="85" t="str">
        <f t="shared" ref="AJ58:AJ63" si="583">H58</f>
        <v>-</v>
      </c>
      <c r="AK58" s="90" t="str">
        <f t="shared" ref="AK58:AK63" si="584">IF(I58="","",I58)</f>
        <v/>
      </c>
      <c r="AL58" s="85" t="str">
        <f t="shared" ref="AL58:AL63" si="585">J58</f>
        <v/>
      </c>
      <c r="AM58" s="91"/>
      <c r="AN58" s="49">
        <f t="shared" ref="AN58:AN63" si="586">IF(AI58&gt;AK58,1,0)</f>
        <v>0</v>
      </c>
      <c r="AO58" s="49">
        <f t="shared" ref="AO58:AO63" si="587">IF(AK58&gt;AI58,1,0)</f>
        <v>0</v>
      </c>
      <c r="AP58" s="49">
        <f t="shared" ref="AP58:AP63" si="588">IF(AND(AI58=AK58,AI58&lt;&gt;""),1,0)</f>
        <v>0</v>
      </c>
      <c r="AQ58" s="49">
        <f t="shared" ref="AQ58:AQ63" si="589">IF(AND(AI58=AK58,AI58&lt;&gt;""),1,0)</f>
        <v>0</v>
      </c>
      <c r="AR58" s="49">
        <f t="shared" ref="AR58:AR63" si="590">IF(AI58&lt;AK58,1,0)</f>
        <v>0</v>
      </c>
      <c r="AS58" s="49">
        <f t="shared" ref="AS58:AS63" si="591">IF(AK58&lt;AI58,1,)</f>
        <v>0</v>
      </c>
      <c r="AT58" s="49">
        <f t="shared" ref="AT58:AT63" si="592">IF(ISERROR(VLOOKUP(AF58,CF:CF,1,FALSE)),0,1)*IF(ISERROR(VLOOKUP(AH58,CF:CF,1,FALSE)),0,1)*AN58</f>
        <v>0</v>
      </c>
      <c r="AU58" s="49">
        <f t="shared" ref="AU58:AU63" si="593">IF(ISERROR(VLOOKUP(AF58,CF:CF,1,FALSE)),0,1)*IF(ISERROR(VLOOKUP(AH58,CF:CF,1,FALSE)),0,1)*AO58</f>
        <v>0</v>
      </c>
      <c r="AV58" s="49">
        <f t="shared" ref="AV58:AV63" si="594">IF(ISERROR(VLOOKUP(AF58,CF:CF,1,FALSE)),0,1)*IF(ISERROR(VLOOKUP(AH58,CF:CF,1,FALSE)),0,1)*AP58</f>
        <v>0</v>
      </c>
      <c r="AW58" s="49">
        <f t="shared" ref="AW58:AW63" si="595">IF(ISERROR(VLOOKUP(AF58,CF:CF,1,FALSE)),0,1)*IF(ISERROR(VLOOKUP(AH58,CF:CF,1,FALSE)),0,1)*AQ58</f>
        <v>0</v>
      </c>
      <c r="AX58" s="49">
        <f t="shared" ref="AX58:AX63" si="596">IF(ISERROR(VLOOKUP(AF58,CF:CF,1,FALSE)),0,1)*IF(ISERROR(VLOOKUP(AH58,CF:CF,1,FALSE)),0,1)*AR58</f>
        <v>0</v>
      </c>
      <c r="AY58" s="49">
        <f t="shared" ref="AY58:AY63" si="597">IF(ISERROR(VLOOKUP(AF58,CF:CF,1,FALSE)),0,1)*IF(ISERROR(VLOOKUP(AH58,CF:CF,1,FALSE)),0,1)*AS58</f>
        <v>0</v>
      </c>
      <c r="AZ58" s="49">
        <f t="shared" ref="AZ58:AZ63" si="598">IF(ISERROR(VLOOKUP(AF58,CZ:CZ,1,FALSE)),0,1)*IF(ISERROR(VLOOKUP(AH58,CZ:CZ,1,FALSE)),0,1)*AN58</f>
        <v>0</v>
      </c>
      <c r="BA58" s="49">
        <f t="shared" ref="BA58:BA63" si="599">IF(ISERROR(VLOOKUP(AF58,CZ:CZ,1,FALSE)),0,1)*IF(ISERROR(VLOOKUP(AH58,CZ:CZ,1,FALSE)),0,1)*AO58</f>
        <v>0</v>
      </c>
      <c r="BB58" s="49">
        <f t="shared" ref="BB58:BB63" si="600">IF(ISERROR(VLOOKUP(AF58,CZ:CZ,1,FALSE)),0,1)*IF(ISERROR(VLOOKUP(AH58,CZ:CZ,1,FALSE)),0,1)*AP58</f>
        <v>0</v>
      </c>
      <c r="BC58" s="49">
        <f t="shared" ref="BC58:BC63" si="601">IF(ISERROR(VLOOKUP(AF58,CZ:CZ,1,FALSE)),0,1)*IF(ISERROR(VLOOKUP(AH58,CZ:CZ,1,FALSE)),0,1)*AQ58</f>
        <v>0</v>
      </c>
      <c r="BD58" s="49">
        <f t="shared" ref="BD58:BD63" si="602">IF(ISERROR(VLOOKUP(AF58,CZ:CZ,1,FALSE)),0,1)*IF(ISERROR(VLOOKUP(AH58,CZ:CZ,1,FALSE)),0,1)*AR58</f>
        <v>0</v>
      </c>
      <c r="BE58" s="49">
        <f t="shared" ref="BE58:BE63" si="603">IF(ISERROR(VLOOKUP(AF58,CZ:CZ,1,FALSE)),0,1)*IF(ISERROR(VLOOKUP(AH58,CZ:CZ,1,FALSE)),0,1)*AS58</f>
        <v>0</v>
      </c>
      <c r="BF58" s="49">
        <f t="shared" ref="BF58:BF63" si="604">IF(ISERROR(VLOOKUP(AF58,DT:DT,1,FALSE)),0,1)*IF(ISERROR(VLOOKUP(AH58,DT:DT,1,FALSE)),0,1)*AN58</f>
        <v>0</v>
      </c>
      <c r="BG58" s="49">
        <f t="shared" ref="BG58:BG63" si="605">IF(ISERROR(VLOOKUP(AF58,DT:DT,1,FALSE)),0,1)*IF(ISERROR(VLOOKUP(AH58,DT:DT,1,FALSE)),0,1)*AO58</f>
        <v>0</v>
      </c>
      <c r="BH58" s="49">
        <f t="shared" ref="BH58:BH63" si="606">IF(ISERROR(VLOOKUP(AF58,DT:DT,1,FALSE)),0,1)*IF(ISERROR(VLOOKUP(AH58,DT:DT,1,FALSE)),0,1)*AP58</f>
        <v>0</v>
      </c>
      <c r="BI58" s="49">
        <f t="shared" ref="BI58:BI63" si="607">IF(ISERROR(VLOOKUP(AF58,DT:DT,1,FALSE)),0,1)*IF(ISERROR(VLOOKUP(AH58,DT:DT,1,FALSE)),0,1)*AQ58</f>
        <v>0</v>
      </c>
      <c r="BJ58" s="49">
        <f t="shared" ref="BJ58:BJ63" si="608">IF(ISERROR(VLOOKUP(AF58,DT:DT,1,FALSE)),0,1)*IF(ISERROR(VLOOKUP(AH58,DT:DT,1,FALSE)),0,1)*AR58</f>
        <v>0</v>
      </c>
      <c r="BK58" s="49">
        <f t="shared" ref="BK58:BK63" si="609">IF(ISERROR(VLOOKUP(AF58,DT:DT,1,FALSE)),0,1)*IF(ISERROR(VLOOKUP(AH58,DT:DT,1,FALSE)),0,1)*AS58</f>
        <v>0</v>
      </c>
      <c r="BL58" s="49">
        <f t="shared" ref="BL58:BL63" si="610">IF(ISERROR(VLOOKUP(AF58,EN:EN,1,FALSE)),0,1)*IF(ISERROR(VLOOKUP(AH58,EN:EN,1,FALSE)),0,1)*AN58</f>
        <v>0</v>
      </c>
      <c r="BM58" s="49">
        <f t="shared" ref="BM58:BM63" si="611">IF(ISERROR(VLOOKUP(AF58,EN:EN,1,FALSE)),0,1)*IF(ISERROR(VLOOKUP(AH58,EN:EN,1,FALSE)),0,1)*AO58</f>
        <v>0</v>
      </c>
      <c r="BN58" s="49">
        <f t="shared" ref="BN58:BN63" si="612">IF(ISERROR(VLOOKUP(AF58,EN:EN,1,FALSE)),0,1)*IF(ISERROR(VLOOKUP(AH58,EN:EN,1,FALSE)),0,1)*AP58</f>
        <v>0</v>
      </c>
      <c r="BO58" s="49">
        <f t="shared" ref="BO58:BO63" si="613">IF(ISERROR(VLOOKUP(AF58,EN:EN,1,FALSE)),0,1)*IF(ISERROR(VLOOKUP(AH58,EN:EN,1,FALSE)),0,1)*AQ58</f>
        <v>0</v>
      </c>
      <c r="BP58" s="49">
        <f t="shared" ref="BP58:BP63" si="614">IF(ISERROR(VLOOKUP(AF58,EN:EN,1,FALSE)),0,1)*IF(ISERROR(VLOOKUP(AH58,EN:EN,1,FALSE)),0,1)*AR58</f>
        <v>0</v>
      </c>
      <c r="BQ58" s="49">
        <f t="shared" ref="BQ58:BQ63" si="615">IF(ISERROR(VLOOKUP(AF58,EN:EN,1,FALSE)),0,1)*IF(ISERROR(VLOOKUP(AH58,EN:EN,1,FALSE)),0,1)*AS58</f>
        <v>0</v>
      </c>
      <c r="BR58" s="14"/>
      <c r="BS58" s="14"/>
      <c r="BT58" s="14" t="s">
        <v>191</v>
      </c>
      <c r="BU58" s="49">
        <f t="shared" ref="BU58:BU61" si="616">(SUMIF(AF$4:AF$108,BT58,AN$4:AN$108)+SUMIF(AH$4:AH$108,BT58,AO$4:AO$108))</f>
        <v>0</v>
      </c>
      <c r="BV58" s="49">
        <f t="shared" ref="BV58:BV61" si="617">(SUMIF(AF$4:AF$108,BT58,AP$4:AP$108)+SUMIF(AH$4:AH$108,BT58,AQ$4:AQ$108))</f>
        <v>0</v>
      </c>
      <c r="BW58" s="49">
        <f t="shared" ref="BW58:BW61" si="618">(SUMIF(AF$4:AF$108,BT58,AR$4:AR$108)+SUMIF(AH$4:AH$108,BT58,AS$4:AS$108))</f>
        <v>0</v>
      </c>
      <c r="BX58" s="49">
        <f t="shared" ref="BX58:BX61" si="619">SUMIF($AF$4:$AF$108,BT58,$AI$4:$AI$108)+SUMIF($AH$4:$AH$108,BT58,$AK$4:$AK$108)</f>
        <v>0</v>
      </c>
      <c r="BY58" s="49">
        <f t="shared" ref="BY58:BY61" si="620">SUMIF($AF$4:$AF$108,BT58,$AK$4:$AK$108)+SUMIF($AH$4:$AH$108,BT58,$AI$4:$AI$108)</f>
        <v>0</v>
      </c>
      <c r="BZ58" s="49">
        <f t="shared" ref="BZ58:BZ61" si="621">BX58-BY58</f>
        <v>0</v>
      </c>
      <c r="CA58" s="49">
        <f t="shared" ref="CA58:CA61" si="622">IFERROR(BU58*3+BV58*1,0)</f>
        <v>0</v>
      </c>
      <c r="CB58" s="49" t="s">
        <v>149</v>
      </c>
      <c r="CC58" s="99">
        <f>RANK(CA58,CA58:CA61)</f>
        <v>1</v>
      </c>
      <c r="CD58" s="49">
        <f>SUMPRODUCT((CA58:CA61=CA58)*(BZ58:BZ61&gt;BZ58))</f>
        <v>0</v>
      </c>
      <c r="CE58" s="14"/>
      <c r="CF58" s="14" t="str">
        <f t="shared" ref="CF58:CF61" si="623">IF(CC58=1,BT58,)</f>
        <v>Belgien</v>
      </c>
      <c r="CG58" s="49">
        <f t="shared" ref="CG58:CG61" si="624">(SUMIF($AF$4:$AF$108,$BT58,$AT$4:$AT$108)+SUMIF($AH$4:$AH$108,$BT58,$AU$4:$AU$108))</f>
        <v>0</v>
      </c>
      <c r="CH58" s="49">
        <f t="shared" ref="CH58:CH61" si="625">(SUMIF($AF$4:$AF$108,$BT58,$AV$4:$AV$108)+SUMIF($AH$4:$AH$108,$BT58,$AW$4:$AW$108))</f>
        <v>0</v>
      </c>
      <c r="CI58" s="49">
        <f t="shared" ref="CI58:CI61" si="626">(SUMIF($AF$4:$AF$108,$BT58,$AX$4:$AX$108)+SUMIF($AH$4:$AH$108,$BT58,$AY$4:$AY$108))</f>
        <v>0</v>
      </c>
      <c r="CJ58" s="49">
        <f t="shared" ref="CJ58:CJ61" si="627">IFERROR(CG58*3+CH58*1,0)</f>
        <v>0</v>
      </c>
      <c r="CK58" s="49" t="str">
        <f t="shared" ref="CK58:CK61" si="628">CB58</f>
        <v>G</v>
      </c>
      <c r="CL58" s="49">
        <f>IF(CF58&gt;0,RANK(CJ58,CJ58:CJ61),)</f>
        <v>1</v>
      </c>
      <c r="CM58" s="49">
        <f>IF(AND(CF58&gt;0,COUNTIF(CL58:CL61,CL58)&gt;1),SUMIFS($AI$4:$AI$108,$AF$4:$AF$108,$BT58,$M$4:$M$108,1)+SUMIFS($AK$4:$AK$108,$AH$4:$AH$108,$BT58,$M$4:$M$108,1)-SUMIFS($AK$4:$AK$108,$AF$4:$AF$108,$BT58,$M$4:$M$108,1)-SUMIFS($AI$4:$AI$108,$AH$4:$AH$108,$BT58,$M$4:$M$108,1),)</f>
        <v>0</v>
      </c>
      <c r="CN58" s="49">
        <f>IF(AND(CF58&gt;0,COUNTIF(CL58:CL61,CL58)&gt;1),CL58+RANK(CM58,CM58:CM61)-1,CL58)</f>
        <v>1</v>
      </c>
      <c r="CO58" s="49">
        <f>IF(AND(CF58&gt;0,COUNTIF(CN58:CN61,CN58)&gt;1),SUMIFS($AI$4:$AI$108,$AF$4:$AF$108,$BT58,$M$4:$M$108,1)+SUMIFS($AK$4:$AK$108,$AH$4:$AH$108,$BT58,$M$4:$M$108,1),)</f>
        <v>0</v>
      </c>
      <c r="CP58" s="49">
        <f>IF(AND(CF58&gt;0,COUNTIF(CN58:CN61,CN58)&gt;1),CN58+RANK(CO58,CO58:CO61)-1,CN58)</f>
        <v>1</v>
      </c>
      <c r="CQ58" s="49">
        <f t="shared" ref="CQ58:CQ61" si="629">IF(CP58=0,"",CP58)</f>
        <v>1</v>
      </c>
      <c r="CR58" s="49">
        <f>IF(OR(CQ58="",COUNTIF(CQ58:CQ61,CQ58)=1),"",$BZ58)</f>
        <v>0</v>
      </c>
      <c r="CS58" s="49">
        <f>IF(CQ58="","",IF(COUNTIF(CQ58:CQ61,CQ58)=1,CQ58,CQ58+RANK(CR58,CR58:CR61,0)-1))</f>
        <v>1</v>
      </c>
      <c r="CT58" s="49">
        <f>IF(OR(CS58="",COUNTIF(CS58:CS61,CS58)=1),"",$BX58)</f>
        <v>0</v>
      </c>
      <c r="CU58" s="49">
        <f>IF(CQ58="","",IF(COUNTIF(CS58:CS61,CS58)=1,CS58,CS58+RANK(CT58,CT58:CT61,0)-1))</f>
        <v>1</v>
      </c>
      <c r="CV58" s="49">
        <f>IF(OR(CU58="",COUNTIF(CU58:CU61,CU58)=1),"",$BU58)</f>
        <v>0</v>
      </c>
      <c r="CW58" s="49">
        <f>IF(CQ58="","",IF(COUNTIF(CU58:CU61,CU58)=1,CU58,CU58+RANK(CV58,CV58:CV61,0)-1))</f>
        <v>1</v>
      </c>
      <c r="CX58" s="49">
        <f>IF(CF58&gt;0,BM56+RANK(CW58,CW58:CW61,1),)</f>
        <v>1</v>
      </c>
      <c r="CY58" s="14"/>
      <c r="CZ58" s="14">
        <f t="shared" ref="CZ58:CZ61" si="630">IF(CC58=2,BT58,)</f>
        <v>0</v>
      </c>
      <c r="DA58" s="49">
        <f t="shared" ref="DA58:DA61" si="631">(SUMIF($AF$4:$AF$108,$BT58,$AZ$4:$AZ$108)+SUMIF($AH$4:$AH$108,$BT58,$BA$4:$BA$108))</f>
        <v>0</v>
      </c>
      <c r="DB58" s="49">
        <f t="shared" ref="DB58:DB61" si="632">(SUMIF($AF$4:$AF$108,$BT58,$BB$4:$BB$108)+SUMIF($AH$4:$AH$108,$BT58,$BC$4:$BC$108))</f>
        <v>0</v>
      </c>
      <c r="DC58" s="49">
        <f t="shared" ref="DC58:DC61" si="633">(SUMIF($AF$4:$AF$108,$BT58,$BD$4:$BD$108)+SUMIF($AH$4:$AH$108,$BT58,$BE$4:$BE$108))</f>
        <v>0</v>
      </c>
      <c r="DD58" s="49">
        <f t="shared" ref="DD58:DD61" si="634">IFERROR(DA58*3+DB58*1,0)</f>
        <v>0</v>
      </c>
      <c r="DE58" s="49" t="str">
        <f t="shared" ref="DE58:DE61" si="635">$CB58</f>
        <v>G</v>
      </c>
      <c r="DF58" s="49">
        <f>IF(CZ58&gt;0,RANK(DD58,DD58:DD61)+CG56,)</f>
        <v>0</v>
      </c>
      <c r="DG58" s="49">
        <f>IF(AND(CZ58&gt;0,COUNTIF(DF58:DF61,DF58)&gt;1),SUMIFS($AI$4:$AI$108,$AF$4:$AF$108,$BT58,$M$4:$M$108,2)+SUMIFS($AK$4:$AK$108,$AH$4:$AH108,$BT58,$M$4:$M$108,2)-SUMIFS($AK$4:$AK$108,$AF$4:$AF$108,$BT58,$M$4:$M$108,2)-SUMIFS($AI$4:$AI$108,$AH$4:$AH$108,$BT58,$M$4:$M$108,2),)</f>
        <v>0</v>
      </c>
      <c r="DH58" s="49">
        <f>IF(AND(CZ58&gt;0,COUNTIF(DF58:DF61,DF58)&gt;1),DF58+RANK(DG58,DG58:DG61)-1,DF58)</f>
        <v>0</v>
      </c>
      <c r="DI58" s="49">
        <f>IF(AND(CZ58&gt;0,COUNTIF(DH58:DH61,DH58)&gt;1),SUMIFS($AI$4:$AI$108,$AF$4:$AF$108,$BT58,$M$4:$M$108,2)+SUMIFS($AK$4:$AK$108,$AH$4:$AH$108,$BT58,$M$4:$M$108,2),)</f>
        <v>0</v>
      </c>
      <c r="DJ58" s="49">
        <f>IF(AND(CZ58&gt;0,COUNTIF(DH58:DH61,DH58)&gt;1),DH58+RANK(DI58,DI58:DI61)-1,DH58)</f>
        <v>0</v>
      </c>
      <c r="DK58" s="49" t="str">
        <f t="shared" ref="DK58:DK61" si="636">IF(DJ58=0,"",DJ58)</f>
        <v/>
      </c>
      <c r="DL58" s="49" t="str">
        <f>IF(OR(DK58="",COUNTIF(DK58:DK61,DK58)=1),"",$BZ58)</f>
        <v/>
      </c>
      <c r="DM58" s="49" t="str">
        <f>IF(DK58="","",IF(COUNTIF(DK58:DK61,DK58)=1,DK58,DK58+RANK(DL58,DL58:DL61,0)-1))</f>
        <v/>
      </c>
      <c r="DN58" s="49" t="str">
        <f>IF(OR(DM58="",COUNTIF(DM58:DM61,DM58)=1),"",$BX58)</f>
        <v/>
      </c>
      <c r="DO58" s="49" t="str">
        <f>IF(DK58="","",IF(COUNTIF(DM58:DM61,DM58)=1,DM58,DM58+RANK(DN58,DN58:DN61,0)-1))</f>
        <v/>
      </c>
      <c r="DP58" s="49" t="str">
        <f>IF(OR(DO58="",COUNTIF(DO58:DO61,DO58)=1),"",$BU58)</f>
        <v/>
      </c>
      <c r="DQ58" s="49" t="str">
        <f>IF(DK58="","",IF(COUNTIF(DO58:DO61,DO58)=1,DO58,DO58+RANK(DP58,DP58:DP61,0)-1))</f>
        <v/>
      </c>
      <c r="DR58" s="49">
        <f>IF(CZ58&gt;0,CG56+RANK(DQ58,DQ58:DQ61,1),)</f>
        <v>0</v>
      </c>
      <c r="DS58" s="14"/>
      <c r="DT58" s="49">
        <f t="shared" ref="DT58:DT61" si="637">IF(CC58=3,BT58,)</f>
        <v>0</v>
      </c>
      <c r="DU58" s="49">
        <f t="shared" ref="DU58:DU61" si="638">(SUMIF($AF$4:$AF$108,BT58,$BF$4:$BF$108)+SUMIF($AH$4:$AH$108,BT58,$BG$4:$BG$108))</f>
        <v>0</v>
      </c>
      <c r="DV58" s="49">
        <f t="shared" ref="DV58:DV61" si="639">(SUMIF($AF$4:$AF$108,BT58,$BH$4:$BH$108)+SUMIF($AH$4:$AH$108,BT58,$BI$4:$BI$108))</f>
        <v>0</v>
      </c>
      <c r="DW58" s="49">
        <f t="shared" ref="DW58:DW61" si="640">(SUMIF($AF$4:$AF$108,BT58,$BJ$4:$BJ$108)+SUMIF($AH$4:$AH$108,BT58,$BK$4:$BK$108))</f>
        <v>0</v>
      </c>
      <c r="DX58" s="49">
        <f t="shared" ref="DX58:DX61" si="641">IFERROR(DU58*3+DV58*1,0)</f>
        <v>0</v>
      </c>
      <c r="DY58" s="49" t="str">
        <f t="shared" ref="DY58:DY61" si="642">CB58</f>
        <v>G</v>
      </c>
      <c r="DZ58" s="49">
        <f>IF(DT58&gt;0,RANK(DX58,DX58:DX61)+CG56+DA56,)</f>
        <v>0</v>
      </c>
      <c r="EA58" s="49">
        <f>IF(AND(DT58&gt;0,COUNTIF(DZ58:DZ61,DZ58)&gt;1),SUMIFS($AI$4:$AI$108,$AF$4:$AF$108,$BT58,$M$4:$M$108,3)+SUMIFS($AK$4:$AK$108,$AH$4:$AH$108,$BT58,$M$4:$M$108,3)-SUMIFS($AK$4:$AK$108,$AF$4:$AF$108,$BT58,$M$4:$M$108,3)-SUMIFS($AI$4:$AI$108,$AH$4:$AH$108,$BT58,$M$4:$M$108,3),)</f>
        <v>0</v>
      </c>
      <c r="EB58" s="49">
        <f>IF(AND(DT58&gt;0,COUNTIF(DZ58:DZ61,DZ58)&gt;1),DZ58+RANK(EA58,EA58:EA61)-1,DZ58)</f>
        <v>0</v>
      </c>
      <c r="EC58" s="49">
        <f>IF(AND(DT58&gt;0,COUNTIF(EB58:EB61,EB58)&gt;1),SUMIFS($AI$4:$AI$108,$AF$4:$AF$108,$BT58,$M$4:$M$108,3)+SUMIFS($AK$4:$AK$108,$AH$4:$AH$108,$BT58,$M$4:$M$108,3),)</f>
        <v>0</v>
      </c>
      <c r="ED58" s="49">
        <f>IF(AND(DT58&gt;0,COUNTIF(EB58:EB61,EB58)&gt;1),EB58+RANK(EC58,EC58:EC61)-1,EB58)</f>
        <v>0</v>
      </c>
      <c r="EE58" s="49" t="str">
        <f t="shared" ref="EE58:EE61" si="643">IF(ED58=0,"",ED58)</f>
        <v/>
      </c>
      <c r="EF58" s="49" t="str">
        <f>IF(OR(EE58="",COUNTIF(EE58:EE61,EE58)=1),"",$BZ58)</f>
        <v/>
      </c>
      <c r="EG58" s="49" t="str">
        <f>IF(EE58="","",IF(COUNTIF(EE58:EE61,EE58)=1,EE58,EE58+RANK(EF58,EF58:EF61,0)-1))</f>
        <v/>
      </c>
      <c r="EH58" s="49" t="str">
        <f>IF(OR(EG58="",COUNTIF(EG58:EG61,EG58)=1),"",$BX58)</f>
        <v/>
      </c>
      <c r="EI58" s="49" t="str">
        <f>IF(EE58="","",IF(COUNTIF(EG58:EG61,EG58)=1,EG58,EG58+RANK(EH58,EH58:EH61,0)-1))</f>
        <v/>
      </c>
      <c r="EJ58" s="49" t="str">
        <f>IF(OR(EI58="",COUNTIF(EI58:EI61,EI58)=1),"",$BU58)</f>
        <v/>
      </c>
      <c r="EK58" s="49" t="str">
        <f>IF(EE58="","",IF(COUNTIF(EI58:EI61,EI58)=1,EI58,EI58+RANK(EJ58,EJ58:EJ61,0)-1))</f>
        <v/>
      </c>
      <c r="EL58" s="49">
        <f>IF(DT58&gt;0,CG56+DA56+RANK(EK58,EK58:EK61,1),)</f>
        <v>0</v>
      </c>
      <c r="EM58" s="14"/>
      <c r="EN58" s="49">
        <f t="shared" ref="EN58:EN61" si="644">IF(CC58=4,BT58,)</f>
        <v>0</v>
      </c>
      <c r="EO58" s="49">
        <f t="shared" ref="EO58:EO61" si="645">(SUMIF($AF$4:$AF$108,$BT58,$BL$4:$BL$108)+SUMIF($AH$4:$AH$108,$BT58,$BM$4:$BM$108))</f>
        <v>0</v>
      </c>
      <c r="EP58" s="49">
        <f t="shared" ref="EP58:EP61" si="646">(SUMIF($AF$4:$AF$108,$BT58,$BN$4:$BN$108)+SUMIF($AH$4:$AH$108,$BT58,$BO$4:$BO$108))</f>
        <v>0</v>
      </c>
      <c r="EQ58" s="49">
        <f t="shared" ref="EQ58:EQ61" si="647">(SUMIF($AF$4:$AF$108,$BT58,$BP$4:$BP$108)+SUMIF($AH$4:$AH$108,$BT58,$BQ$4:$BQ$108))</f>
        <v>0</v>
      </c>
      <c r="ER58" s="49">
        <f t="shared" ref="ER58:ER61" si="648">IFERROR(EO58*3+EP58*1,0)</f>
        <v>0</v>
      </c>
      <c r="ES58" s="49" t="str">
        <f t="shared" ref="ES58:ES61" si="649">$CB58</f>
        <v>G</v>
      </c>
      <c r="ET58" s="49">
        <f>IF(EN58&gt;0,RANK(ER58,ER58:ER61)+CG56+DA56+DU56,)</f>
        <v>0</v>
      </c>
      <c r="EU58" s="49">
        <f>IF(AND(EN58&gt;0,COUNTIF(ET58:ET61,ET58)&gt;1),SUMIFS($AI$4:$AI$108,$AF$4:$AF$108,$BT58,$M$4:$M$108,4)+SUMIFS($AK$4:$AK$108,$AH$4:$AH$108,$BT58,$M$4:$M$108,4)-SUMIFS($AK$4:$AK$108,$AF$4:$AF$108,$BT58,$M$4:$M$108,4)-SUMIFS($AI$4:$AI$108,$AH$4:$AH$108,$BT58,$M$4:$M$108,4),)</f>
        <v>0</v>
      </c>
      <c r="EV58" s="49">
        <f>IF(AND(EN58&gt;0,COUNTIF(ET58:ET61,ET58)&gt;1),ET58+RANK(EU58,EU58:EU61)-1,ET58)</f>
        <v>0</v>
      </c>
      <c r="EW58" s="49">
        <f t="shared" ref="EW58:EW61" si="650">IF(AND(EN58&gt;0,COUNTIF(EV58:EV61,EV58)&gt;1),SUMIFS($AI$4:$AI$108,$AF$4:$AF$108,$BT58,$M$4:$M$108,4)+SUMIFS($AK$4:$AK$108,$AH$4:$AH$108,$BT58,$M$4:$M$108,4),)</f>
        <v>0</v>
      </c>
      <c r="EX58" s="49">
        <f>IF(AND(EN58&gt;0,COUNTIF(EV58:EV61,EV58)&gt;1),EV58+RANK(EW58,EW58:EW61)-1,EV58)</f>
        <v>0</v>
      </c>
      <c r="EY58" s="49" t="str">
        <f t="shared" ref="EY58:EY61" si="651">IF(EX58=0,"",EX58)</f>
        <v/>
      </c>
      <c r="EZ58" s="49" t="str">
        <f>IF(OR(EY58="",COUNTIF(EY58:EY61,EY58)=1),"",$BZ58)</f>
        <v/>
      </c>
      <c r="FA58" s="49" t="str">
        <f>IF(EY58="","",IF(COUNTIF(EY58:EY61,EY58)=1,EY58,EY58+RANK(EZ58,EZ58:EZ61,0)-1))</f>
        <v/>
      </c>
      <c r="FB58" s="49" t="str">
        <f>IF(OR(FA58="",COUNTIF(FA58:FA61,FA58)=1),"",$BX58)</f>
        <v/>
      </c>
      <c r="FC58" s="49" t="str">
        <f>IF(EY58="","",IF(COUNTIF(FA58:FA61,FA58)=1,FA58,FA58+RANK(FB58,FB58:FB61,0)-1))</f>
        <v/>
      </c>
      <c r="FD58" s="49" t="str">
        <f>IF(OR(FC58="",COUNTIF(FC58:FC61,FC58)=1),"",$BU58)</f>
        <v/>
      </c>
      <c r="FE58" s="49" t="str">
        <f>IF(EY58="","",IF(COUNTIF(FC58:FC61,FC58)=1,FC58,FC58+RANK(FD58,FD58:FD61,0)-1))</f>
        <v/>
      </c>
      <c r="FF58" s="49">
        <f>IF(EN58&gt;0,CG56+DA56+DU56+RANK(FE58,FE58:FE61,1),)</f>
        <v>0</v>
      </c>
      <c r="FG58" s="14"/>
      <c r="FH58" s="49">
        <f>IFERROR(VLOOKUP(FJ58,CF57:CX61,19,FALSE),IFERROR(VLOOKUP(FJ58,CZ57:DR61,19,FALSE),IFERROR(VLOOKUP(FJ58,DT57:EL61,19,FALSE),VLOOKUP(FJ58,EN57:FF61,19,FALSE))))</f>
        <v>1</v>
      </c>
      <c r="FI58" s="49">
        <f>RANK(FH58,FH58:FH61,1)+COUNTIF(FH58,FH58)-1</f>
        <v>1</v>
      </c>
      <c r="FJ58" s="14" t="str">
        <f t="shared" ref="FJ58:FJ61" si="652">BT58</f>
        <v>Belgien</v>
      </c>
      <c r="FK58" s="42"/>
      <c r="FL58" s="42"/>
      <c r="FM58" s="42"/>
      <c r="FN58" s="42"/>
      <c r="FO58" s="42"/>
      <c r="FP58" s="42"/>
      <c r="FQ58" s="42"/>
      <c r="FR58" s="42"/>
      <c r="FS58" s="42"/>
      <c r="FT58" s="42"/>
      <c r="FU58" s="42"/>
      <c r="FV58" s="42"/>
      <c r="FW58" s="42"/>
      <c r="FX58" s="42"/>
      <c r="FY58" s="42"/>
      <c r="FZ58" s="44">
        <v>56</v>
      </c>
      <c r="GA58" s="44" t="str">
        <f t="shared" si="79"/>
        <v>HJBDIFLK</v>
      </c>
      <c r="GB58" s="44" t="s">
        <v>160</v>
      </c>
      <c r="GC58" s="44" t="s">
        <v>159</v>
      </c>
      <c r="GD58" s="44" t="s">
        <v>146</v>
      </c>
      <c r="GE58" s="44" t="s">
        <v>147</v>
      </c>
      <c r="GF58" s="44" t="s">
        <v>150</v>
      </c>
      <c r="GG58" s="44" t="s">
        <v>109</v>
      </c>
      <c r="GH58" s="44" t="s">
        <v>152</v>
      </c>
      <c r="GI58" s="44" t="s">
        <v>151</v>
      </c>
      <c r="GJ58" s="100" t="str">
        <f t="shared" ref="GJ58:GQ58" si="653">VLOOKUP(GB58,$FM$3:$FN$15,2,FALSE)</f>
        <v>Saudiarabien</v>
      </c>
      <c r="GK58" s="100" t="str">
        <f t="shared" si="653"/>
        <v>Österrike</v>
      </c>
      <c r="GL58" s="100" t="str">
        <f t="shared" si="653"/>
        <v>Qatar</v>
      </c>
      <c r="GM58" s="100" t="str">
        <f t="shared" si="653"/>
        <v>Australien</v>
      </c>
      <c r="GN58" s="100" t="str">
        <f t="shared" si="653"/>
        <v>Irak</v>
      </c>
      <c r="GO58" s="100" t="str">
        <f t="shared" si="653"/>
        <v>Sverige</v>
      </c>
      <c r="GP58" s="100" t="str">
        <f t="shared" si="653"/>
        <v>Ghana</v>
      </c>
      <c r="GQ58" s="100" t="str">
        <f t="shared" si="653"/>
        <v>Uzbekistan</v>
      </c>
      <c r="GR58" s="42" t="str">
        <f t="shared" si="81"/>
        <v/>
      </c>
      <c r="GS58" s="42"/>
      <c r="GT58" s="42"/>
      <c r="GU58" s="42"/>
      <c r="GV58" s="42"/>
      <c r="GW58" s="42"/>
      <c r="GX58" s="44"/>
    </row>
    <row r="59" spans="1:206" ht="14.25" customHeight="1" x14ac:dyDescent="0.35">
      <c r="A59" s="42"/>
      <c r="B59" s="85">
        <v>15</v>
      </c>
      <c r="C59" s="86">
        <v>46189</v>
      </c>
      <c r="D59" s="87" t="s">
        <v>193</v>
      </c>
      <c r="E59" s="88" t="s">
        <v>157</v>
      </c>
      <c r="F59" s="89" t="s">
        <v>194</v>
      </c>
      <c r="G59" s="90"/>
      <c r="H59" s="85" t="s">
        <v>157</v>
      </c>
      <c r="I59" s="90"/>
      <c r="J59" s="85" t="str">
        <f t="shared" si="572"/>
        <v/>
      </c>
      <c r="K59" s="160">
        <f>IF(OR(G59="",I59="",'Resultat &amp; tabell'!G59="",'Resultat &amp; tabell'!I59=""),0,IF(G59='Resultat &amp; tabell'!G59,1,0)+IF(I59='Resultat &amp; tabell'!I59,1,0)+IF(J59='Resultat &amp; tabell'!J59,3,0))</f>
        <v>0</v>
      </c>
      <c r="L59" s="155"/>
      <c r="M59" s="92">
        <f t="shared" si="573"/>
        <v>1</v>
      </c>
      <c r="N59" s="46">
        <v>2</v>
      </c>
      <c r="O59" s="104" t="str">
        <f>VLOOKUP(N59,FI58:FJ61,2,FALSE)</f>
        <v>Egypten</v>
      </c>
      <c r="P59" s="105">
        <f t="shared" si="574"/>
        <v>0</v>
      </c>
      <c r="Q59" s="105">
        <f t="shared" si="575"/>
        <v>0</v>
      </c>
      <c r="R59" s="105">
        <f t="shared" si="576"/>
        <v>0</v>
      </c>
      <c r="S59" s="105">
        <f t="shared" si="577"/>
        <v>0</v>
      </c>
      <c r="T59" s="105">
        <f t="shared" si="578"/>
        <v>0</v>
      </c>
      <c r="U59" s="105">
        <f t="shared" si="579"/>
        <v>0</v>
      </c>
      <c r="V59" s="106">
        <f t="shared" si="580"/>
        <v>0</v>
      </c>
      <c r="W59" s="42"/>
      <c r="X59" s="45"/>
      <c r="Y59" s="44"/>
      <c r="AA59" s="44"/>
      <c r="AB59" s="47"/>
      <c r="AC59" s="48"/>
      <c r="AD59" s="42"/>
      <c r="AE59" s="98">
        <f t="shared" ref="AE59:AH59" si="654">C59</f>
        <v>46189</v>
      </c>
      <c r="AF59" s="98" t="str">
        <f t="shared" si="654"/>
        <v>Iran</v>
      </c>
      <c r="AG59" s="98" t="str">
        <f t="shared" si="654"/>
        <v>-</v>
      </c>
      <c r="AH59" s="98" t="str">
        <f t="shared" si="654"/>
        <v>Nya Zeeland</v>
      </c>
      <c r="AI59" s="90" t="str">
        <f t="shared" si="582"/>
        <v/>
      </c>
      <c r="AJ59" s="85" t="str">
        <f t="shared" si="583"/>
        <v>-</v>
      </c>
      <c r="AK59" s="90" t="str">
        <f t="shared" si="584"/>
        <v/>
      </c>
      <c r="AL59" s="85" t="str">
        <f t="shared" si="585"/>
        <v/>
      </c>
      <c r="AM59" s="91"/>
      <c r="AN59" s="49">
        <f t="shared" si="586"/>
        <v>0</v>
      </c>
      <c r="AO59" s="49">
        <f t="shared" si="587"/>
        <v>0</v>
      </c>
      <c r="AP59" s="49">
        <f t="shared" si="588"/>
        <v>0</v>
      </c>
      <c r="AQ59" s="49">
        <f t="shared" si="589"/>
        <v>0</v>
      </c>
      <c r="AR59" s="49">
        <f t="shared" si="590"/>
        <v>0</v>
      </c>
      <c r="AS59" s="49">
        <f t="shared" si="591"/>
        <v>0</v>
      </c>
      <c r="AT59" s="49">
        <f t="shared" si="592"/>
        <v>0</v>
      </c>
      <c r="AU59" s="49">
        <f t="shared" si="593"/>
        <v>0</v>
      </c>
      <c r="AV59" s="49">
        <f t="shared" si="594"/>
        <v>0</v>
      </c>
      <c r="AW59" s="49">
        <f t="shared" si="595"/>
        <v>0</v>
      </c>
      <c r="AX59" s="49">
        <f t="shared" si="596"/>
        <v>0</v>
      </c>
      <c r="AY59" s="49">
        <f t="shared" si="597"/>
        <v>0</v>
      </c>
      <c r="AZ59" s="49">
        <f t="shared" si="598"/>
        <v>0</v>
      </c>
      <c r="BA59" s="49">
        <f t="shared" si="599"/>
        <v>0</v>
      </c>
      <c r="BB59" s="49">
        <f t="shared" si="600"/>
        <v>0</v>
      </c>
      <c r="BC59" s="49">
        <f t="shared" si="601"/>
        <v>0</v>
      </c>
      <c r="BD59" s="49">
        <f t="shared" si="602"/>
        <v>0</v>
      </c>
      <c r="BE59" s="49">
        <f t="shared" si="603"/>
        <v>0</v>
      </c>
      <c r="BF59" s="49">
        <f t="shared" si="604"/>
        <v>0</v>
      </c>
      <c r="BG59" s="49">
        <f t="shared" si="605"/>
        <v>0</v>
      </c>
      <c r="BH59" s="49">
        <f t="shared" si="606"/>
        <v>0</v>
      </c>
      <c r="BI59" s="49">
        <f t="shared" si="607"/>
        <v>0</v>
      </c>
      <c r="BJ59" s="49">
        <f t="shared" si="608"/>
        <v>0</v>
      </c>
      <c r="BK59" s="49">
        <f t="shared" si="609"/>
        <v>0</v>
      </c>
      <c r="BL59" s="49">
        <f t="shared" si="610"/>
        <v>0</v>
      </c>
      <c r="BM59" s="49">
        <f t="shared" si="611"/>
        <v>0</v>
      </c>
      <c r="BN59" s="49">
        <f t="shared" si="612"/>
        <v>0</v>
      </c>
      <c r="BO59" s="49">
        <f t="shared" si="613"/>
        <v>0</v>
      </c>
      <c r="BP59" s="49">
        <f t="shared" si="614"/>
        <v>0</v>
      </c>
      <c r="BQ59" s="49">
        <f t="shared" si="615"/>
        <v>0</v>
      </c>
      <c r="BR59" s="58"/>
      <c r="BS59" s="58"/>
      <c r="BT59" s="14" t="s">
        <v>192</v>
      </c>
      <c r="BU59" s="49">
        <f t="shared" si="616"/>
        <v>0</v>
      </c>
      <c r="BV59" s="49">
        <f t="shared" si="617"/>
        <v>0</v>
      </c>
      <c r="BW59" s="49">
        <f t="shared" si="618"/>
        <v>0</v>
      </c>
      <c r="BX59" s="49">
        <f t="shared" si="619"/>
        <v>0</v>
      </c>
      <c r="BY59" s="49">
        <f t="shared" si="620"/>
        <v>0</v>
      </c>
      <c r="BZ59" s="49">
        <f t="shared" si="621"/>
        <v>0</v>
      </c>
      <c r="CA59" s="49">
        <f t="shared" si="622"/>
        <v>0</v>
      </c>
      <c r="CB59" s="49" t="s">
        <v>149</v>
      </c>
      <c r="CC59" s="99">
        <f>RANK(CA59,CA58:CA61)</f>
        <v>1</v>
      </c>
      <c r="CD59" s="49">
        <f>SUMPRODUCT((CA58:CA61=CA59)*(BZ58:BZ61&gt;BZ59))</f>
        <v>0</v>
      </c>
      <c r="CE59" s="14"/>
      <c r="CF59" s="14" t="str">
        <f t="shared" si="623"/>
        <v>Egypten</v>
      </c>
      <c r="CG59" s="49">
        <f t="shared" si="624"/>
        <v>0</v>
      </c>
      <c r="CH59" s="49">
        <f t="shared" si="625"/>
        <v>0</v>
      </c>
      <c r="CI59" s="49">
        <f t="shared" si="626"/>
        <v>0</v>
      </c>
      <c r="CJ59" s="49">
        <f t="shared" si="627"/>
        <v>0</v>
      </c>
      <c r="CK59" s="49" t="str">
        <f t="shared" si="628"/>
        <v>G</v>
      </c>
      <c r="CL59" s="49">
        <f>IF(CF59&gt;0,RANK(CJ59,CJ58:CJ61),)</f>
        <v>1</v>
      </c>
      <c r="CM59" s="49">
        <f>IF(AND(CF59&gt;0,COUNTIF(CL58:CL61,CL59)&gt;1),SUMIFS($AI$4:$AI$108,$AF$4:$AF$108,$BT59,$M$4:$M$108,1)+SUMIFS($AK$4:$AK$108,$AH$4:$AH$108,$BT59,$M$4:$M$108,1)-SUMIFS($AK$4:$AK$108,$AF$4:$AF$108,$BT59,$M$4:$M$108,1)-SUMIFS($AI$4:$AI$108,$AH$4:$AH$108,$BT59,$M$4:$M$108,1),)</f>
        <v>0</v>
      </c>
      <c r="CN59" s="49">
        <f>IF(AND(CF59&gt;0,COUNTIF(CL58:CL61,CL59)&gt;1),CL59+RANK(CM59,CM58:CM61)-1,CL59)</f>
        <v>1</v>
      </c>
      <c r="CO59" s="49">
        <f>IF(AND(CF59&gt;0,COUNTIF(CN58:CN61,CN59)&gt;1),SUMIFS($AI$4:$AI$108,$AF$4:$AF$108,$BT59,$M$4:$M$108,1)+SUMIFS($AK$4:$AK$108,$AH$4:$AH$108,$BT59,$M$4:$M$108,1),)</f>
        <v>0</v>
      </c>
      <c r="CP59" s="49">
        <f>IF(AND(CF59&gt;0,COUNTIF(CN58:CN61,CN59)&gt;1),CN59+RANK(CO59,CO58:CO61)-1,CN59)</f>
        <v>1</v>
      </c>
      <c r="CQ59" s="49">
        <f t="shared" si="629"/>
        <v>1</v>
      </c>
      <c r="CR59" s="49">
        <f>IF(OR(CQ59="",COUNTIF(CQ58:CQ61,CQ59)=1),"",$BZ59)</f>
        <v>0</v>
      </c>
      <c r="CS59" s="49">
        <f>IF(CQ59="","",IF(COUNTIF(CQ58:CQ61,CQ59)=1,CQ59,CQ59+RANK(CR59,CR58:CR61,0)-1))</f>
        <v>1</v>
      </c>
      <c r="CT59" s="49">
        <f>IF(OR(CS59="",COUNTIF(CS58:CS61,CS59)=1),"",$BX59)</f>
        <v>0</v>
      </c>
      <c r="CU59" s="49">
        <f>IF(CQ59="","",IF(COUNTIF(CS58:CS61,CS59)=1,CS59,CS59+RANK(CT59,CT58:CT61,0)-1))</f>
        <v>1</v>
      </c>
      <c r="CV59" s="49">
        <f>IF(OR(CU59="",COUNTIF(CU58:CU61,CU59)=1),"",$BU59)</f>
        <v>0</v>
      </c>
      <c r="CW59" s="49">
        <f>IF(CQ59="","",IF(COUNTIF(CU58:CU61,CU59)=1,CU59,CU59+RANK(CV59,CV58:CV61,0)-1))</f>
        <v>1</v>
      </c>
      <c r="CX59" s="49">
        <f>IF(CF59&gt;0,BM56+RANK(CW59,CW58:CW61,1),)</f>
        <v>1</v>
      </c>
      <c r="CY59" s="14"/>
      <c r="CZ59" s="14">
        <f t="shared" si="630"/>
        <v>0</v>
      </c>
      <c r="DA59" s="49">
        <f t="shared" si="631"/>
        <v>0</v>
      </c>
      <c r="DB59" s="49">
        <f t="shared" si="632"/>
        <v>0</v>
      </c>
      <c r="DC59" s="49">
        <f t="shared" si="633"/>
        <v>0</v>
      </c>
      <c r="DD59" s="49">
        <f t="shared" si="634"/>
        <v>0</v>
      </c>
      <c r="DE59" s="49" t="str">
        <f t="shared" si="635"/>
        <v>G</v>
      </c>
      <c r="DF59" s="49">
        <f>IF(CZ59&gt;0,RANK(DD59,DD58:DD61)+CG56,)</f>
        <v>0</v>
      </c>
      <c r="DG59" s="49">
        <f>IF(AND(CZ59&gt;0,COUNTIF(DF58:DF61,DF59)&gt;1),SUMIFS($AI$4:$AI$108,$AF$4:$AF$108,$BT59,$M$4:$M$108,2)+SUMIFS($AK$4:$AK$108,$AH$4:$AH108,$BT59,$M$4:$M$108,2)-SUMIFS($AK$4:$AK$108,$AF$4:$AF$108,$BT59,$M$4:$M$108,2)-SUMIFS($AI$4:$AI$108,$AH$4:$AH$108,$BT59,$M$4:$M$108,2),)</f>
        <v>0</v>
      </c>
      <c r="DH59" s="49">
        <f>IF(AND(CZ59&gt;0,COUNTIF(DF58:DF61,DF59)&gt;1),DF59+RANK(DG59,DG58:DG61)-1,DF59)</f>
        <v>0</v>
      </c>
      <c r="DI59" s="49">
        <f>IF(AND(CZ59&gt;0,COUNTIF(DH58:DH61,DH59)&gt;1),SUMIFS($AI$4:$AI$108,$AF$4:$AF$108,$BT59,$M$4:$M$108,2)+SUMIFS($AK$4:$AK$108,$AH$4:$AH$108,$BT59,$M$4:$M$108,2),)</f>
        <v>0</v>
      </c>
      <c r="DJ59" s="49">
        <f>IF(AND(CZ59&gt;0,COUNTIF(DH58:DH61,DH59)&gt;1),DH59+RANK(DI59,DI58:DI61)-1,DH59)</f>
        <v>0</v>
      </c>
      <c r="DK59" s="49" t="str">
        <f t="shared" si="636"/>
        <v/>
      </c>
      <c r="DL59" s="49" t="str">
        <f>IF(OR(DK59="",COUNTIF(DK58:DK61,DK59)=1),"",$BZ59)</f>
        <v/>
      </c>
      <c r="DM59" s="49" t="str">
        <f>IF(DK59="","",IF(COUNTIF(DK58:DK61,DK59)=1,DK59,DK59+RANK(DL59,DL58:DL61,0)-1))</f>
        <v/>
      </c>
      <c r="DN59" s="49" t="str">
        <f>IF(OR(DM59="",COUNTIF(DM58:DM61,DM59)=1),"",$BX59)</f>
        <v/>
      </c>
      <c r="DO59" s="49" t="str">
        <f>IF(DK59="","",IF(COUNTIF(DM58:DM61,DM59)=1,DM59,DM59+RANK(DN59,DN58:DN61,0)-1))</f>
        <v/>
      </c>
      <c r="DP59" s="49" t="str">
        <f>IF(OR(DO59="",COUNTIF(DO58:DO61,DO59)=1),"",$BU59)</f>
        <v/>
      </c>
      <c r="DQ59" s="49" t="str">
        <f>IF(DK59="","",IF(COUNTIF(DO58:DO61,DO59)=1,DO59,DO59+RANK(DP59,DP58:DP61,0)-1))</f>
        <v/>
      </c>
      <c r="DR59" s="49">
        <f>IF(CZ59&gt;0,CG56+RANK(DQ59,DQ58:DQ61,1),)</f>
        <v>0</v>
      </c>
      <c r="DS59" s="14"/>
      <c r="DT59" s="49">
        <f t="shared" si="637"/>
        <v>0</v>
      </c>
      <c r="DU59" s="49">
        <f t="shared" si="638"/>
        <v>0</v>
      </c>
      <c r="DV59" s="49">
        <f t="shared" si="639"/>
        <v>0</v>
      </c>
      <c r="DW59" s="49">
        <f t="shared" si="640"/>
        <v>0</v>
      </c>
      <c r="DX59" s="49">
        <f t="shared" si="641"/>
        <v>0</v>
      </c>
      <c r="DY59" s="49" t="str">
        <f t="shared" si="642"/>
        <v>G</v>
      </c>
      <c r="DZ59" s="49">
        <f>IF(DT59&gt;0,RANK(DX59,DX58:DX61)+CG56+DA56,)</f>
        <v>0</v>
      </c>
      <c r="EA59" s="49">
        <f>IF(AND(DT59&gt;0,COUNTIF(DZ58:DZ61,DZ59)&gt;1),SUMIFS($AI$4:$AI$108,$AF$4:$AF$108,$BT59,$M$4:$M$108,3)+SUMIFS($AK$4:$AK$108,$AH$4:$AH$108,$BT59,$M$4:$M$108,3)-SUMIFS($AK$4:$AK$108,$AF$4:$AF$108,$BT59,$M$4:$M$108,3)-SUMIFS($AI$4:$AI$108,$AH$4:$AH$108,$BT59,$M$4:$M$108,3),)</f>
        <v>0</v>
      </c>
      <c r="EB59" s="49">
        <f>IF(AND(DT59&gt;0,COUNTIF(DZ58:DZ61,DZ59)&gt;1),DZ59+RANK(EA59,EA58:EA61)-1,DZ59)</f>
        <v>0</v>
      </c>
      <c r="EC59" s="49">
        <f>IF(AND(DT59&gt;0,COUNTIF(EB58:EB61,EB59)&gt;1),SUMIFS($AI$4:$AI$108,$AF$4:$AF$108,$BT59,$M$4:$M$108,3)+SUMIFS($AK$4:$AK$108,$AH$4:$AH$108,$BT59,$M$4:$M$108,3),)</f>
        <v>0</v>
      </c>
      <c r="ED59" s="49">
        <f>IF(AND(DT59&gt;0,COUNTIF(EB58:EB61,EB59)&gt;1),EB59+RANK(EC59,EC58:EC61)-1,EB59)</f>
        <v>0</v>
      </c>
      <c r="EE59" s="49" t="str">
        <f t="shared" si="643"/>
        <v/>
      </c>
      <c r="EF59" s="49" t="str">
        <f>IF(OR(EE59="",COUNTIF(EE58:EE61,EE59)=1),"",$BZ59)</f>
        <v/>
      </c>
      <c r="EG59" s="49" t="str">
        <f>IF(EE59="","",IF(COUNTIF(EE58:EE61,EE59)=1,EE59,EE59+RANK(EF59,EF58:EF61,0)-1))</f>
        <v/>
      </c>
      <c r="EH59" s="49" t="str">
        <f>IF(OR(EG59="",COUNTIF(EG58:EG61,EG59)=1),"",$BX59)</f>
        <v/>
      </c>
      <c r="EI59" s="49" t="str">
        <f>IF(EE59="","",IF(COUNTIF(EG58:EG61,EG59)=1,EG59,EG59+RANK(EH59,EH58:EH61,0)-1))</f>
        <v/>
      </c>
      <c r="EJ59" s="49" t="str">
        <f>IF(OR(EI59="",COUNTIF(EI58:EI61,EI59)=1),"",$BU59)</f>
        <v/>
      </c>
      <c r="EK59" s="49" t="str">
        <f>IF(EE59="","",IF(COUNTIF(EI58:EI61,EI59)=1,EI59,EI59+RANK(EJ59,EJ58:EJ61,0)-1))</f>
        <v/>
      </c>
      <c r="EL59" s="49">
        <f>IF(DT59&gt;0,CG56+DA56+RANK(EK59,EK58:EK61,1),)</f>
        <v>0</v>
      </c>
      <c r="EM59" s="14"/>
      <c r="EN59" s="49">
        <f t="shared" si="644"/>
        <v>0</v>
      </c>
      <c r="EO59" s="49">
        <f t="shared" si="645"/>
        <v>0</v>
      </c>
      <c r="EP59" s="49">
        <f t="shared" si="646"/>
        <v>0</v>
      </c>
      <c r="EQ59" s="49">
        <f t="shared" si="647"/>
        <v>0</v>
      </c>
      <c r="ER59" s="49">
        <f t="shared" si="648"/>
        <v>0</v>
      </c>
      <c r="ES59" s="49" t="str">
        <f t="shared" si="649"/>
        <v>G</v>
      </c>
      <c r="ET59" s="49">
        <f>IF(EN59&gt;0,RANK(ER59,ER58:ER61)+CG56+DA56+DU56,)</f>
        <v>0</v>
      </c>
      <c r="EU59" s="49">
        <f>IF(AND(EN59&gt;0,COUNTIF(ET58:ET61,ET59)&gt;1),SUMIFS($AI$4:$AI$108,$AF$4:$AF$108,$BT59,$M$4:$M$108,4)+SUMIFS($AK$4:$AK$108,$AH$4:$AH$108,$BT59,$M$4:$M$108,4)-SUMIFS($AK$4:$AK$108,$AF$4:$AF$108,$BT59,$M$4:$M$108,4)-SUMIFS($AI$4:$AI$108,$AH$4:$AH$108,$BT59,$M$4:$M$108,4),)</f>
        <v>0</v>
      </c>
      <c r="EV59" s="49">
        <f>IF(AND(EN59&gt;0,COUNTIF(ET58:ET61,ET59)&gt;1),ET59+RANK(EU59,EU58:EU61)-1,ET59)</f>
        <v>0</v>
      </c>
      <c r="EW59" s="49">
        <f t="shared" si="650"/>
        <v>0</v>
      </c>
      <c r="EX59" s="49">
        <f>IF(AND(EN59&gt;0,COUNTIF(EV58:EV61,EV59)&gt;1),EV59+RANK(EW59,EW58:EW61)-1,EV59)</f>
        <v>0</v>
      </c>
      <c r="EY59" s="49" t="str">
        <f t="shared" si="651"/>
        <v/>
      </c>
      <c r="EZ59" s="49" t="str">
        <f>IF(OR(EY59="",COUNTIF(EY58:EY61,EY59)=1),"",$BZ59)</f>
        <v/>
      </c>
      <c r="FA59" s="49" t="str">
        <f>IF(EY59="","",IF(COUNTIF(EY58:EY61,EY59)=1,EY59,EY59+RANK(EZ59,EZ58:EZ61,0)-1))</f>
        <v/>
      </c>
      <c r="FB59" s="49" t="str">
        <f>IF(OR(FA59="",COUNTIF(FA58:FA61,FA59)=1),"",$BX59)</f>
        <v/>
      </c>
      <c r="FC59" s="49" t="str">
        <f>IF(EY59="","",IF(COUNTIF(FA58:FA61,FA59)=1,FA59,FA59+RANK(FB59,FB58:FB61,0)-1))</f>
        <v/>
      </c>
      <c r="FD59" s="49" t="str">
        <f>IF(OR(FC59="",COUNTIF(FC58:FC61,FC59)=1),"",$BU59)</f>
        <v/>
      </c>
      <c r="FE59" s="49" t="str">
        <f>IF(EY59="","",IF(COUNTIF(FC58:FC61,FC59)=1,FC59,FC59+RANK(FD59,FD58:FD61,0)-1))</f>
        <v/>
      </c>
      <c r="FF59" s="49">
        <f>IF(EN59&gt;0,CG56+DA56+DU56+RANK(FE59,FE58:FE61,1),)</f>
        <v>0</v>
      </c>
      <c r="FG59" s="14"/>
      <c r="FH59" s="49">
        <f>IFERROR(VLOOKUP(FJ59,CF57:CX61,19,FALSE),IFERROR(VLOOKUP(FJ59,CZ57:DR61,19,FALSE),IFERROR(VLOOKUP(FJ59,DT57:EL61,19,FALSE),VLOOKUP(FJ59,EN57:FF61,19,FALSE))))</f>
        <v>1</v>
      </c>
      <c r="FI59" s="49">
        <f>RANK(FH59,FH58:FH61,1)+COUNTIF(FH58:FH59,FH59)-1</f>
        <v>2</v>
      </c>
      <c r="FJ59" s="14" t="str">
        <f t="shared" si="652"/>
        <v>Egypten</v>
      </c>
      <c r="FK59" s="42"/>
      <c r="FL59" s="42"/>
      <c r="FM59" s="42"/>
      <c r="FN59" s="42"/>
      <c r="FO59" s="42"/>
      <c r="FP59" s="42"/>
      <c r="FQ59" s="42"/>
      <c r="FR59" s="42"/>
      <c r="FS59" s="42"/>
      <c r="FT59" s="42"/>
      <c r="FU59" s="42"/>
      <c r="FV59" s="42"/>
      <c r="FW59" s="42"/>
      <c r="FX59" s="42"/>
      <c r="FY59" s="42"/>
      <c r="FZ59" s="44">
        <v>57</v>
      </c>
      <c r="GA59" s="44" t="str">
        <f t="shared" si="79"/>
        <v>IGBDJFLK</v>
      </c>
      <c r="GB59" s="44" t="s">
        <v>150</v>
      </c>
      <c r="GC59" s="44" t="s">
        <v>149</v>
      </c>
      <c r="GD59" s="44" t="s">
        <v>146</v>
      </c>
      <c r="GE59" s="44" t="s">
        <v>147</v>
      </c>
      <c r="GF59" s="44" t="s">
        <v>159</v>
      </c>
      <c r="GG59" s="44" t="s">
        <v>109</v>
      </c>
      <c r="GH59" s="44" t="s">
        <v>152</v>
      </c>
      <c r="GI59" s="44" t="s">
        <v>151</v>
      </c>
      <c r="GJ59" s="100" t="str">
        <f t="shared" ref="GJ59:GQ59" si="655">VLOOKUP(GB59,$FM$3:$FN$15,2,FALSE)</f>
        <v>Irak</v>
      </c>
      <c r="GK59" s="100" t="str">
        <f t="shared" si="655"/>
        <v>Iran</v>
      </c>
      <c r="GL59" s="100" t="str">
        <f t="shared" si="655"/>
        <v>Qatar</v>
      </c>
      <c r="GM59" s="100" t="str">
        <f t="shared" si="655"/>
        <v>Australien</v>
      </c>
      <c r="GN59" s="100" t="str">
        <f t="shared" si="655"/>
        <v>Österrike</v>
      </c>
      <c r="GO59" s="100" t="str">
        <f t="shared" si="655"/>
        <v>Sverige</v>
      </c>
      <c r="GP59" s="100" t="str">
        <f t="shared" si="655"/>
        <v>Ghana</v>
      </c>
      <c r="GQ59" s="100" t="str">
        <f t="shared" si="655"/>
        <v>Uzbekistan</v>
      </c>
      <c r="GR59" s="42" t="str">
        <f t="shared" si="81"/>
        <v/>
      </c>
      <c r="GS59" s="42"/>
      <c r="GT59" s="42"/>
      <c r="GU59" s="42"/>
      <c r="GV59" s="42"/>
      <c r="GW59" s="42"/>
      <c r="GX59" s="44"/>
    </row>
    <row r="60" spans="1:206" ht="14.25" customHeight="1" x14ac:dyDescent="0.35">
      <c r="A60" s="42"/>
      <c r="B60" s="85">
        <v>39</v>
      </c>
      <c r="C60" s="86">
        <v>46194</v>
      </c>
      <c r="D60" s="87" t="s">
        <v>191</v>
      </c>
      <c r="E60" s="88" t="s">
        <v>157</v>
      </c>
      <c r="F60" s="89" t="s">
        <v>193</v>
      </c>
      <c r="G60" s="90"/>
      <c r="H60" s="85" t="s">
        <v>157</v>
      </c>
      <c r="I60" s="90"/>
      <c r="J60" s="85" t="str">
        <f t="shared" si="572"/>
        <v/>
      </c>
      <c r="K60" s="160">
        <f>IF(OR(G60="",I60="",'Resultat &amp; tabell'!G60="",'Resultat &amp; tabell'!I60=""),0,IF(G60='Resultat &amp; tabell'!G60,1,0)+IF(I60='Resultat &amp; tabell'!I60,1,0)+IF(J60='Resultat &amp; tabell'!J60,3,0))</f>
        <v>0</v>
      </c>
      <c r="L60" s="155"/>
      <c r="M60" s="92">
        <f t="shared" si="573"/>
        <v>1</v>
      </c>
      <c r="N60" s="46">
        <v>3</v>
      </c>
      <c r="O60" s="108" t="str">
        <f>VLOOKUP(N60,FI58:FJ61,2,FALSE)</f>
        <v>Iran</v>
      </c>
      <c r="P60" s="109">
        <f t="shared" si="574"/>
        <v>0</v>
      </c>
      <c r="Q60" s="109">
        <f t="shared" si="575"/>
        <v>0</v>
      </c>
      <c r="R60" s="109">
        <f t="shared" si="576"/>
        <v>0</v>
      </c>
      <c r="S60" s="109">
        <f t="shared" si="577"/>
        <v>0</v>
      </c>
      <c r="T60" s="109">
        <f t="shared" si="578"/>
        <v>0</v>
      </c>
      <c r="U60" s="109">
        <f t="shared" si="579"/>
        <v>0</v>
      </c>
      <c r="V60" s="110">
        <f t="shared" si="580"/>
        <v>0</v>
      </c>
      <c r="W60" s="42"/>
      <c r="X60" s="43"/>
      <c r="Y60" s="44"/>
      <c r="Z60" s="44"/>
      <c r="AA60" s="44"/>
      <c r="AB60" s="47"/>
      <c r="AC60" s="48"/>
      <c r="AD60" s="42"/>
      <c r="AE60" s="98">
        <f t="shared" ref="AE60:AH60" si="656">C60</f>
        <v>46194</v>
      </c>
      <c r="AF60" s="98" t="str">
        <f t="shared" si="656"/>
        <v>Belgien</v>
      </c>
      <c r="AG60" s="98" t="str">
        <f t="shared" si="656"/>
        <v>-</v>
      </c>
      <c r="AH60" s="98" t="str">
        <f t="shared" si="656"/>
        <v>Iran</v>
      </c>
      <c r="AI60" s="90" t="str">
        <f t="shared" si="582"/>
        <v/>
      </c>
      <c r="AJ60" s="85" t="str">
        <f t="shared" si="583"/>
        <v>-</v>
      </c>
      <c r="AK60" s="90" t="str">
        <f t="shared" si="584"/>
        <v/>
      </c>
      <c r="AL60" s="85" t="str">
        <f t="shared" si="585"/>
        <v/>
      </c>
      <c r="AM60" s="91"/>
      <c r="AN60" s="49">
        <f t="shared" si="586"/>
        <v>0</v>
      </c>
      <c r="AO60" s="49">
        <f t="shared" si="587"/>
        <v>0</v>
      </c>
      <c r="AP60" s="49">
        <f t="shared" si="588"/>
        <v>0</v>
      </c>
      <c r="AQ60" s="49">
        <f t="shared" si="589"/>
        <v>0</v>
      </c>
      <c r="AR60" s="49">
        <f t="shared" si="590"/>
        <v>0</v>
      </c>
      <c r="AS60" s="49">
        <f t="shared" si="591"/>
        <v>0</v>
      </c>
      <c r="AT60" s="49">
        <f t="shared" si="592"/>
        <v>0</v>
      </c>
      <c r="AU60" s="49">
        <f t="shared" si="593"/>
        <v>0</v>
      </c>
      <c r="AV60" s="49">
        <f t="shared" si="594"/>
        <v>0</v>
      </c>
      <c r="AW60" s="49">
        <f t="shared" si="595"/>
        <v>0</v>
      </c>
      <c r="AX60" s="49">
        <f t="shared" si="596"/>
        <v>0</v>
      </c>
      <c r="AY60" s="49">
        <f t="shared" si="597"/>
        <v>0</v>
      </c>
      <c r="AZ60" s="49">
        <f t="shared" si="598"/>
        <v>0</v>
      </c>
      <c r="BA60" s="49">
        <f t="shared" si="599"/>
        <v>0</v>
      </c>
      <c r="BB60" s="49">
        <f t="shared" si="600"/>
        <v>0</v>
      </c>
      <c r="BC60" s="49">
        <f t="shared" si="601"/>
        <v>0</v>
      </c>
      <c r="BD60" s="49">
        <f t="shared" si="602"/>
        <v>0</v>
      </c>
      <c r="BE60" s="49">
        <f t="shared" si="603"/>
        <v>0</v>
      </c>
      <c r="BF60" s="49">
        <f t="shared" si="604"/>
        <v>0</v>
      </c>
      <c r="BG60" s="49">
        <f t="shared" si="605"/>
        <v>0</v>
      </c>
      <c r="BH60" s="49">
        <f t="shared" si="606"/>
        <v>0</v>
      </c>
      <c r="BI60" s="49">
        <f t="shared" si="607"/>
        <v>0</v>
      </c>
      <c r="BJ60" s="49">
        <f t="shared" si="608"/>
        <v>0</v>
      </c>
      <c r="BK60" s="49">
        <f t="shared" si="609"/>
        <v>0</v>
      </c>
      <c r="BL60" s="49">
        <f t="shared" si="610"/>
        <v>0</v>
      </c>
      <c r="BM60" s="49">
        <f t="shared" si="611"/>
        <v>0</v>
      </c>
      <c r="BN60" s="49">
        <f t="shared" si="612"/>
        <v>0</v>
      </c>
      <c r="BO60" s="49">
        <f t="shared" si="613"/>
        <v>0</v>
      </c>
      <c r="BP60" s="49">
        <f t="shared" si="614"/>
        <v>0</v>
      </c>
      <c r="BQ60" s="49">
        <f t="shared" si="615"/>
        <v>0</v>
      </c>
      <c r="BR60" s="23"/>
      <c r="BS60" s="127"/>
      <c r="BT60" s="14" t="s">
        <v>193</v>
      </c>
      <c r="BU60" s="49">
        <f t="shared" si="616"/>
        <v>0</v>
      </c>
      <c r="BV60" s="49">
        <f t="shared" si="617"/>
        <v>0</v>
      </c>
      <c r="BW60" s="49">
        <f t="shared" si="618"/>
        <v>0</v>
      </c>
      <c r="BX60" s="49">
        <f t="shared" si="619"/>
        <v>0</v>
      </c>
      <c r="BY60" s="49">
        <f t="shared" si="620"/>
        <v>0</v>
      </c>
      <c r="BZ60" s="49">
        <f t="shared" si="621"/>
        <v>0</v>
      </c>
      <c r="CA60" s="49">
        <f t="shared" si="622"/>
        <v>0</v>
      </c>
      <c r="CB60" s="49" t="s">
        <v>149</v>
      </c>
      <c r="CC60" s="99">
        <f>RANK(CA60,CA58:CA61)</f>
        <v>1</v>
      </c>
      <c r="CD60" s="49">
        <f>SUMPRODUCT((CA58:CA61=CA60)*(BZ58:BZ61&gt;BZ60))</f>
        <v>0</v>
      </c>
      <c r="CE60" s="14"/>
      <c r="CF60" s="14" t="str">
        <f t="shared" si="623"/>
        <v>Iran</v>
      </c>
      <c r="CG60" s="49">
        <f t="shared" si="624"/>
        <v>0</v>
      </c>
      <c r="CH60" s="49">
        <f t="shared" si="625"/>
        <v>0</v>
      </c>
      <c r="CI60" s="49">
        <f t="shared" si="626"/>
        <v>0</v>
      </c>
      <c r="CJ60" s="49">
        <f t="shared" si="627"/>
        <v>0</v>
      </c>
      <c r="CK60" s="49" t="str">
        <f t="shared" si="628"/>
        <v>G</v>
      </c>
      <c r="CL60" s="49">
        <f>IF(CF60&gt;0,RANK(CJ60,CJ58:CJ61),)</f>
        <v>1</v>
      </c>
      <c r="CM60" s="49">
        <f>IF(AND(CF60&gt;0,COUNTIF(CL58:CL61,CL60)&gt;1),SUMIFS($AI$4:$AI$108,$AF$4:$AF$108,$BT60,$M$4:$M$108,1)+SUMIFS($AK$4:$AK$108,$AH$4:$AH$108,$BT60,$M$4:$M$108,1)-SUMIFS($AK$4:$AK$108,$AF$4:$AF$108,$BT60,$M$4:$M$108,1)-SUMIFS($AI$4:$AI$108,$AH$4:$AH$108,$BT60,$M$4:$M$108,1),)</f>
        <v>0</v>
      </c>
      <c r="CN60" s="49">
        <f>IF(AND(CF60&gt;0,COUNTIF(CL58:CL61,CL60)&gt;1),CL60+RANK(CM60,CM58:CM61)-1,CL60)</f>
        <v>1</v>
      </c>
      <c r="CO60" s="49">
        <f>IF(AND(CF60&gt;0,COUNTIF(CN58:CN61,CN60)&gt;1),SUMIFS($AI$4:$AI$108,$AF$4:$AF$108,$BT60,$M$4:$M$108,1)+SUMIFS($AK$4:$AK$108,$AH$4:$AH$108,$BT60,$M$4:$M$108,1),)</f>
        <v>0</v>
      </c>
      <c r="CP60" s="49">
        <f>IF(AND(CF60&gt;0,COUNTIF(CN58:CN61,CN60)&gt;1),CN60+RANK(CO60,CO58:CO61)-1,CN60)</f>
        <v>1</v>
      </c>
      <c r="CQ60" s="49">
        <f t="shared" si="629"/>
        <v>1</v>
      </c>
      <c r="CR60" s="49">
        <f>IF(OR(CQ60="",COUNTIF(CQ58:CQ61,CQ60)=1),"",$BZ60)</f>
        <v>0</v>
      </c>
      <c r="CS60" s="49">
        <f>IF(CQ60="","",IF(COUNTIF(CQ58:CQ61,CQ60)=1,CQ60,CQ60+RANK(CR60,CR58:CR61,0)-1))</f>
        <v>1</v>
      </c>
      <c r="CT60" s="49">
        <f>IF(OR(CS60="",COUNTIF(CS58:CS61,CS60)=1),"",$BX60)</f>
        <v>0</v>
      </c>
      <c r="CU60" s="49">
        <f>IF(CQ60="","",IF(COUNTIF(CS58:CS61,CS60)=1,CS60,CS60+RANK(CT60,CT58:CT61,0)-1))</f>
        <v>1</v>
      </c>
      <c r="CV60" s="49">
        <f>IF(OR(CU60="",COUNTIF(CU58:CU61,CU60)=1),"",$BU60)</f>
        <v>0</v>
      </c>
      <c r="CW60" s="49">
        <f>IF(CQ60="","",IF(COUNTIF(CU58:CU61,CU60)=1,CU60,CU60+RANK(CV60,CV58:CV61,0)-1))</f>
        <v>1</v>
      </c>
      <c r="CX60" s="49">
        <f>IF(CF60&gt;0,BM56+RANK(CW60,CW58:CW61,1),)</f>
        <v>1</v>
      </c>
      <c r="CY60" s="14"/>
      <c r="CZ60" s="14">
        <f t="shared" si="630"/>
        <v>0</v>
      </c>
      <c r="DA60" s="49">
        <f t="shared" si="631"/>
        <v>0</v>
      </c>
      <c r="DB60" s="49">
        <f t="shared" si="632"/>
        <v>0</v>
      </c>
      <c r="DC60" s="49">
        <f t="shared" si="633"/>
        <v>0</v>
      </c>
      <c r="DD60" s="49">
        <f t="shared" si="634"/>
        <v>0</v>
      </c>
      <c r="DE60" s="49" t="str">
        <f t="shared" si="635"/>
        <v>G</v>
      </c>
      <c r="DF60" s="49">
        <f>IF(CZ60&gt;0,RANK(DD60,DD58:DD61)+CG56,)</f>
        <v>0</v>
      </c>
      <c r="DG60" s="49">
        <f>IF(AND(CZ60&gt;0,COUNTIF(DF58:DF61,DF60)&gt;1),SUMIFS($AI$4:$AI$108,$AF$4:$AF$108,$BT60,$M$4:$M$108,2)+SUMIFS($AK$4:$AK$108,$AH$4:$AH108,$BT60,$M$4:$M$108,2)-SUMIFS($AK$4:$AK$108,$AF$4:$AF$108,$BT60,$M$4:$M$108,2)-SUMIFS($AI$4:$AI$108,$AH$4:$AH$108,$BT60,$M$4:$M$108,2),)</f>
        <v>0</v>
      </c>
      <c r="DH60" s="49">
        <f>IF(AND(CZ60&gt;0,COUNTIF(DF58:DF61,DF60)&gt;1),DF60+RANK(DG60,DG58:DG61)-1,DF60)</f>
        <v>0</v>
      </c>
      <c r="DI60" s="49">
        <f>IF(AND(CZ60&gt;0,COUNTIF(DH58:DH61,DH60)&gt;1),SUMIFS($AI$4:$AI$108,$AF$4:$AF$108,$BT60,$M$4:$M$108,2)+SUMIFS($AK$4:$AK$108,$AH$4:$AH$108,$BT60,$M$4:$M$108,2),)</f>
        <v>0</v>
      </c>
      <c r="DJ60" s="49">
        <f>IF(AND(CZ60&gt;0,COUNTIF(DH58:DH61,DH60)&gt;1),DH60+RANK(DI60,DI58:DI61)-1,DH60)</f>
        <v>0</v>
      </c>
      <c r="DK60" s="49" t="str">
        <f t="shared" si="636"/>
        <v/>
      </c>
      <c r="DL60" s="49" t="str">
        <f>IF(OR(DK60="",COUNTIF(DK58:DK61,DK60)=1),"",$BZ60)</f>
        <v/>
      </c>
      <c r="DM60" s="49" t="str">
        <f>IF(DK60="","",IF(COUNTIF(DK58:DK61,DK60)=1,DK60,DK60+RANK(DL60,DL58:DL61,0)-1))</f>
        <v/>
      </c>
      <c r="DN60" s="49" t="str">
        <f>IF(OR(DM60="",COUNTIF(DM58:DM61,DM60)=1),"",$BX60)</f>
        <v/>
      </c>
      <c r="DO60" s="49" t="str">
        <f>IF(DK60="","",IF(COUNTIF(DM58:DM61,DM60)=1,DM60,DM60+RANK(DN60,DN58:DN61,0)-1))</f>
        <v/>
      </c>
      <c r="DP60" s="49" t="str">
        <f>IF(OR(DO60="",COUNTIF(DO58:DO61,DO60)=1),"",$BU60)</f>
        <v/>
      </c>
      <c r="DQ60" s="49" t="str">
        <f>IF(DK60="","",IF(COUNTIF(DO58:DO61,DO60)=1,DO60,DO60+RANK(DP60,DP58:DP61,0)-1))</f>
        <v/>
      </c>
      <c r="DR60" s="49">
        <f>IF(CZ60&gt;0,CG56+RANK(DQ60,DQ58:DQ61,1),)</f>
        <v>0</v>
      </c>
      <c r="DS60" s="14"/>
      <c r="DT60" s="49">
        <f t="shared" si="637"/>
        <v>0</v>
      </c>
      <c r="DU60" s="49">
        <f t="shared" si="638"/>
        <v>0</v>
      </c>
      <c r="DV60" s="49">
        <f t="shared" si="639"/>
        <v>0</v>
      </c>
      <c r="DW60" s="49">
        <f t="shared" si="640"/>
        <v>0</v>
      </c>
      <c r="DX60" s="49">
        <f t="shared" si="641"/>
        <v>0</v>
      </c>
      <c r="DY60" s="49" t="str">
        <f t="shared" si="642"/>
        <v>G</v>
      </c>
      <c r="DZ60" s="49">
        <f>IF(DT60&gt;0,RANK(DX60,DX58:DX61)+CG56+DA56,)</f>
        <v>0</v>
      </c>
      <c r="EA60" s="49">
        <f>IF(AND(DT60&gt;0,COUNTIF(DZ58:DZ61,DZ60)&gt;1),SUMIFS($AI$4:$AI$108,$AF$4:$AF$108,$BT60,$M$4:$M$108,3)+SUMIFS($AK$4:$AK$108,$AH$4:$AH$108,$BT60,$M$4:$M$108,3)-SUMIFS($AK$4:$AK$108,$AF$4:$AF$108,$BT60,$M$4:$M$108,3)-SUMIFS($AI$4:$AI$108,$AH$4:$AH$108,$BT60,$M$4:$M$108,3),)</f>
        <v>0</v>
      </c>
      <c r="EB60" s="49">
        <f>IF(AND(DT60&gt;0,COUNTIF(DZ58:DZ61,DZ60)&gt;1),DZ60+RANK(EA60,EA58:EA61)-1,DZ60)</f>
        <v>0</v>
      </c>
      <c r="EC60" s="49">
        <f>IF(AND(DT60&gt;0,COUNTIF(EB58:EB61,EB60)&gt;1),SUMIFS($AI$4:$AI$108,$AF$4:$AF$108,$BT60,$M$4:$M$108,3)+SUMIFS($AK$4:$AK$108,$AH$4:$AH$108,$BT60,$M$4:$M$108,3),)</f>
        <v>0</v>
      </c>
      <c r="ED60" s="49">
        <f>IF(AND(DT60&gt;0,COUNTIF(EB58:EB61,EB60)&gt;1),EB60+RANK(EC60,EC58:EC61)-1,EB60)</f>
        <v>0</v>
      </c>
      <c r="EE60" s="49" t="str">
        <f t="shared" si="643"/>
        <v/>
      </c>
      <c r="EF60" s="49" t="str">
        <f>IF(OR(EE60="",COUNTIF(EE58:EE61,EE60)=1),"",$BZ60)</f>
        <v/>
      </c>
      <c r="EG60" s="49" t="str">
        <f>IF(EE60="","",IF(COUNTIF(EE58:EE61,EE60)=1,EE60,EE60+RANK(EF60,EF58:EF61,0)-1))</f>
        <v/>
      </c>
      <c r="EH60" s="49" t="str">
        <f>IF(OR(EG60="",COUNTIF(EG58:EG61,EG60)=1),"",$BX60)</f>
        <v/>
      </c>
      <c r="EI60" s="49" t="str">
        <f>IF(EE60="","",IF(COUNTIF(EG58:EG61,EG60)=1,EG60,EG60+RANK(EH60,EH58:EH61,0)-1))</f>
        <v/>
      </c>
      <c r="EJ60" s="49" t="str">
        <f>IF(OR(EI60="",COUNTIF(EI58:EI61,EI60)=1),"",$BU60)</f>
        <v/>
      </c>
      <c r="EK60" s="49" t="str">
        <f>IF(EE60="","",IF(COUNTIF(EI58:EI61,EI60)=1,EI60,EI60+RANK(EJ60,EJ58:EJ61,0)-1))</f>
        <v/>
      </c>
      <c r="EL60" s="49">
        <f>IF(DT60&gt;0,CG56+DA56+RANK(EK60,EK58:EK61,1),)</f>
        <v>0</v>
      </c>
      <c r="EM60" s="14"/>
      <c r="EN60" s="49">
        <f t="shared" si="644"/>
        <v>0</v>
      </c>
      <c r="EO60" s="49">
        <f t="shared" si="645"/>
        <v>0</v>
      </c>
      <c r="EP60" s="49">
        <f t="shared" si="646"/>
        <v>0</v>
      </c>
      <c r="EQ60" s="49">
        <f t="shared" si="647"/>
        <v>0</v>
      </c>
      <c r="ER60" s="49">
        <f t="shared" si="648"/>
        <v>0</v>
      </c>
      <c r="ES60" s="49" t="str">
        <f t="shared" si="649"/>
        <v>G</v>
      </c>
      <c r="ET60" s="49">
        <f>IF(EN60&gt;0,RANK(ER60,ER58:ER61)+CG56+DA56+DU56,)</f>
        <v>0</v>
      </c>
      <c r="EU60" s="49">
        <f>IF(AND(EN60&gt;0,COUNTIF(ET58:ET61,ET60)&gt;1),SUMIFS($AI$4:$AI$108,$AF$4:$AF$108,$BT60,$M$4:$M$108,4)+SUMIFS($AK$4:$AK$108,$AH$4:$AH$108,$BT60,$M$4:$M$108,4)-SUMIFS($AK$4:$AK$108,$AF$4:$AF$108,$BT60,$M$4:$M$108,4)-SUMIFS($AI$4:$AI$108,$AH$4:$AH$108,$BT60,$M$4:$M$108,4),)</f>
        <v>0</v>
      </c>
      <c r="EV60" s="49">
        <f>IF(AND(EN60&gt;0,COUNTIF(ET58:ET61,ET60)&gt;1),ET60+RANK(EU60,EU58:EU61)-1,ET60)</f>
        <v>0</v>
      </c>
      <c r="EW60" s="49">
        <f t="shared" si="650"/>
        <v>0</v>
      </c>
      <c r="EX60" s="49">
        <f>IF(AND(EN60&gt;0,COUNTIF(EV58:EV61,EV60)&gt;1),EV60+RANK(EW60,EW58:EW61)-1,EV60)</f>
        <v>0</v>
      </c>
      <c r="EY60" s="49" t="str">
        <f t="shared" si="651"/>
        <v/>
      </c>
      <c r="EZ60" s="49" t="str">
        <f>IF(OR(EY60="",COUNTIF(EY58:EY61,EY60)=1),"",$BZ60)</f>
        <v/>
      </c>
      <c r="FA60" s="49" t="str">
        <f>IF(EY60="","",IF(COUNTIF(EY58:EY61,EY60)=1,EY60,EY60+RANK(EZ60,EZ58:EZ61,0)-1))</f>
        <v/>
      </c>
      <c r="FB60" s="49" t="str">
        <f>IF(OR(FA60="",COUNTIF(FA58:FA61,FA60)=1),"",$BX60)</f>
        <v/>
      </c>
      <c r="FC60" s="49" t="str">
        <f>IF(EY60="","",IF(COUNTIF(FA58:FA61,FA60)=1,FA60,FA60+RANK(FB60,FB58:FB61,0)-1))</f>
        <v/>
      </c>
      <c r="FD60" s="49" t="str">
        <f>IF(OR(FC60="",COUNTIF(FC58:FC61,FC60)=1),"",$BU60)</f>
        <v/>
      </c>
      <c r="FE60" s="49" t="str">
        <f>IF(EY60="","",IF(COUNTIF(FC58:FC61,FC60)=1,FC60,FC60+RANK(FD60,FD58:FD61,0)-1))</f>
        <v/>
      </c>
      <c r="FF60" s="49">
        <f>IF(EN60&gt;0,CG56+DA56+DU56+RANK(FE60,FE58:FE61,1),)</f>
        <v>0</v>
      </c>
      <c r="FG60" s="14"/>
      <c r="FH60" s="49">
        <f>IFERROR(VLOOKUP(FJ60,CF57:CX61,19,FALSE),IFERROR(VLOOKUP(FJ60,CZ57:DR61,19,FALSE),IFERROR(VLOOKUP(FJ60,DT57:EL61,19,FALSE),VLOOKUP(FJ60,EN57:FF61,19,FALSE))))</f>
        <v>1</v>
      </c>
      <c r="FI60" s="49">
        <f>RANK(FH60,FH58:FH61,1)+COUNTIF(FH58:FH60,FH60)-1</f>
        <v>3</v>
      </c>
      <c r="FJ60" s="14" t="str">
        <f t="shared" si="652"/>
        <v>Iran</v>
      </c>
      <c r="FK60" s="42"/>
      <c r="FL60" s="42"/>
      <c r="FM60" s="42"/>
      <c r="FN60" s="42"/>
      <c r="FO60" s="42"/>
      <c r="FP60" s="42"/>
      <c r="FQ60" s="42"/>
      <c r="FR60" s="42"/>
      <c r="FS60" s="42"/>
      <c r="FT60" s="42"/>
      <c r="FU60" s="42"/>
      <c r="FV60" s="42"/>
      <c r="FW60" s="42"/>
      <c r="FX60" s="42"/>
      <c r="FY60" s="42"/>
      <c r="FZ60" s="44">
        <v>58</v>
      </c>
      <c r="GA60" s="44" t="str">
        <f t="shared" si="79"/>
        <v>HGBDJFLK</v>
      </c>
      <c r="GB60" s="44" t="s">
        <v>160</v>
      </c>
      <c r="GC60" s="44" t="s">
        <v>149</v>
      </c>
      <c r="GD60" s="44" t="s">
        <v>146</v>
      </c>
      <c r="GE60" s="44" t="s">
        <v>147</v>
      </c>
      <c r="GF60" s="44" t="s">
        <v>159</v>
      </c>
      <c r="GG60" s="44" t="s">
        <v>109</v>
      </c>
      <c r="GH60" s="44" t="s">
        <v>152</v>
      </c>
      <c r="GI60" s="44" t="s">
        <v>151</v>
      </c>
      <c r="GJ60" s="100" t="str">
        <f t="shared" ref="GJ60:GQ60" si="657">VLOOKUP(GB60,$FM$3:$FN$15,2,FALSE)</f>
        <v>Saudiarabien</v>
      </c>
      <c r="GK60" s="100" t="str">
        <f t="shared" si="657"/>
        <v>Iran</v>
      </c>
      <c r="GL60" s="100" t="str">
        <f t="shared" si="657"/>
        <v>Qatar</v>
      </c>
      <c r="GM60" s="100" t="str">
        <f t="shared" si="657"/>
        <v>Australien</v>
      </c>
      <c r="GN60" s="100" t="str">
        <f t="shared" si="657"/>
        <v>Österrike</v>
      </c>
      <c r="GO60" s="100" t="str">
        <f t="shared" si="657"/>
        <v>Sverige</v>
      </c>
      <c r="GP60" s="100" t="str">
        <f t="shared" si="657"/>
        <v>Ghana</v>
      </c>
      <c r="GQ60" s="100" t="str">
        <f t="shared" si="657"/>
        <v>Uzbekistan</v>
      </c>
      <c r="GR60" s="42" t="str">
        <f t="shared" si="81"/>
        <v/>
      </c>
      <c r="GS60" s="42"/>
      <c r="GT60" s="42"/>
      <c r="GU60" s="42"/>
      <c r="GV60" s="42"/>
      <c r="GW60" s="42"/>
      <c r="GX60" s="44"/>
    </row>
    <row r="61" spans="1:206" ht="14.25" customHeight="1" x14ac:dyDescent="0.35">
      <c r="A61" s="42"/>
      <c r="B61" s="85">
        <v>40</v>
      </c>
      <c r="C61" s="86">
        <v>46195</v>
      </c>
      <c r="D61" s="87" t="s">
        <v>194</v>
      </c>
      <c r="E61" s="88" t="s">
        <v>157</v>
      </c>
      <c r="F61" s="89" t="s">
        <v>192</v>
      </c>
      <c r="G61" s="90"/>
      <c r="H61" s="85" t="s">
        <v>157</v>
      </c>
      <c r="I61" s="90"/>
      <c r="J61" s="85" t="str">
        <f t="shared" si="572"/>
        <v/>
      </c>
      <c r="K61" s="160">
        <f>IF(OR(G61="",I61="",'Resultat &amp; tabell'!G61="",'Resultat &amp; tabell'!I61=""),0,IF(G61='Resultat &amp; tabell'!G61,1,0)+IF(I61='Resultat &amp; tabell'!I61,1,0)+IF(J61='Resultat &amp; tabell'!J61,3,0))</f>
        <v>0</v>
      </c>
      <c r="L61" s="155"/>
      <c r="M61" s="92">
        <f t="shared" si="573"/>
        <v>1</v>
      </c>
      <c r="N61" s="46">
        <v>4</v>
      </c>
      <c r="O61" s="113" t="str">
        <f>VLOOKUP(N61,FI58:FJ61,2,FALSE)</f>
        <v>Nya Zeeland</v>
      </c>
      <c r="P61" s="114">
        <f t="shared" si="574"/>
        <v>0</v>
      </c>
      <c r="Q61" s="114">
        <f t="shared" si="575"/>
        <v>0</v>
      </c>
      <c r="R61" s="114">
        <f t="shared" si="576"/>
        <v>0</v>
      </c>
      <c r="S61" s="114">
        <f t="shared" si="577"/>
        <v>0</v>
      </c>
      <c r="T61" s="114">
        <f t="shared" si="578"/>
        <v>0</v>
      </c>
      <c r="U61" s="114">
        <f t="shared" si="579"/>
        <v>0</v>
      </c>
      <c r="V61" s="106">
        <f t="shared" si="580"/>
        <v>0</v>
      </c>
      <c r="W61" s="42"/>
      <c r="X61" s="43"/>
      <c r="Y61" s="44"/>
      <c r="Z61" s="44"/>
      <c r="AA61" s="44"/>
      <c r="AB61" s="47"/>
      <c r="AC61" s="48"/>
      <c r="AD61" s="42"/>
      <c r="AE61" s="98">
        <f t="shared" ref="AE61:AH61" si="658">C61</f>
        <v>46195</v>
      </c>
      <c r="AF61" s="98" t="str">
        <f t="shared" si="658"/>
        <v>Nya Zeeland</v>
      </c>
      <c r="AG61" s="98" t="str">
        <f t="shared" si="658"/>
        <v>-</v>
      </c>
      <c r="AH61" s="98" t="str">
        <f t="shared" si="658"/>
        <v>Egypten</v>
      </c>
      <c r="AI61" s="90" t="str">
        <f t="shared" si="582"/>
        <v/>
      </c>
      <c r="AJ61" s="85" t="str">
        <f t="shared" si="583"/>
        <v>-</v>
      </c>
      <c r="AK61" s="90" t="str">
        <f t="shared" si="584"/>
        <v/>
      </c>
      <c r="AL61" s="85" t="str">
        <f t="shared" si="585"/>
        <v/>
      </c>
      <c r="AM61" s="91"/>
      <c r="AN61" s="49">
        <f t="shared" si="586"/>
        <v>0</v>
      </c>
      <c r="AO61" s="49">
        <f t="shared" si="587"/>
        <v>0</v>
      </c>
      <c r="AP61" s="49">
        <f t="shared" si="588"/>
        <v>0</v>
      </c>
      <c r="AQ61" s="49">
        <f t="shared" si="589"/>
        <v>0</v>
      </c>
      <c r="AR61" s="49">
        <f t="shared" si="590"/>
        <v>0</v>
      </c>
      <c r="AS61" s="49">
        <f t="shared" si="591"/>
        <v>0</v>
      </c>
      <c r="AT61" s="49">
        <f t="shared" si="592"/>
        <v>0</v>
      </c>
      <c r="AU61" s="49">
        <f t="shared" si="593"/>
        <v>0</v>
      </c>
      <c r="AV61" s="49">
        <f t="shared" si="594"/>
        <v>0</v>
      </c>
      <c r="AW61" s="49">
        <f t="shared" si="595"/>
        <v>0</v>
      </c>
      <c r="AX61" s="49">
        <f t="shared" si="596"/>
        <v>0</v>
      </c>
      <c r="AY61" s="49">
        <f t="shared" si="597"/>
        <v>0</v>
      </c>
      <c r="AZ61" s="49">
        <f t="shared" si="598"/>
        <v>0</v>
      </c>
      <c r="BA61" s="49">
        <f t="shared" si="599"/>
        <v>0</v>
      </c>
      <c r="BB61" s="49">
        <f t="shared" si="600"/>
        <v>0</v>
      </c>
      <c r="BC61" s="49">
        <f t="shared" si="601"/>
        <v>0</v>
      </c>
      <c r="BD61" s="49">
        <f t="shared" si="602"/>
        <v>0</v>
      </c>
      <c r="BE61" s="49">
        <f t="shared" si="603"/>
        <v>0</v>
      </c>
      <c r="BF61" s="49">
        <f t="shared" si="604"/>
        <v>0</v>
      </c>
      <c r="BG61" s="49">
        <f t="shared" si="605"/>
        <v>0</v>
      </c>
      <c r="BH61" s="49">
        <f t="shared" si="606"/>
        <v>0</v>
      </c>
      <c r="BI61" s="49">
        <f t="shared" si="607"/>
        <v>0</v>
      </c>
      <c r="BJ61" s="49">
        <f t="shared" si="608"/>
        <v>0</v>
      </c>
      <c r="BK61" s="49">
        <f t="shared" si="609"/>
        <v>0</v>
      </c>
      <c r="BL61" s="49">
        <f t="shared" si="610"/>
        <v>0</v>
      </c>
      <c r="BM61" s="49">
        <f t="shared" si="611"/>
        <v>0</v>
      </c>
      <c r="BN61" s="49">
        <f t="shared" si="612"/>
        <v>0</v>
      </c>
      <c r="BO61" s="49">
        <f t="shared" si="613"/>
        <v>0</v>
      </c>
      <c r="BP61" s="49">
        <f t="shared" si="614"/>
        <v>0</v>
      </c>
      <c r="BQ61" s="49">
        <f t="shared" si="615"/>
        <v>0</v>
      </c>
      <c r="BR61" s="23"/>
      <c r="BS61" s="127"/>
      <c r="BT61" s="115" t="s">
        <v>194</v>
      </c>
      <c r="BU61" s="49">
        <f t="shared" si="616"/>
        <v>0</v>
      </c>
      <c r="BV61" s="49">
        <f t="shared" si="617"/>
        <v>0</v>
      </c>
      <c r="BW61" s="49">
        <f t="shared" si="618"/>
        <v>0</v>
      </c>
      <c r="BX61" s="49">
        <f t="shared" si="619"/>
        <v>0</v>
      </c>
      <c r="BY61" s="49">
        <f t="shared" si="620"/>
        <v>0</v>
      </c>
      <c r="BZ61" s="49">
        <f t="shared" si="621"/>
        <v>0</v>
      </c>
      <c r="CA61" s="49">
        <f t="shared" si="622"/>
        <v>0</v>
      </c>
      <c r="CB61" s="116" t="s">
        <v>149</v>
      </c>
      <c r="CC61" s="99">
        <f>RANK(CA61,CA58:CA61)</f>
        <v>1</v>
      </c>
      <c r="CD61" s="49">
        <f>SUMPRODUCT((CA58:CA61=CA61)*(BZ58:BZ61&gt;BZ61))</f>
        <v>0</v>
      </c>
      <c r="CE61" s="14"/>
      <c r="CF61" s="115" t="str">
        <f t="shared" si="623"/>
        <v>Nya Zeeland</v>
      </c>
      <c r="CG61" s="49">
        <f t="shared" si="624"/>
        <v>0</v>
      </c>
      <c r="CH61" s="49">
        <f t="shared" si="625"/>
        <v>0</v>
      </c>
      <c r="CI61" s="49">
        <f t="shared" si="626"/>
        <v>0</v>
      </c>
      <c r="CJ61" s="49">
        <f t="shared" si="627"/>
        <v>0</v>
      </c>
      <c r="CK61" s="49" t="str">
        <f t="shared" si="628"/>
        <v>G</v>
      </c>
      <c r="CL61" s="49">
        <f>IF(CF61&gt;0,RANK(CJ61,CJ58:CJ61),)</f>
        <v>1</v>
      </c>
      <c r="CM61" s="49">
        <f>IF(AND(CF61&gt;0,COUNTIF(CL58:CL61,CL61)&gt;1),SUMIFS($AI$4:$AI$108,$AF$4:$AF$108,$BT61,$M$4:$M$108,1)+SUMIFS($AK$4:$AK$108,$AH$4:$AH$108,$BT61,$M$4:$M$108,1)-SUMIFS($AK$4:$AK$108,$AF$4:$AF$108,$BT61,$M$4:$M$108,1)-SUMIFS($AI$4:$AI$108,$AH$4:$AH$108,$BT61,$M$4:$M$108,1),)</f>
        <v>0</v>
      </c>
      <c r="CN61" s="49">
        <f>IF(AND(CF61&gt;0,COUNTIF(CL58:CL61,CL61)&gt;1),CL61+RANK(CM61,CM58:CM61)-1,CL61)</f>
        <v>1</v>
      </c>
      <c r="CO61" s="49">
        <f>IF(AND(CF61&gt;0,COUNTIF(CN58:CN61,CN61)&gt;1),SUMIFS($AI$4:$AI$108,$AF$4:$AF$108,$BT61,$M$4:$M$108,1)+SUMIFS($AK$4:$AK$108,$AH$4:$AH$108,$BT61,$M$4:$M$108,1),)</f>
        <v>0</v>
      </c>
      <c r="CP61" s="49">
        <f>IF(AND(CF61&gt;0,COUNTIF(CN58:CN61,CN61)&gt;1),CN61+RANK(CO61,CO58:CO61)-1,CN61)</f>
        <v>1</v>
      </c>
      <c r="CQ61" s="49">
        <f t="shared" si="629"/>
        <v>1</v>
      </c>
      <c r="CR61" s="49">
        <f>IF(OR(CQ61="",COUNTIF(CQ58:CQ61,CQ61)=1),"",$BZ61)</f>
        <v>0</v>
      </c>
      <c r="CS61" s="49">
        <f>IF(CQ61="","",IF(COUNTIF(CQ58:CQ61,CQ61)=1,CQ61,CQ61+RANK(CR61,CR58:CR61,0)-1))</f>
        <v>1</v>
      </c>
      <c r="CT61" s="49">
        <f>IF(OR(CS61="",COUNTIF(CS58:CS61,CS61)=1),"",$BX61)</f>
        <v>0</v>
      </c>
      <c r="CU61" s="49">
        <f>IF(CQ61="","",IF(COUNTIF(CS58:CS61,CS61)=1,CS61,CS61+RANK(CT61,CT58:CT61,0)-1))</f>
        <v>1</v>
      </c>
      <c r="CV61" s="49">
        <f>IF(OR(CU61="",COUNTIF(CU58:CU61,CU61)=1),"",$BU61)</f>
        <v>0</v>
      </c>
      <c r="CW61" s="49">
        <f>IF(CQ61="","",IF(COUNTIF(CU58:CU61,CU61)=1,CU61,CU61+RANK(CV61,CV58:CV61,0)-1))</f>
        <v>1</v>
      </c>
      <c r="CX61" s="49">
        <f>IF(CF61&gt;0,BM56+RANK(CW61,CW58:CW61,1),)</f>
        <v>1</v>
      </c>
      <c r="CY61" s="14"/>
      <c r="CZ61" s="115">
        <f t="shared" si="630"/>
        <v>0</v>
      </c>
      <c r="DA61" s="49">
        <f t="shared" si="631"/>
        <v>0</v>
      </c>
      <c r="DB61" s="49">
        <f t="shared" si="632"/>
        <v>0</v>
      </c>
      <c r="DC61" s="49">
        <f t="shared" si="633"/>
        <v>0</v>
      </c>
      <c r="DD61" s="49">
        <f t="shared" si="634"/>
        <v>0</v>
      </c>
      <c r="DE61" s="49" t="str">
        <f t="shared" si="635"/>
        <v>G</v>
      </c>
      <c r="DF61" s="49">
        <f>IF(CZ61&gt;0,RANK(DD61,DD58:DD61)+CG56,)</f>
        <v>0</v>
      </c>
      <c r="DG61" s="49">
        <f>IF(AND(CZ61&gt;0,COUNTIF(DF58:DF61,DF61)&gt;1),SUMIFS($AI$4:$AI$108,$AF$4:$AF$108,$BT61,$M$4:$M$108,2)+SUMIFS($AK$4:$AK$108,$AH$4:$AH108,$BT61,$M$4:$M$108,2)-SUMIFS($AK$4:$AK$108,$AF$4:$AF$108,$BT61,$M$4:$M$108,2)-SUMIFS($AI$4:$AI$108,$AH$4:$AH$108,$BT61,$M$4:$M$108,2),)</f>
        <v>0</v>
      </c>
      <c r="DH61" s="49">
        <f>IF(AND(CZ61&gt;0,COUNTIF(DF58:DF61,DF61)&gt;1),DF61+RANK(DG61,DG58:DG61)-1,DF61)</f>
        <v>0</v>
      </c>
      <c r="DI61" s="49">
        <f>IF(AND(CZ61&gt;0,COUNTIF(DH58:DH61,DH61)&gt;1),SUMIFS($AI$4:$AI$108,$AF$4:$AF$108,$BT61,$M$4:$M$108,2)+SUMIFS($AK$4:$AK$108,$AH$4:$AH$108,$BT61,$M$4:$M$108,2),)</f>
        <v>0</v>
      </c>
      <c r="DJ61" s="49">
        <f>IF(AND(CZ61&gt;0,COUNTIF(DH58:DH61,DH61)&gt;1),DH61+RANK(DI61,DI58:DI61)-1,DH61)</f>
        <v>0</v>
      </c>
      <c r="DK61" s="49" t="str">
        <f t="shared" si="636"/>
        <v/>
      </c>
      <c r="DL61" s="49" t="str">
        <f>IF(OR(DK61="",COUNTIF(DK58:DK61,DK61)=1),"",$BZ61)</f>
        <v/>
      </c>
      <c r="DM61" s="49" t="str">
        <f>IF(DK61="","",IF(COUNTIF(DK58:DK61,DK61)=1,DK61,DK61+RANK(DL61,DL58:DL61,0)-1))</f>
        <v/>
      </c>
      <c r="DN61" s="49" t="str">
        <f>IF(OR(DM61="",COUNTIF(DM58:DM61,DM61)=1),"",$BX61)</f>
        <v/>
      </c>
      <c r="DO61" s="49" t="str">
        <f>IF(DK61="","",IF(COUNTIF(DM58:DM61,DM61)=1,DM61,DM61+RANK(DN61,DN58:DN61,0)-1))</f>
        <v/>
      </c>
      <c r="DP61" s="49" t="str">
        <f>IF(OR(DO61="",COUNTIF(DO58:DO61,DO61)=1),"",$BU61)</f>
        <v/>
      </c>
      <c r="DQ61" s="49" t="str">
        <f>IF(DK61="","",IF(COUNTIF(DO58:DO61,DO61)=1,DO61,DO61+RANK(DP61,DP58:DP61,0)-1))</f>
        <v/>
      </c>
      <c r="DR61" s="49">
        <f>IF(CZ61&gt;0,CG56+RANK(DQ61,DQ58:DQ61,1),)</f>
        <v>0</v>
      </c>
      <c r="DS61" s="14"/>
      <c r="DT61" s="116">
        <f t="shared" si="637"/>
        <v>0</v>
      </c>
      <c r="DU61" s="49">
        <f t="shared" si="638"/>
        <v>0</v>
      </c>
      <c r="DV61" s="49">
        <f t="shared" si="639"/>
        <v>0</v>
      </c>
      <c r="DW61" s="49">
        <f t="shared" si="640"/>
        <v>0</v>
      </c>
      <c r="DX61" s="49">
        <f t="shared" si="641"/>
        <v>0</v>
      </c>
      <c r="DY61" s="49" t="str">
        <f t="shared" si="642"/>
        <v>G</v>
      </c>
      <c r="DZ61" s="49">
        <f>IF(DT61&gt;0,RANK(DX61,DX58:DX61)+CG56+DA56,)</f>
        <v>0</v>
      </c>
      <c r="EA61" s="49">
        <f>IF(AND(DT61&gt;0,COUNTIF(DZ58:DZ61,DZ61)&gt;1),SUMIFS($AI$4:$AI$108,$AF$4:$AF$108,$BT61,$M$4:$M$108,3)+SUMIFS($AK$4:$AK$108,$AH$4:$AH$108,$BT61,$M$4:$M$108,3)-SUMIFS($AK$4:$AK$108,$AF$4:$AF$108,$BT61,$M$4:$M$108,3)-SUMIFS($AI$4:$AI$108,$AH$4:$AH$108,$BT61,$M$4:$M$108,3),)</f>
        <v>0</v>
      </c>
      <c r="EB61" s="49">
        <f>IF(AND(DT61&gt;0,COUNTIF(DZ58:DZ61,DZ61)&gt;1),DZ61+RANK(EA61,EA58:EA61)-1,DZ61)</f>
        <v>0</v>
      </c>
      <c r="EC61" s="49">
        <f>IF(AND(DT61&gt;0,COUNTIF(EB58:EB61,EB61)&gt;1),SUMIFS($AI$4:$AI$108,$AF$4:$AF$108,$BT61,$M$4:$M$108,3)+SUMIFS($AK$4:$AK$108,$AH$4:$AH$108,$BT61,$M$4:$M$108,3),)</f>
        <v>0</v>
      </c>
      <c r="ED61" s="49">
        <f>IF(AND(DT61&gt;0,COUNTIF(EB58:EB61,EB61)&gt;1),EB61+RANK(EC61,EC58:EC61)-1,EB61)</f>
        <v>0</v>
      </c>
      <c r="EE61" s="49" t="str">
        <f t="shared" si="643"/>
        <v/>
      </c>
      <c r="EF61" s="49" t="str">
        <f>IF(OR(EE61="",COUNTIF(EE58:EE61,EE61)=1),"",$BZ61)</f>
        <v/>
      </c>
      <c r="EG61" s="49" t="str">
        <f>IF(EE61="","",IF(COUNTIF(EE58:EE61,EE61)=1,EE61,EE61+RANK(EF61,EF58:EF61,0)-1))</f>
        <v/>
      </c>
      <c r="EH61" s="49" t="str">
        <f>IF(OR(EG61="",COUNTIF(EG58:EG61,EG61)=1),"",$BX61)</f>
        <v/>
      </c>
      <c r="EI61" s="49" t="str">
        <f>IF(EE61="","",IF(COUNTIF(EG58:EG61,EG61)=1,EG61,EG61+RANK(EH61,EH58:EH61,0)-1))</f>
        <v/>
      </c>
      <c r="EJ61" s="49" t="str">
        <f>IF(OR(EI61="",COUNTIF(EI58:EI61,EI61)=1),"",$BU61)</f>
        <v/>
      </c>
      <c r="EK61" s="49" t="str">
        <f>IF(EE61="","",IF(COUNTIF(EI58:EI61,EI61)=1,EI61,EI61+RANK(EJ61,EJ58:EJ61,0)-1))</f>
        <v/>
      </c>
      <c r="EL61" s="49">
        <f>IF(DT61&gt;0,CG56+DA56+RANK(EK61,EK58:EK61,1),)</f>
        <v>0</v>
      </c>
      <c r="EM61" s="14"/>
      <c r="EN61" s="49">
        <f t="shared" si="644"/>
        <v>0</v>
      </c>
      <c r="EO61" s="49">
        <f t="shared" si="645"/>
        <v>0</v>
      </c>
      <c r="EP61" s="49">
        <f t="shared" si="646"/>
        <v>0</v>
      </c>
      <c r="EQ61" s="49">
        <f t="shared" si="647"/>
        <v>0</v>
      </c>
      <c r="ER61" s="49">
        <f t="shared" si="648"/>
        <v>0</v>
      </c>
      <c r="ES61" s="49" t="str">
        <f t="shared" si="649"/>
        <v>G</v>
      </c>
      <c r="ET61" s="49">
        <f>IF(EN61&gt;0,RANK(ER61,ER58:ER61)+CG56+DA56+DU56,)</f>
        <v>0</v>
      </c>
      <c r="EU61" s="49">
        <f>IF(AND(EN61&gt;0,COUNTIF(ET58:ET61,ET61)&gt;1),SUMIFS($AI$4:$AI$108,$AF$4:$AF$108,$BT61,$M$4:$M$108,4)+SUMIFS($AK$4:$AK$108,$AH$4:$AH$108,$BT61,$M$4:$M$108,4)-SUMIFS($AK$4:$AK$108,$AF$4:$AF$108,$BT61,$M$4:$M$108,4)-SUMIFS($AI$4:$AI$108,$AH$4:$AH$108,$BT61,$M$4:$M$108,4),)</f>
        <v>0</v>
      </c>
      <c r="EV61" s="49">
        <f>IF(AND(EN61&gt;0,COUNTIF(ET58:ET61,ET61)&gt;1),ET61+RANK(EU61,EU58:EU61)-1,ET61)</f>
        <v>0</v>
      </c>
      <c r="EW61" s="49">
        <f t="shared" si="650"/>
        <v>0</v>
      </c>
      <c r="EX61" s="49">
        <f>IF(AND(EN61&gt;0,COUNTIF(EV58:EV61,EV61)&gt;1),EV61+RANK(EW61,EW58:EW61)-1,EV61)</f>
        <v>0</v>
      </c>
      <c r="EY61" s="49" t="str">
        <f t="shared" si="651"/>
        <v/>
      </c>
      <c r="EZ61" s="49" t="str">
        <f>IF(OR(EY61="",COUNTIF(EY58:EY61,EY61)=1),"",$BZ61)</f>
        <v/>
      </c>
      <c r="FA61" s="49" t="str">
        <f>IF(EY61="","",IF(COUNTIF(EY58:EY61,EY61)=1,EY61,EY61+RANK(EZ61,EZ58:EZ61,0)-1))</f>
        <v/>
      </c>
      <c r="FB61" s="49" t="str">
        <f>IF(OR(FA61="",COUNTIF(FA58:FA61,FA61)=1),"",$BX61)</f>
        <v/>
      </c>
      <c r="FC61" s="49" t="str">
        <f>IF(EY61="","",IF(COUNTIF(FA58:FA61,FA61)=1,FA61,FA61+RANK(FB61,FB58:FB61,0)-1))</f>
        <v/>
      </c>
      <c r="FD61" s="49" t="str">
        <f>IF(OR(FC61="",COUNTIF(FC58:FC61,FC61)=1),"",$BU61)</f>
        <v/>
      </c>
      <c r="FE61" s="49" t="str">
        <f>IF(EY61="","",IF(COUNTIF(FC58:FC61,FC61)=1,FC61,FC61+RANK(FD61,FD58:FD61,0)-1))</f>
        <v/>
      </c>
      <c r="FF61" s="49">
        <f>IF(EN61&gt;0,CG56+DA56+DU56+RANK(FE61,FE58:FE61,1),)</f>
        <v>0</v>
      </c>
      <c r="FG61" s="14"/>
      <c r="FH61" s="49">
        <f>IFERROR(VLOOKUP(FJ61,CF57:CX61,19,FALSE),IFERROR(VLOOKUP(FJ61,CZ57:DR61,19,FALSE),IFERROR(VLOOKUP(FJ61,DT57:EL61,19,FALSE),VLOOKUP(FJ61,EN57:FF61,19,FALSE))))</f>
        <v>1</v>
      </c>
      <c r="FI61" s="49">
        <f>RANK(FH61,FH58:FH61,1)+COUNTIF(FH58:FH61,FH61)-1</f>
        <v>4</v>
      </c>
      <c r="FJ61" s="14" t="str">
        <f t="shared" si="652"/>
        <v>Nya Zeeland</v>
      </c>
      <c r="FK61" s="42"/>
      <c r="FL61" s="42"/>
      <c r="FM61" s="42"/>
      <c r="FN61" s="42"/>
      <c r="FO61" s="42"/>
      <c r="FP61" s="42"/>
      <c r="FQ61" s="42"/>
      <c r="FR61" s="42"/>
      <c r="FS61" s="42"/>
      <c r="FT61" s="42"/>
      <c r="FU61" s="42"/>
      <c r="FV61" s="42"/>
      <c r="FW61" s="42"/>
      <c r="FX61" s="42"/>
      <c r="FY61" s="42"/>
      <c r="FZ61" s="44">
        <v>59</v>
      </c>
      <c r="GA61" s="44" t="str">
        <f t="shared" si="79"/>
        <v>HGBDIFLK</v>
      </c>
      <c r="GB61" s="44" t="s">
        <v>160</v>
      </c>
      <c r="GC61" s="44" t="s">
        <v>149</v>
      </c>
      <c r="GD61" s="44" t="s">
        <v>146</v>
      </c>
      <c r="GE61" s="44" t="s">
        <v>147</v>
      </c>
      <c r="GF61" s="44" t="s">
        <v>150</v>
      </c>
      <c r="GG61" s="44" t="s">
        <v>109</v>
      </c>
      <c r="GH61" s="44" t="s">
        <v>152</v>
      </c>
      <c r="GI61" s="44" t="s">
        <v>151</v>
      </c>
      <c r="GJ61" s="100" t="str">
        <f t="shared" ref="GJ61:GQ61" si="659">VLOOKUP(GB61,$FM$3:$FN$15,2,FALSE)</f>
        <v>Saudiarabien</v>
      </c>
      <c r="GK61" s="100" t="str">
        <f t="shared" si="659"/>
        <v>Iran</v>
      </c>
      <c r="GL61" s="100" t="str">
        <f t="shared" si="659"/>
        <v>Qatar</v>
      </c>
      <c r="GM61" s="100" t="str">
        <f t="shared" si="659"/>
        <v>Australien</v>
      </c>
      <c r="GN61" s="100" t="str">
        <f t="shared" si="659"/>
        <v>Irak</v>
      </c>
      <c r="GO61" s="100" t="str">
        <f t="shared" si="659"/>
        <v>Sverige</v>
      </c>
      <c r="GP61" s="100" t="str">
        <f t="shared" si="659"/>
        <v>Ghana</v>
      </c>
      <c r="GQ61" s="100" t="str">
        <f t="shared" si="659"/>
        <v>Uzbekistan</v>
      </c>
      <c r="GR61" s="42" t="str">
        <f t="shared" si="81"/>
        <v/>
      </c>
      <c r="GS61" s="42"/>
      <c r="GT61" s="42"/>
      <c r="GU61" s="42"/>
      <c r="GV61" s="42"/>
      <c r="GW61" s="42"/>
      <c r="GX61" s="44"/>
    </row>
    <row r="62" spans="1:206" ht="14.25" customHeight="1" x14ac:dyDescent="0.35">
      <c r="A62" s="42"/>
      <c r="B62" s="85">
        <v>63</v>
      </c>
      <c r="C62" s="86">
        <v>46200</v>
      </c>
      <c r="D62" s="87" t="s">
        <v>192</v>
      </c>
      <c r="E62" s="88" t="s">
        <v>157</v>
      </c>
      <c r="F62" s="89" t="s">
        <v>193</v>
      </c>
      <c r="G62" s="90"/>
      <c r="H62" s="85" t="s">
        <v>157</v>
      </c>
      <c r="I62" s="90"/>
      <c r="J62" s="85" t="str">
        <f t="shared" si="572"/>
        <v/>
      </c>
      <c r="K62" s="160">
        <f>IF(OR(G62="",I62="",'Resultat &amp; tabell'!G62="",'Resultat &amp; tabell'!I62=""),0,IF(G62='Resultat &amp; tabell'!G62,1,0)+IF(I62='Resultat &amp; tabell'!I62,1,0)+IF(J62='Resultat &amp; tabell'!J62,3,0))</f>
        <v>0</v>
      </c>
      <c r="L62" s="155"/>
      <c r="M62" s="92">
        <f t="shared" si="573"/>
        <v>1</v>
      </c>
      <c r="N62" s="46"/>
      <c r="O62" s="118" t="str">
        <f>IF(COUNTBLANK(G58:G63)+COUNTBLANK(I58:I63)=0,"Resultat OK","Fyll i resultat")</f>
        <v>Fyll i resultat</v>
      </c>
      <c r="P62" s="102"/>
      <c r="Q62" s="102"/>
      <c r="R62" s="102"/>
      <c r="S62" s="102"/>
      <c r="T62" s="102"/>
      <c r="U62" s="102"/>
      <c r="V62" s="44"/>
      <c r="W62" s="42"/>
      <c r="X62" s="43"/>
      <c r="Y62" s="44"/>
      <c r="Z62" s="44"/>
      <c r="AA62" s="44"/>
      <c r="AB62" s="47"/>
      <c r="AC62" s="48"/>
      <c r="AD62" s="42"/>
      <c r="AE62" s="98">
        <f t="shared" ref="AE62:AH62" si="660">C62</f>
        <v>46200</v>
      </c>
      <c r="AF62" s="98" t="str">
        <f t="shared" si="660"/>
        <v>Egypten</v>
      </c>
      <c r="AG62" s="98" t="str">
        <f t="shared" si="660"/>
        <v>-</v>
      </c>
      <c r="AH62" s="98" t="str">
        <f t="shared" si="660"/>
        <v>Iran</v>
      </c>
      <c r="AI62" s="90" t="str">
        <f t="shared" si="582"/>
        <v/>
      </c>
      <c r="AJ62" s="85" t="str">
        <f t="shared" si="583"/>
        <v>-</v>
      </c>
      <c r="AK62" s="90" t="str">
        <f t="shared" si="584"/>
        <v/>
      </c>
      <c r="AL62" s="85" t="str">
        <f t="shared" si="585"/>
        <v/>
      </c>
      <c r="AM62" s="91"/>
      <c r="AN62" s="49">
        <f t="shared" si="586"/>
        <v>0</v>
      </c>
      <c r="AO62" s="49">
        <f t="shared" si="587"/>
        <v>0</v>
      </c>
      <c r="AP62" s="49">
        <f t="shared" si="588"/>
        <v>0</v>
      </c>
      <c r="AQ62" s="49">
        <f t="shared" si="589"/>
        <v>0</v>
      </c>
      <c r="AR62" s="49">
        <f t="shared" si="590"/>
        <v>0</v>
      </c>
      <c r="AS62" s="49">
        <f t="shared" si="591"/>
        <v>0</v>
      </c>
      <c r="AT62" s="49">
        <f t="shared" si="592"/>
        <v>0</v>
      </c>
      <c r="AU62" s="49">
        <f t="shared" si="593"/>
        <v>0</v>
      </c>
      <c r="AV62" s="49">
        <f t="shared" si="594"/>
        <v>0</v>
      </c>
      <c r="AW62" s="49">
        <f t="shared" si="595"/>
        <v>0</v>
      </c>
      <c r="AX62" s="49">
        <f t="shared" si="596"/>
        <v>0</v>
      </c>
      <c r="AY62" s="49">
        <f t="shared" si="597"/>
        <v>0</v>
      </c>
      <c r="AZ62" s="49">
        <f t="shared" si="598"/>
        <v>0</v>
      </c>
      <c r="BA62" s="49">
        <f t="shared" si="599"/>
        <v>0</v>
      </c>
      <c r="BB62" s="49">
        <f t="shared" si="600"/>
        <v>0</v>
      </c>
      <c r="BC62" s="49">
        <f t="shared" si="601"/>
        <v>0</v>
      </c>
      <c r="BD62" s="49">
        <f t="shared" si="602"/>
        <v>0</v>
      </c>
      <c r="BE62" s="49">
        <f t="shared" si="603"/>
        <v>0</v>
      </c>
      <c r="BF62" s="49">
        <f t="shared" si="604"/>
        <v>0</v>
      </c>
      <c r="BG62" s="49">
        <f t="shared" si="605"/>
        <v>0</v>
      </c>
      <c r="BH62" s="49">
        <f t="shared" si="606"/>
        <v>0</v>
      </c>
      <c r="BI62" s="49">
        <f t="shared" si="607"/>
        <v>0</v>
      </c>
      <c r="BJ62" s="49">
        <f t="shared" si="608"/>
        <v>0</v>
      </c>
      <c r="BK62" s="49">
        <f t="shared" si="609"/>
        <v>0</v>
      </c>
      <c r="BL62" s="49">
        <f t="shared" si="610"/>
        <v>0</v>
      </c>
      <c r="BM62" s="49">
        <f t="shared" si="611"/>
        <v>0</v>
      </c>
      <c r="BN62" s="49">
        <f t="shared" si="612"/>
        <v>0</v>
      </c>
      <c r="BO62" s="49">
        <f t="shared" si="613"/>
        <v>0</v>
      </c>
      <c r="BP62" s="49">
        <f t="shared" si="614"/>
        <v>0</v>
      </c>
      <c r="BQ62" s="49">
        <f t="shared" si="615"/>
        <v>0</v>
      </c>
      <c r="BR62" s="23"/>
      <c r="BS62" s="127"/>
      <c r="BT62" s="23"/>
      <c r="BU62" s="141"/>
      <c r="BV62" s="91"/>
      <c r="BW62" s="141"/>
      <c r="BX62" s="91"/>
      <c r="BY62" s="49"/>
      <c r="BZ62" s="49"/>
      <c r="CA62" s="49"/>
      <c r="CB62" s="14"/>
      <c r="CC62" s="49"/>
      <c r="CD62" s="49"/>
      <c r="CE62" s="14"/>
      <c r="CF62" s="14"/>
      <c r="CG62" s="49"/>
      <c r="CH62" s="49"/>
      <c r="CI62" s="49"/>
      <c r="CJ62" s="49"/>
      <c r="CK62" s="49"/>
      <c r="CL62" s="49"/>
      <c r="CM62" s="49"/>
      <c r="CN62" s="49"/>
      <c r="CO62" s="49"/>
      <c r="CP62" s="49"/>
      <c r="CQ62" s="49"/>
      <c r="CR62" s="49"/>
      <c r="CS62" s="49"/>
      <c r="CT62" s="49"/>
      <c r="CU62" s="49"/>
      <c r="CV62" s="49"/>
      <c r="CW62" s="49"/>
      <c r="CX62" s="49"/>
      <c r="CY62" s="14"/>
      <c r="CZ62" s="14"/>
      <c r="DA62" s="49"/>
      <c r="DB62" s="49"/>
      <c r="DC62" s="49"/>
      <c r="DD62" s="49"/>
      <c r="DE62" s="49"/>
      <c r="DF62" s="49"/>
      <c r="DG62" s="49"/>
      <c r="DH62" s="49"/>
      <c r="DI62" s="49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49"/>
      <c r="DU62" s="49"/>
      <c r="DV62" s="49"/>
      <c r="DW62" s="49"/>
      <c r="DX62" s="49"/>
      <c r="DY62" s="49"/>
      <c r="DZ62" s="49"/>
      <c r="EA62" s="49"/>
      <c r="EB62" s="49"/>
      <c r="EC62" s="49"/>
      <c r="ED62" s="49"/>
      <c r="EE62" s="49"/>
      <c r="EF62" s="49"/>
      <c r="EG62" s="49"/>
      <c r="EH62" s="49"/>
      <c r="EI62" s="49"/>
      <c r="EJ62" s="49"/>
      <c r="EK62" s="49"/>
      <c r="EL62" s="49"/>
      <c r="EM62" s="14"/>
      <c r="EN62" s="49"/>
      <c r="EO62" s="49"/>
      <c r="EP62" s="49"/>
      <c r="EQ62" s="49"/>
      <c r="ER62" s="49"/>
      <c r="ES62" s="49"/>
      <c r="ET62" s="49"/>
      <c r="EU62" s="49"/>
      <c r="EV62" s="49"/>
      <c r="EW62" s="49"/>
      <c r="EX62" s="49"/>
      <c r="EY62" s="49"/>
      <c r="EZ62" s="49"/>
      <c r="FA62" s="49"/>
      <c r="FB62" s="49"/>
      <c r="FC62" s="49"/>
      <c r="FD62" s="49"/>
      <c r="FE62" s="49"/>
      <c r="FF62" s="49"/>
      <c r="FG62" s="14"/>
      <c r="FH62" s="49"/>
      <c r="FI62" s="49"/>
      <c r="FJ62" s="14"/>
      <c r="FK62" s="42"/>
      <c r="FL62" s="42"/>
      <c r="FM62" s="42"/>
      <c r="FN62" s="42"/>
      <c r="FO62" s="42"/>
      <c r="FP62" s="42"/>
      <c r="FQ62" s="42"/>
      <c r="FR62" s="42"/>
      <c r="FS62" s="42"/>
      <c r="FT62" s="42"/>
      <c r="FU62" s="42"/>
      <c r="FV62" s="42"/>
      <c r="FW62" s="42"/>
      <c r="FX62" s="42"/>
      <c r="FY62" s="42"/>
      <c r="FZ62" s="44">
        <v>60</v>
      </c>
      <c r="GA62" s="44" t="str">
        <f t="shared" si="79"/>
        <v>HGBDJFLI</v>
      </c>
      <c r="GB62" s="44" t="s">
        <v>160</v>
      </c>
      <c r="GC62" s="44" t="s">
        <v>149</v>
      </c>
      <c r="GD62" s="44" t="s">
        <v>146</v>
      </c>
      <c r="GE62" s="44" t="s">
        <v>147</v>
      </c>
      <c r="GF62" s="44" t="s">
        <v>159</v>
      </c>
      <c r="GG62" s="44" t="s">
        <v>109</v>
      </c>
      <c r="GH62" s="44" t="s">
        <v>152</v>
      </c>
      <c r="GI62" s="44" t="s">
        <v>150</v>
      </c>
      <c r="GJ62" s="100" t="str">
        <f t="shared" ref="GJ62:GQ62" si="661">VLOOKUP(GB62,$FM$3:$FN$15,2,FALSE)</f>
        <v>Saudiarabien</v>
      </c>
      <c r="GK62" s="100" t="str">
        <f t="shared" si="661"/>
        <v>Iran</v>
      </c>
      <c r="GL62" s="100" t="str">
        <f t="shared" si="661"/>
        <v>Qatar</v>
      </c>
      <c r="GM62" s="100" t="str">
        <f t="shared" si="661"/>
        <v>Australien</v>
      </c>
      <c r="GN62" s="100" t="str">
        <f t="shared" si="661"/>
        <v>Österrike</v>
      </c>
      <c r="GO62" s="100" t="str">
        <f t="shared" si="661"/>
        <v>Sverige</v>
      </c>
      <c r="GP62" s="100" t="str">
        <f t="shared" si="661"/>
        <v>Ghana</v>
      </c>
      <c r="GQ62" s="100" t="str">
        <f t="shared" si="661"/>
        <v>Irak</v>
      </c>
      <c r="GR62" s="42" t="str">
        <f t="shared" si="81"/>
        <v/>
      </c>
      <c r="GS62" s="42"/>
      <c r="GT62" s="42"/>
      <c r="GU62" s="42"/>
      <c r="GV62" s="42"/>
      <c r="GW62" s="42"/>
      <c r="GX62" s="44"/>
    </row>
    <row r="63" spans="1:206" ht="14.25" customHeight="1" x14ac:dyDescent="0.35">
      <c r="A63" s="42"/>
      <c r="B63" s="85">
        <v>64</v>
      </c>
      <c r="C63" s="86">
        <v>46200</v>
      </c>
      <c r="D63" s="87" t="s">
        <v>194</v>
      </c>
      <c r="E63" s="88" t="s">
        <v>157</v>
      </c>
      <c r="F63" s="89" t="s">
        <v>191</v>
      </c>
      <c r="G63" s="90"/>
      <c r="H63" s="85" t="s">
        <v>157</v>
      </c>
      <c r="I63" s="90"/>
      <c r="J63" s="85" t="str">
        <f t="shared" si="572"/>
        <v/>
      </c>
      <c r="K63" s="160">
        <f>IF(OR(G63="",I63="",'Resultat &amp; tabell'!G63="",'Resultat &amp; tabell'!I63=""),0,IF(G63='Resultat &amp; tabell'!G63,1,0)+IF(I63='Resultat &amp; tabell'!I63,1,0)+IF(J63='Resultat &amp; tabell'!J63,3,0))</f>
        <v>0</v>
      </c>
      <c r="L63" s="155"/>
      <c r="M63" s="92">
        <f t="shared" si="573"/>
        <v>1</v>
      </c>
      <c r="N63" s="46"/>
      <c r="O63" s="42"/>
      <c r="P63" s="42"/>
      <c r="Q63" s="42"/>
      <c r="R63" s="42"/>
      <c r="S63" s="42"/>
      <c r="T63" s="42"/>
      <c r="U63" s="42"/>
      <c r="V63" s="44"/>
      <c r="W63" s="42"/>
      <c r="X63" s="43"/>
      <c r="Y63" s="44"/>
      <c r="Z63" s="44"/>
      <c r="AA63" s="44"/>
      <c r="AB63" s="47"/>
      <c r="AC63" s="48"/>
      <c r="AD63" s="42"/>
      <c r="AE63" s="98">
        <f t="shared" ref="AE63:AH63" si="662">C63</f>
        <v>46200</v>
      </c>
      <c r="AF63" s="98" t="str">
        <f t="shared" si="662"/>
        <v>Nya Zeeland</v>
      </c>
      <c r="AG63" s="98" t="str">
        <f t="shared" si="662"/>
        <v>-</v>
      </c>
      <c r="AH63" s="98" t="str">
        <f t="shared" si="662"/>
        <v>Belgien</v>
      </c>
      <c r="AI63" s="90" t="str">
        <f t="shared" si="582"/>
        <v/>
      </c>
      <c r="AJ63" s="85" t="str">
        <f t="shared" si="583"/>
        <v>-</v>
      </c>
      <c r="AK63" s="90" t="str">
        <f t="shared" si="584"/>
        <v/>
      </c>
      <c r="AL63" s="85" t="str">
        <f t="shared" si="585"/>
        <v/>
      </c>
      <c r="AM63" s="91"/>
      <c r="AN63" s="49">
        <f t="shared" si="586"/>
        <v>0</v>
      </c>
      <c r="AO63" s="49">
        <f t="shared" si="587"/>
        <v>0</v>
      </c>
      <c r="AP63" s="49">
        <f t="shared" si="588"/>
        <v>0</v>
      </c>
      <c r="AQ63" s="49">
        <f t="shared" si="589"/>
        <v>0</v>
      </c>
      <c r="AR63" s="49">
        <f t="shared" si="590"/>
        <v>0</v>
      </c>
      <c r="AS63" s="49">
        <f t="shared" si="591"/>
        <v>0</v>
      </c>
      <c r="AT63" s="49">
        <f t="shared" si="592"/>
        <v>0</v>
      </c>
      <c r="AU63" s="49">
        <f t="shared" si="593"/>
        <v>0</v>
      </c>
      <c r="AV63" s="49">
        <f t="shared" si="594"/>
        <v>0</v>
      </c>
      <c r="AW63" s="49">
        <f t="shared" si="595"/>
        <v>0</v>
      </c>
      <c r="AX63" s="49">
        <f t="shared" si="596"/>
        <v>0</v>
      </c>
      <c r="AY63" s="49">
        <f t="shared" si="597"/>
        <v>0</v>
      </c>
      <c r="AZ63" s="49">
        <f t="shared" si="598"/>
        <v>0</v>
      </c>
      <c r="BA63" s="49">
        <f t="shared" si="599"/>
        <v>0</v>
      </c>
      <c r="BB63" s="49">
        <f t="shared" si="600"/>
        <v>0</v>
      </c>
      <c r="BC63" s="49">
        <f t="shared" si="601"/>
        <v>0</v>
      </c>
      <c r="BD63" s="49">
        <f t="shared" si="602"/>
        <v>0</v>
      </c>
      <c r="BE63" s="49">
        <f t="shared" si="603"/>
        <v>0</v>
      </c>
      <c r="BF63" s="49">
        <f t="shared" si="604"/>
        <v>0</v>
      </c>
      <c r="BG63" s="49">
        <f t="shared" si="605"/>
        <v>0</v>
      </c>
      <c r="BH63" s="49">
        <f t="shared" si="606"/>
        <v>0</v>
      </c>
      <c r="BI63" s="49">
        <f t="shared" si="607"/>
        <v>0</v>
      </c>
      <c r="BJ63" s="49">
        <f t="shared" si="608"/>
        <v>0</v>
      </c>
      <c r="BK63" s="49">
        <f t="shared" si="609"/>
        <v>0</v>
      </c>
      <c r="BL63" s="49">
        <f t="shared" si="610"/>
        <v>0</v>
      </c>
      <c r="BM63" s="49">
        <f t="shared" si="611"/>
        <v>0</v>
      </c>
      <c r="BN63" s="49">
        <f t="shared" si="612"/>
        <v>0</v>
      </c>
      <c r="BO63" s="49">
        <f t="shared" si="613"/>
        <v>0</v>
      </c>
      <c r="BP63" s="49">
        <f t="shared" si="614"/>
        <v>0</v>
      </c>
      <c r="BQ63" s="49">
        <f t="shared" si="615"/>
        <v>0</v>
      </c>
      <c r="BR63" s="23"/>
      <c r="BS63" s="127"/>
      <c r="BT63" s="23"/>
      <c r="BU63" s="141"/>
      <c r="BV63" s="91"/>
      <c r="BW63" s="141"/>
      <c r="BX63" s="91"/>
      <c r="BY63" s="49"/>
      <c r="BZ63" s="49"/>
      <c r="CA63" s="49"/>
      <c r="CB63" s="14"/>
      <c r="CC63" s="49"/>
      <c r="CD63" s="49"/>
      <c r="CE63" s="14"/>
      <c r="CF63" s="14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14"/>
      <c r="CZ63" s="14"/>
      <c r="DA63" s="49"/>
      <c r="DB63" s="49"/>
      <c r="DC63" s="49"/>
      <c r="DD63" s="49"/>
      <c r="DE63" s="49"/>
      <c r="DF63" s="49"/>
      <c r="DG63" s="49"/>
      <c r="DH63" s="49"/>
      <c r="DI63" s="49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49"/>
      <c r="DU63" s="49"/>
      <c r="DV63" s="49"/>
      <c r="DW63" s="49"/>
      <c r="DX63" s="49"/>
      <c r="DY63" s="49"/>
      <c r="DZ63" s="49"/>
      <c r="EA63" s="49"/>
      <c r="EB63" s="49"/>
      <c r="EC63" s="49"/>
      <c r="ED63" s="49"/>
      <c r="EE63" s="49"/>
      <c r="EF63" s="49"/>
      <c r="EG63" s="49"/>
      <c r="EH63" s="49"/>
      <c r="EI63" s="49"/>
      <c r="EJ63" s="49"/>
      <c r="EK63" s="49"/>
      <c r="EL63" s="49"/>
      <c r="EM63" s="14"/>
      <c r="EN63" s="49"/>
      <c r="EO63" s="49"/>
      <c r="EP63" s="49"/>
      <c r="EQ63" s="49"/>
      <c r="ER63" s="49"/>
      <c r="ES63" s="49"/>
      <c r="ET63" s="49"/>
      <c r="EU63" s="49"/>
      <c r="EV63" s="49"/>
      <c r="EW63" s="49"/>
      <c r="EX63" s="49"/>
      <c r="EY63" s="49"/>
      <c r="EZ63" s="49"/>
      <c r="FA63" s="49"/>
      <c r="FB63" s="49"/>
      <c r="FC63" s="49"/>
      <c r="FD63" s="49"/>
      <c r="FE63" s="49"/>
      <c r="FF63" s="49"/>
      <c r="FG63" s="14"/>
      <c r="FH63" s="49"/>
      <c r="FI63" s="49"/>
      <c r="FJ63" s="14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2"/>
      <c r="FY63" s="42"/>
      <c r="FZ63" s="44">
        <v>61</v>
      </c>
      <c r="GA63" s="44" t="str">
        <f t="shared" si="79"/>
        <v>HGBDJFIK</v>
      </c>
      <c r="GB63" s="44" t="s">
        <v>160</v>
      </c>
      <c r="GC63" s="44" t="s">
        <v>149</v>
      </c>
      <c r="GD63" s="44" t="s">
        <v>146</v>
      </c>
      <c r="GE63" s="44" t="s">
        <v>147</v>
      </c>
      <c r="GF63" s="44" t="s">
        <v>159</v>
      </c>
      <c r="GG63" s="44" t="s">
        <v>109</v>
      </c>
      <c r="GH63" s="44" t="s">
        <v>150</v>
      </c>
      <c r="GI63" s="44" t="s">
        <v>151</v>
      </c>
      <c r="GJ63" s="100" t="str">
        <f t="shared" ref="GJ63:GQ63" si="663">VLOOKUP(GB63,$FM$3:$FN$15,2,FALSE)</f>
        <v>Saudiarabien</v>
      </c>
      <c r="GK63" s="100" t="str">
        <f t="shared" si="663"/>
        <v>Iran</v>
      </c>
      <c r="GL63" s="100" t="str">
        <f t="shared" si="663"/>
        <v>Qatar</v>
      </c>
      <c r="GM63" s="100" t="str">
        <f t="shared" si="663"/>
        <v>Australien</v>
      </c>
      <c r="GN63" s="100" t="str">
        <f t="shared" si="663"/>
        <v>Österrike</v>
      </c>
      <c r="GO63" s="100" t="str">
        <f t="shared" si="663"/>
        <v>Sverige</v>
      </c>
      <c r="GP63" s="100" t="str">
        <f t="shared" si="663"/>
        <v>Irak</v>
      </c>
      <c r="GQ63" s="100" t="str">
        <f t="shared" si="663"/>
        <v>Uzbekistan</v>
      </c>
      <c r="GR63" s="42" t="str">
        <f t="shared" si="81"/>
        <v/>
      </c>
      <c r="GS63" s="42"/>
      <c r="GT63" s="42"/>
      <c r="GU63" s="42"/>
      <c r="GV63" s="42"/>
      <c r="GW63" s="42"/>
      <c r="GX63" s="44"/>
    </row>
    <row r="64" spans="1:206" ht="14.25" customHeight="1" x14ac:dyDescent="0.35">
      <c r="A64" s="42"/>
      <c r="B64" s="43"/>
      <c r="C64" s="71"/>
      <c r="D64" s="43"/>
      <c r="E64" s="44"/>
      <c r="F64" s="45"/>
      <c r="G64" s="44"/>
      <c r="H64" s="44"/>
      <c r="I64" s="44"/>
      <c r="J64" s="56"/>
      <c r="K64" s="52"/>
      <c r="L64" s="156"/>
      <c r="M64" s="46"/>
      <c r="N64" s="46"/>
      <c r="O64" s="42"/>
      <c r="P64" s="42"/>
      <c r="Q64" s="42"/>
      <c r="R64" s="42"/>
      <c r="S64" s="42"/>
      <c r="T64" s="42"/>
      <c r="U64" s="42"/>
      <c r="V64" s="44"/>
      <c r="W64" s="42"/>
      <c r="X64" s="43"/>
      <c r="Y64" s="44"/>
      <c r="Z64" s="44"/>
      <c r="AA64" s="44"/>
      <c r="AB64" s="47"/>
      <c r="AC64" s="48"/>
      <c r="AD64" s="42"/>
      <c r="AE64" s="71"/>
      <c r="AF64" s="43"/>
      <c r="AG64" s="44"/>
      <c r="AH64" s="45"/>
      <c r="AI64" s="44"/>
      <c r="AJ64" s="44"/>
      <c r="AK64" s="44"/>
      <c r="AL64" s="56"/>
      <c r="AM64" s="52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141"/>
      <c r="BQ64" s="142"/>
      <c r="BR64" s="23"/>
      <c r="BS64" s="127"/>
      <c r="BT64" s="23"/>
      <c r="BU64" s="141"/>
      <c r="BV64" s="91"/>
      <c r="BW64" s="141"/>
      <c r="BX64" s="91"/>
      <c r="BY64" s="49"/>
      <c r="BZ64" s="49"/>
      <c r="CA64" s="49"/>
      <c r="CB64" s="14"/>
      <c r="CC64" s="49"/>
      <c r="CD64" s="49"/>
      <c r="CE64" s="14"/>
      <c r="CF64" s="14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14"/>
      <c r="CZ64" s="14"/>
      <c r="DA64" s="49"/>
      <c r="DB64" s="49"/>
      <c r="DC64" s="49"/>
      <c r="DD64" s="49"/>
      <c r="DE64" s="49"/>
      <c r="DF64" s="49"/>
      <c r="DG64" s="49"/>
      <c r="DH64" s="49"/>
      <c r="DI64" s="49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49"/>
      <c r="DU64" s="49"/>
      <c r="DV64" s="49"/>
      <c r="DW64" s="49"/>
      <c r="DX64" s="49"/>
      <c r="DY64" s="49"/>
      <c r="DZ64" s="49"/>
      <c r="EA64" s="49"/>
      <c r="EB64" s="49"/>
      <c r="EC64" s="49"/>
      <c r="ED64" s="49"/>
      <c r="EE64" s="49"/>
      <c r="EF64" s="49"/>
      <c r="EG64" s="49"/>
      <c r="EH64" s="49"/>
      <c r="EI64" s="49"/>
      <c r="EJ64" s="49"/>
      <c r="EK64" s="49"/>
      <c r="EL64" s="49"/>
      <c r="EM64" s="14"/>
      <c r="EN64" s="49"/>
      <c r="EO64" s="49"/>
      <c r="EP64" s="49"/>
      <c r="EQ64" s="49"/>
      <c r="ER64" s="49"/>
      <c r="ES64" s="49"/>
      <c r="ET64" s="49"/>
      <c r="EU64" s="49"/>
      <c r="EV64" s="49"/>
      <c r="EW64" s="49"/>
      <c r="EX64" s="49"/>
      <c r="EY64" s="49"/>
      <c r="EZ64" s="49"/>
      <c r="FA64" s="49"/>
      <c r="FB64" s="49"/>
      <c r="FC64" s="49"/>
      <c r="FD64" s="49"/>
      <c r="FE64" s="49"/>
      <c r="FF64" s="49"/>
      <c r="FG64" s="14"/>
      <c r="FH64" s="49"/>
      <c r="FI64" s="49"/>
      <c r="FJ64" s="14"/>
      <c r="FK64" s="42"/>
      <c r="FL64" s="42"/>
      <c r="FM64" s="42"/>
      <c r="FN64" s="42"/>
      <c r="FO64" s="42"/>
      <c r="FP64" s="42"/>
      <c r="FQ64" s="42"/>
      <c r="FR64" s="42"/>
      <c r="FS64" s="42"/>
      <c r="FT64" s="42"/>
      <c r="FU64" s="42"/>
      <c r="FV64" s="42"/>
      <c r="FW64" s="42"/>
      <c r="FX64" s="42"/>
      <c r="FY64" s="42"/>
      <c r="FZ64" s="44">
        <v>62</v>
      </c>
      <c r="GA64" s="44" t="str">
        <f t="shared" si="79"/>
        <v>EJBDIHLK</v>
      </c>
      <c r="GB64" s="44" t="s">
        <v>148</v>
      </c>
      <c r="GC64" s="44" t="s">
        <v>159</v>
      </c>
      <c r="GD64" s="44" t="s">
        <v>146</v>
      </c>
      <c r="GE64" s="44" t="s">
        <v>147</v>
      </c>
      <c r="GF64" s="44" t="s">
        <v>150</v>
      </c>
      <c r="GG64" s="44" t="s">
        <v>160</v>
      </c>
      <c r="GH64" s="44" t="s">
        <v>152</v>
      </c>
      <c r="GI64" s="44" t="s">
        <v>151</v>
      </c>
      <c r="GJ64" s="100" t="str">
        <f t="shared" ref="GJ64:GQ64" si="664">VLOOKUP(GB64,$FM$3:$FN$15,2,FALSE)</f>
        <v>Elfenbenskusten</v>
      </c>
      <c r="GK64" s="100" t="str">
        <f t="shared" si="664"/>
        <v>Österrike</v>
      </c>
      <c r="GL64" s="100" t="str">
        <f t="shared" si="664"/>
        <v>Qatar</v>
      </c>
      <c r="GM64" s="100" t="str">
        <f t="shared" si="664"/>
        <v>Australien</v>
      </c>
      <c r="GN64" s="100" t="str">
        <f t="shared" si="664"/>
        <v>Irak</v>
      </c>
      <c r="GO64" s="100" t="str">
        <f t="shared" si="664"/>
        <v>Saudiarabien</v>
      </c>
      <c r="GP64" s="100" t="str">
        <f t="shared" si="664"/>
        <v>Ghana</v>
      </c>
      <c r="GQ64" s="100" t="str">
        <f t="shared" si="664"/>
        <v>Uzbekistan</v>
      </c>
      <c r="GR64" s="42" t="str">
        <f t="shared" si="81"/>
        <v/>
      </c>
      <c r="GS64" s="42"/>
      <c r="GT64" s="42"/>
      <c r="GU64" s="42"/>
      <c r="GV64" s="42"/>
      <c r="GW64" s="42"/>
      <c r="GX64" s="44"/>
    </row>
    <row r="65" spans="1:206" ht="14.25" customHeight="1" x14ac:dyDescent="0.35">
      <c r="A65" s="57"/>
      <c r="B65" s="54" t="s">
        <v>195</v>
      </c>
      <c r="C65" s="121"/>
      <c r="D65" s="54"/>
      <c r="E65" s="56"/>
      <c r="F65" s="54"/>
      <c r="G65" s="56"/>
      <c r="H65" s="56"/>
      <c r="I65" s="56"/>
      <c r="J65" s="56"/>
      <c r="K65" s="52"/>
      <c r="L65" s="156"/>
      <c r="M65" s="124"/>
      <c r="N65" s="124"/>
      <c r="O65" s="54" t="s">
        <v>195</v>
      </c>
      <c r="P65" s="57"/>
      <c r="Q65" s="57"/>
      <c r="R65" s="57"/>
      <c r="S65" s="57"/>
      <c r="T65" s="57"/>
      <c r="U65" s="57"/>
      <c r="V65" s="56"/>
      <c r="W65" s="57"/>
      <c r="X65" s="54"/>
      <c r="Y65" s="56"/>
      <c r="Z65" s="56"/>
      <c r="AA65" s="56"/>
      <c r="AB65" s="139"/>
      <c r="AC65" s="140"/>
      <c r="AD65" s="57"/>
      <c r="AE65" s="54" t="s">
        <v>195</v>
      </c>
      <c r="AF65" s="54"/>
      <c r="AG65" s="56"/>
      <c r="AH65" s="54"/>
      <c r="AI65" s="56"/>
      <c r="AJ65" s="56"/>
      <c r="AK65" s="56"/>
      <c r="AL65" s="56"/>
      <c r="AM65" s="52"/>
      <c r="AN65" s="56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141"/>
      <c r="BQ65" s="142"/>
      <c r="BR65" s="23"/>
      <c r="BS65" s="127"/>
      <c r="BT65" s="67" t="s">
        <v>93</v>
      </c>
      <c r="BU65" s="62"/>
      <c r="BV65" s="62"/>
      <c r="BW65" s="62"/>
      <c r="BX65" s="62"/>
      <c r="BY65" s="62"/>
      <c r="BZ65" s="62"/>
      <c r="CA65" s="62"/>
      <c r="CB65" s="67"/>
      <c r="CC65" s="62"/>
      <c r="CD65" s="62"/>
      <c r="CE65" s="14"/>
      <c r="CF65" s="68" t="s">
        <v>94</v>
      </c>
      <c r="CG65" s="63">
        <f>COUNTIF(CC67:CC70,1)</f>
        <v>4</v>
      </c>
      <c r="CH65" s="63"/>
      <c r="CI65" s="63"/>
      <c r="CJ65" s="63"/>
      <c r="CK65" s="63"/>
      <c r="CL65" s="63"/>
      <c r="CM65" s="63"/>
      <c r="CN65" s="63"/>
      <c r="CO65" s="63"/>
      <c r="CP65" s="63"/>
      <c r="CQ65" s="49"/>
      <c r="CR65" s="49"/>
      <c r="CS65" s="49"/>
      <c r="CT65" s="49"/>
      <c r="CU65" s="49"/>
      <c r="CV65" s="49"/>
      <c r="CW65" s="49"/>
      <c r="CX65" s="49"/>
      <c r="CY65" s="14"/>
      <c r="CZ65" s="69" t="s">
        <v>97</v>
      </c>
      <c r="DA65" s="64">
        <f>COUNTIF(CC67:CC70,2)</f>
        <v>0</v>
      </c>
      <c r="DB65" s="64"/>
      <c r="DC65" s="64"/>
      <c r="DD65" s="64"/>
      <c r="DE65" s="64"/>
      <c r="DF65" s="64"/>
      <c r="DG65" s="64"/>
      <c r="DH65" s="64"/>
      <c r="DI65" s="64"/>
      <c r="DJ65" s="69"/>
      <c r="DK65" s="14"/>
      <c r="DL65" s="14"/>
      <c r="DM65" s="14"/>
      <c r="DN65" s="14"/>
      <c r="DO65" s="14"/>
      <c r="DP65" s="14"/>
      <c r="DQ65" s="14"/>
      <c r="DR65" s="14"/>
      <c r="DS65" s="14"/>
      <c r="DT65" s="65" t="s">
        <v>95</v>
      </c>
      <c r="DU65" s="65">
        <f>COUNTIF(CC67:CC70,3)</f>
        <v>0</v>
      </c>
      <c r="DV65" s="65"/>
      <c r="DW65" s="65"/>
      <c r="DX65" s="65"/>
      <c r="DY65" s="65"/>
      <c r="DZ65" s="65"/>
      <c r="EA65" s="65"/>
      <c r="EB65" s="65"/>
      <c r="EC65" s="65"/>
      <c r="ED65" s="65"/>
      <c r="EE65" s="49"/>
      <c r="EF65" s="49"/>
      <c r="EG65" s="49"/>
      <c r="EH65" s="49"/>
      <c r="EI65" s="49"/>
      <c r="EJ65" s="49"/>
      <c r="EK65" s="49"/>
      <c r="EL65" s="49"/>
      <c r="EM65" s="14"/>
      <c r="EN65" s="66" t="s">
        <v>96</v>
      </c>
      <c r="EO65" s="66">
        <f>COUNTIF(CC67:CC70,4)</f>
        <v>0</v>
      </c>
      <c r="EP65" s="66"/>
      <c r="EQ65" s="66"/>
      <c r="ER65" s="66"/>
      <c r="ES65" s="66"/>
      <c r="ET65" s="66"/>
      <c r="EU65" s="66"/>
      <c r="EV65" s="66"/>
      <c r="EW65" s="66"/>
      <c r="EX65" s="66"/>
      <c r="EY65" s="49"/>
      <c r="EZ65" s="49"/>
      <c r="FA65" s="49"/>
      <c r="FB65" s="49"/>
      <c r="FC65" s="49"/>
      <c r="FD65" s="49"/>
      <c r="FE65" s="49"/>
      <c r="FF65" s="49"/>
      <c r="FG65" s="14"/>
      <c r="FH65" s="49"/>
      <c r="FI65" s="49"/>
      <c r="FJ65" s="14"/>
      <c r="FK65" s="57"/>
      <c r="FL65" s="57"/>
      <c r="FM65" s="57"/>
      <c r="FN65" s="57"/>
      <c r="FO65" s="57"/>
      <c r="FP65" s="57"/>
      <c r="FQ65" s="57"/>
      <c r="FR65" s="57"/>
      <c r="FS65" s="57"/>
      <c r="FT65" s="57"/>
      <c r="FU65" s="57"/>
      <c r="FV65" s="57"/>
      <c r="FW65" s="57"/>
      <c r="FX65" s="57"/>
      <c r="FY65" s="57"/>
      <c r="FZ65" s="44">
        <v>63</v>
      </c>
      <c r="GA65" s="44" t="str">
        <f t="shared" si="79"/>
        <v>EJBDIGLK</v>
      </c>
      <c r="GB65" s="44" t="s">
        <v>148</v>
      </c>
      <c r="GC65" s="44" t="s">
        <v>159</v>
      </c>
      <c r="GD65" s="44" t="s">
        <v>146</v>
      </c>
      <c r="GE65" s="44" t="s">
        <v>147</v>
      </c>
      <c r="GF65" s="44" t="s">
        <v>150</v>
      </c>
      <c r="GG65" s="44" t="s">
        <v>149</v>
      </c>
      <c r="GH65" s="44" t="s">
        <v>152</v>
      </c>
      <c r="GI65" s="44" t="s">
        <v>151</v>
      </c>
      <c r="GJ65" s="100" t="str">
        <f t="shared" ref="GJ65:GQ65" si="665">VLOOKUP(GB65,$FM$3:$FN$15,2,FALSE)</f>
        <v>Elfenbenskusten</v>
      </c>
      <c r="GK65" s="100" t="str">
        <f t="shared" si="665"/>
        <v>Österrike</v>
      </c>
      <c r="GL65" s="100" t="str">
        <f t="shared" si="665"/>
        <v>Qatar</v>
      </c>
      <c r="GM65" s="100" t="str">
        <f t="shared" si="665"/>
        <v>Australien</v>
      </c>
      <c r="GN65" s="100" t="str">
        <f t="shared" si="665"/>
        <v>Irak</v>
      </c>
      <c r="GO65" s="100" t="str">
        <f t="shared" si="665"/>
        <v>Iran</v>
      </c>
      <c r="GP65" s="100" t="str">
        <f t="shared" si="665"/>
        <v>Ghana</v>
      </c>
      <c r="GQ65" s="100" t="str">
        <f t="shared" si="665"/>
        <v>Uzbekistan</v>
      </c>
      <c r="GR65" s="42" t="str">
        <f t="shared" si="81"/>
        <v/>
      </c>
      <c r="GS65" s="57"/>
      <c r="GT65" s="57"/>
      <c r="GU65" s="57"/>
      <c r="GV65" s="57"/>
      <c r="GW65" s="57"/>
      <c r="GX65" s="56"/>
    </row>
    <row r="66" spans="1:206" ht="14.25" customHeight="1" x14ac:dyDescent="0.35">
      <c r="A66" s="57"/>
      <c r="B66" s="76" t="s">
        <v>101</v>
      </c>
      <c r="C66" s="126" t="s">
        <v>102</v>
      </c>
      <c r="D66" s="189" t="s">
        <v>101</v>
      </c>
      <c r="E66" s="187"/>
      <c r="F66" s="190"/>
      <c r="G66" s="186" t="s">
        <v>103</v>
      </c>
      <c r="H66" s="187"/>
      <c r="I66" s="188"/>
      <c r="J66" s="74" t="s">
        <v>104</v>
      </c>
      <c r="K66" s="79" t="s">
        <v>142</v>
      </c>
      <c r="L66" s="156"/>
      <c r="M66" s="124"/>
      <c r="N66" s="124"/>
      <c r="O66" s="76" t="s">
        <v>106</v>
      </c>
      <c r="P66" s="77" t="s">
        <v>107</v>
      </c>
      <c r="Q66" s="77" t="s">
        <v>108</v>
      </c>
      <c r="R66" s="77" t="s">
        <v>109</v>
      </c>
      <c r="S66" s="77" t="s">
        <v>110</v>
      </c>
      <c r="T66" s="77" t="s">
        <v>111</v>
      </c>
      <c r="U66" s="77" t="s">
        <v>112</v>
      </c>
      <c r="V66" s="78" t="s">
        <v>113</v>
      </c>
      <c r="W66" s="57"/>
      <c r="X66" s="43"/>
      <c r="Y66" s="56"/>
      <c r="Z66" s="56"/>
      <c r="AA66" s="56"/>
      <c r="AB66" s="139"/>
      <c r="AC66" s="140"/>
      <c r="AD66" s="57"/>
      <c r="AE66" s="126" t="s">
        <v>102</v>
      </c>
      <c r="AF66" s="189" t="s">
        <v>101</v>
      </c>
      <c r="AG66" s="187"/>
      <c r="AH66" s="190"/>
      <c r="AI66" s="186" t="s">
        <v>103</v>
      </c>
      <c r="AJ66" s="187"/>
      <c r="AK66" s="188"/>
      <c r="AL66" s="74" t="s">
        <v>116</v>
      </c>
      <c r="AM66" s="52"/>
      <c r="AN66" s="62" t="s">
        <v>117</v>
      </c>
      <c r="AO66" s="62" t="s">
        <v>118</v>
      </c>
      <c r="AP66" s="62" t="s">
        <v>119</v>
      </c>
      <c r="AQ66" s="62" t="s">
        <v>120</v>
      </c>
      <c r="AR66" s="62" t="s">
        <v>121</v>
      </c>
      <c r="AS66" s="62" t="s">
        <v>122</v>
      </c>
      <c r="AT66" s="63" t="s">
        <v>117</v>
      </c>
      <c r="AU66" s="63" t="s">
        <v>118</v>
      </c>
      <c r="AV66" s="63" t="s">
        <v>119</v>
      </c>
      <c r="AW66" s="63" t="s">
        <v>120</v>
      </c>
      <c r="AX66" s="63" t="s">
        <v>121</v>
      </c>
      <c r="AY66" s="63" t="s">
        <v>122</v>
      </c>
      <c r="AZ66" s="64" t="s">
        <v>117</v>
      </c>
      <c r="BA66" s="64" t="s">
        <v>118</v>
      </c>
      <c r="BB66" s="64" t="s">
        <v>119</v>
      </c>
      <c r="BC66" s="64" t="s">
        <v>120</v>
      </c>
      <c r="BD66" s="64" t="s">
        <v>121</v>
      </c>
      <c r="BE66" s="64" t="s">
        <v>122</v>
      </c>
      <c r="BF66" s="65" t="s">
        <v>117</v>
      </c>
      <c r="BG66" s="65" t="s">
        <v>118</v>
      </c>
      <c r="BH66" s="65" t="s">
        <v>119</v>
      </c>
      <c r="BI66" s="65" t="s">
        <v>120</v>
      </c>
      <c r="BJ66" s="65" t="s">
        <v>121</v>
      </c>
      <c r="BK66" s="65" t="s">
        <v>122</v>
      </c>
      <c r="BL66" s="66" t="s">
        <v>117</v>
      </c>
      <c r="BM66" s="66" t="s">
        <v>118</v>
      </c>
      <c r="BN66" s="66" t="s">
        <v>119</v>
      </c>
      <c r="BO66" s="66" t="s">
        <v>120</v>
      </c>
      <c r="BP66" s="66" t="s">
        <v>121</v>
      </c>
      <c r="BQ66" s="66" t="s">
        <v>122</v>
      </c>
      <c r="BR66" s="23"/>
      <c r="BS66" s="127"/>
      <c r="BT66" s="67" t="s">
        <v>106</v>
      </c>
      <c r="BU66" s="62" t="s">
        <v>107</v>
      </c>
      <c r="BV66" s="62" t="s">
        <v>108</v>
      </c>
      <c r="BW66" s="62" t="s">
        <v>109</v>
      </c>
      <c r="BX66" s="62" t="s">
        <v>110</v>
      </c>
      <c r="BY66" s="62" t="s">
        <v>111</v>
      </c>
      <c r="BZ66" s="62" t="s">
        <v>112</v>
      </c>
      <c r="CA66" s="62" t="s">
        <v>113</v>
      </c>
      <c r="CB66" s="67" t="s">
        <v>123</v>
      </c>
      <c r="CC66" s="62" t="s">
        <v>124</v>
      </c>
      <c r="CD66" s="62" t="s">
        <v>125</v>
      </c>
      <c r="CE66" s="14"/>
      <c r="CF66" s="68" t="s">
        <v>106</v>
      </c>
      <c r="CG66" s="63" t="s">
        <v>107</v>
      </c>
      <c r="CH66" s="63" t="s">
        <v>108</v>
      </c>
      <c r="CI66" s="63" t="s">
        <v>109</v>
      </c>
      <c r="CJ66" s="63" t="s">
        <v>113</v>
      </c>
      <c r="CK66" s="63" t="s">
        <v>123</v>
      </c>
      <c r="CL66" s="63" t="s">
        <v>124</v>
      </c>
      <c r="CM66" s="80" t="s">
        <v>112</v>
      </c>
      <c r="CN66" s="80" t="s">
        <v>126</v>
      </c>
      <c r="CO66" s="80" t="s">
        <v>110</v>
      </c>
      <c r="CP66" s="80" t="s">
        <v>127</v>
      </c>
      <c r="CQ66" s="63" t="s">
        <v>128</v>
      </c>
      <c r="CR66" s="80" t="s">
        <v>129</v>
      </c>
      <c r="CS66" s="80" t="s">
        <v>130</v>
      </c>
      <c r="CT66" s="80" t="s">
        <v>131</v>
      </c>
      <c r="CU66" s="80" t="s">
        <v>132</v>
      </c>
      <c r="CV66" s="80" t="s">
        <v>133</v>
      </c>
      <c r="CW66" s="80" t="s">
        <v>134</v>
      </c>
      <c r="CX66" s="63" t="s">
        <v>135</v>
      </c>
      <c r="CY66" s="14"/>
      <c r="CZ66" s="69" t="s">
        <v>106</v>
      </c>
      <c r="DA66" s="64" t="s">
        <v>107</v>
      </c>
      <c r="DB66" s="64" t="s">
        <v>108</v>
      </c>
      <c r="DC66" s="64" t="s">
        <v>109</v>
      </c>
      <c r="DD66" s="64" t="s">
        <v>113</v>
      </c>
      <c r="DE66" s="64" t="s">
        <v>123</v>
      </c>
      <c r="DF66" s="64" t="s">
        <v>124</v>
      </c>
      <c r="DG66" s="64" t="s">
        <v>112</v>
      </c>
      <c r="DH66" s="64" t="s">
        <v>126</v>
      </c>
      <c r="DI66" s="64" t="s">
        <v>110</v>
      </c>
      <c r="DJ66" s="69" t="s">
        <v>127</v>
      </c>
      <c r="DK66" s="69" t="s">
        <v>128</v>
      </c>
      <c r="DL66" s="69" t="s">
        <v>129</v>
      </c>
      <c r="DM66" s="69" t="s">
        <v>130</v>
      </c>
      <c r="DN66" s="69" t="s">
        <v>131</v>
      </c>
      <c r="DO66" s="69" t="s">
        <v>132</v>
      </c>
      <c r="DP66" s="69" t="s">
        <v>133</v>
      </c>
      <c r="DQ66" s="69" t="s">
        <v>134</v>
      </c>
      <c r="DR66" s="69" t="s">
        <v>135</v>
      </c>
      <c r="DS66" s="14"/>
      <c r="DT66" s="65" t="s">
        <v>106</v>
      </c>
      <c r="DU66" s="65" t="s">
        <v>107</v>
      </c>
      <c r="DV66" s="65" t="s">
        <v>108</v>
      </c>
      <c r="DW66" s="65" t="s">
        <v>109</v>
      </c>
      <c r="DX66" s="65" t="s">
        <v>113</v>
      </c>
      <c r="DY66" s="65" t="s">
        <v>123</v>
      </c>
      <c r="DZ66" s="65" t="s">
        <v>124</v>
      </c>
      <c r="EA66" s="65" t="s">
        <v>112</v>
      </c>
      <c r="EB66" s="65" t="s">
        <v>126</v>
      </c>
      <c r="EC66" s="65" t="s">
        <v>110</v>
      </c>
      <c r="ED66" s="65" t="s">
        <v>127</v>
      </c>
      <c r="EE66" s="65" t="s">
        <v>128</v>
      </c>
      <c r="EF66" s="65" t="s">
        <v>129</v>
      </c>
      <c r="EG66" s="65" t="s">
        <v>130</v>
      </c>
      <c r="EH66" s="65" t="s">
        <v>131</v>
      </c>
      <c r="EI66" s="65" t="s">
        <v>132</v>
      </c>
      <c r="EJ66" s="65" t="s">
        <v>133</v>
      </c>
      <c r="EK66" s="65" t="s">
        <v>134</v>
      </c>
      <c r="EL66" s="65" t="s">
        <v>135</v>
      </c>
      <c r="EM66" s="14"/>
      <c r="EN66" s="66" t="s">
        <v>106</v>
      </c>
      <c r="EO66" s="66" t="s">
        <v>107</v>
      </c>
      <c r="EP66" s="66" t="s">
        <v>108</v>
      </c>
      <c r="EQ66" s="66" t="s">
        <v>109</v>
      </c>
      <c r="ER66" s="66" t="s">
        <v>113</v>
      </c>
      <c r="ES66" s="66" t="s">
        <v>123</v>
      </c>
      <c r="ET66" s="66" t="s">
        <v>124</v>
      </c>
      <c r="EU66" s="66" t="s">
        <v>112</v>
      </c>
      <c r="EV66" s="66" t="s">
        <v>126</v>
      </c>
      <c r="EW66" s="66" t="s">
        <v>110</v>
      </c>
      <c r="EX66" s="66" t="s">
        <v>127</v>
      </c>
      <c r="EY66" s="66" t="s">
        <v>128</v>
      </c>
      <c r="EZ66" s="66" t="s">
        <v>129</v>
      </c>
      <c r="FA66" s="66" t="s">
        <v>130</v>
      </c>
      <c r="FB66" s="66" t="s">
        <v>131</v>
      </c>
      <c r="FC66" s="66" t="s">
        <v>132</v>
      </c>
      <c r="FD66" s="66" t="s">
        <v>133</v>
      </c>
      <c r="FE66" s="66" t="s">
        <v>134</v>
      </c>
      <c r="FF66" s="66" t="s">
        <v>135</v>
      </c>
      <c r="FG66" s="14"/>
      <c r="FH66" s="66" t="s">
        <v>136</v>
      </c>
      <c r="FI66" s="66" t="s">
        <v>137</v>
      </c>
      <c r="FJ66" s="14"/>
      <c r="FK66" s="57"/>
      <c r="FL66" s="57"/>
      <c r="FM66" s="57"/>
      <c r="FN66" s="57"/>
      <c r="FO66" s="57"/>
      <c r="FP66" s="57"/>
      <c r="FQ66" s="57"/>
      <c r="FR66" s="57"/>
      <c r="FS66" s="57"/>
      <c r="FT66" s="57"/>
      <c r="FU66" s="57"/>
      <c r="FV66" s="57"/>
      <c r="FW66" s="57"/>
      <c r="FX66" s="57"/>
      <c r="FY66" s="57"/>
      <c r="FZ66" s="44">
        <v>64</v>
      </c>
      <c r="GA66" s="44" t="str">
        <f t="shared" si="79"/>
        <v>EJBDHGLK</v>
      </c>
      <c r="GB66" s="44" t="s">
        <v>148</v>
      </c>
      <c r="GC66" s="44" t="s">
        <v>159</v>
      </c>
      <c r="GD66" s="44" t="s">
        <v>146</v>
      </c>
      <c r="GE66" s="44" t="s">
        <v>147</v>
      </c>
      <c r="GF66" s="44" t="s">
        <v>160</v>
      </c>
      <c r="GG66" s="44" t="s">
        <v>149</v>
      </c>
      <c r="GH66" s="44" t="s">
        <v>152</v>
      </c>
      <c r="GI66" s="44" t="s">
        <v>151</v>
      </c>
      <c r="GJ66" s="100" t="str">
        <f t="shared" ref="GJ66:GQ66" si="666">VLOOKUP(GB66,$FM$3:$FN$15,2,FALSE)</f>
        <v>Elfenbenskusten</v>
      </c>
      <c r="GK66" s="100" t="str">
        <f t="shared" si="666"/>
        <v>Österrike</v>
      </c>
      <c r="GL66" s="100" t="str">
        <f t="shared" si="666"/>
        <v>Qatar</v>
      </c>
      <c r="GM66" s="100" t="str">
        <f t="shared" si="666"/>
        <v>Australien</v>
      </c>
      <c r="GN66" s="100" t="str">
        <f t="shared" si="666"/>
        <v>Saudiarabien</v>
      </c>
      <c r="GO66" s="100" t="str">
        <f t="shared" si="666"/>
        <v>Iran</v>
      </c>
      <c r="GP66" s="100" t="str">
        <f t="shared" si="666"/>
        <v>Ghana</v>
      </c>
      <c r="GQ66" s="100" t="str">
        <f t="shared" si="666"/>
        <v>Uzbekistan</v>
      </c>
      <c r="GR66" s="42" t="str">
        <f t="shared" si="81"/>
        <v/>
      </c>
      <c r="GS66" s="57"/>
      <c r="GT66" s="57"/>
      <c r="GU66" s="57"/>
      <c r="GV66" s="57"/>
      <c r="GW66" s="57"/>
      <c r="GX66" s="56"/>
    </row>
    <row r="67" spans="1:206" ht="14.25" customHeight="1" x14ac:dyDescent="0.35">
      <c r="A67" s="42"/>
      <c r="B67" s="85">
        <v>14</v>
      </c>
      <c r="C67" s="86">
        <v>46188</v>
      </c>
      <c r="D67" s="87" t="s">
        <v>196</v>
      </c>
      <c r="E67" s="88" t="s">
        <v>157</v>
      </c>
      <c r="F67" s="89" t="s">
        <v>197</v>
      </c>
      <c r="G67" s="90"/>
      <c r="H67" s="85" t="s">
        <v>157</v>
      </c>
      <c r="I67" s="90"/>
      <c r="J67" s="85" t="str">
        <f t="shared" ref="J67:J72" si="667">IF(OR(ISBLANK(G67),ISBLANK(I67)),"",IF(G67&gt;I67,1,IF(G67&lt;I67,2,"X")))</f>
        <v/>
      </c>
      <c r="K67" s="160">
        <f>IF(OR(G67="",I67="",'Resultat &amp; tabell'!G67="",'Resultat &amp; tabell'!I67=""),0,IF(G67='Resultat &amp; tabell'!G67,1,0)+IF(I67='Resultat &amp; tabell'!I67,1,0)+IF(J67='Resultat &amp; tabell'!J67,3,0))</f>
        <v>0</v>
      </c>
      <c r="L67" s="155"/>
      <c r="M67" s="92">
        <f t="shared" ref="M67:M72" si="668">IF(VLOOKUP(D67,$BT$66:$CC$70,10,FALSE)=VLOOKUP(F67,$BT$66:$CC$70,10,FALSE),VLOOKUP(D67,$BT$66:$CC$70,10,FALSE),"-")</f>
        <v>1</v>
      </c>
      <c r="N67" s="46">
        <v>1</v>
      </c>
      <c r="O67" s="93" t="str">
        <f>VLOOKUP(N67,FI67:FJ70,2,FALSE)</f>
        <v>Spanien</v>
      </c>
      <c r="P67" s="94">
        <f t="shared" ref="P67:P70" si="669">VLOOKUP($O67,$BT$67:$CA$70,2,FALSE)</f>
        <v>0</v>
      </c>
      <c r="Q67" s="94">
        <f t="shared" ref="Q67:Q70" si="670">VLOOKUP($O67,$BT$67:$CA$70,3,FALSE)</f>
        <v>0</v>
      </c>
      <c r="R67" s="94">
        <f t="shared" ref="R67:R70" si="671">VLOOKUP($O67,$BT$67:$CA$70,4,FALSE)</f>
        <v>0</v>
      </c>
      <c r="S67" s="94">
        <f t="shared" ref="S67:S70" si="672">VLOOKUP($O67,$BT$67:$CA$70,5,FALSE)</f>
        <v>0</v>
      </c>
      <c r="T67" s="94">
        <f t="shared" ref="T67:T70" si="673">VLOOKUP($O67,$BT$67:$CA$70,6,FALSE)</f>
        <v>0</v>
      </c>
      <c r="U67" s="94">
        <f t="shared" ref="U67:U70" si="674">VLOOKUP($O67,$BT$67:$CA$70,7,FALSE)</f>
        <v>0</v>
      </c>
      <c r="V67" s="95">
        <f t="shared" ref="V67:V70" si="675">VLOOKUP($O67,$BT$67:$CA$70,8,FALSE)</f>
        <v>0</v>
      </c>
      <c r="W67" s="42"/>
      <c r="X67" s="43"/>
      <c r="Y67" s="44"/>
      <c r="Z67" s="44"/>
      <c r="AA67" s="44"/>
      <c r="AB67" s="47"/>
      <c r="AC67" s="48"/>
      <c r="AD67" s="42"/>
      <c r="AE67" s="98">
        <f t="shared" ref="AE67:AH67" si="676">C67</f>
        <v>46188</v>
      </c>
      <c r="AF67" s="98" t="str">
        <f t="shared" si="676"/>
        <v>Spanien</v>
      </c>
      <c r="AG67" s="98" t="str">
        <f t="shared" si="676"/>
        <v>-</v>
      </c>
      <c r="AH67" s="98" t="str">
        <f t="shared" si="676"/>
        <v>Kap Verde</v>
      </c>
      <c r="AI67" s="90" t="str">
        <f t="shared" ref="AI67:AI72" si="677">IF(G67="","",G67)</f>
        <v/>
      </c>
      <c r="AJ67" s="85" t="str">
        <f t="shared" ref="AJ67:AJ72" si="678">H67</f>
        <v>-</v>
      </c>
      <c r="AK67" s="90" t="str">
        <f t="shared" ref="AK67:AK72" si="679">IF(I67="","",I67)</f>
        <v/>
      </c>
      <c r="AL67" s="85" t="str">
        <f t="shared" ref="AL67:AL72" si="680">J67</f>
        <v/>
      </c>
      <c r="AM67" s="91"/>
      <c r="AN67" s="49">
        <f t="shared" ref="AN67:AN72" si="681">IF(AI67&gt;AK67,1,0)</f>
        <v>0</v>
      </c>
      <c r="AO67" s="49">
        <f t="shared" ref="AO67:AO72" si="682">IF(AK67&gt;AI67,1,0)</f>
        <v>0</v>
      </c>
      <c r="AP67" s="49">
        <f t="shared" ref="AP67:AP72" si="683">IF(AND(AI67=AK67,AI67&lt;&gt;""),1,0)</f>
        <v>0</v>
      </c>
      <c r="AQ67" s="49">
        <f t="shared" ref="AQ67:AQ72" si="684">IF(AND(AI67=AK67,AI67&lt;&gt;""),1,0)</f>
        <v>0</v>
      </c>
      <c r="AR67" s="49">
        <f t="shared" ref="AR67:AR72" si="685">IF(AI67&lt;AK67,1,0)</f>
        <v>0</v>
      </c>
      <c r="AS67" s="49">
        <f t="shared" ref="AS67:AS72" si="686">IF(AK67&lt;AI67,1,)</f>
        <v>0</v>
      </c>
      <c r="AT67" s="49">
        <f t="shared" ref="AT67:AT72" si="687">IF(ISERROR(VLOOKUP(AF67,CF:CF,1,FALSE)),0,1)*IF(ISERROR(VLOOKUP(AH67,CF:CF,1,FALSE)),0,1)*AN67</f>
        <v>0</v>
      </c>
      <c r="AU67" s="49">
        <f t="shared" ref="AU67:AU72" si="688">IF(ISERROR(VLOOKUP(AF67,CF:CF,1,FALSE)),0,1)*IF(ISERROR(VLOOKUP(AH67,CF:CF,1,FALSE)),0,1)*AO67</f>
        <v>0</v>
      </c>
      <c r="AV67" s="49">
        <f t="shared" ref="AV67:AV72" si="689">IF(ISERROR(VLOOKUP(AF67,CF:CF,1,FALSE)),0,1)*IF(ISERROR(VLOOKUP(AH67,CF:CF,1,FALSE)),0,1)*AP67</f>
        <v>0</v>
      </c>
      <c r="AW67" s="49">
        <f t="shared" ref="AW67:AW72" si="690">IF(ISERROR(VLOOKUP(AF67,CF:CF,1,FALSE)),0,1)*IF(ISERROR(VLOOKUP(AH67,CF:CF,1,FALSE)),0,1)*AQ67</f>
        <v>0</v>
      </c>
      <c r="AX67" s="49">
        <f t="shared" ref="AX67:AX72" si="691">IF(ISERROR(VLOOKUP(AF67,CF:CF,1,FALSE)),0,1)*IF(ISERROR(VLOOKUP(AH67,CF:CF,1,FALSE)),0,1)*AR67</f>
        <v>0</v>
      </c>
      <c r="AY67" s="49">
        <f t="shared" ref="AY67:AY72" si="692">IF(ISERROR(VLOOKUP(AF67,CF:CF,1,FALSE)),0,1)*IF(ISERROR(VLOOKUP(AH67,CF:CF,1,FALSE)),0,1)*AS67</f>
        <v>0</v>
      </c>
      <c r="AZ67" s="49">
        <f t="shared" ref="AZ67:AZ72" si="693">IF(ISERROR(VLOOKUP(AF67,CZ:CZ,1,FALSE)),0,1)*IF(ISERROR(VLOOKUP(AH67,CZ:CZ,1,FALSE)),0,1)*AN67</f>
        <v>0</v>
      </c>
      <c r="BA67" s="49">
        <f t="shared" ref="BA67:BA72" si="694">IF(ISERROR(VLOOKUP(AF67,CZ:CZ,1,FALSE)),0,1)*IF(ISERROR(VLOOKUP(AH67,CZ:CZ,1,FALSE)),0,1)*AO67</f>
        <v>0</v>
      </c>
      <c r="BB67" s="49">
        <f t="shared" ref="BB67:BB72" si="695">IF(ISERROR(VLOOKUP(AF67,CZ:CZ,1,FALSE)),0,1)*IF(ISERROR(VLOOKUP(AH67,CZ:CZ,1,FALSE)),0,1)*AP67</f>
        <v>0</v>
      </c>
      <c r="BC67" s="49">
        <f t="shared" ref="BC67:BC72" si="696">IF(ISERROR(VLOOKUP(AF67,CZ:CZ,1,FALSE)),0,1)*IF(ISERROR(VLOOKUP(AH67,CZ:CZ,1,FALSE)),0,1)*AQ67</f>
        <v>0</v>
      </c>
      <c r="BD67" s="49">
        <f t="shared" ref="BD67:BD72" si="697">IF(ISERROR(VLOOKUP(AF67,CZ:CZ,1,FALSE)),0,1)*IF(ISERROR(VLOOKUP(AH67,CZ:CZ,1,FALSE)),0,1)*AR67</f>
        <v>0</v>
      </c>
      <c r="BE67" s="49">
        <f t="shared" ref="BE67:BE72" si="698">IF(ISERROR(VLOOKUP(AF67,CZ:CZ,1,FALSE)),0,1)*IF(ISERROR(VLOOKUP(AH67,CZ:CZ,1,FALSE)),0,1)*AS67</f>
        <v>0</v>
      </c>
      <c r="BF67" s="49">
        <f t="shared" ref="BF67:BF72" si="699">IF(ISERROR(VLOOKUP(AF67,DT:DT,1,FALSE)),0,1)*IF(ISERROR(VLOOKUP(AH67,DT:DT,1,FALSE)),0,1)*AN67</f>
        <v>0</v>
      </c>
      <c r="BG67" s="49">
        <f t="shared" ref="BG67:BG72" si="700">IF(ISERROR(VLOOKUP(AF67,DT:DT,1,FALSE)),0,1)*IF(ISERROR(VLOOKUP(AH67,DT:DT,1,FALSE)),0,1)*AO67</f>
        <v>0</v>
      </c>
      <c r="BH67" s="49">
        <f t="shared" ref="BH67:BH72" si="701">IF(ISERROR(VLOOKUP(AF67,DT:DT,1,FALSE)),0,1)*IF(ISERROR(VLOOKUP(AH67,DT:DT,1,FALSE)),0,1)*AP67</f>
        <v>0</v>
      </c>
      <c r="BI67" s="49">
        <f t="shared" ref="BI67:BI72" si="702">IF(ISERROR(VLOOKUP(AF67,DT:DT,1,FALSE)),0,1)*IF(ISERROR(VLOOKUP(AH67,DT:DT,1,FALSE)),0,1)*AQ67</f>
        <v>0</v>
      </c>
      <c r="BJ67" s="49">
        <f t="shared" ref="BJ67:BJ72" si="703">IF(ISERROR(VLOOKUP(AF67,DT:DT,1,FALSE)),0,1)*IF(ISERROR(VLOOKUP(AH67,DT:DT,1,FALSE)),0,1)*AR67</f>
        <v>0</v>
      </c>
      <c r="BK67" s="49">
        <f t="shared" ref="BK67:BK72" si="704">IF(ISERROR(VLOOKUP(AF67,DT:DT,1,FALSE)),0,1)*IF(ISERROR(VLOOKUP(AH67,DT:DT,1,FALSE)),0,1)*AS67</f>
        <v>0</v>
      </c>
      <c r="BL67" s="49">
        <f t="shared" ref="BL67:BL72" si="705">IF(ISERROR(VLOOKUP(AF67,EN:EN,1,FALSE)),0,1)*IF(ISERROR(VLOOKUP(AH67,EN:EN,1,FALSE)),0,1)*AN67</f>
        <v>0</v>
      </c>
      <c r="BM67" s="49">
        <f t="shared" ref="BM67:BM72" si="706">IF(ISERROR(VLOOKUP(AF67,EN:EN,1,FALSE)),0,1)*IF(ISERROR(VLOOKUP(AH67,EN:EN,1,FALSE)),0,1)*AO67</f>
        <v>0</v>
      </c>
      <c r="BN67" s="49">
        <f t="shared" ref="BN67:BN72" si="707">IF(ISERROR(VLOOKUP(AF67,EN:EN,1,FALSE)),0,1)*IF(ISERROR(VLOOKUP(AH67,EN:EN,1,FALSE)),0,1)*AP67</f>
        <v>0</v>
      </c>
      <c r="BO67" s="49">
        <f t="shared" ref="BO67:BO72" si="708">IF(ISERROR(VLOOKUP(AF67,EN:EN,1,FALSE)),0,1)*IF(ISERROR(VLOOKUP(AH67,EN:EN,1,FALSE)),0,1)*AQ67</f>
        <v>0</v>
      </c>
      <c r="BP67" s="49">
        <f t="shared" ref="BP67:BP72" si="709">IF(ISERROR(VLOOKUP(AF67,EN:EN,1,FALSE)),0,1)*IF(ISERROR(VLOOKUP(AH67,EN:EN,1,FALSE)),0,1)*AR67</f>
        <v>0</v>
      </c>
      <c r="BQ67" s="49">
        <f t="shared" ref="BQ67:BQ72" si="710">IF(ISERROR(VLOOKUP(AF67,EN:EN,1,FALSE)),0,1)*IF(ISERROR(VLOOKUP(AH67,EN:EN,1,FALSE)),0,1)*AS67</f>
        <v>0</v>
      </c>
      <c r="BR67" s="23"/>
      <c r="BS67" s="127"/>
      <c r="BT67" s="14" t="s">
        <v>196</v>
      </c>
      <c r="BU67" s="49">
        <f t="shared" ref="BU67:BU70" si="711">(SUMIF(AF$4:AF$108,BT67,AN$4:AN$108)+SUMIF(AH$4:AH$108,BT67,AO$4:AO$108))</f>
        <v>0</v>
      </c>
      <c r="BV67" s="49">
        <f t="shared" ref="BV67:BV70" si="712">(SUMIF(AF$4:AF$108,BT67,AP$4:AP$108)+SUMIF(AH$4:AH$108,BT67,AQ$4:AQ$108))</f>
        <v>0</v>
      </c>
      <c r="BW67" s="49">
        <f t="shared" ref="BW67:BW70" si="713">(SUMIF(AF$4:AF$108,BT67,AR$4:AR$108)+SUMIF(AH$4:AH$108,BT67,AS$4:AS$108))</f>
        <v>0</v>
      </c>
      <c r="BX67" s="49">
        <f t="shared" ref="BX67:BX70" si="714">SUMIF($AF$4:$AF$108,BT67,$AI$4:$AI$108)+SUMIF($AH$4:$AH$108,BT67,$AK$4:$AK$108)</f>
        <v>0</v>
      </c>
      <c r="BY67" s="49">
        <f t="shared" ref="BY67:BY70" si="715">SUMIF($AF$4:$AF$108,BT67,$AK$4:$AK$108)+SUMIF($AH$4:$AH$108,BT67,$AI$4:$AI$108)</f>
        <v>0</v>
      </c>
      <c r="BZ67" s="49">
        <f t="shared" ref="BZ67:BZ70" si="716">BX67-BY67</f>
        <v>0</v>
      </c>
      <c r="CA67" s="49">
        <f t="shared" ref="CA67:CA70" si="717">IFERROR(BU67*3+BV67*1,0)</f>
        <v>0</v>
      </c>
      <c r="CB67" s="49" t="s">
        <v>160</v>
      </c>
      <c r="CC67" s="99">
        <f>RANK(CA67,CA67:CA70)</f>
        <v>1</v>
      </c>
      <c r="CD67" s="49">
        <f>SUMPRODUCT((CA67:CA70=CA67)*(BZ67:BZ70&gt;BZ67))</f>
        <v>0</v>
      </c>
      <c r="CE67" s="14"/>
      <c r="CF67" s="14" t="str">
        <f t="shared" ref="CF67:CF70" si="718">IF(CC67=1,BT67,)</f>
        <v>Spanien</v>
      </c>
      <c r="CG67" s="49">
        <f t="shared" ref="CG67:CG70" si="719">(SUMIF($AF$4:$AF$108,$BT67,$AT$4:$AT$108)+SUMIF($AH$4:$AH$108,$BT67,$AU$4:$AU$108))</f>
        <v>0</v>
      </c>
      <c r="CH67" s="49">
        <f t="shared" ref="CH67:CH70" si="720">(SUMIF($AF$4:$AF$108,$BT67,$AV$4:$AV$108)+SUMIF($AH$4:$AH$108,$BT67,$AW$4:$AW$108))</f>
        <v>0</v>
      </c>
      <c r="CI67" s="49">
        <f t="shared" ref="CI67:CI70" si="721">(SUMIF($AF$4:$AF$108,$BT67,$AX$4:$AX$108)+SUMIF($AH$4:$AH$108,$BT67,$AY$4:$AY$108))</f>
        <v>0</v>
      </c>
      <c r="CJ67" s="49">
        <f t="shared" ref="CJ67:CJ70" si="722">IFERROR(CG67*3+CH67*1,0)</f>
        <v>0</v>
      </c>
      <c r="CK67" s="49" t="str">
        <f t="shared" ref="CK67:CK70" si="723">CB67</f>
        <v>H</v>
      </c>
      <c r="CL67" s="49">
        <f>IF(CF67&gt;0,RANK(CJ67,CJ67:CJ70),)</f>
        <v>1</v>
      </c>
      <c r="CM67" s="49">
        <f>IF(AND(CF67&gt;0,COUNTIF(CL67:CL70,CL67)&gt;1),SUMIFS($AI$4:$AI$108,$AF$4:$AF$108,$BT67,$M$4:$M$108,1)+SUMIFS($AK$4:$AK$108,$AH$4:$AH$108,$BT67,$M$4:$M$108,1)-SUMIFS($AK$4:$AK$108,$AF$4:$AF$108,$BT67,$M$4:$M$108,1)-SUMIFS($AI$4:$AI$108,$AH$4:$AH$108,$BT67,$M$4:$M$108,1),)</f>
        <v>0</v>
      </c>
      <c r="CN67" s="49">
        <f>IF(AND(CF67&gt;0,COUNTIF(CL67:CL70,CL67)&gt;1),CL67+RANK(CM67,CM67:CM70)-1,CL67)</f>
        <v>1</v>
      </c>
      <c r="CO67" s="49">
        <f>IF(AND(CF67&gt;0,COUNTIF(CN67:CN70,CN67)&gt;1),SUMIFS($AI$4:$AI$108,$AF$4:$AF$108,$BT67,$M$4:$M$108,1)+SUMIFS($AK$4:$AK$108,$AH$4:$AH$108,$BT67,$M$4:$M$108,1),)</f>
        <v>0</v>
      </c>
      <c r="CP67" s="49">
        <f>IF(AND(CF67&gt;0,COUNTIF(CN67:CN70,CN67)&gt;1),CN67+RANK(CO67,CO67:CO70)-1,CN67)</f>
        <v>1</v>
      </c>
      <c r="CQ67" s="49">
        <f t="shared" ref="CQ67:CQ70" si="724">IF(CP67=0,"",CP67)</f>
        <v>1</v>
      </c>
      <c r="CR67" s="49">
        <f>IF(OR(CQ67="",COUNTIF(CQ67:CQ70,CQ67)=1),"",$BZ67)</f>
        <v>0</v>
      </c>
      <c r="CS67" s="49">
        <f>IF(CQ67="","",IF(COUNTIF(CQ67:CQ70,CQ67)=1,CQ67,CQ67+RANK(CR67,CR67:CR70,0)-1))</f>
        <v>1</v>
      </c>
      <c r="CT67" s="49">
        <f>IF(OR(CS67="",COUNTIF(CS67:CS70,CS67)=1),"",$BX67)</f>
        <v>0</v>
      </c>
      <c r="CU67" s="49">
        <f>IF(CQ67="","",IF(COUNTIF(CS67:CS70,CS67)=1,CS67,CS67+RANK(CT67,CT67:CT70,0)-1))</f>
        <v>1</v>
      </c>
      <c r="CV67" s="49">
        <f>IF(OR(CU67="",COUNTIF(CU67:CU70,CU67)=1),"",$BU67)</f>
        <v>0</v>
      </c>
      <c r="CW67" s="49">
        <f>IF(CQ67="","",IF(COUNTIF(CU67:CU70,CU67)=1,CU67,CU67+RANK(CV67,CV67:CV70,0)-1))</f>
        <v>1</v>
      </c>
      <c r="CX67" s="49">
        <f>IF(CF67&gt;0,BM65+RANK(CW67,CW67:CW70,1),)</f>
        <v>1</v>
      </c>
      <c r="CY67" s="14"/>
      <c r="CZ67" s="14">
        <f t="shared" ref="CZ67:CZ70" si="725">IF(CC67=2,BT67,)</f>
        <v>0</v>
      </c>
      <c r="DA67" s="49">
        <f t="shared" ref="DA67:DA70" si="726">(SUMIF($AF$4:$AF$108,$BT67,$AZ$4:$AZ$108)+SUMIF($AH$4:$AH$108,$BT67,$BA$4:$BA$108))</f>
        <v>0</v>
      </c>
      <c r="DB67" s="49">
        <f t="shared" ref="DB67:DB70" si="727">(SUMIF($AF$4:$AF$108,$BT67,$BB$4:$BB$108)+SUMIF($AH$4:$AH$108,$BT67,$BC$4:$BC$108))</f>
        <v>0</v>
      </c>
      <c r="DC67" s="49">
        <f t="shared" ref="DC67:DC70" si="728">(SUMIF($AF$4:$AF$108,$BT67,$BD$4:$BD$108)+SUMIF($AH$4:$AH$108,$BT67,$BE$4:$BE$108))</f>
        <v>0</v>
      </c>
      <c r="DD67" s="49">
        <f t="shared" ref="DD67:DD70" si="729">IFERROR(DA67*3+DB67*1,0)</f>
        <v>0</v>
      </c>
      <c r="DE67" s="49" t="str">
        <f t="shared" ref="DE67:DE70" si="730">$CB67</f>
        <v>H</v>
      </c>
      <c r="DF67" s="49">
        <f>IF(CZ67&gt;0,RANK(DD67,DD67:DD70)+CG65,)</f>
        <v>0</v>
      </c>
      <c r="DG67" s="49">
        <f>IF(AND(CZ67&gt;0,COUNTIF(DF67:DF70,DF67)&gt;1),SUMIFS($AI$4:$AI$108,$AF$4:$AF$108,$BT67,$M$4:$M$108,2)+SUMIFS($AK$4:$AK$108,$AH$4:$AH108,$BT67,$M$4:$M$108,2)-SUMIFS($AK$4:$AK$108,$AF$4:$AF$108,$BT67,$M$4:$M$108,2)-SUMIFS($AI$4:$AI$108,$AH$4:$AH$108,$BT67,$M$4:$M$108,2),)</f>
        <v>0</v>
      </c>
      <c r="DH67" s="49">
        <f>IF(AND(CZ67&gt;0,COUNTIF(DF67:DF70,DF67)&gt;1),DF67+RANK(DG67,DG67:DG70)-1,DF67)</f>
        <v>0</v>
      </c>
      <c r="DI67" s="49">
        <f>IF(AND(CZ67&gt;0,COUNTIF(DH67:DH70,DH67)&gt;1),SUMIFS($AI$4:$AI$108,$AF$4:$AF$108,$BT67,$M$4:$M$108,2)+SUMIFS($AK$4:$AK$108,$AH$4:$AH$108,$BT67,$M$4:$M$108,2),)</f>
        <v>0</v>
      </c>
      <c r="DJ67" s="49">
        <f>IF(AND(CZ67&gt;0,COUNTIF(DH67:DH70,DH67)&gt;1),DH67+RANK(DI67,DI67:DI70)-1,DH67)</f>
        <v>0</v>
      </c>
      <c r="DK67" s="49" t="str">
        <f t="shared" ref="DK67:DK70" si="731">IF(DJ67=0,"",DJ67)</f>
        <v/>
      </c>
      <c r="DL67" s="49" t="str">
        <f>IF(OR(DK67="",COUNTIF(DK67:DK70,DK67)=1),"",$BZ67)</f>
        <v/>
      </c>
      <c r="DM67" s="49" t="str">
        <f>IF(DK67="","",IF(COUNTIF(DK67:DK70,DK67)=1,DK67,DK67+RANK(DL67,DL67:DL70,0)-1))</f>
        <v/>
      </c>
      <c r="DN67" s="49" t="str">
        <f>IF(OR(DM67="",COUNTIF(DM67:DM70,DM67)=1),"",$BX67)</f>
        <v/>
      </c>
      <c r="DO67" s="49" t="str">
        <f>IF(DK67="","",IF(COUNTIF(DM67:DM70,DM67)=1,DM67,DM67+RANK(DN67,DN67:DN70,0)-1))</f>
        <v/>
      </c>
      <c r="DP67" s="49" t="str">
        <f>IF(OR(DO67="",COUNTIF(DO67:DO70,DO67)=1),"",$BU67)</f>
        <v/>
      </c>
      <c r="DQ67" s="49" t="str">
        <f>IF(DK67="","",IF(COUNTIF(DO67:DO70,DO67)=1,DO67,DO67+RANK(DP67,DP67:DP70,0)-1))</f>
        <v/>
      </c>
      <c r="DR67" s="49">
        <f>IF(CZ67&gt;0,CG65+RANK(DQ67,DQ67:DQ70,1),)</f>
        <v>0</v>
      </c>
      <c r="DS67" s="14"/>
      <c r="DT67" s="49">
        <f t="shared" ref="DT67:DT70" si="732">IF(CC67=3,BT67,)</f>
        <v>0</v>
      </c>
      <c r="DU67" s="49">
        <f t="shared" ref="DU67:DU70" si="733">(SUMIF($AF$4:$AF$108,BT67,$BF$4:$BF$108)+SUMIF($AH$4:$AH$108,BT67,$BG$4:$BG$108))</f>
        <v>0</v>
      </c>
      <c r="DV67" s="49">
        <f t="shared" ref="DV67:DV70" si="734">(SUMIF($AF$4:$AF$108,BT67,$BH$4:$BH$108)+SUMIF($AH$4:$AH$108,BT67,$BI$4:$BI$108))</f>
        <v>0</v>
      </c>
      <c r="DW67" s="49">
        <f t="shared" ref="DW67:DW70" si="735">(SUMIF($AF$4:$AF$108,BT67,$BJ$4:$BJ$108)+SUMIF($AH$4:$AH$108,BT67,$BK$4:$BK$108))</f>
        <v>0</v>
      </c>
      <c r="DX67" s="49">
        <f t="shared" ref="DX67:DX70" si="736">IFERROR(DU67*3+DV67*1,0)</f>
        <v>0</v>
      </c>
      <c r="DY67" s="49" t="str">
        <f t="shared" ref="DY67:DY70" si="737">CB67</f>
        <v>H</v>
      </c>
      <c r="DZ67" s="49">
        <f>IF(DT67&gt;0,RANK(DX67,DX67:DX70)+CG65+DA65,)</f>
        <v>0</v>
      </c>
      <c r="EA67" s="49">
        <f>IF(AND(DT67&gt;0,COUNTIF(DZ67:DZ70,DZ67)&gt;1),SUMIFS($AI$4:$AI$108,$AF$4:$AF$108,$BT67,$M$4:$M$108,3)+SUMIFS($AK$4:$AK$108,$AH$4:$AH$108,$BT67,$M$4:$M$108,3)-SUMIFS($AK$4:$AK$108,$AF$4:$AF$108,$BT67,$M$4:$M$108,3)-SUMIFS($AI$4:$AI$108,$AH$4:$AH$108,$BT67,$M$4:$M$108,3),)</f>
        <v>0</v>
      </c>
      <c r="EB67" s="49">
        <f>IF(AND(DT67&gt;0,COUNTIF(DZ67:DZ70,DZ67)&gt;1),DZ67+RANK(EA67,EA67:EA70)-1,DZ67)</f>
        <v>0</v>
      </c>
      <c r="EC67" s="49">
        <f>IF(AND(DT67&gt;0,COUNTIF(EB67:EB70,EB67)&gt;1),SUMIFS($AI$4:$AI$108,$AF$4:$AF$108,$BT67,$M$4:$M$108,3)+SUMIFS($AK$4:$AK$108,$AH$4:$AH$108,$BT67,$M$4:$M$108,3),)</f>
        <v>0</v>
      </c>
      <c r="ED67" s="49">
        <f>IF(AND(DT67&gt;0,COUNTIF(EB67:EB70,EB67)&gt;1),EB67+RANK(EC67,EC67:EC70)-1,EB67)</f>
        <v>0</v>
      </c>
      <c r="EE67" s="49" t="str">
        <f t="shared" ref="EE67:EE70" si="738">IF(ED67=0,"",ED67)</f>
        <v/>
      </c>
      <c r="EF67" s="49" t="str">
        <f>IF(OR(EE67="",COUNTIF(EE67:EE70,EE67)=1),"",$BZ67)</f>
        <v/>
      </c>
      <c r="EG67" s="49" t="str">
        <f>IF(EE67="","",IF(COUNTIF(EE67:EE70,EE67)=1,EE67,EE67+RANK(EF67,EF67:EF70,0)-1))</f>
        <v/>
      </c>
      <c r="EH67" s="49" t="str">
        <f>IF(OR(EG67="",COUNTIF(EG67:EG70,EG67)=1),"",$BX67)</f>
        <v/>
      </c>
      <c r="EI67" s="49" t="str">
        <f>IF(EE67="","",IF(COUNTIF(EG67:EG70,EG67)=1,EG67,EG67+RANK(EH67,EH67:EH70,0)-1))</f>
        <v/>
      </c>
      <c r="EJ67" s="49" t="str">
        <f>IF(OR(EI67="",COUNTIF(EI67:EI70,EI67)=1),"",$BU67)</f>
        <v/>
      </c>
      <c r="EK67" s="49" t="str">
        <f>IF(EE67="","",IF(COUNTIF(EI67:EI70,EI67)=1,EI67,EI67+RANK(EJ67,EJ67:EJ70,0)-1))</f>
        <v/>
      </c>
      <c r="EL67" s="49">
        <f>IF(DT67&gt;0,CG65+DA65+RANK(EK67,EK67:EK70,1),)</f>
        <v>0</v>
      </c>
      <c r="EM67" s="14"/>
      <c r="EN67" s="49">
        <f t="shared" ref="EN67:EN70" si="739">IF(CC67=4,BT67,)</f>
        <v>0</v>
      </c>
      <c r="EO67" s="49">
        <f t="shared" ref="EO67:EO70" si="740">(SUMIF($AF$4:$AF$108,$BT67,$BL$4:$BL$108)+SUMIF($AH$4:$AH$108,$BT67,$BM$4:$BM$108))</f>
        <v>0</v>
      </c>
      <c r="EP67" s="49">
        <f t="shared" ref="EP67:EP70" si="741">(SUMIF($AF$4:$AF$108,$BT67,$BN$4:$BN$108)+SUMIF($AH$4:$AH$108,$BT67,$BO$4:$BO$108))</f>
        <v>0</v>
      </c>
      <c r="EQ67" s="49">
        <f t="shared" ref="EQ67:EQ70" si="742">(SUMIF($AF$4:$AF$108,$BT67,$BP$4:$BP$108)+SUMIF($AH$4:$AH$108,$BT67,$BQ$4:$BQ$108))</f>
        <v>0</v>
      </c>
      <c r="ER67" s="49">
        <f t="shared" ref="ER67:ER70" si="743">IFERROR(EO67*3+EP67*1,0)</f>
        <v>0</v>
      </c>
      <c r="ES67" s="49" t="str">
        <f t="shared" ref="ES67:ES70" si="744">$CB67</f>
        <v>H</v>
      </c>
      <c r="ET67" s="49">
        <f>IF(EN67&gt;0,RANK(ER67,ER67:ER70)+CG65+DA65+DU65,)</f>
        <v>0</v>
      </c>
      <c r="EU67" s="49">
        <f>IF(AND(EN67&gt;0,COUNTIF(ET67:ET70,ET67)&gt;1),SUMIFS($AI$4:$AI$108,$AF$4:$AF$108,$BT67,$M$4:$M$108,4)+SUMIFS($AK$4:$AK$108,$AH$4:$AH$108,$BT67,$M$4:$M$108,4)-SUMIFS($AK$4:$AK$108,$AF$4:$AF$108,$BT67,$M$4:$M$108,4)-SUMIFS($AI$4:$AI$108,$AH$4:$AH$108,$BT67,$M$4:$M$108,4),)</f>
        <v>0</v>
      </c>
      <c r="EV67" s="49">
        <f>IF(AND(EN67&gt;0,COUNTIF(ET67:ET70,ET67)&gt;1),ET67+RANK(EU67,EU67:EU70)-1,ET67)</f>
        <v>0</v>
      </c>
      <c r="EW67" s="49">
        <f t="shared" ref="EW67:EW70" si="745">IF(AND(EN67&gt;0,COUNTIF(EV67:EV70,EV67)&gt;1),SUMIFS($AI$4:$AI$108,$AF$4:$AF$108,$BT67,$M$4:$M$108,4)+SUMIFS($AK$4:$AK$108,$AH$4:$AH$108,$BT67,$M$4:$M$108,4),)</f>
        <v>0</v>
      </c>
      <c r="EX67" s="49">
        <f>IF(AND(EN67&gt;0,COUNTIF(EV67:EV70,EV67)&gt;1),EV67+RANK(EW67,EW67:EW70)-1,EV67)</f>
        <v>0</v>
      </c>
      <c r="EY67" s="49" t="str">
        <f t="shared" ref="EY67:EY70" si="746">IF(EX67=0,"",EX67)</f>
        <v/>
      </c>
      <c r="EZ67" s="49" t="str">
        <f>IF(OR(EY67="",COUNTIF(EY67:EY70,EY67)=1),"",$BZ67)</f>
        <v/>
      </c>
      <c r="FA67" s="49" t="str">
        <f>IF(EY67="","",IF(COUNTIF(EY67:EY70,EY67)=1,EY67,EY67+RANK(EZ67,EZ67:EZ70,0)-1))</f>
        <v/>
      </c>
      <c r="FB67" s="49" t="str">
        <f>IF(OR(FA67="",COUNTIF(FA67:FA70,FA67)=1),"",$BX67)</f>
        <v/>
      </c>
      <c r="FC67" s="49" t="str">
        <f>IF(EY67="","",IF(COUNTIF(FA67:FA70,FA67)=1,FA67,FA67+RANK(FB67,FB67:FB70,0)-1))</f>
        <v/>
      </c>
      <c r="FD67" s="49" t="str">
        <f>IF(OR(FC67="",COUNTIF(FC67:FC70,FC67)=1),"",$BU67)</f>
        <v/>
      </c>
      <c r="FE67" s="49" t="str">
        <f>IF(EY67="","",IF(COUNTIF(FC67:FC70,FC67)=1,FC67,FC67+RANK(FD67,FD67:FD70,0)-1))</f>
        <v/>
      </c>
      <c r="FF67" s="49">
        <f>IF(EN67&gt;0,CG65+DA65+DU65+RANK(FE67,FE67:FE70,1),)</f>
        <v>0</v>
      </c>
      <c r="FG67" s="14"/>
      <c r="FH67" s="49">
        <f>IFERROR(VLOOKUP(FJ67,CF66:CX70,19,FALSE),IFERROR(VLOOKUP(FJ67,CZ66:DR70,19,FALSE),IFERROR(VLOOKUP(FJ67,DT66:EL70,19,FALSE),VLOOKUP(FJ67,EN66:FF70,19,FALSE))))</f>
        <v>1</v>
      </c>
      <c r="FI67" s="49">
        <f>RANK(FH67,FH67:FH70,1)+COUNTIF(FH67,FH67)-1</f>
        <v>1</v>
      </c>
      <c r="FJ67" s="14" t="str">
        <f t="shared" ref="FJ67:FJ70" si="747">BT67</f>
        <v>Spanien</v>
      </c>
      <c r="FK67" s="42"/>
      <c r="FL67" s="42"/>
      <c r="FM67" s="42"/>
      <c r="FN67" s="42"/>
      <c r="FO67" s="42"/>
      <c r="FP67" s="42"/>
      <c r="FQ67" s="42"/>
      <c r="FR67" s="42"/>
      <c r="FS67" s="42"/>
      <c r="FT67" s="42"/>
      <c r="FU67" s="42"/>
      <c r="FV67" s="42"/>
      <c r="FW67" s="42"/>
      <c r="FX67" s="42"/>
      <c r="FY67" s="42"/>
      <c r="FZ67" s="44">
        <v>65</v>
      </c>
      <c r="GA67" s="44" t="str">
        <f t="shared" si="79"/>
        <v>EGBDIHLK</v>
      </c>
      <c r="GB67" s="44" t="s">
        <v>148</v>
      </c>
      <c r="GC67" s="44" t="s">
        <v>149</v>
      </c>
      <c r="GD67" s="44" t="s">
        <v>146</v>
      </c>
      <c r="GE67" s="44" t="s">
        <v>147</v>
      </c>
      <c r="GF67" s="44" t="s">
        <v>150</v>
      </c>
      <c r="GG67" s="44" t="s">
        <v>160</v>
      </c>
      <c r="GH67" s="44" t="s">
        <v>152</v>
      </c>
      <c r="GI67" s="44" t="s">
        <v>151</v>
      </c>
      <c r="GJ67" s="100" t="str">
        <f t="shared" ref="GJ67:GQ67" si="748">VLOOKUP(GB67,$FM$3:$FN$15,2,FALSE)</f>
        <v>Elfenbenskusten</v>
      </c>
      <c r="GK67" s="100" t="str">
        <f t="shared" si="748"/>
        <v>Iran</v>
      </c>
      <c r="GL67" s="100" t="str">
        <f t="shared" si="748"/>
        <v>Qatar</v>
      </c>
      <c r="GM67" s="100" t="str">
        <f t="shared" si="748"/>
        <v>Australien</v>
      </c>
      <c r="GN67" s="100" t="str">
        <f t="shared" si="748"/>
        <v>Irak</v>
      </c>
      <c r="GO67" s="100" t="str">
        <f t="shared" si="748"/>
        <v>Saudiarabien</v>
      </c>
      <c r="GP67" s="100" t="str">
        <f t="shared" si="748"/>
        <v>Ghana</v>
      </c>
      <c r="GQ67" s="100" t="str">
        <f t="shared" si="748"/>
        <v>Uzbekistan</v>
      </c>
      <c r="GR67" s="42" t="str">
        <f t="shared" si="81"/>
        <v/>
      </c>
      <c r="GS67" s="42"/>
      <c r="GT67" s="42"/>
      <c r="GU67" s="42"/>
      <c r="GV67" s="42"/>
      <c r="GW67" s="42"/>
      <c r="GX67" s="44"/>
    </row>
    <row r="68" spans="1:206" ht="14.25" customHeight="1" x14ac:dyDescent="0.35">
      <c r="A68" s="42"/>
      <c r="B68" s="85">
        <v>13</v>
      </c>
      <c r="C68" s="86">
        <v>46189</v>
      </c>
      <c r="D68" s="87" t="s">
        <v>198</v>
      </c>
      <c r="E68" s="88" t="s">
        <v>157</v>
      </c>
      <c r="F68" s="89" t="s">
        <v>199</v>
      </c>
      <c r="G68" s="90"/>
      <c r="H68" s="85" t="s">
        <v>157</v>
      </c>
      <c r="I68" s="90"/>
      <c r="J68" s="85" t="str">
        <f t="shared" si="667"/>
        <v/>
      </c>
      <c r="K68" s="160">
        <f>IF(OR(G68="",I68="",'Resultat &amp; tabell'!G68="",'Resultat &amp; tabell'!I68=""),0,IF(G68='Resultat &amp; tabell'!G68,1,0)+IF(I68='Resultat &amp; tabell'!I68,1,0)+IF(J68='Resultat &amp; tabell'!J68,3,0))</f>
        <v>0</v>
      </c>
      <c r="L68" s="155"/>
      <c r="M68" s="92">
        <f t="shared" si="668"/>
        <v>1</v>
      </c>
      <c r="N68" s="46">
        <v>2</v>
      </c>
      <c r="O68" s="104" t="str">
        <f>VLOOKUP(N68,FI67:FJ70,2,FALSE)</f>
        <v>Kap Verde</v>
      </c>
      <c r="P68" s="105">
        <f t="shared" si="669"/>
        <v>0</v>
      </c>
      <c r="Q68" s="105">
        <f t="shared" si="670"/>
        <v>0</v>
      </c>
      <c r="R68" s="105">
        <f t="shared" si="671"/>
        <v>0</v>
      </c>
      <c r="S68" s="105">
        <f t="shared" si="672"/>
        <v>0</v>
      </c>
      <c r="T68" s="105">
        <f t="shared" si="673"/>
        <v>0</v>
      </c>
      <c r="U68" s="105">
        <f t="shared" si="674"/>
        <v>0</v>
      </c>
      <c r="V68" s="106">
        <f t="shared" si="675"/>
        <v>0</v>
      </c>
      <c r="W68" s="42"/>
      <c r="X68" s="43"/>
      <c r="Y68" s="44"/>
      <c r="Z68" s="44"/>
      <c r="AA68" s="44"/>
      <c r="AB68" s="47"/>
      <c r="AC68" s="48"/>
      <c r="AD68" s="42"/>
      <c r="AE68" s="98">
        <f t="shared" ref="AE68:AH68" si="749">C68</f>
        <v>46189</v>
      </c>
      <c r="AF68" s="98" t="str">
        <f t="shared" si="749"/>
        <v>Saudiarabien</v>
      </c>
      <c r="AG68" s="98" t="str">
        <f t="shared" si="749"/>
        <v>-</v>
      </c>
      <c r="AH68" s="98" t="str">
        <f t="shared" si="749"/>
        <v>Uruguay</v>
      </c>
      <c r="AI68" s="90" t="str">
        <f t="shared" si="677"/>
        <v/>
      </c>
      <c r="AJ68" s="85" t="str">
        <f t="shared" si="678"/>
        <v>-</v>
      </c>
      <c r="AK68" s="90" t="str">
        <f t="shared" si="679"/>
        <v/>
      </c>
      <c r="AL68" s="85" t="str">
        <f t="shared" si="680"/>
        <v/>
      </c>
      <c r="AM68" s="91"/>
      <c r="AN68" s="49">
        <f t="shared" si="681"/>
        <v>0</v>
      </c>
      <c r="AO68" s="49">
        <f t="shared" si="682"/>
        <v>0</v>
      </c>
      <c r="AP68" s="49">
        <f t="shared" si="683"/>
        <v>0</v>
      </c>
      <c r="AQ68" s="49">
        <f t="shared" si="684"/>
        <v>0</v>
      </c>
      <c r="AR68" s="49">
        <f t="shared" si="685"/>
        <v>0</v>
      </c>
      <c r="AS68" s="49">
        <f t="shared" si="686"/>
        <v>0</v>
      </c>
      <c r="AT68" s="49">
        <f t="shared" si="687"/>
        <v>0</v>
      </c>
      <c r="AU68" s="49">
        <f t="shared" si="688"/>
        <v>0</v>
      </c>
      <c r="AV68" s="49">
        <f t="shared" si="689"/>
        <v>0</v>
      </c>
      <c r="AW68" s="49">
        <f t="shared" si="690"/>
        <v>0</v>
      </c>
      <c r="AX68" s="49">
        <f t="shared" si="691"/>
        <v>0</v>
      </c>
      <c r="AY68" s="49">
        <f t="shared" si="692"/>
        <v>0</v>
      </c>
      <c r="AZ68" s="49">
        <f t="shared" si="693"/>
        <v>0</v>
      </c>
      <c r="BA68" s="49">
        <f t="shared" si="694"/>
        <v>0</v>
      </c>
      <c r="BB68" s="49">
        <f t="shared" si="695"/>
        <v>0</v>
      </c>
      <c r="BC68" s="49">
        <f t="shared" si="696"/>
        <v>0</v>
      </c>
      <c r="BD68" s="49">
        <f t="shared" si="697"/>
        <v>0</v>
      </c>
      <c r="BE68" s="49">
        <f t="shared" si="698"/>
        <v>0</v>
      </c>
      <c r="BF68" s="49">
        <f t="shared" si="699"/>
        <v>0</v>
      </c>
      <c r="BG68" s="49">
        <f t="shared" si="700"/>
        <v>0</v>
      </c>
      <c r="BH68" s="49">
        <f t="shared" si="701"/>
        <v>0</v>
      </c>
      <c r="BI68" s="49">
        <f t="shared" si="702"/>
        <v>0</v>
      </c>
      <c r="BJ68" s="49">
        <f t="shared" si="703"/>
        <v>0</v>
      </c>
      <c r="BK68" s="49">
        <f t="shared" si="704"/>
        <v>0</v>
      </c>
      <c r="BL68" s="49">
        <f t="shared" si="705"/>
        <v>0</v>
      </c>
      <c r="BM68" s="49">
        <f t="shared" si="706"/>
        <v>0</v>
      </c>
      <c r="BN68" s="49">
        <f t="shared" si="707"/>
        <v>0</v>
      </c>
      <c r="BO68" s="49">
        <f t="shared" si="708"/>
        <v>0</v>
      </c>
      <c r="BP68" s="49">
        <f t="shared" si="709"/>
        <v>0</v>
      </c>
      <c r="BQ68" s="49">
        <f t="shared" si="710"/>
        <v>0</v>
      </c>
      <c r="BR68" s="14"/>
      <c r="BS68" s="14"/>
      <c r="BT68" s="14" t="s">
        <v>197</v>
      </c>
      <c r="BU68" s="49">
        <f t="shared" si="711"/>
        <v>0</v>
      </c>
      <c r="BV68" s="49">
        <f t="shared" si="712"/>
        <v>0</v>
      </c>
      <c r="BW68" s="49">
        <f t="shared" si="713"/>
        <v>0</v>
      </c>
      <c r="BX68" s="49">
        <f t="shared" si="714"/>
        <v>0</v>
      </c>
      <c r="BY68" s="49">
        <f t="shared" si="715"/>
        <v>0</v>
      </c>
      <c r="BZ68" s="49">
        <f t="shared" si="716"/>
        <v>0</v>
      </c>
      <c r="CA68" s="49">
        <f t="shared" si="717"/>
        <v>0</v>
      </c>
      <c r="CB68" s="49" t="s">
        <v>160</v>
      </c>
      <c r="CC68" s="99">
        <f>RANK(CA68,CA67:CA70)</f>
        <v>1</v>
      </c>
      <c r="CD68" s="49">
        <f>SUMPRODUCT((CA67:CA70=CA68)*(BZ67:BZ70&gt;BZ68))</f>
        <v>0</v>
      </c>
      <c r="CE68" s="14"/>
      <c r="CF68" s="14" t="str">
        <f t="shared" si="718"/>
        <v>Kap Verde</v>
      </c>
      <c r="CG68" s="49">
        <f t="shared" si="719"/>
        <v>0</v>
      </c>
      <c r="CH68" s="49">
        <f t="shared" si="720"/>
        <v>0</v>
      </c>
      <c r="CI68" s="49">
        <f t="shared" si="721"/>
        <v>0</v>
      </c>
      <c r="CJ68" s="49">
        <f t="shared" si="722"/>
        <v>0</v>
      </c>
      <c r="CK68" s="49" t="str">
        <f t="shared" si="723"/>
        <v>H</v>
      </c>
      <c r="CL68" s="49">
        <f>IF(CF68&gt;0,RANK(CJ68,CJ67:CJ70),)</f>
        <v>1</v>
      </c>
      <c r="CM68" s="49">
        <f>IF(AND(CF68&gt;0,COUNTIF(CL67:CL70,CL68)&gt;1),SUMIFS($AI$4:$AI$108,$AF$4:$AF$108,$BT68,$M$4:$M$108,1)+SUMIFS($AK$4:$AK$108,$AH$4:$AH$108,$BT68,$M$4:$M$108,1)-SUMIFS($AK$4:$AK$108,$AF$4:$AF$108,$BT68,$M$4:$M$108,1)-SUMIFS($AI$4:$AI$108,$AH$4:$AH$108,$BT68,$M$4:$M$108,1),)</f>
        <v>0</v>
      </c>
      <c r="CN68" s="49">
        <f>IF(AND(CF68&gt;0,COUNTIF(CL67:CL70,CL68)&gt;1),CL68+RANK(CM68,CM67:CM70)-1,CL68)</f>
        <v>1</v>
      </c>
      <c r="CO68" s="49">
        <f>IF(AND(CF68&gt;0,COUNTIF(CN67:CN70,CN68)&gt;1),SUMIFS($AI$4:$AI$108,$AF$4:$AF$108,$BT68,$M$4:$M$108,1)+SUMIFS($AK$4:$AK$108,$AH$4:$AH$108,$BT68,$M$4:$M$108,1),)</f>
        <v>0</v>
      </c>
      <c r="CP68" s="49">
        <f>IF(AND(CF68&gt;0,COUNTIF(CN67:CN70,CN68)&gt;1),CN68+RANK(CO68,CO67:CO70)-1,CN68)</f>
        <v>1</v>
      </c>
      <c r="CQ68" s="49">
        <f t="shared" si="724"/>
        <v>1</v>
      </c>
      <c r="CR68" s="49">
        <f>IF(OR(CQ68="",COUNTIF(CQ67:CQ70,CQ68)=1),"",$BZ68)</f>
        <v>0</v>
      </c>
      <c r="CS68" s="49">
        <f>IF(CQ68="","",IF(COUNTIF(CQ67:CQ70,CQ68)=1,CQ68,CQ68+RANK(CR68,CR67:CR70,0)-1))</f>
        <v>1</v>
      </c>
      <c r="CT68" s="49">
        <f>IF(OR(CS68="",COUNTIF(CS67:CS70,CS68)=1),"",$BX68)</f>
        <v>0</v>
      </c>
      <c r="CU68" s="49">
        <f>IF(CQ68="","",IF(COUNTIF(CS67:CS70,CS68)=1,CS68,CS68+RANK(CT68,CT67:CT70,0)-1))</f>
        <v>1</v>
      </c>
      <c r="CV68" s="49">
        <f>IF(OR(CU68="",COUNTIF(CU67:CU70,CU68)=1),"",$BU68)</f>
        <v>0</v>
      </c>
      <c r="CW68" s="49">
        <f>IF(CQ68="","",IF(COUNTIF(CU67:CU70,CU68)=1,CU68,CU68+RANK(CV68,CV67:CV70,0)-1))</f>
        <v>1</v>
      </c>
      <c r="CX68" s="49">
        <f>IF(CF68&gt;0,BM65+RANK(CW68,CW67:CW70,1),)</f>
        <v>1</v>
      </c>
      <c r="CY68" s="14"/>
      <c r="CZ68" s="14">
        <f t="shared" si="725"/>
        <v>0</v>
      </c>
      <c r="DA68" s="49">
        <f t="shared" si="726"/>
        <v>0</v>
      </c>
      <c r="DB68" s="49">
        <f t="shared" si="727"/>
        <v>0</v>
      </c>
      <c r="DC68" s="49">
        <f t="shared" si="728"/>
        <v>0</v>
      </c>
      <c r="DD68" s="49">
        <f t="shared" si="729"/>
        <v>0</v>
      </c>
      <c r="DE68" s="49" t="str">
        <f t="shared" si="730"/>
        <v>H</v>
      </c>
      <c r="DF68" s="49">
        <f>IF(CZ68&gt;0,RANK(DD68,DD67:DD70)+CG65,)</f>
        <v>0</v>
      </c>
      <c r="DG68" s="49">
        <f>IF(AND(CZ68&gt;0,COUNTIF(DF67:DF70,DF68)&gt;1),SUMIFS($AI$4:$AI$108,$AF$4:$AF$108,$BT68,$M$4:$M$108,2)+SUMIFS($AK$4:$AK$108,$AH$4:$AH108,$BT68,$M$4:$M$108,2)-SUMIFS($AK$4:$AK$108,$AF$4:$AF$108,$BT68,$M$4:$M$108,2)-SUMIFS($AI$4:$AI$108,$AH$4:$AH$108,$BT68,$M$4:$M$108,2),)</f>
        <v>0</v>
      </c>
      <c r="DH68" s="49">
        <f>IF(AND(CZ68&gt;0,COUNTIF(DF67:DF70,DF68)&gt;1),DF68+RANK(DG68,DG67:DG70)-1,DF68)</f>
        <v>0</v>
      </c>
      <c r="DI68" s="49">
        <f>IF(AND(CZ68&gt;0,COUNTIF(DH67:DH70,DH68)&gt;1),SUMIFS($AI$4:$AI$108,$AF$4:$AF$108,$BT68,$M$4:$M$108,2)+SUMIFS($AK$4:$AK$108,$AH$4:$AH$108,$BT68,$M$4:$M$108,2),)</f>
        <v>0</v>
      </c>
      <c r="DJ68" s="49">
        <f>IF(AND(CZ68&gt;0,COUNTIF(DH67:DH70,DH68)&gt;1),DH68+RANK(DI68,DI67:DI70)-1,DH68)</f>
        <v>0</v>
      </c>
      <c r="DK68" s="49" t="str">
        <f t="shared" si="731"/>
        <v/>
      </c>
      <c r="DL68" s="49" t="str">
        <f>IF(OR(DK68="",COUNTIF(DK67:DK70,DK68)=1),"",$BZ68)</f>
        <v/>
      </c>
      <c r="DM68" s="49" t="str">
        <f>IF(DK68="","",IF(COUNTIF(DK67:DK70,DK68)=1,DK68,DK68+RANK(DL68,DL67:DL70,0)-1))</f>
        <v/>
      </c>
      <c r="DN68" s="49" t="str">
        <f>IF(OR(DM68="",COUNTIF(DM67:DM70,DM68)=1),"",$BX68)</f>
        <v/>
      </c>
      <c r="DO68" s="49" t="str">
        <f>IF(DK68="","",IF(COUNTIF(DM67:DM70,DM68)=1,DM68,DM68+RANK(DN68,DN67:DN70,0)-1))</f>
        <v/>
      </c>
      <c r="DP68" s="49" t="str">
        <f>IF(OR(DO68="",COUNTIF(DO67:DO70,DO68)=1),"",$BU68)</f>
        <v/>
      </c>
      <c r="DQ68" s="49" t="str">
        <f>IF(DK68="","",IF(COUNTIF(DO67:DO70,DO68)=1,DO68,DO68+RANK(DP68,DP67:DP70,0)-1))</f>
        <v/>
      </c>
      <c r="DR68" s="49">
        <f>IF(CZ68&gt;0,CG65+RANK(DQ68,DQ67:DQ70,1),)</f>
        <v>0</v>
      </c>
      <c r="DS68" s="14"/>
      <c r="DT68" s="49">
        <f t="shared" si="732"/>
        <v>0</v>
      </c>
      <c r="DU68" s="49">
        <f t="shared" si="733"/>
        <v>0</v>
      </c>
      <c r="DV68" s="49">
        <f t="shared" si="734"/>
        <v>0</v>
      </c>
      <c r="DW68" s="49">
        <f t="shared" si="735"/>
        <v>0</v>
      </c>
      <c r="DX68" s="49">
        <f t="shared" si="736"/>
        <v>0</v>
      </c>
      <c r="DY68" s="49" t="str">
        <f t="shared" si="737"/>
        <v>H</v>
      </c>
      <c r="DZ68" s="49">
        <f>IF(DT68&gt;0,RANK(DX68,DX67:DX70)+CG65+DA65,)</f>
        <v>0</v>
      </c>
      <c r="EA68" s="49">
        <f>IF(AND(DT68&gt;0,COUNTIF(DZ67:DZ70,DZ68)&gt;1),SUMIFS($AI$4:$AI$108,$AF$4:$AF$108,$BT68,$M$4:$M$108,3)+SUMIFS($AK$4:$AK$108,$AH$4:$AH$108,$BT68,$M$4:$M$108,3)-SUMIFS($AK$4:$AK$108,$AF$4:$AF$108,$BT68,$M$4:$M$108,3)-SUMIFS($AI$4:$AI$108,$AH$4:$AH$108,$BT68,$M$4:$M$108,3),)</f>
        <v>0</v>
      </c>
      <c r="EB68" s="49">
        <f>IF(AND(DT68&gt;0,COUNTIF(DZ67:DZ70,DZ68)&gt;1),DZ68+RANK(EA68,EA67:EA70)-1,DZ68)</f>
        <v>0</v>
      </c>
      <c r="EC68" s="49">
        <f>IF(AND(DT68&gt;0,COUNTIF(EB67:EB70,EB68)&gt;1),SUMIFS($AI$4:$AI$108,$AF$4:$AF$108,$BT68,$M$4:$M$108,3)+SUMIFS($AK$4:$AK$108,$AH$4:$AH$108,$BT68,$M$4:$M$108,3),)</f>
        <v>0</v>
      </c>
      <c r="ED68" s="49">
        <f>IF(AND(DT68&gt;0,COUNTIF(EB67:EB70,EB68)&gt;1),EB68+RANK(EC68,EC67:EC70)-1,EB68)</f>
        <v>0</v>
      </c>
      <c r="EE68" s="49" t="str">
        <f t="shared" si="738"/>
        <v/>
      </c>
      <c r="EF68" s="49" t="str">
        <f>IF(OR(EE68="",COUNTIF(EE67:EE70,EE68)=1),"",$BZ68)</f>
        <v/>
      </c>
      <c r="EG68" s="49" t="str">
        <f>IF(EE68="","",IF(COUNTIF(EE67:EE70,EE68)=1,EE68,EE68+RANK(EF68,EF67:EF70,0)-1))</f>
        <v/>
      </c>
      <c r="EH68" s="49" t="str">
        <f>IF(OR(EG68="",COUNTIF(EG67:EG70,EG68)=1),"",$BX68)</f>
        <v/>
      </c>
      <c r="EI68" s="49" t="str">
        <f>IF(EE68="","",IF(COUNTIF(EG67:EG70,EG68)=1,EG68,EG68+RANK(EH68,EH67:EH70,0)-1))</f>
        <v/>
      </c>
      <c r="EJ68" s="49" t="str">
        <f>IF(OR(EI68="",COUNTIF(EI67:EI70,EI68)=1),"",$BU68)</f>
        <v/>
      </c>
      <c r="EK68" s="49" t="str">
        <f>IF(EE68="","",IF(COUNTIF(EI67:EI70,EI68)=1,EI68,EI68+RANK(EJ68,EJ67:EJ70,0)-1))</f>
        <v/>
      </c>
      <c r="EL68" s="49">
        <f>IF(DT68&gt;0,CG65+DA65+RANK(EK68,EK67:EK70,1),)</f>
        <v>0</v>
      </c>
      <c r="EM68" s="14"/>
      <c r="EN68" s="49">
        <f t="shared" si="739"/>
        <v>0</v>
      </c>
      <c r="EO68" s="49">
        <f t="shared" si="740"/>
        <v>0</v>
      </c>
      <c r="EP68" s="49">
        <f t="shared" si="741"/>
        <v>0</v>
      </c>
      <c r="EQ68" s="49">
        <f t="shared" si="742"/>
        <v>0</v>
      </c>
      <c r="ER68" s="49">
        <f t="shared" si="743"/>
        <v>0</v>
      </c>
      <c r="ES68" s="49" t="str">
        <f t="shared" si="744"/>
        <v>H</v>
      </c>
      <c r="ET68" s="49">
        <f>IF(EN68&gt;0,RANK(ER68,ER67:ER70)+CG65+DA65+DU65,)</f>
        <v>0</v>
      </c>
      <c r="EU68" s="49">
        <f>IF(AND(EN68&gt;0,COUNTIF(ET67:ET70,ET68)&gt;1),SUMIFS($AI$4:$AI$108,$AF$4:$AF$108,$BT68,$M$4:$M$108,4)+SUMIFS($AK$4:$AK$108,$AH$4:$AH$108,$BT68,$M$4:$M$108,4)-SUMIFS($AK$4:$AK$108,$AF$4:$AF$108,$BT68,$M$4:$M$108,4)-SUMIFS($AI$4:$AI$108,$AH$4:$AH$108,$BT68,$M$4:$M$108,4),)</f>
        <v>0</v>
      </c>
      <c r="EV68" s="49">
        <f>IF(AND(EN68&gt;0,COUNTIF(ET67:ET70,ET68)&gt;1),ET68+RANK(EU68,EU67:EU70)-1,ET68)</f>
        <v>0</v>
      </c>
      <c r="EW68" s="49">
        <f t="shared" si="745"/>
        <v>0</v>
      </c>
      <c r="EX68" s="49">
        <f>IF(AND(EN68&gt;0,COUNTIF(EV67:EV70,EV68)&gt;1),EV68+RANK(EW68,EW67:EW70)-1,EV68)</f>
        <v>0</v>
      </c>
      <c r="EY68" s="49" t="str">
        <f t="shared" si="746"/>
        <v/>
      </c>
      <c r="EZ68" s="49" t="str">
        <f>IF(OR(EY68="",COUNTIF(EY67:EY70,EY68)=1),"",$BZ68)</f>
        <v/>
      </c>
      <c r="FA68" s="49" t="str">
        <f>IF(EY68="","",IF(COUNTIF(EY67:EY70,EY68)=1,EY68,EY68+RANK(EZ68,EZ67:EZ70,0)-1))</f>
        <v/>
      </c>
      <c r="FB68" s="49" t="str">
        <f>IF(OR(FA68="",COUNTIF(FA67:FA70,FA68)=1),"",$BX68)</f>
        <v/>
      </c>
      <c r="FC68" s="49" t="str">
        <f>IF(EY68="","",IF(COUNTIF(FA67:FA70,FA68)=1,FA68,FA68+RANK(FB68,FB67:FB70,0)-1))</f>
        <v/>
      </c>
      <c r="FD68" s="49" t="str">
        <f>IF(OR(FC68="",COUNTIF(FC67:FC70,FC68)=1),"",$BU68)</f>
        <v/>
      </c>
      <c r="FE68" s="49" t="str">
        <f>IF(EY68="","",IF(COUNTIF(FC67:FC70,FC68)=1,FC68,FC68+RANK(FD68,FD67:FD70,0)-1))</f>
        <v/>
      </c>
      <c r="FF68" s="49">
        <f>IF(EN68&gt;0,CG65+DA65+DU65+RANK(FE68,FE67:FE70,1),)</f>
        <v>0</v>
      </c>
      <c r="FG68" s="14"/>
      <c r="FH68" s="49">
        <f>IFERROR(VLOOKUP(FJ68,CF66:CX70,19,FALSE),IFERROR(VLOOKUP(FJ68,CZ66:DR70,19,FALSE),IFERROR(VLOOKUP(FJ68,DT66:EL70,19,FALSE),VLOOKUP(FJ68,EN66:FF70,19,FALSE))))</f>
        <v>1</v>
      </c>
      <c r="FI68" s="49">
        <f>RANK(FH68,FH67:FH70,1)+COUNTIF(FH67:FH68,FH68)-1</f>
        <v>2</v>
      </c>
      <c r="FJ68" s="14" t="str">
        <f t="shared" si="747"/>
        <v>Kap Verde</v>
      </c>
      <c r="FK68" s="42"/>
      <c r="FL68" s="42"/>
      <c r="FM68" s="42"/>
      <c r="FN68" s="42"/>
      <c r="FO68" s="42"/>
      <c r="FP68" s="42"/>
      <c r="FQ68" s="42"/>
      <c r="FR68" s="42"/>
      <c r="FS68" s="42"/>
      <c r="FT68" s="42"/>
      <c r="FU68" s="42"/>
      <c r="FV68" s="42"/>
      <c r="FW68" s="42"/>
      <c r="FX68" s="42"/>
      <c r="FY68" s="42"/>
      <c r="FZ68" s="44">
        <v>66</v>
      </c>
      <c r="GA68" s="44" t="str">
        <f t="shared" si="79"/>
        <v>EJBDHGLI</v>
      </c>
      <c r="GB68" s="44" t="s">
        <v>148</v>
      </c>
      <c r="GC68" s="44" t="s">
        <v>159</v>
      </c>
      <c r="GD68" s="44" t="s">
        <v>146</v>
      </c>
      <c r="GE68" s="44" t="s">
        <v>147</v>
      </c>
      <c r="GF68" s="44" t="s">
        <v>160</v>
      </c>
      <c r="GG68" s="44" t="s">
        <v>149</v>
      </c>
      <c r="GH68" s="44" t="s">
        <v>152</v>
      </c>
      <c r="GI68" s="44" t="s">
        <v>150</v>
      </c>
      <c r="GJ68" s="100" t="str">
        <f t="shared" ref="GJ68:GQ68" si="750">VLOOKUP(GB68,$FM$3:$FN$15,2,FALSE)</f>
        <v>Elfenbenskusten</v>
      </c>
      <c r="GK68" s="100" t="str">
        <f t="shared" si="750"/>
        <v>Österrike</v>
      </c>
      <c r="GL68" s="100" t="str">
        <f t="shared" si="750"/>
        <v>Qatar</v>
      </c>
      <c r="GM68" s="100" t="str">
        <f t="shared" si="750"/>
        <v>Australien</v>
      </c>
      <c r="GN68" s="100" t="str">
        <f t="shared" si="750"/>
        <v>Saudiarabien</v>
      </c>
      <c r="GO68" s="100" t="str">
        <f t="shared" si="750"/>
        <v>Iran</v>
      </c>
      <c r="GP68" s="100" t="str">
        <f t="shared" si="750"/>
        <v>Ghana</v>
      </c>
      <c r="GQ68" s="100" t="str">
        <f t="shared" si="750"/>
        <v>Irak</v>
      </c>
      <c r="GR68" s="42" t="str">
        <f t="shared" si="81"/>
        <v/>
      </c>
      <c r="GS68" s="42"/>
      <c r="GT68" s="42"/>
      <c r="GU68" s="42"/>
      <c r="GV68" s="42"/>
      <c r="GW68" s="42"/>
      <c r="GX68" s="44"/>
    </row>
    <row r="69" spans="1:206" ht="14.25" customHeight="1" x14ac:dyDescent="0.35">
      <c r="A69" s="42"/>
      <c r="B69" s="85">
        <v>38</v>
      </c>
      <c r="C69" s="86">
        <v>46194</v>
      </c>
      <c r="D69" s="87" t="s">
        <v>196</v>
      </c>
      <c r="E69" s="88" t="s">
        <v>157</v>
      </c>
      <c r="F69" s="89" t="s">
        <v>198</v>
      </c>
      <c r="G69" s="90"/>
      <c r="H69" s="85" t="s">
        <v>157</v>
      </c>
      <c r="I69" s="90"/>
      <c r="J69" s="85" t="str">
        <f t="shared" si="667"/>
        <v/>
      </c>
      <c r="K69" s="160">
        <f>IF(OR(G69="",I69="",'Resultat &amp; tabell'!G69="",'Resultat &amp; tabell'!I69=""),0,IF(G69='Resultat &amp; tabell'!G69,1,0)+IF(I69='Resultat &amp; tabell'!I69,1,0)+IF(J69='Resultat &amp; tabell'!J69,3,0))</f>
        <v>0</v>
      </c>
      <c r="L69" s="155"/>
      <c r="M69" s="92">
        <f t="shared" si="668"/>
        <v>1</v>
      </c>
      <c r="N69" s="46">
        <v>3</v>
      </c>
      <c r="O69" s="108" t="str">
        <f>VLOOKUP(N69,FI67:FJ70,2,FALSE)</f>
        <v>Saudiarabien</v>
      </c>
      <c r="P69" s="109">
        <f t="shared" si="669"/>
        <v>0</v>
      </c>
      <c r="Q69" s="109">
        <f t="shared" si="670"/>
        <v>0</v>
      </c>
      <c r="R69" s="109">
        <f t="shared" si="671"/>
        <v>0</v>
      </c>
      <c r="S69" s="109">
        <f t="shared" si="672"/>
        <v>0</v>
      </c>
      <c r="T69" s="109">
        <f t="shared" si="673"/>
        <v>0</v>
      </c>
      <c r="U69" s="109">
        <f t="shared" si="674"/>
        <v>0</v>
      </c>
      <c r="V69" s="110">
        <f t="shared" si="675"/>
        <v>0</v>
      </c>
      <c r="W69" s="42"/>
      <c r="X69" s="43"/>
      <c r="Y69" s="44"/>
      <c r="Z69" s="44"/>
      <c r="AA69" s="44"/>
      <c r="AB69" s="47"/>
      <c r="AC69" s="48"/>
      <c r="AD69" s="42"/>
      <c r="AE69" s="98">
        <f t="shared" ref="AE69:AH69" si="751">C69</f>
        <v>46194</v>
      </c>
      <c r="AF69" s="98" t="str">
        <f t="shared" si="751"/>
        <v>Spanien</v>
      </c>
      <c r="AG69" s="98" t="str">
        <f t="shared" si="751"/>
        <v>-</v>
      </c>
      <c r="AH69" s="98" t="str">
        <f t="shared" si="751"/>
        <v>Saudiarabien</v>
      </c>
      <c r="AI69" s="90" t="str">
        <f t="shared" si="677"/>
        <v/>
      </c>
      <c r="AJ69" s="85" t="str">
        <f t="shared" si="678"/>
        <v>-</v>
      </c>
      <c r="AK69" s="90" t="str">
        <f t="shared" si="679"/>
        <v/>
      </c>
      <c r="AL69" s="85" t="str">
        <f t="shared" si="680"/>
        <v/>
      </c>
      <c r="AM69" s="91"/>
      <c r="AN69" s="49">
        <f t="shared" si="681"/>
        <v>0</v>
      </c>
      <c r="AO69" s="49">
        <f t="shared" si="682"/>
        <v>0</v>
      </c>
      <c r="AP69" s="49">
        <f t="shared" si="683"/>
        <v>0</v>
      </c>
      <c r="AQ69" s="49">
        <f t="shared" si="684"/>
        <v>0</v>
      </c>
      <c r="AR69" s="49">
        <f t="shared" si="685"/>
        <v>0</v>
      </c>
      <c r="AS69" s="49">
        <f t="shared" si="686"/>
        <v>0</v>
      </c>
      <c r="AT69" s="49">
        <f t="shared" si="687"/>
        <v>0</v>
      </c>
      <c r="AU69" s="49">
        <f t="shared" si="688"/>
        <v>0</v>
      </c>
      <c r="AV69" s="49">
        <f t="shared" si="689"/>
        <v>0</v>
      </c>
      <c r="AW69" s="49">
        <f t="shared" si="690"/>
        <v>0</v>
      </c>
      <c r="AX69" s="49">
        <f t="shared" si="691"/>
        <v>0</v>
      </c>
      <c r="AY69" s="49">
        <f t="shared" si="692"/>
        <v>0</v>
      </c>
      <c r="AZ69" s="49">
        <f t="shared" si="693"/>
        <v>0</v>
      </c>
      <c r="BA69" s="49">
        <f t="shared" si="694"/>
        <v>0</v>
      </c>
      <c r="BB69" s="49">
        <f t="shared" si="695"/>
        <v>0</v>
      </c>
      <c r="BC69" s="49">
        <f t="shared" si="696"/>
        <v>0</v>
      </c>
      <c r="BD69" s="49">
        <f t="shared" si="697"/>
        <v>0</v>
      </c>
      <c r="BE69" s="49">
        <f t="shared" si="698"/>
        <v>0</v>
      </c>
      <c r="BF69" s="49">
        <f t="shared" si="699"/>
        <v>0</v>
      </c>
      <c r="BG69" s="49">
        <f t="shared" si="700"/>
        <v>0</v>
      </c>
      <c r="BH69" s="49">
        <f t="shared" si="701"/>
        <v>0</v>
      </c>
      <c r="BI69" s="49">
        <f t="shared" si="702"/>
        <v>0</v>
      </c>
      <c r="BJ69" s="49">
        <f t="shared" si="703"/>
        <v>0</v>
      </c>
      <c r="BK69" s="49">
        <f t="shared" si="704"/>
        <v>0</v>
      </c>
      <c r="BL69" s="49">
        <f t="shared" si="705"/>
        <v>0</v>
      </c>
      <c r="BM69" s="49">
        <f t="shared" si="706"/>
        <v>0</v>
      </c>
      <c r="BN69" s="49">
        <f t="shared" si="707"/>
        <v>0</v>
      </c>
      <c r="BO69" s="49">
        <f t="shared" si="708"/>
        <v>0</v>
      </c>
      <c r="BP69" s="49">
        <f t="shared" si="709"/>
        <v>0</v>
      </c>
      <c r="BQ69" s="49">
        <f t="shared" si="710"/>
        <v>0</v>
      </c>
      <c r="BR69" s="14"/>
      <c r="BS69" s="14"/>
      <c r="BT69" s="14" t="s">
        <v>198</v>
      </c>
      <c r="BU69" s="49">
        <f t="shared" si="711"/>
        <v>0</v>
      </c>
      <c r="BV69" s="49">
        <f t="shared" si="712"/>
        <v>0</v>
      </c>
      <c r="BW69" s="49">
        <f t="shared" si="713"/>
        <v>0</v>
      </c>
      <c r="BX69" s="49">
        <f t="shared" si="714"/>
        <v>0</v>
      </c>
      <c r="BY69" s="49">
        <f t="shared" si="715"/>
        <v>0</v>
      </c>
      <c r="BZ69" s="49">
        <f t="shared" si="716"/>
        <v>0</v>
      </c>
      <c r="CA69" s="49">
        <f t="shared" si="717"/>
        <v>0</v>
      </c>
      <c r="CB69" s="49" t="s">
        <v>160</v>
      </c>
      <c r="CC69" s="99">
        <f>RANK(CA69,CA67:CA70)</f>
        <v>1</v>
      </c>
      <c r="CD69" s="49">
        <f>SUMPRODUCT((CA67:CA70=CA69)*(BZ67:BZ70&gt;BZ69))</f>
        <v>0</v>
      </c>
      <c r="CE69" s="14"/>
      <c r="CF69" s="14" t="str">
        <f t="shared" si="718"/>
        <v>Saudiarabien</v>
      </c>
      <c r="CG69" s="49">
        <f t="shared" si="719"/>
        <v>0</v>
      </c>
      <c r="CH69" s="49">
        <f t="shared" si="720"/>
        <v>0</v>
      </c>
      <c r="CI69" s="49">
        <f t="shared" si="721"/>
        <v>0</v>
      </c>
      <c r="CJ69" s="49">
        <f t="shared" si="722"/>
        <v>0</v>
      </c>
      <c r="CK69" s="49" t="str">
        <f t="shared" si="723"/>
        <v>H</v>
      </c>
      <c r="CL69" s="49">
        <f>IF(CF69&gt;0,RANK(CJ69,CJ67:CJ70),)</f>
        <v>1</v>
      </c>
      <c r="CM69" s="49">
        <f>IF(AND(CF69&gt;0,COUNTIF(CL67:CL70,CL69)&gt;1),SUMIFS($AI$4:$AI$108,$AF$4:$AF$108,$BT69,$M$4:$M$108,1)+SUMIFS($AK$4:$AK$108,$AH$4:$AH$108,$BT69,$M$4:$M$108,1)-SUMIFS($AK$4:$AK$108,$AF$4:$AF$108,$BT69,$M$4:$M$108,1)-SUMIFS($AI$4:$AI$108,$AH$4:$AH$108,$BT69,$M$4:$M$108,1),)</f>
        <v>0</v>
      </c>
      <c r="CN69" s="49">
        <f>IF(AND(CF69&gt;0,COUNTIF(CL67:CL70,CL69)&gt;1),CL69+RANK(CM69,CM67:CM70)-1,CL69)</f>
        <v>1</v>
      </c>
      <c r="CO69" s="49">
        <f>IF(AND(CF69&gt;0,COUNTIF(CN67:CN70,CN69)&gt;1),SUMIFS($AI$4:$AI$108,$AF$4:$AF$108,$BT69,$M$4:$M$108,1)+SUMIFS($AK$4:$AK$108,$AH$4:$AH$108,$BT69,$M$4:$M$108,1),)</f>
        <v>0</v>
      </c>
      <c r="CP69" s="49">
        <f>IF(AND(CF69&gt;0,COUNTIF(CN67:CN70,CN69)&gt;1),CN69+RANK(CO69,CO67:CO70)-1,CN69)</f>
        <v>1</v>
      </c>
      <c r="CQ69" s="49">
        <f t="shared" si="724"/>
        <v>1</v>
      </c>
      <c r="CR69" s="49">
        <f>IF(OR(CQ69="",COUNTIF(CQ67:CQ70,CQ69)=1),"",$BZ69)</f>
        <v>0</v>
      </c>
      <c r="CS69" s="49">
        <f>IF(CQ69="","",IF(COUNTIF(CQ67:CQ70,CQ69)=1,CQ69,CQ69+RANK(CR69,CR67:CR70,0)-1))</f>
        <v>1</v>
      </c>
      <c r="CT69" s="49">
        <f>IF(OR(CS69="",COUNTIF(CS67:CS70,CS69)=1),"",$BX69)</f>
        <v>0</v>
      </c>
      <c r="CU69" s="49">
        <f>IF(CQ69="","",IF(COUNTIF(CS67:CS70,CS69)=1,CS69,CS69+RANK(CT69,CT67:CT70,0)-1))</f>
        <v>1</v>
      </c>
      <c r="CV69" s="49">
        <f>IF(OR(CU69="",COUNTIF(CU67:CU70,CU69)=1),"",$BU69)</f>
        <v>0</v>
      </c>
      <c r="CW69" s="49">
        <f>IF(CQ69="","",IF(COUNTIF(CU67:CU70,CU69)=1,CU69,CU69+RANK(CV69,CV67:CV70,0)-1))</f>
        <v>1</v>
      </c>
      <c r="CX69" s="49">
        <f>IF(CF69&gt;0,BM65+RANK(CW69,CW67:CW70,1),)</f>
        <v>1</v>
      </c>
      <c r="CY69" s="14"/>
      <c r="CZ69" s="14">
        <f t="shared" si="725"/>
        <v>0</v>
      </c>
      <c r="DA69" s="49">
        <f t="shared" si="726"/>
        <v>0</v>
      </c>
      <c r="DB69" s="49">
        <f t="shared" si="727"/>
        <v>0</v>
      </c>
      <c r="DC69" s="49">
        <f t="shared" si="728"/>
        <v>0</v>
      </c>
      <c r="DD69" s="49">
        <f t="shared" si="729"/>
        <v>0</v>
      </c>
      <c r="DE69" s="49" t="str">
        <f t="shared" si="730"/>
        <v>H</v>
      </c>
      <c r="DF69" s="49">
        <f>IF(CZ69&gt;0,RANK(DD69,DD67:DD70)+CG65,)</f>
        <v>0</v>
      </c>
      <c r="DG69" s="49">
        <f>IF(AND(CZ69&gt;0,COUNTIF(DF67:DF70,DF69)&gt;1),SUMIFS($AI$4:$AI$108,$AF$4:$AF$108,$BT69,$M$4:$M$108,2)+SUMIFS($AK$4:$AK$108,$AH$4:$AH108,$BT69,$M$4:$M$108,2)-SUMIFS($AK$4:$AK$108,$AF$4:$AF$108,$BT69,$M$4:$M$108,2)-SUMIFS($AI$4:$AI$108,$AH$4:$AH$108,$BT69,$M$4:$M$108,2),)</f>
        <v>0</v>
      </c>
      <c r="DH69" s="49">
        <f>IF(AND(CZ69&gt;0,COUNTIF(DF67:DF70,DF69)&gt;1),DF69+RANK(DG69,DG67:DG70)-1,DF69)</f>
        <v>0</v>
      </c>
      <c r="DI69" s="49">
        <f>IF(AND(CZ69&gt;0,COUNTIF(DH67:DH70,DH69)&gt;1),SUMIFS($AI$4:$AI$108,$AF$4:$AF$108,$BT69,$M$4:$M$108,2)+SUMIFS($AK$4:$AK$108,$AH$4:$AH$108,$BT69,$M$4:$M$108,2),)</f>
        <v>0</v>
      </c>
      <c r="DJ69" s="49">
        <f>IF(AND(CZ69&gt;0,COUNTIF(DH67:DH70,DH69)&gt;1),DH69+RANK(DI69,DI67:DI70)-1,DH69)</f>
        <v>0</v>
      </c>
      <c r="DK69" s="49" t="str">
        <f t="shared" si="731"/>
        <v/>
      </c>
      <c r="DL69" s="49" t="str">
        <f>IF(OR(DK69="",COUNTIF(DK67:DK70,DK69)=1),"",$BZ69)</f>
        <v/>
      </c>
      <c r="DM69" s="49" t="str">
        <f>IF(DK69="","",IF(COUNTIF(DK67:DK70,DK69)=1,DK69,DK69+RANK(DL69,DL67:DL70,0)-1))</f>
        <v/>
      </c>
      <c r="DN69" s="49" t="str">
        <f>IF(OR(DM69="",COUNTIF(DM67:DM70,DM69)=1),"",$BX69)</f>
        <v/>
      </c>
      <c r="DO69" s="49" t="str">
        <f>IF(DK69="","",IF(COUNTIF(DM67:DM70,DM69)=1,DM69,DM69+RANK(DN69,DN67:DN70,0)-1))</f>
        <v/>
      </c>
      <c r="DP69" s="49" t="str">
        <f>IF(OR(DO69="",COUNTIF(DO67:DO70,DO69)=1),"",$BU69)</f>
        <v/>
      </c>
      <c r="DQ69" s="49" t="str">
        <f>IF(DK69="","",IF(COUNTIF(DO67:DO70,DO69)=1,DO69,DO69+RANK(DP69,DP67:DP70,0)-1))</f>
        <v/>
      </c>
      <c r="DR69" s="49">
        <f>IF(CZ69&gt;0,CG65+RANK(DQ69,DQ67:DQ70,1),)</f>
        <v>0</v>
      </c>
      <c r="DS69" s="14"/>
      <c r="DT69" s="49">
        <f t="shared" si="732"/>
        <v>0</v>
      </c>
      <c r="DU69" s="49">
        <f t="shared" si="733"/>
        <v>0</v>
      </c>
      <c r="DV69" s="49">
        <f t="shared" si="734"/>
        <v>0</v>
      </c>
      <c r="DW69" s="49">
        <f t="shared" si="735"/>
        <v>0</v>
      </c>
      <c r="DX69" s="49">
        <f t="shared" si="736"/>
        <v>0</v>
      </c>
      <c r="DY69" s="49" t="str">
        <f t="shared" si="737"/>
        <v>H</v>
      </c>
      <c r="DZ69" s="49">
        <f>IF(DT69&gt;0,RANK(DX69,DX67:DX70)+CG65+DA65,)</f>
        <v>0</v>
      </c>
      <c r="EA69" s="49">
        <f>IF(AND(DT69&gt;0,COUNTIF(DZ67:DZ70,DZ69)&gt;1),SUMIFS($AI$4:$AI$108,$AF$4:$AF$108,$BT69,$M$4:$M$108,3)+SUMIFS($AK$4:$AK$108,$AH$4:$AH$108,$BT69,$M$4:$M$108,3)-SUMIFS($AK$4:$AK$108,$AF$4:$AF$108,$BT69,$M$4:$M$108,3)-SUMIFS($AI$4:$AI$108,$AH$4:$AH$108,$BT69,$M$4:$M$108,3),)</f>
        <v>0</v>
      </c>
      <c r="EB69" s="49">
        <f>IF(AND(DT69&gt;0,COUNTIF(DZ67:DZ70,DZ69)&gt;1),DZ69+RANK(EA69,EA67:EA70)-1,DZ69)</f>
        <v>0</v>
      </c>
      <c r="EC69" s="49">
        <f>IF(AND(DT69&gt;0,COUNTIF(EB67:EB70,EB69)&gt;1),SUMIFS($AI$4:$AI$108,$AF$4:$AF$108,$BT69,$M$4:$M$108,3)+SUMIFS($AK$4:$AK$108,$AH$4:$AH$108,$BT69,$M$4:$M$108,3),)</f>
        <v>0</v>
      </c>
      <c r="ED69" s="49">
        <f>IF(AND(DT69&gt;0,COUNTIF(EB67:EB70,EB69)&gt;1),EB69+RANK(EC69,EC67:EC70)-1,EB69)</f>
        <v>0</v>
      </c>
      <c r="EE69" s="49" t="str">
        <f t="shared" si="738"/>
        <v/>
      </c>
      <c r="EF69" s="49" t="str">
        <f>IF(OR(EE69="",COUNTIF(EE67:EE70,EE69)=1),"",$BZ69)</f>
        <v/>
      </c>
      <c r="EG69" s="49" t="str">
        <f>IF(EE69="","",IF(COUNTIF(EE67:EE70,EE69)=1,EE69,EE69+RANK(EF69,EF67:EF70,0)-1))</f>
        <v/>
      </c>
      <c r="EH69" s="49" t="str">
        <f>IF(OR(EG69="",COUNTIF(EG67:EG70,EG69)=1),"",$BX69)</f>
        <v/>
      </c>
      <c r="EI69" s="49" t="str">
        <f>IF(EE69="","",IF(COUNTIF(EG67:EG70,EG69)=1,EG69,EG69+RANK(EH69,EH67:EH70,0)-1))</f>
        <v/>
      </c>
      <c r="EJ69" s="49" t="str">
        <f>IF(OR(EI69="",COUNTIF(EI67:EI70,EI69)=1),"",$BU69)</f>
        <v/>
      </c>
      <c r="EK69" s="49" t="str">
        <f>IF(EE69="","",IF(COUNTIF(EI67:EI70,EI69)=1,EI69,EI69+RANK(EJ69,EJ67:EJ70,0)-1))</f>
        <v/>
      </c>
      <c r="EL69" s="49">
        <f>IF(DT69&gt;0,CG65+DA65+RANK(EK69,EK67:EK70,1),)</f>
        <v>0</v>
      </c>
      <c r="EM69" s="14"/>
      <c r="EN69" s="49">
        <f t="shared" si="739"/>
        <v>0</v>
      </c>
      <c r="EO69" s="49">
        <f t="shared" si="740"/>
        <v>0</v>
      </c>
      <c r="EP69" s="49">
        <f t="shared" si="741"/>
        <v>0</v>
      </c>
      <c r="EQ69" s="49">
        <f t="shared" si="742"/>
        <v>0</v>
      </c>
      <c r="ER69" s="49">
        <f t="shared" si="743"/>
        <v>0</v>
      </c>
      <c r="ES69" s="49" t="str">
        <f t="shared" si="744"/>
        <v>H</v>
      </c>
      <c r="ET69" s="49">
        <f>IF(EN69&gt;0,RANK(ER69,ER67:ER70)+CG65+DA65+DU65,)</f>
        <v>0</v>
      </c>
      <c r="EU69" s="49">
        <f>IF(AND(EN69&gt;0,COUNTIF(ET67:ET70,ET69)&gt;1),SUMIFS($AI$4:$AI$108,$AF$4:$AF$108,$BT69,$M$4:$M$108,4)+SUMIFS($AK$4:$AK$108,$AH$4:$AH$108,$BT69,$M$4:$M$108,4)-SUMIFS($AK$4:$AK$108,$AF$4:$AF$108,$BT69,$M$4:$M$108,4)-SUMIFS($AI$4:$AI$108,$AH$4:$AH$108,$BT69,$M$4:$M$108,4),)</f>
        <v>0</v>
      </c>
      <c r="EV69" s="49">
        <f>IF(AND(EN69&gt;0,COUNTIF(ET67:ET70,ET69)&gt;1),ET69+RANK(EU69,EU67:EU70)-1,ET69)</f>
        <v>0</v>
      </c>
      <c r="EW69" s="49">
        <f t="shared" si="745"/>
        <v>0</v>
      </c>
      <c r="EX69" s="49">
        <f>IF(AND(EN69&gt;0,COUNTIF(EV67:EV70,EV69)&gt;1),EV69+RANK(EW69,EW67:EW70)-1,EV69)</f>
        <v>0</v>
      </c>
      <c r="EY69" s="49" t="str">
        <f t="shared" si="746"/>
        <v/>
      </c>
      <c r="EZ69" s="49" t="str">
        <f>IF(OR(EY69="",COUNTIF(EY67:EY70,EY69)=1),"",$BZ69)</f>
        <v/>
      </c>
      <c r="FA69" s="49" t="str">
        <f>IF(EY69="","",IF(COUNTIF(EY67:EY70,EY69)=1,EY69,EY69+RANK(EZ69,EZ67:EZ70,0)-1))</f>
        <v/>
      </c>
      <c r="FB69" s="49" t="str">
        <f>IF(OR(FA69="",COUNTIF(FA67:FA70,FA69)=1),"",$BX69)</f>
        <v/>
      </c>
      <c r="FC69" s="49" t="str">
        <f>IF(EY69="","",IF(COUNTIF(FA67:FA70,FA69)=1,FA69,FA69+RANK(FB69,FB67:FB70,0)-1))</f>
        <v/>
      </c>
      <c r="FD69" s="49" t="str">
        <f>IF(OR(FC69="",COUNTIF(FC67:FC70,FC69)=1),"",$BU69)</f>
        <v/>
      </c>
      <c r="FE69" s="49" t="str">
        <f>IF(EY69="","",IF(COUNTIF(FC67:FC70,FC69)=1,FC69,FC69+RANK(FD69,FD67:FD70,0)-1))</f>
        <v/>
      </c>
      <c r="FF69" s="49">
        <f>IF(EN69&gt;0,CG65+DA65+DU65+RANK(FE69,FE67:FE70,1),)</f>
        <v>0</v>
      </c>
      <c r="FG69" s="14"/>
      <c r="FH69" s="49">
        <f>IFERROR(VLOOKUP(FJ69,CF66:CX70,19,FALSE),IFERROR(VLOOKUP(FJ69,CZ66:DR70,19,FALSE),IFERROR(VLOOKUP(FJ69,DT66:EL70,19,FALSE),VLOOKUP(FJ69,EN66:FF70,19,FALSE))))</f>
        <v>1</v>
      </c>
      <c r="FI69" s="49">
        <f>RANK(FH69,FH67:FH70,1)+COUNTIF(FH67:FH69,FH69)-1</f>
        <v>3</v>
      </c>
      <c r="FJ69" s="14" t="str">
        <f t="shared" si="747"/>
        <v>Saudiarabien</v>
      </c>
      <c r="FK69" s="42"/>
      <c r="FL69" s="42"/>
      <c r="FM69" s="42"/>
      <c r="FN69" s="42"/>
      <c r="FO69" s="42"/>
      <c r="FP69" s="42"/>
      <c r="FQ69" s="42"/>
      <c r="FR69" s="42"/>
      <c r="FS69" s="42"/>
      <c r="FT69" s="42"/>
      <c r="FU69" s="42"/>
      <c r="FV69" s="42"/>
      <c r="FW69" s="42"/>
      <c r="FX69" s="42"/>
      <c r="FY69" s="42"/>
      <c r="FZ69" s="44">
        <v>67</v>
      </c>
      <c r="GA69" s="44" t="str">
        <f t="shared" si="79"/>
        <v>EJBDHGIK</v>
      </c>
      <c r="GB69" s="44" t="s">
        <v>148</v>
      </c>
      <c r="GC69" s="44" t="s">
        <v>159</v>
      </c>
      <c r="GD69" s="44" t="s">
        <v>146</v>
      </c>
      <c r="GE69" s="44" t="s">
        <v>147</v>
      </c>
      <c r="GF69" s="44" t="s">
        <v>160</v>
      </c>
      <c r="GG69" s="44" t="s">
        <v>149</v>
      </c>
      <c r="GH69" s="44" t="s">
        <v>150</v>
      </c>
      <c r="GI69" s="44" t="s">
        <v>151</v>
      </c>
      <c r="GJ69" s="100" t="str">
        <f t="shared" ref="GJ69:GQ69" si="752">VLOOKUP(GB69,$FM$3:$FN$15,2,FALSE)</f>
        <v>Elfenbenskusten</v>
      </c>
      <c r="GK69" s="100" t="str">
        <f t="shared" si="752"/>
        <v>Österrike</v>
      </c>
      <c r="GL69" s="100" t="str">
        <f t="shared" si="752"/>
        <v>Qatar</v>
      </c>
      <c r="GM69" s="100" t="str">
        <f t="shared" si="752"/>
        <v>Australien</v>
      </c>
      <c r="GN69" s="100" t="str">
        <f t="shared" si="752"/>
        <v>Saudiarabien</v>
      </c>
      <c r="GO69" s="100" t="str">
        <f t="shared" si="752"/>
        <v>Iran</v>
      </c>
      <c r="GP69" s="100" t="str">
        <f t="shared" si="752"/>
        <v>Irak</v>
      </c>
      <c r="GQ69" s="100" t="str">
        <f t="shared" si="752"/>
        <v>Uzbekistan</v>
      </c>
      <c r="GR69" s="42" t="str">
        <f t="shared" si="81"/>
        <v/>
      </c>
      <c r="GS69" s="42"/>
      <c r="GT69" s="42"/>
      <c r="GU69" s="42"/>
      <c r="GV69" s="42"/>
      <c r="GW69" s="42"/>
      <c r="GX69" s="44"/>
    </row>
    <row r="70" spans="1:206" ht="14.25" customHeight="1" x14ac:dyDescent="0.35">
      <c r="A70" s="42"/>
      <c r="B70" s="85">
        <v>37</v>
      </c>
      <c r="C70" s="86">
        <v>46195</v>
      </c>
      <c r="D70" s="87" t="s">
        <v>199</v>
      </c>
      <c r="E70" s="88" t="s">
        <v>157</v>
      </c>
      <c r="F70" s="89" t="s">
        <v>197</v>
      </c>
      <c r="G70" s="90"/>
      <c r="H70" s="85" t="s">
        <v>157</v>
      </c>
      <c r="I70" s="90"/>
      <c r="J70" s="85" t="str">
        <f t="shared" si="667"/>
        <v/>
      </c>
      <c r="K70" s="160">
        <f>IF(OR(G70="",I70="",'Resultat &amp; tabell'!G70="",'Resultat &amp; tabell'!I70=""),0,IF(G70='Resultat &amp; tabell'!G70,1,0)+IF(I70='Resultat &amp; tabell'!I70,1,0)+IF(J70='Resultat &amp; tabell'!J70,3,0))</f>
        <v>0</v>
      </c>
      <c r="L70" s="155"/>
      <c r="M70" s="92">
        <f t="shared" si="668"/>
        <v>1</v>
      </c>
      <c r="N70" s="46">
        <v>4</v>
      </c>
      <c r="O70" s="113" t="str">
        <f>VLOOKUP(N70,FI67:FJ70,2,FALSE)</f>
        <v>Uruguay</v>
      </c>
      <c r="P70" s="114">
        <f t="shared" si="669"/>
        <v>0</v>
      </c>
      <c r="Q70" s="114">
        <f t="shared" si="670"/>
        <v>0</v>
      </c>
      <c r="R70" s="114">
        <f t="shared" si="671"/>
        <v>0</v>
      </c>
      <c r="S70" s="114">
        <f t="shared" si="672"/>
        <v>0</v>
      </c>
      <c r="T70" s="114">
        <f t="shared" si="673"/>
        <v>0</v>
      </c>
      <c r="U70" s="114">
        <f t="shared" si="674"/>
        <v>0</v>
      </c>
      <c r="V70" s="106">
        <f t="shared" si="675"/>
        <v>0</v>
      </c>
      <c r="W70" s="42"/>
      <c r="X70" s="43"/>
      <c r="Y70" s="44"/>
      <c r="Z70" s="44"/>
      <c r="AA70" s="44"/>
      <c r="AB70" s="47"/>
      <c r="AC70" s="48"/>
      <c r="AD70" s="42"/>
      <c r="AE70" s="98">
        <f t="shared" ref="AE70:AH70" si="753">C70</f>
        <v>46195</v>
      </c>
      <c r="AF70" s="98" t="str">
        <f t="shared" si="753"/>
        <v>Uruguay</v>
      </c>
      <c r="AG70" s="98" t="str">
        <f t="shared" si="753"/>
        <v>-</v>
      </c>
      <c r="AH70" s="98" t="str">
        <f t="shared" si="753"/>
        <v>Kap Verde</v>
      </c>
      <c r="AI70" s="90" t="str">
        <f t="shared" si="677"/>
        <v/>
      </c>
      <c r="AJ70" s="85" t="str">
        <f t="shared" si="678"/>
        <v>-</v>
      </c>
      <c r="AK70" s="90" t="str">
        <f t="shared" si="679"/>
        <v/>
      </c>
      <c r="AL70" s="85" t="str">
        <f t="shared" si="680"/>
        <v/>
      </c>
      <c r="AM70" s="91"/>
      <c r="AN70" s="49">
        <f t="shared" si="681"/>
        <v>0</v>
      </c>
      <c r="AO70" s="49">
        <f t="shared" si="682"/>
        <v>0</v>
      </c>
      <c r="AP70" s="49">
        <f t="shared" si="683"/>
        <v>0</v>
      </c>
      <c r="AQ70" s="49">
        <f t="shared" si="684"/>
        <v>0</v>
      </c>
      <c r="AR70" s="49">
        <f t="shared" si="685"/>
        <v>0</v>
      </c>
      <c r="AS70" s="49">
        <f t="shared" si="686"/>
        <v>0</v>
      </c>
      <c r="AT70" s="49">
        <f t="shared" si="687"/>
        <v>0</v>
      </c>
      <c r="AU70" s="49">
        <f t="shared" si="688"/>
        <v>0</v>
      </c>
      <c r="AV70" s="49">
        <f t="shared" si="689"/>
        <v>0</v>
      </c>
      <c r="AW70" s="49">
        <f t="shared" si="690"/>
        <v>0</v>
      </c>
      <c r="AX70" s="49">
        <f t="shared" si="691"/>
        <v>0</v>
      </c>
      <c r="AY70" s="49">
        <f t="shared" si="692"/>
        <v>0</v>
      </c>
      <c r="AZ70" s="49">
        <f t="shared" si="693"/>
        <v>0</v>
      </c>
      <c r="BA70" s="49">
        <f t="shared" si="694"/>
        <v>0</v>
      </c>
      <c r="BB70" s="49">
        <f t="shared" si="695"/>
        <v>0</v>
      </c>
      <c r="BC70" s="49">
        <f t="shared" si="696"/>
        <v>0</v>
      </c>
      <c r="BD70" s="49">
        <f t="shared" si="697"/>
        <v>0</v>
      </c>
      <c r="BE70" s="49">
        <f t="shared" si="698"/>
        <v>0</v>
      </c>
      <c r="BF70" s="49">
        <f t="shared" si="699"/>
        <v>0</v>
      </c>
      <c r="BG70" s="49">
        <f t="shared" si="700"/>
        <v>0</v>
      </c>
      <c r="BH70" s="49">
        <f t="shared" si="701"/>
        <v>0</v>
      </c>
      <c r="BI70" s="49">
        <f t="shared" si="702"/>
        <v>0</v>
      </c>
      <c r="BJ70" s="49">
        <f t="shared" si="703"/>
        <v>0</v>
      </c>
      <c r="BK70" s="49">
        <f t="shared" si="704"/>
        <v>0</v>
      </c>
      <c r="BL70" s="49">
        <f t="shared" si="705"/>
        <v>0</v>
      </c>
      <c r="BM70" s="49">
        <f t="shared" si="706"/>
        <v>0</v>
      </c>
      <c r="BN70" s="49">
        <f t="shared" si="707"/>
        <v>0</v>
      </c>
      <c r="BO70" s="49">
        <f t="shared" si="708"/>
        <v>0</v>
      </c>
      <c r="BP70" s="49">
        <f t="shared" si="709"/>
        <v>0</v>
      </c>
      <c r="BQ70" s="49">
        <f t="shared" si="710"/>
        <v>0</v>
      </c>
      <c r="BR70" s="14"/>
      <c r="BS70" s="14"/>
      <c r="BT70" s="115" t="s">
        <v>199</v>
      </c>
      <c r="BU70" s="49">
        <f t="shared" si="711"/>
        <v>0</v>
      </c>
      <c r="BV70" s="49">
        <f t="shared" si="712"/>
        <v>0</v>
      </c>
      <c r="BW70" s="49">
        <f t="shared" si="713"/>
        <v>0</v>
      </c>
      <c r="BX70" s="49">
        <f t="shared" si="714"/>
        <v>0</v>
      </c>
      <c r="BY70" s="49">
        <f t="shared" si="715"/>
        <v>0</v>
      </c>
      <c r="BZ70" s="49">
        <f t="shared" si="716"/>
        <v>0</v>
      </c>
      <c r="CA70" s="49">
        <f t="shared" si="717"/>
        <v>0</v>
      </c>
      <c r="CB70" s="116" t="s">
        <v>160</v>
      </c>
      <c r="CC70" s="99">
        <f>RANK(CA70,CA67:CA70)</f>
        <v>1</v>
      </c>
      <c r="CD70" s="49">
        <f>SUMPRODUCT((CA67:CA70=CA70)*(BZ67:BZ70&gt;BZ70))</f>
        <v>0</v>
      </c>
      <c r="CE70" s="14"/>
      <c r="CF70" s="115" t="str">
        <f t="shared" si="718"/>
        <v>Uruguay</v>
      </c>
      <c r="CG70" s="49">
        <f t="shared" si="719"/>
        <v>0</v>
      </c>
      <c r="CH70" s="49">
        <f t="shared" si="720"/>
        <v>0</v>
      </c>
      <c r="CI70" s="49">
        <f t="shared" si="721"/>
        <v>0</v>
      </c>
      <c r="CJ70" s="49">
        <f t="shared" si="722"/>
        <v>0</v>
      </c>
      <c r="CK70" s="49" t="str">
        <f t="shared" si="723"/>
        <v>H</v>
      </c>
      <c r="CL70" s="49">
        <f>IF(CF70&gt;0,RANK(CJ70,CJ67:CJ70),)</f>
        <v>1</v>
      </c>
      <c r="CM70" s="49">
        <f>IF(AND(CF70&gt;0,COUNTIF(CL67:CL70,CL70)&gt;1),SUMIFS($AI$4:$AI$108,$AF$4:$AF$108,$BT70,$M$4:$M$108,1)+SUMIFS($AK$4:$AK$108,$AH$4:$AH$108,$BT70,$M$4:$M$108,1)-SUMIFS($AK$4:$AK$108,$AF$4:$AF$108,$BT70,$M$4:$M$108,1)-SUMIFS($AI$4:$AI$108,$AH$4:$AH$108,$BT70,$M$4:$M$108,1),)</f>
        <v>0</v>
      </c>
      <c r="CN70" s="49">
        <f>IF(AND(CF70&gt;0,COUNTIF(CL67:CL70,CL70)&gt;1),CL70+RANK(CM70,CM67:CM70)-1,CL70)</f>
        <v>1</v>
      </c>
      <c r="CO70" s="49">
        <f>IF(AND(CF70&gt;0,COUNTIF(CN67:CN70,CN70)&gt;1),SUMIFS($AI$4:$AI$108,$AF$4:$AF$108,$BT70,$M$4:$M$108,1)+SUMIFS($AK$4:$AK$108,$AH$4:$AH$108,$BT70,$M$4:$M$108,1),)</f>
        <v>0</v>
      </c>
      <c r="CP70" s="49">
        <f>IF(AND(CF70&gt;0,COUNTIF(CN67:CN70,CN70)&gt;1),CN70+RANK(CO70,CO67:CO70)-1,CN70)</f>
        <v>1</v>
      </c>
      <c r="CQ70" s="49">
        <f t="shared" si="724"/>
        <v>1</v>
      </c>
      <c r="CR70" s="49">
        <f>IF(OR(CQ70="",COUNTIF(CQ67:CQ70,CQ70)=1),"",$BZ70)</f>
        <v>0</v>
      </c>
      <c r="CS70" s="49">
        <f>IF(CQ70="","",IF(COUNTIF(CQ67:CQ70,CQ70)=1,CQ70,CQ70+RANK(CR70,CR67:CR70,0)-1))</f>
        <v>1</v>
      </c>
      <c r="CT70" s="49">
        <f>IF(OR(CS70="",COUNTIF(CS67:CS70,CS70)=1),"",$BX70)</f>
        <v>0</v>
      </c>
      <c r="CU70" s="49">
        <f>IF(CQ70="","",IF(COUNTIF(CS67:CS70,CS70)=1,CS70,CS70+RANK(CT70,CT67:CT70,0)-1))</f>
        <v>1</v>
      </c>
      <c r="CV70" s="49">
        <f>IF(OR(CU70="",COUNTIF(CU67:CU70,CU70)=1),"",$BU70)</f>
        <v>0</v>
      </c>
      <c r="CW70" s="49">
        <f>IF(CQ70="","",IF(COUNTIF(CU67:CU70,CU70)=1,CU70,CU70+RANK(CV70,CV67:CV70,0)-1))</f>
        <v>1</v>
      </c>
      <c r="CX70" s="49">
        <f>IF(CF70&gt;0,BM65+RANK(CW70,CW67:CW70,1),)</f>
        <v>1</v>
      </c>
      <c r="CY70" s="14"/>
      <c r="CZ70" s="115">
        <f t="shared" si="725"/>
        <v>0</v>
      </c>
      <c r="DA70" s="49">
        <f t="shared" si="726"/>
        <v>0</v>
      </c>
      <c r="DB70" s="49">
        <f t="shared" si="727"/>
        <v>0</v>
      </c>
      <c r="DC70" s="49">
        <f t="shared" si="728"/>
        <v>0</v>
      </c>
      <c r="DD70" s="49">
        <f t="shared" si="729"/>
        <v>0</v>
      </c>
      <c r="DE70" s="49" t="str">
        <f t="shared" si="730"/>
        <v>H</v>
      </c>
      <c r="DF70" s="49">
        <f>IF(CZ70&gt;0,RANK(DD70,DD67:DD70)+CG65,)</f>
        <v>0</v>
      </c>
      <c r="DG70" s="49">
        <f>IF(AND(CZ70&gt;0,COUNTIF(DF67:DF70,DF70)&gt;1),SUMIFS($AI$4:$AI$108,$AF$4:$AF$108,$BT70,$M$4:$M$108,2)+SUMIFS($AK$4:$AK$108,$AH$4:$AH108,$BT70,$M$4:$M$108,2)-SUMIFS($AK$4:$AK$108,$AF$4:$AF$108,$BT70,$M$4:$M$108,2)-SUMIFS($AI$4:$AI$108,$AH$4:$AH$108,$BT70,$M$4:$M$108,2),)</f>
        <v>0</v>
      </c>
      <c r="DH70" s="49">
        <f>IF(AND(CZ70&gt;0,COUNTIF(DF67:DF70,DF70)&gt;1),DF70+RANK(DG70,DG67:DG70)-1,DF70)</f>
        <v>0</v>
      </c>
      <c r="DI70" s="49">
        <f>IF(AND(CZ70&gt;0,COUNTIF(DH67:DH70,DH70)&gt;1),SUMIFS($AI$4:$AI$108,$AF$4:$AF$108,$BT70,$M$4:$M$108,2)+SUMIFS($AK$4:$AK$108,$AH$4:$AH$108,$BT70,$M$4:$M$108,2),)</f>
        <v>0</v>
      </c>
      <c r="DJ70" s="49">
        <f>IF(AND(CZ70&gt;0,COUNTIF(DH67:DH70,DH70)&gt;1),DH70+RANK(DI70,DI67:DI70)-1,DH70)</f>
        <v>0</v>
      </c>
      <c r="DK70" s="49" t="str">
        <f t="shared" si="731"/>
        <v/>
      </c>
      <c r="DL70" s="49" t="str">
        <f>IF(OR(DK70="",COUNTIF(DK67:DK70,DK70)=1),"",$BZ70)</f>
        <v/>
      </c>
      <c r="DM70" s="49" t="str">
        <f>IF(DK70="","",IF(COUNTIF(DK67:DK70,DK70)=1,DK70,DK70+RANK(DL70,DL67:DL70,0)-1))</f>
        <v/>
      </c>
      <c r="DN70" s="49" t="str">
        <f>IF(OR(DM70="",COUNTIF(DM67:DM70,DM70)=1),"",$BX70)</f>
        <v/>
      </c>
      <c r="DO70" s="49" t="str">
        <f>IF(DK70="","",IF(COUNTIF(DM67:DM70,DM70)=1,DM70,DM70+RANK(DN70,DN67:DN70,0)-1))</f>
        <v/>
      </c>
      <c r="DP70" s="49" t="str">
        <f>IF(OR(DO70="",COUNTIF(DO67:DO70,DO70)=1),"",$BU70)</f>
        <v/>
      </c>
      <c r="DQ70" s="49" t="str">
        <f>IF(DK70="","",IF(COUNTIF(DO67:DO70,DO70)=1,DO70,DO70+RANK(DP70,DP67:DP70,0)-1))</f>
        <v/>
      </c>
      <c r="DR70" s="49">
        <f>IF(CZ70&gt;0,CG65+RANK(DQ70,DQ67:DQ70,1),)</f>
        <v>0</v>
      </c>
      <c r="DS70" s="14"/>
      <c r="DT70" s="116">
        <f t="shared" si="732"/>
        <v>0</v>
      </c>
      <c r="DU70" s="49">
        <f t="shared" si="733"/>
        <v>0</v>
      </c>
      <c r="DV70" s="49">
        <f t="shared" si="734"/>
        <v>0</v>
      </c>
      <c r="DW70" s="49">
        <f t="shared" si="735"/>
        <v>0</v>
      </c>
      <c r="DX70" s="49">
        <f t="shared" si="736"/>
        <v>0</v>
      </c>
      <c r="DY70" s="49" t="str">
        <f t="shared" si="737"/>
        <v>H</v>
      </c>
      <c r="DZ70" s="49">
        <f>IF(DT70&gt;0,RANK(DX70,DX67:DX70)+CG65+DA65,)</f>
        <v>0</v>
      </c>
      <c r="EA70" s="49">
        <f>IF(AND(DT70&gt;0,COUNTIF(DZ67:DZ70,DZ70)&gt;1),SUMIFS($AI$4:$AI$108,$AF$4:$AF$108,$BT70,$M$4:$M$108,3)+SUMIFS($AK$4:$AK$108,$AH$4:$AH$108,$BT70,$M$4:$M$108,3)-SUMIFS($AK$4:$AK$108,$AF$4:$AF$108,$BT70,$M$4:$M$108,3)-SUMIFS($AI$4:$AI$108,$AH$4:$AH$108,$BT70,$M$4:$M$108,3),)</f>
        <v>0</v>
      </c>
      <c r="EB70" s="49">
        <f>IF(AND(DT70&gt;0,COUNTIF(DZ67:DZ70,DZ70)&gt;1),DZ70+RANK(EA70,EA67:EA70)-1,DZ70)</f>
        <v>0</v>
      </c>
      <c r="EC70" s="49">
        <f>IF(AND(DT70&gt;0,COUNTIF(EB67:EB70,EB70)&gt;1),SUMIFS($AI$4:$AI$108,$AF$4:$AF$108,$BT70,$M$4:$M$108,3)+SUMIFS($AK$4:$AK$108,$AH$4:$AH$108,$BT70,$M$4:$M$108,3),)</f>
        <v>0</v>
      </c>
      <c r="ED70" s="49">
        <f>IF(AND(DT70&gt;0,COUNTIF(EB67:EB70,EB70)&gt;1),EB70+RANK(EC70,EC67:EC70)-1,EB70)</f>
        <v>0</v>
      </c>
      <c r="EE70" s="49" t="str">
        <f t="shared" si="738"/>
        <v/>
      </c>
      <c r="EF70" s="49" t="str">
        <f>IF(OR(EE70="",COUNTIF(EE67:EE70,EE70)=1),"",$BZ70)</f>
        <v/>
      </c>
      <c r="EG70" s="49" t="str">
        <f>IF(EE70="","",IF(COUNTIF(EE67:EE70,EE70)=1,EE70,EE70+RANK(EF70,EF67:EF70,0)-1))</f>
        <v/>
      </c>
      <c r="EH70" s="49" t="str">
        <f>IF(OR(EG70="",COUNTIF(EG67:EG70,EG70)=1),"",$BX70)</f>
        <v/>
      </c>
      <c r="EI70" s="49" t="str">
        <f>IF(EE70="","",IF(COUNTIF(EG67:EG70,EG70)=1,EG70,EG70+RANK(EH70,EH67:EH70,0)-1))</f>
        <v/>
      </c>
      <c r="EJ70" s="49" t="str">
        <f>IF(OR(EI70="",COUNTIF(EI67:EI70,EI70)=1),"",$BU70)</f>
        <v/>
      </c>
      <c r="EK70" s="49" t="str">
        <f>IF(EE70="","",IF(COUNTIF(EI67:EI70,EI70)=1,EI70,EI70+RANK(EJ70,EJ67:EJ70,0)-1))</f>
        <v/>
      </c>
      <c r="EL70" s="49">
        <f>IF(DT70&gt;0,CG65+DA65+RANK(EK70,EK67:EK70,1),)</f>
        <v>0</v>
      </c>
      <c r="EM70" s="14"/>
      <c r="EN70" s="49">
        <f t="shared" si="739"/>
        <v>0</v>
      </c>
      <c r="EO70" s="49">
        <f t="shared" si="740"/>
        <v>0</v>
      </c>
      <c r="EP70" s="49">
        <f t="shared" si="741"/>
        <v>0</v>
      </c>
      <c r="EQ70" s="49">
        <f t="shared" si="742"/>
        <v>0</v>
      </c>
      <c r="ER70" s="49">
        <f t="shared" si="743"/>
        <v>0</v>
      </c>
      <c r="ES70" s="49" t="str">
        <f t="shared" si="744"/>
        <v>H</v>
      </c>
      <c r="ET70" s="49">
        <f>IF(EN70&gt;0,RANK(ER70,ER67:ER70)+CG65+DA65+DU65,)</f>
        <v>0</v>
      </c>
      <c r="EU70" s="49">
        <f>IF(AND(EN70&gt;0,COUNTIF(ET67:ET70,ET70)&gt;1),SUMIFS($AI$4:$AI$108,$AF$4:$AF$108,$BT70,$M$4:$M$108,4)+SUMIFS($AK$4:$AK$108,$AH$4:$AH$108,$BT70,$M$4:$M$108,4)-SUMIFS($AK$4:$AK$108,$AF$4:$AF$108,$BT70,$M$4:$M$108,4)-SUMIFS($AI$4:$AI$108,$AH$4:$AH$108,$BT70,$M$4:$M$108,4),)</f>
        <v>0</v>
      </c>
      <c r="EV70" s="49">
        <f>IF(AND(EN70&gt;0,COUNTIF(ET67:ET70,ET70)&gt;1),ET70+RANK(EU70,EU67:EU70)-1,ET70)</f>
        <v>0</v>
      </c>
      <c r="EW70" s="49">
        <f t="shared" si="745"/>
        <v>0</v>
      </c>
      <c r="EX70" s="49">
        <f>IF(AND(EN70&gt;0,COUNTIF(EV67:EV70,EV70)&gt;1),EV70+RANK(EW70,EW67:EW70)-1,EV70)</f>
        <v>0</v>
      </c>
      <c r="EY70" s="49" t="str">
        <f t="shared" si="746"/>
        <v/>
      </c>
      <c r="EZ70" s="49" t="str">
        <f>IF(OR(EY70="",COUNTIF(EY67:EY70,EY70)=1),"",$BZ70)</f>
        <v/>
      </c>
      <c r="FA70" s="49" t="str">
        <f>IF(EY70="","",IF(COUNTIF(EY67:EY70,EY70)=1,EY70,EY70+RANK(EZ70,EZ67:EZ70,0)-1))</f>
        <v/>
      </c>
      <c r="FB70" s="49" t="str">
        <f>IF(OR(FA70="",COUNTIF(FA67:FA70,FA70)=1),"",$BX70)</f>
        <v/>
      </c>
      <c r="FC70" s="49" t="str">
        <f>IF(EY70="","",IF(COUNTIF(FA67:FA70,FA70)=1,FA70,FA70+RANK(FB70,FB67:FB70,0)-1))</f>
        <v/>
      </c>
      <c r="FD70" s="49" t="str">
        <f>IF(OR(FC70="",COUNTIF(FC67:FC70,FC70)=1),"",$BU70)</f>
        <v/>
      </c>
      <c r="FE70" s="49" t="str">
        <f>IF(EY70="","",IF(COUNTIF(FC67:FC70,FC70)=1,FC70,FC70+RANK(FD70,FD67:FD70,0)-1))</f>
        <v/>
      </c>
      <c r="FF70" s="49">
        <f>IF(EN70&gt;0,CG65+DA65+DU65+RANK(FE70,FE67:FE70,1),)</f>
        <v>0</v>
      </c>
      <c r="FG70" s="14"/>
      <c r="FH70" s="49">
        <f>IFERROR(VLOOKUP(FJ70,CF66:CX70,19,FALSE),IFERROR(VLOOKUP(FJ70,CZ66:DR70,19,FALSE),IFERROR(VLOOKUP(FJ70,DT66:EL70,19,FALSE),VLOOKUP(FJ70,EN66:FF70,19,FALSE))))</f>
        <v>1</v>
      </c>
      <c r="FI70" s="49">
        <f>RANK(FH70,FH67:FH70,1)+COUNTIF(FH67:FH70,FH70)-1</f>
        <v>4</v>
      </c>
      <c r="FJ70" s="14" t="str">
        <f t="shared" si="747"/>
        <v>Uruguay</v>
      </c>
      <c r="FK70" s="42"/>
      <c r="FL70" s="42"/>
      <c r="FM70" s="42"/>
      <c r="FN70" s="42"/>
      <c r="FO70" s="42"/>
      <c r="FP70" s="42"/>
      <c r="FQ70" s="42"/>
      <c r="FR70" s="42"/>
      <c r="FS70" s="42"/>
      <c r="FT70" s="42"/>
      <c r="FU70" s="42"/>
      <c r="FV70" s="42"/>
      <c r="FW70" s="42"/>
      <c r="FX70" s="42"/>
      <c r="FY70" s="42"/>
      <c r="FZ70" s="44">
        <v>68</v>
      </c>
      <c r="GA70" s="44" t="str">
        <f t="shared" si="79"/>
        <v>EJBDIFLK</v>
      </c>
      <c r="GB70" s="44" t="s">
        <v>148</v>
      </c>
      <c r="GC70" s="44" t="s">
        <v>159</v>
      </c>
      <c r="GD70" s="44" t="s">
        <v>146</v>
      </c>
      <c r="GE70" s="44" t="s">
        <v>147</v>
      </c>
      <c r="GF70" s="44" t="s">
        <v>150</v>
      </c>
      <c r="GG70" s="44" t="s">
        <v>109</v>
      </c>
      <c r="GH70" s="44" t="s">
        <v>152</v>
      </c>
      <c r="GI70" s="44" t="s">
        <v>151</v>
      </c>
      <c r="GJ70" s="100" t="str">
        <f t="shared" ref="GJ70:GQ70" si="754">VLOOKUP(GB70,$FM$3:$FN$15,2,FALSE)</f>
        <v>Elfenbenskusten</v>
      </c>
      <c r="GK70" s="100" t="str">
        <f t="shared" si="754"/>
        <v>Österrike</v>
      </c>
      <c r="GL70" s="100" t="str">
        <f t="shared" si="754"/>
        <v>Qatar</v>
      </c>
      <c r="GM70" s="100" t="str">
        <f t="shared" si="754"/>
        <v>Australien</v>
      </c>
      <c r="GN70" s="100" t="str">
        <f t="shared" si="754"/>
        <v>Irak</v>
      </c>
      <c r="GO70" s="100" t="str">
        <f t="shared" si="754"/>
        <v>Sverige</v>
      </c>
      <c r="GP70" s="100" t="str">
        <f t="shared" si="754"/>
        <v>Ghana</v>
      </c>
      <c r="GQ70" s="100" t="str">
        <f t="shared" si="754"/>
        <v>Uzbekistan</v>
      </c>
      <c r="GR70" s="42" t="str">
        <f t="shared" si="81"/>
        <v/>
      </c>
      <c r="GS70" s="42"/>
      <c r="GT70" s="42"/>
      <c r="GU70" s="42"/>
      <c r="GV70" s="42"/>
      <c r="GW70" s="42"/>
      <c r="GX70" s="44"/>
    </row>
    <row r="71" spans="1:206" ht="14.25" customHeight="1" x14ac:dyDescent="0.35">
      <c r="A71" s="42"/>
      <c r="B71" s="85">
        <v>65</v>
      </c>
      <c r="C71" s="86">
        <v>46200</v>
      </c>
      <c r="D71" s="87" t="s">
        <v>197</v>
      </c>
      <c r="E71" s="88" t="s">
        <v>157</v>
      </c>
      <c r="F71" s="89" t="s">
        <v>198</v>
      </c>
      <c r="G71" s="90"/>
      <c r="H71" s="85" t="s">
        <v>157</v>
      </c>
      <c r="I71" s="90"/>
      <c r="J71" s="85" t="str">
        <f t="shared" si="667"/>
        <v/>
      </c>
      <c r="K71" s="160">
        <f>IF(OR(G71="",I71="",'Resultat &amp; tabell'!G71="",'Resultat &amp; tabell'!I71=""),0,IF(G71='Resultat &amp; tabell'!G71,1,0)+IF(I71='Resultat &amp; tabell'!I71,1,0)+IF(J71='Resultat &amp; tabell'!J71,3,0))</f>
        <v>0</v>
      </c>
      <c r="L71" s="155"/>
      <c r="M71" s="92">
        <f t="shared" si="668"/>
        <v>1</v>
      </c>
      <c r="N71" s="46"/>
      <c r="O71" s="118" t="str">
        <f>IF(COUNTBLANK(G67:G72)+COUNTBLANK(I67:I72)=0,"Resultat OK","Fyll i resultat")</f>
        <v>Fyll i resultat</v>
      </c>
      <c r="P71" s="102"/>
      <c r="Q71" s="102"/>
      <c r="R71" s="102"/>
      <c r="S71" s="102"/>
      <c r="T71" s="102"/>
      <c r="U71" s="102"/>
      <c r="V71" s="43"/>
      <c r="W71" s="42"/>
      <c r="X71" s="43"/>
      <c r="Y71" s="44"/>
      <c r="Z71" s="44"/>
      <c r="AA71" s="44"/>
      <c r="AB71" s="47"/>
      <c r="AC71" s="48"/>
      <c r="AD71" s="42"/>
      <c r="AE71" s="98">
        <f t="shared" ref="AE71:AH71" si="755">C71</f>
        <v>46200</v>
      </c>
      <c r="AF71" s="98" t="str">
        <f t="shared" si="755"/>
        <v>Kap Verde</v>
      </c>
      <c r="AG71" s="98" t="str">
        <f t="shared" si="755"/>
        <v>-</v>
      </c>
      <c r="AH71" s="98" t="str">
        <f t="shared" si="755"/>
        <v>Saudiarabien</v>
      </c>
      <c r="AI71" s="90" t="str">
        <f t="shared" si="677"/>
        <v/>
      </c>
      <c r="AJ71" s="85" t="str">
        <f t="shared" si="678"/>
        <v>-</v>
      </c>
      <c r="AK71" s="90" t="str">
        <f t="shared" si="679"/>
        <v/>
      </c>
      <c r="AL71" s="85" t="str">
        <f t="shared" si="680"/>
        <v/>
      </c>
      <c r="AM71" s="91"/>
      <c r="AN71" s="49">
        <f t="shared" si="681"/>
        <v>0</v>
      </c>
      <c r="AO71" s="49">
        <f t="shared" si="682"/>
        <v>0</v>
      </c>
      <c r="AP71" s="49">
        <f t="shared" si="683"/>
        <v>0</v>
      </c>
      <c r="AQ71" s="49">
        <f t="shared" si="684"/>
        <v>0</v>
      </c>
      <c r="AR71" s="49">
        <f t="shared" si="685"/>
        <v>0</v>
      </c>
      <c r="AS71" s="49">
        <f t="shared" si="686"/>
        <v>0</v>
      </c>
      <c r="AT71" s="49">
        <f t="shared" si="687"/>
        <v>0</v>
      </c>
      <c r="AU71" s="49">
        <f t="shared" si="688"/>
        <v>0</v>
      </c>
      <c r="AV71" s="49">
        <f t="shared" si="689"/>
        <v>0</v>
      </c>
      <c r="AW71" s="49">
        <f t="shared" si="690"/>
        <v>0</v>
      </c>
      <c r="AX71" s="49">
        <f t="shared" si="691"/>
        <v>0</v>
      </c>
      <c r="AY71" s="49">
        <f t="shared" si="692"/>
        <v>0</v>
      </c>
      <c r="AZ71" s="49">
        <f t="shared" si="693"/>
        <v>0</v>
      </c>
      <c r="BA71" s="49">
        <f t="shared" si="694"/>
        <v>0</v>
      </c>
      <c r="BB71" s="49">
        <f t="shared" si="695"/>
        <v>0</v>
      </c>
      <c r="BC71" s="49">
        <f t="shared" si="696"/>
        <v>0</v>
      </c>
      <c r="BD71" s="49">
        <f t="shared" si="697"/>
        <v>0</v>
      </c>
      <c r="BE71" s="49">
        <f t="shared" si="698"/>
        <v>0</v>
      </c>
      <c r="BF71" s="49">
        <f t="shared" si="699"/>
        <v>0</v>
      </c>
      <c r="BG71" s="49">
        <f t="shared" si="700"/>
        <v>0</v>
      </c>
      <c r="BH71" s="49">
        <f t="shared" si="701"/>
        <v>0</v>
      </c>
      <c r="BI71" s="49">
        <f t="shared" si="702"/>
        <v>0</v>
      </c>
      <c r="BJ71" s="49">
        <f t="shared" si="703"/>
        <v>0</v>
      </c>
      <c r="BK71" s="49">
        <f t="shared" si="704"/>
        <v>0</v>
      </c>
      <c r="BL71" s="49">
        <f t="shared" si="705"/>
        <v>0</v>
      </c>
      <c r="BM71" s="49">
        <f t="shared" si="706"/>
        <v>0</v>
      </c>
      <c r="BN71" s="49">
        <f t="shared" si="707"/>
        <v>0</v>
      </c>
      <c r="BO71" s="49">
        <f t="shared" si="708"/>
        <v>0</v>
      </c>
      <c r="BP71" s="49">
        <f t="shared" si="709"/>
        <v>0</v>
      </c>
      <c r="BQ71" s="49">
        <f t="shared" si="710"/>
        <v>0</v>
      </c>
      <c r="BR71" s="14"/>
      <c r="BS71" s="14"/>
      <c r="BT71" s="14"/>
      <c r="BU71" s="49"/>
      <c r="BV71" s="49"/>
      <c r="BW71" s="49"/>
      <c r="BX71" s="49"/>
      <c r="BY71" s="49"/>
      <c r="BZ71" s="49"/>
      <c r="CA71" s="49"/>
      <c r="CB71" s="14"/>
      <c r="CC71" s="49"/>
      <c r="CD71" s="49"/>
      <c r="CE71" s="14"/>
      <c r="CF71" s="14"/>
      <c r="CG71" s="49"/>
      <c r="CH71" s="49"/>
      <c r="CI71" s="49"/>
      <c r="CJ71" s="49"/>
      <c r="CK71" s="49"/>
      <c r="CL71" s="49"/>
      <c r="CM71" s="49"/>
      <c r="CN71" s="49"/>
      <c r="CO71" s="49"/>
      <c r="CP71" s="49"/>
      <c r="CQ71" s="49"/>
      <c r="CR71" s="49"/>
      <c r="CS71" s="49"/>
      <c r="CT71" s="49"/>
      <c r="CU71" s="49"/>
      <c r="CV71" s="49"/>
      <c r="CW71" s="49"/>
      <c r="CX71" s="49"/>
      <c r="CY71" s="14"/>
      <c r="CZ71" s="14"/>
      <c r="DA71" s="49"/>
      <c r="DB71" s="49"/>
      <c r="DC71" s="49"/>
      <c r="DD71" s="49"/>
      <c r="DE71" s="49"/>
      <c r="DF71" s="49"/>
      <c r="DG71" s="49"/>
      <c r="DH71" s="49"/>
      <c r="DI71" s="49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49"/>
      <c r="DU71" s="49"/>
      <c r="DV71" s="49"/>
      <c r="DW71" s="49"/>
      <c r="DX71" s="49"/>
      <c r="DY71" s="49"/>
      <c r="DZ71" s="49"/>
      <c r="EA71" s="49"/>
      <c r="EB71" s="49"/>
      <c r="EC71" s="49"/>
      <c r="ED71" s="49"/>
      <c r="EE71" s="49"/>
      <c r="EF71" s="49"/>
      <c r="EG71" s="49"/>
      <c r="EH71" s="49"/>
      <c r="EI71" s="49"/>
      <c r="EJ71" s="49"/>
      <c r="EK71" s="49"/>
      <c r="EL71" s="49"/>
      <c r="EM71" s="14"/>
      <c r="EN71" s="49"/>
      <c r="EO71" s="49"/>
      <c r="EP71" s="49"/>
      <c r="EQ71" s="49"/>
      <c r="ER71" s="49"/>
      <c r="ES71" s="49"/>
      <c r="ET71" s="49"/>
      <c r="EU71" s="49"/>
      <c r="EV71" s="49"/>
      <c r="EW71" s="49"/>
      <c r="EX71" s="49"/>
      <c r="EY71" s="49"/>
      <c r="EZ71" s="49"/>
      <c r="FA71" s="49"/>
      <c r="FB71" s="49"/>
      <c r="FC71" s="49"/>
      <c r="FD71" s="49"/>
      <c r="FE71" s="49"/>
      <c r="FF71" s="49"/>
      <c r="FG71" s="14"/>
      <c r="FH71" s="49"/>
      <c r="FI71" s="49"/>
      <c r="FJ71" s="14"/>
      <c r="FK71" s="42"/>
      <c r="FL71" s="42"/>
      <c r="FM71" s="42"/>
      <c r="FN71" s="42"/>
      <c r="FO71" s="42"/>
      <c r="FP71" s="42"/>
      <c r="FQ71" s="42"/>
      <c r="FR71" s="42"/>
      <c r="FS71" s="42"/>
      <c r="FT71" s="42"/>
      <c r="FU71" s="42"/>
      <c r="FV71" s="42"/>
      <c r="FW71" s="42"/>
      <c r="FX71" s="42"/>
      <c r="FY71" s="42"/>
      <c r="FZ71" s="44">
        <v>69</v>
      </c>
      <c r="GA71" s="44" t="str">
        <f t="shared" si="79"/>
        <v>EJBDHFLK</v>
      </c>
      <c r="GB71" s="44" t="s">
        <v>148</v>
      </c>
      <c r="GC71" s="44" t="s">
        <v>159</v>
      </c>
      <c r="GD71" s="44" t="s">
        <v>146</v>
      </c>
      <c r="GE71" s="44" t="s">
        <v>147</v>
      </c>
      <c r="GF71" s="44" t="s">
        <v>160</v>
      </c>
      <c r="GG71" s="44" t="s">
        <v>109</v>
      </c>
      <c r="GH71" s="44" t="s">
        <v>152</v>
      </c>
      <c r="GI71" s="44" t="s">
        <v>151</v>
      </c>
      <c r="GJ71" s="100" t="str">
        <f t="shared" ref="GJ71:GQ71" si="756">VLOOKUP(GB71,$FM$3:$FN$15,2,FALSE)</f>
        <v>Elfenbenskusten</v>
      </c>
      <c r="GK71" s="100" t="str">
        <f t="shared" si="756"/>
        <v>Österrike</v>
      </c>
      <c r="GL71" s="100" t="str">
        <f t="shared" si="756"/>
        <v>Qatar</v>
      </c>
      <c r="GM71" s="100" t="str">
        <f t="shared" si="756"/>
        <v>Australien</v>
      </c>
      <c r="GN71" s="100" t="str">
        <f t="shared" si="756"/>
        <v>Saudiarabien</v>
      </c>
      <c r="GO71" s="100" t="str">
        <f t="shared" si="756"/>
        <v>Sverige</v>
      </c>
      <c r="GP71" s="100" t="str">
        <f t="shared" si="756"/>
        <v>Ghana</v>
      </c>
      <c r="GQ71" s="100" t="str">
        <f t="shared" si="756"/>
        <v>Uzbekistan</v>
      </c>
      <c r="GR71" s="42" t="str">
        <f t="shared" si="81"/>
        <v/>
      </c>
      <c r="GS71" s="42"/>
      <c r="GT71" s="42"/>
      <c r="GU71" s="42"/>
      <c r="GV71" s="42"/>
      <c r="GW71" s="42"/>
      <c r="GX71" s="42"/>
    </row>
    <row r="72" spans="1:206" ht="14.25" customHeight="1" x14ac:dyDescent="0.35">
      <c r="A72" s="42"/>
      <c r="B72" s="85">
        <v>66</v>
      </c>
      <c r="C72" s="86">
        <v>46200</v>
      </c>
      <c r="D72" s="87" t="s">
        <v>199</v>
      </c>
      <c r="E72" s="88" t="s">
        <v>157</v>
      </c>
      <c r="F72" s="89" t="s">
        <v>196</v>
      </c>
      <c r="G72" s="90"/>
      <c r="H72" s="85" t="s">
        <v>157</v>
      </c>
      <c r="I72" s="90"/>
      <c r="J72" s="85" t="str">
        <f t="shared" si="667"/>
        <v/>
      </c>
      <c r="K72" s="160">
        <f>IF(OR(G72="",I72="",'Resultat &amp; tabell'!G72="",'Resultat &amp; tabell'!I72=""),0,IF(G72='Resultat &amp; tabell'!G72,1,0)+IF(I72='Resultat &amp; tabell'!I72,1,0)+IF(J72='Resultat &amp; tabell'!J72,3,0))</f>
        <v>0</v>
      </c>
      <c r="L72" s="155"/>
      <c r="M72" s="92">
        <f t="shared" si="668"/>
        <v>1</v>
      </c>
      <c r="N72" s="46"/>
      <c r="O72" s="42"/>
      <c r="P72" s="42"/>
      <c r="Q72" s="42"/>
      <c r="R72" s="42"/>
      <c r="S72" s="42"/>
      <c r="T72" s="42"/>
      <c r="U72" s="42"/>
      <c r="V72" s="43"/>
      <c r="W72" s="42"/>
      <c r="X72" s="43"/>
      <c r="Y72" s="44"/>
      <c r="Z72" s="44"/>
      <c r="AA72" s="44"/>
      <c r="AB72" s="47"/>
      <c r="AC72" s="48"/>
      <c r="AD72" s="42"/>
      <c r="AE72" s="98">
        <f t="shared" ref="AE72:AH72" si="757">C72</f>
        <v>46200</v>
      </c>
      <c r="AF72" s="98" t="str">
        <f t="shared" si="757"/>
        <v>Uruguay</v>
      </c>
      <c r="AG72" s="98" t="str">
        <f t="shared" si="757"/>
        <v>-</v>
      </c>
      <c r="AH72" s="98" t="str">
        <f t="shared" si="757"/>
        <v>Spanien</v>
      </c>
      <c r="AI72" s="90" t="str">
        <f t="shared" si="677"/>
        <v/>
      </c>
      <c r="AJ72" s="85" t="str">
        <f t="shared" si="678"/>
        <v>-</v>
      </c>
      <c r="AK72" s="90" t="str">
        <f t="shared" si="679"/>
        <v/>
      </c>
      <c r="AL72" s="85" t="str">
        <f t="shared" si="680"/>
        <v/>
      </c>
      <c r="AM72" s="91"/>
      <c r="AN72" s="49">
        <f t="shared" si="681"/>
        <v>0</v>
      </c>
      <c r="AO72" s="49">
        <f t="shared" si="682"/>
        <v>0</v>
      </c>
      <c r="AP72" s="49">
        <f t="shared" si="683"/>
        <v>0</v>
      </c>
      <c r="AQ72" s="49">
        <f t="shared" si="684"/>
        <v>0</v>
      </c>
      <c r="AR72" s="49">
        <f t="shared" si="685"/>
        <v>0</v>
      </c>
      <c r="AS72" s="49">
        <f t="shared" si="686"/>
        <v>0</v>
      </c>
      <c r="AT72" s="49">
        <f t="shared" si="687"/>
        <v>0</v>
      </c>
      <c r="AU72" s="49">
        <f t="shared" si="688"/>
        <v>0</v>
      </c>
      <c r="AV72" s="49">
        <f t="shared" si="689"/>
        <v>0</v>
      </c>
      <c r="AW72" s="49">
        <f t="shared" si="690"/>
        <v>0</v>
      </c>
      <c r="AX72" s="49">
        <f t="shared" si="691"/>
        <v>0</v>
      </c>
      <c r="AY72" s="49">
        <f t="shared" si="692"/>
        <v>0</v>
      </c>
      <c r="AZ72" s="49">
        <f t="shared" si="693"/>
        <v>0</v>
      </c>
      <c r="BA72" s="49">
        <f t="shared" si="694"/>
        <v>0</v>
      </c>
      <c r="BB72" s="49">
        <f t="shared" si="695"/>
        <v>0</v>
      </c>
      <c r="BC72" s="49">
        <f t="shared" si="696"/>
        <v>0</v>
      </c>
      <c r="BD72" s="49">
        <f t="shared" si="697"/>
        <v>0</v>
      </c>
      <c r="BE72" s="49">
        <f t="shared" si="698"/>
        <v>0</v>
      </c>
      <c r="BF72" s="49">
        <f t="shared" si="699"/>
        <v>0</v>
      </c>
      <c r="BG72" s="49">
        <f t="shared" si="700"/>
        <v>0</v>
      </c>
      <c r="BH72" s="49">
        <f t="shared" si="701"/>
        <v>0</v>
      </c>
      <c r="BI72" s="49">
        <f t="shared" si="702"/>
        <v>0</v>
      </c>
      <c r="BJ72" s="49">
        <f t="shared" si="703"/>
        <v>0</v>
      </c>
      <c r="BK72" s="49">
        <f t="shared" si="704"/>
        <v>0</v>
      </c>
      <c r="BL72" s="49">
        <f t="shared" si="705"/>
        <v>0</v>
      </c>
      <c r="BM72" s="49">
        <f t="shared" si="706"/>
        <v>0</v>
      </c>
      <c r="BN72" s="49">
        <f t="shared" si="707"/>
        <v>0</v>
      </c>
      <c r="BO72" s="49">
        <f t="shared" si="708"/>
        <v>0</v>
      </c>
      <c r="BP72" s="49">
        <f t="shared" si="709"/>
        <v>0</v>
      </c>
      <c r="BQ72" s="49">
        <f t="shared" si="710"/>
        <v>0</v>
      </c>
      <c r="BR72" s="14"/>
      <c r="BS72" s="14"/>
      <c r="BT72" s="14"/>
      <c r="BU72" s="49"/>
      <c r="BV72" s="49"/>
      <c r="BW72" s="49"/>
      <c r="BX72" s="49"/>
      <c r="BY72" s="49"/>
      <c r="BZ72" s="49"/>
      <c r="CA72" s="49"/>
      <c r="CB72" s="14"/>
      <c r="CC72" s="49"/>
      <c r="CD72" s="49"/>
      <c r="CE72" s="14"/>
      <c r="CF72" s="14"/>
      <c r="CG72" s="49"/>
      <c r="CH72" s="49"/>
      <c r="CI72" s="49"/>
      <c r="CJ72" s="49"/>
      <c r="CK72" s="49"/>
      <c r="CL72" s="49"/>
      <c r="CM72" s="49"/>
      <c r="CN72" s="49"/>
      <c r="CO72" s="49"/>
      <c r="CP72" s="49"/>
      <c r="CQ72" s="49"/>
      <c r="CR72" s="49"/>
      <c r="CS72" s="49"/>
      <c r="CT72" s="49"/>
      <c r="CU72" s="49"/>
      <c r="CV72" s="49"/>
      <c r="CW72" s="49"/>
      <c r="CX72" s="49"/>
      <c r="CY72" s="14"/>
      <c r="CZ72" s="14"/>
      <c r="DA72" s="49"/>
      <c r="DB72" s="49"/>
      <c r="DC72" s="49"/>
      <c r="DD72" s="49"/>
      <c r="DE72" s="49"/>
      <c r="DF72" s="49"/>
      <c r="DG72" s="49"/>
      <c r="DH72" s="49"/>
      <c r="DI72" s="49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49"/>
      <c r="DU72" s="49"/>
      <c r="DV72" s="49"/>
      <c r="DW72" s="49"/>
      <c r="DX72" s="49"/>
      <c r="DY72" s="49"/>
      <c r="DZ72" s="49"/>
      <c r="EA72" s="49"/>
      <c r="EB72" s="49"/>
      <c r="EC72" s="49"/>
      <c r="ED72" s="49"/>
      <c r="EE72" s="49"/>
      <c r="EF72" s="49"/>
      <c r="EG72" s="49"/>
      <c r="EH72" s="49"/>
      <c r="EI72" s="49"/>
      <c r="EJ72" s="49"/>
      <c r="EK72" s="49"/>
      <c r="EL72" s="49"/>
      <c r="EM72" s="14"/>
      <c r="EN72" s="49"/>
      <c r="EO72" s="49"/>
      <c r="EP72" s="49"/>
      <c r="EQ72" s="49"/>
      <c r="ER72" s="49"/>
      <c r="ES72" s="49"/>
      <c r="ET72" s="49"/>
      <c r="EU72" s="49"/>
      <c r="EV72" s="49"/>
      <c r="EW72" s="49"/>
      <c r="EX72" s="49"/>
      <c r="EY72" s="49"/>
      <c r="EZ72" s="49"/>
      <c r="FA72" s="49"/>
      <c r="FB72" s="49"/>
      <c r="FC72" s="49"/>
      <c r="FD72" s="49"/>
      <c r="FE72" s="49"/>
      <c r="FF72" s="49"/>
      <c r="FG72" s="14"/>
      <c r="FH72" s="49"/>
      <c r="FI72" s="49"/>
      <c r="FJ72" s="14"/>
      <c r="FK72" s="42"/>
      <c r="FL72" s="42"/>
      <c r="FM72" s="42"/>
      <c r="FN72" s="42"/>
      <c r="FO72" s="42"/>
      <c r="FP72" s="42"/>
      <c r="FQ72" s="42"/>
      <c r="FR72" s="42"/>
      <c r="FS72" s="42"/>
      <c r="FT72" s="42"/>
      <c r="FU72" s="42"/>
      <c r="FV72" s="42"/>
      <c r="FW72" s="42"/>
      <c r="FX72" s="42"/>
      <c r="FY72" s="42"/>
      <c r="FZ72" s="44">
        <v>70</v>
      </c>
      <c r="GA72" s="44" t="str">
        <f t="shared" si="79"/>
        <v>EIBDHFLK</v>
      </c>
      <c r="GB72" s="44" t="s">
        <v>148</v>
      </c>
      <c r="GC72" s="44" t="s">
        <v>150</v>
      </c>
      <c r="GD72" s="44" t="s">
        <v>146</v>
      </c>
      <c r="GE72" s="44" t="s">
        <v>147</v>
      </c>
      <c r="GF72" s="44" t="s">
        <v>160</v>
      </c>
      <c r="GG72" s="44" t="s">
        <v>109</v>
      </c>
      <c r="GH72" s="44" t="s">
        <v>152</v>
      </c>
      <c r="GI72" s="44" t="s">
        <v>151</v>
      </c>
      <c r="GJ72" s="100" t="str">
        <f t="shared" ref="GJ72:GQ72" si="758">VLOOKUP(GB72,$FM$3:$FN$15,2,FALSE)</f>
        <v>Elfenbenskusten</v>
      </c>
      <c r="GK72" s="100" t="str">
        <f t="shared" si="758"/>
        <v>Irak</v>
      </c>
      <c r="GL72" s="100" t="str">
        <f t="shared" si="758"/>
        <v>Qatar</v>
      </c>
      <c r="GM72" s="100" t="str">
        <f t="shared" si="758"/>
        <v>Australien</v>
      </c>
      <c r="GN72" s="100" t="str">
        <f t="shared" si="758"/>
        <v>Saudiarabien</v>
      </c>
      <c r="GO72" s="100" t="str">
        <f t="shared" si="758"/>
        <v>Sverige</v>
      </c>
      <c r="GP72" s="100" t="str">
        <f t="shared" si="758"/>
        <v>Ghana</v>
      </c>
      <c r="GQ72" s="100" t="str">
        <f t="shared" si="758"/>
        <v>Uzbekistan</v>
      </c>
      <c r="GR72" s="42" t="str">
        <f t="shared" si="81"/>
        <v/>
      </c>
      <c r="GS72" s="42"/>
      <c r="GT72" s="42"/>
      <c r="GU72" s="42"/>
      <c r="GV72" s="42"/>
      <c r="GW72" s="42"/>
      <c r="GX72" s="127"/>
    </row>
    <row r="73" spans="1:206" ht="14.25" customHeight="1" x14ac:dyDescent="0.35">
      <c r="A73" s="42"/>
      <c r="B73" s="44"/>
      <c r="C73" s="71"/>
      <c r="D73" s="43"/>
      <c r="E73" s="44"/>
      <c r="F73" s="43"/>
      <c r="G73" s="141"/>
      <c r="H73" s="91"/>
      <c r="I73" s="141"/>
      <c r="J73" s="44"/>
      <c r="K73" s="91"/>
      <c r="L73" s="155"/>
      <c r="M73" s="46"/>
      <c r="N73" s="46"/>
      <c r="O73" s="42"/>
      <c r="P73" s="42"/>
      <c r="Q73" s="42"/>
      <c r="R73" s="42"/>
      <c r="S73" s="42"/>
      <c r="T73" s="42"/>
      <c r="U73" s="42"/>
      <c r="V73" s="43"/>
      <c r="W73" s="42"/>
      <c r="X73" s="43"/>
      <c r="Y73" s="44"/>
      <c r="Z73" s="44"/>
      <c r="AA73" s="44"/>
      <c r="AB73" s="47"/>
      <c r="AC73" s="48"/>
      <c r="AD73" s="42"/>
      <c r="AE73" s="71"/>
      <c r="AF73" s="43"/>
      <c r="AG73" s="44"/>
      <c r="AH73" s="43"/>
      <c r="AI73" s="141"/>
      <c r="AJ73" s="91"/>
      <c r="AK73" s="141"/>
      <c r="AL73" s="44"/>
      <c r="AM73" s="91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14"/>
      <c r="BS73" s="14"/>
      <c r="BT73" s="14"/>
      <c r="BU73" s="49"/>
      <c r="BV73" s="49"/>
      <c r="BW73" s="49"/>
      <c r="BX73" s="49"/>
      <c r="BY73" s="49"/>
      <c r="BZ73" s="49"/>
      <c r="CA73" s="49"/>
      <c r="CB73" s="14"/>
      <c r="CC73" s="49"/>
      <c r="CD73" s="49"/>
      <c r="CE73" s="14"/>
      <c r="CF73" s="14"/>
      <c r="CG73" s="49"/>
      <c r="CH73" s="49"/>
      <c r="CI73" s="49"/>
      <c r="CJ73" s="49"/>
      <c r="CK73" s="49"/>
      <c r="CL73" s="49"/>
      <c r="CM73" s="49"/>
      <c r="CN73" s="49"/>
      <c r="CO73" s="49"/>
      <c r="CP73" s="49"/>
      <c r="CQ73" s="49"/>
      <c r="CR73" s="49"/>
      <c r="CS73" s="49"/>
      <c r="CT73" s="49"/>
      <c r="CU73" s="49"/>
      <c r="CV73" s="49"/>
      <c r="CW73" s="49"/>
      <c r="CX73" s="49"/>
      <c r="CY73" s="14"/>
      <c r="CZ73" s="14"/>
      <c r="DA73" s="49"/>
      <c r="DB73" s="49"/>
      <c r="DC73" s="49"/>
      <c r="DD73" s="49"/>
      <c r="DE73" s="49"/>
      <c r="DF73" s="49"/>
      <c r="DG73" s="49"/>
      <c r="DH73" s="49"/>
      <c r="DI73" s="49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49"/>
      <c r="DU73" s="49"/>
      <c r="DV73" s="49"/>
      <c r="DW73" s="49"/>
      <c r="DX73" s="49"/>
      <c r="DY73" s="49"/>
      <c r="DZ73" s="49"/>
      <c r="EA73" s="49"/>
      <c r="EB73" s="49"/>
      <c r="EC73" s="49"/>
      <c r="ED73" s="49"/>
      <c r="EE73" s="49"/>
      <c r="EF73" s="49"/>
      <c r="EG73" s="49"/>
      <c r="EH73" s="49"/>
      <c r="EI73" s="49"/>
      <c r="EJ73" s="49"/>
      <c r="EK73" s="49"/>
      <c r="EL73" s="49"/>
      <c r="EM73" s="14"/>
      <c r="EN73" s="49"/>
      <c r="EO73" s="49"/>
      <c r="EP73" s="49"/>
      <c r="EQ73" s="49"/>
      <c r="ER73" s="49"/>
      <c r="ES73" s="49"/>
      <c r="ET73" s="49"/>
      <c r="EU73" s="49"/>
      <c r="EV73" s="49"/>
      <c r="EW73" s="49"/>
      <c r="EX73" s="49"/>
      <c r="EY73" s="49"/>
      <c r="EZ73" s="49"/>
      <c r="FA73" s="49"/>
      <c r="FB73" s="49"/>
      <c r="FC73" s="49"/>
      <c r="FD73" s="49"/>
      <c r="FE73" s="49"/>
      <c r="FF73" s="49"/>
      <c r="FG73" s="14"/>
      <c r="FH73" s="49"/>
      <c r="FI73" s="49"/>
      <c r="FJ73" s="14"/>
      <c r="FK73" s="42"/>
      <c r="FL73" s="42"/>
      <c r="FM73" s="42"/>
      <c r="FN73" s="42"/>
      <c r="FO73" s="42"/>
      <c r="FP73" s="42"/>
      <c r="FQ73" s="42"/>
      <c r="FR73" s="42"/>
      <c r="FS73" s="42"/>
      <c r="FT73" s="42"/>
      <c r="FU73" s="42"/>
      <c r="FV73" s="42"/>
      <c r="FW73" s="42"/>
      <c r="FX73" s="42"/>
      <c r="FY73" s="42"/>
      <c r="FZ73" s="44">
        <v>71</v>
      </c>
      <c r="GA73" s="44" t="str">
        <f t="shared" si="79"/>
        <v>EJBDHFLI</v>
      </c>
      <c r="GB73" s="44" t="s">
        <v>148</v>
      </c>
      <c r="GC73" s="44" t="s">
        <v>159</v>
      </c>
      <c r="GD73" s="44" t="s">
        <v>146</v>
      </c>
      <c r="GE73" s="44" t="s">
        <v>147</v>
      </c>
      <c r="GF73" s="44" t="s">
        <v>160</v>
      </c>
      <c r="GG73" s="44" t="s">
        <v>109</v>
      </c>
      <c r="GH73" s="44" t="s">
        <v>152</v>
      </c>
      <c r="GI73" s="44" t="s">
        <v>150</v>
      </c>
      <c r="GJ73" s="100" t="str">
        <f t="shared" ref="GJ73:GQ73" si="759">VLOOKUP(GB73,$FM$3:$FN$15,2,FALSE)</f>
        <v>Elfenbenskusten</v>
      </c>
      <c r="GK73" s="100" t="str">
        <f t="shared" si="759"/>
        <v>Österrike</v>
      </c>
      <c r="GL73" s="100" t="str">
        <f t="shared" si="759"/>
        <v>Qatar</v>
      </c>
      <c r="GM73" s="100" t="str">
        <f t="shared" si="759"/>
        <v>Australien</v>
      </c>
      <c r="GN73" s="100" t="str">
        <f t="shared" si="759"/>
        <v>Saudiarabien</v>
      </c>
      <c r="GO73" s="100" t="str">
        <f t="shared" si="759"/>
        <v>Sverige</v>
      </c>
      <c r="GP73" s="100" t="str">
        <f t="shared" si="759"/>
        <v>Ghana</v>
      </c>
      <c r="GQ73" s="100" t="str">
        <f t="shared" si="759"/>
        <v>Irak</v>
      </c>
      <c r="GR73" s="42" t="str">
        <f t="shared" si="81"/>
        <v/>
      </c>
      <c r="GS73" s="42"/>
      <c r="GT73" s="42"/>
      <c r="GU73" s="42"/>
      <c r="GV73" s="42"/>
      <c r="GW73" s="42"/>
      <c r="GX73" s="127"/>
    </row>
    <row r="74" spans="1:206" ht="14.25" customHeight="1" x14ac:dyDescent="0.35">
      <c r="A74" s="42"/>
      <c r="B74" s="54" t="s">
        <v>200</v>
      </c>
      <c r="C74" s="121"/>
      <c r="D74" s="54"/>
      <c r="E74" s="56"/>
      <c r="F74" s="54"/>
      <c r="G74" s="56"/>
      <c r="H74" s="56"/>
      <c r="I74" s="56"/>
      <c r="J74" s="56"/>
      <c r="K74" s="52"/>
      <c r="L74" s="156"/>
      <c r="M74" s="46"/>
      <c r="N74" s="46"/>
      <c r="O74" s="42"/>
      <c r="P74" s="42"/>
      <c r="Q74" s="42"/>
      <c r="R74" s="42"/>
      <c r="S74" s="42"/>
      <c r="T74" s="42"/>
      <c r="U74" s="42"/>
      <c r="V74" s="43"/>
      <c r="W74" s="42"/>
      <c r="X74" s="43"/>
      <c r="Y74" s="44"/>
      <c r="Z74" s="44"/>
      <c r="AA74" s="44"/>
      <c r="AB74" s="47"/>
      <c r="AC74" s="48"/>
      <c r="AD74" s="42"/>
      <c r="AE74" s="54" t="s">
        <v>200</v>
      </c>
      <c r="AF74" s="54"/>
      <c r="AG74" s="56"/>
      <c r="AH74" s="54"/>
      <c r="AI74" s="56"/>
      <c r="AJ74" s="56"/>
      <c r="AK74" s="56"/>
      <c r="AL74" s="56"/>
      <c r="AM74" s="52"/>
      <c r="AN74" s="56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14"/>
      <c r="BS74" s="14"/>
      <c r="BT74" s="67" t="s">
        <v>93</v>
      </c>
      <c r="BU74" s="62"/>
      <c r="BV74" s="62"/>
      <c r="BW74" s="62"/>
      <c r="BX74" s="62"/>
      <c r="BY74" s="62"/>
      <c r="BZ74" s="62"/>
      <c r="CA74" s="62"/>
      <c r="CB74" s="67"/>
      <c r="CC74" s="62"/>
      <c r="CD74" s="62"/>
      <c r="CE74" s="14"/>
      <c r="CF74" s="68" t="s">
        <v>94</v>
      </c>
      <c r="CG74" s="63">
        <f>COUNTIF(CC76:CC79,1)</f>
        <v>4</v>
      </c>
      <c r="CH74" s="63"/>
      <c r="CI74" s="63"/>
      <c r="CJ74" s="63"/>
      <c r="CK74" s="63"/>
      <c r="CL74" s="63"/>
      <c r="CM74" s="63"/>
      <c r="CN74" s="63"/>
      <c r="CO74" s="63"/>
      <c r="CP74" s="63"/>
      <c r="CQ74" s="49"/>
      <c r="CR74" s="49"/>
      <c r="CS74" s="49"/>
      <c r="CT74" s="49"/>
      <c r="CU74" s="49"/>
      <c r="CV74" s="49"/>
      <c r="CW74" s="49"/>
      <c r="CX74" s="49"/>
      <c r="CY74" s="14"/>
      <c r="CZ74" s="69" t="s">
        <v>97</v>
      </c>
      <c r="DA74" s="64">
        <f>COUNTIF(CC76:CC79,2)</f>
        <v>0</v>
      </c>
      <c r="DB74" s="64"/>
      <c r="DC74" s="64"/>
      <c r="DD74" s="64"/>
      <c r="DE74" s="64"/>
      <c r="DF74" s="64"/>
      <c r="DG74" s="64"/>
      <c r="DH74" s="64"/>
      <c r="DI74" s="64"/>
      <c r="DJ74" s="69"/>
      <c r="DK74" s="14"/>
      <c r="DL74" s="14"/>
      <c r="DM74" s="14"/>
      <c r="DN74" s="14"/>
      <c r="DO74" s="14"/>
      <c r="DP74" s="14"/>
      <c r="DQ74" s="14"/>
      <c r="DR74" s="14"/>
      <c r="DS74" s="14"/>
      <c r="DT74" s="65" t="s">
        <v>95</v>
      </c>
      <c r="DU74" s="65">
        <f>COUNTIF(CC76:CC79,3)</f>
        <v>0</v>
      </c>
      <c r="DV74" s="65"/>
      <c r="DW74" s="65"/>
      <c r="DX74" s="65"/>
      <c r="DY74" s="65"/>
      <c r="DZ74" s="65"/>
      <c r="EA74" s="65"/>
      <c r="EB74" s="65"/>
      <c r="EC74" s="65"/>
      <c r="ED74" s="65"/>
      <c r="EE74" s="49"/>
      <c r="EF74" s="49"/>
      <c r="EG74" s="49"/>
      <c r="EH74" s="49"/>
      <c r="EI74" s="49"/>
      <c r="EJ74" s="49"/>
      <c r="EK74" s="49"/>
      <c r="EL74" s="49"/>
      <c r="EM74" s="14"/>
      <c r="EN74" s="66" t="s">
        <v>96</v>
      </c>
      <c r="EO74" s="66">
        <f>COUNTIF(CC76:CC79,4)</f>
        <v>0</v>
      </c>
      <c r="EP74" s="66"/>
      <c r="EQ74" s="66"/>
      <c r="ER74" s="66"/>
      <c r="ES74" s="66"/>
      <c r="ET74" s="66"/>
      <c r="EU74" s="66"/>
      <c r="EV74" s="66"/>
      <c r="EW74" s="66"/>
      <c r="EX74" s="66"/>
      <c r="EY74" s="49"/>
      <c r="EZ74" s="49"/>
      <c r="FA74" s="49"/>
      <c r="FB74" s="49"/>
      <c r="FC74" s="49"/>
      <c r="FD74" s="49"/>
      <c r="FE74" s="49"/>
      <c r="FF74" s="49"/>
      <c r="FG74" s="14"/>
      <c r="FH74" s="49"/>
      <c r="FI74" s="49"/>
      <c r="FJ74" s="14"/>
      <c r="FK74" s="42"/>
      <c r="FL74" s="42"/>
      <c r="FM74" s="42"/>
      <c r="FN74" s="42"/>
      <c r="FO74" s="42"/>
      <c r="FP74" s="42"/>
      <c r="FQ74" s="42"/>
      <c r="FR74" s="42"/>
      <c r="FS74" s="42"/>
      <c r="FT74" s="42"/>
      <c r="FU74" s="42"/>
      <c r="FV74" s="42"/>
      <c r="FW74" s="42"/>
      <c r="FX74" s="42"/>
      <c r="FY74" s="42"/>
      <c r="FZ74" s="44">
        <v>72</v>
      </c>
      <c r="GA74" s="44" t="str">
        <f t="shared" si="79"/>
        <v>EJBDHFIK</v>
      </c>
      <c r="GB74" s="44" t="s">
        <v>148</v>
      </c>
      <c r="GC74" s="44" t="s">
        <v>159</v>
      </c>
      <c r="GD74" s="44" t="s">
        <v>146</v>
      </c>
      <c r="GE74" s="44" t="s">
        <v>147</v>
      </c>
      <c r="GF74" s="44" t="s">
        <v>160</v>
      </c>
      <c r="GG74" s="44" t="s">
        <v>109</v>
      </c>
      <c r="GH74" s="44" t="s">
        <v>150</v>
      </c>
      <c r="GI74" s="44" t="s">
        <v>151</v>
      </c>
      <c r="GJ74" s="100" t="str">
        <f t="shared" ref="GJ74:GQ74" si="760">VLOOKUP(GB74,$FM$3:$FN$15,2,FALSE)</f>
        <v>Elfenbenskusten</v>
      </c>
      <c r="GK74" s="100" t="str">
        <f t="shared" si="760"/>
        <v>Österrike</v>
      </c>
      <c r="GL74" s="100" t="str">
        <f t="shared" si="760"/>
        <v>Qatar</v>
      </c>
      <c r="GM74" s="100" t="str">
        <f t="shared" si="760"/>
        <v>Australien</v>
      </c>
      <c r="GN74" s="100" t="str">
        <f t="shared" si="760"/>
        <v>Saudiarabien</v>
      </c>
      <c r="GO74" s="100" t="str">
        <f t="shared" si="760"/>
        <v>Sverige</v>
      </c>
      <c r="GP74" s="100" t="str">
        <f t="shared" si="760"/>
        <v>Irak</v>
      </c>
      <c r="GQ74" s="100" t="str">
        <f t="shared" si="760"/>
        <v>Uzbekistan</v>
      </c>
      <c r="GR74" s="42" t="str">
        <f t="shared" si="81"/>
        <v/>
      </c>
      <c r="GS74" s="42"/>
      <c r="GT74" s="42"/>
      <c r="GU74" s="42"/>
      <c r="GV74" s="42"/>
      <c r="GW74" s="42"/>
      <c r="GX74" s="127"/>
    </row>
    <row r="75" spans="1:206" ht="14.25" customHeight="1" x14ac:dyDescent="0.35">
      <c r="A75" s="42"/>
      <c r="B75" s="76" t="s">
        <v>101</v>
      </c>
      <c r="C75" s="126" t="s">
        <v>102</v>
      </c>
      <c r="D75" s="189" t="s">
        <v>101</v>
      </c>
      <c r="E75" s="187"/>
      <c r="F75" s="190"/>
      <c r="G75" s="186" t="s">
        <v>103</v>
      </c>
      <c r="H75" s="187"/>
      <c r="I75" s="188"/>
      <c r="J75" s="74" t="s">
        <v>104</v>
      </c>
      <c r="K75" s="79" t="s">
        <v>142</v>
      </c>
      <c r="L75" s="156"/>
      <c r="M75" s="46"/>
      <c r="N75" s="46"/>
      <c r="O75" s="76" t="s">
        <v>106</v>
      </c>
      <c r="P75" s="77" t="s">
        <v>107</v>
      </c>
      <c r="Q75" s="77" t="s">
        <v>108</v>
      </c>
      <c r="R75" s="77" t="s">
        <v>109</v>
      </c>
      <c r="S75" s="77" t="s">
        <v>110</v>
      </c>
      <c r="T75" s="77" t="s">
        <v>111</v>
      </c>
      <c r="U75" s="77" t="s">
        <v>112</v>
      </c>
      <c r="V75" s="78" t="s">
        <v>113</v>
      </c>
      <c r="W75" s="42"/>
      <c r="X75" s="43"/>
      <c r="Y75" s="44"/>
      <c r="Z75" s="44"/>
      <c r="AA75" s="44"/>
      <c r="AB75" s="47"/>
      <c r="AC75" s="48"/>
      <c r="AD75" s="42"/>
      <c r="AE75" s="126" t="s">
        <v>102</v>
      </c>
      <c r="AF75" s="189" t="s">
        <v>101</v>
      </c>
      <c r="AG75" s="187"/>
      <c r="AH75" s="190"/>
      <c r="AI75" s="186" t="s">
        <v>103</v>
      </c>
      <c r="AJ75" s="187"/>
      <c r="AK75" s="188"/>
      <c r="AL75" s="74" t="s">
        <v>116</v>
      </c>
      <c r="AM75" s="52"/>
      <c r="AN75" s="62" t="s">
        <v>117</v>
      </c>
      <c r="AO75" s="62" t="s">
        <v>118</v>
      </c>
      <c r="AP75" s="62" t="s">
        <v>119</v>
      </c>
      <c r="AQ75" s="62" t="s">
        <v>120</v>
      </c>
      <c r="AR75" s="62" t="s">
        <v>121</v>
      </c>
      <c r="AS75" s="62" t="s">
        <v>122</v>
      </c>
      <c r="AT75" s="63" t="s">
        <v>117</v>
      </c>
      <c r="AU75" s="63" t="s">
        <v>118</v>
      </c>
      <c r="AV75" s="63" t="s">
        <v>119</v>
      </c>
      <c r="AW75" s="63" t="s">
        <v>120</v>
      </c>
      <c r="AX75" s="63" t="s">
        <v>121</v>
      </c>
      <c r="AY75" s="63" t="s">
        <v>122</v>
      </c>
      <c r="AZ75" s="64" t="s">
        <v>117</v>
      </c>
      <c r="BA75" s="64" t="s">
        <v>118</v>
      </c>
      <c r="BB75" s="64" t="s">
        <v>119</v>
      </c>
      <c r="BC75" s="64" t="s">
        <v>120</v>
      </c>
      <c r="BD75" s="64" t="s">
        <v>121</v>
      </c>
      <c r="BE75" s="64" t="s">
        <v>122</v>
      </c>
      <c r="BF75" s="65" t="s">
        <v>117</v>
      </c>
      <c r="BG75" s="65" t="s">
        <v>118</v>
      </c>
      <c r="BH75" s="65" t="s">
        <v>119</v>
      </c>
      <c r="BI75" s="65" t="s">
        <v>120</v>
      </c>
      <c r="BJ75" s="65" t="s">
        <v>121</v>
      </c>
      <c r="BK75" s="65" t="s">
        <v>122</v>
      </c>
      <c r="BL75" s="66" t="s">
        <v>117</v>
      </c>
      <c r="BM75" s="66" t="s">
        <v>118</v>
      </c>
      <c r="BN75" s="66" t="s">
        <v>119</v>
      </c>
      <c r="BO75" s="66" t="s">
        <v>120</v>
      </c>
      <c r="BP75" s="66" t="s">
        <v>121</v>
      </c>
      <c r="BQ75" s="66" t="s">
        <v>122</v>
      </c>
      <c r="BR75" s="14"/>
      <c r="BS75" s="14"/>
      <c r="BT75" s="67" t="s">
        <v>106</v>
      </c>
      <c r="BU75" s="62" t="s">
        <v>107</v>
      </c>
      <c r="BV75" s="62" t="s">
        <v>108</v>
      </c>
      <c r="BW75" s="62" t="s">
        <v>109</v>
      </c>
      <c r="BX75" s="62" t="s">
        <v>110</v>
      </c>
      <c r="BY75" s="62" t="s">
        <v>111</v>
      </c>
      <c r="BZ75" s="62" t="s">
        <v>112</v>
      </c>
      <c r="CA75" s="62" t="s">
        <v>113</v>
      </c>
      <c r="CB75" s="67" t="s">
        <v>123</v>
      </c>
      <c r="CC75" s="62" t="s">
        <v>124</v>
      </c>
      <c r="CD75" s="62" t="s">
        <v>125</v>
      </c>
      <c r="CE75" s="14"/>
      <c r="CF75" s="68" t="s">
        <v>106</v>
      </c>
      <c r="CG75" s="63" t="s">
        <v>107</v>
      </c>
      <c r="CH75" s="63" t="s">
        <v>108</v>
      </c>
      <c r="CI75" s="63" t="s">
        <v>109</v>
      </c>
      <c r="CJ75" s="63" t="s">
        <v>113</v>
      </c>
      <c r="CK75" s="63" t="s">
        <v>123</v>
      </c>
      <c r="CL75" s="63" t="s">
        <v>124</v>
      </c>
      <c r="CM75" s="80" t="s">
        <v>112</v>
      </c>
      <c r="CN75" s="80" t="s">
        <v>126</v>
      </c>
      <c r="CO75" s="80" t="s">
        <v>110</v>
      </c>
      <c r="CP75" s="80" t="s">
        <v>127</v>
      </c>
      <c r="CQ75" s="63" t="s">
        <v>128</v>
      </c>
      <c r="CR75" s="80" t="s">
        <v>129</v>
      </c>
      <c r="CS75" s="80" t="s">
        <v>130</v>
      </c>
      <c r="CT75" s="80" t="s">
        <v>131</v>
      </c>
      <c r="CU75" s="80" t="s">
        <v>132</v>
      </c>
      <c r="CV75" s="80" t="s">
        <v>133</v>
      </c>
      <c r="CW75" s="80" t="s">
        <v>134</v>
      </c>
      <c r="CX75" s="63" t="s">
        <v>135</v>
      </c>
      <c r="CY75" s="14"/>
      <c r="CZ75" s="69" t="s">
        <v>106</v>
      </c>
      <c r="DA75" s="64" t="s">
        <v>107</v>
      </c>
      <c r="DB75" s="64" t="s">
        <v>108</v>
      </c>
      <c r="DC75" s="64" t="s">
        <v>109</v>
      </c>
      <c r="DD75" s="64" t="s">
        <v>113</v>
      </c>
      <c r="DE75" s="64" t="s">
        <v>123</v>
      </c>
      <c r="DF75" s="64" t="s">
        <v>124</v>
      </c>
      <c r="DG75" s="64" t="s">
        <v>112</v>
      </c>
      <c r="DH75" s="64" t="s">
        <v>126</v>
      </c>
      <c r="DI75" s="64" t="s">
        <v>110</v>
      </c>
      <c r="DJ75" s="69" t="s">
        <v>127</v>
      </c>
      <c r="DK75" s="69" t="s">
        <v>128</v>
      </c>
      <c r="DL75" s="69" t="s">
        <v>129</v>
      </c>
      <c r="DM75" s="69" t="s">
        <v>130</v>
      </c>
      <c r="DN75" s="69" t="s">
        <v>131</v>
      </c>
      <c r="DO75" s="69" t="s">
        <v>132</v>
      </c>
      <c r="DP75" s="69" t="s">
        <v>133</v>
      </c>
      <c r="DQ75" s="69" t="s">
        <v>134</v>
      </c>
      <c r="DR75" s="69" t="s">
        <v>135</v>
      </c>
      <c r="DS75" s="14"/>
      <c r="DT75" s="65" t="s">
        <v>106</v>
      </c>
      <c r="DU75" s="65" t="s">
        <v>107</v>
      </c>
      <c r="DV75" s="65" t="s">
        <v>108</v>
      </c>
      <c r="DW75" s="65" t="s">
        <v>109</v>
      </c>
      <c r="DX75" s="65" t="s">
        <v>113</v>
      </c>
      <c r="DY75" s="65" t="s">
        <v>123</v>
      </c>
      <c r="DZ75" s="65" t="s">
        <v>124</v>
      </c>
      <c r="EA75" s="65" t="s">
        <v>112</v>
      </c>
      <c r="EB75" s="65" t="s">
        <v>126</v>
      </c>
      <c r="EC75" s="65" t="s">
        <v>110</v>
      </c>
      <c r="ED75" s="65" t="s">
        <v>127</v>
      </c>
      <c r="EE75" s="65" t="s">
        <v>128</v>
      </c>
      <c r="EF75" s="65" t="s">
        <v>129</v>
      </c>
      <c r="EG75" s="65" t="s">
        <v>130</v>
      </c>
      <c r="EH75" s="65" t="s">
        <v>131</v>
      </c>
      <c r="EI75" s="65" t="s">
        <v>132</v>
      </c>
      <c r="EJ75" s="65" t="s">
        <v>133</v>
      </c>
      <c r="EK75" s="65" t="s">
        <v>134</v>
      </c>
      <c r="EL75" s="65" t="s">
        <v>135</v>
      </c>
      <c r="EM75" s="14"/>
      <c r="EN75" s="66" t="s">
        <v>106</v>
      </c>
      <c r="EO75" s="66" t="s">
        <v>107</v>
      </c>
      <c r="EP75" s="66" t="s">
        <v>108</v>
      </c>
      <c r="EQ75" s="66" t="s">
        <v>109</v>
      </c>
      <c r="ER75" s="66" t="s">
        <v>113</v>
      </c>
      <c r="ES75" s="66" t="s">
        <v>123</v>
      </c>
      <c r="ET75" s="66" t="s">
        <v>124</v>
      </c>
      <c r="EU75" s="66" t="s">
        <v>112</v>
      </c>
      <c r="EV75" s="66" t="s">
        <v>126</v>
      </c>
      <c r="EW75" s="66" t="s">
        <v>110</v>
      </c>
      <c r="EX75" s="66" t="s">
        <v>127</v>
      </c>
      <c r="EY75" s="66" t="s">
        <v>128</v>
      </c>
      <c r="EZ75" s="66" t="s">
        <v>129</v>
      </c>
      <c r="FA75" s="66" t="s">
        <v>130</v>
      </c>
      <c r="FB75" s="66" t="s">
        <v>131</v>
      </c>
      <c r="FC75" s="66" t="s">
        <v>132</v>
      </c>
      <c r="FD75" s="66" t="s">
        <v>133</v>
      </c>
      <c r="FE75" s="66" t="s">
        <v>134</v>
      </c>
      <c r="FF75" s="66" t="s">
        <v>135</v>
      </c>
      <c r="FG75" s="14"/>
      <c r="FH75" s="66" t="s">
        <v>136</v>
      </c>
      <c r="FI75" s="66" t="s">
        <v>137</v>
      </c>
      <c r="FJ75" s="14"/>
      <c r="FK75" s="42"/>
      <c r="FL75" s="42"/>
      <c r="FM75" s="42"/>
      <c r="FN75" s="42"/>
      <c r="FO75" s="42"/>
      <c r="FP75" s="42"/>
      <c r="FQ75" s="42"/>
      <c r="FR75" s="42"/>
      <c r="FS75" s="42"/>
      <c r="FT75" s="42"/>
      <c r="FU75" s="42"/>
      <c r="FV75" s="42"/>
      <c r="FW75" s="42"/>
      <c r="FX75" s="42"/>
      <c r="FY75" s="42"/>
      <c r="FZ75" s="44">
        <v>73</v>
      </c>
      <c r="GA75" s="44" t="str">
        <f t="shared" si="79"/>
        <v>EGBDJFLK</v>
      </c>
      <c r="GB75" s="44" t="s">
        <v>148</v>
      </c>
      <c r="GC75" s="44" t="s">
        <v>149</v>
      </c>
      <c r="GD75" s="44" t="s">
        <v>146</v>
      </c>
      <c r="GE75" s="44" t="s">
        <v>147</v>
      </c>
      <c r="GF75" s="44" t="s">
        <v>159</v>
      </c>
      <c r="GG75" s="44" t="s">
        <v>109</v>
      </c>
      <c r="GH75" s="44" t="s">
        <v>152</v>
      </c>
      <c r="GI75" s="44" t="s">
        <v>151</v>
      </c>
      <c r="GJ75" s="100" t="str">
        <f t="shared" ref="GJ75:GQ75" si="761">VLOOKUP(GB75,$FM$3:$FN$15,2,FALSE)</f>
        <v>Elfenbenskusten</v>
      </c>
      <c r="GK75" s="100" t="str">
        <f t="shared" si="761"/>
        <v>Iran</v>
      </c>
      <c r="GL75" s="100" t="str">
        <f t="shared" si="761"/>
        <v>Qatar</v>
      </c>
      <c r="GM75" s="100" t="str">
        <f t="shared" si="761"/>
        <v>Australien</v>
      </c>
      <c r="GN75" s="100" t="str">
        <f t="shared" si="761"/>
        <v>Österrike</v>
      </c>
      <c r="GO75" s="100" t="str">
        <f t="shared" si="761"/>
        <v>Sverige</v>
      </c>
      <c r="GP75" s="100" t="str">
        <f t="shared" si="761"/>
        <v>Ghana</v>
      </c>
      <c r="GQ75" s="100" t="str">
        <f t="shared" si="761"/>
        <v>Uzbekistan</v>
      </c>
      <c r="GR75" s="42" t="str">
        <f t="shared" si="81"/>
        <v/>
      </c>
      <c r="GS75" s="42"/>
      <c r="GT75" s="42"/>
      <c r="GU75" s="42"/>
      <c r="GV75" s="42"/>
      <c r="GW75" s="42"/>
      <c r="GX75" s="127"/>
    </row>
    <row r="76" spans="1:206" ht="14.25" customHeight="1" x14ac:dyDescent="0.35">
      <c r="A76" s="42"/>
      <c r="B76" s="85">
        <v>17</v>
      </c>
      <c r="C76" s="86">
        <v>46189</v>
      </c>
      <c r="D76" s="87" t="s">
        <v>201</v>
      </c>
      <c r="E76" s="88" t="s">
        <v>157</v>
      </c>
      <c r="F76" s="89" t="s">
        <v>202</v>
      </c>
      <c r="G76" s="90"/>
      <c r="H76" s="85" t="s">
        <v>157</v>
      </c>
      <c r="I76" s="90"/>
      <c r="J76" s="85" t="str">
        <f t="shared" ref="J76:J81" si="762">IF(OR(ISBLANK(G76),ISBLANK(I76)),"",IF(G76&gt;I76,1,IF(G76&lt;I76,2,"X")))</f>
        <v/>
      </c>
      <c r="K76" s="160">
        <f>IF(OR(G76="",I76="",'Resultat &amp; tabell'!G76="",'Resultat &amp; tabell'!I76=""),0,IF(G76='Resultat &amp; tabell'!G76,1,0)+IF(I76='Resultat &amp; tabell'!I76,1,0)+IF(J76='Resultat &amp; tabell'!J76,3,0))</f>
        <v>0</v>
      </c>
      <c r="L76" s="155"/>
      <c r="M76" s="92">
        <f t="shared" ref="M76:M81" si="763">IF(VLOOKUP(D76,$BT$75:$CC$79,10,FALSE)=VLOOKUP(F76,$BT$75:$CC$79,10,FALSE),VLOOKUP(D76,$BT$75:$CC$79,10,FALSE),"-")</f>
        <v>1</v>
      </c>
      <c r="N76" s="46">
        <v>1</v>
      </c>
      <c r="O76" s="93" t="str">
        <f>VLOOKUP(N76,FI76:FJ79,2,FALSE)</f>
        <v>Frankrike</v>
      </c>
      <c r="P76" s="94">
        <f t="shared" ref="P76:P79" si="764">VLOOKUP($O76,$BT$76:$CA$79,2,FALSE)</f>
        <v>0</v>
      </c>
      <c r="Q76" s="94">
        <f t="shared" ref="Q76:Q79" si="765">VLOOKUP($O76,$BT$76:$CA$79,3,FALSE)</f>
        <v>0</v>
      </c>
      <c r="R76" s="94">
        <f t="shared" ref="R76:R79" si="766">VLOOKUP($O76,$BT$76:$CA$79,4,FALSE)</f>
        <v>0</v>
      </c>
      <c r="S76" s="94">
        <f t="shared" ref="S76:S79" si="767">VLOOKUP($O76,$BT$76:$CA$79,5,FALSE)</f>
        <v>0</v>
      </c>
      <c r="T76" s="94">
        <f t="shared" ref="T76:T79" si="768">VLOOKUP($O76,$BT$76:$CA$79,6,FALSE)</f>
        <v>0</v>
      </c>
      <c r="U76" s="94">
        <f t="shared" ref="U76:U79" si="769">VLOOKUP($O76,$BT$76:$CA$79,7,FALSE)</f>
        <v>0</v>
      </c>
      <c r="V76" s="95">
        <f t="shared" ref="V76:V79" si="770">VLOOKUP($O76,$BT$76:$CA$79,8,FALSE)</f>
        <v>0</v>
      </c>
      <c r="W76" s="42"/>
      <c r="X76" s="43"/>
      <c r="Y76" s="44"/>
      <c r="Z76" s="44"/>
      <c r="AA76" s="44"/>
      <c r="AB76" s="47"/>
      <c r="AC76" s="48"/>
      <c r="AD76" s="42"/>
      <c r="AE76" s="98">
        <f t="shared" ref="AE76:AH76" si="771">C76</f>
        <v>46189</v>
      </c>
      <c r="AF76" s="98" t="str">
        <f t="shared" si="771"/>
        <v>Frankrike</v>
      </c>
      <c r="AG76" s="98" t="str">
        <f t="shared" si="771"/>
        <v>-</v>
      </c>
      <c r="AH76" s="98" t="str">
        <f t="shared" si="771"/>
        <v>Senegal</v>
      </c>
      <c r="AI76" s="90" t="str">
        <f t="shared" ref="AI76:AI81" si="772">IF(G76="","",G76)</f>
        <v/>
      </c>
      <c r="AJ76" s="85" t="str">
        <f t="shared" ref="AJ76:AJ81" si="773">H76</f>
        <v>-</v>
      </c>
      <c r="AK76" s="90" t="str">
        <f t="shared" ref="AK76:AK81" si="774">IF(I76="","",I76)</f>
        <v/>
      </c>
      <c r="AL76" s="85" t="str">
        <f t="shared" ref="AL76:AL81" si="775">J76</f>
        <v/>
      </c>
      <c r="AM76" s="91"/>
      <c r="AN76" s="49">
        <f t="shared" ref="AN76:AN81" si="776">IF(AI76&gt;AK76,1,0)</f>
        <v>0</v>
      </c>
      <c r="AO76" s="49">
        <f t="shared" ref="AO76:AO81" si="777">IF(AK76&gt;AI76,1,0)</f>
        <v>0</v>
      </c>
      <c r="AP76" s="49">
        <f t="shared" ref="AP76:AP81" si="778">IF(AND(AI76=AK76,AI76&lt;&gt;""),1,0)</f>
        <v>0</v>
      </c>
      <c r="AQ76" s="49">
        <f t="shared" ref="AQ76:AQ81" si="779">IF(AND(AI76=AK76,AI76&lt;&gt;""),1,0)</f>
        <v>0</v>
      </c>
      <c r="AR76" s="49">
        <f t="shared" ref="AR76:AR81" si="780">IF(AI76&lt;AK76,1,0)</f>
        <v>0</v>
      </c>
      <c r="AS76" s="49">
        <f t="shared" ref="AS76:AS81" si="781">IF(AK76&lt;AI76,1,)</f>
        <v>0</v>
      </c>
      <c r="AT76" s="49">
        <f t="shared" ref="AT76:AT81" si="782">IF(ISERROR(VLOOKUP(AF76,CF:CF,1,FALSE)),0,1)*IF(ISERROR(VLOOKUP(AH76,CF:CF,1,FALSE)),0,1)*AN76</f>
        <v>0</v>
      </c>
      <c r="AU76" s="49">
        <f t="shared" ref="AU76:AU81" si="783">IF(ISERROR(VLOOKUP(AF76,CF:CF,1,FALSE)),0,1)*IF(ISERROR(VLOOKUP(AH76,CF:CF,1,FALSE)),0,1)*AO76</f>
        <v>0</v>
      </c>
      <c r="AV76" s="49">
        <f t="shared" ref="AV76:AV81" si="784">IF(ISERROR(VLOOKUP(AF76,CF:CF,1,FALSE)),0,1)*IF(ISERROR(VLOOKUP(AH76,CF:CF,1,FALSE)),0,1)*AP76</f>
        <v>0</v>
      </c>
      <c r="AW76" s="49">
        <f t="shared" ref="AW76:AW81" si="785">IF(ISERROR(VLOOKUP(AF76,CF:CF,1,FALSE)),0,1)*IF(ISERROR(VLOOKUP(AH76,CF:CF,1,FALSE)),0,1)*AQ76</f>
        <v>0</v>
      </c>
      <c r="AX76" s="49">
        <f t="shared" ref="AX76:AX81" si="786">IF(ISERROR(VLOOKUP(AF76,CF:CF,1,FALSE)),0,1)*IF(ISERROR(VLOOKUP(AH76,CF:CF,1,FALSE)),0,1)*AR76</f>
        <v>0</v>
      </c>
      <c r="AY76" s="49">
        <f t="shared" ref="AY76:AY81" si="787">IF(ISERROR(VLOOKUP(AF76,CF:CF,1,FALSE)),0,1)*IF(ISERROR(VLOOKUP(AH76,CF:CF,1,FALSE)),0,1)*AS76</f>
        <v>0</v>
      </c>
      <c r="AZ76" s="49">
        <f t="shared" ref="AZ76:AZ81" si="788">IF(ISERROR(VLOOKUP(AF76,CZ:CZ,1,FALSE)),0,1)*IF(ISERROR(VLOOKUP(AH76,CZ:CZ,1,FALSE)),0,1)*AN76</f>
        <v>0</v>
      </c>
      <c r="BA76" s="49">
        <f t="shared" ref="BA76:BA81" si="789">IF(ISERROR(VLOOKUP(AF76,CZ:CZ,1,FALSE)),0,1)*IF(ISERROR(VLOOKUP(AH76,CZ:CZ,1,FALSE)),0,1)*AO76</f>
        <v>0</v>
      </c>
      <c r="BB76" s="49">
        <f t="shared" ref="BB76:BB81" si="790">IF(ISERROR(VLOOKUP(AF76,CZ:CZ,1,FALSE)),0,1)*IF(ISERROR(VLOOKUP(AH76,CZ:CZ,1,FALSE)),0,1)*AP76</f>
        <v>0</v>
      </c>
      <c r="BC76" s="49">
        <f t="shared" ref="BC76:BC81" si="791">IF(ISERROR(VLOOKUP(AF76,CZ:CZ,1,FALSE)),0,1)*IF(ISERROR(VLOOKUP(AH76,CZ:CZ,1,FALSE)),0,1)*AQ76</f>
        <v>0</v>
      </c>
      <c r="BD76" s="49">
        <f t="shared" ref="BD76:BD81" si="792">IF(ISERROR(VLOOKUP(AF76,CZ:CZ,1,FALSE)),0,1)*IF(ISERROR(VLOOKUP(AH76,CZ:CZ,1,FALSE)),0,1)*AR76</f>
        <v>0</v>
      </c>
      <c r="BE76" s="49">
        <f t="shared" ref="BE76:BE81" si="793">IF(ISERROR(VLOOKUP(AF76,CZ:CZ,1,FALSE)),0,1)*IF(ISERROR(VLOOKUP(AH76,CZ:CZ,1,FALSE)),0,1)*AS76</f>
        <v>0</v>
      </c>
      <c r="BF76" s="49">
        <f t="shared" ref="BF76:BF81" si="794">IF(ISERROR(VLOOKUP(AF76,DT:DT,1,FALSE)),0,1)*IF(ISERROR(VLOOKUP(AH76,DT:DT,1,FALSE)),0,1)*AN76</f>
        <v>0</v>
      </c>
      <c r="BG76" s="49">
        <f t="shared" ref="BG76:BG81" si="795">IF(ISERROR(VLOOKUP(AF76,DT:DT,1,FALSE)),0,1)*IF(ISERROR(VLOOKUP(AH76,DT:DT,1,FALSE)),0,1)*AO76</f>
        <v>0</v>
      </c>
      <c r="BH76" s="49">
        <f t="shared" ref="BH76:BH81" si="796">IF(ISERROR(VLOOKUP(AF76,DT:DT,1,FALSE)),0,1)*IF(ISERROR(VLOOKUP(AH76,DT:DT,1,FALSE)),0,1)*AP76</f>
        <v>0</v>
      </c>
      <c r="BI76" s="49">
        <f t="shared" ref="BI76:BI81" si="797">IF(ISERROR(VLOOKUP(AF76,DT:DT,1,FALSE)),0,1)*IF(ISERROR(VLOOKUP(AH76,DT:DT,1,FALSE)),0,1)*AQ76</f>
        <v>0</v>
      </c>
      <c r="BJ76" s="49">
        <f t="shared" ref="BJ76:BJ81" si="798">IF(ISERROR(VLOOKUP(AF76,DT:DT,1,FALSE)),0,1)*IF(ISERROR(VLOOKUP(AH76,DT:DT,1,FALSE)),0,1)*AR76</f>
        <v>0</v>
      </c>
      <c r="BK76" s="49">
        <f t="shared" ref="BK76:BK81" si="799">IF(ISERROR(VLOOKUP(AF76,DT:DT,1,FALSE)),0,1)*IF(ISERROR(VLOOKUP(AH76,DT:DT,1,FALSE)),0,1)*AS76</f>
        <v>0</v>
      </c>
      <c r="BL76" s="49">
        <f t="shared" ref="BL76:BL81" si="800">IF(ISERROR(VLOOKUP(AF76,EN:EN,1,FALSE)),0,1)*IF(ISERROR(VLOOKUP(AH76,EN:EN,1,FALSE)),0,1)*AN76</f>
        <v>0</v>
      </c>
      <c r="BM76" s="49">
        <f t="shared" ref="BM76:BM81" si="801">IF(ISERROR(VLOOKUP(AF76,EN:EN,1,FALSE)),0,1)*IF(ISERROR(VLOOKUP(AH76,EN:EN,1,FALSE)),0,1)*AO76</f>
        <v>0</v>
      </c>
      <c r="BN76" s="49">
        <f t="shared" ref="BN76:BN81" si="802">IF(ISERROR(VLOOKUP(AF76,EN:EN,1,FALSE)),0,1)*IF(ISERROR(VLOOKUP(AH76,EN:EN,1,FALSE)),0,1)*AP76</f>
        <v>0</v>
      </c>
      <c r="BO76" s="49">
        <f t="shared" ref="BO76:BO81" si="803">IF(ISERROR(VLOOKUP(AF76,EN:EN,1,FALSE)),0,1)*IF(ISERROR(VLOOKUP(AH76,EN:EN,1,FALSE)),0,1)*AQ76</f>
        <v>0</v>
      </c>
      <c r="BP76" s="49">
        <f t="shared" ref="BP76:BP81" si="804">IF(ISERROR(VLOOKUP(AF76,EN:EN,1,FALSE)),0,1)*IF(ISERROR(VLOOKUP(AH76,EN:EN,1,FALSE)),0,1)*AR76</f>
        <v>0</v>
      </c>
      <c r="BQ76" s="49">
        <f t="shared" ref="BQ76:BQ81" si="805">IF(ISERROR(VLOOKUP(AF76,EN:EN,1,FALSE)),0,1)*IF(ISERROR(VLOOKUP(AH76,EN:EN,1,FALSE)),0,1)*AS76</f>
        <v>0</v>
      </c>
      <c r="BR76" s="14"/>
      <c r="BS76" s="14"/>
      <c r="BT76" s="14" t="s">
        <v>201</v>
      </c>
      <c r="BU76" s="49">
        <f t="shared" ref="BU76:BU79" si="806">(SUMIF(AF$4:AF$108,BT76,AN$4:AN$108)+SUMIF(AH$4:AH$108,BT76,AO$4:AO$108))</f>
        <v>0</v>
      </c>
      <c r="BV76" s="49">
        <f t="shared" ref="BV76:BV79" si="807">(SUMIF(AF$4:AF$108,BT76,AP$4:AP$108)+SUMIF(AH$4:AH$108,BT76,AQ$4:AQ$108))</f>
        <v>0</v>
      </c>
      <c r="BW76" s="49">
        <f t="shared" ref="BW76:BW79" si="808">(SUMIF(AF$4:AF$108,BT76,AR$4:AR$108)+SUMIF(AH$4:AH$108,BT76,AS$4:AS$108))</f>
        <v>0</v>
      </c>
      <c r="BX76" s="49">
        <f t="shared" ref="BX76:BX79" si="809">SUMIF($AF$4:$AF$108,BT76,$AI$4:$AI$108)+SUMIF($AH$4:$AH$108,BT76,$AK$4:$AK$108)</f>
        <v>0</v>
      </c>
      <c r="BY76" s="49">
        <f t="shared" ref="BY76:BY79" si="810">SUMIF($AF$4:$AF$108,BT76,$AK$4:$AK$108)+SUMIF($AH$4:$AH$108,BT76,$AI$4:$AI$108)</f>
        <v>0</v>
      </c>
      <c r="BZ76" s="49">
        <f t="shared" ref="BZ76:BZ79" si="811">BX76-BY76</f>
        <v>0</v>
      </c>
      <c r="CA76" s="49">
        <f t="shared" ref="CA76:CA79" si="812">IFERROR(BU76*3+BV76*1,0)</f>
        <v>0</v>
      </c>
      <c r="CB76" s="49" t="s">
        <v>150</v>
      </c>
      <c r="CC76" s="99">
        <f>RANK(CA76,CA76:CA79)</f>
        <v>1</v>
      </c>
      <c r="CD76" s="49">
        <f>SUMPRODUCT((CA76:CA79=CA76)*(BZ76:BZ79&gt;BZ76))</f>
        <v>0</v>
      </c>
      <c r="CE76" s="14"/>
      <c r="CF76" s="14" t="str">
        <f t="shared" ref="CF76:CF79" si="813">IF(CC76=1,BT76,)</f>
        <v>Frankrike</v>
      </c>
      <c r="CG76" s="49">
        <f t="shared" ref="CG76:CG79" si="814">(SUMIF($AF$4:$AF$108,$BT76,$AT$4:$AT$108)+SUMIF($AH$4:$AH$108,$BT76,$AU$4:$AU$108))</f>
        <v>0</v>
      </c>
      <c r="CH76" s="49">
        <f t="shared" ref="CH76:CH79" si="815">(SUMIF($AF$4:$AF$108,$BT76,$AV$4:$AV$108)+SUMIF($AH$4:$AH$108,$BT76,$AW$4:$AW$108))</f>
        <v>0</v>
      </c>
      <c r="CI76" s="49">
        <f t="shared" ref="CI76:CI79" si="816">(SUMIF($AF$4:$AF$108,$BT76,$AX$4:$AX$108)+SUMIF($AH$4:$AH$108,$BT76,$AY$4:$AY$108))</f>
        <v>0</v>
      </c>
      <c r="CJ76" s="49">
        <f t="shared" ref="CJ76:CJ79" si="817">IFERROR(CG76*3+CH76*1,0)</f>
        <v>0</v>
      </c>
      <c r="CK76" s="49" t="str">
        <f t="shared" ref="CK76:CK79" si="818">CB76</f>
        <v>I</v>
      </c>
      <c r="CL76" s="49">
        <f>IF(CF76&gt;0,RANK(CJ76,CJ76:CJ79),)</f>
        <v>1</v>
      </c>
      <c r="CM76" s="49">
        <f>IF(AND(CF76&gt;0,COUNTIF(CL76:CL79,CL76)&gt;1),SUMIFS($AI$4:$AI$108,$AF$4:$AF$108,$BT76,$M$4:$M$108,1)+SUMIFS($AK$4:$AK$108,$AH$4:$AH$108,$BT76,$M$4:$M$108,1)-SUMIFS($AK$4:$AK$108,$AF$4:$AF$108,$BT76,$M$4:$M$108,1)-SUMIFS($AI$4:$AI$108,$AH$4:$AH$108,$BT76,$M$4:$M$108,1),)</f>
        <v>0</v>
      </c>
      <c r="CN76" s="49">
        <f>IF(AND(CF76&gt;0,COUNTIF(CL76:CL79,CL76)&gt;1),CL76+RANK(CM76,CM76:CM79)-1,CL76)</f>
        <v>1</v>
      </c>
      <c r="CO76" s="49">
        <f>IF(AND(CF76&gt;0,COUNTIF(CN76:CN79,CN76)&gt;1),SUMIFS($AI$4:$AI$108,$AF$4:$AF$108,$BT76,$M$4:$M$108,1)+SUMIFS($AK$4:$AK$108,$AH$4:$AH$108,$BT76,$M$4:$M$108,1),)</f>
        <v>0</v>
      </c>
      <c r="CP76" s="49">
        <f>IF(AND(CF76&gt;0,COUNTIF(CN76:CN79,CN76)&gt;1),CN76+RANK(CO76,CO76:CO79)-1,CN76)</f>
        <v>1</v>
      </c>
      <c r="CQ76" s="49">
        <f t="shared" ref="CQ76:CQ79" si="819">IF(CP76=0,"",CP76)</f>
        <v>1</v>
      </c>
      <c r="CR76" s="49">
        <f>IF(OR(CQ76="",COUNTIF(CQ76:CQ79,CQ76)=1),"",$BZ76)</f>
        <v>0</v>
      </c>
      <c r="CS76" s="49">
        <f>IF(CQ76="","",IF(COUNTIF(CQ76:CQ79,CQ76)=1,CQ76,CQ76+RANK(CR76,CR76:CR79,0)-1))</f>
        <v>1</v>
      </c>
      <c r="CT76" s="49">
        <f>IF(OR(CS76="",COUNTIF(CS76:CS79,CS76)=1),"",$BX76)</f>
        <v>0</v>
      </c>
      <c r="CU76" s="49">
        <f>IF(CQ76="","",IF(COUNTIF(CS76:CS79,CS76)=1,CS76,CS76+RANK(CT76,CT76:CT79,0)-1))</f>
        <v>1</v>
      </c>
      <c r="CV76" s="49">
        <f>IF(OR(CU76="",COUNTIF(CU76:CU79,CU76)=1),"",$BU76)</f>
        <v>0</v>
      </c>
      <c r="CW76" s="49">
        <f>IF(CQ76="","",IF(COUNTIF(CU76:CU79,CU76)=1,CU76,CU76+RANK(CV76,CV76:CV79,0)-1))</f>
        <v>1</v>
      </c>
      <c r="CX76" s="49">
        <f>IF(CF76&gt;0,BM74+RANK(CW76,CW76:CW79,1),)</f>
        <v>1</v>
      </c>
      <c r="CY76" s="14"/>
      <c r="CZ76" s="14">
        <f t="shared" ref="CZ76:CZ79" si="820">IF(CC76=2,BT76,)</f>
        <v>0</v>
      </c>
      <c r="DA76" s="49">
        <f t="shared" ref="DA76:DA79" si="821">(SUMIF($AF$4:$AF$108,$BT76,$AZ$4:$AZ$108)+SUMIF($AH$4:$AH$108,$BT76,$BA$4:$BA$108))</f>
        <v>0</v>
      </c>
      <c r="DB76" s="49">
        <f t="shared" ref="DB76:DB79" si="822">(SUMIF($AF$4:$AF$108,$BT76,$BB$4:$BB$108)+SUMIF($AH$4:$AH$108,$BT76,$BC$4:$BC$108))</f>
        <v>0</v>
      </c>
      <c r="DC76" s="49">
        <f t="shared" ref="DC76:DC79" si="823">(SUMIF($AF$4:$AF$108,$BT76,$BD$4:$BD$108)+SUMIF($AH$4:$AH$108,$BT76,$BE$4:$BE$108))</f>
        <v>0</v>
      </c>
      <c r="DD76" s="49">
        <f t="shared" ref="DD76:DD79" si="824">IFERROR(DA76*3+DB76*1,0)</f>
        <v>0</v>
      </c>
      <c r="DE76" s="49" t="str">
        <f t="shared" ref="DE76:DE79" si="825">$CB76</f>
        <v>I</v>
      </c>
      <c r="DF76" s="49">
        <f>IF(CZ76&gt;0,RANK(DD76,DD76:DD79)+CG74,)</f>
        <v>0</v>
      </c>
      <c r="DG76" s="49">
        <f>IF(AND(CZ76&gt;0,COUNTIF(DF76:DF79,DF76)&gt;1),SUMIFS($AI$4:$AI$108,$AF$4:$AF$108,$BT76,$M$4:$M$108,2)+SUMIFS($AK$4:$AK$108,$AH$4:$AH108,$BT76,$M$4:$M$108,2)-SUMIFS($AK$4:$AK$108,$AF$4:$AF$108,$BT76,$M$4:$M$108,2)-SUMIFS($AI$4:$AI$108,$AH$4:$AH$108,$BT76,$M$4:$M$108,2),)</f>
        <v>0</v>
      </c>
      <c r="DH76" s="49">
        <f>IF(AND(CZ76&gt;0,COUNTIF(DF76:DF79,DF76)&gt;1),DF76+RANK(DG76,DG76:DG79)-1,DF76)</f>
        <v>0</v>
      </c>
      <c r="DI76" s="49">
        <f>IF(AND(CZ76&gt;0,COUNTIF(DH76:DH79,DH76)&gt;1),SUMIFS($AI$4:$AI$108,$AF$4:$AF$108,$BT76,$M$4:$M$108,2)+SUMIFS($AK$4:$AK$108,$AH$4:$AH$108,$BT76,$M$4:$M$108,2),)</f>
        <v>0</v>
      </c>
      <c r="DJ76" s="49">
        <f>IF(AND(CZ76&gt;0,COUNTIF(DH76:DH79,DH76)&gt;1),DH76+RANK(DI76,DI76:DI79)-1,DH76)</f>
        <v>0</v>
      </c>
      <c r="DK76" s="49" t="str">
        <f t="shared" ref="DK76:DK79" si="826">IF(DJ76=0,"",DJ76)</f>
        <v/>
      </c>
      <c r="DL76" s="49" t="str">
        <f>IF(OR(DK76="",COUNTIF(DK76:DK79,DK76)=1),"",$BZ76)</f>
        <v/>
      </c>
      <c r="DM76" s="49" t="str">
        <f>IF(DK76="","",IF(COUNTIF(DK76:DK79,DK76)=1,DK76,DK76+RANK(DL76,DL76:DL79,0)-1))</f>
        <v/>
      </c>
      <c r="DN76" s="49" t="str">
        <f>IF(OR(DM76="",COUNTIF(DM76:DM79,DM76)=1),"",$BX76)</f>
        <v/>
      </c>
      <c r="DO76" s="49" t="str">
        <f>IF(DK76="","",IF(COUNTIF(DM76:DM79,DM76)=1,DM76,DM76+RANK(DN76,DN76:DN79,0)-1))</f>
        <v/>
      </c>
      <c r="DP76" s="49" t="str">
        <f>IF(OR(DO76="",COUNTIF(DO76:DO79,DO76)=1),"",$BU76)</f>
        <v/>
      </c>
      <c r="DQ76" s="49" t="str">
        <f>IF(DK76="","",IF(COUNTIF(DO76:DO79,DO76)=1,DO76,DO76+RANK(DP76,DP76:DP79,0)-1))</f>
        <v/>
      </c>
      <c r="DR76" s="49">
        <f>IF(CZ76&gt;0,CG74+RANK(DQ76,DQ76:DQ79,1),)</f>
        <v>0</v>
      </c>
      <c r="DS76" s="14"/>
      <c r="DT76" s="49">
        <f t="shared" ref="DT76:DT79" si="827">IF(CC76=3,BT76,)</f>
        <v>0</v>
      </c>
      <c r="DU76" s="49">
        <f t="shared" ref="DU76:DU79" si="828">(SUMIF($AF$4:$AF$108,BT76,$BF$4:$BF$108)+SUMIF($AH$4:$AH$108,BT76,$BG$4:$BG$108))</f>
        <v>0</v>
      </c>
      <c r="DV76" s="49">
        <f t="shared" ref="DV76:DV79" si="829">(SUMIF($AF$4:$AF$108,BT76,$BH$4:$BH$108)+SUMIF($AH$4:$AH$108,BT76,$BI$4:$BI$108))</f>
        <v>0</v>
      </c>
      <c r="DW76" s="49">
        <f t="shared" ref="DW76:DW79" si="830">(SUMIF($AF$4:$AF$108,BT76,$BJ$4:$BJ$108)+SUMIF($AH$4:$AH$108,BT76,$BK$4:$BK$108))</f>
        <v>0</v>
      </c>
      <c r="DX76" s="49">
        <f t="shared" ref="DX76:DX79" si="831">IFERROR(DU76*3+DV76*1,0)</f>
        <v>0</v>
      </c>
      <c r="DY76" s="49" t="str">
        <f t="shared" ref="DY76:DY79" si="832">CB76</f>
        <v>I</v>
      </c>
      <c r="DZ76" s="49">
        <f>IF(DT76&gt;0,RANK(DX76,DX76:DX79)+CG74+DA74,)</f>
        <v>0</v>
      </c>
      <c r="EA76" s="49">
        <f>IF(AND(DT76&gt;0,COUNTIF(DZ76:DZ79,DZ76)&gt;1),SUMIFS($AI$4:$AI$108,$AF$4:$AF$108,$BT76,$M$4:$M$108,3)+SUMIFS($AK$4:$AK$108,$AH$4:$AH$108,$BT76,$M$4:$M$108,3)-SUMIFS($AK$4:$AK$108,$AF$4:$AF$108,$BT76,$M$4:$M$108,3)-SUMIFS($AI$4:$AI$108,$AH$4:$AH$108,$BT76,$M$4:$M$108,3),)</f>
        <v>0</v>
      </c>
      <c r="EB76" s="49">
        <f>IF(AND(DT76&gt;0,COUNTIF(DZ76:DZ79,DZ76)&gt;1),DZ76+RANK(EA76,EA76:EA79)-1,DZ76)</f>
        <v>0</v>
      </c>
      <c r="EC76" s="49">
        <f>IF(AND(DT76&gt;0,COUNTIF(EB76:EB79,EB76)&gt;1),SUMIFS($AI$4:$AI$108,$AF$4:$AF$108,$BT76,$M$4:$M$108,3)+SUMIFS($AK$4:$AK$108,$AH$4:$AH$108,$BT76,$M$4:$M$108,3),)</f>
        <v>0</v>
      </c>
      <c r="ED76" s="49">
        <f>IF(AND(DT76&gt;0,COUNTIF(EB76:EB79,EB76)&gt;1),EB76+RANK(EC76,EC76:EC79)-1,EB76)</f>
        <v>0</v>
      </c>
      <c r="EE76" s="49" t="str">
        <f t="shared" ref="EE76:EE79" si="833">IF(ED76=0,"",ED76)</f>
        <v/>
      </c>
      <c r="EF76" s="49" t="str">
        <f>IF(OR(EE76="",COUNTIF(EE76:EE79,EE76)=1),"",$BZ76)</f>
        <v/>
      </c>
      <c r="EG76" s="49" t="str">
        <f>IF(EE76="","",IF(COUNTIF(EE76:EE79,EE76)=1,EE76,EE76+RANK(EF76,EF76:EF79,0)-1))</f>
        <v/>
      </c>
      <c r="EH76" s="49" t="str">
        <f>IF(OR(EG76="",COUNTIF(EG76:EG79,EG76)=1),"",$BX76)</f>
        <v/>
      </c>
      <c r="EI76" s="49" t="str">
        <f>IF(EE76="","",IF(COUNTIF(EG76:EG79,EG76)=1,EG76,EG76+RANK(EH76,EH76:EH79,0)-1))</f>
        <v/>
      </c>
      <c r="EJ76" s="49" t="str">
        <f>IF(OR(EI76="",COUNTIF(EI76:EI79,EI76)=1),"",$BU76)</f>
        <v/>
      </c>
      <c r="EK76" s="49" t="str">
        <f>IF(EE76="","",IF(COUNTIF(EI76:EI79,EI76)=1,EI76,EI76+RANK(EJ76,EJ76:EJ79,0)-1))</f>
        <v/>
      </c>
      <c r="EL76" s="49">
        <f>IF(DT76&gt;0,CG74+DA74+RANK(EK76,EK76:EK79,1),)</f>
        <v>0</v>
      </c>
      <c r="EM76" s="14"/>
      <c r="EN76" s="49">
        <f t="shared" ref="EN76:EN79" si="834">IF(CC76=4,BT76,)</f>
        <v>0</v>
      </c>
      <c r="EO76" s="49">
        <f t="shared" ref="EO76:EO79" si="835">(SUMIF($AF$4:$AF$108,$BT76,$BL$4:$BL$108)+SUMIF($AH$4:$AH$108,$BT76,$BM$4:$BM$108))</f>
        <v>0</v>
      </c>
      <c r="EP76" s="49">
        <f t="shared" ref="EP76:EP79" si="836">(SUMIF($AF$4:$AF$108,$BT76,$BN$4:$BN$108)+SUMIF($AH$4:$AH$108,$BT76,$BO$4:$BO$108))</f>
        <v>0</v>
      </c>
      <c r="EQ76" s="49">
        <f t="shared" ref="EQ76:EQ79" si="837">(SUMIF($AF$4:$AF$108,$BT76,$BP$4:$BP$108)+SUMIF($AH$4:$AH$108,$BT76,$BQ$4:$BQ$108))</f>
        <v>0</v>
      </c>
      <c r="ER76" s="49">
        <f t="shared" ref="ER76:ER79" si="838">IFERROR(EO76*3+EP76*1,0)</f>
        <v>0</v>
      </c>
      <c r="ES76" s="49" t="str">
        <f t="shared" ref="ES76:ES79" si="839">$CB76</f>
        <v>I</v>
      </c>
      <c r="ET76" s="49">
        <f>IF(EN76&gt;0,RANK(ER76,ER76:ER79)+CG74+DA74+DU74,)</f>
        <v>0</v>
      </c>
      <c r="EU76" s="49">
        <f>IF(AND(EN76&gt;0,COUNTIF(ET76:ET79,ET76)&gt;1),SUMIFS($AI$4:$AI$108,$AF$4:$AF$108,$BT76,$M$4:$M$108,4)+SUMIFS($AK$4:$AK$108,$AH$4:$AH$108,$BT76,$M$4:$M$108,4)-SUMIFS($AK$4:$AK$108,$AF$4:$AF$108,$BT76,$M$4:$M$108,4)-SUMIFS($AI$4:$AI$108,$AH$4:$AH$108,$BT76,$M$4:$M$108,4),)</f>
        <v>0</v>
      </c>
      <c r="EV76" s="49">
        <f>IF(AND(EN76&gt;0,COUNTIF(ET76:ET79,ET76)&gt;1),ET76+RANK(EU76,EU76:EU79)-1,ET76)</f>
        <v>0</v>
      </c>
      <c r="EW76" s="49">
        <f t="shared" ref="EW76:EW79" si="840">IF(AND(EN76&gt;0,COUNTIF(EV76:EV79,EV76)&gt;1),SUMIFS($AI$4:$AI$108,$AF$4:$AF$108,$BT76,$M$4:$M$108,4)+SUMIFS($AK$4:$AK$108,$AH$4:$AH$108,$BT76,$M$4:$M$108,4),)</f>
        <v>0</v>
      </c>
      <c r="EX76" s="49">
        <f>IF(AND(EN76&gt;0,COUNTIF(EV76:EV79,EV76)&gt;1),EV76+RANK(EW76,EW76:EW79)-1,EV76)</f>
        <v>0</v>
      </c>
      <c r="EY76" s="49" t="str">
        <f t="shared" ref="EY76:EY79" si="841">IF(EX76=0,"",EX76)</f>
        <v/>
      </c>
      <c r="EZ76" s="49" t="str">
        <f>IF(OR(EY76="",COUNTIF(EY76:EY79,EY76)=1),"",$BZ76)</f>
        <v/>
      </c>
      <c r="FA76" s="49" t="str">
        <f>IF(EY76="","",IF(COUNTIF(EY76:EY79,EY76)=1,EY76,EY76+RANK(EZ76,EZ76:EZ79,0)-1))</f>
        <v/>
      </c>
      <c r="FB76" s="49" t="str">
        <f>IF(OR(FA76="",COUNTIF(FA76:FA79,FA76)=1),"",$BX76)</f>
        <v/>
      </c>
      <c r="FC76" s="49" t="str">
        <f>IF(EY76="","",IF(COUNTIF(FA76:FA79,FA76)=1,FA76,FA76+RANK(FB76,FB76:FB79,0)-1))</f>
        <v/>
      </c>
      <c r="FD76" s="49" t="str">
        <f>IF(OR(FC76="",COUNTIF(FC76:FC79,FC76)=1),"",$BU76)</f>
        <v/>
      </c>
      <c r="FE76" s="49" t="str">
        <f>IF(EY76="","",IF(COUNTIF(FC76:FC79,FC76)=1,FC76,FC76+RANK(FD76,FD76:FD79,0)-1))</f>
        <v/>
      </c>
      <c r="FF76" s="49">
        <f>IF(EN76&gt;0,CG74+DA74+DU74+RANK(FE76,FE76:FE79,1),)</f>
        <v>0</v>
      </c>
      <c r="FG76" s="14"/>
      <c r="FH76" s="49">
        <f>IFERROR(VLOOKUP(FJ76,CF75:CX79,19,FALSE),IFERROR(VLOOKUP(FJ76,CZ75:DR79,19,FALSE),IFERROR(VLOOKUP(FJ76,DT75:EL79,19,FALSE),VLOOKUP(FJ76,EN75:FF79,19,FALSE))))</f>
        <v>1</v>
      </c>
      <c r="FI76" s="49">
        <f>RANK(FH76,FH76:FH79,1)+COUNTIF(FH76,FH76)-1</f>
        <v>1</v>
      </c>
      <c r="FJ76" s="14" t="str">
        <f t="shared" ref="FJ76:FJ79" si="842">BT76</f>
        <v>Frankrike</v>
      </c>
      <c r="FK76" s="42"/>
      <c r="FL76" s="42"/>
      <c r="FM76" s="42"/>
      <c r="FN76" s="42"/>
      <c r="FO76" s="42"/>
      <c r="FP76" s="42"/>
      <c r="FQ76" s="42"/>
      <c r="FR76" s="42"/>
      <c r="FS76" s="42"/>
      <c r="FT76" s="42"/>
      <c r="FU76" s="42"/>
      <c r="FV76" s="42"/>
      <c r="FW76" s="42"/>
      <c r="FX76" s="42"/>
      <c r="FY76" s="42"/>
      <c r="FZ76" s="44">
        <v>74</v>
      </c>
      <c r="GA76" s="44" t="str">
        <f t="shared" si="79"/>
        <v>EGBDIFLK</v>
      </c>
      <c r="GB76" s="44" t="s">
        <v>148</v>
      </c>
      <c r="GC76" s="44" t="s">
        <v>149</v>
      </c>
      <c r="GD76" s="44" t="s">
        <v>146</v>
      </c>
      <c r="GE76" s="44" t="s">
        <v>147</v>
      </c>
      <c r="GF76" s="44" t="s">
        <v>150</v>
      </c>
      <c r="GG76" s="44" t="s">
        <v>109</v>
      </c>
      <c r="GH76" s="44" t="s">
        <v>152</v>
      </c>
      <c r="GI76" s="44" t="s">
        <v>151</v>
      </c>
      <c r="GJ76" s="100" t="str">
        <f t="shared" ref="GJ76:GQ76" si="843">VLOOKUP(GB76,$FM$3:$FN$15,2,FALSE)</f>
        <v>Elfenbenskusten</v>
      </c>
      <c r="GK76" s="100" t="str">
        <f t="shared" si="843"/>
        <v>Iran</v>
      </c>
      <c r="GL76" s="100" t="str">
        <f t="shared" si="843"/>
        <v>Qatar</v>
      </c>
      <c r="GM76" s="100" t="str">
        <f t="shared" si="843"/>
        <v>Australien</v>
      </c>
      <c r="GN76" s="100" t="str">
        <f t="shared" si="843"/>
        <v>Irak</v>
      </c>
      <c r="GO76" s="100" t="str">
        <f t="shared" si="843"/>
        <v>Sverige</v>
      </c>
      <c r="GP76" s="100" t="str">
        <f t="shared" si="843"/>
        <v>Ghana</v>
      </c>
      <c r="GQ76" s="100" t="str">
        <f t="shared" si="843"/>
        <v>Uzbekistan</v>
      </c>
      <c r="GR76" s="42" t="str">
        <f t="shared" si="81"/>
        <v/>
      </c>
      <c r="GS76" s="42"/>
      <c r="GT76" s="42"/>
      <c r="GU76" s="42"/>
      <c r="GV76" s="42"/>
      <c r="GW76" s="42"/>
      <c r="GX76" s="127"/>
    </row>
    <row r="77" spans="1:206" ht="14.25" customHeight="1" x14ac:dyDescent="0.35">
      <c r="A77" s="42"/>
      <c r="B77" s="85">
        <v>18</v>
      </c>
      <c r="C77" s="86">
        <v>46190</v>
      </c>
      <c r="D77" s="87" t="s">
        <v>203</v>
      </c>
      <c r="E77" s="88" t="s">
        <v>157</v>
      </c>
      <c r="F77" s="89" t="s">
        <v>204</v>
      </c>
      <c r="G77" s="90"/>
      <c r="H77" s="85" t="s">
        <v>157</v>
      </c>
      <c r="I77" s="90"/>
      <c r="J77" s="85" t="str">
        <f t="shared" si="762"/>
        <v/>
      </c>
      <c r="K77" s="160">
        <f>IF(OR(G77="",I77="",'Resultat &amp; tabell'!G77="",'Resultat &amp; tabell'!I77=""),0,IF(G77='Resultat &amp; tabell'!G77,1,0)+IF(I77='Resultat &amp; tabell'!I77,1,0)+IF(J77='Resultat &amp; tabell'!J77,3,0))</f>
        <v>0</v>
      </c>
      <c r="L77" s="155"/>
      <c r="M77" s="92">
        <f t="shared" si="763"/>
        <v>1</v>
      </c>
      <c r="N77" s="46">
        <v>2</v>
      </c>
      <c r="O77" s="104" t="str">
        <f>VLOOKUP(N77,FI76:FJ79,2,FALSE)</f>
        <v>Senegal</v>
      </c>
      <c r="P77" s="105">
        <f t="shared" si="764"/>
        <v>0</v>
      </c>
      <c r="Q77" s="105">
        <f t="shared" si="765"/>
        <v>0</v>
      </c>
      <c r="R77" s="105">
        <f t="shared" si="766"/>
        <v>0</v>
      </c>
      <c r="S77" s="105">
        <f t="shared" si="767"/>
        <v>0</v>
      </c>
      <c r="T77" s="105">
        <f t="shared" si="768"/>
        <v>0</v>
      </c>
      <c r="U77" s="105">
        <f t="shared" si="769"/>
        <v>0</v>
      </c>
      <c r="V77" s="106">
        <f t="shared" si="770"/>
        <v>0</v>
      </c>
      <c r="W77" s="42"/>
      <c r="X77" s="43"/>
      <c r="Y77" s="44"/>
      <c r="Z77" s="44"/>
      <c r="AA77" s="44"/>
      <c r="AB77" s="47"/>
      <c r="AC77" s="48"/>
      <c r="AD77" s="42"/>
      <c r="AE77" s="98">
        <f t="shared" ref="AE77:AH77" si="844">C77</f>
        <v>46190</v>
      </c>
      <c r="AF77" s="98" t="str">
        <f t="shared" si="844"/>
        <v>Irak</v>
      </c>
      <c r="AG77" s="98" t="str">
        <f t="shared" si="844"/>
        <v>-</v>
      </c>
      <c r="AH77" s="98" t="str">
        <f t="shared" si="844"/>
        <v>Norge</v>
      </c>
      <c r="AI77" s="90" t="str">
        <f t="shared" si="772"/>
        <v/>
      </c>
      <c r="AJ77" s="85" t="str">
        <f t="shared" si="773"/>
        <v>-</v>
      </c>
      <c r="AK77" s="90" t="str">
        <f t="shared" si="774"/>
        <v/>
      </c>
      <c r="AL77" s="85" t="str">
        <f t="shared" si="775"/>
        <v/>
      </c>
      <c r="AM77" s="91"/>
      <c r="AN77" s="49">
        <f t="shared" si="776"/>
        <v>0</v>
      </c>
      <c r="AO77" s="49">
        <f t="shared" si="777"/>
        <v>0</v>
      </c>
      <c r="AP77" s="49">
        <f t="shared" si="778"/>
        <v>0</v>
      </c>
      <c r="AQ77" s="49">
        <f t="shared" si="779"/>
        <v>0</v>
      </c>
      <c r="AR77" s="49">
        <f t="shared" si="780"/>
        <v>0</v>
      </c>
      <c r="AS77" s="49">
        <f t="shared" si="781"/>
        <v>0</v>
      </c>
      <c r="AT77" s="49">
        <f t="shared" si="782"/>
        <v>0</v>
      </c>
      <c r="AU77" s="49">
        <f t="shared" si="783"/>
        <v>0</v>
      </c>
      <c r="AV77" s="49">
        <f t="shared" si="784"/>
        <v>0</v>
      </c>
      <c r="AW77" s="49">
        <f t="shared" si="785"/>
        <v>0</v>
      </c>
      <c r="AX77" s="49">
        <f t="shared" si="786"/>
        <v>0</v>
      </c>
      <c r="AY77" s="49">
        <f t="shared" si="787"/>
        <v>0</v>
      </c>
      <c r="AZ77" s="49">
        <f t="shared" si="788"/>
        <v>0</v>
      </c>
      <c r="BA77" s="49">
        <f t="shared" si="789"/>
        <v>0</v>
      </c>
      <c r="BB77" s="49">
        <f t="shared" si="790"/>
        <v>0</v>
      </c>
      <c r="BC77" s="49">
        <f t="shared" si="791"/>
        <v>0</v>
      </c>
      <c r="BD77" s="49">
        <f t="shared" si="792"/>
        <v>0</v>
      </c>
      <c r="BE77" s="49">
        <f t="shared" si="793"/>
        <v>0</v>
      </c>
      <c r="BF77" s="49">
        <f t="shared" si="794"/>
        <v>0</v>
      </c>
      <c r="BG77" s="49">
        <f t="shared" si="795"/>
        <v>0</v>
      </c>
      <c r="BH77" s="49">
        <f t="shared" si="796"/>
        <v>0</v>
      </c>
      <c r="BI77" s="49">
        <f t="shared" si="797"/>
        <v>0</v>
      </c>
      <c r="BJ77" s="49">
        <f t="shared" si="798"/>
        <v>0</v>
      </c>
      <c r="BK77" s="49">
        <f t="shared" si="799"/>
        <v>0</v>
      </c>
      <c r="BL77" s="49">
        <f t="shared" si="800"/>
        <v>0</v>
      </c>
      <c r="BM77" s="49">
        <f t="shared" si="801"/>
        <v>0</v>
      </c>
      <c r="BN77" s="49">
        <f t="shared" si="802"/>
        <v>0</v>
      </c>
      <c r="BO77" s="49">
        <f t="shared" si="803"/>
        <v>0</v>
      </c>
      <c r="BP77" s="49">
        <f t="shared" si="804"/>
        <v>0</v>
      </c>
      <c r="BQ77" s="49">
        <f t="shared" si="805"/>
        <v>0</v>
      </c>
      <c r="BR77" s="14"/>
      <c r="BS77" s="14"/>
      <c r="BT77" s="14" t="s">
        <v>202</v>
      </c>
      <c r="BU77" s="49">
        <f t="shared" si="806"/>
        <v>0</v>
      </c>
      <c r="BV77" s="49">
        <f t="shared" si="807"/>
        <v>0</v>
      </c>
      <c r="BW77" s="49">
        <f t="shared" si="808"/>
        <v>0</v>
      </c>
      <c r="BX77" s="49">
        <f t="shared" si="809"/>
        <v>0</v>
      </c>
      <c r="BY77" s="49">
        <f t="shared" si="810"/>
        <v>0</v>
      </c>
      <c r="BZ77" s="49">
        <f t="shared" si="811"/>
        <v>0</v>
      </c>
      <c r="CA77" s="49">
        <f t="shared" si="812"/>
        <v>0</v>
      </c>
      <c r="CB77" s="49" t="s">
        <v>150</v>
      </c>
      <c r="CC77" s="99">
        <f>RANK(CA77,CA76:CA79)</f>
        <v>1</v>
      </c>
      <c r="CD77" s="49">
        <f>SUMPRODUCT((CA76:CA79=CA77)*(BZ76:BZ79&gt;BZ77))</f>
        <v>0</v>
      </c>
      <c r="CE77" s="14"/>
      <c r="CF77" s="14" t="str">
        <f t="shared" si="813"/>
        <v>Senegal</v>
      </c>
      <c r="CG77" s="49">
        <f t="shared" si="814"/>
        <v>0</v>
      </c>
      <c r="CH77" s="49">
        <f t="shared" si="815"/>
        <v>0</v>
      </c>
      <c r="CI77" s="49">
        <f t="shared" si="816"/>
        <v>0</v>
      </c>
      <c r="CJ77" s="49">
        <f t="shared" si="817"/>
        <v>0</v>
      </c>
      <c r="CK77" s="49" t="str">
        <f t="shared" si="818"/>
        <v>I</v>
      </c>
      <c r="CL77" s="49">
        <f>IF(CF77&gt;0,RANK(CJ77,CJ76:CJ79),)</f>
        <v>1</v>
      </c>
      <c r="CM77" s="49">
        <f>IF(AND(CF77&gt;0,COUNTIF(CL76:CL79,CL77)&gt;1),SUMIFS($AI$4:$AI$108,$AF$4:$AF$108,$BT77,$M$4:$M$108,1)+SUMIFS($AK$4:$AK$108,$AH$4:$AH$108,$BT77,$M$4:$M$108,1)-SUMIFS($AK$4:$AK$108,$AF$4:$AF$108,$BT77,$M$4:$M$108,1)-SUMIFS($AI$4:$AI$108,$AH$4:$AH$108,$BT77,$M$4:$M$108,1),)</f>
        <v>0</v>
      </c>
      <c r="CN77" s="49">
        <f>IF(AND(CF77&gt;0,COUNTIF(CL76:CL79,CL77)&gt;1),CL77+RANK(CM77,CM76:CM79)-1,CL77)</f>
        <v>1</v>
      </c>
      <c r="CO77" s="49">
        <f>IF(AND(CF77&gt;0,COUNTIF(CN76:CN79,CN77)&gt;1),SUMIFS($AI$4:$AI$108,$AF$4:$AF$108,$BT77,$M$4:$M$108,1)+SUMIFS($AK$4:$AK$108,$AH$4:$AH$108,$BT77,$M$4:$M$108,1),)</f>
        <v>0</v>
      </c>
      <c r="CP77" s="49">
        <f>IF(AND(CF77&gt;0,COUNTIF(CN76:CN79,CN77)&gt;1),CN77+RANK(CO77,CO76:CO79)-1,CN77)</f>
        <v>1</v>
      </c>
      <c r="CQ77" s="49">
        <f t="shared" si="819"/>
        <v>1</v>
      </c>
      <c r="CR77" s="49">
        <f>IF(OR(CQ77="",COUNTIF(CQ76:CQ79,CQ77)=1),"",$BZ77)</f>
        <v>0</v>
      </c>
      <c r="CS77" s="49">
        <f>IF(CQ77="","",IF(COUNTIF(CQ76:CQ79,CQ77)=1,CQ77,CQ77+RANK(CR77,CR76:CR79,0)-1))</f>
        <v>1</v>
      </c>
      <c r="CT77" s="49">
        <f>IF(OR(CS77="",COUNTIF(CS76:CS79,CS77)=1),"",$BX77)</f>
        <v>0</v>
      </c>
      <c r="CU77" s="49">
        <f>IF(CQ77="","",IF(COUNTIF(CS76:CS79,CS77)=1,CS77,CS77+RANK(CT77,CT76:CT79,0)-1))</f>
        <v>1</v>
      </c>
      <c r="CV77" s="49">
        <f>IF(OR(CU77="",COUNTIF(CU76:CU79,CU77)=1),"",$BU77)</f>
        <v>0</v>
      </c>
      <c r="CW77" s="49">
        <f>IF(CQ77="","",IF(COUNTIF(CU76:CU79,CU77)=1,CU77,CU77+RANK(CV77,CV76:CV79,0)-1))</f>
        <v>1</v>
      </c>
      <c r="CX77" s="49">
        <f>IF(CF77&gt;0,BM74+RANK(CW77,CW76:CW79,1),)</f>
        <v>1</v>
      </c>
      <c r="CY77" s="14"/>
      <c r="CZ77" s="14">
        <f t="shared" si="820"/>
        <v>0</v>
      </c>
      <c r="DA77" s="49">
        <f t="shared" si="821"/>
        <v>0</v>
      </c>
      <c r="DB77" s="49">
        <f t="shared" si="822"/>
        <v>0</v>
      </c>
      <c r="DC77" s="49">
        <f t="shared" si="823"/>
        <v>0</v>
      </c>
      <c r="DD77" s="49">
        <f t="shared" si="824"/>
        <v>0</v>
      </c>
      <c r="DE77" s="49" t="str">
        <f t="shared" si="825"/>
        <v>I</v>
      </c>
      <c r="DF77" s="49">
        <f>IF(CZ77&gt;0,RANK(DD77,DD76:DD79)+CG74,)</f>
        <v>0</v>
      </c>
      <c r="DG77" s="49">
        <f>IF(AND(CZ77&gt;0,COUNTIF(DF76:DF79,DF77)&gt;1),SUMIFS($AI$4:$AI$108,$AF$4:$AF$108,$BT77,$M$4:$M$108,2)+SUMIFS($AK$4:$AK$108,$AH$4:$AH108,$BT77,$M$4:$M$108,2)-SUMIFS($AK$4:$AK$108,$AF$4:$AF$108,$BT77,$M$4:$M$108,2)-SUMIFS($AI$4:$AI$108,$AH$4:$AH$108,$BT77,$M$4:$M$108,2),)</f>
        <v>0</v>
      </c>
      <c r="DH77" s="49">
        <f>IF(AND(CZ77&gt;0,COUNTIF(DF76:DF79,DF77)&gt;1),DF77+RANK(DG77,DG76:DG79)-1,DF77)</f>
        <v>0</v>
      </c>
      <c r="DI77" s="49">
        <f>IF(AND(CZ77&gt;0,COUNTIF(DH76:DH79,DH77)&gt;1),SUMIFS($AI$4:$AI$108,$AF$4:$AF$108,$BT77,$M$4:$M$108,2)+SUMIFS($AK$4:$AK$108,$AH$4:$AH$108,$BT77,$M$4:$M$108,2),)</f>
        <v>0</v>
      </c>
      <c r="DJ77" s="49">
        <f>IF(AND(CZ77&gt;0,COUNTIF(DH76:DH79,DH77)&gt;1),DH77+RANK(DI77,DI76:DI79)-1,DH77)</f>
        <v>0</v>
      </c>
      <c r="DK77" s="49" t="str">
        <f t="shared" si="826"/>
        <v/>
      </c>
      <c r="DL77" s="49" t="str">
        <f>IF(OR(DK77="",COUNTIF(DK76:DK79,DK77)=1),"",$BZ77)</f>
        <v/>
      </c>
      <c r="DM77" s="49" t="str">
        <f>IF(DK77="","",IF(COUNTIF(DK76:DK79,DK77)=1,DK77,DK77+RANK(DL77,DL76:DL79,0)-1))</f>
        <v/>
      </c>
      <c r="DN77" s="49" t="str">
        <f>IF(OR(DM77="",COUNTIF(DM76:DM79,DM77)=1),"",$BX77)</f>
        <v/>
      </c>
      <c r="DO77" s="49" t="str">
        <f>IF(DK77="","",IF(COUNTIF(DM76:DM79,DM77)=1,DM77,DM77+RANK(DN77,DN76:DN79,0)-1))</f>
        <v/>
      </c>
      <c r="DP77" s="49" t="str">
        <f>IF(OR(DO77="",COUNTIF(DO76:DO79,DO77)=1),"",$BU77)</f>
        <v/>
      </c>
      <c r="DQ77" s="49" t="str">
        <f>IF(DK77="","",IF(COUNTIF(DO76:DO79,DO77)=1,DO77,DO77+RANK(DP77,DP76:DP79,0)-1))</f>
        <v/>
      </c>
      <c r="DR77" s="49">
        <f>IF(CZ77&gt;0,CG74+RANK(DQ77,DQ76:DQ79,1),)</f>
        <v>0</v>
      </c>
      <c r="DS77" s="14"/>
      <c r="DT77" s="49">
        <f t="shared" si="827"/>
        <v>0</v>
      </c>
      <c r="DU77" s="49">
        <f t="shared" si="828"/>
        <v>0</v>
      </c>
      <c r="DV77" s="49">
        <f t="shared" si="829"/>
        <v>0</v>
      </c>
      <c r="DW77" s="49">
        <f t="shared" si="830"/>
        <v>0</v>
      </c>
      <c r="DX77" s="49">
        <f t="shared" si="831"/>
        <v>0</v>
      </c>
      <c r="DY77" s="49" t="str">
        <f t="shared" si="832"/>
        <v>I</v>
      </c>
      <c r="DZ77" s="49">
        <f>IF(DT77&gt;0,RANK(DX77,DX76:DX79)+CG74+DA74,)</f>
        <v>0</v>
      </c>
      <c r="EA77" s="49">
        <f>IF(AND(DT77&gt;0,COUNTIF(DZ76:DZ79,DZ77)&gt;1),SUMIFS($AI$4:$AI$108,$AF$4:$AF$108,$BT77,$M$4:$M$108,3)+SUMIFS($AK$4:$AK$108,$AH$4:$AH$108,$BT77,$M$4:$M$108,3)-SUMIFS($AK$4:$AK$108,$AF$4:$AF$108,$BT77,$M$4:$M$108,3)-SUMIFS($AI$4:$AI$108,$AH$4:$AH$108,$BT77,$M$4:$M$108,3),)</f>
        <v>0</v>
      </c>
      <c r="EB77" s="49">
        <f>IF(AND(DT77&gt;0,COUNTIF(DZ76:DZ79,DZ77)&gt;1),DZ77+RANK(EA77,EA76:EA79)-1,DZ77)</f>
        <v>0</v>
      </c>
      <c r="EC77" s="49">
        <f>IF(AND(DT77&gt;0,COUNTIF(EB76:EB79,EB77)&gt;1),SUMIFS($AI$4:$AI$108,$AF$4:$AF$108,$BT77,$M$4:$M$108,3)+SUMIFS($AK$4:$AK$108,$AH$4:$AH$108,$BT77,$M$4:$M$108,3),)</f>
        <v>0</v>
      </c>
      <c r="ED77" s="49">
        <f>IF(AND(DT77&gt;0,COUNTIF(EB76:EB79,EB77)&gt;1),EB77+RANK(EC77,EC76:EC79)-1,EB77)</f>
        <v>0</v>
      </c>
      <c r="EE77" s="49" t="str">
        <f t="shared" si="833"/>
        <v/>
      </c>
      <c r="EF77" s="49" t="str">
        <f>IF(OR(EE77="",COUNTIF(EE76:EE79,EE77)=1),"",$BZ77)</f>
        <v/>
      </c>
      <c r="EG77" s="49" t="str">
        <f>IF(EE77="","",IF(COUNTIF(EE76:EE79,EE77)=1,EE77,EE77+RANK(EF77,EF76:EF79,0)-1))</f>
        <v/>
      </c>
      <c r="EH77" s="49" t="str">
        <f>IF(OR(EG77="",COUNTIF(EG76:EG79,EG77)=1),"",$BX77)</f>
        <v/>
      </c>
      <c r="EI77" s="49" t="str">
        <f>IF(EE77="","",IF(COUNTIF(EG76:EG79,EG77)=1,EG77,EG77+RANK(EH77,EH76:EH79,0)-1))</f>
        <v/>
      </c>
      <c r="EJ77" s="49" t="str">
        <f>IF(OR(EI77="",COUNTIF(EI76:EI79,EI77)=1),"",$BU77)</f>
        <v/>
      </c>
      <c r="EK77" s="49" t="str">
        <f>IF(EE77="","",IF(COUNTIF(EI76:EI79,EI77)=1,EI77,EI77+RANK(EJ77,EJ76:EJ79,0)-1))</f>
        <v/>
      </c>
      <c r="EL77" s="49">
        <f>IF(DT77&gt;0,CG74+DA74+RANK(EK77,EK76:EK79,1),)</f>
        <v>0</v>
      </c>
      <c r="EM77" s="14"/>
      <c r="EN77" s="49">
        <f t="shared" si="834"/>
        <v>0</v>
      </c>
      <c r="EO77" s="49">
        <f t="shared" si="835"/>
        <v>0</v>
      </c>
      <c r="EP77" s="49">
        <f t="shared" si="836"/>
        <v>0</v>
      </c>
      <c r="EQ77" s="49">
        <f t="shared" si="837"/>
        <v>0</v>
      </c>
      <c r="ER77" s="49">
        <f t="shared" si="838"/>
        <v>0</v>
      </c>
      <c r="ES77" s="49" t="str">
        <f t="shared" si="839"/>
        <v>I</v>
      </c>
      <c r="ET77" s="49">
        <f>IF(EN77&gt;0,RANK(ER77,ER76:ER79)+CG74+DA74+DU74,)</f>
        <v>0</v>
      </c>
      <c r="EU77" s="49">
        <f>IF(AND(EN77&gt;0,COUNTIF(ET76:ET79,ET77)&gt;1),SUMIFS($AI$4:$AI$108,$AF$4:$AF$108,$BT77,$M$4:$M$108,4)+SUMIFS($AK$4:$AK$108,$AH$4:$AH$108,$BT77,$M$4:$M$108,4)-SUMIFS($AK$4:$AK$108,$AF$4:$AF$108,$BT77,$M$4:$M$108,4)-SUMIFS($AI$4:$AI$108,$AH$4:$AH$108,$BT77,$M$4:$M$108,4),)</f>
        <v>0</v>
      </c>
      <c r="EV77" s="49">
        <f>IF(AND(EN77&gt;0,COUNTIF(ET76:ET79,ET77)&gt;1),ET77+RANK(EU77,EU76:EU79)-1,ET77)</f>
        <v>0</v>
      </c>
      <c r="EW77" s="49">
        <f t="shared" si="840"/>
        <v>0</v>
      </c>
      <c r="EX77" s="49">
        <f>IF(AND(EN77&gt;0,COUNTIF(EV76:EV79,EV77)&gt;1),EV77+RANK(EW77,EW76:EW79)-1,EV77)</f>
        <v>0</v>
      </c>
      <c r="EY77" s="49" t="str">
        <f t="shared" si="841"/>
        <v/>
      </c>
      <c r="EZ77" s="49" t="str">
        <f>IF(OR(EY77="",COUNTIF(EY76:EY79,EY77)=1),"",$BZ77)</f>
        <v/>
      </c>
      <c r="FA77" s="49" t="str">
        <f>IF(EY77="","",IF(COUNTIF(EY76:EY79,EY77)=1,EY77,EY77+RANK(EZ77,EZ76:EZ79,0)-1))</f>
        <v/>
      </c>
      <c r="FB77" s="49" t="str">
        <f>IF(OR(FA77="",COUNTIF(FA76:FA79,FA77)=1),"",$BX77)</f>
        <v/>
      </c>
      <c r="FC77" s="49" t="str">
        <f>IF(EY77="","",IF(COUNTIF(FA76:FA79,FA77)=1,FA77,FA77+RANK(FB77,FB76:FB79,0)-1))</f>
        <v/>
      </c>
      <c r="FD77" s="49" t="str">
        <f>IF(OR(FC77="",COUNTIF(FC76:FC79,FC77)=1),"",$BU77)</f>
        <v/>
      </c>
      <c r="FE77" s="49" t="str">
        <f>IF(EY77="","",IF(COUNTIF(FC76:FC79,FC77)=1,FC77,FC77+RANK(FD77,FD76:FD79,0)-1))</f>
        <v/>
      </c>
      <c r="FF77" s="49">
        <f>IF(EN77&gt;0,CG74+DA74+DU74+RANK(FE77,FE76:FE79,1),)</f>
        <v>0</v>
      </c>
      <c r="FG77" s="14"/>
      <c r="FH77" s="49">
        <f>IFERROR(VLOOKUP(FJ77,CF75:CX79,19,FALSE),IFERROR(VLOOKUP(FJ77,CZ75:DR79,19,FALSE),IFERROR(VLOOKUP(FJ77,DT75:EL79,19,FALSE),VLOOKUP(FJ77,EN75:FF79,19,FALSE))))</f>
        <v>1</v>
      </c>
      <c r="FI77" s="49">
        <f>RANK(FH77,FH76:FH79,1)+COUNTIF(FH76:FH77,FH77)-1</f>
        <v>2</v>
      </c>
      <c r="FJ77" s="14" t="str">
        <f t="shared" si="842"/>
        <v>Senegal</v>
      </c>
      <c r="FK77" s="42"/>
      <c r="FL77" s="42"/>
      <c r="FM77" s="42"/>
      <c r="FN77" s="42"/>
      <c r="FO77" s="42"/>
      <c r="FP77" s="42"/>
      <c r="FQ77" s="42"/>
      <c r="FR77" s="42"/>
      <c r="FS77" s="42"/>
      <c r="FT77" s="42"/>
      <c r="FU77" s="42"/>
      <c r="FV77" s="42"/>
      <c r="FW77" s="42"/>
      <c r="FX77" s="42"/>
      <c r="FY77" s="42"/>
      <c r="FZ77" s="44">
        <v>75</v>
      </c>
      <c r="GA77" s="44" t="str">
        <f t="shared" si="79"/>
        <v>EGBDJFLI</v>
      </c>
      <c r="GB77" s="44" t="s">
        <v>148</v>
      </c>
      <c r="GC77" s="44" t="s">
        <v>149</v>
      </c>
      <c r="GD77" s="44" t="s">
        <v>146</v>
      </c>
      <c r="GE77" s="44" t="s">
        <v>147</v>
      </c>
      <c r="GF77" s="44" t="s">
        <v>159</v>
      </c>
      <c r="GG77" s="44" t="s">
        <v>109</v>
      </c>
      <c r="GH77" s="44" t="s">
        <v>152</v>
      </c>
      <c r="GI77" s="44" t="s">
        <v>150</v>
      </c>
      <c r="GJ77" s="100" t="str">
        <f t="shared" ref="GJ77:GQ77" si="845">VLOOKUP(GB77,$FM$3:$FN$15,2,FALSE)</f>
        <v>Elfenbenskusten</v>
      </c>
      <c r="GK77" s="100" t="str">
        <f t="shared" si="845"/>
        <v>Iran</v>
      </c>
      <c r="GL77" s="100" t="str">
        <f t="shared" si="845"/>
        <v>Qatar</v>
      </c>
      <c r="GM77" s="100" t="str">
        <f t="shared" si="845"/>
        <v>Australien</v>
      </c>
      <c r="GN77" s="100" t="str">
        <f t="shared" si="845"/>
        <v>Österrike</v>
      </c>
      <c r="GO77" s="100" t="str">
        <f t="shared" si="845"/>
        <v>Sverige</v>
      </c>
      <c r="GP77" s="100" t="str">
        <f t="shared" si="845"/>
        <v>Ghana</v>
      </c>
      <c r="GQ77" s="100" t="str">
        <f t="shared" si="845"/>
        <v>Irak</v>
      </c>
      <c r="GR77" s="42" t="str">
        <f t="shared" si="81"/>
        <v/>
      </c>
      <c r="GS77" s="42"/>
      <c r="GT77" s="42"/>
      <c r="GU77" s="42"/>
      <c r="GV77" s="42"/>
      <c r="GW77" s="42"/>
      <c r="GX77" s="127"/>
    </row>
    <row r="78" spans="1:206" ht="14.25" customHeight="1" x14ac:dyDescent="0.35">
      <c r="A78" s="42"/>
      <c r="B78" s="85">
        <v>42</v>
      </c>
      <c r="C78" s="86">
        <v>46195</v>
      </c>
      <c r="D78" s="87" t="s">
        <v>201</v>
      </c>
      <c r="E78" s="88" t="s">
        <v>157</v>
      </c>
      <c r="F78" s="89" t="s">
        <v>203</v>
      </c>
      <c r="G78" s="90"/>
      <c r="H78" s="85" t="s">
        <v>157</v>
      </c>
      <c r="I78" s="90"/>
      <c r="J78" s="85" t="str">
        <f t="shared" si="762"/>
        <v/>
      </c>
      <c r="K78" s="160">
        <f>IF(OR(G78="",I78="",'Resultat &amp; tabell'!G78="",'Resultat &amp; tabell'!I78=""),0,IF(G78='Resultat &amp; tabell'!G78,1,0)+IF(I78='Resultat &amp; tabell'!I78,1,0)+IF(J78='Resultat &amp; tabell'!J78,3,0))</f>
        <v>0</v>
      </c>
      <c r="L78" s="155"/>
      <c r="M78" s="92">
        <f t="shared" si="763"/>
        <v>1</v>
      </c>
      <c r="N78" s="46">
        <v>3</v>
      </c>
      <c r="O78" s="108" t="str">
        <f>VLOOKUP(N78,FI76:FJ79,2,FALSE)</f>
        <v>Irak</v>
      </c>
      <c r="P78" s="109">
        <f t="shared" si="764"/>
        <v>0</v>
      </c>
      <c r="Q78" s="109">
        <f t="shared" si="765"/>
        <v>0</v>
      </c>
      <c r="R78" s="109">
        <f t="shared" si="766"/>
        <v>0</v>
      </c>
      <c r="S78" s="109">
        <f t="shared" si="767"/>
        <v>0</v>
      </c>
      <c r="T78" s="109">
        <f t="shared" si="768"/>
        <v>0</v>
      </c>
      <c r="U78" s="109">
        <f t="shared" si="769"/>
        <v>0</v>
      </c>
      <c r="V78" s="110">
        <f t="shared" si="770"/>
        <v>0</v>
      </c>
      <c r="W78" s="42"/>
      <c r="X78" s="43"/>
      <c r="Y78" s="44"/>
      <c r="Z78" s="44"/>
      <c r="AA78" s="44"/>
      <c r="AB78" s="47"/>
      <c r="AC78" s="48"/>
      <c r="AD78" s="42"/>
      <c r="AE78" s="98">
        <f t="shared" ref="AE78:AH78" si="846">C78</f>
        <v>46195</v>
      </c>
      <c r="AF78" s="98" t="str">
        <f t="shared" si="846"/>
        <v>Frankrike</v>
      </c>
      <c r="AG78" s="98" t="str">
        <f t="shared" si="846"/>
        <v>-</v>
      </c>
      <c r="AH78" s="98" t="str">
        <f t="shared" si="846"/>
        <v>Irak</v>
      </c>
      <c r="AI78" s="90" t="str">
        <f t="shared" si="772"/>
        <v/>
      </c>
      <c r="AJ78" s="85" t="str">
        <f t="shared" si="773"/>
        <v>-</v>
      </c>
      <c r="AK78" s="90" t="str">
        <f t="shared" si="774"/>
        <v/>
      </c>
      <c r="AL78" s="85" t="str">
        <f t="shared" si="775"/>
        <v/>
      </c>
      <c r="AM78" s="91"/>
      <c r="AN78" s="49">
        <f t="shared" si="776"/>
        <v>0</v>
      </c>
      <c r="AO78" s="49">
        <f t="shared" si="777"/>
        <v>0</v>
      </c>
      <c r="AP78" s="49">
        <f t="shared" si="778"/>
        <v>0</v>
      </c>
      <c r="AQ78" s="49">
        <f t="shared" si="779"/>
        <v>0</v>
      </c>
      <c r="AR78" s="49">
        <f t="shared" si="780"/>
        <v>0</v>
      </c>
      <c r="AS78" s="49">
        <f t="shared" si="781"/>
        <v>0</v>
      </c>
      <c r="AT78" s="49">
        <f t="shared" si="782"/>
        <v>0</v>
      </c>
      <c r="AU78" s="49">
        <f t="shared" si="783"/>
        <v>0</v>
      </c>
      <c r="AV78" s="49">
        <f t="shared" si="784"/>
        <v>0</v>
      </c>
      <c r="AW78" s="49">
        <f t="shared" si="785"/>
        <v>0</v>
      </c>
      <c r="AX78" s="49">
        <f t="shared" si="786"/>
        <v>0</v>
      </c>
      <c r="AY78" s="49">
        <f t="shared" si="787"/>
        <v>0</v>
      </c>
      <c r="AZ78" s="49">
        <f t="shared" si="788"/>
        <v>0</v>
      </c>
      <c r="BA78" s="49">
        <f t="shared" si="789"/>
        <v>0</v>
      </c>
      <c r="BB78" s="49">
        <f t="shared" si="790"/>
        <v>0</v>
      </c>
      <c r="BC78" s="49">
        <f t="shared" si="791"/>
        <v>0</v>
      </c>
      <c r="BD78" s="49">
        <f t="shared" si="792"/>
        <v>0</v>
      </c>
      <c r="BE78" s="49">
        <f t="shared" si="793"/>
        <v>0</v>
      </c>
      <c r="BF78" s="49">
        <f t="shared" si="794"/>
        <v>0</v>
      </c>
      <c r="BG78" s="49">
        <f t="shared" si="795"/>
        <v>0</v>
      </c>
      <c r="BH78" s="49">
        <f t="shared" si="796"/>
        <v>0</v>
      </c>
      <c r="BI78" s="49">
        <f t="shared" si="797"/>
        <v>0</v>
      </c>
      <c r="BJ78" s="49">
        <f t="shared" si="798"/>
        <v>0</v>
      </c>
      <c r="BK78" s="49">
        <f t="shared" si="799"/>
        <v>0</v>
      </c>
      <c r="BL78" s="49">
        <f t="shared" si="800"/>
        <v>0</v>
      </c>
      <c r="BM78" s="49">
        <f t="shared" si="801"/>
        <v>0</v>
      </c>
      <c r="BN78" s="49">
        <f t="shared" si="802"/>
        <v>0</v>
      </c>
      <c r="BO78" s="49">
        <f t="shared" si="803"/>
        <v>0</v>
      </c>
      <c r="BP78" s="49">
        <f t="shared" si="804"/>
        <v>0</v>
      </c>
      <c r="BQ78" s="49">
        <f t="shared" si="805"/>
        <v>0</v>
      </c>
      <c r="BR78" s="14"/>
      <c r="BS78" s="14"/>
      <c r="BT78" s="14" t="s">
        <v>203</v>
      </c>
      <c r="BU78" s="49">
        <f t="shared" si="806"/>
        <v>0</v>
      </c>
      <c r="BV78" s="49">
        <f t="shared" si="807"/>
        <v>0</v>
      </c>
      <c r="BW78" s="49">
        <f t="shared" si="808"/>
        <v>0</v>
      </c>
      <c r="BX78" s="49">
        <f t="shared" si="809"/>
        <v>0</v>
      </c>
      <c r="BY78" s="49">
        <f t="shared" si="810"/>
        <v>0</v>
      </c>
      <c r="BZ78" s="49">
        <f t="shared" si="811"/>
        <v>0</v>
      </c>
      <c r="CA78" s="49">
        <f t="shared" si="812"/>
        <v>0</v>
      </c>
      <c r="CB78" s="49" t="s">
        <v>150</v>
      </c>
      <c r="CC78" s="99">
        <f>RANK(CA78,CA76:CA79)</f>
        <v>1</v>
      </c>
      <c r="CD78" s="49">
        <f>SUMPRODUCT((CA76:CA79=CA78)*(BZ76:BZ79&gt;BZ78))</f>
        <v>0</v>
      </c>
      <c r="CE78" s="14"/>
      <c r="CF78" s="14" t="str">
        <f t="shared" si="813"/>
        <v>Irak</v>
      </c>
      <c r="CG78" s="49">
        <f t="shared" si="814"/>
        <v>0</v>
      </c>
      <c r="CH78" s="49">
        <f t="shared" si="815"/>
        <v>0</v>
      </c>
      <c r="CI78" s="49">
        <f t="shared" si="816"/>
        <v>0</v>
      </c>
      <c r="CJ78" s="49">
        <f t="shared" si="817"/>
        <v>0</v>
      </c>
      <c r="CK78" s="49" t="str">
        <f t="shared" si="818"/>
        <v>I</v>
      </c>
      <c r="CL78" s="49">
        <f>IF(CF78&gt;0,RANK(CJ78,CJ76:CJ79),)</f>
        <v>1</v>
      </c>
      <c r="CM78" s="49">
        <f>IF(AND(CF78&gt;0,COUNTIF(CL76:CL79,CL78)&gt;1),SUMIFS($AI$4:$AI$108,$AF$4:$AF$108,$BT78,$M$4:$M$108,1)+SUMIFS($AK$4:$AK$108,$AH$4:$AH$108,$BT78,$M$4:$M$108,1)-SUMIFS($AK$4:$AK$108,$AF$4:$AF$108,$BT78,$M$4:$M$108,1)-SUMIFS($AI$4:$AI$108,$AH$4:$AH$108,$BT78,$M$4:$M$108,1),)</f>
        <v>0</v>
      </c>
      <c r="CN78" s="49">
        <f>IF(AND(CF78&gt;0,COUNTIF(CL76:CL79,CL78)&gt;1),CL78+RANK(CM78,CM76:CM79)-1,CL78)</f>
        <v>1</v>
      </c>
      <c r="CO78" s="49">
        <f>IF(AND(CF78&gt;0,COUNTIF(CN76:CN79,CN78)&gt;1),SUMIFS($AI$4:$AI$108,$AF$4:$AF$108,$BT78,$M$4:$M$108,1)+SUMIFS($AK$4:$AK$108,$AH$4:$AH$108,$BT78,$M$4:$M$108,1),)</f>
        <v>0</v>
      </c>
      <c r="CP78" s="49">
        <f>IF(AND(CF78&gt;0,COUNTIF(CN76:CN79,CN78)&gt;1),CN78+RANK(CO78,CO76:CO79)-1,CN78)</f>
        <v>1</v>
      </c>
      <c r="CQ78" s="49">
        <f t="shared" si="819"/>
        <v>1</v>
      </c>
      <c r="CR78" s="49">
        <f>IF(OR(CQ78="",COUNTIF(CQ76:CQ79,CQ78)=1),"",$BZ78)</f>
        <v>0</v>
      </c>
      <c r="CS78" s="49">
        <f>IF(CQ78="","",IF(COUNTIF(CQ76:CQ79,CQ78)=1,CQ78,CQ78+RANK(CR78,CR76:CR79,0)-1))</f>
        <v>1</v>
      </c>
      <c r="CT78" s="49">
        <f>IF(OR(CS78="",COUNTIF(CS76:CS79,CS78)=1),"",$BX78)</f>
        <v>0</v>
      </c>
      <c r="CU78" s="49">
        <f>IF(CQ78="","",IF(COUNTIF(CS76:CS79,CS78)=1,CS78,CS78+RANK(CT78,CT76:CT79,0)-1))</f>
        <v>1</v>
      </c>
      <c r="CV78" s="49">
        <f>IF(OR(CU78="",COUNTIF(CU76:CU79,CU78)=1),"",$BU78)</f>
        <v>0</v>
      </c>
      <c r="CW78" s="49">
        <f>IF(CQ78="","",IF(COUNTIF(CU76:CU79,CU78)=1,CU78,CU78+RANK(CV78,CV76:CV79,0)-1))</f>
        <v>1</v>
      </c>
      <c r="CX78" s="49">
        <f>IF(CF78&gt;0,BM74+RANK(CW78,CW76:CW79,1),)</f>
        <v>1</v>
      </c>
      <c r="CY78" s="14"/>
      <c r="CZ78" s="14">
        <f t="shared" si="820"/>
        <v>0</v>
      </c>
      <c r="DA78" s="49">
        <f t="shared" si="821"/>
        <v>0</v>
      </c>
      <c r="DB78" s="49">
        <f t="shared" si="822"/>
        <v>0</v>
      </c>
      <c r="DC78" s="49">
        <f t="shared" si="823"/>
        <v>0</v>
      </c>
      <c r="DD78" s="49">
        <f t="shared" si="824"/>
        <v>0</v>
      </c>
      <c r="DE78" s="49" t="str">
        <f t="shared" si="825"/>
        <v>I</v>
      </c>
      <c r="DF78" s="49">
        <f>IF(CZ78&gt;0,RANK(DD78,DD76:DD79)+CG74,)</f>
        <v>0</v>
      </c>
      <c r="DG78" s="49">
        <f>IF(AND(CZ78&gt;0,COUNTIF(DF76:DF79,DF78)&gt;1),SUMIFS($AI$4:$AI$108,$AF$4:$AF$108,$BT78,$M$4:$M$108,2)+SUMIFS($AK$4:$AK$108,$AH$4:$AH108,$BT78,$M$4:$M$108,2)-SUMIFS($AK$4:$AK$108,$AF$4:$AF$108,$BT78,$M$4:$M$108,2)-SUMIFS($AI$4:$AI$108,$AH$4:$AH$108,$BT78,$M$4:$M$108,2),)</f>
        <v>0</v>
      </c>
      <c r="DH78" s="49">
        <f>IF(AND(CZ78&gt;0,COUNTIF(DF76:DF79,DF78)&gt;1),DF78+RANK(DG78,DG76:DG79)-1,DF78)</f>
        <v>0</v>
      </c>
      <c r="DI78" s="49">
        <f>IF(AND(CZ78&gt;0,COUNTIF(DH76:DH79,DH78)&gt;1),SUMIFS($AI$4:$AI$108,$AF$4:$AF$108,$BT78,$M$4:$M$108,2)+SUMIFS($AK$4:$AK$108,$AH$4:$AH$108,$BT78,$M$4:$M$108,2),)</f>
        <v>0</v>
      </c>
      <c r="DJ78" s="49">
        <f>IF(AND(CZ78&gt;0,COUNTIF(DH76:DH79,DH78)&gt;1),DH78+RANK(DI78,DI76:DI79)-1,DH78)</f>
        <v>0</v>
      </c>
      <c r="DK78" s="49" t="str">
        <f t="shared" si="826"/>
        <v/>
      </c>
      <c r="DL78" s="49" t="str">
        <f>IF(OR(DK78="",COUNTIF(DK76:DK79,DK78)=1),"",$BZ78)</f>
        <v/>
      </c>
      <c r="DM78" s="49" t="str">
        <f>IF(DK78="","",IF(COUNTIF(DK76:DK79,DK78)=1,DK78,DK78+RANK(DL78,DL76:DL79,0)-1))</f>
        <v/>
      </c>
      <c r="DN78" s="49" t="str">
        <f>IF(OR(DM78="",COUNTIF(DM76:DM79,DM78)=1),"",$BX78)</f>
        <v/>
      </c>
      <c r="DO78" s="49" t="str">
        <f>IF(DK78="","",IF(COUNTIF(DM76:DM79,DM78)=1,DM78,DM78+RANK(DN78,DN76:DN79,0)-1))</f>
        <v/>
      </c>
      <c r="DP78" s="49" t="str">
        <f>IF(OR(DO78="",COUNTIF(DO76:DO79,DO78)=1),"",$BU78)</f>
        <v/>
      </c>
      <c r="DQ78" s="49" t="str">
        <f>IF(DK78="","",IF(COUNTIF(DO76:DO79,DO78)=1,DO78,DO78+RANK(DP78,DP76:DP79,0)-1))</f>
        <v/>
      </c>
      <c r="DR78" s="49">
        <f>IF(CZ78&gt;0,CG74+RANK(DQ78,DQ76:DQ79,1),)</f>
        <v>0</v>
      </c>
      <c r="DS78" s="14"/>
      <c r="DT78" s="49">
        <f t="shared" si="827"/>
        <v>0</v>
      </c>
      <c r="DU78" s="49">
        <f t="shared" si="828"/>
        <v>0</v>
      </c>
      <c r="DV78" s="49">
        <f t="shared" si="829"/>
        <v>0</v>
      </c>
      <c r="DW78" s="49">
        <f t="shared" si="830"/>
        <v>0</v>
      </c>
      <c r="DX78" s="49">
        <f t="shared" si="831"/>
        <v>0</v>
      </c>
      <c r="DY78" s="49" t="str">
        <f t="shared" si="832"/>
        <v>I</v>
      </c>
      <c r="DZ78" s="49">
        <f>IF(DT78&gt;0,RANK(DX78,DX76:DX79)+CG74+DA74,)</f>
        <v>0</v>
      </c>
      <c r="EA78" s="49">
        <f>IF(AND(DT78&gt;0,COUNTIF(DZ76:DZ79,DZ78)&gt;1),SUMIFS($AI$4:$AI$108,$AF$4:$AF$108,$BT78,$M$4:$M$108,3)+SUMIFS($AK$4:$AK$108,$AH$4:$AH$108,$BT78,$M$4:$M$108,3)-SUMIFS($AK$4:$AK$108,$AF$4:$AF$108,$BT78,$M$4:$M$108,3)-SUMIFS($AI$4:$AI$108,$AH$4:$AH$108,$BT78,$M$4:$M$108,3),)</f>
        <v>0</v>
      </c>
      <c r="EB78" s="49">
        <f>IF(AND(DT78&gt;0,COUNTIF(DZ76:DZ79,DZ78)&gt;1),DZ78+RANK(EA78,EA76:EA79)-1,DZ78)</f>
        <v>0</v>
      </c>
      <c r="EC78" s="49">
        <f>IF(AND(DT78&gt;0,COUNTIF(EB76:EB79,EB78)&gt;1),SUMIFS($AI$4:$AI$108,$AF$4:$AF$108,$BT78,$M$4:$M$108,3)+SUMIFS($AK$4:$AK$108,$AH$4:$AH$108,$BT78,$M$4:$M$108,3),)</f>
        <v>0</v>
      </c>
      <c r="ED78" s="49">
        <f>IF(AND(DT78&gt;0,COUNTIF(EB76:EB79,EB78)&gt;1),EB78+RANK(EC78,EC76:EC79)-1,EB78)</f>
        <v>0</v>
      </c>
      <c r="EE78" s="49" t="str">
        <f t="shared" si="833"/>
        <v/>
      </c>
      <c r="EF78" s="49" t="str">
        <f>IF(OR(EE78="",COUNTIF(EE76:EE79,EE78)=1),"",$BZ78)</f>
        <v/>
      </c>
      <c r="EG78" s="49" t="str">
        <f>IF(EE78="","",IF(COUNTIF(EE76:EE79,EE78)=1,EE78,EE78+RANK(EF78,EF76:EF79,0)-1))</f>
        <v/>
      </c>
      <c r="EH78" s="49" t="str">
        <f>IF(OR(EG78="",COUNTIF(EG76:EG79,EG78)=1),"",$BX78)</f>
        <v/>
      </c>
      <c r="EI78" s="49" t="str">
        <f>IF(EE78="","",IF(COUNTIF(EG76:EG79,EG78)=1,EG78,EG78+RANK(EH78,EH76:EH79,0)-1))</f>
        <v/>
      </c>
      <c r="EJ78" s="49" t="str">
        <f>IF(OR(EI78="",COUNTIF(EI76:EI79,EI78)=1),"",$BU78)</f>
        <v/>
      </c>
      <c r="EK78" s="49" t="str">
        <f>IF(EE78="","",IF(COUNTIF(EI76:EI79,EI78)=1,EI78,EI78+RANK(EJ78,EJ76:EJ79,0)-1))</f>
        <v/>
      </c>
      <c r="EL78" s="49">
        <f>IF(DT78&gt;0,CG74+DA74+RANK(EK78,EK76:EK79,1),)</f>
        <v>0</v>
      </c>
      <c r="EM78" s="14"/>
      <c r="EN78" s="49">
        <f t="shared" si="834"/>
        <v>0</v>
      </c>
      <c r="EO78" s="49">
        <f t="shared" si="835"/>
        <v>0</v>
      </c>
      <c r="EP78" s="49">
        <f t="shared" si="836"/>
        <v>0</v>
      </c>
      <c r="EQ78" s="49">
        <f t="shared" si="837"/>
        <v>0</v>
      </c>
      <c r="ER78" s="49">
        <f t="shared" si="838"/>
        <v>0</v>
      </c>
      <c r="ES78" s="49" t="str">
        <f t="shared" si="839"/>
        <v>I</v>
      </c>
      <c r="ET78" s="49">
        <f>IF(EN78&gt;0,RANK(ER78,ER76:ER79)+CG74+DA74+DU74,)</f>
        <v>0</v>
      </c>
      <c r="EU78" s="49">
        <f>IF(AND(EN78&gt;0,COUNTIF(ET76:ET79,ET78)&gt;1),SUMIFS($AI$4:$AI$108,$AF$4:$AF$108,$BT78,$M$4:$M$108,4)+SUMIFS($AK$4:$AK$108,$AH$4:$AH$108,$BT78,$M$4:$M$108,4)-SUMIFS($AK$4:$AK$108,$AF$4:$AF$108,$BT78,$M$4:$M$108,4)-SUMIFS($AI$4:$AI$108,$AH$4:$AH$108,$BT78,$M$4:$M$108,4),)</f>
        <v>0</v>
      </c>
      <c r="EV78" s="49">
        <f>IF(AND(EN78&gt;0,COUNTIF(ET76:ET79,ET78)&gt;1),ET78+RANK(EU78,EU76:EU79)-1,ET78)</f>
        <v>0</v>
      </c>
      <c r="EW78" s="49">
        <f t="shared" si="840"/>
        <v>0</v>
      </c>
      <c r="EX78" s="49">
        <f>IF(AND(EN78&gt;0,COUNTIF(EV76:EV79,EV78)&gt;1),EV78+RANK(EW78,EW76:EW79)-1,EV78)</f>
        <v>0</v>
      </c>
      <c r="EY78" s="49" t="str">
        <f t="shared" si="841"/>
        <v/>
      </c>
      <c r="EZ78" s="49" t="str">
        <f>IF(OR(EY78="",COUNTIF(EY76:EY79,EY78)=1),"",$BZ78)</f>
        <v/>
      </c>
      <c r="FA78" s="49" t="str">
        <f>IF(EY78="","",IF(COUNTIF(EY76:EY79,EY78)=1,EY78,EY78+RANK(EZ78,EZ76:EZ79,0)-1))</f>
        <v/>
      </c>
      <c r="FB78" s="49" t="str">
        <f>IF(OR(FA78="",COUNTIF(FA76:FA79,FA78)=1),"",$BX78)</f>
        <v/>
      </c>
      <c r="FC78" s="49" t="str">
        <f>IF(EY78="","",IF(COUNTIF(FA76:FA79,FA78)=1,FA78,FA78+RANK(FB78,FB76:FB79,0)-1))</f>
        <v/>
      </c>
      <c r="FD78" s="49" t="str">
        <f>IF(OR(FC78="",COUNTIF(FC76:FC79,FC78)=1),"",$BU78)</f>
        <v/>
      </c>
      <c r="FE78" s="49" t="str">
        <f>IF(EY78="","",IF(COUNTIF(FC76:FC79,FC78)=1,FC78,FC78+RANK(FD78,FD76:FD79,0)-1))</f>
        <v/>
      </c>
      <c r="FF78" s="49">
        <f>IF(EN78&gt;0,CG74+DA74+DU74+RANK(FE78,FE76:FE79,1),)</f>
        <v>0</v>
      </c>
      <c r="FG78" s="14"/>
      <c r="FH78" s="49">
        <f>IFERROR(VLOOKUP(FJ78,CF75:CX79,19,FALSE),IFERROR(VLOOKUP(FJ78,CZ75:DR79,19,FALSE),IFERROR(VLOOKUP(FJ78,DT75:EL79,19,FALSE),VLOOKUP(FJ78,EN75:FF79,19,FALSE))))</f>
        <v>1</v>
      </c>
      <c r="FI78" s="49">
        <f>RANK(FH78,FH76:FH79,1)+COUNTIF(FH76:FH78,FH78)-1</f>
        <v>3</v>
      </c>
      <c r="FJ78" s="14" t="str">
        <f t="shared" si="842"/>
        <v>Irak</v>
      </c>
      <c r="FK78" s="42"/>
      <c r="FL78" s="42"/>
      <c r="FM78" s="42"/>
      <c r="FN78" s="42"/>
      <c r="FO78" s="42"/>
      <c r="FP78" s="42"/>
      <c r="FQ78" s="42"/>
      <c r="FR78" s="42"/>
      <c r="FS78" s="42"/>
      <c r="FT78" s="42"/>
      <c r="FU78" s="42"/>
      <c r="FV78" s="42"/>
      <c r="FW78" s="42"/>
      <c r="FX78" s="42"/>
      <c r="FY78" s="42"/>
      <c r="FZ78" s="44">
        <v>76</v>
      </c>
      <c r="GA78" s="44" t="str">
        <f t="shared" si="79"/>
        <v>EGBDJFIK</v>
      </c>
      <c r="GB78" s="44" t="s">
        <v>148</v>
      </c>
      <c r="GC78" s="44" t="s">
        <v>149</v>
      </c>
      <c r="GD78" s="44" t="s">
        <v>146</v>
      </c>
      <c r="GE78" s="44" t="s">
        <v>147</v>
      </c>
      <c r="GF78" s="44" t="s">
        <v>159</v>
      </c>
      <c r="GG78" s="44" t="s">
        <v>109</v>
      </c>
      <c r="GH78" s="44" t="s">
        <v>150</v>
      </c>
      <c r="GI78" s="44" t="s">
        <v>151</v>
      </c>
      <c r="GJ78" s="100" t="str">
        <f t="shared" ref="GJ78:GQ78" si="847">VLOOKUP(GB78,$FM$3:$FN$15,2,FALSE)</f>
        <v>Elfenbenskusten</v>
      </c>
      <c r="GK78" s="100" t="str">
        <f t="shared" si="847"/>
        <v>Iran</v>
      </c>
      <c r="GL78" s="100" t="str">
        <f t="shared" si="847"/>
        <v>Qatar</v>
      </c>
      <c r="GM78" s="100" t="str">
        <f t="shared" si="847"/>
        <v>Australien</v>
      </c>
      <c r="GN78" s="100" t="str">
        <f t="shared" si="847"/>
        <v>Österrike</v>
      </c>
      <c r="GO78" s="100" t="str">
        <f t="shared" si="847"/>
        <v>Sverige</v>
      </c>
      <c r="GP78" s="100" t="str">
        <f t="shared" si="847"/>
        <v>Irak</v>
      </c>
      <c r="GQ78" s="100" t="str">
        <f t="shared" si="847"/>
        <v>Uzbekistan</v>
      </c>
      <c r="GR78" s="42" t="str">
        <f t="shared" si="81"/>
        <v/>
      </c>
      <c r="GS78" s="42"/>
      <c r="GT78" s="42"/>
      <c r="GU78" s="42"/>
      <c r="GV78" s="42"/>
      <c r="GW78" s="42"/>
      <c r="GX78" s="127"/>
    </row>
    <row r="79" spans="1:206" ht="14.25" customHeight="1" x14ac:dyDescent="0.35">
      <c r="A79" s="42"/>
      <c r="B79" s="85">
        <v>41</v>
      </c>
      <c r="C79" s="86">
        <v>46196</v>
      </c>
      <c r="D79" s="87" t="s">
        <v>204</v>
      </c>
      <c r="E79" s="88" t="s">
        <v>157</v>
      </c>
      <c r="F79" s="89" t="s">
        <v>202</v>
      </c>
      <c r="G79" s="90"/>
      <c r="H79" s="85" t="s">
        <v>157</v>
      </c>
      <c r="I79" s="90"/>
      <c r="J79" s="85" t="str">
        <f t="shared" si="762"/>
        <v/>
      </c>
      <c r="K79" s="160">
        <f>IF(OR(G79="",I79="",'Resultat &amp; tabell'!G79="",'Resultat &amp; tabell'!I79=""),0,IF(G79='Resultat &amp; tabell'!G79,1,0)+IF(I79='Resultat &amp; tabell'!I79,1,0)+IF(J79='Resultat &amp; tabell'!J79,3,0))</f>
        <v>0</v>
      </c>
      <c r="L79" s="155"/>
      <c r="M79" s="92">
        <f t="shared" si="763"/>
        <v>1</v>
      </c>
      <c r="N79" s="46">
        <v>4</v>
      </c>
      <c r="O79" s="113" t="str">
        <f>VLOOKUP(N79,FI76:FJ79,2,FALSE)</f>
        <v>Norge</v>
      </c>
      <c r="P79" s="114">
        <f t="shared" si="764"/>
        <v>0</v>
      </c>
      <c r="Q79" s="114">
        <f t="shared" si="765"/>
        <v>0</v>
      </c>
      <c r="R79" s="114">
        <f t="shared" si="766"/>
        <v>0</v>
      </c>
      <c r="S79" s="114">
        <f t="shared" si="767"/>
        <v>0</v>
      </c>
      <c r="T79" s="114">
        <f t="shared" si="768"/>
        <v>0</v>
      </c>
      <c r="U79" s="114">
        <f t="shared" si="769"/>
        <v>0</v>
      </c>
      <c r="V79" s="106">
        <f t="shared" si="770"/>
        <v>0</v>
      </c>
      <c r="W79" s="42"/>
      <c r="X79" s="43"/>
      <c r="Y79" s="44"/>
      <c r="Z79" s="44"/>
      <c r="AA79" s="44"/>
      <c r="AB79" s="47"/>
      <c r="AC79" s="48"/>
      <c r="AD79" s="42"/>
      <c r="AE79" s="98">
        <f t="shared" ref="AE79:AH79" si="848">C79</f>
        <v>46196</v>
      </c>
      <c r="AF79" s="98" t="str">
        <f t="shared" si="848"/>
        <v>Norge</v>
      </c>
      <c r="AG79" s="98" t="str">
        <f t="shared" si="848"/>
        <v>-</v>
      </c>
      <c r="AH79" s="98" t="str">
        <f t="shared" si="848"/>
        <v>Senegal</v>
      </c>
      <c r="AI79" s="90" t="str">
        <f t="shared" si="772"/>
        <v/>
      </c>
      <c r="AJ79" s="85" t="str">
        <f t="shared" si="773"/>
        <v>-</v>
      </c>
      <c r="AK79" s="90" t="str">
        <f t="shared" si="774"/>
        <v/>
      </c>
      <c r="AL79" s="85" t="str">
        <f t="shared" si="775"/>
        <v/>
      </c>
      <c r="AM79" s="91"/>
      <c r="AN79" s="49">
        <f t="shared" si="776"/>
        <v>0</v>
      </c>
      <c r="AO79" s="49">
        <f t="shared" si="777"/>
        <v>0</v>
      </c>
      <c r="AP79" s="49">
        <f t="shared" si="778"/>
        <v>0</v>
      </c>
      <c r="AQ79" s="49">
        <f t="shared" si="779"/>
        <v>0</v>
      </c>
      <c r="AR79" s="49">
        <f t="shared" si="780"/>
        <v>0</v>
      </c>
      <c r="AS79" s="49">
        <f t="shared" si="781"/>
        <v>0</v>
      </c>
      <c r="AT79" s="49">
        <f t="shared" si="782"/>
        <v>0</v>
      </c>
      <c r="AU79" s="49">
        <f t="shared" si="783"/>
        <v>0</v>
      </c>
      <c r="AV79" s="49">
        <f t="shared" si="784"/>
        <v>0</v>
      </c>
      <c r="AW79" s="49">
        <f t="shared" si="785"/>
        <v>0</v>
      </c>
      <c r="AX79" s="49">
        <f t="shared" si="786"/>
        <v>0</v>
      </c>
      <c r="AY79" s="49">
        <f t="shared" si="787"/>
        <v>0</v>
      </c>
      <c r="AZ79" s="49">
        <f t="shared" si="788"/>
        <v>0</v>
      </c>
      <c r="BA79" s="49">
        <f t="shared" si="789"/>
        <v>0</v>
      </c>
      <c r="BB79" s="49">
        <f t="shared" si="790"/>
        <v>0</v>
      </c>
      <c r="BC79" s="49">
        <f t="shared" si="791"/>
        <v>0</v>
      </c>
      <c r="BD79" s="49">
        <f t="shared" si="792"/>
        <v>0</v>
      </c>
      <c r="BE79" s="49">
        <f t="shared" si="793"/>
        <v>0</v>
      </c>
      <c r="BF79" s="49">
        <f t="shared" si="794"/>
        <v>0</v>
      </c>
      <c r="BG79" s="49">
        <f t="shared" si="795"/>
        <v>0</v>
      </c>
      <c r="BH79" s="49">
        <f t="shared" si="796"/>
        <v>0</v>
      </c>
      <c r="BI79" s="49">
        <f t="shared" si="797"/>
        <v>0</v>
      </c>
      <c r="BJ79" s="49">
        <f t="shared" si="798"/>
        <v>0</v>
      </c>
      <c r="BK79" s="49">
        <f t="shared" si="799"/>
        <v>0</v>
      </c>
      <c r="BL79" s="49">
        <f t="shared" si="800"/>
        <v>0</v>
      </c>
      <c r="BM79" s="49">
        <f t="shared" si="801"/>
        <v>0</v>
      </c>
      <c r="BN79" s="49">
        <f t="shared" si="802"/>
        <v>0</v>
      </c>
      <c r="BO79" s="49">
        <f t="shared" si="803"/>
        <v>0</v>
      </c>
      <c r="BP79" s="49">
        <f t="shared" si="804"/>
        <v>0</v>
      </c>
      <c r="BQ79" s="49">
        <f t="shared" si="805"/>
        <v>0</v>
      </c>
      <c r="BR79" s="14"/>
      <c r="BS79" s="14"/>
      <c r="BT79" s="115" t="s">
        <v>204</v>
      </c>
      <c r="BU79" s="49">
        <f t="shared" si="806"/>
        <v>0</v>
      </c>
      <c r="BV79" s="49">
        <f t="shared" si="807"/>
        <v>0</v>
      </c>
      <c r="BW79" s="49">
        <f t="shared" si="808"/>
        <v>0</v>
      </c>
      <c r="BX79" s="49">
        <f t="shared" si="809"/>
        <v>0</v>
      </c>
      <c r="BY79" s="49">
        <f t="shared" si="810"/>
        <v>0</v>
      </c>
      <c r="BZ79" s="49">
        <f t="shared" si="811"/>
        <v>0</v>
      </c>
      <c r="CA79" s="49">
        <f t="shared" si="812"/>
        <v>0</v>
      </c>
      <c r="CB79" s="116" t="s">
        <v>150</v>
      </c>
      <c r="CC79" s="99">
        <f>RANK(CA79,CA76:CA79)</f>
        <v>1</v>
      </c>
      <c r="CD79" s="49">
        <f>SUMPRODUCT((CA76:CA79=CA79)*(BZ76:BZ79&gt;BZ79))</f>
        <v>0</v>
      </c>
      <c r="CE79" s="14"/>
      <c r="CF79" s="115" t="str">
        <f t="shared" si="813"/>
        <v>Norge</v>
      </c>
      <c r="CG79" s="49">
        <f t="shared" si="814"/>
        <v>0</v>
      </c>
      <c r="CH79" s="49">
        <f t="shared" si="815"/>
        <v>0</v>
      </c>
      <c r="CI79" s="49">
        <f t="shared" si="816"/>
        <v>0</v>
      </c>
      <c r="CJ79" s="49">
        <f t="shared" si="817"/>
        <v>0</v>
      </c>
      <c r="CK79" s="49" t="str">
        <f t="shared" si="818"/>
        <v>I</v>
      </c>
      <c r="CL79" s="49">
        <f>IF(CF79&gt;0,RANK(CJ79,CJ76:CJ79),)</f>
        <v>1</v>
      </c>
      <c r="CM79" s="49">
        <f>IF(AND(CF79&gt;0,COUNTIF(CL76:CL79,CL79)&gt;1),SUMIFS($AI$4:$AI$108,$AF$4:$AF$108,$BT79,$M$4:$M$108,1)+SUMIFS($AK$4:$AK$108,$AH$4:$AH$108,$BT79,$M$4:$M$108,1)-SUMIFS($AK$4:$AK$108,$AF$4:$AF$108,$BT79,$M$4:$M$108,1)-SUMIFS($AI$4:$AI$108,$AH$4:$AH$108,$BT79,$M$4:$M$108,1),)</f>
        <v>0</v>
      </c>
      <c r="CN79" s="49">
        <f>IF(AND(CF79&gt;0,COUNTIF(CL76:CL79,CL79)&gt;1),CL79+RANK(CM79,CM76:CM79)-1,CL79)</f>
        <v>1</v>
      </c>
      <c r="CO79" s="49">
        <f>IF(AND(CF79&gt;0,COUNTIF(CN76:CN79,CN79)&gt;1),SUMIFS($AI$4:$AI$108,$AF$4:$AF$108,$BT79,$M$4:$M$108,1)+SUMIFS($AK$4:$AK$108,$AH$4:$AH$108,$BT79,$M$4:$M$108,1),)</f>
        <v>0</v>
      </c>
      <c r="CP79" s="49">
        <f>IF(AND(CF79&gt;0,COUNTIF(CN76:CN79,CN79)&gt;1),CN79+RANK(CO79,CO76:CO79)-1,CN79)</f>
        <v>1</v>
      </c>
      <c r="CQ79" s="49">
        <f t="shared" si="819"/>
        <v>1</v>
      </c>
      <c r="CR79" s="49">
        <f>IF(OR(CQ79="",COUNTIF(CQ76:CQ79,CQ79)=1),"",$BZ79)</f>
        <v>0</v>
      </c>
      <c r="CS79" s="49">
        <f>IF(CQ79="","",IF(COUNTIF(CQ76:CQ79,CQ79)=1,CQ79,CQ79+RANK(CR79,CR76:CR79,0)-1))</f>
        <v>1</v>
      </c>
      <c r="CT79" s="49">
        <f>IF(OR(CS79="",COUNTIF(CS76:CS79,CS79)=1),"",$BX79)</f>
        <v>0</v>
      </c>
      <c r="CU79" s="49">
        <f>IF(CQ79="","",IF(COUNTIF(CS76:CS79,CS79)=1,CS79,CS79+RANK(CT79,CT76:CT79,0)-1))</f>
        <v>1</v>
      </c>
      <c r="CV79" s="49">
        <f>IF(OR(CU79="",COUNTIF(CU76:CU79,CU79)=1),"",$BU79)</f>
        <v>0</v>
      </c>
      <c r="CW79" s="49">
        <f>IF(CQ79="","",IF(COUNTIF(CU76:CU79,CU79)=1,CU79,CU79+RANK(CV79,CV76:CV79,0)-1))</f>
        <v>1</v>
      </c>
      <c r="CX79" s="49">
        <f>IF(CF79&gt;0,BM74+RANK(CW79,CW76:CW79,1),)</f>
        <v>1</v>
      </c>
      <c r="CY79" s="14"/>
      <c r="CZ79" s="115">
        <f t="shared" si="820"/>
        <v>0</v>
      </c>
      <c r="DA79" s="49">
        <f t="shared" si="821"/>
        <v>0</v>
      </c>
      <c r="DB79" s="49">
        <f t="shared" si="822"/>
        <v>0</v>
      </c>
      <c r="DC79" s="49">
        <f t="shared" si="823"/>
        <v>0</v>
      </c>
      <c r="DD79" s="49">
        <f t="shared" si="824"/>
        <v>0</v>
      </c>
      <c r="DE79" s="49" t="str">
        <f t="shared" si="825"/>
        <v>I</v>
      </c>
      <c r="DF79" s="49">
        <f>IF(CZ79&gt;0,RANK(DD79,DD76:DD79)+CG74,)</f>
        <v>0</v>
      </c>
      <c r="DG79" s="49">
        <f>IF(AND(CZ79&gt;0,COUNTIF(DF76:DF79,DF79)&gt;1),SUMIFS($AI$4:$AI$108,$AF$4:$AF$108,$BT79,$M$4:$M$108,2)+SUMIFS($AK$4:$AK$108,$AH$4:$AH108,$BT79,$M$4:$M$108,2)-SUMIFS($AK$4:$AK$108,$AF$4:$AF$108,$BT79,$M$4:$M$108,2)-SUMIFS($AI$4:$AI$108,$AH$4:$AH$108,$BT79,$M$4:$M$108,2),)</f>
        <v>0</v>
      </c>
      <c r="DH79" s="49">
        <f>IF(AND(CZ79&gt;0,COUNTIF(DF76:DF79,DF79)&gt;1),DF79+RANK(DG79,DG76:DG79)-1,DF79)</f>
        <v>0</v>
      </c>
      <c r="DI79" s="49">
        <f>IF(AND(CZ79&gt;0,COUNTIF(DH76:DH79,DH79)&gt;1),SUMIFS($AI$4:$AI$108,$AF$4:$AF$108,$BT79,$M$4:$M$108,2)+SUMIFS($AK$4:$AK$108,$AH$4:$AH$108,$BT79,$M$4:$M$108,2),)</f>
        <v>0</v>
      </c>
      <c r="DJ79" s="49">
        <f>IF(AND(CZ79&gt;0,COUNTIF(DH76:DH79,DH79)&gt;1),DH79+RANK(DI79,DI76:DI79)-1,DH79)</f>
        <v>0</v>
      </c>
      <c r="DK79" s="49" t="str">
        <f t="shared" si="826"/>
        <v/>
      </c>
      <c r="DL79" s="49" t="str">
        <f>IF(OR(DK79="",COUNTIF(DK76:DK79,DK79)=1),"",$BZ79)</f>
        <v/>
      </c>
      <c r="DM79" s="49" t="str">
        <f>IF(DK79="","",IF(COUNTIF(DK76:DK79,DK79)=1,DK79,DK79+RANK(DL79,DL76:DL79,0)-1))</f>
        <v/>
      </c>
      <c r="DN79" s="49" t="str">
        <f>IF(OR(DM79="",COUNTIF(DM76:DM79,DM79)=1),"",$BX79)</f>
        <v/>
      </c>
      <c r="DO79" s="49" t="str">
        <f>IF(DK79="","",IF(COUNTIF(DM76:DM79,DM79)=1,DM79,DM79+RANK(DN79,DN76:DN79,0)-1))</f>
        <v/>
      </c>
      <c r="DP79" s="49" t="str">
        <f>IF(OR(DO79="",COUNTIF(DO76:DO79,DO79)=1),"",$BU79)</f>
        <v/>
      </c>
      <c r="DQ79" s="49" t="str">
        <f>IF(DK79="","",IF(COUNTIF(DO76:DO79,DO79)=1,DO79,DO79+RANK(DP79,DP76:DP79,0)-1))</f>
        <v/>
      </c>
      <c r="DR79" s="49">
        <f>IF(CZ79&gt;0,CG74+RANK(DQ79,DQ76:DQ79,1),)</f>
        <v>0</v>
      </c>
      <c r="DS79" s="14"/>
      <c r="DT79" s="116">
        <f t="shared" si="827"/>
        <v>0</v>
      </c>
      <c r="DU79" s="49">
        <f t="shared" si="828"/>
        <v>0</v>
      </c>
      <c r="DV79" s="49">
        <f t="shared" si="829"/>
        <v>0</v>
      </c>
      <c r="DW79" s="49">
        <f t="shared" si="830"/>
        <v>0</v>
      </c>
      <c r="DX79" s="49">
        <f t="shared" si="831"/>
        <v>0</v>
      </c>
      <c r="DY79" s="49" t="str">
        <f t="shared" si="832"/>
        <v>I</v>
      </c>
      <c r="DZ79" s="49">
        <f>IF(DT79&gt;0,RANK(DX79,DX76:DX79)+CG74+DA74,)</f>
        <v>0</v>
      </c>
      <c r="EA79" s="49">
        <f>IF(AND(DT79&gt;0,COUNTIF(DZ76:DZ79,DZ79)&gt;1),SUMIFS($AI$4:$AI$108,$AF$4:$AF$108,$BT79,$M$4:$M$108,3)+SUMIFS($AK$4:$AK$108,$AH$4:$AH$108,$BT79,$M$4:$M$108,3)-SUMIFS($AK$4:$AK$108,$AF$4:$AF$108,$BT79,$M$4:$M$108,3)-SUMIFS($AI$4:$AI$108,$AH$4:$AH$108,$BT79,$M$4:$M$108,3),)</f>
        <v>0</v>
      </c>
      <c r="EB79" s="49">
        <f>IF(AND(DT79&gt;0,COUNTIF(DZ76:DZ79,DZ79)&gt;1),DZ79+RANK(EA79,EA76:EA79)-1,DZ79)</f>
        <v>0</v>
      </c>
      <c r="EC79" s="49">
        <f>IF(AND(DT79&gt;0,COUNTIF(EB76:EB79,EB79)&gt;1),SUMIFS($AI$4:$AI$108,$AF$4:$AF$108,$BT79,$M$4:$M$108,3)+SUMIFS($AK$4:$AK$108,$AH$4:$AH$108,$BT79,$M$4:$M$108,3),)</f>
        <v>0</v>
      </c>
      <c r="ED79" s="49">
        <f>IF(AND(DT79&gt;0,COUNTIF(EB76:EB79,EB79)&gt;1),EB79+RANK(EC79,EC76:EC79)-1,EB79)</f>
        <v>0</v>
      </c>
      <c r="EE79" s="49" t="str">
        <f t="shared" si="833"/>
        <v/>
      </c>
      <c r="EF79" s="49" t="str">
        <f>IF(OR(EE79="",COUNTIF(EE76:EE79,EE79)=1),"",$BZ79)</f>
        <v/>
      </c>
      <c r="EG79" s="49" t="str">
        <f>IF(EE79="","",IF(COUNTIF(EE76:EE79,EE79)=1,EE79,EE79+RANK(EF79,EF76:EF79,0)-1))</f>
        <v/>
      </c>
      <c r="EH79" s="49" t="str">
        <f>IF(OR(EG79="",COUNTIF(EG76:EG79,EG79)=1),"",$BX79)</f>
        <v/>
      </c>
      <c r="EI79" s="49" t="str">
        <f>IF(EE79="","",IF(COUNTIF(EG76:EG79,EG79)=1,EG79,EG79+RANK(EH79,EH76:EH79,0)-1))</f>
        <v/>
      </c>
      <c r="EJ79" s="49" t="str">
        <f>IF(OR(EI79="",COUNTIF(EI76:EI79,EI79)=1),"",$BU79)</f>
        <v/>
      </c>
      <c r="EK79" s="49" t="str">
        <f>IF(EE79="","",IF(COUNTIF(EI76:EI79,EI79)=1,EI79,EI79+RANK(EJ79,EJ76:EJ79,0)-1))</f>
        <v/>
      </c>
      <c r="EL79" s="49">
        <f>IF(DT79&gt;0,CG74+DA74+RANK(EK79,EK76:EK79,1),)</f>
        <v>0</v>
      </c>
      <c r="EM79" s="14"/>
      <c r="EN79" s="49">
        <f t="shared" si="834"/>
        <v>0</v>
      </c>
      <c r="EO79" s="49">
        <f t="shared" si="835"/>
        <v>0</v>
      </c>
      <c r="EP79" s="49">
        <f t="shared" si="836"/>
        <v>0</v>
      </c>
      <c r="EQ79" s="49">
        <f t="shared" si="837"/>
        <v>0</v>
      </c>
      <c r="ER79" s="49">
        <f t="shared" si="838"/>
        <v>0</v>
      </c>
      <c r="ES79" s="49" t="str">
        <f t="shared" si="839"/>
        <v>I</v>
      </c>
      <c r="ET79" s="49">
        <f>IF(EN79&gt;0,RANK(ER79,ER76:ER79)+CG74+DA74+DU74,)</f>
        <v>0</v>
      </c>
      <c r="EU79" s="49">
        <f>IF(AND(EN79&gt;0,COUNTIF(ET76:ET79,ET79)&gt;1),SUMIFS($AI$4:$AI$108,$AF$4:$AF$108,$BT79,$M$4:$M$108,4)+SUMIFS($AK$4:$AK$108,$AH$4:$AH$108,$BT79,$M$4:$M$108,4)-SUMIFS($AK$4:$AK$108,$AF$4:$AF$108,$BT79,$M$4:$M$108,4)-SUMIFS($AI$4:$AI$108,$AH$4:$AH$108,$BT79,$M$4:$M$108,4),)</f>
        <v>0</v>
      </c>
      <c r="EV79" s="49">
        <f>IF(AND(EN79&gt;0,COUNTIF(ET76:ET79,ET79)&gt;1),ET79+RANK(EU79,EU76:EU79)-1,ET79)</f>
        <v>0</v>
      </c>
      <c r="EW79" s="49">
        <f t="shared" si="840"/>
        <v>0</v>
      </c>
      <c r="EX79" s="49">
        <f>IF(AND(EN79&gt;0,COUNTIF(EV76:EV79,EV79)&gt;1),EV79+RANK(EW79,EW76:EW79)-1,EV79)</f>
        <v>0</v>
      </c>
      <c r="EY79" s="49" t="str">
        <f t="shared" si="841"/>
        <v/>
      </c>
      <c r="EZ79" s="49" t="str">
        <f>IF(OR(EY79="",COUNTIF(EY76:EY79,EY79)=1),"",$BZ79)</f>
        <v/>
      </c>
      <c r="FA79" s="49" t="str">
        <f>IF(EY79="","",IF(COUNTIF(EY76:EY79,EY79)=1,EY79,EY79+RANK(EZ79,EZ76:EZ79,0)-1))</f>
        <v/>
      </c>
      <c r="FB79" s="49" t="str">
        <f>IF(OR(FA79="",COUNTIF(FA76:FA79,FA79)=1),"",$BX79)</f>
        <v/>
      </c>
      <c r="FC79" s="49" t="str">
        <f>IF(EY79="","",IF(COUNTIF(FA76:FA79,FA79)=1,FA79,FA79+RANK(FB79,FB76:FB79,0)-1))</f>
        <v/>
      </c>
      <c r="FD79" s="49" t="str">
        <f>IF(OR(FC79="",COUNTIF(FC76:FC79,FC79)=1),"",$BU79)</f>
        <v/>
      </c>
      <c r="FE79" s="49" t="str">
        <f>IF(EY79="","",IF(COUNTIF(FC76:FC79,FC79)=1,FC79,FC79+RANK(FD79,FD76:FD79,0)-1))</f>
        <v/>
      </c>
      <c r="FF79" s="49">
        <f>IF(EN79&gt;0,CG74+DA74+DU74+RANK(FE79,FE76:FE79,1),)</f>
        <v>0</v>
      </c>
      <c r="FG79" s="14"/>
      <c r="FH79" s="49">
        <f>IFERROR(VLOOKUP(FJ79,CF75:CX79,19,FALSE),IFERROR(VLOOKUP(FJ79,CZ75:DR79,19,FALSE),IFERROR(VLOOKUP(FJ79,DT75:EL79,19,FALSE),VLOOKUP(FJ79,EN75:FF79,19,FALSE))))</f>
        <v>1</v>
      </c>
      <c r="FI79" s="49">
        <f>RANK(FH79,FH76:FH79,1)+COUNTIF(FH76:FH79,FH79)-1</f>
        <v>4</v>
      </c>
      <c r="FJ79" s="14" t="str">
        <f t="shared" si="842"/>
        <v>Norge</v>
      </c>
      <c r="FK79" s="42"/>
      <c r="FL79" s="42"/>
      <c r="FM79" s="42"/>
      <c r="FN79" s="42"/>
      <c r="FO79" s="42"/>
      <c r="FP79" s="42"/>
      <c r="FQ79" s="42"/>
      <c r="FR79" s="42"/>
      <c r="FS79" s="42"/>
      <c r="FT79" s="42"/>
      <c r="FU79" s="42"/>
      <c r="FV79" s="42"/>
      <c r="FW79" s="42"/>
      <c r="FX79" s="42"/>
      <c r="FY79" s="42"/>
      <c r="FZ79" s="44">
        <v>77</v>
      </c>
      <c r="GA79" s="44" t="str">
        <f t="shared" si="79"/>
        <v>EGBDHFLK</v>
      </c>
      <c r="GB79" s="44" t="s">
        <v>148</v>
      </c>
      <c r="GC79" s="44" t="s">
        <v>149</v>
      </c>
      <c r="GD79" s="44" t="s">
        <v>146</v>
      </c>
      <c r="GE79" s="44" t="s">
        <v>147</v>
      </c>
      <c r="GF79" s="44" t="s">
        <v>160</v>
      </c>
      <c r="GG79" s="44" t="s">
        <v>109</v>
      </c>
      <c r="GH79" s="44" t="s">
        <v>152</v>
      </c>
      <c r="GI79" s="44" t="s">
        <v>151</v>
      </c>
      <c r="GJ79" s="100" t="str">
        <f t="shared" ref="GJ79:GQ79" si="849">VLOOKUP(GB79,$FM$3:$FN$15,2,FALSE)</f>
        <v>Elfenbenskusten</v>
      </c>
      <c r="GK79" s="100" t="str">
        <f t="shared" si="849"/>
        <v>Iran</v>
      </c>
      <c r="GL79" s="100" t="str">
        <f t="shared" si="849"/>
        <v>Qatar</v>
      </c>
      <c r="GM79" s="100" t="str">
        <f t="shared" si="849"/>
        <v>Australien</v>
      </c>
      <c r="GN79" s="100" t="str">
        <f t="shared" si="849"/>
        <v>Saudiarabien</v>
      </c>
      <c r="GO79" s="100" t="str">
        <f t="shared" si="849"/>
        <v>Sverige</v>
      </c>
      <c r="GP79" s="100" t="str">
        <f t="shared" si="849"/>
        <v>Ghana</v>
      </c>
      <c r="GQ79" s="100" t="str">
        <f t="shared" si="849"/>
        <v>Uzbekistan</v>
      </c>
      <c r="GR79" s="42" t="str">
        <f t="shared" si="81"/>
        <v/>
      </c>
      <c r="GS79" s="42"/>
      <c r="GT79" s="42"/>
      <c r="GU79" s="42"/>
      <c r="GV79" s="42"/>
      <c r="GW79" s="42"/>
      <c r="GX79" s="127"/>
    </row>
    <row r="80" spans="1:206" ht="14.25" customHeight="1" x14ac:dyDescent="0.35">
      <c r="A80" s="42"/>
      <c r="B80" s="85">
        <v>61</v>
      </c>
      <c r="C80" s="86">
        <v>46199</v>
      </c>
      <c r="D80" s="87" t="s">
        <v>204</v>
      </c>
      <c r="E80" s="88" t="s">
        <v>157</v>
      </c>
      <c r="F80" s="89" t="s">
        <v>201</v>
      </c>
      <c r="G80" s="90"/>
      <c r="H80" s="85" t="s">
        <v>157</v>
      </c>
      <c r="I80" s="90"/>
      <c r="J80" s="85" t="str">
        <f t="shared" si="762"/>
        <v/>
      </c>
      <c r="K80" s="160">
        <f>IF(OR(G80="",I80="",'Resultat &amp; tabell'!G80="",'Resultat &amp; tabell'!I80=""),0,IF(G80='Resultat &amp; tabell'!G80,1,0)+IF(I80='Resultat &amp; tabell'!I80,1,0)+IF(J80='Resultat &amp; tabell'!J80,3,0))</f>
        <v>0</v>
      </c>
      <c r="L80" s="155"/>
      <c r="M80" s="92">
        <f t="shared" si="763"/>
        <v>1</v>
      </c>
      <c r="N80" s="46"/>
      <c r="O80" s="118" t="str">
        <f>IF(COUNTBLANK(G76:G81)+COUNTBLANK(I76:I81)=0,"Resultat OK","Fyll i resultat")</f>
        <v>Fyll i resultat</v>
      </c>
      <c r="P80" s="102"/>
      <c r="Q80" s="102"/>
      <c r="R80" s="102"/>
      <c r="S80" s="102"/>
      <c r="T80" s="102"/>
      <c r="U80" s="102"/>
      <c r="V80" s="43"/>
      <c r="W80" s="42"/>
      <c r="X80" s="43"/>
      <c r="Y80" s="44"/>
      <c r="Z80" s="44"/>
      <c r="AA80" s="44"/>
      <c r="AB80" s="47"/>
      <c r="AC80" s="48"/>
      <c r="AD80" s="42"/>
      <c r="AE80" s="98">
        <f t="shared" ref="AE80:AH80" si="850">C80</f>
        <v>46199</v>
      </c>
      <c r="AF80" s="98" t="str">
        <f t="shared" si="850"/>
        <v>Norge</v>
      </c>
      <c r="AG80" s="98" t="str">
        <f t="shared" si="850"/>
        <v>-</v>
      </c>
      <c r="AH80" s="98" t="str">
        <f t="shared" si="850"/>
        <v>Frankrike</v>
      </c>
      <c r="AI80" s="90" t="str">
        <f t="shared" si="772"/>
        <v/>
      </c>
      <c r="AJ80" s="85" t="str">
        <f t="shared" si="773"/>
        <v>-</v>
      </c>
      <c r="AK80" s="90" t="str">
        <f t="shared" si="774"/>
        <v/>
      </c>
      <c r="AL80" s="85" t="str">
        <f t="shared" si="775"/>
        <v/>
      </c>
      <c r="AM80" s="91"/>
      <c r="AN80" s="49">
        <f t="shared" si="776"/>
        <v>0</v>
      </c>
      <c r="AO80" s="49">
        <f t="shared" si="777"/>
        <v>0</v>
      </c>
      <c r="AP80" s="49">
        <f t="shared" si="778"/>
        <v>0</v>
      </c>
      <c r="AQ80" s="49">
        <f t="shared" si="779"/>
        <v>0</v>
      </c>
      <c r="AR80" s="49">
        <f t="shared" si="780"/>
        <v>0</v>
      </c>
      <c r="AS80" s="49">
        <f t="shared" si="781"/>
        <v>0</v>
      </c>
      <c r="AT80" s="49">
        <f t="shared" si="782"/>
        <v>0</v>
      </c>
      <c r="AU80" s="49">
        <f t="shared" si="783"/>
        <v>0</v>
      </c>
      <c r="AV80" s="49">
        <f t="shared" si="784"/>
        <v>0</v>
      </c>
      <c r="AW80" s="49">
        <f t="shared" si="785"/>
        <v>0</v>
      </c>
      <c r="AX80" s="49">
        <f t="shared" si="786"/>
        <v>0</v>
      </c>
      <c r="AY80" s="49">
        <f t="shared" si="787"/>
        <v>0</v>
      </c>
      <c r="AZ80" s="49">
        <f t="shared" si="788"/>
        <v>0</v>
      </c>
      <c r="BA80" s="49">
        <f t="shared" si="789"/>
        <v>0</v>
      </c>
      <c r="BB80" s="49">
        <f t="shared" si="790"/>
        <v>0</v>
      </c>
      <c r="BC80" s="49">
        <f t="shared" si="791"/>
        <v>0</v>
      </c>
      <c r="BD80" s="49">
        <f t="shared" si="792"/>
        <v>0</v>
      </c>
      <c r="BE80" s="49">
        <f t="shared" si="793"/>
        <v>0</v>
      </c>
      <c r="BF80" s="49">
        <f t="shared" si="794"/>
        <v>0</v>
      </c>
      <c r="BG80" s="49">
        <f t="shared" si="795"/>
        <v>0</v>
      </c>
      <c r="BH80" s="49">
        <f t="shared" si="796"/>
        <v>0</v>
      </c>
      <c r="BI80" s="49">
        <f t="shared" si="797"/>
        <v>0</v>
      </c>
      <c r="BJ80" s="49">
        <f t="shared" si="798"/>
        <v>0</v>
      </c>
      <c r="BK80" s="49">
        <f t="shared" si="799"/>
        <v>0</v>
      </c>
      <c r="BL80" s="49">
        <f t="shared" si="800"/>
        <v>0</v>
      </c>
      <c r="BM80" s="49">
        <f t="shared" si="801"/>
        <v>0</v>
      </c>
      <c r="BN80" s="49">
        <f t="shared" si="802"/>
        <v>0</v>
      </c>
      <c r="BO80" s="49">
        <f t="shared" si="803"/>
        <v>0</v>
      </c>
      <c r="BP80" s="49">
        <f t="shared" si="804"/>
        <v>0</v>
      </c>
      <c r="BQ80" s="49">
        <f t="shared" si="805"/>
        <v>0</v>
      </c>
      <c r="BR80" s="14"/>
      <c r="BS80" s="14"/>
      <c r="BT80" s="14"/>
      <c r="BU80" s="49"/>
      <c r="BV80" s="49"/>
      <c r="BW80" s="49"/>
      <c r="BX80" s="49"/>
      <c r="BY80" s="49"/>
      <c r="BZ80" s="49"/>
      <c r="CA80" s="49"/>
      <c r="CB80" s="14"/>
      <c r="CC80" s="49"/>
      <c r="CD80" s="49"/>
      <c r="CE80" s="14"/>
      <c r="CF80" s="14"/>
      <c r="CG80" s="49"/>
      <c r="CH80" s="49"/>
      <c r="CI80" s="49"/>
      <c r="CJ80" s="49"/>
      <c r="CK80" s="49"/>
      <c r="CL80" s="49"/>
      <c r="CM80" s="49"/>
      <c r="CN80" s="49"/>
      <c r="CO80" s="49"/>
      <c r="CP80" s="49"/>
      <c r="CQ80" s="49"/>
      <c r="CR80" s="49"/>
      <c r="CS80" s="49"/>
      <c r="CT80" s="49"/>
      <c r="CU80" s="49"/>
      <c r="CV80" s="49"/>
      <c r="CW80" s="49"/>
      <c r="CX80" s="49"/>
      <c r="CY80" s="14"/>
      <c r="CZ80" s="14"/>
      <c r="DA80" s="49"/>
      <c r="DB80" s="49"/>
      <c r="DC80" s="49"/>
      <c r="DD80" s="49"/>
      <c r="DE80" s="49"/>
      <c r="DF80" s="49"/>
      <c r="DG80" s="49"/>
      <c r="DH80" s="49"/>
      <c r="DI80" s="49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49"/>
      <c r="DU80" s="49"/>
      <c r="DV80" s="49"/>
      <c r="DW80" s="49"/>
      <c r="DX80" s="49"/>
      <c r="DY80" s="49"/>
      <c r="DZ80" s="49"/>
      <c r="EA80" s="49"/>
      <c r="EB80" s="49"/>
      <c r="EC80" s="49"/>
      <c r="ED80" s="49"/>
      <c r="EE80" s="49"/>
      <c r="EF80" s="49"/>
      <c r="EG80" s="49"/>
      <c r="EH80" s="49"/>
      <c r="EI80" s="49"/>
      <c r="EJ80" s="49"/>
      <c r="EK80" s="49"/>
      <c r="EL80" s="49"/>
      <c r="EM80" s="14"/>
      <c r="EN80" s="49"/>
      <c r="EO80" s="49"/>
      <c r="EP80" s="49"/>
      <c r="EQ80" s="49"/>
      <c r="ER80" s="49"/>
      <c r="ES80" s="49"/>
      <c r="ET80" s="49"/>
      <c r="EU80" s="49"/>
      <c r="EV80" s="49"/>
      <c r="EW80" s="49"/>
      <c r="EX80" s="49"/>
      <c r="EY80" s="49"/>
      <c r="EZ80" s="49"/>
      <c r="FA80" s="49"/>
      <c r="FB80" s="49"/>
      <c r="FC80" s="49"/>
      <c r="FD80" s="49"/>
      <c r="FE80" s="49"/>
      <c r="FF80" s="49"/>
      <c r="FG80" s="14"/>
      <c r="FH80" s="49"/>
      <c r="FI80" s="49"/>
      <c r="FJ80" s="14"/>
      <c r="FK80" s="42"/>
      <c r="FL80" s="42"/>
      <c r="FM80" s="42"/>
      <c r="FN80" s="42"/>
      <c r="FO80" s="42"/>
      <c r="FP80" s="42"/>
      <c r="FQ80" s="42"/>
      <c r="FR80" s="42"/>
      <c r="FS80" s="42"/>
      <c r="FT80" s="42"/>
      <c r="FU80" s="42"/>
      <c r="FV80" s="42"/>
      <c r="FW80" s="42"/>
      <c r="FX80" s="42"/>
      <c r="FY80" s="42"/>
      <c r="FZ80" s="44">
        <v>78</v>
      </c>
      <c r="GA80" s="44" t="str">
        <f t="shared" si="79"/>
        <v>HGBDJFLE</v>
      </c>
      <c r="GB80" s="44" t="s">
        <v>160</v>
      </c>
      <c r="GC80" s="44" t="s">
        <v>149</v>
      </c>
      <c r="GD80" s="44" t="s">
        <v>146</v>
      </c>
      <c r="GE80" s="44" t="s">
        <v>147</v>
      </c>
      <c r="GF80" s="44" t="s">
        <v>159</v>
      </c>
      <c r="GG80" s="44" t="s">
        <v>109</v>
      </c>
      <c r="GH80" s="44" t="s">
        <v>152</v>
      </c>
      <c r="GI80" s="44" t="s">
        <v>148</v>
      </c>
      <c r="GJ80" s="100" t="str">
        <f t="shared" ref="GJ80:GQ80" si="851">VLOOKUP(GB80,$FM$3:$FN$15,2,FALSE)</f>
        <v>Saudiarabien</v>
      </c>
      <c r="GK80" s="100" t="str">
        <f t="shared" si="851"/>
        <v>Iran</v>
      </c>
      <c r="GL80" s="100" t="str">
        <f t="shared" si="851"/>
        <v>Qatar</v>
      </c>
      <c r="GM80" s="100" t="str">
        <f t="shared" si="851"/>
        <v>Australien</v>
      </c>
      <c r="GN80" s="100" t="str">
        <f t="shared" si="851"/>
        <v>Österrike</v>
      </c>
      <c r="GO80" s="100" t="str">
        <f t="shared" si="851"/>
        <v>Sverige</v>
      </c>
      <c r="GP80" s="100" t="str">
        <f t="shared" si="851"/>
        <v>Ghana</v>
      </c>
      <c r="GQ80" s="100" t="str">
        <f t="shared" si="851"/>
        <v>Elfenbenskusten</v>
      </c>
      <c r="GR80" s="42" t="str">
        <f t="shared" si="81"/>
        <v/>
      </c>
      <c r="GS80" s="42"/>
      <c r="GT80" s="42"/>
      <c r="GU80" s="42"/>
      <c r="GV80" s="42"/>
      <c r="GW80" s="42"/>
      <c r="GX80" s="127"/>
    </row>
    <row r="81" spans="1:206" ht="14.25" customHeight="1" x14ac:dyDescent="0.35">
      <c r="A81" s="42"/>
      <c r="B81" s="85">
        <v>62</v>
      </c>
      <c r="C81" s="86">
        <v>46199</v>
      </c>
      <c r="D81" s="87" t="s">
        <v>202</v>
      </c>
      <c r="E81" s="88" t="s">
        <v>157</v>
      </c>
      <c r="F81" s="89" t="s">
        <v>203</v>
      </c>
      <c r="G81" s="90"/>
      <c r="H81" s="85" t="s">
        <v>157</v>
      </c>
      <c r="I81" s="90"/>
      <c r="J81" s="85" t="str">
        <f t="shared" si="762"/>
        <v/>
      </c>
      <c r="K81" s="160">
        <f>IF(OR(G81="",I81="",'Resultat &amp; tabell'!G81="",'Resultat &amp; tabell'!I81=""),0,IF(G81='Resultat &amp; tabell'!G81,1,0)+IF(I81='Resultat &amp; tabell'!I81,1,0)+IF(J81='Resultat &amp; tabell'!J81,3,0))</f>
        <v>0</v>
      </c>
      <c r="L81" s="155"/>
      <c r="M81" s="92">
        <f t="shared" si="763"/>
        <v>1</v>
      </c>
      <c r="N81" s="46"/>
      <c r="O81" s="143"/>
      <c r="P81" s="42"/>
      <c r="Q81" s="42"/>
      <c r="R81" s="42"/>
      <c r="S81" s="42"/>
      <c r="T81" s="42"/>
      <c r="U81" s="42"/>
      <c r="V81" s="43"/>
      <c r="W81" s="42"/>
      <c r="X81" s="43"/>
      <c r="Y81" s="44"/>
      <c r="Z81" s="44"/>
      <c r="AA81" s="44"/>
      <c r="AB81" s="47"/>
      <c r="AC81" s="48"/>
      <c r="AD81" s="42"/>
      <c r="AE81" s="98">
        <f t="shared" ref="AE81:AH81" si="852">C81</f>
        <v>46199</v>
      </c>
      <c r="AF81" s="98" t="str">
        <f t="shared" si="852"/>
        <v>Senegal</v>
      </c>
      <c r="AG81" s="98" t="str">
        <f t="shared" si="852"/>
        <v>-</v>
      </c>
      <c r="AH81" s="98" t="str">
        <f t="shared" si="852"/>
        <v>Irak</v>
      </c>
      <c r="AI81" s="90" t="str">
        <f t="shared" si="772"/>
        <v/>
      </c>
      <c r="AJ81" s="85" t="str">
        <f t="shared" si="773"/>
        <v>-</v>
      </c>
      <c r="AK81" s="90" t="str">
        <f t="shared" si="774"/>
        <v/>
      </c>
      <c r="AL81" s="85" t="str">
        <f t="shared" si="775"/>
        <v/>
      </c>
      <c r="AM81" s="91"/>
      <c r="AN81" s="49">
        <f t="shared" si="776"/>
        <v>0</v>
      </c>
      <c r="AO81" s="49">
        <f t="shared" si="777"/>
        <v>0</v>
      </c>
      <c r="AP81" s="49">
        <f t="shared" si="778"/>
        <v>0</v>
      </c>
      <c r="AQ81" s="49">
        <f t="shared" si="779"/>
        <v>0</v>
      </c>
      <c r="AR81" s="49">
        <f t="shared" si="780"/>
        <v>0</v>
      </c>
      <c r="AS81" s="49">
        <f t="shared" si="781"/>
        <v>0</v>
      </c>
      <c r="AT81" s="49">
        <f t="shared" si="782"/>
        <v>0</v>
      </c>
      <c r="AU81" s="49">
        <f t="shared" si="783"/>
        <v>0</v>
      </c>
      <c r="AV81" s="49">
        <f t="shared" si="784"/>
        <v>0</v>
      </c>
      <c r="AW81" s="49">
        <f t="shared" si="785"/>
        <v>0</v>
      </c>
      <c r="AX81" s="49">
        <f t="shared" si="786"/>
        <v>0</v>
      </c>
      <c r="AY81" s="49">
        <f t="shared" si="787"/>
        <v>0</v>
      </c>
      <c r="AZ81" s="49">
        <f t="shared" si="788"/>
        <v>0</v>
      </c>
      <c r="BA81" s="49">
        <f t="shared" si="789"/>
        <v>0</v>
      </c>
      <c r="BB81" s="49">
        <f t="shared" si="790"/>
        <v>0</v>
      </c>
      <c r="BC81" s="49">
        <f t="shared" si="791"/>
        <v>0</v>
      </c>
      <c r="BD81" s="49">
        <f t="shared" si="792"/>
        <v>0</v>
      </c>
      <c r="BE81" s="49">
        <f t="shared" si="793"/>
        <v>0</v>
      </c>
      <c r="BF81" s="49">
        <f t="shared" si="794"/>
        <v>0</v>
      </c>
      <c r="BG81" s="49">
        <f t="shared" si="795"/>
        <v>0</v>
      </c>
      <c r="BH81" s="49">
        <f t="shared" si="796"/>
        <v>0</v>
      </c>
      <c r="BI81" s="49">
        <f t="shared" si="797"/>
        <v>0</v>
      </c>
      <c r="BJ81" s="49">
        <f t="shared" si="798"/>
        <v>0</v>
      </c>
      <c r="BK81" s="49">
        <f t="shared" si="799"/>
        <v>0</v>
      </c>
      <c r="BL81" s="49">
        <f t="shared" si="800"/>
        <v>0</v>
      </c>
      <c r="BM81" s="49">
        <f t="shared" si="801"/>
        <v>0</v>
      </c>
      <c r="BN81" s="49">
        <f t="shared" si="802"/>
        <v>0</v>
      </c>
      <c r="BO81" s="49">
        <f t="shared" si="803"/>
        <v>0</v>
      </c>
      <c r="BP81" s="49">
        <f t="shared" si="804"/>
        <v>0</v>
      </c>
      <c r="BQ81" s="49">
        <f t="shared" si="805"/>
        <v>0</v>
      </c>
      <c r="BR81" s="14"/>
      <c r="BS81" s="14"/>
      <c r="BT81" s="14"/>
      <c r="BU81" s="49"/>
      <c r="BV81" s="49"/>
      <c r="BW81" s="49"/>
      <c r="BX81" s="49"/>
      <c r="BY81" s="49"/>
      <c r="BZ81" s="49"/>
      <c r="CA81" s="49"/>
      <c r="CB81" s="14"/>
      <c r="CC81" s="49"/>
      <c r="CD81" s="49"/>
      <c r="CE81" s="14"/>
      <c r="CF81" s="14"/>
      <c r="CG81" s="49"/>
      <c r="CH81" s="49"/>
      <c r="CI81" s="49"/>
      <c r="CJ81" s="49"/>
      <c r="CK81" s="49"/>
      <c r="CL81" s="49"/>
      <c r="CM81" s="49"/>
      <c r="CN81" s="49"/>
      <c r="CO81" s="49"/>
      <c r="CP81" s="49"/>
      <c r="CQ81" s="49"/>
      <c r="CR81" s="49"/>
      <c r="CS81" s="49"/>
      <c r="CT81" s="49"/>
      <c r="CU81" s="49"/>
      <c r="CV81" s="49"/>
      <c r="CW81" s="49"/>
      <c r="CX81" s="49"/>
      <c r="CY81" s="14"/>
      <c r="CZ81" s="14"/>
      <c r="DA81" s="49"/>
      <c r="DB81" s="49"/>
      <c r="DC81" s="49"/>
      <c r="DD81" s="49"/>
      <c r="DE81" s="49"/>
      <c r="DF81" s="49"/>
      <c r="DG81" s="49"/>
      <c r="DH81" s="49"/>
      <c r="DI81" s="49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49"/>
      <c r="DU81" s="49"/>
      <c r="DV81" s="49"/>
      <c r="DW81" s="49"/>
      <c r="DX81" s="49"/>
      <c r="DY81" s="49"/>
      <c r="DZ81" s="49"/>
      <c r="EA81" s="49"/>
      <c r="EB81" s="49"/>
      <c r="EC81" s="49"/>
      <c r="ED81" s="49"/>
      <c r="EE81" s="49"/>
      <c r="EF81" s="49"/>
      <c r="EG81" s="49"/>
      <c r="EH81" s="49"/>
      <c r="EI81" s="49"/>
      <c r="EJ81" s="49"/>
      <c r="EK81" s="49"/>
      <c r="EL81" s="49"/>
      <c r="EM81" s="14"/>
      <c r="EN81" s="49"/>
      <c r="EO81" s="49"/>
      <c r="EP81" s="49"/>
      <c r="EQ81" s="49"/>
      <c r="ER81" s="49"/>
      <c r="ES81" s="49"/>
      <c r="ET81" s="49"/>
      <c r="EU81" s="49"/>
      <c r="EV81" s="49"/>
      <c r="EW81" s="49"/>
      <c r="EX81" s="49"/>
      <c r="EY81" s="49"/>
      <c r="EZ81" s="49"/>
      <c r="FA81" s="49"/>
      <c r="FB81" s="49"/>
      <c r="FC81" s="49"/>
      <c r="FD81" s="49"/>
      <c r="FE81" s="49"/>
      <c r="FF81" s="49"/>
      <c r="FG81" s="14"/>
      <c r="FH81" s="49"/>
      <c r="FI81" s="49"/>
      <c r="FJ81" s="14"/>
      <c r="FK81" s="42"/>
      <c r="FL81" s="42"/>
      <c r="FM81" s="42"/>
      <c r="FN81" s="42"/>
      <c r="FO81" s="42"/>
      <c r="FP81" s="42"/>
      <c r="FQ81" s="42"/>
      <c r="FR81" s="42"/>
      <c r="FS81" s="42"/>
      <c r="FT81" s="42"/>
      <c r="FU81" s="42"/>
      <c r="FV81" s="42"/>
      <c r="FW81" s="42"/>
      <c r="FX81" s="42"/>
      <c r="FY81" s="42"/>
      <c r="FZ81" s="44">
        <v>79</v>
      </c>
      <c r="GA81" s="44" t="str">
        <f t="shared" si="79"/>
        <v>HGBDJFEK</v>
      </c>
      <c r="GB81" s="44" t="s">
        <v>160</v>
      </c>
      <c r="GC81" s="44" t="s">
        <v>149</v>
      </c>
      <c r="GD81" s="44" t="s">
        <v>146</v>
      </c>
      <c r="GE81" s="44" t="s">
        <v>147</v>
      </c>
      <c r="GF81" s="44" t="s">
        <v>159</v>
      </c>
      <c r="GG81" s="44" t="s">
        <v>109</v>
      </c>
      <c r="GH81" s="44" t="s">
        <v>148</v>
      </c>
      <c r="GI81" s="44" t="s">
        <v>151</v>
      </c>
      <c r="GJ81" s="100" t="str">
        <f t="shared" ref="GJ81:GQ81" si="853">VLOOKUP(GB81,$FM$3:$FN$15,2,FALSE)</f>
        <v>Saudiarabien</v>
      </c>
      <c r="GK81" s="100" t="str">
        <f t="shared" si="853"/>
        <v>Iran</v>
      </c>
      <c r="GL81" s="100" t="str">
        <f t="shared" si="853"/>
        <v>Qatar</v>
      </c>
      <c r="GM81" s="100" t="str">
        <f t="shared" si="853"/>
        <v>Australien</v>
      </c>
      <c r="GN81" s="100" t="str">
        <f t="shared" si="853"/>
        <v>Österrike</v>
      </c>
      <c r="GO81" s="100" t="str">
        <f t="shared" si="853"/>
        <v>Sverige</v>
      </c>
      <c r="GP81" s="100" t="str">
        <f t="shared" si="853"/>
        <v>Elfenbenskusten</v>
      </c>
      <c r="GQ81" s="100" t="str">
        <f t="shared" si="853"/>
        <v>Uzbekistan</v>
      </c>
      <c r="GR81" s="42" t="str">
        <f t="shared" si="81"/>
        <v/>
      </c>
      <c r="GS81" s="42"/>
      <c r="GT81" s="42"/>
      <c r="GU81" s="42"/>
      <c r="GV81" s="42"/>
      <c r="GW81" s="42"/>
      <c r="GX81" s="127"/>
    </row>
    <row r="82" spans="1:206" ht="14.25" customHeight="1" x14ac:dyDescent="0.35">
      <c r="A82" s="42"/>
      <c r="B82" s="44"/>
      <c r="C82" s="71"/>
      <c r="D82" s="141"/>
      <c r="E82" s="44"/>
      <c r="F82" s="91"/>
      <c r="G82" s="141"/>
      <c r="H82" s="91"/>
      <c r="I82" s="141"/>
      <c r="J82" s="44"/>
      <c r="K82" s="91"/>
      <c r="L82" s="155"/>
      <c r="M82" s="46"/>
      <c r="N82" s="46"/>
      <c r="O82" s="42"/>
      <c r="P82" s="42"/>
      <c r="Q82" s="42"/>
      <c r="R82" s="42"/>
      <c r="S82" s="42"/>
      <c r="T82" s="42"/>
      <c r="U82" s="42"/>
      <c r="V82" s="43"/>
      <c r="W82" s="42"/>
      <c r="X82" s="43"/>
      <c r="Y82" s="44"/>
      <c r="Z82" s="44"/>
      <c r="AA82" s="44"/>
      <c r="AB82" s="47"/>
      <c r="AC82" s="48"/>
      <c r="AD82" s="42"/>
      <c r="AE82" s="71"/>
      <c r="AF82" s="43"/>
      <c r="AG82" s="44"/>
      <c r="AH82" s="43"/>
      <c r="AI82" s="141"/>
      <c r="AJ82" s="91"/>
      <c r="AK82" s="141"/>
      <c r="AL82" s="44"/>
      <c r="AM82" s="91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14"/>
      <c r="BS82" s="14"/>
      <c r="BT82" s="14"/>
      <c r="BU82" s="49"/>
      <c r="BV82" s="49"/>
      <c r="BW82" s="49"/>
      <c r="BX82" s="49"/>
      <c r="BY82" s="49"/>
      <c r="BZ82" s="49"/>
      <c r="CA82" s="49"/>
      <c r="CB82" s="14"/>
      <c r="CC82" s="49"/>
      <c r="CD82" s="49"/>
      <c r="CE82" s="14"/>
      <c r="CF82" s="14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14"/>
      <c r="CZ82" s="14"/>
      <c r="DA82" s="49"/>
      <c r="DB82" s="49"/>
      <c r="DC82" s="49"/>
      <c r="DD82" s="49"/>
      <c r="DE82" s="49"/>
      <c r="DF82" s="49"/>
      <c r="DG82" s="49"/>
      <c r="DH82" s="49"/>
      <c r="DI82" s="49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14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14"/>
      <c r="FH82" s="49"/>
      <c r="FI82" s="49"/>
      <c r="FJ82" s="14"/>
      <c r="FK82" s="42"/>
      <c r="FL82" s="42"/>
      <c r="FM82" s="42"/>
      <c r="FN82" s="42"/>
      <c r="FO82" s="42"/>
      <c r="FP82" s="42"/>
      <c r="FQ82" s="42"/>
      <c r="FR82" s="42"/>
      <c r="FS82" s="42"/>
      <c r="FT82" s="42"/>
      <c r="FU82" s="42"/>
      <c r="FV82" s="42"/>
      <c r="FW82" s="42"/>
      <c r="FX82" s="42"/>
      <c r="FY82" s="42"/>
      <c r="FZ82" s="44">
        <v>80</v>
      </c>
      <c r="GA82" s="44" t="str">
        <f t="shared" si="79"/>
        <v>EGBDHFLI</v>
      </c>
      <c r="GB82" s="44" t="s">
        <v>148</v>
      </c>
      <c r="GC82" s="44" t="s">
        <v>149</v>
      </c>
      <c r="GD82" s="44" t="s">
        <v>146</v>
      </c>
      <c r="GE82" s="44" t="s">
        <v>147</v>
      </c>
      <c r="GF82" s="44" t="s">
        <v>160</v>
      </c>
      <c r="GG82" s="44" t="s">
        <v>109</v>
      </c>
      <c r="GH82" s="44" t="s">
        <v>152</v>
      </c>
      <c r="GI82" s="44" t="s">
        <v>150</v>
      </c>
      <c r="GJ82" s="100" t="str">
        <f t="shared" ref="GJ82:GQ82" si="854">VLOOKUP(GB82,$FM$3:$FN$15,2,FALSE)</f>
        <v>Elfenbenskusten</v>
      </c>
      <c r="GK82" s="100" t="str">
        <f t="shared" si="854"/>
        <v>Iran</v>
      </c>
      <c r="GL82" s="100" t="str">
        <f t="shared" si="854"/>
        <v>Qatar</v>
      </c>
      <c r="GM82" s="100" t="str">
        <f t="shared" si="854"/>
        <v>Australien</v>
      </c>
      <c r="GN82" s="100" t="str">
        <f t="shared" si="854"/>
        <v>Saudiarabien</v>
      </c>
      <c r="GO82" s="100" t="str">
        <f t="shared" si="854"/>
        <v>Sverige</v>
      </c>
      <c r="GP82" s="100" t="str">
        <f t="shared" si="854"/>
        <v>Ghana</v>
      </c>
      <c r="GQ82" s="100" t="str">
        <f t="shared" si="854"/>
        <v>Irak</v>
      </c>
      <c r="GR82" s="42" t="str">
        <f t="shared" si="81"/>
        <v/>
      </c>
      <c r="GS82" s="42"/>
      <c r="GT82" s="42"/>
      <c r="GU82" s="42"/>
      <c r="GV82" s="42"/>
      <c r="GW82" s="42"/>
      <c r="GX82" s="127"/>
    </row>
    <row r="83" spans="1:206" ht="14.25" customHeight="1" x14ac:dyDescent="0.35">
      <c r="A83" s="42"/>
      <c r="B83" s="54" t="s">
        <v>205</v>
      </c>
      <c r="C83" s="121"/>
      <c r="D83" s="56"/>
      <c r="E83" s="56"/>
      <c r="F83" s="52"/>
      <c r="G83" s="56"/>
      <c r="H83" s="56"/>
      <c r="I83" s="56"/>
      <c r="J83" s="56"/>
      <c r="K83" s="52"/>
      <c r="L83" s="156"/>
      <c r="M83" s="46"/>
      <c r="N83" s="46"/>
      <c r="O83" s="54" t="s">
        <v>205</v>
      </c>
      <c r="P83" s="42"/>
      <c r="Q83" s="42"/>
      <c r="R83" s="42"/>
      <c r="S83" s="42"/>
      <c r="T83" s="42"/>
      <c r="U83" s="42"/>
      <c r="V83" s="43"/>
      <c r="W83" s="42"/>
      <c r="X83" s="43"/>
      <c r="Y83" s="44"/>
      <c r="Z83" s="44"/>
      <c r="AA83" s="44"/>
      <c r="AB83" s="47"/>
      <c r="AC83" s="48"/>
      <c r="AD83" s="42"/>
      <c r="AE83" s="54" t="s">
        <v>205</v>
      </c>
      <c r="AF83" s="54"/>
      <c r="AG83" s="56"/>
      <c r="AH83" s="54"/>
      <c r="AI83" s="56"/>
      <c r="AJ83" s="56"/>
      <c r="AK83" s="56"/>
      <c r="AL83" s="56"/>
      <c r="AM83" s="52"/>
      <c r="AN83" s="52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14"/>
      <c r="BS83" s="14"/>
      <c r="BT83" s="67" t="s">
        <v>93</v>
      </c>
      <c r="BU83" s="62"/>
      <c r="BV83" s="62"/>
      <c r="BW83" s="62"/>
      <c r="BX83" s="62"/>
      <c r="BY83" s="62"/>
      <c r="BZ83" s="62"/>
      <c r="CA83" s="62"/>
      <c r="CB83" s="67"/>
      <c r="CC83" s="62"/>
      <c r="CD83" s="62"/>
      <c r="CE83" s="14"/>
      <c r="CF83" s="68" t="s">
        <v>94</v>
      </c>
      <c r="CG83" s="63">
        <f>COUNTIF(CC85:CC88,1)</f>
        <v>4</v>
      </c>
      <c r="CH83" s="63"/>
      <c r="CI83" s="63"/>
      <c r="CJ83" s="63"/>
      <c r="CK83" s="63"/>
      <c r="CL83" s="63"/>
      <c r="CM83" s="63"/>
      <c r="CN83" s="63"/>
      <c r="CO83" s="63"/>
      <c r="CP83" s="63"/>
      <c r="CQ83" s="49"/>
      <c r="CR83" s="49"/>
      <c r="CS83" s="49"/>
      <c r="CT83" s="49"/>
      <c r="CU83" s="49"/>
      <c r="CV83" s="49"/>
      <c r="CW83" s="49"/>
      <c r="CX83" s="49"/>
      <c r="CY83" s="14"/>
      <c r="CZ83" s="69" t="s">
        <v>97</v>
      </c>
      <c r="DA83" s="64">
        <f>COUNTIF(CC85:CC88,2)</f>
        <v>0</v>
      </c>
      <c r="DB83" s="64"/>
      <c r="DC83" s="64"/>
      <c r="DD83" s="64"/>
      <c r="DE83" s="64"/>
      <c r="DF83" s="64"/>
      <c r="DG83" s="64"/>
      <c r="DH83" s="64"/>
      <c r="DI83" s="64"/>
      <c r="DJ83" s="69"/>
      <c r="DK83" s="14"/>
      <c r="DL83" s="14"/>
      <c r="DM83" s="14"/>
      <c r="DN83" s="14"/>
      <c r="DO83" s="14"/>
      <c r="DP83" s="14"/>
      <c r="DQ83" s="14"/>
      <c r="DR83" s="14"/>
      <c r="DS83" s="14"/>
      <c r="DT83" s="65" t="s">
        <v>95</v>
      </c>
      <c r="DU83" s="65">
        <f>COUNTIF(CC85:CC88,3)</f>
        <v>0</v>
      </c>
      <c r="DV83" s="65"/>
      <c r="DW83" s="65"/>
      <c r="DX83" s="65"/>
      <c r="DY83" s="65"/>
      <c r="DZ83" s="65"/>
      <c r="EA83" s="65"/>
      <c r="EB83" s="65"/>
      <c r="EC83" s="65"/>
      <c r="ED83" s="65"/>
      <c r="EE83" s="49"/>
      <c r="EF83" s="49"/>
      <c r="EG83" s="49"/>
      <c r="EH83" s="49"/>
      <c r="EI83" s="49"/>
      <c r="EJ83" s="49"/>
      <c r="EK83" s="49"/>
      <c r="EL83" s="49"/>
      <c r="EM83" s="14"/>
      <c r="EN83" s="66" t="s">
        <v>96</v>
      </c>
      <c r="EO83" s="66">
        <f>COUNTIF(CC85:CC88,4)</f>
        <v>0</v>
      </c>
      <c r="EP83" s="66"/>
      <c r="EQ83" s="66"/>
      <c r="ER83" s="66"/>
      <c r="ES83" s="66"/>
      <c r="ET83" s="66"/>
      <c r="EU83" s="66"/>
      <c r="EV83" s="66"/>
      <c r="EW83" s="66"/>
      <c r="EX83" s="66"/>
      <c r="EY83" s="49"/>
      <c r="EZ83" s="49"/>
      <c r="FA83" s="49"/>
      <c r="FB83" s="49"/>
      <c r="FC83" s="49"/>
      <c r="FD83" s="49"/>
      <c r="FE83" s="49"/>
      <c r="FF83" s="49"/>
      <c r="FG83" s="14"/>
      <c r="FH83" s="49"/>
      <c r="FI83" s="49"/>
      <c r="FJ83" s="14"/>
      <c r="FK83" s="42"/>
      <c r="FL83" s="42"/>
      <c r="FM83" s="42"/>
      <c r="FN83" s="42"/>
      <c r="FO83" s="42"/>
      <c r="FP83" s="42"/>
      <c r="FQ83" s="42"/>
      <c r="FR83" s="42"/>
      <c r="FS83" s="42"/>
      <c r="FT83" s="42"/>
      <c r="FU83" s="42"/>
      <c r="FV83" s="42"/>
      <c r="FW83" s="42"/>
      <c r="FX83" s="42"/>
      <c r="FY83" s="42"/>
      <c r="FZ83" s="44">
        <v>81</v>
      </c>
      <c r="GA83" s="44" t="str">
        <f t="shared" si="79"/>
        <v>EGBDHFIK</v>
      </c>
      <c r="GB83" s="44" t="s">
        <v>148</v>
      </c>
      <c r="GC83" s="44" t="s">
        <v>149</v>
      </c>
      <c r="GD83" s="44" t="s">
        <v>146</v>
      </c>
      <c r="GE83" s="44" t="s">
        <v>147</v>
      </c>
      <c r="GF83" s="44" t="s">
        <v>160</v>
      </c>
      <c r="GG83" s="44" t="s">
        <v>109</v>
      </c>
      <c r="GH83" s="44" t="s">
        <v>150</v>
      </c>
      <c r="GI83" s="44" t="s">
        <v>151</v>
      </c>
      <c r="GJ83" s="100" t="str">
        <f t="shared" ref="GJ83:GQ83" si="855">VLOOKUP(GB83,$FM$3:$FN$15,2,FALSE)</f>
        <v>Elfenbenskusten</v>
      </c>
      <c r="GK83" s="100" t="str">
        <f t="shared" si="855"/>
        <v>Iran</v>
      </c>
      <c r="GL83" s="100" t="str">
        <f t="shared" si="855"/>
        <v>Qatar</v>
      </c>
      <c r="GM83" s="100" t="str">
        <f t="shared" si="855"/>
        <v>Australien</v>
      </c>
      <c r="GN83" s="100" t="str">
        <f t="shared" si="855"/>
        <v>Saudiarabien</v>
      </c>
      <c r="GO83" s="100" t="str">
        <f t="shared" si="855"/>
        <v>Sverige</v>
      </c>
      <c r="GP83" s="100" t="str">
        <f t="shared" si="855"/>
        <v>Irak</v>
      </c>
      <c r="GQ83" s="100" t="str">
        <f t="shared" si="855"/>
        <v>Uzbekistan</v>
      </c>
      <c r="GR83" s="42" t="str">
        <f t="shared" si="81"/>
        <v/>
      </c>
      <c r="GS83" s="42"/>
      <c r="GT83" s="42"/>
      <c r="GU83" s="42"/>
      <c r="GV83" s="42"/>
      <c r="GW83" s="42"/>
      <c r="GX83" s="127"/>
    </row>
    <row r="84" spans="1:206" ht="14.25" customHeight="1" x14ac:dyDescent="0.35">
      <c r="A84" s="42"/>
      <c r="B84" s="76" t="s">
        <v>101</v>
      </c>
      <c r="C84" s="126" t="s">
        <v>102</v>
      </c>
      <c r="D84" s="189" t="s">
        <v>101</v>
      </c>
      <c r="E84" s="187"/>
      <c r="F84" s="190"/>
      <c r="G84" s="186" t="s">
        <v>103</v>
      </c>
      <c r="H84" s="187"/>
      <c r="I84" s="188"/>
      <c r="J84" s="74" t="s">
        <v>104</v>
      </c>
      <c r="K84" s="79" t="s">
        <v>142</v>
      </c>
      <c r="L84" s="156"/>
      <c r="M84" s="46"/>
      <c r="N84" s="46"/>
      <c r="O84" s="76" t="s">
        <v>106</v>
      </c>
      <c r="P84" s="77" t="s">
        <v>107</v>
      </c>
      <c r="Q84" s="77" t="s">
        <v>108</v>
      </c>
      <c r="R84" s="77" t="s">
        <v>109</v>
      </c>
      <c r="S84" s="77" t="s">
        <v>110</v>
      </c>
      <c r="T84" s="77" t="s">
        <v>111</v>
      </c>
      <c r="U84" s="77" t="s">
        <v>112</v>
      </c>
      <c r="V84" s="78" t="s">
        <v>113</v>
      </c>
      <c r="W84" s="42"/>
      <c r="X84" s="43"/>
      <c r="Y84" s="44"/>
      <c r="Z84" s="44"/>
      <c r="AA84" s="44"/>
      <c r="AB84" s="47"/>
      <c r="AC84" s="48"/>
      <c r="AD84" s="42"/>
      <c r="AE84" s="126" t="s">
        <v>102</v>
      </c>
      <c r="AF84" s="189" t="s">
        <v>101</v>
      </c>
      <c r="AG84" s="187"/>
      <c r="AH84" s="190"/>
      <c r="AI84" s="186" t="s">
        <v>103</v>
      </c>
      <c r="AJ84" s="187"/>
      <c r="AK84" s="188"/>
      <c r="AL84" s="74" t="s">
        <v>116</v>
      </c>
      <c r="AM84" s="52"/>
      <c r="AN84" s="62" t="s">
        <v>117</v>
      </c>
      <c r="AO84" s="62" t="s">
        <v>118</v>
      </c>
      <c r="AP84" s="62" t="s">
        <v>119</v>
      </c>
      <c r="AQ84" s="62" t="s">
        <v>120</v>
      </c>
      <c r="AR84" s="62" t="s">
        <v>121</v>
      </c>
      <c r="AS84" s="62" t="s">
        <v>122</v>
      </c>
      <c r="AT84" s="63" t="s">
        <v>117</v>
      </c>
      <c r="AU84" s="63" t="s">
        <v>118</v>
      </c>
      <c r="AV84" s="63" t="s">
        <v>119</v>
      </c>
      <c r="AW84" s="63" t="s">
        <v>120</v>
      </c>
      <c r="AX84" s="63" t="s">
        <v>121</v>
      </c>
      <c r="AY84" s="63" t="s">
        <v>122</v>
      </c>
      <c r="AZ84" s="64" t="s">
        <v>117</v>
      </c>
      <c r="BA84" s="64" t="s">
        <v>118</v>
      </c>
      <c r="BB84" s="64" t="s">
        <v>119</v>
      </c>
      <c r="BC84" s="64" t="s">
        <v>120</v>
      </c>
      <c r="BD84" s="64" t="s">
        <v>121</v>
      </c>
      <c r="BE84" s="64" t="s">
        <v>122</v>
      </c>
      <c r="BF84" s="65" t="s">
        <v>117</v>
      </c>
      <c r="BG84" s="65" t="s">
        <v>118</v>
      </c>
      <c r="BH84" s="65" t="s">
        <v>119</v>
      </c>
      <c r="BI84" s="65" t="s">
        <v>120</v>
      </c>
      <c r="BJ84" s="65" t="s">
        <v>121</v>
      </c>
      <c r="BK84" s="65" t="s">
        <v>122</v>
      </c>
      <c r="BL84" s="66" t="s">
        <v>117</v>
      </c>
      <c r="BM84" s="66" t="s">
        <v>118</v>
      </c>
      <c r="BN84" s="66" t="s">
        <v>119</v>
      </c>
      <c r="BO84" s="66" t="s">
        <v>120</v>
      </c>
      <c r="BP84" s="66" t="s">
        <v>121</v>
      </c>
      <c r="BQ84" s="66" t="s">
        <v>122</v>
      </c>
      <c r="BR84" s="14"/>
      <c r="BS84" s="14"/>
      <c r="BT84" s="67" t="s">
        <v>106</v>
      </c>
      <c r="BU84" s="62" t="s">
        <v>107</v>
      </c>
      <c r="BV84" s="62" t="s">
        <v>108</v>
      </c>
      <c r="BW84" s="62" t="s">
        <v>109</v>
      </c>
      <c r="BX84" s="62" t="s">
        <v>110</v>
      </c>
      <c r="BY84" s="62" t="s">
        <v>111</v>
      </c>
      <c r="BZ84" s="62" t="s">
        <v>112</v>
      </c>
      <c r="CA84" s="62" t="s">
        <v>113</v>
      </c>
      <c r="CB84" s="67" t="s">
        <v>123</v>
      </c>
      <c r="CC84" s="62" t="s">
        <v>124</v>
      </c>
      <c r="CD84" s="62" t="s">
        <v>125</v>
      </c>
      <c r="CE84" s="14"/>
      <c r="CF84" s="68" t="s">
        <v>106</v>
      </c>
      <c r="CG84" s="63" t="s">
        <v>107</v>
      </c>
      <c r="CH84" s="63" t="s">
        <v>108</v>
      </c>
      <c r="CI84" s="63" t="s">
        <v>109</v>
      </c>
      <c r="CJ84" s="63" t="s">
        <v>113</v>
      </c>
      <c r="CK84" s="63" t="s">
        <v>123</v>
      </c>
      <c r="CL84" s="63" t="s">
        <v>124</v>
      </c>
      <c r="CM84" s="80" t="s">
        <v>112</v>
      </c>
      <c r="CN84" s="80" t="s">
        <v>126</v>
      </c>
      <c r="CO84" s="80" t="s">
        <v>110</v>
      </c>
      <c r="CP84" s="80" t="s">
        <v>127</v>
      </c>
      <c r="CQ84" s="63" t="s">
        <v>128</v>
      </c>
      <c r="CR84" s="80" t="s">
        <v>129</v>
      </c>
      <c r="CS84" s="80" t="s">
        <v>130</v>
      </c>
      <c r="CT84" s="80" t="s">
        <v>131</v>
      </c>
      <c r="CU84" s="80" t="s">
        <v>132</v>
      </c>
      <c r="CV84" s="80" t="s">
        <v>133</v>
      </c>
      <c r="CW84" s="80" t="s">
        <v>134</v>
      </c>
      <c r="CX84" s="63" t="s">
        <v>135</v>
      </c>
      <c r="CY84" s="14"/>
      <c r="CZ84" s="69" t="s">
        <v>106</v>
      </c>
      <c r="DA84" s="64" t="s">
        <v>107</v>
      </c>
      <c r="DB84" s="64" t="s">
        <v>108</v>
      </c>
      <c r="DC84" s="64" t="s">
        <v>109</v>
      </c>
      <c r="DD84" s="64" t="s">
        <v>113</v>
      </c>
      <c r="DE84" s="64" t="s">
        <v>123</v>
      </c>
      <c r="DF84" s="64" t="s">
        <v>124</v>
      </c>
      <c r="DG84" s="64" t="s">
        <v>112</v>
      </c>
      <c r="DH84" s="64" t="s">
        <v>126</v>
      </c>
      <c r="DI84" s="64" t="s">
        <v>110</v>
      </c>
      <c r="DJ84" s="69" t="s">
        <v>127</v>
      </c>
      <c r="DK84" s="69" t="s">
        <v>128</v>
      </c>
      <c r="DL84" s="69" t="s">
        <v>129</v>
      </c>
      <c r="DM84" s="69" t="s">
        <v>130</v>
      </c>
      <c r="DN84" s="69" t="s">
        <v>131</v>
      </c>
      <c r="DO84" s="69" t="s">
        <v>132</v>
      </c>
      <c r="DP84" s="69" t="s">
        <v>133</v>
      </c>
      <c r="DQ84" s="69" t="s">
        <v>134</v>
      </c>
      <c r="DR84" s="69" t="s">
        <v>135</v>
      </c>
      <c r="DS84" s="14"/>
      <c r="DT84" s="65" t="s">
        <v>106</v>
      </c>
      <c r="DU84" s="65" t="s">
        <v>107</v>
      </c>
      <c r="DV84" s="65" t="s">
        <v>108</v>
      </c>
      <c r="DW84" s="65" t="s">
        <v>109</v>
      </c>
      <c r="DX84" s="65" t="s">
        <v>113</v>
      </c>
      <c r="DY84" s="65" t="s">
        <v>123</v>
      </c>
      <c r="DZ84" s="65" t="s">
        <v>124</v>
      </c>
      <c r="EA84" s="65" t="s">
        <v>112</v>
      </c>
      <c r="EB84" s="65" t="s">
        <v>126</v>
      </c>
      <c r="EC84" s="65" t="s">
        <v>110</v>
      </c>
      <c r="ED84" s="65" t="s">
        <v>127</v>
      </c>
      <c r="EE84" s="65" t="s">
        <v>128</v>
      </c>
      <c r="EF84" s="65" t="s">
        <v>129</v>
      </c>
      <c r="EG84" s="65" t="s">
        <v>130</v>
      </c>
      <c r="EH84" s="65" t="s">
        <v>131</v>
      </c>
      <c r="EI84" s="65" t="s">
        <v>132</v>
      </c>
      <c r="EJ84" s="65" t="s">
        <v>133</v>
      </c>
      <c r="EK84" s="65" t="s">
        <v>134</v>
      </c>
      <c r="EL84" s="65" t="s">
        <v>135</v>
      </c>
      <c r="EM84" s="14"/>
      <c r="EN84" s="66" t="s">
        <v>106</v>
      </c>
      <c r="EO84" s="66" t="s">
        <v>107</v>
      </c>
      <c r="EP84" s="66" t="s">
        <v>108</v>
      </c>
      <c r="EQ84" s="66" t="s">
        <v>109</v>
      </c>
      <c r="ER84" s="66" t="s">
        <v>113</v>
      </c>
      <c r="ES84" s="66" t="s">
        <v>123</v>
      </c>
      <c r="ET84" s="66" t="s">
        <v>124</v>
      </c>
      <c r="EU84" s="66" t="s">
        <v>112</v>
      </c>
      <c r="EV84" s="66" t="s">
        <v>126</v>
      </c>
      <c r="EW84" s="66" t="s">
        <v>110</v>
      </c>
      <c r="EX84" s="66" t="s">
        <v>127</v>
      </c>
      <c r="EY84" s="66" t="s">
        <v>128</v>
      </c>
      <c r="EZ84" s="66" t="s">
        <v>129</v>
      </c>
      <c r="FA84" s="66" t="s">
        <v>130</v>
      </c>
      <c r="FB84" s="66" t="s">
        <v>131</v>
      </c>
      <c r="FC84" s="66" t="s">
        <v>132</v>
      </c>
      <c r="FD84" s="66" t="s">
        <v>133</v>
      </c>
      <c r="FE84" s="66" t="s">
        <v>134</v>
      </c>
      <c r="FF84" s="66" t="s">
        <v>135</v>
      </c>
      <c r="FG84" s="14"/>
      <c r="FH84" s="66" t="s">
        <v>136</v>
      </c>
      <c r="FI84" s="66" t="s">
        <v>137</v>
      </c>
      <c r="FJ84" s="14"/>
      <c r="FK84" s="42"/>
      <c r="FL84" s="42"/>
      <c r="FM84" s="42"/>
      <c r="FN84" s="42"/>
      <c r="FO84" s="42"/>
      <c r="FP84" s="42"/>
      <c r="FQ84" s="42"/>
      <c r="FR84" s="42"/>
      <c r="FS84" s="42"/>
      <c r="FT84" s="42"/>
      <c r="FU84" s="42"/>
      <c r="FV84" s="42"/>
      <c r="FW84" s="42"/>
      <c r="FX84" s="42"/>
      <c r="FY84" s="42"/>
      <c r="FZ84" s="44">
        <v>82</v>
      </c>
      <c r="GA84" s="44" t="str">
        <f t="shared" si="79"/>
        <v>HGBDJFEI</v>
      </c>
      <c r="GB84" s="44" t="s">
        <v>160</v>
      </c>
      <c r="GC84" s="44" t="s">
        <v>149</v>
      </c>
      <c r="GD84" s="44" t="s">
        <v>146</v>
      </c>
      <c r="GE84" s="44" t="s">
        <v>147</v>
      </c>
      <c r="GF84" s="44" t="s">
        <v>159</v>
      </c>
      <c r="GG84" s="44" t="s">
        <v>109</v>
      </c>
      <c r="GH84" s="44" t="s">
        <v>148</v>
      </c>
      <c r="GI84" s="44" t="s">
        <v>150</v>
      </c>
      <c r="GJ84" s="100" t="str">
        <f t="shared" ref="GJ84:GQ84" si="856">VLOOKUP(GB84,$FM$3:$FN$15,2,FALSE)</f>
        <v>Saudiarabien</v>
      </c>
      <c r="GK84" s="100" t="str">
        <f t="shared" si="856"/>
        <v>Iran</v>
      </c>
      <c r="GL84" s="100" t="str">
        <f t="shared" si="856"/>
        <v>Qatar</v>
      </c>
      <c r="GM84" s="100" t="str">
        <f t="shared" si="856"/>
        <v>Australien</v>
      </c>
      <c r="GN84" s="100" t="str">
        <f t="shared" si="856"/>
        <v>Österrike</v>
      </c>
      <c r="GO84" s="100" t="str">
        <f t="shared" si="856"/>
        <v>Sverige</v>
      </c>
      <c r="GP84" s="100" t="str">
        <f t="shared" si="856"/>
        <v>Elfenbenskusten</v>
      </c>
      <c r="GQ84" s="100" t="str">
        <f t="shared" si="856"/>
        <v>Irak</v>
      </c>
      <c r="GR84" s="42" t="str">
        <f t="shared" si="81"/>
        <v/>
      </c>
      <c r="GS84" s="42"/>
      <c r="GT84" s="42"/>
      <c r="GU84" s="42"/>
      <c r="GV84" s="42"/>
      <c r="GW84" s="42"/>
      <c r="GX84" s="127"/>
    </row>
    <row r="85" spans="1:206" ht="14.25" customHeight="1" x14ac:dyDescent="0.35">
      <c r="A85" s="42"/>
      <c r="B85" s="85">
        <v>19</v>
      </c>
      <c r="C85" s="86">
        <v>46190</v>
      </c>
      <c r="D85" s="87" t="s">
        <v>206</v>
      </c>
      <c r="E85" s="88" t="s">
        <v>157</v>
      </c>
      <c r="F85" s="89" t="s">
        <v>207</v>
      </c>
      <c r="G85" s="90"/>
      <c r="H85" s="85" t="s">
        <v>157</v>
      </c>
      <c r="I85" s="90"/>
      <c r="J85" s="85" t="str">
        <f t="shared" ref="J85:J90" si="857">IF(OR(ISBLANK(G85),ISBLANK(I85)),"",IF(G85&gt;I85,1,IF(G85&lt;I85,2,"X")))</f>
        <v/>
      </c>
      <c r="K85" s="160">
        <f>IF(OR(G85="",I85="",'Resultat &amp; tabell'!G85="",'Resultat &amp; tabell'!I85=""),0,IF(G85='Resultat &amp; tabell'!G85,1,0)+IF(I85='Resultat &amp; tabell'!I85,1,0)+IF(J85='Resultat &amp; tabell'!J85,3,0))</f>
        <v>0</v>
      </c>
      <c r="L85" s="155"/>
      <c r="M85" s="92">
        <f t="shared" ref="M85:M90" si="858">IF(VLOOKUP(D85,$BT$84:$CC$88,10,FALSE)=VLOOKUP(F85,$BT$84:$CC$88,10,FALSE),VLOOKUP(D85,$BT$84:$CC$88,10,FALSE),"-")</f>
        <v>1</v>
      </c>
      <c r="N85" s="46">
        <v>1</v>
      </c>
      <c r="O85" s="93" t="str">
        <f>VLOOKUP(N85,FI85:FJ88,2,FALSE)</f>
        <v>Argentina</v>
      </c>
      <c r="P85" s="94">
        <f t="shared" ref="P85:P88" si="859">VLOOKUP($O85,$BT$85:$CA$88,2,FALSE)</f>
        <v>0</v>
      </c>
      <c r="Q85" s="94">
        <f t="shared" ref="Q85:Q88" si="860">VLOOKUP($O85,$BT$85:$CA$88,3,FALSE)</f>
        <v>0</v>
      </c>
      <c r="R85" s="94">
        <f t="shared" ref="R85:R88" si="861">VLOOKUP($O85,$BT$85:$CA$88,4,FALSE)</f>
        <v>0</v>
      </c>
      <c r="S85" s="94">
        <f t="shared" ref="S85:S88" si="862">VLOOKUP($O85,$BT$85:$CA$88,5,FALSE)</f>
        <v>0</v>
      </c>
      <c r="T85" s="94">
        <f t="shared" ref="T85:T88" si="863">VLOOKUP($O85,$BT$85:$CA$88,6,FALSE)</f>
        <v>0</v>
      </c>
      <c r="U85" s="94">
        <f t="shared" ref="U85:U88" si="864">VLOOKUP($O85,$BT$85:$CA$88,7,FALSE)</f>
        <v>0</v>
      </c>
      <c r="V85" s="95">
        <f t="shared" ref="V85:V88" si="865">VLOOKUP($O85,$BT$85:$CA$88,8,FALSE)</f>
        <v>0</v>
      </c>
      <c r="W85" s="42"/>
      <c r="X85" s="43"/>
      <c r="Y85" s="44"/>
      <c r="Z85" s="44"/>
      <c r="AA85" s="44"/>
      <c r="AB85" s="47"/>
      <c r="AC85" s="48"/>
      <c r="AD85" s="42"/>
      <c r="AE85" s="98">
        <f t="shared" ref="AE85:AH85" si="866">C85</f>
        <v>46190</v>
      </c>
      <c r="AF85" s="98" t="str">
        <f t="shared" si="866"/>
        <v>Argentina</v>
      </c>
      <c r="AG85" s="98" t="str">
        <f t="shared" si="866"/>
        <v>-</v>
      </c>
      <c r="AH85" s="98" t="str">
        <f t="shared" si="866"/>
        <v>Algeriet</v>
      </c>
      <c r="AI85" s="90" t="str">
        <f t="shared" ref="AI85:AI90" si="867">IF(G85="","",G85)</f>
        <v/>
      </c>
      <c r="AJ85" s="85" t="str">
        <f t="shared" ref="AJ85:AJ90" si="868">H85</f>
        <v>-</v>
      </c>
      <c r="AK85" s="90" t="str">
        <f t="shared" ref="AK85:AK90" si="869">IF(I85="","",I85)</f>
        <v/>
      </c>
      <c r="AL85" s="85" t="str">
        <f t="shared" ref="AL85:AL90" si="870">J85</f>
        <v/>
      </c>
      <c r="AM85" s="91"/>
      <c r="AN85" s="49">
        <f t="shared" ref="AN85:AN90" si="871">IF(AI85&gt;AK85,1,0)</f>
        <v>0</v>
      </c>
      <c r="AO85" s="49">
        <f t="shared" ref="AO85:AO90" si="872">IF(AK85&gt;AI85,1,0)</f>
        <v>0</v>
      </c>
      <c r="AP85" s="49">
        <f t="shared" ref="AP85:AP90" si="873">IF(AND(AI85=AK85,AI85&lt;&gt;""),1,0)</f>
        <v>0</v>
      </c>
      <c r="AQ85" s="49">
        <f t="shared" ref="AQ85:AQ90" si="874">IF(AND(AI85=AK85,AI85&lt;&gt;""),1,0)</f>
        <v>0</v>
      </c>
      <c r="AR85" s="49">
        <f t="shared" ref="AR85:AR90" si="875">IF(AI85&lt;AK85,1,0)</f>
        <v>0</v>
      </c>
      <c r="AS85" s="49">
        <f t="shared" ref="AS85:AS90" si="876">IF(AK85&lt;AI85,1,)</f>
        <v>0</v>
      </c>
      <c r="AT85" s="49">
        <f t="shared" ref="AT85:AT90" si="877">IF(ISERROR(VLOOKUP(AF85,CF:CF,1,FALSE)),0,1)*IF(ISERROR(VLOOKUP(AH85,CF:CF,1,FALSE)),0,1)*AN85</f>
        <v>0</v>
      </c>
      <c r="AU85" s="49">
        <f t="shared" ref="AU85:AU90" si="878">IF(ISERROR(VLOOKUP(AF85,CF:CF,1,FALSE)),0,1)*IF(ISERROR(VLOOKUP(AH85,CF:CF,1,FALSE)),0,1)*AO85</f>
        <v>0</v>
      </c>
      <c r="AV85" s="49">
        <f t="shared" ref="AV85:AV90" si="879">IF(ISERROR(VLOOKUP(AF85,CF:CF,1,FALSE)),0,1)*IF(ISERROR(VLOOKUP(AH85,CF:CF,1,FALSE)),0,1)*AP85</f>
        <v>0</v>
      </c>
      <c r="AW85" s="49">
        <f t="shared" ref="AW85:AW90" si="880">IF(ISERROR(VLOOKUP(AF85,CF:CF,1,FALSE)),0,1)*IF(ISERROR(VLOOKUP(AH85,CF:CF,1,FALSE)),0,1)*AQ85</f>
        <v>0</v>
      </c>
      <c r="AX85" s="49">
        <f t="shared" ref="AX85:AX90" si="881">IF(ISERROR(VLOOKUP(AF85,CF:CF,1,FALSE)),0,1)*IF(ISERROR(VLOOKUP(AH85,CF:CF,1,FALSE)),0,1)*AR85</f>
        <v>0</v>
      </c>
      <c r="AY85" s="49">
        <f t="shared" ref="AY85:AY90" si="882">IF(ISERROR(VLOOKUP(AF85,CF:CF,1,FALSE)),0,1)*IF(ISERROR(VLOOKUP(AH85,CF:CF,1,FALSE)),0,1)*AS85</f>
        <v>0</v>
      </c>
      <c r="AZ85" s="49">
        <f t="shared" ref="AZ85:AZ90" si="883">IF(ISERROR(VLOOKUP(AF85,CZ:CZ,1,FALSE)),0,1)*IF(ISERROR(VLOOKUP(AH85,CZ:CZ,1,FALSE)),0,1)*AN85</f>
        <v>0</v>
      </c>
      <c r="BA85" s="49">
        <f t="shared" ref="BA85:BA90" si="884">IF(ISERROR(VLOOKUP(AF85,CZ:CZ,1,FALSE)),0,1)*IF(ISERROR(VLOOKUP(AH85,CZ:CZ,1,FALSE)),0,1)*AO85</f>
        <v>0</v>
      </c>
      <c r="BB85" s="49">
        <f t="shared" ref="BB85:BB90" si="885">IF(ISERROR(VLOOKUP(AF85,CZ:CZ,1,FALSE)),0,1)*IF(ISERROR(VLOOKUP(AH85,CZ:CZ,1,FALSE)),0,1)*AP85</f>
        <v>0</v>
      </c>
      <c r="BC85" s="49">
        <f t="shared" ref="BC85:BC90" si="886">IF(ISERROR(VLOOKUP(AF85,CZ:CZ,1,FALSE)),0,1)*IF(ISERROR(VLOOKUP(AH85,CZ:CZ,1,FALSE)),0,1)*AQ85</f>
        <v>0</v>
      </c>
      <c r="BD85" s="49">
        <f t="shared" ref="BD85:BD90" si="887">IF(ISERROR(VLOOKUP(AF85,CZ:CZ,1,FALSE)),0,1)*IF(ISERROR(VLOOKUP(AH85,CZ:CZ,1,FALSE)),0,1)*AR85</f>
        <v>0</v>
      </c>
      <c r="BE85" s="49">
        <f t="shared" ref="BE85:BE90" si="888">IF(ISERROR(VLOOKUP(AF85,CZ:CZ,1,FALSE)),0,1)*IF(ISERROR(VLOOKUP(AH85,CZ:CZ,1,FALSE)),0,1)*AS85</f>
        <v>0</v>
      </c>
      <c r="BF85" s="49">
        <f t="shared" ref="BF85:BF90" si="889">IF(ISERROR(VLOOKUP(AF85,DT:DT,1,FALSE)),0,1)*IF(ISERROR(VLOOKUP(AH85,DT:DT,1,FALSE)),0,1)*AN85</f>
        <v>0</v>
      </c>
      <c r="BG85" s="49">
        <f t="shared" ref="BG85:BG90" si="890">IF(ISERROR(VLOOKUP(AF85,DT:DT,1,FALSE)),0,1)*IF(ISERROR(VLOOKUP(AH85,DT:DT,1,FALSE)),0,1)*AO85</f>
        <v>0</v>
      </c>
      <c r="BH85" s="49">
        <f t="shared" ref="BH85:BH90" si="891">IF(ISERROR(VLOOKUP(AF85,DT:DT,1,FALSE)),0,1)*IF(ISERROR(VLOOKUP(AH85,DT:DT,1,FALSE)),0,1)*AP85</f>
        <v>0</v>
      </c>
      <c r="BI85" s="49">
        <f t="shared" ref="BI85:BI90" si="892">IF(ISERROR(VLOOKUP(AF85,DT:DT,1,FALSE)),0,1)*IF(ISERROR(VLOOKUP(AH85,DT:DT,1,FALSE)),0,1)*AQ85</f>
        <v>0</v>
      </c>
      <c r="BJ85" s="49">
        <f t="shared" ref="BJ85:BJ90" si="893">IF(ISERROR(VLOOKUP(AF85,DT:DT,1,FALSE)),0,1)*IF(ISERROR(VLOOKUP(AH85,DT:DT,1,FALSE)),0,1)*AR85</f>
        <v>0</v>
      </c>
      <c r="BK85" s="49">
        <f t="shared" ref="BK85:BK90" si="894">IF(ISERROR(VLOOKUP(AF85,DT:DT,1,FALSE)),0,1)*IF(ISERROR(VLOOKUP(AH85,DT:DT,1,FALSE)),0,1)*AS85</f>
        <v>0</v>
      </c>
      <c r="BL85" s="49">
        <f t="shared" ref="BL85:BL90" si="895">IF(ISERROR(VLOOKUP(AF85,EN:EN,1,FALSE)),0,1)*IF(ISERROR(VLOOKUP(AH85,EN:EN,1,FALSE)),0,1)*AN85</f>
        <v>0</v>
      </c>
      <c r="BM85" s="49">
        <f t="shared" ref="BM85:BM90" si="896">IF(ISERROR(VLOOKUP(AF85,EN:EN,1,FALSE)),0,1)*IF(ISERROR(VLOOKUP(AH85,EN:EN,1,FALSE)),0,1)*AO85</f>
        <v>0</v>
      </c>
      <c r="BN85" s="49">
        <f t="shared" ref="BN85:BN90" si="897">IF(ISERROR(VLOOKUP(AF85,EN:EN,1,FALSE)),0,1)*IF(ISERROR(VLOOKUP(AH85,EN:EN,1,FALSE)),0,1)*AP85</f>
        <v>0</v>
      </c>
      <c r="BO85" s="49">
        <f t="shared" ref="BO85:BO90" si="898">IF(ISERROR(VLOOKUP(AF85,EN:EN,1,FALSE)),0,1)*IF(ISERROR(VLOOKUP(AH85,EN:EN,1,FALSE)),0,1)*AQ85</f>
        <v>0</v>
      </c>
      <c r="BP85" s="49">
        <f t="shared" ref="BP85:BP90" si="899">IF(ISERROR(VLOOKUP(AF85,EN:EN,1,FALSE)),0,1)*IF(ISERROR(VLOOKUP(AH85,EN:EN,1,FALSE)),0,1)*AR85</f>
        <v>0</v>
      </c>
      <c r="BQ85" s="49">
        <f t="shared" ref="BQ85:BQ90" si="900">IF(ISERROR(VLOOKUP(AF85,EN:EN,1,FALSE)),0,1)*IF(ISERROR(VLOOKUP(AH85,EN:EN,1,FALSE)),0,1)*AS85</f>
        <v>0</v>
      </c>
      <c r="BR85" s="14"/>
      <c r="BS85" s="14"/>
      <c r="BT85" s="14" t="s">
        <v>206</v>
      </c>
      <c r="BU85" s="49">
        <f t="shared" ref="BU85:BU88" si="901">(SUMIF(AF$4:AF$108,BT85,AN$4:AN$108)+SUMIF(AH$4:AH$108,BT85,AO$4:AO$108))</f>
        <v>0</v>
      </c>
      <c r="BV85" s="49">
        <f t="shared" ref="BV85:BV88" si="902">(SUMIF(AF$4:AF$108,BT85,AP$4:AP$108)+SUMIF(AH$4:AH$108,BT85,AQ$4:AQ$108))</f>
        <v>0</v>
      </c>
      <c r="BW85" s="49">
        <f t="shared" ref="BW85:BW88" si="903">(SUMIF(AF$4:AF$108,BT85,AR$4:AR$108)+SUMIF(AH$4:AH$108,BT85,AS$4:AS$108))</f>
        <v>0</v>
      </c>
      <c r="BX85" s="49">
        <f t="shared" ref="BX85:BX88" si="904">SUMIF($AF$4:$AF$108,BT85,$AI$4:$AI$108)+SUMIF($AH$4:$AH$108,BT85,$AK$4:$AK$108)</f>
        <v>0</v>
      </c>
      <c r="BY85" s="49">
        <f t="shared" ref="BY85:BY88" si="905">SUMIF($AF$4:$AF$108,BT85,$AK$4:$AK$108)+SUMIF($AH$4:$AH$108,BT85,$AI$4:$AI$108)</f>
        <v>0</v>
      </c>
      <c r="BZ85" s="49">
        <f t="shared" ref="BZ85:BZ88" si="906">BX85-BY85</f>
        <v>0</v>
      </c>
      <c r="CA85" s="49">
        <f t="shared" ref="CA85:CA88" si="907">IFERROR(BU85*3+BV85*1,0)</f>
        <v>0</v>
      </c>
      <c r="CB85" s="49" t="s">
        <v>159</v>
      </c>
      <c r="CC85" s="99">
        <f>RANK(CA85,CA85:CA88)</f>
        <v>1</v>
      </c>
      <c r="CD85" s="49">
        <f>SUMPRODUCT((CA85:CA88=CA85)*(BZ85:BZ88&gt;BZ85))</f>
        <v>0</v>
      </c>
      <c r="CE85" s="14"/>
      <c r="CF85" s="14" t="str">
        <f t="shared" ref="CF85:CF88" si="908">IF(CC85=1,BT85,)</f>
        <v>Argentina</v>
      </c>
      <c r="CG85" s="49">
        <f t="shared" ref="CG85:CG88" si="909">(SUMIF($AF$4:$AF$108,$BT85,$AT$4:$AT$108)+SUMIF($AH$4:$AH$108,$BT85,$AU$4:$AU$108))</f>
        <v>0</v>
      </c>
      <c r="CH85" s="49">
        <f t="shared" ref="CH85:CH88" si="910">(SUMIF($AF$4:$AF$108,$BT85,$AV$4:$AV$108)+SUMIF($AH$4:$AH$108,$BT85,$AW$4:$AW$108))</f>
        <v>0</v>
      </c>
      <c r="CI85" s="49">
        <f t="shared" ref="CI85:CI88" si="911">(SUMIF($AF$4:$AF$108,$BT85,$AX$4:$AX$108)+SUMIF($AH$4:$AH$108,$BT85,$AY$4:$AY$108))</f>
        <v>0</v>
      </c>
      <c r="CJ85" s="49">
        <f t="shared" ref="CJ85:CJ88" si="912">IFERROR(CG85*3+CH85*1,0)</f>
        <v>0</v>
      </c>
      <c r="CK85" s="49" t="str">
        <f t="shared" ref="CK85:CK88" si="913">CB85</f>
        <v>J</v>
      </c>
      <c r="CL85" s="49">
        <f>IF(CF85&gt;0,RANK(CJ85,CJ85:CJ88),)</f>
        <v>1</v>
      </c>
      <c r="CM85" s="49">
        <f>IF(AND(CF85&gt;0,COUNTIF(CL85:CL88,CL85)&gt;1),SUMIFS($AI$4:$AI$108,$AF$4:$AF$108,$BT85,$M$4:$M$108,1)+SUMIFS($AK$4:$AK$108,$AH$4:$AH$108,$BT85,$M$4:$M$108,1)-SUMIFS($AK$4:$AK$108,$AF$4:$AF$108,$BT85,$M$4:$M$108,1)-SUMIFS($AI$4:$AI$108,$AH$4:$AH$108,$BT85,$M$4:$M$108,1),)</f>
        <v>0</v>
      </c>
      <c r="CN85" s="49">
        <f>IF(AND(CF85&gt;0,COUNTIF(CL85:CL88,CL85)&gt;1),CL85+RANK(CM85,CM85:CM88)-1,CL85)</f>
        <v>1</v>
      </c>
      <c r="CO85" s="49">
        <f>IF(AND(CF85&gt;0,COUNTIF(CN85:CN88,CN85)&gt;1),SUMIFS($AI$4:$AI$108,$AF$4:$AF$108,$BT85,$M$4:$M$108,1)+SUMIFS($AK$4:$AK$108,$AH$4:$AH$108,$BT85,$M$4:$M$108,1),)</f>
        <v>0</v>
      </c>
      <c r="CP85" s="49">
        <f>IF(AND(CF85&gt;0,COUNTIF(CN85:CN88,CN85)&gt;1),CN85+RANK(CO85,CO85:CO88)-1,CN85)</f>
        <v>1</v>
      </c>
      <c r="CQ85" s="49">
        <f t="shared" ref="CQ85:CQ88" si="914">IF(CP85=0,"",CP85)</f>
        <v>1</v>
      </c>
      <c r="CR85" s="49">
        <f>IF(OR(CQ85="",COUNTIF(CQ85:CQ88,CQ85)=1),"",$BZ85)</f>
        <v>0</v>
      </c>
      <c r="CS85" s="49">
        <f>IF(CQ85="","",IF(COUNTIF(CQ85:CQ88,CQ85)=1,CQ85,CQ85+RANK(CR85,CR85:CR88,0)-1))</f>
        <v>1</v>
      </c>
      <c r="CT85" s="49">
        <f>IF(OR(CS85="",COUNTIF(CS85:CS88,CS85)=1),"",$BX85)</f>
        <v>0</v>
      </c>
      <c r="CU85" s="49">
        <f>IF(CQ85="","",IF(COUNTIF(CS85:CS88,CS85)=1,CS85,CS85+RANK(CT85,CT85:CT88,0)-1))</f>
        <v>1</v>
      </c>
      <c r="CV85" s="49">
        <f>IF(OR(CU85="",COUNTIF(CU85:CU88,CU85)=1),"",$BU85)</f>
        <v>0</v>
      </c>
      <c r="CW85" s="49">
        <f>IF(CQ85="","",IF(COUNTIF(CU85:CU88,CU85)=1,CU85,CU85+RANK(CV85,CV85:CV88,0)-1))</f>
        <v>1</v>
      </c>
      <c r="CX85" s="49">
        <f>IF(CF85&gt;0,BM83+RANK(CW85,CW85:CW88,1),)</f>
        <v>1</v>
      </c>
      <c r="CY85" s="14"/>
      <c r="CZ85" s="14">
        <f t="shared" ref="CZ85:CZ88" si="915">IF(CC85=2,BT85,)</f>
        <v>0</v>
      </c>
      <c r="DA85" s="49">
        <f t="shared" ref="DA85:DA88" si="916">(SUMIF($AF$4:$AF$108,$BT85,$AZ$4:$AZ$108)+SUMIF($AH$4:$AH$108,$BT85,$BA$4:$BA$108))</f>
        <v>0</v>
      </c>
      <c r="DB85" s="49">
        <f t="shared" ref="DB85:DB88" si="917">(SUMIF($AF$4:$AF$108,$BT85,$BB$4:$BB$108)+SUMIF($AH$4:$AH$108,$BT85,$BC$4:$BC$108))</f>
        <v>0</v>
      </c>
      <c r="DC85" s="49">
        <f t="shared" ref="DC85:DC88" si="918">(SUMIF($AF$4:$AF$108,$BT85,$BD$4:$BD$108)+SUMIF($AH$4:$AH$108,$BT85,$BE$4:$BE$108))</f>
        <v>0</v>
      </c>
      <c r="DD85" s="49">
        <f t="shared" ref="DD85:DD88" si="919">IFERROR(DA85*3+DB85*1,0)</f>
        <v>0</v>
      </c>
      <c r="DE85" s="49" t="str">
        <f t="shared" ref="DE85:DE88" si="920">$CB85</f>
        <v>J</v>
      </c>
      <c r="DF85" s="49">
        <f>IF(CZ85&gt;0,RANK(DD85,DD85:DD88)+CG83,)</f>
        <v>0</v>
      </c>
      <c r="DG85" s="49">
        <f>IF(AND(CZ85&gt;0,COUNTIF(DF85:DF88,DF85)&gt;1),SUMIFS($AI$4:$AI$108,$AF$4:$AF$108,$BT85,$M$4:$M$108,2)+SUMIFS($AK$4:$AK$108,$AH$4:$AH108,$BT85,$M$4:$M$108,2)-SUMIFS($AK$4:$AK$108,$AF$4:$AF$108,$BT85,$M$4:$M$108,2)-SUMIFS($AI$4:$AI$108,$AH$4:$AH$108,$BT85,$M$4:$M$108,2),)</f>
        <v>0</v>
      </c>
      <c r="DH85" s="49">
        <f>IF(AND(CZ85&gt;0,COUNTIF(DF85:DF88,DF85)&gt;1),DF85+RANK(DG85,DG85:DG88)-1,DF85)</f>
        <v>0</v>
      </c>
      <c r="DI85" s="49">
        <f>IF(AND(CZ85&gt;0,COUNTIF(DH85:DH88,DH85)&gt;1),SUMIFS($AI$4:$AI$108,$AF$4:$AF$108,$BT85,$M$4:$M$108,2)+SUMIFS($AK$4:$AK$108,$AH$4:$AH$108,$BT85,$M$4:$M$108,2),)</f>
        <v>0</v>
      </c>
      <c r="DJ85" s="49">
        <f>IF(AND(CZ85&gt;0,COUNTIF(DH85:DH88,DH85)&gt;1),DH85+RANK(DI85,DI85:DI88)-1,DH85)</f>
        <v>0</v>
      </c>
      <c r="DK85" s="49" t="str">
        <f t="shared" ref="DK85:DK88" si="921">IF(DJ85=0,"",DJ85)</f>
        <v/>
      </c>
      <c r="DL85" s="49" t="str">
        <f>IF(OR(DK85="",COUNTIF(DK85:DK88,DK85)=1),"",$BZ85)</f>
        <v/>
      </c>
      <c r="DM85" s="49" t="str">
        <f>IF(DK85="","",IF(COUNTIF(DK85:DK88,DK85)=1,DK85,DK85+RANK(DL85,DL85:DL88,0)-1))</f>
        <v/>
      </c>
      <c r="DN85" s="49" t="str">
        <f>IF(OR(DM85="",COUNTIF(DM85:DM88,DM85)=1),"",$BX85)</f>
        <v/>
      </c>
      <c r="DO85" s="49" t="str">
        <f>IF(DK85="","",IF(COUNTIF(DM85:DM88,DM85)=1,DM85,DM85+RANK(DN85,DN85:DN88,0)-1))</f>
        <v/>
      </c>
      <c r="DP85" s="49" t="str">
        <f>IF(OR(DO85="",COUNTIF(DO85:DO88,DO85)=1),"",$BU85)</f>
        <v/>
      </c>
      <c r="DQ85" s="49" t="str">
        <f>IF(DK85="","",IF(COUNTIF(DO85:DO88,DO85)=1,DO85,DO85+RANK(DP85,DP85:DP88,0)-1))</f>
        <v/>
      </c>
      <c r="DR85" s="49">
        <f>IF(CZ85&gt;0,CG83+RANK(DQ85,DQ85:DQ88,1),)</f>
        <v>0</v>
      </c>
      <c r="DS85" s="14"/>
      <c r="DT85" s="49">
        <f t="shared" ref="DT85:DT88" si="922">IF(CC85=3,BT85,)</f>
        <v>0</v>
      </c>
      <c r="DU85" s="49">
        <f t="shared" ref="DU85:DU88" si="923">(SUMIF($AF$4:$AF$108,BT85,$BF$4:$BF$108)+SUMIF($AH$4:$AH$108,BT85,$BG$4:$BG$108))</f>
        <v>0</v>
      </c>
      <c r="DV85" s="49">
        <f t="shared" ref="DV85:DV88" si="924">(SUMIF($AF$4:$AF$108,BT85,$BH$4:$BH$108)+SUMIF($AH$4:$AH$108,BT85,$BI$4:$BI$108))</f>
        <v>0</v>
      </c>
      <c r="DW85" s="49">
        <f t="shared" ref="DW85:DW88" si="925">(SUMIF($AF$4:$AF$108,BT85,$BJ$4:$BJ$108)+SUMIF($AH$4:$AH$108,BT85,$BK$4:$BK$108))</f>
        <v>0</v>
      </c>
      <c r="DX85" s="49">
        <f t="shared" ref="DX85:DX88" si="926">IFERROR(DU85*3+DV85*1,0)</f>
        <v>0</v>
      </c>
      <c r="DY85" s="49" t="str">
        <f t="shared" ref="DY85:DY88" si="927">CB85</f>
        <v>J</v>
      </c>
      <c r="DZ85" s="49">
        <f>IF(DT85&gt;0,RANK(DX85,DX85:DX88)+CG83+DA83,)</f>
        <v>0</v>
      </c>
      <c r="EA85" s="49">
        <f>IF(AND(DT85&gt;0,COUNTIF(DZ85:DZ88,DZ85)&gt;1),SUMIFS($AI$4:$AI$108,$AF$4:$AF$108,$BT85,$M$4:$M$108,3)+SUMIFS($AK$4:$AK$108,$AH$4:$AH$108,$BT85,$M$4:$M$108,3)-SUMIFS($AK$4:$AK$108,$AF$4:$AF$108,$BT85,$M$4:$M$108,3)-SUMIFS($AI$4:$AI$108,$AH$4:$AH$108,$BT85,$M$4:$M$108,3),)</f>
        <v>0</v>
      </c>
      <c r="EB85" s="49">
        <f>IF(AND(DT85&gt;0,COUNTIF(DZ85:DZ88,DZ85)&gt;1),DZ85+RANK(EA85,EA85:EA88)-1,DZ85)</f>
        <v>0</v>
      </c>
      <c r="EC85" s="49">
        <f>IF(AND(DT85&gt;0,COUNTIF(EB85:EB88,EB85)&gt;1),SUMIFS($AI$4:$AI$108,$AF$4:$AF$108,$BT85,$M$4:$M$108,3)+SUMIFS($AK$4:$AK$108,$AH$4:$AH$108,$BT85,$M$4:$M$108,3),)</f>
        <v>0</v>
      </c>
      <c r="ED85" s="49">
        <f>IF(AND(DT85&gt;0,COUNTIF(EB85:EB88,EB85)&gt;1),EB85+RANK(EC85,EC85:EC88)-1,EB85)</f>
        <v>0</v>
      </c>
      <c r="EE85" s="49" t="str">
        <f t="shared" ref="EE85:EE88" si="928">IF(ED85=0,"",ED85)</f>
        <v/>
      </c>
      <c r="EF85" s="49" t="str">
        <f>IF(OR(EE85="",COUNTIF(EE85:EE88,EE85)=1),"",$BZ85)</f>
        <v/>
      </c>
      <c r="EG85" s="49" t="str">
        <f>IF(EE85="","",IF(COUNTIF(EE85:EE88,EE85)=1,EE85,EE85+RANK(EF85,EF85:EF88,0)-1))</f>
        <v/>
      </c>
      <c r="EH85" s="49" t="str">
        <f>IF(OR(EG85="",COUNTIF(EG85:EG88,EG85)=1),"",$BX85)</f>
        <v/>
      </c>
      <c r="EI85" s="49" t="str">
        <f>IF(EE85="","",IF(COUNTIF(EG85:EG88,EG85)=1,EG85,EG85+RANK(EH85,EH85:EH88,0)-1))</f>
        <v/>
      </c>
      <c r="EJ85" s="49" t="str">
        <f>IF(OR(EI85="",COUNTIF(EI85:EI88,EI85)=1),"",$BU85)</f>
        <v/>
      </c>
      <c r="EK85" s="49" t="str">
        <f>IF(EE85="","",IF(COUNTIF(EI85:EI88,EI85)=1,EI85,EI85+RANK(EJ85,EJ85:EJ88,0)-1))</f>
        <v/>
      </c>
      <c r="EL85" s="49">
        <f>IF(DT85&gt;0,CG83+DA83+RANK(EK85,EK85:EK88,1),)</f>
        <v>0</v>
      </c>
      <c r="EM85" s="14"/>
      <c r="EN85" s="49">
        <f t="shared" ref="EN85:EN88" si="929">IF(CC85=4,BT85,)</f>
        <v>0</v>
      </c>
      <c r="EO85" s="49">
        <f t="shared" ref="EO85:EO88" si="930">(SUMIF($AF$4:$AF$108,$BT85,$BL$4:$BL$108)+SUMIF($AH$4:$AH$108,$BT85,$BM$4:$BM$108))</f>
        <v>0</v>
      </c>
      <c r="EP85" s="49">
        <f t="shared" ref="EP85:EP88" si="931">(SUMIF($AF$4:$AF$108,$BT85,$BN$4:$BN$108)+SUMIF($AH$4:$AH$108,$BT85,$BO$4:$BO$108))</f>
        <v>0</v>
      </c>
      <c r="EQ85" s="49">
        <f t="shared" ref="EQ85:EQ88" si="932">(SUMIF($AF$4:$AF$108,$BT85,$BP$4:$BP$108)+SUMIF($AH$4:$AH$108,$BT85,$BQ$4:$BQ$108))</f>
        <v>0</v>
      </c>
      <c r="ER85" s="49">
        <f t="shared" ref="ER85:ER88" si="933">IFERROR(EO85*3+EP85*1,0)</f>
        <v>0</v>
      </c>
      <c r="ES85" s="49" t="str">
        <f t="shared" ref="ES85:ES88" si="934">$CB85</f>
        <v>J</v>
      </c>
      <c r="ET85" s="49">
        <f>IF(EN85&gt;0,RANK(ER85,ER85:ER88)+CG83+DA83+DU83,)</f>
        <v>0</v>
      </c>
      <c r="EU85" s="49">
        <f>IF(AND(EN85&gt;0,COUNTIF(ET85:ET88,ET85)&gt;1),SUMIFS($AI$4:$AI$108,$AF$4:$AF$108,$BT85,$M$4:$M$108,4)+SUMIFS($AK$4:$AK$108,$AH$4:$AH$108,$BT85,$M$4:$M$108,4)-SUMIFS($AK$4:$AK$108,$AF$4:$AF$108,$BT85,$M$4:$M$108,4)-SUMIFS($AI$4:$AI$108,$AH$4:$AH$108,$BT85,$M$4:$M$108,4),)</f>
        <v>0</v>
      </c>
      <c r="EV85" s="49">
        <f>IF(AND(EN85&gt;0,COUNTIF(ET85:ET88,ET85)&gt;1),ET85+RANK(EU85,EU85:EU88)-1,ET85)</f>
        <v>0</v>
      </c>
      <c r="EW85" s="49">
        <f t="shared" ref="EW85:EW88" si="935">IF(AND(EN85&gt;0,COUNTIF(EV85:EV88,EV85)&gt;1),SUMIFS($AI$4:$AI$108,$AF$4:$AF$108,$BT85,$M$4:$M$108,4)+SUMIFS($AK$4:$AK$108,$AH$4:$AH$108,$BT85,$M$4:$M$108,4),)</f>
        <v>0</v>
      </c>
      <c r="EX85" s="49">
        <f>IF(AND(EN85&gt;0,COUNTIF(EV85:EV88,EV85)&gt;1),EV85+RANK(EW85,EW85:EW88)-1,EV85)</f>
        <v>0</v>
      </c>
      <c r="EY85" s="49" t="str">
        <f t="shared" ref="EY85:EY88" si="936">IF(EX85=0,"",EX85)</f>
        <v/>
      </c>
      <c r="EZ85" s="49" t="str">
        <f>IF(OR(EY85="",COUNTIF(EY85:EY88,EY85)=1),"",$BZ85)</f>
        <v/>
      </c>
      <c r="FA85" s="49" t="str">
        <f>IF(EY85="","",IF(COUNTIF(EY85:EY88,EY85)=1,EY85,EY85+RANK(EZ85,EZ85:EZ88,0)-1))</f>
        <v/>
      </c>
      <c r="FB85" s="49" t="str">
        <f>IF(OR(FA85="",COUNTIF(FA85:FA88,FA85)=1),"",$BX85)</f>
        <v/>
      </c>
      <c r="FC85" s="49" t="str">
        <f>IF(EY85="","",IF(COUNTIF(FA85:FA88,FA85)=1,FA85,FA85+RANK(FB85,FB85:FB88,0)-1))</f>
        <v/>
      </c>
      <c r="FD85" s="49" t="str">
        <f>IF(OR(FC85="",COUNTIF(FC85:FC88,FC85)=1),"",$BU85)</f>
        <v/>
      </c>
      <c r="FE85" s="49" t="str">
        <f>IF(EY85="","",IF(COUNTIF(FC85:FC88,FC85)=1,FC85,FC85+RANK(FD85,FD85:FD88,0)-1))</f>
        <v/>
      </c>
      <c r="FF85" s="49">
        <f>IF(EN85&gt;0,CG83+DA83+DU83+RANK(FE85,FE85:FE88,1),)</f>
        <v>0</v>
      </c>
      <c r="FG85" s="14"/>
      <c r="FH85" s="49">
        <f>IFERROR(VLOOKUP(FJ85,CF84:CX88,19,FALSE),IFERROR(VLOOKUP(FJ85,CZ84:DR88,19,FALSE),IFERROR(VLOOKUP(FJ85,DT84:EL88,19,FALSE),VLOOKUP(FJ85,EN84:FF88,19,FALSE))))</f>
        <v>1</v>
      </c>
      <c r="FI85" s="49">
        <f>RANK(FH85,FH85:FH88,1)+COUNTIF(FH85,FH85)-1</f>
        <v>1</v>
      </c>
      <c r="FJ85" s="14" t="str">
        <f t="shared" ref="FJ85:FJ88" si="937">BT85</f>
        <v>Argentina</v>
      </c>
      <c r="FK85" s="42"/>
      <c r="FL85" s="42"/>
      <c r="FM85" s="42"/>
      <c r="FN85" s="42"/>
      <c r="FO85" s="42"/>
      <c r="FP85" s="42"/>
      <c r="FQ85" s="42"/>
      <c r="FR85" s="42"/>
      <c r="FS85" s="42"/>
      <c r="FT85" s="42"/>
      <c r="FU85" s="42"/>
      <c r="FV85" s="42"/>
      <c r="FW85" s="42"/>
      <c r="FX85" s="42"/>
      <c r="FY85" s="42"/>
      <c r="FZ85" s="44">
        <v>83</v>
      </c>
      <c r="GA85" s="44" t="str">
        <f t="shared" si="79"/>
        <v>HJBCIGLK</v>
      </c>
      <c r="GB85" s="44" t="s">
        <v>160</v>
      </c>
      <c r="GC85" s="44" t="s">
        <v>159</v>
      </c>
      <c r="GD85" s="44" t="s">
        <v>146</v>
      </c>
      <c r="GE85" s="44" t="s">
        <v>163</v>
      </c>
      <c r="GF85" s="44" t="s">
        <v>150</v>
      </c>
      <c r="GG85" s="44" t="s">
        <v>149</v>
      </c>
      <c r="GH85" s="44" t="s">
        <v>152</v>
      </c>
      <c r="GI85" s="44" t="s">
        <v>151</v>
      </c>
      <c r="GJ85" s="100" t="str">
        <f t="shared" ref="GJ85:GQ85" si="938">VLOOKUP(GB85,$FM$3:$FN$15,2,FALSE)</f>
        <v>Saudiarabien</v>
      </c>
      <c r="GK85" s="100" t="str">
        <f t="shared" si="938"/>
        <v>Österrike</v>
      </c>
      <c r="GL85" s="100" t="str">
        <f t="shared" si="938"/>
        <v>Qatar</v>
      </c>
      <c r="GM85" s="100" t="str">
        <f t="shared" si="938"/>
        <v>Haiti</v>
      </c>
      <c r="GN85" s="100" t="str">
        <f t="shared" si="938"/>
        <v>Irak</v>
      </c>
      <c r="GO85" s="100" t="str">
        <f t="shared" si="938"/>
        <v>Iran</v>
      </c>
      <c r="GP85" s="100" t="str">
        <f t="shared" si="938"/>
        <v>Ghana</v>
      </c>
      <c r="GQ85" s="100" t="str">
        <f t="shared" si="938"/>
        <v>Uzbekistan</v>
      </c>
      <c r="GR85" s="42" t="str">
        <f t="shared" si="81"/>
        <v/>
      </c>
      <c r="GS85" s="42"/>
      <c r="GT85" s="42"/>
      <c r="GU85" s="42"/>
      <c r="GV85" s="42"/>
      <c r="GW85" s="42"/>
      <c r="GX85" s="127"/>
    </row>
    <row r="86" spans="1:206" ht="14.25" customHeight="1" x14ac:dyDescent="0.35">
      <c r="A86" s="42"/>
      <c r="B86" s="85">
        <v>20</v>
      </c>
      <c r="C86" s="86">
        <v>46190</v>
      </c>
      <c r="D86" s="87" t="s">
        <v>208</v>
      </c>
      <c r="E86" s="88" t="s">
        <v>157</v>
      </c>
      <c r="F86" s="89" t="s">
        <v>209</v>
      </c>
      <c r="G86" s="90"/>
      <c r="H86" s="85" t="s">
        <v>157</v>
      </c>
      <c r="I86" s="90"/>
      <c r="J86" s="85" t="str">
        <f t="shared" si="857"/>
        <v/>
      </c>
      <c r="K86" s="160">
        <f>IF(OR(G86="",I86="",'Resultat &amp; tabell'!G86="",'Resultat &amp; tabell'!I86=""),0,IF(G86='Resultat &amp; tabell'!G86,1,0)+IF(I86='Resultat &amp; tabell'!I86,1,0)+IF(J86='Resultat &amp; tabell'!J86,3,0))</f>
        <v>0</v>
      </c>
      <c r="L86" s="155"/>
      <c r="M86" s="92">
        <f t="shared" si="858"/>
        <v>1</v>
      </c>
      <c r="N86" s="46">
        <v>2</v>
      </c>
      <c r="O86" s="104" t="str">
        <f>VLOOKUP(N86,FI85:FJ88,2,FALSE)</f>
        <v>Algeriet</v>
      </c>
      <c r="P86" s="105">
        <f t="shared" si="859"/>
        <v>0</v>
      </c>
      <c r="Q86" s="105">
        <f t="shared" si="860"/>
        <v>0</v>
      </c>
      <c r="R86" s="105">
        <f t="shared" si="861"/>
        <v>0</v>
      </c>
      <c r="S86" s="105">
        <f t="shared" si="862"/>
        <v>0</v>
      </c>
      <c r="T86" s="105">
        <f t="shared" si="863"/>
        <v>0</v>
      </c>
      <c r="U86" s="105">
        <f t="shared" si="864"/>
        <v>0</v>
      </c>
      <c r="V86" s="106">
        <f t="shared" si="865"/>
        <v>0</v>
      </c>
      <c r="W86" s="42"/>
      <c r="X86" s="43"/>
      <c r="Y86" s="44"/>
      <c r="Z86" s="44"/>
      <c r="AA86" s="44"/>
      <c r="AB86" s="47"/>
      <c r="AC86" s="48"/>
      <c r="AD86" s="42"/>
      <c r="AE86" s="98">
        <f t="shared" ref="AE86:AH86" si="939">C86</f>
        <v>46190</v>
      </c>
      <c r="AF86" s="98" t="str">
        <f t="shared" si="939"/>
        <v>Österrike</v>
      </c>
      <c r="AG86" s="98" t="str">
        <f t="shared" si="939"/>
        <v>-</v>
      </c>
      <c r="AH86" s="98" t="str">
        <f t="shared" si="939"/>
        <v>Jordanien</v>
      </c>
      <c r="AI86" s="90" t="str">
        <f t="shared" si="867"/>
        <v/>
      </c>
      <c r="AJ86" s="85" t="str">
        <f t="shared" si="868"/>
        <v>-</v>
      </c>
      <c r="AK86" s="90" t="str">
        <f t="shared" si="869"/>
        <v/>
      </c>
      <c r="AL86" s="85" t="str">
        <f t="shared" si="870"/>
        <v/>
      </c>
      <c r="AM86" s="91"/>
      <c r="AN86" s="49">
        <f t="shared" si="871"/>
        <v>0</v>
      </c>
      <c r="AO86" s="49">
        <f t="shared" si="872"/>
        <v>0</v>
      </c>
      <c r="AP86" s="49">
        <f t="shared" si="873"/>
        <v>0</v>
      </c>
      <c r="AQ86" s="49">
        <f t="shared" si="874"/>
        <v>0</v>
      </c>
      <c r="AR86" s="49">
        <f t="shared" si="875"/>
        <v>0</v>
      </c>
      <c r="AS86" s="49">
        <f t="shared" si="876"/>
        <v>0</v>
      </c>
      <c r="AT86" s="49">
        <f t="shared" si="877"/>
        <v>0</v>
      </c>
      <c r="AU86" s="49">
        <f t="shared" si="878"/>
        <v>0</v>
      </c>
      <c r="AV86" s="49">
        <f t="shared" si="879"/>
        <v>0</v>
      </c>
      <c r="AW86" s="49">
        <f t="shared" si="880"/>
        <v>0</v>
      </c>
      <c r="AX86" s="49">
        <f t="shared" si="881"/>
        <v>0</v>
      </c>
      <c r="AY86" s="49">
        <f t="shared" si="882"/>
        <v>0</v>
      </c>
      <c r="AZ86" s="49">
        <f t="shared" si="883"/>
        <v>0</v>
      </c>
      <c r="BA86" s="49">
        <f t="shared" si="884"/>
        <v>0</v>
      </c>
      <c r="BB86" s="49">
        <f t="shared" si="885"/>
        <v>0</v>
      </c>
      <c r="BC86" s="49">
        <f t="shared" si="886"/>
        <v>0</v>
      </c>
      <c r="BD86" s="49">
        <f t="shared" si="887"/>
        <v>0</v>
      </c>
      <c r="BE86" s="49">
        <f t="shared" si="888"/>
        <v>0</v>
      </c>
      <c r="BF86" s="49">
        <f t="shared" si="889"/>
        <v>0</v>
      </c>
      <c r="BG86" s="49">
        <f t="shared" si="890"/>
        <v>0</v>
      </c>
      <c r="BH86" s="49">
        <f t="shared" si="891"/>
        <v>0</v>
      </c>
      <c r="BI86" s="49">
        <f t="shared" si="892"/>
        <v>0</v>
      </c>
      <c r="BJ86" s="49">
        <f t="shared" si="893"/>
        <v>0</v>
      </c>
      <c r="BK86" s="49">
        <f t="shared" si="894"/>
        <v>0</v>
      </c>
      <c r="BL86" s="49">
        <f t="shared" si="895"/>
        <v>0</v>
      </c>
      <c r="BM86" s="49">
        <f t="shared" si="896"/>
        <v>0</v>
      </c>
      <c r="BN86" s="49">
        <f t="shared" si="897"/>
        <v>0</v>
      </c>
      <c r="BO86" s="49">
        <f t="shared" si="898"/>
        <v>0</v>
      </c>
      <c r="BP86" s="49">
        <f t="shared" si="899"/>
        <v>0</v>
      </c>
      <c r="BQ86" s="49">
        <f t="shared" si="900"/>
        <v>0</v>
      </c>
      <c r="BR86" s="14"/>
      <c r="BS86" s="14"/>
      <c r="BT86" s="14" t="s">
        <v>207</v>
      </c>
      <c r="BU86" s="49">
        <f t="shared" si="901"/>
        <v>0</v>
      </c>
      <c r="BV86" s="49">
        <f t="shared" si="902"/>
        <v>0</v>
      </c>
      <c r="BW86" s="49">
        <f t="shared" si="903"/>
        <v>0</v>
      </c>
      <c r="BX86" s="49">
        <f t="shared" si="904"/>
        <v>0</v>
      </c>
      <c r="BY86" s="49">
        <f t="shared" si="905"/>
        <v>0</v>
      </c>
      <c r="BZ86" s="49">
        <f t="shared" si="906"/>
        <v>0</v>
      </c>
      <c r="CA86" s="49">
        <f t="shared" si="907"/>
        <v>0</v>
      </c>
      <c r="CB86" s="49" t="s">
        <v>159</v>
      </c>
      <c r="CC86" s="99">
        <f>RANK(CA86,CA85:CA88)</f>
        <v>1</v>
      </c>
      <c r="CD86" s="49">
        <f>SUMPRODUCT((CA85:CA88=CA86)*(BZ85:BZ88&gt;BZ86))</f>
        <v>0</v>
      </c>
      <c r="CE86" s="14"/>
      <c r="CF86" s="14" t="str">
        <f t="shared" si="908"/>
        <v>Algeriet</v>
      </c>
      <c r="CG86" s="49">
        <f t="shared" si="909"/>
        <v>0</v>
      </c>
      <c r="CH86" s="49">
        <f t="shared" si="910"/>
        <v>0</v>
      </c>
      <c r="CI86" s="49">
        <f t="shared" si="911"/>
        <v>0</v>
      </c>
      <c r="CJ86" s="49">
        <f t="shared" si="912"/>
        <v>0</v>
      </c>
      <c r="CK86" s="49" t="str">
        <f t="shared" si="913"/>
        <v>J</v>
      </c>
      <c r="CL86" s="49">
        <f>IF(CF86&gt;0,RANK(CJ86,CJ85:CJ88),)</f>
        <v>1</v>
      </c>
      <c r="CM86" s="49">
        <f>IF(AND(CF86&gt;0,COUNTIF(CL85:CL88,CL86)&gt;1),SUMIFS($AI$4:$AI$108,$AF$4:$AF$108,$BT86,$M$4:$M$108,1)+SUMIFS($AK$4:$AK$108,$AH$4:$AH$108,$BT86,$M$4:$M$108,1)-SUMIFS($AK$4:$AK$108,$AF$4:$AF$108,$BT86,$M$4:$M$108,1)-SUMIFS($AI$4:$AI$108,$AH$4:$AH$108,$BT86,$M$4:$M$108,1),)</f>
        <v>0</v>
      </c>
      <c r="CN86" s="49">
        <f>IF(AND(CF86&gt;0,COUNTIF(CL85:CL88,CL86)&gt;1),CL86+RANK(CM86,CM85:CM88)-1,CL86)</f>
        <v>1</v>
      </c>
      <c r="CO86" s="49">
        <f>IF(AND(CF86&gt;0,COUNTIF(CN85:CN88,CN86)&gt;1),SUMIFS($AI$4:$AI$108,$AF$4:$AF$108,$BT86,$M$4:$M$108,1)+SUMIFS($AK$4:$AK$108,$AH$4:$AH$108,$BT86,$M$4:$M$108,1),)</f>
        <v>0</v>
      </c>
      <c r="CP86" s="49">
        <f>IF(AND(CF86&gt;0,COUNTIF(CN85:CN88,CN86)&gt;1),CN86+RANK(CO86,CO85:CO88)-1,CN86)</f>
        <v>1</v>
      </c>
      <c r="CQ86" s="49">
        <f t="shared" si="914"/>
        <v>1</v>
      </c>
      <c r="CR86" s="49">
        <f>IF(OR(CQ86="",COUNTIF(CQ85:CQ88,CQ86)=1),"",$BZ86)</f>
        <v>0</v>
      </c>
      <c r="CS86" s="49">
        <f>IF(CQ86="","",IF(COUNTIF(CQ85:CQ88,CQ86)=1,CQ86,CQ86+RANK(CR86,CR85:CR88,0)-1))</f>
        <v>1</v>
      </c>
      <c r="CT86" s="49">
        <f>IF(OR(CS86="",COUNTIF(CS85:CS88,CS86)=1),"",$BX86)</f>
        <v>0</v>
      </c>
      <c r="CU86" s="49">
        <f>IF(CQ86="","",IF(COUNTIF(CS85:CS88,CS86)=1,CS86,CS86+RANK(CT86,CT85:CT88,0)-1))</f>
        <v>1</v>
      </c>
      <c r="CV86" s="49">
        <f>IF(OR(CU86="",COUNTIF(CU85:CU88,CU86)=1),"",$BU86)</f>
        <v>0</v>
      </c>
      <c r="CW86" s="49">
        <f>IF(CQ86="","",IF(COUNTIF(CU85:CU88,CU86)=1,CU86,CU86+RANK(CV86,CV85:CV88,0)-1))</f>
        <v>1</v>
      </c>
      <c r="CX86" s="49">
        <f>IF(CF86&gt;0,BM83+RANK(CW86,CW85:CW88,1),)</f>
        <v>1</v>
      </c>
      <c r="CY86" s="14"/>
      <c r="CZ86" s="14">
        <f t="shared" si="915"/>
        <v>0</v>
      </c>
      <c r="DA86" s="49">
        <f t="shared" si="916"/>
        <v>0</v>
      </c>
      <c r="DB86" s="49">
        <f t="shared" si="917"/>
        <v>0</v>
      </c>
      <c r="DC86" s="49">
        <f t="shared" si="918"/>
        <v>0</v>
      </c>
      <c r="DD86" s="49">
        <f t="shared" si="919"/>
        <v>0</v>
      </c>
      <c r="DE86" s="49" t="str">
        <f t="shared" si="920"/>
        <v>J</v>
      </c>
      <c r="DF86" s="49">
        <f>IF(CZ86&gt;0,RANK(DD86,DD85:DD88)+CG83,)</f>
        <v>0</v>
      </c>
      <c r="DG86" s="49">
        <f>IF(AND(CZ86&gt;0,COUNTIF(DF85:DF88,DF86)&gt;1),SUMIFS($AI$4:$AI$108,$AF$4:$AF$108,$BT86,$M$4:$M$108,2)+SUMIFS($AK$4:$AK$108,$AH$4:$AH108,$BT86,$M$4:$M$108,2)-SUMIFS($AK$4:$AK$108,$AF$4:$AF$108,$BT86,$M$4:$M$108,2)-SUMIFS($AI$4:$AI$108,$AH$4:$AH$108,$BT86,$M$4:$M$108,2),)</f>
        <v>0</v>
      </c>
      <c r="DH86" s="49">
        <f>IF(AND(CZ86&gt;0,COUNTIF(DF85:DF88,DF86)&gt;1),DF86+RANK(DG86,DG85:DG88)-1,DF86)</f>
        <v>0</v>
      </c>
      <c r="DI86" s="49">
        <f>IF(AND(CZ86&gt;0,COUNTIF(DH85:DH88,DH86)&gt;1),SUMIFS($AI$4:$AI$108,$AF$4:$AF$108,$BT86,$M$4:$M$108,2)+SUMIFS($AK$4:$AK$108,$AH$4:$AH$108,$BT86,$M$4:$M$108,2),)</f>
        <v>0</v>
      </c>
      <c r="DJ86" s="49">
        <f>IF(AND(CZ86&gt;0,COUNTIF(DH85:DH88,DH86)&gt;1),DH86+RANK(DI86,DI85:DI88)-1,DH86)</f>
        <v>0</v>
      </c>
      <c r="DK86" s="49" t="str">
        <f t="shared" si="921"/>
        <v/>
      </c>
      <c r="DL86" s="49" t="str">
        <f>IF(OR(DK86="",COUNTIF(DK85:DK88,DK86)=1),"",$BZ86)</f>
        <v/>
      </c>
      <c r="DM86" s="49" t="str">
        <f>IF(DK86="","",IF(COUNTIF(DK85:DK88,DK86)=1,DK86,DK86+RANK(DL86,DL85:DL88,0)-1))</f>
        <v/>
      </c>
      <c r="DN86" s="49" t="str">
        <f>IF(OR(DM86="",COUNTIF(DM85:DM88,DM86)=1),"",$BX86)</f>
        <v/>
      </c>
      <c r="DO86" s="49" t="str">
        <f>IF(DK86="","",IF(COUNTIF(DM85:DM88,DM86)=1,DM86,DM86+RANK(DN86,DN85:DN88,0)-1))</f>
        <v/>
      </c>
      <c r="DP86" s="49" t="str">
        <f>IF(OR(DO86="",COUNTIF(DO85:DO88,DO86)=1),"",$BU86)</f>
        <v/>
      </c>
      <c r="DQ86" s="49" t="str">
        <f>IF(DK86="","",IF(COUNTIF(DO85:DO88,DO86)=1,DO86,DO86+RANK(DP86,DP85:DP88,0)-1))</f>
        <v/>
      </c>
      <c r="DR86" s="49">
        <f>IF(CZ86&gt;0,CG83+RANK(DQ86,DQ85:DQ88,1),)</f>
        <v>0</v>
      </c>
      <c r="DS86" s="14"/>
      <c r="DT86" s="49">
        <f t="shared" si="922"/>
        <v>0</v>
      </c>
      <c r="DU86" s="49">
        <f t="shared" si="923"/>
        <v>0</v>
      </c>
      <c r="DV86" s="49">
        <f t="shared" si="924"/>
        <v>0</v>
      </c>
      <c r="DW86" s="49">
        <f t="shared" si="925"/>
        <v>0</v>
      </c>
      <c r="DX86" s="49">
        <f t="shared" si="926"/>
        <v>0</v>
      </c>
      <c r="DY86" s="49" t="str">
        <f t="shared" si="927"/>
        <v>J</v>
      </c>
      <c r="DZ86" s="49">
        <f>IF(DT86&gt;0,RANK(DX86,DX85:DX88)+CG83+DA83,)</f>
        <v>0</v>
      </c>
      <c r="EA86" s="49">
        <f>IF(AND(DT86&gt;0,COUNTIF(DZ85:DZ88,DZ86)&gt;1),SUMIFS($AI$4:$AI$108,$AF$4:$AF$108,$BT86,$M$4:$M$108,3)+SUMIFS($AK$4:$AK$108,$AH$4:$AH$108,$BT86,$M$4:$M$108,3)-SUMIFS($AK$4:$AK$108,$AF$4:$AF$108,$BT86,$M$4:$M$108,3)-SUMIFS($AI$4:$AI$108,$AH$4:$AH$108,$BT86,$M$4:$M$108,3),)</f>
        <v>0</v>
      </c>
      <c r="EB86" s="49">
        <f>IF(AND(DT86&gt;0,COUNTIF(DZ85:DZ88,DZ86)&gt;1),DZ86+RANK(EA86,EA85:EA88)-1,DZ86)</f>
        <v>0</v>
      </c>
      <c r="EC86" s="49">
        <f>IF(AND(DT86&gt;0,COUNTIF(EB85:EB88,EB86)&gt;1),SUMIFS($AI$4:$AI$108,$AF$4:$AF$108,$BT86,$M$4:$M$108,3)+SUMIFS($AK$4:$AK$108,$AH$4:$AH$108,$BT86,$M$4:$M$108,3),)</f>
        <v>0</v>
      </c>
      <c r="ED86" s="49">
        <f>IF(AND(DT86&gt;0,COUNTIF(EB85:EB88,EB86)&gt;1),EB86+RANK(EC86,EC85:EC88)-1,EB86)</f>
        <v>0</v>
      </c>
      <c r="EE86" s="49" t="str">
        <f t="shared" si="928"/>
        <v/>
      </c>
      <c r="EF86" s="49" t="str">
        <f>IF(OR(EE86="",COUNTIF(EE85:EE88,EE86)=1),"",$BZ86)</f>
        <v/>
      </c>
      <c r="EG86" s="49" t="str">
        <f>IF(EE86="","",IF(COUNTIF(EE85:EE88,EE86)=1,EE86,EE86+RANK(EF86,EF85:EF88,0)-1))</f>
        <v/>
      </c>
      <c r="EH86" s="49" t="str">
        <f>IF(OR(EG86="",COUNTIF(EG85:EG88,EG86)=1),"",$BX86)</f>
        <v/>
      </c>
      <c r="EI86" s="49" t="str">
        <f>IF(EE86="","",IF(COUNTIF(EG85:EG88,EG86)=1,EG86,EG86+RANK(EH86,EH85:EH88,0)-1))</f>
        <v/>
      </c>
      <c r="EJ86" s="49" t="str">
        <f>IF(OR(EI86="",COUNTIF(EI85:EI88,EI86)=1),"",$BU86)</f>
        <v/>
      </c>
      <c r="EK86" s="49" t="str">
        <f>IF(EE86="","",IF(COUNTIF(EI85:EI88,EI86)=1,EI86,EI86+RANK(EJ86,EJ85:EJ88,0)-1))</f>
        <v/>
      </c>
      <c r="EL86" s="49">
        <f>IF(DT86&gt;0,CG83+DA83+RANK(EK86,EK85:EK88,1),)</f>
        <v>0</v>
      </c>
      <c r="EM86" s="14"/>
      <c r="EN86" s="49">
        <f t="shared" si="929"/>
        <v>0</v>
      </c>
      <c r="EO86" s="49">
        <f t="shared" si="930"/>
        <v>0</v>
      </c>
      <c r="EP86" s="49">
        <f t="shared" si="931"/>
        <v>0</v>
      </c>
      <c r="EQ86" s="49">
        <f t="shared" si="932"/>
        <v>0</v>
      </c>
      <c r="ER86" s="49">
        <f t="shared" si="933"/>
        <v>0</v>
      </c>
      <c r="ES86" s="49" t="str">
        <f t="shared" si="934"/>
        <v>J</v>
      </c>
      <c r="ET86" s="49">
        <f>IF(EN86&gt;0,RANK(ER86,ER85:ER88)+CG83+DA83+DU83,)</f>
        <v>0</v>
      </c>
      <c r="EU86" s="49">
        <f>IF(AND(EN86&gt;0,COUNTIF(ET85:ET88,ET86)&gt;1),SUMIFS($AI$4:$AI$108,$AF$4:$AF$108,$BT86,$M$4:$M$108,4)+SUMIFS($AK$4:$AK$108,$AH$4:$AH$108,$BT86,$M$4:$M$108,4)-SUMIFS($AK$4:$AK$108,$AF$4:$AF$108,$BT86,$M$4:$M$108,4)-SUMIFS($AI$4:$AI$108,$AH$4:$AH$108,$BT86,$M$4:$M$108,4),)</f>
        <v>0</v>
      </c>
      <c r="EV86" s="49">
        <f>IF(AND(EN86&gt;0,COUNTIF(ET85:ET88,ET86)&gt;1),ET86+RANK(EU86,EU85:EU88)-1,ET86)</f>
        <v>0</v>
      </c>
      <c r="EW86" s="49">
        <f t="shared" si="935"/>
        <v>0</v>
      </c>
      <c r="EX86" s="49">
        <f>IF(AND(EN86&gt;0,COUNTIF(EV85:EV88,EV86)&gt;1),EV86+RANK(EW86,EW85:EW88)-1,EV86)</f>
        <v>0</v>
      </c>
      <c r="EY86" s="49" t="str">
        <f t="shared" si="936"/>
        <v/>
      </c>
      <c r="EZ86" s="49" t="str">
        <f>IF(OR(EY86="",COUNTIF(EY85:EY88,EY86)=1),"",$BZ86)</f>
        <v/>
      </c>
      <c r="FA86" s="49" t="str">
        <f>IF(EY86="","",IF(COUNTIF(EY85:EY88,EY86)=1,EY86,EY86+RANK(EZ86,EZ85:EZ88,0)-1))</f>
        <v/>
      </c>
      <c r="FB86" s="49" t="str">
        <f>IF(OR(FA86="",COUNTIF(FA85:FA88,FA86)=1),"",$BX86)</f>
        <v/>
      </c>
      <c r="FC86" s="49" t="str">
        <f>IF(EY86="","",IF(COUNTIF(FA85:FA88,FA86)=1,FA86,FA86+RANK(FB86,FB85:FB88,0)-1))</f>
        <v/>
      </c>
      <c r="FD86" s="49" t="str">
        <f>IF(OR(FC86="",COUNTIF(FC85:FC88,FC86)=1),"",$BU86)</f>
        <v/>
      </c>
      <c r="FE86" s="49" t="str">
        <f>IF(EY86="","",IF(COUNTIF(FC85:FC88,FC86)=1,FC86,FC86+RANK(FD86,FD85:FD88,0)-1))</f>
        <v/>
      </c>
      <c r="FF86" s="49">
        <f>IF(EN86&gt;0,CG83+DA83+DU83+RANK(FE86,FE85:FE88,1),)</f>
        <v>0</v>
      </c>
      <c r="FG86" s="14"/>
      <c r="FH86" s="49">
        <f>IFERROR(VLOOKUP(FJ86,CF84:CX88,19,FALSE),IFERROR(VLOOKUP(FJ86,CZ84:DR88,19,FALSE),IFERROR(VLOOKUP(FJ86,DT84:EL88,19,FALSE),VLOOKUP(FJ86,EN84:FF88,19,FALSE))))</f>
        <v>1</v>
      </c>
      <c r="FI86" s="49">
        <f>RANK(FH86,FH85:FH88,1)+COUNTIF(FH85:FH86,FH86)-1</f>
        <v>2</v>
      </c>
      <c r="FJ86" s="14" t="str">
        <f t="shared" si="937"/>
        <v>Algeriet</v>
      </c>
      <c r="FK86" s="42"/>
      <c r="FL86" s="42"/>
      <c r="FM86" s="42"/>
      <c r="FN86" s="42"/>
      <c r="FO86" s="42"/>
      <c r="FP86" s="42"/>
      <c r="FQ86" s="42"/>
      <c r="FR86" s="42"/>
      <c r="FS86" s="42"/>
      <c r="FT86" s="42"/>
      <c r="FU86" s="42"/>
      <c r="FV86" s="42"/>
      <c r="FW86" s="42"/>
      <c r="FX86" s="42"/>
      <c r="FY86" s="42"/>
      <c r="FZ86" s="44">
        <v>84</v>
      </c>
      <c r="GA86" s="44" t="str">
        <f t="shared" si="79"/>
        <v>HJBCIFLK</v>
      </c>
      <c r="GB86" s="44" t="s">
        <v>160</v>
      </c>
      <c r="GC86" s="44" t="s">
        <v>159</v>
      </c>
      <c r="GD86" s="44" t="s">
        <v>146</v>
      </c>
      <c r="GE86" s="44" t="s">
        <v>163</v>
      </c>
      <c r="GF86" s="44" t="s">
        <v>150</v>
      </c>
      <c r="GG86" s="44" t="s">
        <v>109</v>
      </c>
      <c r="GH86" s="44" t="s">
        <v>152</v>
      </c>
      <c r="GI86" s="44" t="s">
        <v>151</v>
      </c>
      <c r="GJ86" s="100" t="str">
        <f t="shared" ref="GJ86:GQ86" si="940">VLOOKUP(GB86,$FM$3:$FN$15,2,FALSE)</f>
        <v>Saudiarabien</v>
      </c>
      <c r="GK86" s="100" t="str">
        <f t="shared" si="940"/>
        <v>Österrike</v>
      </c>
      <c r="GL86" s="100" t="str">
        <f t="shared" si="940"/>
        <v>Qatar</v>
      </c>
      <c r="GM86" s="100" t="str">
        <f t="shared" si="940"/>
        <v>Haiti</v>
      </c>
      <c r="GN86" s="100" t="str">
        <f t="shared" si="940"/>
        <v>Irak</v>
      </c>
      <c r="GO86" s="100" t="str">
        <f t="shared" si="940"/>
        <v>Sverige</v>
      </c>
      <c r="GP86" s="100" t="str">
        <f t="shared" si="940"/>
        <v>Ghana</v>
      </c>
      <c r="GQ86" s="100" t="str">
        <f t="shared" si="940"/>
        <v>Uzbekistan</v>
      </c>
      <c r="GR86" s="42" t="str">
        <f t="shared" si="81"/>
        <v/>
      </c>
      <c r="GS86" s="42"/>
      <c r="GT86" s="42"/>
      <c r="GU86" s="42"/>
      <c r="GV86" s="42"/>
      <c r="GW86" s="42"/>
      <c r="GX86" s="127"/>
    </row>
    <row r="87" spans="1:206" ht="14.25" customHeight="1" x14ac:dyDescent="0.35">
      <c r="A87" s="42"/>
      <c r="B87" s="85">
        <v>43</v>
      </c>
      <c r="C87" s="86">
        <v>46195</v>
      </c>
      <c r="D87" s="87" t="s">
        <v>206</v>
      </c>
      <c r="E87" s="88" t="s">
        <v>157</v>
      </c>
      <c r="F87" s="89" t="s">
        <v>208</v>
      </c>
      <c r="G87" s="90"/>
      <c r="H87" s="85" t="s">
        <v>157</v>
      </c>
      <c r="I87" s="90"/>
      <c r="J87" s="85" t="str">
        <f t="shared" si="857"/>
        <v/>
      </c>
      <c r="K87" s="160">
        <f>IF(OR(G87="",I87="",'Resultat &amp; tabell'!G87="",'Resultat &amp; tabell'!I87=""),0,IF(G87='Resultat &amp; tabell'!G87,1,0)+IF(I87='Resultat &amp; tabell'!I87,1,0)+IF(J87='Resultat &amp; tabell'!J87,3,0))</f>
        <v>0</v>
      </c>
      <c r="L87" s="155"/>
      <c r="M87" s="92">
        <f t="shared" si="858"/>
        <v>1</v>
      </c>
      <c r="N87" s="46">
        <v>3</v>
      </c>
      <c r="O87" s="108" t="str">
        <f>VLOOKUP(N87,FI85:FJ88,2,FALSE)</f>
        <v>Österrike</v>
      </c>
      <c r="P87" s="109">
        <f t="shared" si="859"/>
        <v>0</v>
      </c>
      <c r="Q87" s="109">
        <f t="shared" si="860"/>
        <v>0</v>
      </c>
      <c r="R87" s="109">
        <f t="shared" si="861"/>
        <v>0</v>
      </c>
      <c r="S87" s="109">
        <f t="shared" si="862"/>
        <v>0</v>
      </c>
      <c r="T87" s="109">
        <f t="shared" si="863"/>
        <v>0</v>
      </c>
      <c r="U87" s="109">
        <f t="shared" si="864"/>
        <v>0</v>
      </c>
      <c r="V87" s="110">
        <f t="shared" si="865"/>
        <v>0</v>
      </c>
      <c r="W87" s="42"/>
      <c r="X87" s="43"/>
      <c r="Y87" s="44"/>
      <c r="Z87" s="44"/>
      <c r="AA87" s="44"/>
      <c r="AB87" s="47"/>
      <c r="AC87" s="48"/>
      <c r="AD87" s="42"/>
      <c r="AE87" s="98">
        <f t="shared" ref="AE87:AH87" si="941">C87</f>
        <v>46195</v>
      </c>
      <c r="AF87" s="98" t="str">
        <f t="shared" si="941"/>
        <v>Argentina</v>
      </c>
      <c r="AG87" s="98" t="str">
        <f t="shared" si="941"/>
        <v>-</v>
      </c>
      <c r="AH87" s="98" t="str">
        <f t="shared" si="941"/>
        <v>Österrike</v>
      </c>
      <c r="AI87" s="90" t="str">
        <f t="shared" si="867"/>
        <v/>
      </c>
      <c r="AJ87" s="85" t="str">
        <f t="shared" si="868"/>
        <v>-</v>
      </c>
      <c r="AK87" s="90" t="str">
        <f t="shared" si="869"/>
        <v/>
      </c>
      <c r="AL87" s="85" t="str">
        <f t="shared" si="870"/>
        <v/>
      </c>
      <c r="AM87" s="91"/>
      <c r="AN87" s="49">
        <f t="shared" si="871"/>
        <v>0</v>
      </c>
      <c r="AO87" s="49">
        <f t="shared" si="872"/>
        <v>0</v>
      </c>
      <c r="AP87" s="49">
        <f t="shared" si="873"/>
        <v>0</v>
      </c>
      <c r="AQ87" s="49">
        <f t="shared" si="874"/>
        <v>0</v>
      </c>
      <c r="AR87" s="49">
        <f t="shared" si="875"/>
        <v>0</v>
      </c>
      <c r="AS87" s="49">
        <f t="shared" si="876"/>
        <v>0</v>
      </c>
      <c r="AT87" s="49">
        <f t="shared" si="877"/>
        <v>0</v>
      </c>
      <c r="AU87" s="49">
        <f t="shared" si="878"/>
        <v>0</v>
      </c>
      <c r="AV87" s="49">
        <f t="shared" si="879"/>
        <v>0</v>
      </c>
      <c r="AW87" s="49">
        <f t="shared" si="880"/>
        <v>0</v>
      </c>
      <c r="AX87" s="49">
        <f t="shared" si="881"/>
        <v>0</v>
      </c>
      <c r="AY87" s="49">
        <f t="shared" si="882"/>
        <v>0</v>
      </c>
      <c r="AZ87" s="49">
        <f t="shared" si="883"/>
        <v>0</v>
      </c>
      <c r="BA87" s="49">
        <f t="shared" si="884"/>
        <v>0</v>
      </c>
      <c r="BB87" s="49">
        <f t="shared" si="885"/>
        <v>0</v>
      </c>
      <c r="BC87" s="49">
        <f t="shared" si="886"/>
        <v>0</v>
      </c>
      <c r="BD87" s="49">
        <f t="shared" si="887"/>
        <v>0</v>
      </c>
      <c r="BE87" s="49">
        <f t="shared" si="888"/>
        <v>0</v>
      </c>
      <c r="BF87" s="49">
        <f t="shared" si="889"/>
        <v>0</v>
      </c>
      <c r="BG87" s="49">
        <f t="shared" si="890"/>
        <v>0</v>
      </c>
      <c r="BH87" s="49">
        <f t="shared" si="891"/>
        <v>0</v>
      </c>
      <c r="BI87" s="49">
        <f t="shared" si="892"/>
        <v>0</v>
      </c>
      <c r="BJ87" s="49">
        <f t="shared" si="893"/>
        <v>0</v>
      </c>
      <c r="BK87" s="49">
        <f t="shared" si="894"/>
        <v>0</v>
      </c>
      <c r="BL87" s="49">
        <f t="shared" si="895"/>
        <v>0</v>
      </c>
      <c r="BM87" s="49">
        <f t="shared" si="896"/>
        <v>0</v>
      </c>
      <c r="BN87" s="49">
        <f t="shared" si="897"/>
        <v>0</v>
      </c>
      <c r="BO87" s="49">
        <f t="shared" si="898"/>
        <v>0</v>
      </c>
      <c r="BP87" s="49">
        <f t="shared" si="899"/>
        <v>0</v>
      </c>
      <c r="BQ87" s="49">
        <f t="shared" si="900"/>
        <v>0</v>
      </c>
      <c r="BR87" s="14"/>
      <c r="BS87" s="14"/>
      <c r="BT87" s="14" t="s">
        <v>208</v>
      </c>
      <c r="BU87" s="49">
        <f t="shared" si="901"/>
        <v>0</v>
      </c>
      <c r="BV87" s="49">
        <f t="shared" si="902"/>
        <v>0</v>
      </c>
      <c r="BW87" s="49">
        <f t="shared" si="903"/>
        <v>0</v>
      </c>
      <c r="BX87" s="49">
        <f t="shared" si="904"/>
        <v>0</v>
      </c>
      <c r="BY87" s="49">
        <f t="shared" si="905"/>
        <v>0</v>
      </c>
      <c r="BZ87" s="49">
        <f t="shared" si="906"/>
        <v>0</v>
      </c>
      <c r="CA87" s="49">
        <f t="shared" si="907"/>
        <v>0</v>
      </c>
      <c r="CB87" s="49" t="s">
        <v>159</v>
      </c>
      <c r="CC87" s="99">
        <f>RANK(CA87,CA85:CA88)</f>
        <v>1</v>
      </c>
      <c r="CD87" s="49">
        <f>SUMPRODUCT((CA85:CA88=CA87)*(BZ85:BZ88&gt;BZ87))</f>
        <v>0</v>
      </c>
      <c r="CE87" s="14"/>
      <c r="CF87" s="14" t="str">
        <f t="shared" si="908"/>
        <v>Österrike</v>
      </c>
      <c r="CG87" s="49">
        <f t="shared" si="909"/>
        <v>0</v>
      </c>
      <c r="CH87" s="49">
        <f t="shared" si="910"/>
        <v>0</v>
      </c>
      <c r="CI87" s="49">
        <f t="shared" si="911"/>
        <v>0</v>
      </c>
      <c r="CJ87" s="49">
        <f t="shared" si="912"/>
        <v>0</v>
      </c>
      <c r="CK87" s="49" t="str">
        <f t="shared" si="913"/>
        <v>J</v>
      </c>
      <c r="CL87" s="49">
        <f>IF(CF87&gt;0,RANK(CJ87,CJ85:CJ88),)</f>
        <v>1</v>
      </c>
      <c r="CM87" s="49">
        <f>IF(AND(CF87&gt;0,COUNTIF(CL85:CL88,CL87)&gt;1),SUMIFS($AI$4:$AI$108,$AF$4:$AF$108,$BT87,$M$4:$M$108,1)+SUMIFS($AK$4:$AK$108,$AH$4:$AH$108,$BT87,$M$4:$M$108,1)-SUMIFS($AK$4:$AK$108,$AF$4:$AF$108,$BT87,$M$4:$M$108,1)-SUMIFS($AI$4:$AI$108,$AH$4:$AH$108,$BT87,$M$4:$M$108,1),)</f>
        <v>0</v>
      </c>
      <c r="CN87" s="49">
        <f>IF(AND(CF87&gt;0,COUNTIF(CL85:CL88,CL87)&gt;1),CL87+RANK(CM87,CM85:CM88)-1,CL87)</f>
        <v>1</v>
      </c>
      <c r="CO87" s="49">
        <f>IF(AND(CF87&gt;0,COUNTIF(CN85:CN88,CN87)&gt;1),SUMIFS($AI$4:$AI$108,$AF$4:$AF$108,$BT87,$M$4:$M$108,1)+SUMIFS($AK$4:$AK$108,$AH$4:$AH$108,$BT87,$M$4:$M$108,1),)</f>
        <v>0</v>
      </c>
      <c r="CP87" s="49">
        <f>IF(AND(CF87&gt;0,COUNTIF(CN85:CN88,CN87)&gt;1),CN87+RANK(CO87,CO85:CO88)-1,CN87)</f>
        <v>1</v>
      </c>
      <c r="CQ87" s="49">
        <f t="shared" si="914"/>
        <v>1</v>
      </c>
      <c r="CR87" s="49">
        <f>IF(OR(CQ87="",COUNTIF(CQ85:CQ88,CQ87)=1),"",$BZ87)</f>
        <v>0</v>
      </c>
      <c r="CS87" s="49">
        <f>IF(CQ87="","",IF(COUNTIF(CQ85:CQ88,CQ87)=1,CQ87,CQ87+RANK(CR87,CR85:CR88,0)-1))</f>
        <v>1</v>
      </c>
      <c r="CT87" s="49">
        <f>IF(OR(CS87="",COUNTIF(CS85:CS88,CS87)=1),"",$BX87)</f>
        <v>0</v>
      </c>
      <c r="CU87" s="49">
        <f>IF(CQ87="","",IF(COUNTIF(CS85:CS88,CS87)=1,CS87,CS87+RANK(CT87,CT85:CT88,0)-1))</f>
        <v>1</v>
      </c>
      <c r="CV87" s="49">
        <f>IF(OR(CU87="",COUNTIF(CU85:CU88,CU87)=1),"",$BU87)</f>
        <v>0</v>
      </c>
      <c r="CW87" s="49">
        <f>IF(CQ87="","",IF(COUNTIF(CU85:CU88,CU87)=1,CU87,CU87+RANK(CV87,CV85:CV88,0)-1))</f>
        <v>1</v>
      </c>
      <c r="CX87" s="49">
        <f>IF(CF87&gt;0,BM83+RANK(CW87,CW85:CW88,1),)</f>
        <v>1</v>
      </c>
      <c r="CY87" s="14"/>
      <c r="CZ87" s="14">
        <f t="shared" si="915"/>
        <v>0</v>
      </c>
      <c r="DA87" s="49">
        <f t="shared" si="916"/>
        <v>0</v>
      </c>
      <c r="DB87" s="49">
        <f t="shared" si="917"/>
        <v>0</v>
      </c>
      <c r="DC87" s="49">
        <f t="shared" si="918"/>
        <v>0</v>
      </c>
      <c r="DD87" s="49">
        <f t="shared" si="919"/>
        <v>0</v>
      </c>
      <c r="DE87" s="49" t="str">
        <f t="shared" si="920"/>
        <v>J</v>
      </c>
      <c r="DF87" s="49">
        <f>IF(CZ87&gt;0,RANK(DD87,DD85:DD88)+CG83,)</f>
        <v>0</v>
      </c>
      <c r="DG87" s="49">
        <f>IF(AND(CZ87&gt;0,COUNTIF(DF85:DF88,DF87)&gt;1),SUMIFS($AI$4:$AI$108,$AF$4:$AF$108,$BT87,$M$4:$M$108,2)+SUMIFS($AK$4:$AK$108,$AH$4:$AH108,$BT87,$M$4:$M$108,2)-SUMIFS($AK$4:$AK$108,$AF$4:$AF$108,$BT87,$M$4:$M$108,2)-SUMIFS($AI$4:$AI$108,$AH$4:$AH$108,$BT87,$M$4:$M$108,2),)</f>
        <v>0</v>
      </c>
      <c r="DH87" s="49">
        <f>IF(AND(CZ87&gt;0,COUNTIF(DF85:DF88,DF87)&gt;1),DF87+RANK(DG87,DG85:DG88)-1,DF87)</f>
        <v>0</v>
      </c>
      <c r="DI87" s="49">
        <f>IF(AND(CZ87&gt;0,COUNTIF(DH85:DH88,DH87)&gt;1),SUMIFS($AI$4:$AI$108,$AF$4:$AF$108,$BT87,$M$4:$M$108,2)+SUMIFS($AK$4:$AK$108,$AH$4:$AH$108,$BT87,$M$4:$M$108,2),)</f>
        <v>0</v>
      </c>
      <c r="DJ87" s="49">
        <f>IF(AND(CZ87&gt;0,COUNTIF(DH85:DH88,DH87)&gt;1),DH87+RANK(DI87,DI85:DI88)-1,DH87)</f>
        <v>0</v>
      </c>
      <c r="DK87" s="49" t="str">
        <f t="shared" si="921"/>
        <v/>
      </c>
      <c r="DL87" s="49" t="str">
        <f>IF(OR(DK87="",COUNTIF(DK85:DK88,DK87)=1),"",$BZ87)</f>
        <v/>
      </c>
      <c r="DM87" s="49" t="str">
        <f>IF(DK87="","",IF(COUNTIF(DK85:DK88,DK87)=1,DK87,DK87+RANK(DL87,DL85:DL88,0)-1))</f>
        <v/>
      </c>
      <c r="DN87" s="49" t="str">
        <f>IF(OR(DM87="",COUNTIF(DM85:DM88,DM87)=1),"",$BX87)</f>
        <v/>
      </c>
      <c r="DO87" s="49" t="str">
        <f>IF(DK87="","",IF(COUNTIF(DM85:DM88,DM87)=1,DM87,DM87+RANK(DN87,DN85:DN88,0)-1))</f>
        <v/>
      </c>
      <c r="DP87" s="49" t="str">
        <f>IF(OR(DO87="",COUNTIF(DO85:DO88,DO87)=1),"",$BU87)</f>
        <v/>
      </c>
      <c r="DQ87" s="49" t="str">
        <f>IF(DK87="","",IF(COUNTIF(DO85:DO88,DO87)=1,DO87,DO87+RANK(DP87,DP85:DP88,0)-1))</f>
        <v/>
      </c>
      <c r="DR87" s="49">
        <f>IF(CZ87&gt;0,CG83+RANK(DQ87,DQ85:DQ88,1),)</f>
        <v>0</v>
      </c>
      <c r="DS87" s="14"/>
      <c r="DT87" s="49">
        <f t="shared" si="922"/>
        <v>0</v>
      </c>
      <c r="DU87" s="49">
        <f t="shared" si="923"/>
        <v>0</v>
      </c>
      <c r="DV87" s="49">
        <f t="shared" si="924"/>
        <v>0</v>
      </c>
      <c r="DW87" s="49">
        <f t="shared" si="925"/>
        <v>0</v>
      </c>
      <c r="DX87" s="49">
        <f t="shared" si="926"/>
        <v>0</v>
      </c>
      <c r="DY87" s="49" t="str">
        <f t="shared" si="927"/>
        <v>J</v>
      </c>
      <c r="DZ87" s="49">
        <f>IF(DT87&gt;0,RANK(DX87,DX85:DX88)+CG83+DA83,)</f>
        <v>0</v>
      </c>
      <c r="EA87" s="49">
        <f>IF(AND(DT87&gt;0,COUNTIF(DZ85:DZ88,DZ87)&gt;1),SUMIFS($AI$4:$AI$108,$AF$4:$AF$108,$BT87,$M$4:$M$108,3)+SUMIFS($AK$4:$AK$108,$AH$4:$AH$108,$BT87,$M$4:$M$108,3)-SUMIFS($AK$4:$AK$108,$AF$4:$AF$108,$BT87,$M$4:$M$108,3)-SUMIFS($AI$4:$AI$108,$AH$4:$AH$108,$BT87,$M$4:$M$108,3),)</f>
        <v>0</v>
      </c>
      <c r="EB87" s="49">
        <f>IF(AND(DT87&gt;0,COUNTIF(DZ85:DZ88,DZ87)&gt;1),DZ87+RANK(EA87,EA85:EA88)-1,DZ87)</f>
        <v>0</v>
      </c>
      <c r="EC87" s="49">
        <f>IF(AND(DT87&gt;0,COUNTIF(EB85:EB88,EB87)&gt;1),SUMIFS($AI$4:$AI$108,$AF$4:$AF$108,$BT87,$M$4:$M$108,3)+SUMIFS($AK$4:$AK$108,$AH$4:$AH$108,$BT87,$M$4:$M$108,3),)</f>
        <v>0</v>
      </c>
      <c r="ED87" s="49">
        <f>IF(AND(DT87&gt;0,COUNTIF(EB85:EB88,EB87)&gt;1),EB87+RANK(EC87,EC85:EC88)-1,EB87)</f>
        <v>0</v>
      </c>
      <c r="EE87" s="49" t="str">
        <f t="shared" si="928"/>
        <v/>
      </c>
      <c r="EF87" s="49" t="str">
        <f>IF(OR(EE87="",COUNTIF(EE85:EE88,EE87)=1),"",$BZ87)</f>
        <v/>
      </c>
      <c r="EG87" s="49" t="str">
        <f>IF(EE87="","",IF(COUNTIF(EE85:EE88,EE87)=1,EE87,EE87+RANK(EF87,EF85:EF88,0)-1))</f>
        <v/>
      </c>
      <c r="EH87" s="49" t="str">
        <f>IF(OR(EG87="",COUNTIF(EG85:EG88,EG87)=1),"",$BX87)</f>
        <v/>
      </c>
      <c r="EI87" s="49" t="str">
        <f>IF(EE87="","",IF(COUNTIF(EG85:EG88,EG87)=1,EG87,EG87+RANK(EH87,EH85:EH88,0)-1))</f>
        <v/>
      </c>
      <c r="EJ87" s="49" t="str">
        <f>IF(OR(EI87="",COUNTIF(EI85:EI88,EI87)=1),"",$BU87)</f>
        <v/>
      </c>
      <c r="EK87" s="49" t="str">
        <f>IF(EE87="","",IF(COUNTIF(EI85:EI88,EI87)=1,EI87,EI87+RANK(EJ87,EJ85:EJ88,0)-1))</f>
        <v/>
      </c>
      <c r="EL87" s="49">
        <f>IF(DT87&gt;0,CG83+DA83+RANK(EK87,EK85:EK88,1),)</f>
        <v>0</v>
      </c>
      <c r="EM87" s="14"/>
      <c r="EN87" s="49">
        <f t="shared" si="929"/>
        <v>0</v>
      </c>
      <c r="EO87" s="49">
        <f t="shared" si="930"/>
        <v>0</v>
      </c>
      <c r="EP87" s="49">
        <f t="shared" si="931"/>
        <v>0</v>
      </c>
      <c r="EQ87" s="49">
        <f t="shared" si="932"/>
        <v>0</v>
      </c>
      <c r="ER87" s="49">
        <f t="shared" si="933"/>
        <v>0</v>
      </c>
      <c r="ES87" s="49" t="str">
        <f t="shared" si="934"/>
        <v>J</v>
      </c>
      <c r="ET87" s="49">
        <f>IF(EN87&gt;0,RANK(ER87,ER85:ER88)+CG83+DA83+DU83,)</f>
        <v>0</v>
      </c>
      <c r="EU87" s="49">
        <f>IF(AND(EN87&gt;0,COUNTIF(ET85:ET88,ET87)&gt;1),SUMIFS($AI$4:$AI$108,$AF$4:$AF$108,$BT87,$M$4:$M$108,4)+SUMIFS($AK$4:$AK$108,$AH$4:$AH$108,$BT87,$M$4:$M$108,4)-SUMIFS($AK$4:$AK$108,$AF$4:$AF$108,$BT87,$M$4:$M$108,4)-SUMIFS($AI$4:$AI$108,$AH$4:$AH$108,$BT87,$M$4:$M$108,4),)</f>
        <v>0</v>
      </c>
      <c r="EV87" s="49">
        <f>IF(AND(EN87&gt;0,COUNTIF(ET85:ET88,ET87)&gt;1),ET87+RANK(EU87,EU85:EU88)-1,ET87)</f>
        <v>0</v>
      </c>
      <c r="EW87" s="49">
        <f t="shared" si="935"/>
        <v>0</v>
      </c>
      <c r="EX87" s="49">
        <f>IF(AND(EN87&gt;0,COUNTIF(EV85:EV88,EV87)&gt;1),EV87+RANK(EW87,EW85:EW88)-1,EV87)</f>
        <v>0</v>
      </c>
      <c r="EY87" s="49" t="str">
        <f t="shared" si="936"/>
        <v/>
      </c>
      <c r="EZ87" s="49" t="str">
        <f>IF(OR(EY87="",COUNTIF(EY85:EY88,EY87)=1),"",$BZ87)</f>
        <v/>
      </c>
      <c r="FA87" s="49" t="str">
        <f>IF(EY87="","",IF(COUNTIF(EY85:EY88,EY87)=1,EY87,EY87+RANK(EZ87,EZ85:EZ88,0)-1))</f>
        <v/>
      </c>
      <c r="FB87" s="49" t="str">
        <f>IF(OR(FA87="",COUNTIF(FA85:FA88,FA87)=1),"",$BX87)</f>
        <v/>
      </c>
      <c r="FC87" s="49" t="str">
        <f>IF(EY87="","",IF(COUNTIF(FA85:FA88,FA87)=1,FA87,FA87+RANK(FB87,FB85:FB88,0)-1))</f>
        <v/>
      </c>
      <c r="FD87" s="49" t="str">
        <f>IF(OR(FC87="",COUNTIF(FC85:FC88,FC87)=1),"",$BU87)</f>
        <v/>
      </c>
      <c r="FE87" s="49" t="str">
        <f>IF(EY87="","",IF(COUNTIF(FC85:FC88,FC87)=1,FC87,FC87+RANK(FD87,FD85:FD88,0)-1))</f>
        <v/>
      </c>
      <c r="FF87" s="49">
        <f>IF(EN87&gt;0,CG83+DA83+DU83+RANK(FE87,FE85:FE88,1),)</f>
        <v>0</v>
      </c>
      <c r="FG87" s="14"/>
      <c r="FH87" s="49">
        <f>IFERROR(VLOOKUP(FJ87,CF84:CX88,19,FALSE),IFERROR(VLOOKUP(FJ87,CZ84:DR88,19,FALSE),IFERROR(VLOOKUP(FJ87,DT84:EL88,19,FALSE),VLOOKUP(FJ87,EN84:FF88,19,FALSE))))</f>
        <v>1</v>
      </c>
      <c r="FI87" s="49">
        <f>RANK(FH87,FH85:FH88,1)+COUNTIF(FH85:FH87,FH87)-1</f>
        <v>3</v>
      </c>
      <c r="FJ87" s="14" t="str">
        <f t="shared" si="937"/>
        <v>Österrike</v>
      </c>
      <c r="FK87" s="42"/>
      <c r="FL87" s="42"/>
      <c r="FM87" s="42"/>
      <c r="FN87" s="42"/>
      <c r="FO87" s="42"/>
      <c r="FP87" s="42"/>
      <c r="FQ87" s="42"/>
      <c r="FR87" s="42"/>
      <c r="FS87" s="42"/>
      <c r="FT87" s="42"/>
      <c r="FU87" s="42"/>
      <c r="FV87" s="42"/>
      <c r="FW87" s="42"/>
      <c r="FX87" s="42"/>
      <c r="FY87" s="42"/>
      <c r="FZ87" s="44">
        <v>85</v>
      </c>
      <c r="GA87" s="44" t="str">
        <f t="shared" si="79"/>
        <v>IGBCJFLK</v>
      </c>
      <c r="GB87" s="44" t="s">
        <v>150</v>
      </c>
      <c r="GC87" s="44" t="s">
        <v>149</v>
      </c>
      <c r="GD87" s="44" t="s">
        <v>146</v>
      </c>
      <c r="GE87" s="44" t="s">
        <v>163</v>
      </c>
      <c r="GF87" s="44" t="s">
        <v>159</v>
      </c>
      <c r="GG87" s="44" t="s">
        <v>109</v>
      </c>
      <c r="GH87" s="44" t="s">
        <v>152</v>
      </c>
      <c r="GI87" s="44" t="s">
        <v>151</v>
      </c>
      <c r="GJ87" s="100" t="str">
        <f t="shared" ref="GJ87:GQ87" si="942">VLOOKUP(GB87,$FM$3:$FN$15,2,FALSE)</f>
        <v>Irak</v>
      </c>
      <c r="GK87" s="100" t="str">
        <f t="shared" si="942"/>
        <v>Iran</v>
      </c>
      <c r="GL87" s="100" t="str">
        <f t="shared" si="942"/>
        <v>Qatar</v>
      </c>
      <c r="GM87" s="100" t="str">
        <f t="shared" si="942"/>
        <v>Haiti</v>
      </c>
      <c r="GN87" s="100" t="str">
        <f t="shared" si="942"/>
        <v>Österrike</v>
      </c>
      <c r="GO87" s="100" t="str">
        <f t="shared" si="942"/>
        <v>Sverige</v>
      </c>
      <c r="GP87" s="100" t="str">
        <f t="shared" si="942"/>
        <v>Ghana</v>
      </c>
      <c r="GQ87" s="100" t="str">
        <f t="shared" si="942"/>
        <v>Uzbekistan</v>
      </c>
      <c r="GR87" s="42" t="str">
        <f t="shared" si="81"/>
        <v/>
      </c>
      <c r="GS87" s="42"/>
      <c r="GT87" s="42"/>
      <c r="GU87" s="42"/>
      <c r="GV87" s="42"/>
      <c r="GW87" s="42"/>
      <c r="GX87" s="127"/>
    </row>
    <row r="88" spans="1:206" ht="14.25" customHeight="1" x14ac:dyDescent="0.35">
      <c r="A88" s="42"/>
      <c r="B88" s="85">
        <v>44</v>
      </c>
      <c r="C88" s="86">
        <v>46196</v>
      </c>
      <c r="D88" s="87" t="s">
        <v>209</v>
      </c>
      <c r="E88" s="88" t="s">
        <v>157</v>
      </c>
      <c r="F88" s="89" t="s">
        <v>207</v>
      </c>
      <c r="G88" s="90"/>
      <c r="H88" s="85" t="s">
        <v>157</v>
      </c>
      <c r="I88" s="90"/>
      <c r="J88" s="85" t="str">
        <f t="shared" si="857"/>
        <v/>
      </c>
      <c r="K88" s="160">
        <f>IF(OR(G88="",I88="",'Resultat &amp; tabell'!G88="",'Resultat &amp; tabell'!I88=""),0,IF(G88='Resultat &amp; tabell'!G88,1,0)+IF(I88='Resultat &amp; tabell'!I88,1,0)+IF(J88='Resultat &amp; tabell'!J88,3,0))</f>
        <v>0</v>
      </c>
      <c r="L88" s="155"/>
      <c r="M88" s="92">
        <f t="shared" si="858"/>
        <v>1</v>
      </c>
      <c r="N88" s="46">
        <v>4</v>
      </c>
      <c r="O88" s="113" t="str">
        <f>VLOOKUP(N88,FI85:FJ88,2,FALSE)</f>
        <v>Jordanien</v>
      </c>
      <c r="P88" s="114">
        <f t="shared" si="859"/>
        <v>0</v>
      </c>
      <c r="Q88" s="114">
        <f t="shared" si="860"/>
        <v>0</v>
      </c>
      <c r="R88" s="114">
        <f t="shared" si="861"/>
        <v>0</v>
      </c>
      <c r="S88" s="114">
        <f t="shared" si="862"/>
        <v>0</v>
      </c>
      <c r="T88" s="114">
        <f t="shared" si="863"/>
        <v>0</v>
      </c>
      <c r="U88" s="114">
        <f t="shared" si="864"/>
        <v>0</v>
      </c>
      <c r="V88" s="106">
        <f t="shared" si="865"/>
        <v>0</v>
      </c>
      <c r="W88" s="42"/>
      <c r="X88" s="43"/>
      <c r="Y88" s="44"/>
      <c r="Z88" s="44"/>
      <c r="AA88" s="44"/>
      <c r="AB88" s="47"/>
      <c r="AC88" s="48"/>
      <c r="AD88" s="42"/>
      <c r="AE88" s="98">
        <f t="shared" ref="AE88:AH88" si="943">C88</f>
        <v>46196</v>
      </c>
      <c r="AF88" s="98" t="str">
        <f t="shared" si="943"/>
        <v>Jordanien</v>
      </c>
      <c r="AG88" s="98" t="str">
        <f t="shared" si="943"/>
        <v>-</v>
      </c>
      <c r="AH88" s="98" t="str">
        <f t="shared" si="943"/>
        <v>Algeriet</v>
      </c>
      <c r="AI88" s="90" t="str">
        <f t="shared" si="867"/>
        <v/>
      </c>
      <c r="AJ88" s="85" t="str">
        <f t="shared" si="868"/>
        <v>-</v>
      </c>
      <c r="AK88" s="90" t="str">
        <f t="shared" si="869"/>
        <v/>
      </c>
      <c r="AL88" s="85" t="str">
        <f t="shared" si="870"/>
        <v/>
      </c>
      <c r="AM88" s="91"/>
      <c r="AN88" s="49">
        <f t="shared" si="871"/>
        <v>0</v>
      </c>
      <c r="AO88" s="49">
        <f t="shared" si="872"/>
        <v>0</v>
      </c>
      <c r="AP88" s="49">
        <f t="shared" si="873"/>
        <v>0</v>
      </c>
      <c r="AQ88" s="49">
        <f t="shared" si="874"/>
        <v>0</v>
      </c>
      <c r="AR88" s="49">
        <f t="shared" si="875"/>
        <v>0</v>
      </c>
      <c r="AS88" s="49">
        <f t="shared" si="876"/>
        <v>0</v>
      </c>
      <c r="AT88" s="49">
        <f t="shared" si="877"/>
        <v>0</v>
      </c>
      <c r="AU88" s="49">
        <f t="shared" si="878"/>
        <v>0</v>
      </c>
      <c r="AV88" s="49">
        <f t="shared" si="879"/>
        <v>0</v>
      </c>
      <c r="AW88" s="49">
        <f t="shared" si="880"/>
        <v>0</v>
      </c>
      <c r="AX88" s="49">
        <f t="shared" si="881"/>
        <v>0</v>
      </c>
      <c r="AY88" s="49">
        <f t="shared" si="882"/>
        <v>0</v>
      </c>
      <c r="AZ88" s="49">
        <f t="shared" si="883"/>
        <v>0</v>
      </c>
      <c r="BA88" s="49">
        <f t="shared" si="884"/>
        <v>0</v>
      </c>
      <c r="BB88" s="49">
        <f t="shared" si="885"/>
        <v>0</v>
      </c>
      <c r="BC88" s="49">
        <f t="shared" si="886"/>
        <v>0</v>
      </c>
      <c r="BD88" s="49">
        <f t="shared" si="887"/>
        <v>0</v>
      </c>
      <c r="BE88" s="49">
        <f t="shared" si="888"/>
        <v>0</v>
      </c>
      <c r="BF88" s="49">
        <f t="shared" si="889"/>
        <v>0</v>
      </c>
      <c r="BG88" s="49">
        <f t="shared" si="890"/>
        <v>0</v>
      </c>
      <c r="BH88" s="49">
        <f t="shared" si="891"/>
        <v>0</v>
      </c>
      <c r="BI88" s="49">
        <f t="shared" si="892"/>
        <v>0</v>
      </c>
      <c r="BJ88" s="49">
        <f t="shared" si="893"/>
        <v>0</v>
      </c>
      <c r="BK88" s="49">
        <f t="shared" si="894"/>
        <v>0</v>
      </c>
      <c r="BL88" s="49">
        <f t="shared" si="895"/>
        <v>0</v>
      </c>
      <c r="BM88" s="49">
        <f t="shared" si="896"/>
        <v>0</v>
      </c>
      <c r="BN88" s="49">
        <f t="shared" si="897"/>
        <v>0</v>
      </c>
      <c r="BO88" s="49">
        <f t="shared" si="898"/>
        <v>0</v>
      </c>
      <c r="BP88" s="49">
        <f t="shared" si="899"/>
        <v>0</v>
      </c>
      <c r="BQ88" s="49">
        <f t="shared" si="900"/>
        <v>0</v>
      </c>
      <c r="BR88" s="14"/>
      <c r="BS88" s="14"/>
      <c r="BT88" s="115" t="s">
        <v>209</v>
      </c>
      <c r="BU88" s="49">
        <f t="shared" si="901"/>
        <v>0</v>
      </c>
      <c r="BV88" s="49">
        <f t="shared" si="902"/>
        <v>0</v>
      </c>
      <c r="BW88" s="49">
        <f t="shared" si="903"/>
        <v>0</v>
      </c>
      <c r="BX88" s="49">
        <f t="shared" si="904"/>
        <v>0</v>
      </c>
      <c r="BY88" s="49">
        <f t="shared" si="905"/>
        <v>0</v>
      </c>
      <c r="BZ88" s="49">
        <f t="shared" si="906"/>
        <v>0</v>
      </c>
      <c r="CA88" s="49">
        <f t="shared" si="907"/>
        <v>0</v>
      </c>
      <c r="CB88" s="116" t="s">
        <v>159</v>
      </c>
      <c r="CC88" s="99">
        <f>RANK(CA88,CA85:CA88)</f>
        <v>1</v>
      </c>
      <c r="CD88" s="49">
        <f>SUMPRODUCT((CA85:CA88=CA88)*(BZ85:BZ88&gt;BZ88))</f>
        <v>0</v>
      </c>
      <c r="CE88" s="14"/>
      <c r="CF88" s="115" t="str">
        <f t="shared" si="908"/>
        <v>Jordanien</v>
      </c>
      <c r="CG88" s="49">
        <f t="shared" si="909"/>
        <v>0</v>
      </c>
      <c r="CH88" s="49">
        <f t="shared" si="910"/>
        <v>0</v>
      </c>
      <c r="CI88" s="49">
        <f t="shared" si="911"/>
        <v>0</v>
      </c>
      <c r="CJ88" s="49">
        <f t="shared" si="912"/>
        <v>0</v>
      </c>
      <c r="CK88" s="49" t="str">
        <f t="shared" si="913"/>
        <v>J</v>
      </c>
      <c r="CL88" s="49">
        <f>IF(CF88&gt;0,RANK(CJ88,CJ85:CJ88),)</f>
        <v>1</v>
      </c>
      <c r="CM88" s="49">
        <f>IF(AND(CF88&gt;0,COUNTIF(CL85:CL88,CL88)&gt;1),SUMIFS($AI$4:$AI$108,$AF$4:$AF$108,$BT88,$M$4:$M$108,1)+SUMIFS($AK$4:$AK$108,$AH$4:$AH$108,$BT88,$M$4:$M$108,1)-SUMIFS($AK$4:$AK$108,$AF$4:$AF$108,$BT88,$M$4:$M$108,1)-SUMIFS($AI$4:$AI$108,$AH$4:$AH$108,$BT88,$M$4:$M$108,1),)</f>
        <v>0</v>
      </c>
      <c r="CN88" s="49">
        <f>IF(AND(CF88&gt;0,COUNTIF(CL85:CL88,CL88)&gt;1),CL88+RANK(CM88,CM85:CM88)-1,CL88)</f>
        <v>1</v>
      </c>
      <c r="CO88" s="49">
        <f>IF(AND(CF88&gt;0,COUNTIF(CN85:CN88,CN88)&gt;1),SUMIFS($AI$4:$AI$108,$AF$4:$AF$108,$BT88,$M$4:$M$108,1)+SUMIFS($AK$4:$AK$108,$AH$4:$AH$108,$BT88,$M$4:$M$108,1),)</f>
        <v>0</v>
      </c>
      <c r="CP88" s="49">
        <f>IF(AND(CF88&gt;0,COUNTIF(CN85:CN88,CN88)&gt;1),CN88+RANK(CO88,CO85:CO88)-1,CN88)</f>
        <v>1</v>
      </c>
      <c r="CQ88" s="49">
        <f t="shared" si="914"/>
        <v>1</v>
      </c>
      <c r="CR88" s="49">
        <f>IF(OR(CQ88="",COUNTIF(CQ85:CQ88,CQ88)=1),"",$BZ88)</f>
        <v>0</v>
      </c>
      <c r="CS88" s="49">
        <f>IF(CQ88="","",IF(COUNTIF(CQ85:CQ88,CQ88)=1,CQ88,CQ88+RANK(CR88,CR85:CR88,0)-1))</f>
        <v>1</v>
      </c>
      <c r="CT88" s="49">
        <f>IF(OR(CS88="",COUNTIF(CS85:CS88,CS88)=1),"",$BX88)</f>
        <v>0</v>
      </c>
      <c r="CU88" s="49">
        <f>IF(CQ88="","",IF(COUNTIF(CS85:CS88,CS88)=1,CS88,CS88+RANK(CT88,CT85:CT88,0)-1))</f>
        <v>1</v>
      </c>
      <c r="CV88" s="49">
        <f>IF(OR(CU88="",COUNTIF(CU85:CU88,CU88)=1),"",$BU88)</f>
        <v>0</v>
      </c>
      <c r="CW88" s="49">
        <f>IF(CQ88="","",IF(COUNTIF(CU85:CU88,CU88)=1,CU88,CU88+RANK(CV88,CV85:CV88,0)-1))</f>
        <v>1</v>
      </c>
      <c r="CX88" s="49">
        <f>IF(CF88&gt;0,BM83+RANK(CW88,CW85:CW88,1),)</f>
        <v>1</v>
      </c>
      <c r="CY88" s="14"/>
      <c r="CZ88" s="115">
        <f t="shared" si="915"/>
        <v>0</v>
      </c>
      <c r="DA88" s="49">
        <f t="shared" si="916"/>
        <v>0</v>
      </c>
      <c r="DB88" s="49">
        <f t="shared" si="917"/>
        <v>0</v>
      </c>
      <c r="DC88" s="49">
        <f t="shared" si="918"/>
        <v>0</v>
      </c>
      <c r="DD88" s="49">
        <f t="shared" si="919"/>
        <v>0</v>
      </c>
      <c r="DE88" s="49" t="str">
        <f t="shared" si="920"/>
        <v>J</v>
      </c>
      <c r="DF88" s="49">
        <f>IF(CZ88&gt;0,RANK(DD88,DD85:DD88)+CG83,)</f>
        <v>0</v>
      </c>
      <c r="DG88" s="49">
        <f>IF(AND(CZ88&gt;0,COUNTIF(DF85:DF88,DF88)&gt;1),SUMIFS($AI$4:$AI$108,$AF$4:$AF$108,$BT88,$M$4:$M$108,2)+SUMIFS($AK$4:$AK$108,$AH$4:$AH108,$BT88,$M$4:$M$108,2)-SUMIFS($AK$4:$AK$108,$AF$4:$AF$108,$BT88,$M$4:$M$108,2)-SUMIFS($AI$4:$AI$108,$AH$4:$AH$108,$BT88,$M$4:$M$108,2),)</f>
        <v>0</v>
      </c>
      <c r="DH88" s="49">
        <f>IF(AND(CZ88&gt;0,COUNTIF(DF85:DF88,DF88)&gt;1),DF88+RANK(DG88,DG85:DG88)-1,DF88)</f>
        <v>0</v>
      </c>
      <c r="DI88" s="49">
        <f>IF(AND(CZ88&gt;0,COUNTIF(DH85:DH88,DH88)&gt;1),SUMIFS($AI$4:$AI$108,$AF$4:$AF$108,$BT88,$M$4:$M$108,2)+SUMIFS($AK$4:$AK$108,$AH$4:$AH$108,$BT88,$M$4:$M$108,2),)</f>
        <v>0</v>
      </c>
      <c r="DJ88" s="49">
        <f>IF(AND(CZ88&gt;0,COUNTIF(DH85:DH88,DH88)&gt;1),DH88+RANK(DI88,DI85:DI88)-1,DH88)</f>
        <v>0</v>
      </c>
      <c r="DK88" s="49" t="str">
        <f t="shared" si="921"/>
        <v/>
      </c>
      <c r="DL88" s="49" t="str">
        <f>IF(OR(DK88="",COUNTIF(DK85:DK88,DK88)=1),"",$BZ88)</f>
        <v/>
      </c>
      <c r="DM88" s="49" t="str">
        <f>IF(DK88="","",IF(COUNTIF(DK85:DK88,DK88)=1,DK88,DK88+RANK(DL88,DL85:DL88,0)-1))</f>
        <v/>
      </c>
      <c r="DN88" s="49" t="str">
        <f>IF(OR(DM88="",COUNTIF(DM85:DM88,DM88)=1),"",$BX88)</f>
        <v/>
      </c>
      <c r="DO88" s="49" t="str">
        <f>IF(DK88="","",IF(COUNTIF(DM85:DM88,DM88)=1,DM88,DM88+RANK(DN88,DN85:DN88,0)-1))</f>
        <v/>
      </c>
      <c r="DP88" s="49" t="str">
        <f>IF(OR(DO88="",COUNTIF(DO85:DO88,DO88)=1),"",$BU88)</f>
        <v/>
      </c>
      <c r="DQ88" s="49" t="str">
        <f>IF(DK88="","",IF(COUNTIF(DO85:DO88,DO88)=1,DO88,DO88+RANK(DP88,DP85:DP88,0)-1))</f>
        <v/>
      </c>
      <c r="DR88" s="49">
        <f>IF(CZ88&gt;0,CG83+RANK(DQ88,DQ85:DQ88,1),)</f>
        <v>0</v>
      </c>
      <c r="DS88" s="14"/>
      <c r="DT88" s="116">
        <f t="shared" si="922"/>
        <v>0</v>
      </c>
      <c r="DU88" s="49">
        <f t="shared" si="923"/>
        <v>0</v>
      </c>
      <c r="DV88" s="49">
        <f t="shared" si="924"/>
        <v>0</v>
      </c>
      <c r="DW88" s="49">
        <f t="shared" si="925"/>
        <v>0</v>
      </c>
      <c r="DX88" s="49">
        <f t="shared" si="926"/>
        <v>0</v>
      </c>
      <c r="DY88" s="49" t="str">
        <f t="shared" si="927"/>
        <v>J</v>
      </c>
      <c r="DZ88" s="49">
        <f>IF(DT88&gt;0,RANK(DX88,DX85:DX88)+CG83+DA83,)</f>
        <v>0</v>
      </c>
      <c r="EA88" s="49">
        <f>IF(AND(DT88&gt;0,COUNTIF(DZ85:DZ88,DZ88)&gt;1),SUMIFS($AI$4:$AI$108,$AF$4:$AF$108,$BT88,$M$4:$M$108,3)+SUMIFS($AK$4:$AK$108,$AH$4:$AH$108,$BT88,$M$4:$M$108,3)-SUMIFS($AK$4:$AK$108,$AF$4:$AF$108,$BT88,$M$4:$M$108,3)-SUMIFS($AI$4:$AI$108,$AH$4:$AH$108,$BT88,$M$4:$M$108,3),)</f>
        <v>0</v>
      </c>
      <c r="EB88" s="49">
        <f>IF(AND(DT88&gt;0,COUNTIF(DZ85:DZ88,DZ88)&gt;1),DZ88+RANK(EA88,EA85:EA88)-1,DZ88)</f>
        <v>0</v>
      </c>
      <c r="EC88" s="49">
        <f>IF(AND(DT88&gt;0,COUNTIF(EB85:EB88,EB88)&gt;1),SUMIFS($AI$4:$AI$108,$AF$4:$AF$108,$BT88,$M$4:$M$108,3)+SUMIFS($AK$4:$AK$108,$AH$4:$AH$108,$BT88,$M$4:$M$108,3),)</f>
        <v>0</v>
      </c>
      <c r="ED88" s="49">
        <f>IF(AND(DT88&gt;0,COUNTIF(EB85:EB88,EB88)&gt;1),EB88+RANK(EC88,EC85:EC88)-1,EB88)</f>
        <v>0</v>
      </c>
      <c r="EE88" s="49" t="str">
        <f t="shared" si="928"/>
        <v/>
      </c>
      <c r="EF88" s="49" t="str">
        <f>IF(OR(EE88="",COUNTIF(EE85:EE88,EE88)=1),"",$BZ88)</f>
        <v/>
      </c>
      <c r="EG88" s="49" t="str">
        <f>IF(EE88="","",IF(COUNTIF(EE85:EE88,EE88)=1,EE88,EE88+RANK(EF88,EF85:EF88,0)-1))</f>
        <v/>
      </c>
      <c r="EH88" s="49" t="str">
        <f>IF(OR(EG88="",COUNTIF(EG85:EG88,EG88)=1),"",$BX88)</f>
        <v/>
      </c>
      <c r="EI88" s="49" t="str">
        <f>IF(EE88="","",IF(COUNTIF(EG85:EG88,EG88)=1,EG88,EG88+RANK(EH88,EH85:EH88,0)-1))</f>
        <v/>
      </c>
      <c r="EJ88" s="49" t="str">
        <f>IF(OR(EI88="",COUNTIF(EI85:EI88,EI88)=1),"",$BU88)</f>
        <v/>
      </c>
      <c r="EK88" s="49" t="str">
        <f>IF(EE88="","",IF(COUNTIF(EI85:EI88,EI88)=1,EI88,EI88+RANK(EJ88,EJ85:EJ88,0)-1))</f>
        <v/>
      </c>
      <c r="EL88" s="49">
        <f>IF(DT88&gt;0,CG83+DA83+RANK(EK88,EK85:EK88,1),)</f>
        <v>0</v>
      </c>
      <c r="EM88" s="14"/>
      <c r="EN88" s="49">
        <f t="shared" si="929"/>
        <v>0</v>
      </c>
      <c r="EO88" s="49">
        <f t="shared" si="930"/>
        <v>0</v>
      </c>
      <c r="EP88" s="49">
        <f t="shared" si="931"/>
        <v>0</v>
      </c>
      <c r="EQ88" s="49">
        <f t="shared" si="932"/>
        <v>0</v>
      </c>
      <c r="ER88" s="49">
        <f t="shared" si="933"/>
        <v>0</v>
      </c>
      <c r="ES88" s="49" t="str">
        <f t="shared" si="934"/>
        <v>J</v>
      </c>
      <c r="ET88" s="49">
        <f>IF(EN88&gt;0,RANK(ER88,ER85:ER88)+CG83+DA83+DU83,)</f>
        <v>0</v>
      </c>
      <c r="EU88" s="49">
        <f>IF(AND(EN88&gt;0,COUNTIF(ET85:ET88,ET88)&gt;1),SUMIFS($AI$4:$AI$108,$AF$4:$AF$108,$BT88,$M$4:$M$108,4)+SUMIFS($AK$4:$AK$108,$AH$4:$AH$108,$BT88,$M$4:$M$108,4)-SUMIFS($AK$4:$AK$108,$AF$4:$AF$108,$BT88,$M$4:$M$108,4)-SUMIFS($AI$4:$AI$108,$AH$4:$AH$108,$BT88,$M$4:$M$108,4),)</f>
        <v>0</v>
      </c>
      <c r="EV88" s="49">
        <f>IF(AND(EN88&gt;0,COUNTIF(ET85:ET88,ET88)&gt;1),ET88+RANK(EU88,EU85:EU88)-1,ET88)</f>
        <v>0</v>
      </c>
      <c r="EW88" s="49">
        <f t="shared" si="935"/>
        <v>0</v>
      </c>
      <c r="EX88" s="49">
        <f>IF(AND(EN88&gt;0,COUNTIF(EV85:EV88,EV88)&gt;1),EV88+RANK(EW88,EW85:EW88)-1,EV88)</f>
        <v>0</v>
      </c>
      <c r="EY88" s="49" t="str">
        <f t="shared" si="936"/>
        <v/>
      </c>
      <c r="EZ88" s="49" t="str">
        <f>IF(OR(EY88="",COUNTIF(EY85:EY88,EY88)=1),"",$BZ88)</f>
        <v/>
      </c>
      <c r="FA88" s="49" t="str">
        <f>IF(EY88="","",IF(COUNTIF(EY85:EY88,EY88)=1,EY88,EY88+RANK(EZ88,EZ85:EZ88,0)-1))</f>
        <v/>
      </c>
      <c r="FB88" s="49" t="str">
        <f>IF(OR(FA88="",COUNTIF(FA85:FA88,FA88)=1),"",$BX88)</f>
        <v/>
      </c>
      <c r="FC88" s="49" t="str">
        <f>IF(EY88="","",IF(COUNTIF(FA85:FA88,FA88)=1,FA88,FA88+RANK(FB88,FB85:FB88,0)-1))</f>
        <v/>
      </c>
      <c r="FD88" s="49" t="str">
        <f>IF(OR(FC88="",COUNTIF(FC85:FC88,FC88)=1),"",$BU88)</f>
        <v/>
      </c>
      <c r="FE88" s="49" t="str">
        <f>IF(EY88="","",IF(COUNTIF(FC85:FC88,FC88)=1,FC88,FC88+RANK(FD88,FD85:FD88,0)-1))</f>
        <v/>
      </c>
      <c r="FF88" s="49">
        <f>IF(EN88&gt;0,CG83+DA83+DU83+RANK(FE88,FE85:FE88,1),)</f>
        <v>0</v>
      </c>
      <c r="FG88" s="14"/>
      <c r="FH88" s="49">
        <f>IFERROR(VLOOKUP(FJ88,CF84:CX88,19,FALSE),IFERROR(VLOOKUP(FJ88,CZ84:DR88,19,FALSE),IFERROR(VLOOKUP(FJ88,DT84:EL88,19,FALSE),VLOOKUP(FJ88,EN84:FF88,19,FALSE))))</f>
        <v>1</v>
      </c>
      <c r="FI88" s="49">
        <f>RANK(FH88,FH85:FH88,1)+COUNTIF(FH85:FH88,FH88)-1</f>
        <v>4</v>
      </c>
      <c r="FJ88" s="14" t="str">
        <f t="shared" si="937"/>
        <v>Jordanien</v>
      </c>
      <c r="FK88" s="42"/>
      <c r="FL88" s="42"/>
      <c r="FM88" s="42"/>
      <c r="FN88" s="42"/>
      <c r="FO88" s="42"/>
      <c r="FP88" s="42"/>
      <c r="FQ88" s="42"/>
      <c r="FR88" s="42"/>
      <c r="FS88" s="42"/>
      <c r="FT88" s="42"/>
      <c r="FU88" s="42"/>
      <c r="FV88" s="42"/>
      <c r="FW88" s="42"/>
      <c r="FX88" s="42"/>
      <c r="FY88" s="42"/>
      <c r="FZ88" s="44">
        <v>86</v>
      </c>
      <c r="GA88" s="44" t="str">
        <f t="shared" si="79"/>
        <v>HGBCJFLK</v>
      </c>
      <c r="GB88" s="44" t="s">
        <v>160</v>
      </c>
      <c r="GC88" s="44" t="s">
        <v>149</v>
      </c>
      <c r="GD88" s="44" t="s">
        <v>146</v>
      </c>
      <c r="GE88" s="44" t="s">
        <v>163</v>
      </c>
      <c r="GF88" s="44" t="s">
        <v>159</v>
      </c>
      <c r="GG88" s="44" t="s">
        <v>109</v>
      </c>
      <c r="GH88" s="44" t="s">
        <v>152</v>
      </c>
      <c r="GI88" s="44" t="s">
        <v>151</v>
      </c>
      <c r="GJ88" s="100" t="str">
        <f t="shared" ref="GJ88:GQ88" si="944">VLOOKUP(GB88,$FM$3:$FN$15,2,FALSE)</f>
        <v>Saudiarabien</v>
      </c>
      <c r="GK88" s="100" t="str">
        <f t="shared" si="944"/>
        <v>Iran</v>
      </c>
      <c r="GL88" s="100" t="str">
        <f t="shared" si="944"/>
        <v>Qatar</v>
      </c>
      <c r="GM88" s="100" t="str">
        <f t="shared" si="944"/>
        <v>Haiti</v>
      </c>
      <c r="GN88" s="100" t="str">
        <f t="shared" si="944"/>
        <v>Österrike</v>
      </c>
      <c r="GO88" s="100" t="str">
        <f t="shared" si="944"/>
        <v>Sverige</v>
      </c>
      <c r="GP88" s="100" t="str">
        <f t="shared" si="944"/>
        <v>Ghana</v>
      </c>
      <c r="GQ88" s="100" t="str">
        <f t="shared" si="944"/>
        <v>Uzbekistan</v>
      </c>
      <c r="GR88" s="42" t="str">
        <f t="shared" si="81"/>
        <v/>
      </c>
      <c r="GS88" s="42"/>
      <c r="GT88" s="42"/>
      <c r="GU88" s="42"/>
      <c r="GV88" s="42"/>
      <c r="GW88" s="42"/>
      <c r="GX88" s="127"/>
    </row>
    <row r="89" spans="1:206" ht="14.25" customHeight="1" x14ac:dyDescent="0.35">
      <c r="A89" s="42"/>
      <c r="B89" s="85">
        <v>69</v>
      </c>
      <c r="C89" s="86">
        <v>46201</v>
      </c>
      <c r="D89" s="87" t="s">
        <v>207</v>
      </c>
      <c r="E89" s="88" t="s">
        <v>157</v>
      </c>
      <c r="F89" s="89" t="s">
        <v>208</v>
      </c>
      <c r="G89" s="90"/>
      <c r="H89" s="85" t="s">
        <v>157</v>
      </c>
      <c r="I89" s="90"/>
      <c r="J89" s="85" t="str">
        <f t="shared" si="857"/>
        <v/>
      </c>
      <c r="K89" s="160">
        <f>IF(OR(G89="",I89="",'Resultat &amp; tabell'!G89="",'Resultat &amp; tabell'!I89=""),0,IF(G89='Resultat &amp; tabell'!G89,1,0)+IF(I89='Resultat &amp; tabell'!I89,1,0)+IF(J89='Resultat &amp; tabell'!J89,3,0))</f>
        <v>0</v>
      </c>
      <c r="L89" s="155"/>
      <c r="M89" s="92">
        <f t="shared" si="858"/>
        <v>1</v>
      </c>
      <c r="N89" s="46"/>
      <c r="O89" s="118" t="str">
        <f>IF(COUNTBLANK(G85:G90)+COUNTBLANK(I85:I90)=0,"Resultat OK","Fyll i resultat")</f>
        <v>Fyll i resultat</v>
      </c>
      <c r="P89" s="102"/>
      <c r="Q89" s="102"/>
      <c r="R89" s="102"/>
      <c r="S89" s="102"/>
      <c r="T89" s="102"/>
      <c r="U89" s="102"/>
      <c r="V89" s="43"/>
      <c r="W89" s="42"/>
      <c r="X89" s="43"/>
      <c r="Y89" s="44"/>
      <c r="Z89" s="44"/>
      <c r="AA89" s="44"/>
      <c r="AB89" s="47"/>
      <c r="AC89" s="48"/>
      <c r="AD89" s="42"/>
      <c r="AE89" s="98">
        <f t="shared" ref="AE89:AH89" si="945">C89</f>
        <v>46201</v>
      </c>
      <c r="AF89" s="98" t="str">
        <f t="shared" si="945"/>
        <v>Algeriet</v>
      </c>
      <c r="AG89" s="98" t="str">
        <f t="shared" si="945"/>
        <v>-</v>
      </c>
      <c r="AH89" s="98" t="str">
        <f t="shared" si="945"/>
        <v>Österrike</v>
      </c>
      <c r="AI89" s="90" t="str">
        <f t="shared" si="867"/>
        <v/>
      </c>
      <c r="AJ89" s="85" t="str">
        <f t="shared" si="868"/>
        <v>-</v>
      </c>
      <c r="AK89" s="90" t="str">
        <f t="shared" si="869"/>
        <v/>
      </c>
      <c r="AL89" s="85" t="str">
        <f t="shared" si="870"/>
        <v/>
      </c>
      <c r="AM89" s="91"/>
      <c r="AN89" s="49">
        <f t="shared" si="871"/>
        <v>0</v>
      </c>
      <c r="AO89" s="49">
        <f t="shared" si="872"/>
        <v>0</v>
      </c>
      <c r="AP89" s="49">
        <f t="shared" si="873"/>
        <v>0</v>
      </c>
      <c r="AQ89" s="49">
        <f t="shared" si="874"/>
        <v>0</v>
      </c>
      <c r="AR89" s="49">
        <f t="shared" si="875"/>
        <v>0</v>
      </c>
      <c r="AS89" s="49">
        <f t="shared" si="876"/>
        <v>0</v>
      </c>
      <c r="AT89" s="49">
        <f t="shared" si="877"/>
        <v>0</v>
      </c>
      <c r="AU89" s="49">
        <f t="shared" si="878"/>
        <v>0</v>
      </c>
      <c r="AV89" s="49">
        <f t="shared" si="879"/>
        <v>0</v>
      </c>
      <c r="AW89" s="49">
        <f t="shared" si="880"/>
        <v>0</v>
      </c>
      <c r="AX89" s="49">
        <f t="shared" si="881"/>
        <v>0</v>
      </c>
      <c r="AY89" s="49">
        <f t="shared" si="882"/>
        <v>0</v>
      </c>
      <c r="AZ89" s="49">
        <f t="shared" si="883"/>
        <v>0</v>
      </c>
      <c r="BA89" s="49">
        <f t="shared" si="884"/>
        <v>0</v>
      </c>
      <c r="BB89" s="49">
        <f t="shared" si="885"/>
        <v>0</v>
      </c>
      <c r="BC89" s="49">
        <f t="shared" si="886"/>
        <v>0</v>
      </c>
      <c r="BD89" s="49">
        <f t="shared" si="887"/>
        <v>0</v>
      </c>
      <c r="BE89" s="49">
        <f t="shared" si="888"/>
        <v>0</v>
      </c>
      <c r="BF89" s="49">
        <f t="shared" si="889"/>
        <v>0</v>
      </c>
      <c r="BG89" s="49">
        <f t="shared" si="890"/>
        <v>0</v>
      </c>
      <c r="BH89" s="49">
        <f t="shared" si="891"/>
        <v>0</v>
      </c>
      <c r="BI89" s="49">
        <f t="shared" si="892"/>
        <v>0</v>
      </c>
      <c r="BJ89" s="49">
        <f t="shared" si="893"/>
        <v>0</v>
      </c>
      <c r="BK89" s="49">
        <f t="shared" si="894"/>
        <v>0</v>
      </c>
      <c r="BL89" s="49">
        <f t="shared" si="895"/>
        <v>0</v>
      </c>
      <c r="BM89" s="49">
        <f t="shared" si="896"/>
        <v>0</v>
      </c>
      <c r="BN89" s="49">
        <f t="shared" si="897"/>
        <v>0</v>
      </c>
      <c r="BO89" s="49">
        <f t="shared" si="898"/>
        <v>0</v>
      </c>
      <c r="BP89" s="49">
        <f t="shared" si="899"/>
        <v>0</v>
      </c>
      <c r="BQ89" s="49">
        <f t="shared" si="900"/>
        <v>0</v>
      </c>
      <c r="BR89" s="14"/>
      <c r="BS89" s="14"/>
      <c r="BT89" s="14"/>
      <c r="BU89" s="49"/>
      <c r="BV89" s="49"/>
      <c r="BW89" s="49"/>
      <c r="BX89" s="49"/>
      <c r="BY89" s="49"/>
      <c r="BZ89" s="49"/>
      <c r="CA89" s="49"/>
      <c r="CB89" s="14"/>
      <c r="CC89" s="49"/>
      <c r="CD89" s="49"/>
      <c r="CE89" s="14"/>
      <c r="CF89" s="14"/>
      <c r="CG89" s="49"/>
      <c r="CH89" s="49"/>
      <c r="CI89" s="49"/>
      <c r="CJ89" s="49"/>
      <c r="CK89" s="49"/>
      <c r="CL89" s="49"/>
      <c r="CM89" s="49"/>
      <c r="CN89" s="49"/>
      <c r="CO89" s="49"/>
      <c r="CP89" s="49"/>
      <c r="CQ89" s="49"/>
      <c r="CR89" s="49"/>
      <c r="CS89" s="49"/>
      <c r="CT89" s="49"/>
      <c r="CU89" s="49"/>
      <c r="CV89" s="49"/>
      <c r="CW89" s="49"/>
      <c r="CX89" s="49"/>
      <c r="CY89" s="14"/>
      <c r="CZ89" s="14"/>
      <c r="DA89" s="49"/>
      <c r="DB89" s="49"/>
      <c r="DC89" s="49"/>
      <c r="DD89" s="49"/>
      <c r="DE89" s="49"/>
      <c r="DF89" s="49"/>
      <c r="DG89" s="49"/>
      <c r="DH89" s="49"/>
      <c r="DI89" s="49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49"/>
      <c r="DU89" s="49"/>
      <c r="DV89" s="49"/>
      <c r="DW89" s="49"/>
      <c r="DX89" s="49"/>
      <c r="DY89" s="49"/>
      <c r="DZ89" s="49"/>
      <c r="EA89" s="49"/>
      <c r="EB89" s="49"/>
      <c r="EC89" s="49"/>
      <c r="ED89" s="49"/>
      <c r="EE89" s="49"/>
      <c r="EF89" s="49"/>
      <c r="EG89" s="49"/>
      <c r="EH89" s="49"/>
      <c r="EI89" s="49"/>
      <c r="EJ89" s="49"/>
      <c r="EK89" s="49"/>
      <c r="EL89" s="49"/>
      <c r="EM89" s="14"/>
      <c r="EN89" s="49"/>
      <c r="EO89" s="49"/>
      <c r="EP89" s="49"/>
      <c r="EQ89" s="49"/>
      <c r="ER89" s="49"/>
      <c r="ES89" s="49"/>
      <c r="ET89" s="49"/>
      <c r="EU89" s="49"/>
      <c r="EV89" s="49"/>
      <c r="EW89" s="49"/>
      <c r="EX89" s="49"/>
      <c r="EY89" s="49"/>
      <c r="EZ89" s="49"/>
      <c r="FA89" s="49"/>
      <c r="FB89" s="49"/>
      <c r="FC89" s="49"/>
      <c r="FD89" s="49"/>
      <c r="FE89" s="49"/>
      <c r="FF89" s="49"/>
      <c r="FG89" s="14"/>
      <c r="FH89" s="49"/>
      <c r="FI89" s="49"/>
      <c r="FJ89" s="14"/>
      <c r="FK89" s="42"/>
      <c r="FL89" s="42"/>
      <c r="FM89" s="42"/>
      <c r="FN89" s="42"/>
      <c r="FO89" s="42"/>
      <c r="FP89" s="42"/>
      <c r="FQ89" s="42"/>
      <c r="FR89" s="42"/>
      <c r="FS89" s="42"/>
      <c r="FT89" s="42"/>
      <c r="FU89" s="42"/>
      <c r="FV89" s="42"/>
      <c r="FW89" s="42"/>
      <c r="FX89" s="42"/>
      <c r="FY89" s="42"/>
      <c r="FZ89" s="44">
        <v>87</v>
      </c>
      <c r="GA89" s="44" t="str">
        <f t="shared" si="79"/>
        <v>HGBCIFLK</v>
      </c>
      <c r="GB89" s="44" t="s">
        <v>160</v>
      </c>
      <c r="GC89" s="44" t="s">
        <v>149</v>
      </c>
      <c r="GD89" s="44" t="s">
        <v>146</v>
      </c>
      <c r="GE89" s="44" t="s">
        <v>163</v>
      </c>
      <c r="GF89" s="44" t="s">
        <v>150</v>
      </c>
      <c r="GG89" s="44" t="s">
        <v>109</v>
      </c>
      <c r="GH89" s="44" t="s">
        <v>152</v>
      </c>
      <c r="GI89" s="44" t="s">
        <v>151</v>
      </c>
      <c r="GJ89" s="100" t="str">
        <f t="shared" ref="GJ89:GQ89" si="946">VLOOKUP(GB89,$FM$3:$FN$15,2,FALSE)</f>
        <v>Saudiarabien</v>
      </c>
      <c r="GK89" s="100" t="str">
        <f t="shared" si="946"/>
        <v>Iran</v>
      </c>
      <c r="GL89" s="100" t="str">
        <f t="shared" si="946"/>
        <v>Qatar</v>
      </c>
      <c r="GM89" s="100" t="str">
        <f t="shared" si="946"/>
        <v>Haiti</v>
      </c>
      <c r="GN89" s="100" t="str">
        <f t="shared" si="946"/>
        <v>Irak</v>
      </c>
      <c r="GO89" s="100" t="str">
        <f t="shared" si="946"/>
        <v>Sverige</v>
      </c>
      <c r="GP89" s="100" t="str">
        <f t="shared" si="946"/>
        <v>Ghana</v>
      </c>
      <c r="GQ89" s="100" t="str">
        <f t="shared" si="946"/>
        <v>Uzbekistan</v>
      </c>
      <c r="GR89" s="42" t="str">
        <f t="shared" si="81"/>
        <v/>
      </c>
      <c r="GS89" s="42"/>
      <c r="GT89" s="42"/>
      <c r="GU89" s="42"/>
      <c r="GV89" s="42"/>
      <c r="GW89" s="42"/>
      <c r="GX89" s="127"/>
    </row>
    <row r="90" spans="1:206" ht="14.25" customHeight="1" x14ac:dyDescent="0.35">
      <c r="A90" s="42"/>
      <c r="B90" s="85">
        <v>70</v>
      </c>
      <c r="C90" s="86">
        <v>46201</v>
      </c>
      <c r="D90" s="87" t="s">
        <v>209</v>
      </c>
      <c r="E90" s="88" t="s">
        <v>157</v>
      </c>
      <c r="F90" s="89" t="s">
        <v>206</v>
      </c>
      <c r="G90" s="90"/>
      <c r="H90" s="85" t="s">
        <v>157</v>
      </c>
      <c r="I90" s="90"/>
      <c r="J90" s="85" t="str">
        <f t="shared" si="857"/>
        <v/>
      </c>
      <c r="K90" s="160">
        <f>IF(OR(G90="",I90="",'Resultat &amp; tabell'!G90="",'Resultat &amp; tabell'!I90=""),0,IF(G90='Resultat &amp; tabell'!G90,1,0)+IF(I90='Resultat &amp; tabell'!I90,1,0)+IF(J90='Resultat &amp; tabell'!J90,3,0))</f>
        <v>0</v>
      </c>
      <c r="L90" s="155"/>
      <c r="M90" s="92">
        <f t="shared" si="858"/>
        <v>1</v>
      </c>
      <c r="N90" s="46"/>
      <c r="O90" s="42"/>
      <c r="P90" s="42"/>
      <c r="Q90" s="42"/>
      <c r="R90" s="42"/>
      <c r="S90" s="42"/>
      <c r="T90" s="42"/>
      <c r="U90" s="42"/>
      <c r="V90" s="43"/>
      <c r="W90" s="42"/>
      <c r="X90" s="43"/>
      <c r="Y90" s="44"/>
      <c r="Z90" s="44"/>
      <c r="AA90" s="44"/>
      <c r="AB90" s="47"/>
      <c r="AC90" s="48"/>
      <c r="AD90" s="42"/>
      <c r="AE90" s="98">
        <f t="shared" ref="AE90:AH90" si="947">C90</f>
        <v>46201</v>
      </c>
      <c r="AF90" s="98" t="str">
        <f t="shared" si="947"/>
        <v>Jordanien</v>
      </c>
      <c r="AG90" s="98" t="str">
        <f t="shared" si="947"/>
        <v>-</v>
      </c>
      <c r="AH90" s="98" t="str">
        <f t="shared" si="947"/>
        <v>Argentina</v>
      </c>
      <c r="AI90" s="90" t="str">
        <f t="shared" si="867"/>
        <v/>
      </c>
      <c r="AJ90" s="85" t="str">
        <f t="shared" si="868"/>
        <v>-</v>
      </c>
      <c r="AK90" s="90" t="str">
        <f t="shared" si="869"/>
        <v/>
      </c>
      <c r="AL90" s="85" t="str">
        <f t="shared" si="870"/>
        <v/>
      </c>
      <c r="AM90" s="91"/>
      <c r="AN90" s="49">
        <f t="shared" si="871"/>
        <v>0</v>
      </c>
      <c r="AO90" s="49">
        <f t="shared" si="872"/>
        <v>0</v>
      </c>
      <c r="AP90" s="49">
        <f t="shared" si="873"/>
        <v>0</v>
      </c>
      <c r="AQ90" s="49">
        <f t="shared" si="874"/>
        <v>0</v>
      </c>
      <c r="AR90" s="49">
        <f t="shared" si="875"/>
        <v>0</v>
      </c>
      <c r="AS90" s="49">
        <f t="shared" si="876"/>
        <v>0</v>
      </c>
      <c r="AT90" s="49">
        <f t="shared" si="877"/>
        <v>0</v>
      </c>
      <c r="AU90" s="49">
        <f t="shared" si="878"/>
        <v>0</v>
      </c>
      <c r="AV90" s="49">
        <f t="shared" si="879"/>
        <v>0</v>
      </c>
      <c r="AW90" s="49">
        <f t="shared" si="880"/>
        <v>0</v>
      </c>
      <c r="AX90" s="49">
        <f t="shared" si="881"/>
        <v>0</v>
      </c>
      <c r="AY90" s="49">
        <f t="shared" si="882"/>
        <v>0</v>
      </c>
      <c r="AZ90" s="49">
        <f t="shared" si="883"/>
        <v>0</v>
      </c>
      <c r="BA90" s="49">
        <f t="shared" si="884"/>
        <v>0</v>
      </c>
      <c r="BB90" s="49">
        <f t="shared" si="885"/>
        <v>0</v>
      </c>
      <c r="BC90" s="49">
        <f t="shared" si="886"/>
        <v>0</v>
      </c>
      <c r="BD90" s="49">
        <f t="shared" si="887"/>
        <v>0</v>
      </c>
      <c r="BE90" s="49">
        <f t="shared" si="888"/>
        <v>0</v>
      </c>
      <c r="BF90" s="49">
        <f t="shared" si="889"/>
        <v>0</v>
      </c>
      <c r="BG90" s="49">
        <f t="shared" si="890"/>
        <v>0</v>
      </c>
      <c r="BH90" s="49">
        <f t="shared" si="891"/>
        <v>0</v>
      </c>
      <c r="BI90" s="49">
        <f t="shared" si="892"/>
        <v>0</v>
      </c>
      <c r="BJ90" s="49">
        <f t="shared" si="893"/>
        <v>0</v>
      </c>
      <c r="BK90" s="49">
        <f t="shared" si="894"/>
        <v>0</v>
      </c>
      <c r="BL90" s="49">
        <f t="shared" si="895"/>
        <v>0</v>
      </c>
      <c r="BM90" s="49">
        <f t="shared" si="896"/>
        <v>0</v>
      </c>
      <c r="BN90" s="49">
        <f t="shared" si="897"/>
        <v>0</v>
      </c>
      <c r="BO90" s="49">
        <f t="shared" si="898"/>
        <v>0</v>
      </c>
      <c r="BP90" s="49">
        <f t="shared" si="899"/>
        <v>0</v>
      </c>
      <c r="BQ90" s="49">
        <f t="shared" si="900"/>
        <v>0</v>
      </c>
      <c r="BR90" s="14"/>
      <c r="BS90" s="14"/>
      <c r="BT90" s="14"/>
      <c r="BU90" s="49"/>
      <c r="BV90" s="49"/>
      <c r="BW90" s="49"/>
      <c r="BX90" s="49"/>
      <c r="BY90" s="49"/>
      <c r="BZ90" s="49"/>
      <c r="CA90" s="49"/>
      <c r="CB90" s="14"/>
      <c r="CC90" s="49"/>
      <c r="CD90" s="49"/>
      <c r="CE90" s="14"/>
      <c r="CF90" s="14"/>
      <c r="CG90" s="49"/>
      <c r="CH90" s="49"/>
      <c r="CI90" s="49"/>
      <c r="CJ90" s="49"/>
      <c r="CK90" s="49"/>
      <c r="CL90" s="49"/>
      <c r="CM90" s="49"/>
      <c r="CN90" s="49"/>
      <c r="CO90" s="49"/>
      <c r="CP90" s="49"/>
      <c r="CQ90" s="49"/>
      <c r="CR90" s="49"/>
      <c r="CS90" s="49"/>
      <c r="CT90" s="49"/>
      <c r="CU90" s="49"/>
      <c r="CV90" s="49"/>
      <c r="CW90" s="49"/>
      <c r="CX90" s="49"/>
      <c r="CY90" s="14"/>
      <c r="CZ90" s="14"/>
      <c r="DA90" s="49"/>
      <c r="DB90" s="49"/>
      <c r="DC90" s="49"/>
      <c r="DD90" s="49"/>
      <c r="DE90" s="49"/>
      <c r="DF90" s="49"/>
      <c r="DG90" s="49"/>
      <c r="DH90" s="49"/>
      <c r="DI90" s="49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49"/>
      <c r="DU90" s="49"/>
      <c r="DV90" s="49"/>
      <c r="DW90" s="49"/>
      <c r="DX90" s="49"/>
      <c r="DY90" s="49"/>
      <c r="DZ90" s="49"/>
      <c r="EA90" s="49"/>
      <c r="EB90" s="49"/>
      <c r="EC90" s="49"/>
      <c r="ED90" s="49"/>
      <c r="EE90" s="49"/>
      <c r="EF90" s="49"/>
      <c r="EG90" s="49"/>
      <c r="EH90" s="49"/>
      <c r="EI90" s="49"/>
      <c r="EJ90" s="49"/>
      <c r="EK90" s="49"/>
      <c r="EL90" s="49"/>
      <c r="EM90" s="14"/>
      <c r="EN90" s="49"/>
      <c r="EO90" s="49"/>
      <c r="EP90" s="49"/>
      <c r="EQ90" s="49"/>
      <c r="ER90" s="49"/>
      <c r="ES90" s="49"/>
      <c r="ET90" s="49"/>
      <c r="EU90" s="49"/>
      <c r="EV90" s="49"/>
      <c r="EW90" s="49"/>
      <c r="EX90" s="49"/>
      <c r="EY90" s="49"/>
      <c r="EZ90" s="49"/>
      <c r="FA90" s="49"/>
      <c r="FB90" s="49"/>
      <c r="FC90" s="49"/>
      <c r="FD90" s="49"/>
      <c r="FE90" s="49"/>
      <c r="FF90" s="49"/>
      <c r="FG90" s="14"/>
      <c r="FH90" s="49"/>
      <c r="FI90" s="49"/>
      <c r="FJ90" s="14"/>
      <c r="FK90" s="42"/>
      <c r="FL90" s="42"/>
      <c r="FM90" s="42"/>
      <c r="FN90" s="42"/>
      <c r="FO90" s="42"/>
      <c r="FP90" s="42"/>
      <c r="FQ90" s="42"/>
      <c r="FR90" s="42"/>
      <c r="FS90" s="42"/>
      <c r="FT90" s="42"/>
      <c r="FU90" s="42"/>
      <c r="FV90" s="42"/>
      <c r="FW90" s="42"/>
      <c r="FX90" s="42"/>
      <c r="FY90" s="42"/>
      <c r="FZ90" s="44">
        <v>88</v>
      </c>
      <c r="GA90" s="44" t="str">
        <f t="shared" si="79"/>
        <v>HGBCJFLI</v>
      </c>
      <c r="GB90" s="44" t="s">
        <v>160</v>
      </c>
      <c r="GC90" s="44" t="s">
        <v>149</v>
      </c>
      <c r="GD90" s="44" t="s">
        <v>146</v>
      </c>
      <c r="GE90" s="44" t="s">
        <v>163</v>
      </c>
      <c r="GF90" s="44" t="s">
        <v>159</v>
      </c>
      <c r="GG90" s="44" t="s">
        <v>109</v>
      </c>
      <c r="GH90" s="44" t="s">
        <v>152</v>
      </c>
      <c r="GI90" s="44" t="s">
        <v>150</v>
      </c>
      <c r="GJ90" s="100" t="str">
        <f t="shared" ref="GJ90:GQ90" si="948">VLOOKUP(GB90,$FM$3:$FN$15,2,FALSE)</f>
        <v>Saudiarabien</v>
      </c>
      <c r="GK90" s="100" t="str">
        <f t="shared" si="948"/>
        <v>Iran</v>
      </c>
      <c r="GL90" s="100" t="str">
        <f t="shared" si="948"/>
        <v>Qatar</v>
      </c>
      <c r="GM90" s="100" t="str">
        <f t="shared" si="948"/>
        <v>Haiti</v>
      </c>
      <c r="GN90" s="100" t="str">
        <f t="shared" si="948"/>
        <v>Österrike</v>
      </c>
      <c r="GO90" s="100" t="str">
        <f t="shared" si="948"/>
        <v>Sverige</v>
      </c>
      <c r="GP90" s="100" t="str">
        <f t="shared" si="948"/>
        <v>Ghana</v>
      </c>
      <c r="GQ90" s="100" t="str">
        <f t="shared" si="948"/>
        <v>Irak</v>
      </c>
      <c r="GR90" s="42" t="str">
        <f t="shared" si="81"/>
        <v/>
      </c>
      <c r="GS90" s="42"/>
      <c r="GT90" s="42"/>
      <c r="GU90" s="42"/>
      <c r="GV90" s="42"/>
      <c r="GW90" s="42"/>
      <c r="GX90" s="127"/>
    </row>
    <row r="91" spans="1:206" ht="14.25" customHeight="1" x14ac:dyDescent="0.35">
      <c r="A91" s="42"/>
      <c r="B91" s="44"/>
      <c r="C91" s="71"/>
      <c r="D91" s="43"/>
      <c r="E91" s="44"/>
      <c r="F91" s="43"/>
      <c r="G91" s="141"/>
      <c r="H91" s="91"/>
      <c r="I91" s="141"/>
      <c r="J91" s="44"/>
      <c r="K91" s="91"/>
      <c r="L91" s="155"/>
      <c r="M91" s="46"/>
      <c r="N91" s="46"/>
      <c r="O91" s="42"/>
      <c r="P91" s="42"/>
      <c r="Q91" s="42"/>
      <c r="R91" s="42"/>
      <c r="S91" s="42"/>
      <c r="T91" s="42"/>
      <c r="U91" s="42"/>
      <c r="V91" s="43"/>
      <c r="W91" s="42"/>
      <c r="X91" s="43"/>
      <c r="Y91" s="44"/>
      <c r="Z91" s="44"/>
      <c r="AA91" s="44"/>
      <c r="AB91" s="47"/>
      <c r="AC91" s="48"/>
      <c r="AD91" s="42"/>
      <c r="AE91" s="71"/>
      <c r="AF91" s="43"/>
      <c r="AG91" s="44"/>
      <c r="AH91" s="43"/>
      <c r="AI91" s="141"/>
      <c r="AJ91" s="91"/>
      <c r="AK91" s="141"/>
      <c r="AL91" s="44"/>
      <c r="AM91" s="91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14"/>
      <c r="BS91" s="14"/>
      <c r="BT91" s="14"/>
      <c r="BU91" s="49"/>
      <c r="BV91" s="49"/>
      <c r="BW91" s="49"/>
      <c r="BX91" s="49"/>
      <c r="BY91" s="49"/>
      <c r="BZ91" s="49"/>
      <c r="CA91" s="49"/>
      <c r="CB91" s="14"/>
      <c r="CC91" s="49"/>
      <c r="CD91" s="49"/>
      <c r="CE91" s="14"/>
      <c r="CF91" s="14"/>
      <c r="CG91" s="49"/>
      <c r="CH91" s="49"/>
      <c r="CI91" s="49"/>
      <c r="CJ91" s="49"/>
      <c r="CK91" s="49"/>
      <c r="CL91" s="49"/>
      <c r="CM91" s="49"/>
      <c r="CN91" s="49"/>
      <c r="CO91" s="49"/>
      <c r="CP91" s="49"/>
      <c r="CQ91" s="49"/>
      <c r="CR91" s="49"/>
      <c r="CS91" s="49"/>
      <c r="CT91" s="49"/>
      <c r="CU91" s="49"/>
      <c r="CV91" s="49"/>
      <c r="CW91" s="49"/>
      <c r="CX91" s="49"/>
      <c r="CY91" s="14"/>
      <c r="CZ91" s="14"/>
      <c r="DA91" s="49"/>
      <c r="DB91" s="49"/>
      <c r="DC91" s="49"/>
      <c r="DD91" s="49"/>
      <c r="DE91" s="49"/>
      <c r="DF91" s="49"/>
      <c r="DG91" s="49"/>
      <c r="DH91" s="49"/>
      <c r="DI91" s="49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49"/>
      <c r="DU91" s="49"/>
      <c r="DV91" s="49"/>
      <c r="DW91" s="49"/>
      <c r="DX91" s="49"/>
      <c r="DY91" s="49"/>
      <c r="DZ91" s="49"/>
      <c r="EA91" s="49"/>
      <c r="EB91" s="49"/>
      <c r="EC91" s="49"/>
      <c r="ED91" s="49"/>
      <c r="EE91" s="49"/>
      <c r="EF91" s="49"/>
      <c r="EG91" s="49"/>
      <c r="EH91" s="49"/>
      <c r="EI91" s="49"/>
      <c r="EJ91" s="49"/>
      <c r="EK91" s="49"/>
      <c r="EL91" s="49"/>
      <c r="EM91" s="14"/>
      <c r="EN91" s="49"/>
      <c r="EO91" s="49"/>
      <c r="EP91" s="49"/>
      <c r="EQ91" s="49"/>
      <c r="ER91" s="49"/>
      <c r="ES91" s="49"/>
      <c r="ET91" s="49"/>
      <c r="EU91" s="49"/>
      <c r="EV91" s="49"/>
      <c r="EW91" s="49"/>
      <c r="EX91" s="49"/>
      <c r="EY91" s="49"/>
      <c r="EZ91" s="49"/>
      <c r="FA91" s="49"/>
      <c r="FB91" s="49"/>
      <c r="FC91" s="49"/>
      <c r="FD91" s="49"/>
      <c r="FE91" s="49"/>
      <c r="FF91" s="49"/>
      <c r="FG91" s="14"/>
      <c r="FH91" s="49"/>
      <c r="FI91" s="49"/>
      <c r="FJ91" s="14"/>
      <c r="FK91" s="42"/>
      <c r="FL91" s="42"/>
      <c r="FM91" s="42"/>
      <c r="FN91" s="42"/>
      <c r="FO91" s="42"/>
      <c r="FP91" s="42"/>
      <c r="FQ91" s="42"/>
      <c r="FR91" s="42"/>
      <c r="FS91" s="42"/>
      <c r="FT91" s="42"/>
      <c r="FU91" s="42"/>
      <c r="FV91" s="42"/>
      <c r="FW91" s="42"/>
      <c r="FX91" s="42"/>
      <c r="FY91" s="42"/>
      <c r="FZ91" s="44">
        <v>89</v>
      </c>
      <c r="GA91" s="44" t="str">
        <f t="shared" si="79"/>
        <v>HGBCJFIK</v>
      </c>
      <c r="GB91" s="44" t="s">
        <v>160</v>
      </c>
      <c r="GC91" s="44" t="s">
        <v>149</v>
      </c>
      <c r="GD91" s="44" t="s">
        <v>146</v>
      </c>
      <c r="GE91" s="44" t="s">
        <v>163</v>
      </c>
      <c r="GF91" s="44" t="s">
        <v>159</v>
      </c>
      <c r="GG91" s="44" t="s">
        <v>109</v>
      </c>
      <c r="GH91" s="44" t="s">
        <v>150</v>
      </c>
      <c r="GI91" s="44" t="s">
        <v>151</v>
      </c>
      <c r="GJ91" s="100" t="str">
        <f t="shared" ref="GJ91:GQ91" si="949">VLOOKUP(GB91,$FM$3:$FN$15,2,FALSE)</f>
        <v>Saudiarabien</v>
      </c>
      <c r="GK91" s="100" t="str">
        <f t="shared" si="949"/>
        <v>Iran</v>
      </c>
      <c r="GL91" s="100" t="str">
        <f t="shared" si="949"/>
        <v>Qatar</v>
      </c>
      <c r="GM91" s="100" t="str">
        <f t="shared" si="949"/>
        <v>Haiti</v>
      </c>
      <c r="GN91" s="100" t="str">
        <f t="shared" si="949"/>
        <v>Österrike</v>
      </c>
      <c r="GO91" s="100" t="str">
        <f t="shared" si="949"/>
        <v>Sverige</v>
      </c>
      <c r="GP91" s="100" t="str">
        <f t="shared" si="949"/>
        <v>Irak</v>
      </c>
      <c r="GQ91" s="100" t="str">
        <f t="shared" si="949"/>
        <v>Uzbekistan</v>
      </c>
      <c r="GR91" s="42" t="str">
        <f t="shared" si="81"/>
        <v/>
      </c>
      <c r="GS91" s="42"/>
      <c r="GT91" s="42"/>
      <c r="GU91" s="42"/>
      <c r="GV91" s="42"/>
      <c r="GW91" s="42"/>
      <c r="GX91" s="127"/>
    </row>
    <row r="92" spans="1:206" ht="14.25" customHeight="1" x14ac:dyDescent="0.35">
      <c r="A92" s="42"/>
      <c r="B92" s="54" t="s">
        <v>210</v>
      </c>
      <c r="C92" s="121"/>
      <c r="D92" s="54"/>
      <c r="E92" s="56"/>
      <c r="F92" s="54"/>
      <c r="G92" s="56"/>
      <c r="H92" s="56"/>
      <c r="I92" s="56"/>
      <c r="J92" s="56"/>
      <c r="K92" s="52"/>
      <c r="L92" s="156"/>
      <c r="M92" s="46"/>
      <c r="N92" s="46"/>
      <c r="O92" s="54" t="s">
        <v>210</v>
      </c>
      <c r="P92" s="42"/>
      <c r="Q92" s="42"/>
      <c r="R92" s="42"/>
      <c r="S92" s="42"/>
      <c r="T92" s="42"/>
      <c r="U92" s="42"/>
      <c r="V92" s="43"/>
      <c r="W92" s="42"/>
      <c r="X92" s="43"/>
      <c r="Y92" s="44"/>
      <c r="Z92" s="44"/>
      <c r="AA92" s="44"/>
      <c r="AB92" s="47"/>
      <c r="AC92" s="48"/>
      <c r="AD92" s="42"/>
      <c r="AE92" s="54" t="s">
        <v>210</v>
      </c>
      <c r="AF92" s="54"/>
      <c r="AG92" s="56"/>
      <c r="AH92" s="54"/>
      <c r="AI92" s="56"/>
      <c r="AJ92" s="56"/>
      <c r="AK92" s="56"/>
      <c r="AL92" s="56"/>
      <c r="AM92" s="52"/>
      <c r="AN92" s="52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14"/>
      <c r="BS92" s="14"/>
      <c r="BT92" s="67" t="s">
        <v>93</v>
      </c>
      <c r="BU92" s="62"/>
      <c r="BV92" s="62"/>
      <c r="BW92" s="62"/>
      <c r="BX92" s="62"/>
      <c r="BY92" s="62"/>
      <c r="BZ92" s="62"/>
      <c r="CA92" s="62"/>
      <c r="CB92" s="67"/>
      <c r="CC92" s="62"/>
      <c r="CD92" s="62"/>
      <c r="CE92" s="14"/>
      <c r="CF92" s="68" t="s">
        <v>94</v>
      </c>
      <c r="CG92" s="63">
        <f>COUNTIF(CC94:CC97,1)</f>
        <v>4</v>
      </c>
      <c r="CH92" s="63"/>
      <c r="CI92" s="63"/>
      <c r="CJ92" s="63"/>
      <c r="CK92" s="63"/>
      <c r="CL92" s="63"/>
      <c r="CM92" s="63"/>
      <c r="CN92" s="63"/>
      <c r="CO92" s="63"/>
      <c r="CP92" s="63"/>
      <c r="CQ92" s="49"/>
      <c r="CR92" s="49"/>
      <c r="CS92" s="49"/>
      <c r="CT92" s="49"/>
      <c r="CU92" s="49"/>
      <c r="CV92" s="49"/>
      <c r="CW92" s="49"/>
      <c r="CX92" s="49"/>
      <c r="CY92" s="14"/>
      <c r="CZ92" s="69" t="s">
        <v>97</v>
      </c>
      <c r="DA92" s="64">
        <f>COUNTIF(CC94:CC97,2)</f>
        <v>0</v>
      </c>
      <c r="DB92" s="64"/>
      <c r="DC92" s="64"/>
      <c r="DD92" s="64"/>
      <c r="DE92" s="64"/>
      <c r="DF92" s="64"/>
      <c r="DG92" s="64"/>
      <c r="DH92" s="64"/>
      <c r="DI92" s="64"/>
      <c r="DJ92" s="69"/>
      <c r="DK92" s="14"/>
      <c r="DL92" s="14"/>
      <c r="DM92" s="14"/>
      <c r="DN92" s="14"/>
      <c r="DO92" s="14"/>
      <c r="DP92" s="14"/>
      <c r="DQ92" s="14"/>
      <c r="DR92" s="14"/>
      <c r="DS92" s="14"/>
      <c r="DT92" s="65" t="s">
        <v>95</v>
      </c>
      <c r="DU92" s="65">
        <f>COUNTIF(CC94:CC97,3)</f>
        <v>0</v>
      </c>
      <c r="DV92" s="65"/>
      <c r="DW92" s="65"/>
      <c r="DX92" s="65"/>
      <c r="DY92" s="65"/>
      <c r="DZ92" s="65"/>
      <c r="EA92" s="65"/>
      <c r="EB92" s="65"/>
      <c r="EC92" s="65"/>
      <c r="ED92" s="65"/>
      <c r="EE92" s="49"/>
      <c r="EF92" s="49"/>
      <c r="EG92" s="49"/>
      <c r="EH92" s="49"/>
      <c r="EI92" s="49"/>
      <c r="EJ92" s="49"/>
      <c r="EK92" s="49"/>
      <c r="EL92" s="49"/>
      <c r="EM92" s="14"/>
      <c r="EN92" s="66" t="s">
        <v>96</v>
      </c>
      <c r="EO92" s="66">
        <f>COUNTIF(CC94:CC97,4)</f>
        <v>0</v>
      </c>
      <c r="EP92" s="66"/>
      <c r="EQ92" s="66"/>
      <c r="ER92" s="66"/>
      <c r="ES92" s="66"/>
      <c r="ET92" s="66"/>
      <c r="EU92" s="66"/>
      <c r="EV92" s="66"/>
      <c r="EW92" s="66"/>
      <c r="EX92" s="66"/>
      <c r="EY92" s="49"/>
      <c r="EZ92" s="49"/>
      <c r="FA92" s="49"/>
      <c r="FB92" s="49"/>
      <c r="FC92" s="49"/>
      <c r="FD92" s="49"/>
      <c r="FE92" s="49"/>
      <c r="FF92" s="49"/>
      <c r="FG92" s="14"/>
      <c r="FH92" s="49"/>
      <c r="FI92" s="49"/>
      <c r="FJ92" s="14"/>
      <c r="FK92" s="42"/>
      <c r="FL92" s="42"/>
      <c r="FM92" s="42"/>
      <c r="FN92" s="42"/>
      <c r="FO92" s="42"/>
      <c r="FP92" s="42"/>
      <c r="FQ92" s="42"/>
      <c r="FR92" s="42"/>
      <c r="FS92" s="42"/>
      <c r="FT92" s="42"/>
      <c r="FU92" s="42"/>
      <c r="FV92" s="42"/>
      <c r="FW92" s="42"/>
      <c r="FX92" s="42"/>
      <c r="FY92" s="42"/>
      <c r="FZ92" s="44">
        <v>90</v>
      </c>
      <c r="GA92" s="44" t="str">
        <f t="shared" si="79"/>
        <v>EJBCIHLK</v>
      </c>
      <c r="GB92" s="44" t="s">
        <v>148</v>
      </c>
      <c r="GC92" s="44" t="s">
        <v>159</v>
      </c>
      <c r="GD92" s="44" t="s">
        <v>146</v>
      </c>
      <c r="GE92" s="44" t="s">
        <v>163</v>
      </c>
      <c r="GF92" s="44" t="s">
        <v>150</v>
      </c>
      <c r="GG92" s="44" t="s">
        <v>160</v>
      </c>
      <c r="GH92" s="44" t="s">
        <v>152</v>
      </c>
      <c r="GI92" s="44" t="s">
        <v>151</v>
      </c>
      <c r="GJ92" s="100" t="str">
        <f t="shared" ref="GJ92:GQ92" si="950">VLOOKUP(GB92,$FM$3:$FN$15,2,FALSE)</f>
        <v>Elfenbenskusten</v>
      </c>
      <c r="GK92" s="100" t="str">
        <f t="shared" si="950"/>
        <v>Österrike</v>
      </c>
      <c r="GL92" s="100" t="str">
        <f t="shared" si="950"/>
        <v>Qatar</v>
      </c>
      <c r="GM92" s="100" t="str">
        <f t="shared" si="950"/>
        <v>Haiti</v>
      </c>
      <c r="GN92" s="100" t="str">
        <f t="shared" si="950"/>
        <v>Irak</v>
      </c>
      <c r="GO92" s="100" t="str">
        <f t="shared" si="950"/>
        <v>Saudiarabien</v>
      </c>
      <c r="GP92" s="100" t="str">
        <f t="shared" si="950"/>
        <v>Ghana</v>
      </c>
      <c r="GQ92" s="100" t="str">
        <f t="shared" si="950"/>
        <v>Uzbekistan</v>
      </c>
      <c r="GR92" s="42" t="str">
        <f t="shared" si="81"/>
        <v/>
      </c>
      <c r="GS92" s="42"/>
      <c r="GT92" s="42"/>
      <c r="GU92" s="42"/>
      <c r="GV92" s="42"/>
      <c r="GW92" s="42"/>
      <c r="GX92" s="127"/>
    </row>
    <row r="93" spans="1:206" ht="14.25" customHeight="1" x14ac:dyDescent="0.35">
      <c r="A93" s="42"/>
      <c r="B93" s="76" t="s">
        <v>101</v>
      </c>
      <c r="C93" s="126" t="s">
        <v>102</v>
      </c>
      <c r="D93" s="189" t="s">
        <v>101</v>
      </c>
      <c r="E93" s="187"/>
      <c r="F93" s="190"/>
      <c r="G93" s="186" t="s">
        <v>103</v>
      </c>
      <c r="H93" s="187"/>
      <c r="I93" s="188"/>
      <c r="J93" s="74" t="s">
        <v>104</v>
      </c>
      <c r="K93" s="79" t="s">
        <v>142</v>
      </c>
      <c r="L93" s="156"/>
      <c r="M93" s="46"/>
      <c r="N93" s="46"/>
      <c r="O93" s="76" t="s">
        <v>106</v>
      </c>
      <c r="P93" s="77" t="s">
        <v>107</v>
      </c>
      <c r="Q93" s="77" t="s">
        <v>108</v>
      </c>
      <c r="R93" s="77" t="s">
        <v>109</v>
      </c>
      <c r="S93" s="77" t="s">
        <v>110</v>
      </c>
      <c r="T93" s="77" t="s">
        <v>111</v>
      </c>
      <c r="U93" s="77" t="s">
        <v>112</v>
      </c>
      <c r="V93" s="78" t="s">
        <v>113</v>
      </c>
      <c r="W93" s="42"/>
      <c r="X93" s="43"/>
      <c r="Y93" s="44"/>
      <c r="Z93" s="44"/>
      <c r="AA93" s="44"/>
      <c r="AB93" s="47"/>
      <c r="AC93" s="48"/>
      <c r="AD93" s="42"/>
      <c r="AE93" s="126" t="s">
        <v>102</v>
      </c>
      <c r="AF93" s="189" t="s">
        <v>101</v>
      </c>
      <c r="AG93" s="187"/>
      <c r="AH93" s="190"/>
      <c r="AI93" s="186" t="s">
        <v>103</v>
      </c>
      <c r="AJ93" s="187"/>
      <c r="AK93" s="188"/>
      <c r="AL93" s="74" t="s">
        <v>116</v>
      </c>
      <c r="AM93" s="52"/>
      <c r="AN93" s="62" t="s">
        <v>117</v>
      </c>
      <c r="AO93" s="62" t="s">
        <v>118</v>
      </c>
      <c r="AP93" s="62" t="s">
        <v>119</v>
      </c>
      <c r="AQ93" s="62" t="s">
        <v>120</v>
      </c>
      <c r="AR93" s="62" t="s">
        <v>121</v>
      </c>
      <c r="AS93" s="62" t="s">
        <v>122</v>
      </c>
      <c r="AT93" s="63" t="s">
        <v>117</v>
      </c>
      <c r="AU93" s="63" t="s">
        <v>118</v>
      </c>
      <c r="AV93" s="63" t="s">
        <v>119</v>
      </c>
      <c r="AW93" s="63" t="s">
        <v>120</v>
      </c>
      <c r="AX93" s="63" t="s">
        <v>121</v>
      </c>
      <c r="AY93" s="63" t="s">
        <v>122</v>
      </c>
      <c r="AZ93" s="64" t="s">
        <v>117</v>
      </c>
      <c r="BA93" s="64" t="s">
        <v>118</v>
      </c>
      <c r="BB93" s="64" t="s">
        <v>119</v>
      </c>
      <c r="BC93" s="64" t="s">
        <v>120</v>
      </c>
      <c r="BD93" s="64" t="s">
        <v>121</v>
      </c>
      <c r="BE93" s="64" t="s">
        <v>122</v>
      </c>
      <c r="BF93" s="65" t="s">
        <v>117</v>
      </c>
      <c r="BG93" s="65" t="s">
        <v>118</v>
      </c>
      <c r="BH93" s="65" t="s">
        <v>119</v>
      </c>
      <c r="BI93" s="65" t="s">
        <v>120</v>
      </c>
      <c r="BJ93" s="65" t="s">
        <v>121</v>
      </c>
      <c r="BK93" s="65" t="s">
        <v>122</v>
      </c>
      <c r="BL93" s="66" t="s">
        <v>117</v>
      </c>
      <c r="BM93" s="66" t="s">
        <v>118</v>
      </c>
      <c r="BN93" s="66" t="s">
        <v>119</v>
      </c>
      <c r="BO93" s="66" t="s">
        <v>120</v>
      </c>
      <c r="BP93" s="66" t="s">
        <v>121</v>
      </c>
      <c r="BQ93" s="66" t="s">
        <v>122</v>
      </c>
      <c r="BR93" s="14"/>
      <c r="BS93" s="14"/>
      <c r="BT93" s="67" t="s">
        <v>106</v>
      </c>
      <c r="BU93" s="62" t="s">
        <v>107</v>
      </c>
      <c r="BV93" s="62" t="s">
        <v>108</v>
      </c>
      <c r="BW93" s="62" t="s">
        <v>109</v>
      </c>
      <c r="BX93" s="62" t="s">
        <v>110</v>
      </c>
      <c r="BY93" s="62" t="s">
        <v>111</v>
      </c>
      <c r="BZ93" s="62" t="s">
        <v>112</v>
      </c>
      <c r="CA93" s="62" t="s">
        <v>113</v>
      </c>
      <c r="CB93" s="67" t="s">
        <v>123</v>
      </c>
      <c r="CC93" s="62" t="s">
        <v>124</v>
      </c>
      <c r="CD93" s="62" t="s">
        <v>125</v>
      </c>
      <c r="CE93" s="14"/>
      <c r="CF93" s="68" t="s">
        <v>106</v>
      </c>
      <c r="CG93" s="63" t="s">
        <v>107</v>
      </c>
      <c r="CH93" s="63" t="s">
        <v>108</v>
      </c>
      <c r="CI93" s="63" t="s">
        <v>109</v>
      </c>
      <c r="CJ93" s="63" t="s">
        <v>113</v>
      </c>
      <c r="CK93" s="63" t="s">
        <v>123</v>
      </c>
      <c r="CL93" s="63" t="s">
        <v>124</v>
      </c>
      <c r="CM93" s="80" t="s">
        <v>112</v>
      </c>
      <c r="CN93" s="80" t="s">
        <v>126</v>
      </c>
      <c r="CO93" s="80" t="s">
        <v>110</v>
      </c>
      <c r="CP93" s="80" t="s">
        <v>127</v>
      </c>
      <c r="CQ93" s="63" t="s">
        <v>128</v>
      </c>
      <c r="CR93" s="80" t="s">
        <v>129</v>
      </c>
      <c r="CS93" s="80" t="s">
        <v>130</v>
      </c>
      <c r="CT93" s="80" t="s">
        <v>131</v>
      </c>
      <c r="CU93" s="80" t="s">
        <v>132</v>
      </c>
      <c r="CV93" s="80" t="s">
        <v>133</v>
      </c>
      <c r="CW93" s="80" t="s">
        <v>134</v>
      </c>
      <c r="CX93" s="63" t="s">
        <v>135</v>
      </c>
      <c r="CY93" s="14"/>
      <c r="CZ93" s="69" t="s">
        <v>106</v>
      </c>
      <c r="DA93" s="64" t="s">
        <v>107</v>
      </c>
      <c r="DB93" s="64" t="s">
        <v>108</v>
      </c>
      <c r="DC93" s="64" t="s">
        <v>109</v>
      </c>
      <c r="DD93" s="64" t="s">
        <v>113</v>
      </c>
      <c r="DE93" s="64" t="s">
        <v>123</v>
      </c>
      <c r="DF93" s="64" t="s">
        <v>124</v>
      </c>
      <c r="DG93" s="64" t="s">
        <v>112</v>
      </c>
      <c r="DH93" s="64" t="s">
        <v>126</v>
      </c>
      <c r="DI93" s="64" t="s">
        <v>110</v>
      </c>
      <c r="DJ93" s="69" t="s">
        <v>127</v>
      </c>
      <c r="DK93" s="69" t="s">
        <v>128</v>
      </c>
      <c r="DL93" s="69" t="s">
        <v>129</v>
      </c>
      <c r="DM93" s="69" t="s">
        <v>130</v>
      </c>
      <c r="DN93" s="69" t="s">
        <v>131</v>
      </c>
      <c r="DO93" s="69" t="s">
        <v>132</v>
      </c>
      <c r="DP93" s="69" t="s">
        <v>133</v>
      </c>
      <c r="DQ93" s="69" t="s">
        <v>134</v>
      </c>
      <c r="DR93" s="69" t="s">
        <v>135</v>
      </c>
      <c r="DS93" s="14"/>
      <c r="DT93" s="65" t="s">
        <v>106</v>
      </c>
      <c r="DU93" s="65" t="s">
        <v>107</v>
      </c>
      <c r="DV93" s="65" t="s">
        <v>108</v>
      </c>
      <c r="DW93" s="65" t="s">
        <v>109</v>
      </c>
      <c r="DX93" s="65" t="s">
        <v>113</v>
      </c>
      <c r="DY93" s="65" t="s">
        <v>123</v>
      </c>
      <c r="DZ93" s="65" t="s">
        <v>124</v>
      </c>
      <c r="EA93" s="65" t="s">
        <v>112</v>
      </c>
      <c r="EB93" s="65" t="s">
        <v>126</v>
      </c>
      <c r="EC93" s="65" t="s">
        <v>110</v>
      </c>
      <c r="ED93" s="65" t="s">
        <v>127</v>
      </c>
      <c r="EE93" s="65" t="s">
        <v>128</v>
      </c>
      <c r="EF93" s="65" t="s">
        <v>129</v>
      </c>
      <c r="EG93" s="65" t="s">
        <v>130</v>
      </c>
      <c r="EH93" s="65" t="s">
        <v>131</v>
      </c>
      <c r="EI93" s="65" t="s">
        <v>132</v>
      </c>
      <c r="EJ93" s="65" t="s">
        <v>133</v>
      </c>
      <c r="EK93" s="65" t="s">
        <v>134</v>
      </c>
      <c r="EL93" s="65" t="s">
        <v>135</v>
      </c>
      <c r="EM93" s="14"/>
      <c r="EN93" s="66" t="s">
        <v>106</v>
      </c>
      <c r="EO93" s="66" t="s">
        <v>107</v>
      </c>
      <c r="EP93" s="66" t="s">
        <v>108</v>
      </c>
      <c r="EQ93" s="66" t="s">
        <v>109</v>
      </c>
      <c r="ER93" s="66" t="s">
        <v>113</v>
      </c>
      <c r="ES93" s="66" t="s">
        <v>123</v>
      </c>
      <c r="ET93" s="66" t="s">
        <v>124</v>
      </c>
      <c r="EU93" s="66" t="s">
        <v>112</v>
      </c>
      <c r="EV93" s="66" t="s">
        <v>126</v>
      </c>
      <c r="EW93" s="66" t="s">
        <v>110</v>
      </c>
      <c r="EX93" s="66" t="s">
        <v>127</v>
      </c>
      <c r="EY93" s="66" t="s">
        <v>128</v>
      </c>
      <c r="EZ93" s="66" t="s">
        <v>129</v>
      </c>
      <c r="FA93" s="66" t="s">
        <v>130</v>
      </c>
      <c r="FB93" s="66" t="s">
        <v>131</v>
      </c>
      <c r="FC93" s="66" t="s">
        <v>132</v>
      </c>
      <c r="FD93" s="66" t="s">
        <v>133</v>
      </c>
      <c r="FE93" s="66" t="s">
        <v>134</v>
      </c>
      <c r="FF93" s="66" t="s">
        <v>135</v>
      </c>
      <c r="FG93" s="14"/>
      <c r="FH93" s="66" t="s">
        <v>136</v>
      </c>
      <c r="FI93" s="66" t="s">
        <v>137</v>
      </c>
      <c r="FJ93" s="14"/>
      <c r="FK93" s="42"/>
      <c r="FL93" s="42"/>
      <c r="FM93" s="42"/>
      <c r="FN93" s="42"/>
      <c r="FO93" s="42"/>
      <c r="FP93" s="42"/>
      <c r="FQ93" s="42"/>
      <c r="FR93" s="42"/>
      <c r="FS93" s="42"/>
      <c r="FT93" s="42"/>
      <c r="FU93" s="42"/>
      <c r="FV93" s="42"/>
      <c r="FW93" s="42"/>
      <c r="FX93" s="42"/>
      <c r="FY93" s="42"/>
      <c r="FZ93" s="44">
        <v>91</v>
      </c>
      <c r="GA93" s="44" t="str">
        <f t="shared" si="79"/>
        <v>EJBCIGLK</v>
      </c>
      <c r="GB93" s="44" t="s">
        <v>148</v>
      </c>
      <c r="GC93" s="44" t="s">
        <v>159</v>
      </c>
      <c r="GD93" s="44" t="s">
        <v>146</v>
      </c>
      <c r="GE93" s="44" t="s">
        <v>163</v>
      </c>
      <c r="GF93" s="44" t="s">
        <v>150</v>
      </c>
      <c r="GG93" s="44" t="s">
        <v>149</v>
      </c>
      <c r="GH93" s="44" t="s">
        <v>152</v>
      </c>
      <c r="GI93" s="44" t="s">
        <v>151</v>
      </c>
      <c r="GJ93" s="100" t="str">
        <f t="shared" ref="GJ93:GQ93" si="951">VLOOKUP(GB93,$FM$3:$FN$15,2,FALSE)</f>
        <v>Elfenbenskusten</v>
      </c>
      <c r="GK93" s="100" t="str">
        <f t="shared" si="951"/>
        <v>Österrike</v>
      </c>
      <c r="GL93" s="100" t="str">
        <f t="shared" si="951"/>
        <v>Qatar</v>
      </c>
      <c r="GM93" s="100" t="str">
        <f t="shared" si="951"/>
        <v>Haiti</v>
      </c>
      <c r="GN93" s="100" t="str">
        <f t="shared" si="951"/>
        <v>Irak</v>
      </c>
      <c r="GO93" s="100" t="str">
        <f t="shared" si="951"/>
        <v>Iran</v>
      </c>
      <c r="GP93" s="100" t="str">
        <f t="shared" si="951"/>
        <v>Ghana</v>
      </c>
      <c r="GQ93" s="100" t="str">
        <f t="shared" si="951"/>
        <v>Uzbekistan</v>
      </c>
      <c r="GR93" s="42" t="str">
        <f t="shared" si="81"/>
        <v/>
      </c>
      <c r="GS93" s="42"/>
      <c r="GT93" s="42"/>
      <c r="GU93" s="42"/>
      <c r="GV93" s="42"/>
      <c r="GW93" s="42"/>
      <c r="GX93" s="127"/>
    </row>
    <row r="94" spans="1:206" ht="14.25" customHeight="1" x14ac:dyDescent="0.35">
      <c r="A94" s="42"/>
      <c r="B94" s="85">
        <v>23</v>
      </c>
      <c r="C94" s="86">
        <v>46190</v>
      </c>
      <c r="D94" s="87" t="s">
        <v>211</v>
      </c>
      <c r="E94" s="88" t="s">
        <v>157</v>
      </c>
      <c r="F94" s="89" t="s">
        <v>212</v>
      </c>
      <c r="G94" s="90"/>
      <c r="H94" s="85" t="s">
        <v>157</v>
      </c>
      <c r="I94" s="90"/>
      <c r="J94" s="85" t="str">
        <f t="shared" ref="J94:J99" si="952">IF(OR(ISBLANK(G94),ISBLANK(I94)),"",IF(G94&gt;I94,1,IF(G94&lt;I94,2,"X")))</f>
        <v/>
      </c>
      <c r="K94" s="160">
        <f>IF(OR(G94="",I94="",'Resultat &amp; tabell'!G94="",'Resultat &amp; tabell'!I94=""),0,IF(G94='Resultat &amp; tabell'!G94,1,0)+IF(I94='Resultat &amp; tabell'!I94,1,0)+IF(J94='Resultat &amp; tabell'!J94,3,0))</f>
        <v>0</v>
      </c>
      <c r="L94" s="155"/>
      <c r="M94" s="92">
        <f t="shared" ref="M94:M99" si="953">IF(VLOOKUP(D94,$BT$93:$CC$97,10,FALSE)=VLOOKUP(F94,$BT$93:$CC$97,10,FALSE),VLOOKUP(D94,$BT$93:$CC$97,10,FALSE),"-")</f>
        <v>1</v>
      </c>
      <c r="N94" s="46">
        <v>1</v>
      </c>
      <c r="O94" s="93" t="str">
        <f>VLOOKUP(N94,FI94:FJ97,2,FALSE)</f>
        <v>Portugal</v>
      </c>
      <c r="P94" s="94">
        <f t="shared" ref="P94:P97" si="954">VLOOKUP($O94,$BT$94:$CA$97,2,FALSE)</f>
        <v>0</v>
      </c>
      <c r="Q94" s="94">
        <f t="shared" ref="Q94:Q97" si="955">VLOOKUP($O94,$BT$94:$CA$97,3,FALSE)</f>
        <v>0</v>
      </c>
      <c r="R94" s="94">
        <f t="shared" ref="R94:R97" si="956">VLOOKUP($O94,$BT$94:$CA$97,4,FALSE)</f>
        <v>0</v>
      </c>
      <c r="S94" s="94">
        <f t="shared" ref="S94:S97" si="957">VLOOKUP($O94,$BT$94:$CA$97,5,FALSE)</f>
        <v>0</v>
      </c>
      <c r="T94" s="94">
        <f t="shared" ref="T94:T97" si="958">VLOOKUP($O94,$BT$94:$CA$97,6,FALSE)</f>
        <v>0</v>
      </c>
      <c r="U94" s="94">
        <f t="shared" ref="U94:U97" si="959">VLOOKUP($O94,$BT$94:$CA$97,7,FALSE)</f>
        <v>0</v>
      </c>
      <c r="V94" s="95">
        <f t="shared" ref="V94:V97" si="960">VLOOKUP($O94,$BT$94:$CA$97,8,FALSE)</f>
        <v>0</v>
      </c>
      <c r="W94" s="42"/>
      <c r="X94" s="43"/>
      <c r="Y94" s="44"/>
      <c r="Z94" s="44"/>
      <c r="AA94" s="44"/>
      <c r="AB94" s="47"/>
      <c r="AC94" s="48"/>
      <c r="AD94" s="42"/>
      <c r="AE94" s="98">
        <f t="shared" ref="AE94:AH94" si="961">C94</f>
        <v>46190</v>
      </c>
      <c r="AF94" s="98" t="str">
        <f t="shared" si="961"/>
        <v>Portugal</v>
      </c>
      <c r="AG94" s="98" t="str">
        <f t="shared" si="961"/>
        <v>-</v>
      </c>
      <c r="AH94" s="98" t="str">
        <f t="shared" si="961"/>
        <v>Kongo</v>
      </c>
      <c r="AI94" s="90" t="str">
        <f t="shared" ref="AI94:AI99" si="962">IF(G94="","",G94)</f>
        <v/>
      </c>
      <c r="AJ94" s="85" t="str">
        <f t="shared" ref="AJ94:AJ99" si="963">H94</f>
        <v>-</v>
      </c>
      <c r="AK94" s="90" t="str">
        <f t="shared" ref="AK94:AK99" si="964">IF(I94="","",I94)</f>
        <v/>
      </c>
      <c r="AL94" s="85" t="str">
        <f t="shared" ref="AL94:AL99" si="965">J94</f>
        <v/>
      </c>
      <c r="AM94" s="91"/>
      <c r="AN94" s="49">
        <f t="shared" ref="AN94:AN99" si="966">IF(AI94&gt;AK94,1,0)</f>
        <v>0</v>
      </c>
      <c r="AO94" s="49">
        <f t="shared" ref="AO94:AO99" si="967">IF(AK94&gt;AI94,1,0)</f>
        <v>0</v>
      </c>
      <c r="AP94" s="49">
        <f t="shared" ref="AP94:AP99" si="968">IF(AND(AI94=AK94,AI94&lt;&gt;""),1,0)</f>
        <v>0</v>
      </c>
      <c r="AQ94" s="49">
        <f t="shared" ref="AQ94:AQ99" si="969">IF(AND(AI94=AK94,AI94&lt;&gt;""),1,0)</f>
        <v>0</v>
      </c>
      <c r="AR94" s="49">
        <f t="shared" ref="AR94:AR99" si="970">IF(AI94&lt;AK94,1,0)</f>
        <v>0</v>
      </c>
      <c r="AS94" s="49">
        <f t="shared" ref="AS94:AS99" si="971">IF(AK94&lt;AI94,1,)</f>
        <v>0</v>
      </c>
      <c r="AT94" s="49">
        <f t="shared" ref="AT94:AT99" si="972">IF(ISERROR(VLOOKUP(AF94,CF:CF,1,FALSE)),0,1)*IF(ISERROR(VLOOKUP(AH94,CF:CF,1,FALSE)),0,1)*AN94</f>
        <v>0</v>
      </c>
      <c r="AU94" s="49">
        <f t="shared" ref="AU94:AU99" si="973">IF(ISERROR(VLOOKUP(AF94,CF:CF,1,FALSE)),0,1)*IF(ISERROR(VLOOKUP(AH94,CF:CF,1,FALSE)),0,1)*AO94</f>
        <v>0</v>
      </c>
      <c r="AV94" s="49">
        <f t="shared" ref="AV94:AV99" si="974">IF(ISERROR(VLOOKUP(AF94,CF:CF,1,FALSE)),0,1)*IF(ISERROR(VLOOKUP(AH94,CF:CF,1,FALSE)),0,1)*AP94</f>
        <v>0</v>
      </c>
      <c r="AW94" s="49">
        <f t="shared" ref="AW94:AW99" si="975">IF(ISERROR(VLOOKUP(AF94,CF:CF,1,FALSE)),0,1)*IF(ISERROR(VLOOKUP(AH94,CF:CF,1,FALSE)),0,1)*AQ94</f>
        <v>0</v>
      </c>
      <c r="AX94" s="49">
        <f t="shared" ref="AX94:AX99" si="976">IF(ISERROR(VLOOKUP(AF94,CF:CF,1,FALSE)),0,1)*IF(ISERROR(VLOOKUP(AH94,CF:CF,1,FALSE)),0,1)*AR94</f>
        <v>0</v>
      </c>
      <c r="AY94" s="49">
        <f t="shared" ref="AY94:AY99" si="977">IF(ISERROR(VLOOKUP(AF94,CF:CF,1,FALSE)),0,1)*IF(ISERROR(VLOOKUP(AH94,CF:CF,1,FALSE)),0,1)*AS94</f>
        <v>0</v>
      </c>
      <c r="AZ94" s="49">
        <f t="shared" ref="AZ94:AZ99" si="978">IF(ISERROR(VLOOKUP(AF94,CZ:CZ,1,FALSE)),0,1)*IF(ISERROR(VLOOKUP(AH94,CZ:CZ,1,FALSE)),0,1)*AN94</f>
        <v>0</v>
      </c>
      <c r="BA94" s="49">
        <f t="shared" ref="BA94:BA99" si="979">IF(ISERROR(VLOOKUP(AF94,CZ:CZ,1,FALSE)),0,1)*IF(ISERROR(VLOOKUP(AH94,CZ:CZ,1,FALSE)),0,1)*AO94</f>
        <v>0</v>
      </c>
      <c r="BB94" s="49">
        <f t="shared" ref="BB94:BB99" si="980">IF(ISERROR(VLOOKUP(AF94,CZ:CZ,1,FALSE)),0,1)*IF(ISERROR(VLOOKUP(AH94,CZ:CZ,1,FALSE)),0,1)*AP94</f>
        <v>0</v>
      </c>
      <c r="BC94" s="49">
        <f t="shared" ref="BC94:BC99" si="981">IF(ISERROR(VLOOKUP(AF94,CZ:CZ,1,FALSE)),0,1)*IF(ISERROR(VLOOKUP(AH94,CZ:CZ,1,FALSE)),0,1)*AQ94</f>
        <v>0</v>
      </c>
      <c r="BD94" s="49">
        <f t="shared" ref="BD94:BD99" si="982">IF(ISERROR(VLOOKUP(AF94,CZ:CZ,1,FALSE)),0,1)*IF(ISERROR(VLOOKUP(AH94,CZ:CZ,1,FALSE)),0,1)*AR94</f>
        <v>0</v>
      </c>
      <c r="BE94" s="49">
        <f t="shared" ref="BE94:BE99" si="983">IF(ISERROR(VLOOKUP(AF94,CZ:CZ,1,FALSE)),0,1)*IF(ISERROR(VLOOKUP(AH94,CZ:CZ,1,FALSE)),0,1)*AS94</f>
        <v>0</v>
      </c>
      <c r="BF94" s="49">
        <f t="shared" ref="BF94:BF99" si="984">IF(ISERROR(VLOOKUP(AF94,DT:DT,1,FALSE)),0,1)*IF(ISERROR(VLOOKUP(AH94,DT:DT,1,FALSE)),0,1)*AN94</f>
        <v>0</v>
      </c>
      <c r="BG94" s="49">
        <f t="shared" ref="BG94:BG99" si="985">IF(ISERROR(VLOOKUP(AF94,DT:DT,1,FALSE)),0,1)*IF(ISERROR(VLOOKUP(AH94,DT:DT,1,FALSE)),0,1)*AO94</f>
        <v>0</v>
      </c>
      <c r="BH94" s="49">
        <f t="shared" ref="BH94:BH99" si="986">IF(ISERROR(VLOOKUP(AF94,DT:DT,1,FALSE)),0,1)*IF(ISERROR(VLOOKUP(AH94,DT:DT,1,FALSE)),0,1)*AP94</f>
        <v>0</v>
      </c>
      <c r="BI94" s="49">
        <f t="shared" ref="BI94:BI99" si="987">IF(ISERROR(VLOOKUP(AF94,DT:DT,1,FALSE)),0,1)*IF(ISERROR(VLOOKUP(AH94,DT:DT,1,FALSE)),0,1)*AQ94</f>
        <v>0</v>
      </c>
      <c r="BJ94" s="49">
        <f t="shared" ref="BJ94:BJ99" si="988">IF(ISERROR(VLOOKUP(AF94,DT:DT,1,FALSE)),0,1)*IF(ISERROR(VLOOKUP(AH94,DT:DT,1,FALSE)),0,1)*AR94</f>
        <v>0</v>
      </c>
      <c r="BK94" s="49">
        <f t="shared" ref="BK94:BK99" si="989">IF(ISERROR(VLOOKUP(AF94,DT:DT,1,FALSE)),0,1)*IF(ISERROR(VLOOKUP(AH94,DT:DT,1,FALSE)),0,1)*AS94</f>
        <v>0</v>
      </c>
      <c r="BL94" s="49">
        <f t="shared" ref="BL94:BL99" si="990">IF(ISERROR(VLOOKUP(AF94,EN:EN,1,FALSE)),0,1)*IF(ISERROR(VLOOKUP(AH94,EN:EN,1,FALSE)),0,1)*AN94</f>
        <v>0</v>
      </c>
      <c r="BM94" s="49">
        <f t="shared" ref="BM94:BM99" si="991">IF(ISERROR(VLOOKUP(AF94,EN:EN,1,FALSE)),0,1)*IF(ISERROR(VLOOKUP(AH94,EN:EN,1,FALSE)),0,1)*AO94</f>
        <v>0</v>
      </c>
      <c r="BN94" s="49">
        <f t="shared" ref="BN94:BN99" si="992">IF(ISERROR(VLOOKUP(AF94,EN:EN,1,FALSE)),0,1)*IF(ISERROR(VLOOKUP(AH94,EN:EN,1,FALSE)),0,1)*AP94</f>
        <v>0</v>
      </c>
      <c r="BO94" s="49">
        <f t="shared" ref="BO94:BO99" si="993">IF(ISERROR(VLOOKUP(AF94,EN:EN,1,FALSE)),0,1)*IF(ISERROR(VLOOKUP(AH94,EN:EN,1,FALSE)),0,1)*AQ94</f>
        <v>0</v>
      </c>
      <c r="BP94" s="49">
        <f t="shared" ref="BP94:BP99" si="994">IF(ISERROR(VLOOKUP(AF94,EN:EN,1,FALSE)),0,1)*IF(ISERROR(VLOOKUP(AH94,EN:EN,1,FALSE)),0,1)*AR94</f>
        <v>0</v>
      </c>
      <c r="BQ94" s="49">
        <f t="shared" ref="BQ94:BQ99" si="995">IF(ISERROR(VLOOKUP(AF94,EN:EN,1,FALSE)),0,1)*IF(ISERROR(VLOOKUP(AH94,EN:EN,1,FALSE)),0,1)*AS94</f>
        <v>0</v>
      </c>
      <c r="BR94" s="14"/>
      <c r="BS94" s="14"/>
      <c r="BT94" s="14" t="s">
        <v>211</v>
      </c>
      <c r="BU94" s="49">
        <f t="shared" ref="BU94:BU97" si="996">(SUMIF(AF$4:AF$108,BT94,AN$4:AN$108)+SUMIF(AH$4:AH$108,BT94,AO$4:AO$108))</f>
        <v>0</v>
      </c>
      <c r="BV94" s="49">
        <f t="shared" ref="BV94:BV97" si="997">(SUMIF(AF$4:AF$108,BT94,AP$4:AP$108)+SUMIF(AH$4:AH$108,BT94,AQ$4:AQ$108))</f>
        <v>0</v>
      </c>
      <c r="BW94" s="49">
        <f t="shared" ref="BW94:BW97" si="998">(SUMIF(AF$4:AF$108,BT94,AR$4:AR$108)+SUMIF(AH$4:AH$108,BT94,AS$4:AS$108))</f>
        <v>0</v>
      </c>
      <c r="BX94" s="49">
        <f t="shared" ref="BX94:BX97" si="999">SUMIF($AF$4:$AF$108,BT94,$AI$4:$AI$108)+SUMIF($AH$4:$AH$108,BT94,$AK$4:$AK$108)</f>
        <v>0</v>
      </c>
      <c r="BY94" s="49">
        <f t="shared" ref="BY94:BY97" si="1000">SUMIF($AF$4:$AF$108,BT94,$AK$4:$AK$108)+SUMIF($AH$4:$AH$108,BT94,$AI$4:$AI$108)</f>
        <v>0</v>
      </c>
      <c r="BZ94" s="49">
        <f t="shared" ref="BZ94:BZ97" si="1001">BX94-BY94</f>
        <v>0</v>
      </c>
      <c r="CA94" s="49">
        <f t="shared" ref="CA94:CA97" si="1002">IFERROR(BU94*3+BV94*1,0)</f>
        <v>0</v>
      </c>
      <c r="CB94" s="49" t="s">
        <v>151</v>
      </c>
      <c r="CC94" s="99">
        <f>RANK(CA94,CA94:CA97)</f>
        <v>1</v>
      </c>
      <c r="CD94" s="49">
        <f>SUMPRODUCT((CA94:CA97=CA94)*(BZ94:BZ97&gt;BZ94))</f>
        <v>0</v>
      </c>
      <c r="CE94" s="14"/>
      <c r="CF94" s="14" t="str">
        <f t="shared" ref="CF94:CF97" si="1003">IF(CC94=1,BT94,)</f>
        <v>Portugal</v>
      </c>
      <c r="CG94" s="49">
        <f t="shared" ref="CG94:CG97" si="1004">(SUMIF($AF$4:$AF$108,$BT94,$AT$4:$AT$108)+SUMIF($AH$4:$AH$108,$BT94,$AU$4:$AU$108))</f>
        <v>0</v>
      </c>
      <c r="CH94" s="49">
        <f t="shared" ref="CH94:CH97" si="1005">(SUMIF($AF$4:$AF$108,$BT94,$AV$4:$AV$108)+SUMIF($AH$4:$AH$108,$BT94,$AW$4:$AW$108))</f>
        <v>0</v>
      </c>
      <c r="CI94" s="49">
        <f t="shared" ref="CI94:CI97" si="1006">(SUMIF($AF$4:$AF$108,$BT94,$AX$4:$AX$108)+SUMIF($AH$4:$AH$108,$BT94,$AY$4:$AY$108))</f>
        <v>0</v>
      </c>
      <c r="CJ94" s="49">
        <f t="shared" ref="CJ94:CJ97" si="1007">IFERROR(CG94*3+CH94*1,0)</f>
        <v>0</v>
      </c>
      <c r="CK94" s="49" t="str">
        <f t="shared" ref="CK94:CK97" si="1008">CB94</f>
        <v>K</v>
      </c>
      <c r="CL94" s="49">
        <f>IF(CF94&gt;0,RANK(CJ94,CJ94:CJ97),)</f>
        <v>1</v>
      </c>
      <c r="CM94" s="49">
        <f>IF(AND(CF94&gt;0,COUNTIF(CL94:CL97,CL94)&gt;1),SUMIFS($AI$4:$AI$108,$AF$4:$AF$108,$BT94,$M$4:$M$108,1)+SUMIFS($AK$4:$AK$108,$AH$4:$AH$108,$BT94,$M$4:$M$108,1)-SUMIFS($AK$4:$AK$108,$AF$4:$AF$108,$BT94,$M$4:$M$108,1)-SUMIFS($AI$4:$AI$108,$AH$4:$AH$108,$BT94,$M$4:$M$108,1),)</f>
        <v>0</v>
      </c>
      <c r="CN94" s="49">
        <f>IF(AND(CF94&gt;0,COUNTIF(CL94:CL97,CL94)&gt;1),CL94+RANK(CM94,CM94:CM97)-1,CL94)</f>
        <v>1</v>
      </c>
      <c r="CO94" s="49">
        <f>IF(AND(CF94&gt;0,COUNTIF(CN94:CN97,CN94)&gt;1),SUMIFS($AI$4:$AI$108,$AF$4:$AF$108,$BT94,$M$4:$M$108,1)+SUMIFS($AK$4:$AK$108,$AH$4:$AH$108,$BT94,$M$4:$M$108,1),)</f>
        <v>0</v>
      </c>
      <c r="CP94" s="49">
        <f>IF(AND(CF94&gt;0,COUNTIF(CN94:CN97,CN94)&gt;1),CN94+RANK(CO94,CO94:CO97)-1,CN94)</f>
        <v>1</v>
      </c>
      <c r="CQ94" s="49">
        <f t="shared" ref="CQ94:CQ97" si="1009">IF(CP94=0,"",CP94)</f>
        <v>1</v>
      </c>
      <c r="CR94" s="49">
        <f>IF(OR(CQ94="",COUNTIF(CQ94:CQ97,CQ94)=1),"",$BZ94)</f>
        <v>0</v>
      </c>
      <c r="CS94" s="49">
        <f>IF(CQ94="","",IF(COUNTIF(CQ94:CQ97,CQ94)=1,CQ94,CQ94+RANK(CR94,CR94:CR97,0)-1))</f>
        <v>1</v>
      </c>
      <c r="CT94" s="49">
        <f>IF(OR(CS94="",COUNTIF(CS94:CS97,CS94)=1),"",$BX94)</f>
        <v>0</v>
      </c>
      <c r="CU94" s="49">
        <f>IF(CQ94="","",IF(COUNTIF(CS94:CS97,CS94)=1,CS94,CS94+RANK(CT94,CT94:CT97,0)-1))</f>
        <v>1</v>
      </c>
      <c r="CV94" s="49">
        <f>IF(OR(CU94="",COUNTIF(CU94:CU97,CU94)=1),"",$BU94)</f>
        <v>0</v>
      </c>
      <c r="CW94" s="49">
        <f>IF(CQ94="","",IF(COUNTIF(CU94:CU97,CU94)=1,CU94,CU94+RANK(CV94,CV94:CV97,0)-1))</f>
        <v>1</v>
      </c>
      <c r="CX94" s="49">
        <f>IF(CF94&gt;0,BM92+RANK(CW94,CW94:CW97,1),)</f>
        <v>1</v>
      </c>
      <c r="CY94" s="14"/>
      <c r="CZ94" s="14">
        <f t="shared" ref="CZ94:CZ97" si="1010">IF(CC94=2,BT94,)</f>
        <v>0</v>
      </c>
      <c r="DA94" s="49">
        <f t="shared" ref="DA94:DA97" si="1011">(SUMIF($AF$4:$AF$108,$BT94,$AZ$4:$AZ$108)+SUMIF($AH$4:$AH$108,$BT94,$BA$4:$BA$108))</f>
        <v>0</v>
      </c>
      <c r="DB94" s="49">
        <f t="shared" ref="DB94:DB97" si="1012">(SUMIF($AF$4:$AF$108,$BT94,$BB$4:$BB$108)+SUMIF($AH$4:$AH$108,$BT94,$BC$4:$BC$108))</f>
        <v>0</v>
      </c>
      <c r="DC94" s="49">
        <f t="shared" ref="DC94:DC97" si="1013">(SUMIF($AF$4:$AF$108,$BT94,$BD$4:$BD$108)+SUMIF($AH$4:$AH$108,$BT94,$BE$4:$BE$108))</f>
        <v>0</v>
      </c>
      <c r="DD94" s="49">
        <f t="shared" ref="DD94:DD97" si="1014">IFERROR(DA94*3+DB94*1,0)</f>
        <v>0</v>
      </c>
      <c r="DE94" s="49" t="str">
        <f t="shared" ref="DE94:DE97" si="1015">$CB94</f>
        <v>K</v>
      </c>
      <c r="DF94" s="49">
        <f>IF(CZ94&gt;0,RANK(DD94,DD94:DD97)+CG92,)</f>
        <v>0</v>
      </c>
      <c r="DG94" s="49">
        <f>IF(AND(CZ94&gt;0,COUNTIF(DF94:DF97,DF94)&gt;1),SUMIFS($AI$4:$AI$108,$AF$4:$AF$108,$BT94,$M$4:$M$108,2)+SUMIFS($AK$4:$AK$108,$AH$4:$AH108,$BT94,$M$4:$M$108,2)-SUMIFS($AK$4:$AK$108,$AF$4:$AF$108,$BT94,$M$4:$M$108,2)-SUMIFS($AI$4:$AI$108,$AH$4:$AH$108,$BT94,$M$4:$M$108,2),)</f>
        <v>0</v>
      </c>
      <c r="DH94" s="49">
        <f>IF(AND(CZ94&gt;0,COUNTIF(DF94:DF97,DF94)&gt;1),DF94+RANK(DG94,DG94:DG97)-1,DF94)</f>
        <v>0</v>
      </c>
      <c r="DI94" s="49">
        <f>IF(AND(CZ94&gt;0,COUNTIF(DH94:DH97,DH94)&gt;1),SUMIFS($AI$4:$AI$108,$AF$4:$AF$108,$BT94,$M$4:$M$108,2)+SUMIFS($AK$4:$AK$108,$AH$4:$AH$108,$BT94,$M$4:$M$108,2),)</f>
        <v>0</v>
      </c>
      <c r="DJ94" s="49">
        <f>IF(AND(CZ94&gt;0,COUNTIF(DH94:DH97,DH94)&gt;1),DH94+RANK(DI94,DI94:DI97)-1,DH94)</f>
        <v>0</v>
      </c>
      <c r="DK94" s="49" t="str">
        <f t="shared" ref="DK94:DK97" si="1016">IF(DJ94=0,"",DJ94)</f>
        <v/>
      </c>
      <c r="DL94" s="49" t="str">
        <f>IF(OR(DK94="",COUNTIF(DK94:DK97,DK94)=1),"",$BZ94)</f>
        <v/>
      </c>
      <c r="DM94" s="49" t="str">
        <f>IF(DK94="","",IF(COUNTIF(DK94:DK97,DK94)=1,DK94,DK94+RANK(DL94,DL94:DL97,0)-1))</f>
        <v/>
      </c>
      <c r="DN94" s="49" t="str">
        <f>IF(OR(DM94="",COUNTIF(DM94:DM97,DM94)=1),"",$BX94)</f>
        <v/>
      </c>
      <c r="DO94" s="49" t="str">
        <f>IF(DK94="","",IF(COUNTIF(DM94:DM97,DM94)=1,DM94,DM94+RANK(DN94,DN94:DN97,0)-1))</f>
        <v/>
      </c>
      <c r="DP94" s="49" t="str">
        <f>IF(OR(DO94="",COUNTIF(DO94:DO97,DO94)=1),"",$BU94)</f>
        <v/>
      </c>
      <c r="DQ94" s="49" t="str">
        <f>IF(DK94="","",IF(COUNTIF(DO94:DO97,DO94)=1,DO94,DO94+RANK(DP94,DP94:DP97,0)-1))</f>
        <v/>
      </c>
      <c r="DR94" s="49">
        <f>IF(CZ94&gt;0,CG92+RANK(DQ94,DQ94:DQ97,1),)</f>
        <v>0</v>
      </c>
      <c r="DS94" s="14"/>
      <c r="DT94" s="49">
        <f t="shared" ref="DT94:DT97" si="1017">IF(CC94=3,BT94,)</f>
        <v>0</v>
      </c>
      <c r="DU94" s="49">
        <f t="shared" ref="DU94:DU97" si="1018">(SUMIF($AF$4:$AF$108,BT94,$BF$4:$BF$108)+SUMIF($AH$4:$AH$108,BT94,$BG$4:$BG$108))</f>
        <v>0</v>
      </c>
      <c r="DV94" s="49">
        <f t="shared" ref="DV94:DV97" si="1019">(SUMIF($AF$4:$AF$108,BT94,$BH$4:$BH$108)+SUMIF($AH$4:$AH$108,BT94,$BI$4:$BI$108))</f>
        <v>0</v>
      </c>
      <c r="DW94" s="49">
        <f t="shared" ref="DW94:DW97" si="1020">(SUMIF($AF$4:$AF$108,BT94,$BJ$4:$BJ$108)+SUMIF($AH$4:$AH$108,BT94,$BK$4:$BK$108))</f>
        <v>0</v>
      </c>
      <c r="DX94" s="49">
        <f t="shared" ref="DX94:DX97" si="1021">IFERROR(DU94*3+DV94*1,0)</f>
        <v>0</v>
      </c>
      <c r="DY94" s="49" t="str">
        <f t="shared" ref="DY94:DY97" si="1022">CB94</f>
        <v>K</v>
      </c>
      <c r="DZ94" s="49">
        <f>IF(DT94&gt;0,RANK(DX94,DX94:DX97)+CG92+DA92,)</f>
        <v>0</v>
      </c>
      <c r="EA94" s="49">
        <f>IF(AND(DT94&gt;0,COUNTIF(DZ94:DZ97,DZ94)&gt;1),SUMIFS($AI$4:$AI$108,$AF$4:$AF$108,$BT94,$M$4:$M$108,3)+SUMIFS($AK$4:$AK$108,$AH$4:$AH$108,$BT94,$M$4:$M$108,3)-SUMIFS($AK$4:$AK$108,$AF$4:$AF$108,$BT94,$M$4:$M$108,3)-SUMIFS($AI$4:$AI$108,$AH$4:$AH$108,$BT94,$M$4:$M$108,3),)</f>
        <v>0</v>
      </c>
      <c r="EB94" s="49">
        <f>IF(AND(DT94&gt;0,COUNTIF(DZ94:DZ97,DZ94)&gt;1),DZ94+RANK(EA94,EA94:EA97)-1,DZ94)</f>
        <v>0</v>
      </c>
      <c r="EC94" s="49">
        <f>IF(AND(DT94&gt;0,COUNTIF(EB94:EB97,EB94)&gt;1),SUMIFS($AI$4:$AI$108,$AF$4:$AF$108,$BT94,$M$4:$M$108,3)+SUMIFS($AK$4:$AK$108,$AH$4:$AH$108,$BT94,$M$4:$M$108,3),)</f>
        <v>0</v>
      </c>
      <c r="ED94" s="49">
        <f>IF(AND(DT94&gt;0,COUNTIF(EB94:EB97,EB94)&gt;1),EB94+RANK(EC94,EC94:EC97)-1,EB94)</f>
        <v>0</v>
      </c>
      <c r="EE94" s="49" t="str">
        <f t="shared" ref="EE94:EE97" si="1023">IF(ED94=0,"",ED94)</f>
        <v/>
      </c>
      <c r="EF94" s="49" t="str">
        <f>IF(OR(EE94="",COUNTIF(EE94:EE97,EE94)=1),"",$BZ94)</f>
        <v/>
      </c>
      <c r="EG94" s="49" t="str">
        <f>IF(EE94="","",IF(COUNTIF(EE94:EE97,EE94)=1,EE94,EE94+RANK(EF94,EF94:EF97,0)-1))</f>
        <v/>
      </c>
      <c r="EH94" s="49" t="str">
        <f>IF(OR(EG94="",COUNTIF(EG94:EG97,EG94)=1),"",$BX94)</f>
        <v/>
      </c>
      <c r="EI94" s="49" t="str">
        <f>IF(EE94="","",IF(COUNTIF(EG94:EG97,EG94)=1,EG94,EG94+RANK(EH94,EH94:EH97,0)-1))</f>
        <v/>
      </c>
      <c r="EJ94" s="49" t="str">
        <f>IF(OR(EI94="",COUNTIF(EI94:EI97,EI94)=1),"",$BU94)</f>
        <v/>
      </c>
      <c r="EK94" s="49" t="str">
        <f>IF(EE94="","",IF(COUNTIF(EI94:EI97,EI94)=1,EI94,EI94+RANK(EJ94,EJ94:EJ97,0)-1))</f>
        <v/>
      </c>
      <c r="EL94" s="49">
        <f>IF(DT94&gt;0,CG92+DA92+RANK(EK94,EK94:EK97,1),)</f>
        <v>0</v>
      </c>
      <c r="EM94" s="14"/>
      <c r="EN94" s="49">
        <f t="shared" ref="EN94:EN97" si="1024">IF(CC94=4,BT94,)</f>
        <v>0</v>
      </c>
      <c r="EO94" s="49">
        <f t="shared" ref="EO94:EO97" si="1025">(SUMIF($AF$4:$AF$108,$BT94,$BL$4:$BL$108)+SUMIF($AH$4:$AH$108,$BT94,$BM$4:$BM$108))</f>
        <v>0</v>
      </c>
      <c r="EP94" s="49">
        <f t="shared" ref="EP94:EP97" si="1026">(SUMIF($AF$4:$AF$108,$BT94,$BN$4:$BN$108)+SUMIF($AH$4:$AH$108,$BT94,$BO$4:$BO$108))</f>
        <v>0</v>
      </c>
      <c r="EQ94" s="49">
        <f t="shared" ref="EQ94:EQ97" si="1027">(SUMIF($AF$4:$AF$108,$BT94,$BP$4:$BP$108)+SUMIF($AH$4:$AH$108,$BT94,$BQ$4:$BQ$108))</f>
        <v>0</v>
      </c>
      <c r="ER94" s="49">
        <f t="shared" ref="ER94:ER97" si="1028">IFERROR(EO94*3+EP94*1,0)</f>
        <v>0</v>
      </c>
      <c r="ES94" s="49" t="str">
        <f t="shared" ref="ES94:ES97" si="1029">$CB94</f>
        <v>K</v>
      </c>
      <c r="ET94" s="49">
        <f>IF(EN94&gt;0,RANK(ER94,ER94:ER97)+CG92+DA92+DU92,)</f>
        <v>0</v>
      </c>
      <c r="EU94" s="49">
        <f>IF(AND(EN94&gt;0,COUNTIF(ET94:ET97,ET94)&gt;1),SUMIFS($AI$4:$AI$108,$AF$4:$AF$108,$BT94,$M$4:$M$108,4)+SUMIFS($AK$4:$AK$108,$AH$4:$AH$108,$BT94,$M$4:$M$108,4)-SUMIFS($AK$4:$AK$108,$AF$4:$AF$108,$BT94,$M$4:$M$108,4)-SUMIFS($AI$4:$AI$108,$AH$4:$AH$108,$BT94,$M$4:$M$108,4),)</f>
        <v>0</v>
      </c>
      <c r="EV94" s="49">
        <f>IF(AND(EN94&gt;0,COUNTIF(ET94:ET97,ET94)&gt;1),ET94+RANK(EU94,EU94:EU97)-1,ET94)</f>
        <v>0</v>
      </c>
      <c r="EW94" s="49">
        <f t="shared" ref="EW94:EW97" si="1030">IF(AND(EN94&gt;0,COUNTIF(EV94:EV97,EV94)&gt;1),SUMIFS($AI$4:$AI$108,$AF$4:$AF$108,$BT94,$M$4:$M$108,4)+SUMIFS($AK$4:$AK$108,$AH$4:$AH$108,$BT94,$M$4:$M$108,4),)</f>
        <v>0</v>
      </c>
      <c r="EX94" s="49">
        <f>IF(AND(EN94&gt;0,COUNTIF(EV94:EV97,EV94)&gt;1),EV94+RANK(EW94,EW94:EW97)-1,EV94)</f>
        <v>0</v>
      </c>
      <c r="EY94" s="49" t="str">
        <f t="shared" ref="EY94:EY97" si="1031">IF(EX94=0,"",EX94)</f>
        <v/>
      </c>
      <c r="EZ94" s="49" t="str">
        <f>IF(OR(EY94="",COUNTIF(EY94:EY97,EY94)=1),"",$BZ94)</f>
        <v/>
      </c>
      <c r="FA94" s="49" t="str">
        <f>IF(EY94="","",IF(COUNTIF(EY94:EY97,EY94)=1,EY94,EY94+RANK(EZ94,EZ94:EZ97,0)-1))</f>
        <v/>
      </c>
      <c r="FB94" s="49" t="str">
        <f>IF(OR(FA94="",COUNTIF(FA94:FA97,FA94)=1),"",$BX94)</f>
        <v/>
      </c>
      <c r="FC94" s="49" t="str">
        <f>IF(EY94="","",IF(COUNTIF(FA94:FA97,FA94)=1,FA94,FA94+RANK(FB94,FB94:FB97,0)-1))</f>
        <v/>
      </c>
      <c r="FD94" s="49" t="str">
        <f>IF(OR(FC94="",COUNTIF(FC94:FC97,FC94)=1),"",$BU94)</f>
        <v/>
      </c>
      <c r="FE94" s="49" t="str">
        <f>IF(EY94="","",IF(COUNTIF(FC94:FC97,FC94)=1,FC94,FC94+RANK(FD94,FD94:FD97,0)-1))</f>
        <v/>
      </c>
      <c r="FF94" s="49">
        <f>IF(EN94&gt;0,CG92+DA92+DU92+RANK(FE94,FE94:FE97,1),)</f>
        <v>0</v>
      </c>
      <c r="FG94" s="14"/>
      <c r="FH94" s="49">
        <f>IFERROR(VLOOKUP(FJ94,CF93:CX97,19,FALSE),IFERROR(VLOOKUP(FJ94,CZ93:DR97,19,FALSE),IFERROR(VLOOKUP(FJ94,DT93:EL97,19,FALSE),VLOOKUP(FJ94,EN93:FF97,19,FALSE))))</f>
        <v>1</v>
      </c>
      <c r="FI94" s="49">
        <f>RANK(FH94,FH94:FH97,1)+COUNTIF(FH94,FH94)-1</f>
        <v>1</v>
      </c>
      <c r="FJ94" s="14" t="str">
        <f t="shared" ref="FJ94:FJ97" si="1032">BT94</f>
        <v>Portugal</v>
      </c>
      <c r="FK94" s="42"/>
      <c r="FL94" s="42"/>
      <c r="FM94" s="42"/>
      <c r="FN94" s="42"/>
      <c r="FO94" s="42"/>
      <c r="FP94" s="42"/>
      <c r="FQ94" s="42"/>
      <c r="FR94" s="42"/>
      <c r="FS94" s="42"/>
      <c r="FT94" s="42"/>
      <c r="FU94" s="42"/>
      <c r="FV94" s="42"/>
      <c r="FW94" s="42"/>
      <c r="FX94" s="42"/>
      <c r="FY94" s="42"/>
      <c r="FZ94" s="44">
        <v>92</v>
      </c>
      <c r="GA94" s="44" t="str">
        <f t="shared" si="79"/>
        <v>EJBCHGLK</v>
      </c>
      <c r="GB94" s="44" t="s">
        <v>148</v>
      </c>
      <c r="GC94" s="44" t="s">
        <v>159</v>
      </c>
      <c r="GD94" s="44" t="s">
        <v>146</v>
      </c>
      <c r="GE94" s="44" t="s">
        <v>163</v>
      </c>
      <c r="GF94" s="44" t="s">
        <v>160</v>
      </c>
      <c r="GG94" s="44" t="s">
        <v>149</v>
      </c>
      <c r="GH94" s="44" t="s">
        <v>152</v>
      </c>
      <c r="GI94" s="44" t="s">
        <v>151</v>
      </c>
      <c r="GJ94" s="100" t="str">
        <f t="shared" ref="GJ94:GQ94" si="1033">VLOOKUP(GB94,$FM$3:$FN$15,2,FALSE)</f>
        <v>Elfenbenskusten</v>
      </c>
      <c r="GK94" s="100" t="str">
        <f t="shared" si="1033"/>
        <v>Österrike</v>
      </c>
      <c r="GL94" s="100" t="str">
        <f t="shared" si="1033"/>
        <v>Qatar</v>
      </c>
      <c r="GM94" s="100" t="str">
        <f t="shared" si="1033"/>
        <v>Haiti</v>
      </c>
      <c r="GN94" s="100" t="str">
        <f t="shared" si="1033"/>
        <v>Saudiarabien</v>
      </c>
      <c r="GO94" s="100" t="str">
        <f t="shared" si="1033"/>
        <v>Iran</v>
      </c>
      <c r="GP94" s="100" t="str">
        <f t="shared" si="1033"/>
        <v>Ghana</v>
      </c>
      <c r="GQ94" s="100" t="str">
        <f t="shared" si="1033"/>
        <v>Uzbekistan</v>
      </c>
      <c r="GR94" s="42" t="str">
        <f t="shared" si="81"/>
        <v/>
      </c>
      <c r="GS94" s="42"/>
      <c r="GT94" s="42"/>
      <c r="GU94" s="42"/>
      <c r="GV94" s="42"/>
      <c r="GW94" s="42"/>
      <c r="GX94" s="127"/>
    </row>
    <row r="95" spans="1:206" ht="14.25" customHeight="1" x14ac:dyDescent="0.35">
      <c r="A95" s="42"/>
      <c r="B95" s="85">
        <v>24</v>
      </c>
      <c r="C95" s="86">
        <v>46191</v>
      </c>
      <c r="D95" s="87" t="s">
        <v>213</v>
      </c>
      <c r="E95" s="88" t="s">
        <v>157</v>
      </c>
      <c r="F95" s="89" t="s">
        <v>214</v>
      </c>
      <c r="G95" s="90"/>
      <c r="H95" s="85" t="s">
        <v>157</v>
      </c>
      <c r="I95" s="90"/>
      <c r="J95" s="85" t="str">
        <f t="shared" si="952"/>
        <v/>
      </c>
      <c r="K95" s="160">
        <f>IF(OR(G95="",I95="",'Resultat &amp; tabell'!G95="",'Resultat &amp; tabell'!I95=""),0,IF(G95='Resultat &amp; tabell'!G95,1,0)+IF(I95='Resultat &amp; tabell'!I95,1,0)+IF(J95='Resultat &amp; tabell'!J95,3,0))</f>
        <v>0</v>
      </c>
      <c r="L95" s="155"/>
      <c r="M95" s="92">
        <f t="shared" si="953"/>
        <v>1</v>
      </c>
      <c r="N95" s="46">
        <v>2</v>
      </c>
      <c r="O95" s="104" t="str">
        <f>VLOOKUP(N95,FI94:FJ97,2,FALSE)</f>
        <v>Kongo</v>
      </c>
      <c r="P95" s="105">
        <f t="shared" si="954"/>
        <v>0</v>
      </c>
      <c r="Q95" s="105">
        <f t="shared" si="955"/>
        <v>0</v>
      </c>
      <c r="R95" s="105">
        <f t="shared" si="956"/>
        <v>0</v>
      </c>
      <c r="S95" s="105">
        <f t="shared" si="957"/>
        <v>0</v>
      </c>
      <c r="T95" s="105">
        <f t="shared" si="958"/>
        <v>0</v>
      </c>
      <c r="U95" s="105">
        <f t="shared" si="959"/>
        <v>0</v>
      </c>
      <c r="V95" s="106">
        <f t="shared" si="960"/>
        <v>0</v>
      </c>
      <c r="W95" s="42"/>
      <c r="X95" s="43"/>
      <c r="Y95" s="44"/>
      <c r="Z95" s="44"/>
      <c r="AA95" s="44"/>
      <c r="AB95" s="47"/>
      <c r="AC95" s="48"/>
      <c r="AD95" s="42"/>
      <c r="AE95" s="98">
        <f t="shared" ref="AE95:AH95" si="1034">C95</f>
        <v>46191</v>
      </c>
      <c r="AF95" s="98" t="str">
        <f t="shared" si="1034"/>
        <v>Uzbekistan</v>
      </c>
      <c r="AG95" s="98" t="str">
        <f t="shared" si="1034"/>
        <v>-</v>
      </c>
      <c r="AH95" s="98" t="str">
        <f t="shared" si="1034"/>
        <v>Colombia</v>
      </c>
      <c r="AI95" s="90" t="str">
        <f t="shared" si="962"/>
        <v/>
      </c>
      <c r="AJ95" s="85" t="str">
        <f t="shared" si="963"/>
        <v>-</v>
      </c>
      <c r="AK95" s="90" t="str">
        <f t="shared" si="964"/>
        <v/>
      </c>
      <c r="AL95" s="85" t="str">
        <f t="shared" si="965"/>
        <v/>
      </c>
      <c r="AM95" s="91"/>
      <c r="AN95" s="49">
        <f t="shared" si="966"/>
        <v>0</v>
      </c>
      <c r="AO95" s="49">
        <f t="shared" si="967"/>
        <v>0</v>
      </c>
      <c r="AP95" s="49">
        <f t="shared" si="968"/>
        <v>0</v>
      </c>
      <c r="AQ95" s="49">
        <f t="shared" si="969"/>
        <v>0</v>
      </c>
      <c r="AR95" s="49">
        <f t="shared" si="970"/>
        <v>0</v>
      </c>
      <c r="AS95" s="49">
        <f t="shared" si="971"/>
        <v>0</v>
      </c>
      <c r="AT95" s="49">
        <f t="shared" si="972"/>
        <v>0</v>
      </c>
      <c r="AU95" s="49">
        <f t="shared" si="973"/>
        <v>0</v>
      </c>
      <c r="AV95" s="49">
        <f t="shared" si="974"/>
        <v>0</v>
      </c>
      <c r="AW95" s="49">
        <f t="shared" si="975"/>
        <v>0</v>
      </c>
      <c r="AX95" s="49">
        <f t="shared" si="976"/>
        <v>0</v>
      </c>
      <c r="AY95" s="49">
        <f t="shared" si="977"/>
        <v>0</v>
      </c>
      <c r="AZ95" s="49">
        <f t="shared" si="978"/>
        <v>0</v>
      </c>
      <c r="BA95" s="49">
        <f t="shared" si="979"/>
        <v>0</v>
      </c>
      <c r="BB95" s="49">
        <f t="shared" si="980"/>
        <v>0</v>
      </c>
      <c r="BC95" s="49">
        <f t="shared" si="981"/>
        <v>0</v>
      </c>
      <c r="BD95" s="49">
        <f t="shared" si="982"/>
        <v>0</v>
      </c>
      <c r="BE95" s="49">
        <f t="shared" si="983"/>
        <v>0</v>
      </c>
      <c r="BF95" s="49">
        <f t="shared" si="984"/>
        <v>0</v>
      </c>
      <c r="BG95" s="49">
        <f t="shared" si="985"/>
        <v>0</v>
      </c>
      <c r="BH95" s="49">
        <f t="shared" si="986"/>
        <v>0</v>
      </c>
      <c r="BI95" s="49">
        <f t="shared" si="987"/>
        <v>0</v>
      </c>
      <c r="BJ95" s="49">
        <f t="shared" si="988"/>
        <v>0</v>
      </c>
      <c r="BK95" s="49">
        <f t="shared" si="989"/>
        <v>0</v>
      </c>
      <c r="BL95" s="49">
        <f t="shared" si="990"/>
        <v>0</v>
      </c>
      <c r="BM95" s="49">
        <f t="shared" si="991"/>
        <v>0</v>
      </c>
      <c r="BN95" s="49">
        <f t="shared" si="992"/>
        <v>0</v>
      </c>
      <c r="BO95" s="49">
        <f t="shared" si="993"/>
        <v>0</v>
      </c>
      <c r="BP95" s="49">
        <f t="shared" si="994"/>
        <v>0</v>
      </c>
      <c r="BQ95" s="49">
        <f t="shared" si="995"/>
        <v>0</v>
      </c>
      <c r="BR95" s="14"/>
      <c r="BS95" s="14"/>
      <c r="BT95" s="14" t="s">
        <v>212</v>
      </c>
      <c r="BU95" s="49">
        <f t="shared" si="996"/>
        <v>0</v>
      </c>
      <c r="BV95" s="49">
        <f t="shared" si="997"/>
        <v>0</v>
      </c>
      <c r="BW95" s="49">
        <f t="shared" si="998"/>
        <v>0</v>
      </c>
      <c r="BX95" s="49">
        <f t="shared" si="999"/>
        <v>0</v>
      </c>
      <c r="BY95" s="49">
        <f t="shared" si="1000"/>
        <v>0</v>
      </c>
      <c r="BZ95" s="49">
        <f t="shared" si="1001"/>
        <v>0</v>
      </c>
      <c r="CA95" s="49">
        <f t="shared" si="1002"/>
        <v>0</v>
      </c>
      <c r="CB95" s="49" t="s">
        <v>151</v>
      </c>
      <c r="CC95" s="99">
        <f>RANK(CA95,CA94:CA97)</f>
        <v>1</v>
      </c>
      <c r="CD95" s="49">
        <f>SUMPRODUCT((CA94:CA97=CA95)*(BZ94:BZ97&gt;BZ95))</f>
        <v>0</v>
      </c>
      <c r="CE95" s="14"/>
      <c r="CF95" s="14" t="str">
        <f t="shared" si="1003"/>
        <v>Kongo</v>
      </c>
      <c r="CG95" s="49">
        <f t="shared" si="1004"/>
        <v>0</v>
      </c>
      <c r="CH95" s="49">
        <f t="shared" si="1005"/>
        <v>0</v>
      </c>
      <c r="CI95" s="49">
        <f t="shared" si="1006"/>
        <v>0</v>
      </c>
      <c r="CJ95" s="49">
        <f t="shared" si="1007"/>
        <v>0</v>
      </c>
      <c r="CK95" s="49" t="str">
        <f t="shared" si="1008"/>
        <v>K</v>
      </c>
      <c r="CL95" s="49">
        <f>IF(CF95&gt;0,RANK(CJ95,CJ94:CJ97),)</f>
        <v>1</v>
      </c>
      <c r="CM95" s="49">
        <f>IF(AND(CF95&gt;0,COUNTIF(CL94:CL97,CL95)&gt;1),SUMIFS($AI$4:$AI$108,$AF$4:$AF$108,$BT95,$M$4:$M$108,1)+SUMIFS($AK$4:$AK$108,$AH$4:$AH$108,$BT95,$M$4:$M$108,1)-SUMIFS($AK$4:$AK$108,$AF$4:$AF$108,$BT95,$M$4:$M$108,1)-SUMIFS($AI$4:$AI$108,$AH$4:$AH$108,$BT95,$M$4:$M$108,1),)</f>
        <v>0</v>
      </c>
      <c r="CN95" s="49">
        <f>IF(AND(CF95&gt;0,COUNTIF(CL94:CL97,CL95)&gt;1),CL95+RANK(CM95,CM94:CM97)-1,CL95)</f>
        <v>1</v>
      </c>
      <c r="CO95" s="49">
        <f>IF(AND(CF95&gt;0,COUNTIF(CN94:CN97,CN95)&gt;1),SUMIFS($AI$4:$AI$108,$AF$4:$AF$108,$BT95,$M$4:$M$108,1)+SUMIFS($AK$4:$AK$108,$AH$4:$AH$108,$BT95,$M$4:$M$108,1),)</f>
        <v>0</v>
      </c>
      <c r="CP95" s="49">
        <f>IF(AND(CF95&gt;0,COUNTIF(CN94:CN97,CN95)&gt;1),CN95+RANK(CO95,CO94:CO97)-1,CN95)</f>
        <v>1</v>
      </c>
      <c r="CQ95" s="49">
        <f t="shared" si="1009"/>
        <v>1</v>
      </c>
      <c r="CR95" s="49">
        <f>IF(OR(CQ95="",COUNTIF(CQ94:CQ97,CQ95)=1),"",$BZ95)</f>
        <v>0</v>
      </c>
      <c r="CS95" s="49">
        <f>IF(CQ95="","",IF(COUNTIF(CQ94:CQ97,CQ95)=1,CQ95,CQ95+RANK(CR95,CR94:CR97,0)-1))</f>
        <v>1</v>
      </c>
      <c r="CT95" s="49">
        <f>IF(OR(CS95="",COUNTIF(CS94:CS97,CS95)=1),"",$BX95)</f>
        <v>0</v>
      </c>
      <c r="CU95" s="49">
        <f>IF(CQ95="","",IF(COUNTIF(CS94:CS97,CS95)=1,CS95,CS95+RANK(CT95,CT94:CT97,0)-1))</f>
        <v>1</v>
      </c>
      <c r="CV95" s="49">
        <f>IF(OR(CU95="",COUNTIF(CU94:CU97,CU95)=1),"",$BU95)</f>
        <v>0</v>
      </c>
      <c r="CW95" s="49">
        <f>IF(CQ95="","",IF(COUNTIF(CU94:CU97,CU95)=1,CU95,CU95+RANK(CV95,CV94:CV97,0)-1))</f>
        <v>1</v>
      </c>
      <c r="CX95" s="49">
        <f>IF(CF95&gt;0,BM92+RANK(CW95,CW94:CW97,1),)</f>
        <v>1</v>
      </c>
      <c r="CY95" s="14"/>
      <c r="CZ95" s="14">
        <f t="shared" si="1010"/>
        <v>0</v>
      </c>
      <c r="DA95" s="49">
        <f t="shared" si="1011"/>
        <v>0</v>
      </c>
      <c r="DB95" s="49">
        <f t="shared" si="1012"/>
        <v>0</v>
      </c>
      <c r="DC95" s="49">
        <f t="shared" si="1013"/>
        <v>0</v>
      </c>
      <c r="DD95" s="49">
        <f t="shared" si="1014"/>
        <v>0</v>
      </c>
      <c r="DE95" s="49" t="str">
        <f t="shared" si="1015"/>
        <v>K</v>
      </c>
      <c r="DF95" s="49">
        <f>IF(CZ95&gt;0,RANK(DD95,DD94:DD97)+CG92,)</f>
        <v>0</v>
      </c>
      <c r="DG95" s="49">
        <f>IF(AND(CZ95&gt;0,COUNTIF(DF94:DF97,DF95)&gt;1),SUMIFS($AI$4:$AI$108,$AF$4:$AF$108,$BT95,$M$4:$M$108,2)+SUMIFS($AK$4:$AK$108,$AH$4:$AH108,$BT95,$M$4:$M$108,2)-SUMIFS($AK$4:$AK$108,$AF$4:$AF$108,$BT95,$M$4:$M$108,2)-SUMIFS($AI$4:$AI$108,$AH$4:$AH$108,$BT95,$M$4:$M$108,2),)</f>
        <v>0</v>
      </c>
      <c r="DH95" s="49">
        <f>IF(AND(CZ95&gt;0,COUNTIF(DF94:DF97,DF95)&gt;1),DF95+RANK(DG95,DG94:DG97)-1,DF95)</f>
        <v>0</v>
      </c>
      <c r="DI95" s="49">
        <f>IF(AND(CZ95&gt;0,COUNTIF(DH94:DH97,DH95)&gt;1),SUMIFS($AI$4:$AI$108,$AF$4:$AF$108,$BT95,$M$4:$M$108,2)+SUMIFS($AK$4:$AK$108,$AH$4:$AH$108,$BT95,$M$4:$M$108,2),)</f>
        <v>0</v>
      </c>
      <c r="DJ95" s="49">
        <f>IF(AND(CZ95&gt;0,COUNTIF(DH94:DH97,DH95)&gt;1),DH95+RANK(DI95,DI94:DI97)-1,DH95)</f>
        <v>0</v>
      </c>
      <c r="DK95" s="49" t="str">
        <f t="shared" si="1016"/>
        <v/>
      </c>
      <c r="DL95" s="49" t="str">
        <f>IF(OR(DK95="",COUNTIF(DK94:DK97,DK95)=1),"",$BZ95)</f>
        <v/>
      </c>
      <c r="DM95" s="49" t="str">
        <f>IF(DK95="","",IF(COUNTIF(DK94:DK97,DK95)=1,DK95,DK95+RANK(DL95,DL94:DL97,0)-1))</f>
        <v/>
      </c>
      <c r="DN95" s="49" t="str">
        <f>IF(OR(DM95="",COUNTIF(DM94:DM97,DM95)=1),"",$BX95)</f>
        <v/>
      </c>
      <c r="DO95" s="49" t="str">
        <f>IF(DK95="","",IF(COUNTIF(DM94:DM97,DM95)=1,DM95,DM95+RANK(DN95,DN94:DN97,0)-1))</f>
        <v/>
      </c>
      <c r="DP95" s="49" t="str">
        <f>IF(OR(DO95="",COUNTIF(DO94:DO97,DO95)=1),"",$BU95)</f>
        <v/>
      </c>
      <c r="DQ95" s="49" t="str">
        <f>IF(DK95="","",IF(COUNTIF(DO94:DO97,DO95)=1,DO95,DO95+RANK(DP95,DP94:DP97,0)-1))</f>
        <v/>
      </c>
      <c r="DR95" s="49">
        <f>IF(CZ95&gt;0,CG92+RANK(DQ95,DQ94:DQ97,1),)</f>
        <v>0</v>
      </c>
      <c r="DS95" s="14"/>
      <c r="DT95" s="49">
        <f t="shared" si="1017"/>
        <v>0</v>
      </c>
      <c r="DU95" s="49">
        <f t="shared" si="1018"/>
        <v>0</v>
      </c>
      <c r="DV95" s="49">
        <f t="shared" si="1019"/>
        <v>0</v>
      </c>
      <c r="DW95" s="49">
        <f t="shared" si="1020"/>
        <v>0</v>
      </c>
      <c r="DX95" s="49">
        <f t="shared" si="1021"/>
        <v>0</v>
      </c>
      <c r="DY95" s="49" t="str">
        <f t="shared" si="1022"/>
        <v>K</v>
      </c>
      <c r="DZ95" s="49">
        <f>IF(DT95&gt;0,RANK(DX95,DX94:DX97)+CG92+DA92,)</f>
        <v>0</v>
      </c>
      <c r="EA95" s="49">
        <f>IF(AND(DT95&gt;0,COUNTIF(DZ94:DZ97,DZ95)&gt;1),SUMIFS($AI$4:$AI$108,$AF$4:$AF$108,$BT95,$M$4:$M$108,3)+SUMIFS($AK$4:$AK$108,$AH$4:$AH$108,$BT95,$M$4:$M$108,3)-SUMIFS($AK$4:$AK$108,$AF$4:$AF$108,$BT95,$M$4:$M$108,3)-SUMIFS($AI$4:$AI$108,$AH$4:$AH$108,$BT95,$M$4:$M$108,3),)</f>
        <v>0</v>
      </c>
      <c r="EB95" s="49">
        <f>IF(AND(DT95&gt;0,COUNTIF(DZ94:DZ97,DZ95)&gt;1),DZ95+RANK(EA95,EA94:EA97)-1,DZ95)</f>
        <v>0</v>
      </c>
      <c r="EC95" s="49">
        <f>IF(AND(DT95&gt;0,COUNTIF(EB94:EB97,EB95)&gt;1),SUMIFS($AI$4:$AI$108,$AF$4:$AF$108,$BT95,$M$4:$M$108,3)+SUMIFS($AK$4:$AK$108,$AH$4:$AH$108,$BT95,$M$4:$M$108,3),)</f>
        <v>0</v>
      </c>
      <c r="ED95" s="49">
        <f>IF(AND(DT95&gt;0,COUNTIF(EB94:EB97,EB95)&gt;1),EB95+RANK(EC95,EC94:EC97)-1,EB95)</f>
        <v>0</v>
      </c>
      <c r="EE95" s="49" t="str">
        <f t="shared" si="1023"/>
        <v/>
      </c>
      <c r="EF95" s="49" t="str">
        <f>IF(OR(EE95="",COUNTIF(EE94:EE97,EE95)=1),"",$BZ95)</f>
        <v/>
      </c>
      <c r="EG95" s="49" t="str">
        <f>IF(EE95="","",IF(COUNTIF(EE94:EE97,EE95)=1,EE95,EE95+RANK(EF95,EF94:EF97,0)-1))</f>
        <v/>
      </c>
      <c r="EH95" s="49" t="str">
        <f>IF(OR(EG95="",COUNTIF(EG94:EG97,EG95)=1),"",$BX95)</f>
        <v/>
      </c>
      <c r="EI95" s="49" t="str">
        <f>IF(EE95="","",IF(COUNTIF(EG94:EG97,EG95)=1,EG95,EG95+RANK(EH95,EH94:EH97,0)-1))</f>
        <v/>
      </c>
      <c r="EJ95" s="49" t="str">
        <f>IF(OR(EI95="",COUNTIF(EI94:EI97,EI95)=1),"",$BU95)</f>
        <v/>
      </c>
      <c r="EK95" s="49" t="str">
        <f>IF(EE95="","",IF(COUNTIF(EI94:EI97,EI95)=1,EI95,EI95+RANK(EJ95,EJ94:EJ97,0)-1))</f>
        <v/>
      </c>
      <c r="EL95" s="49">
        <f>IF(DT95&gt;0,CG92+DA92+RANK(EK95,EK94:EK97,1),)</f>
        <v>0</v>
      </c>
      <c r="EM95" s="14"/>
      <c r="EN95" s="49">
        <f t="shared" si="1024"/>
        <v>0</v>
      </c>
      <c r="EO95" s="49">
        <f t="shared" si="1025"/>
        <v>0</v>
      </c>
      <c r="EP95" s="49">
        <f t="shared" si="1026"/>
        <v>0</v>
      </c>
      <c r="EQ95" s="49">
        <f t="shared" si="1027"/>
        <v>0</v>
      </c>
      <c r="ER95" s="49">
        <f t="shared" si="1028"/>
        <v>0</v>
      </c>
      <c r="ES95" s="49" t="str">
        <f t="shared" si="1029"/>
        <v>K</v>
      </c>
      <c r="ET95" s="49">
        <f>IF(EN95&gt;0,RANK(ER95,ER94:ER97)+CG92+DA92+DU92,)</f>
        <v>0</v>
      </c>
      <c r="EU95" s="49">
        <f>IF(AND(EN95&gt;0,COUNTIF(ET94:ET97,ET95)&gt;1),SUMIFS($AI$4:$AI$108,$AF$4:$AF$108,$BT95,$M$4:$M$108,4)+SUMIFS($AK$4:$AK$108,$AH$4:$AH$108,$BT95,$M$4:$M$108,4)-SUMIFS($AK$4:$AK$108,$AF$4:$AF$108,$BT95,$M$4:$M$108,4)-SUMIFS($AI$4:$AI$108,$AH$4:$AH$108,$BT95,$M$4:$M$108,4),)</f>
        <v>0</v>
      </c>
      <c r="EV95" s="49">
        <f>IF(AND(EN95&gt;0,COUNTIF(ET94:ET97,ET95)&gt;1),ET95+RANK(EU95,EU94:EU97)-1,ET95)</f>
        <v>0</v>
      </c>
      <c r="EW95" s="49">
        <f t="shared" si="1030"/>
        <v>0</v>
      </c>
      <c r="EX95" s="49">
        <f>IF(AND(EN95&gt;0,COUNTIF(EV94:EV97,EV95)&gt;1),EV95+RANK(EW95,EW94:EW97)-1,EV95)</f>
        <v>0</v>
      </c>
      <c r="EY95" s="49" t="str">
        <f t="shared" si="1031"/>
        <v/>
      </c>
      <c r="EZ95" s="49" t="str">
        <f>IF(OR(EY95="",COUNTIF(EY94:EY97,EY95)=1),"",$BZ95)</f>
        <v/>
      </c>
      <c r="FA95" s="49" t="str">
        <f>IF(EY95="","",IF(COUNTIF(EY94:EY97,EY95)=1,EY95,EY95+RANK(EZ95,EZ94:EZ97,0)-1))</f>
        <v/>
      </c>
      <c r="FB95" s="49" t="str">
        <f>IF(OR(FA95="",COUNTIF(FA94:FA97,FA95)=1),"",$BX95)</f>
        <v/>
      </c>
      <c r="FC95" s="49" t="str">
        <f>IF(EY95="","",IF(COUNTIF(FA94:FA97,FA95)=1,FA95,FA95+RANK(FB95,FB94:FB97,0)-1))</f>
        <v/>
      </c>
      <c r="FD95" s="49" t="str">
        <f>IF(OR(FC95="",COUNTIF(FC94:FC97,FC95)=1),"",$BU95)</f>
        <v/>
      </c>
      <c r="FE95" s="49" t="str">
        <f>IF(EY95="","",IF(COUNTIF(FC94:FC97,FC95)=1,FC95,FC95+RANK(FD95,FD94:FD97,0)-1))</f>
        <v/>
      </c>
      <c r="FF95" s="49">
        <f>IF(EN95&gt;0,CG92+DA92+DU92+RANK(FE95,FE94:FE97,1),)</f>
        <v>0</v>
      </c>
      <c r="FG95" s="14"/>
      <c r="FH95" s="49">
        <f>IFERROR(VLOOKUP(FJ95,CF93:CX97,19,FALSE),IFERROR(VLOOKUP(FJ95,CZ93:DR97,19,FALSE),IFERROR(VLOOKUP(FJ95,DT93:EL97,19,FALSE),VLOOKUP(FJ95,EN93:FF97,19,FALSE))))</f>
        <v>1</v>
      </c>
      <c r="FI95" s="49">
        <f>RANK(FH95,FH94:FH97,1)+COUNTIF(FH94:FH95,FH95)-1</f>
        <v>2</v>
      </c>
      <c r="FJ95" s="14" t="str">
        <f t="shared" si="1032"/>
        <v>Kongo</v>
      </c>
      <c r="FK95" s="42"/>
      <c r="FL95" s="42"/>
      <c r="FM95" s="42"/>
      <c r="FN95" s="42"/>
      <c r="FO95" s="42"/>
      <c r="FP95" s="42"/>
      <c r="FQ95" s="42"/>
      <c r="FR95" s="42"/>
      <c r="FS95" s="42"/>
      <c r="FT95" s="42"/>
      <c r="FU95" s="42"/>
      <c r="FV95" s="42"/>
      <c r="FW95" s="42"/>
      <c r="FX95" s="42"/>
      <c r="FY95" s="42"/>
      <c r="FZ95" s="44">
        <v>93</v>
      </c>
      <c r="GA95" s="44" t="str">
        <f t="shared" si="79"/>
        <v>EGBCIHLK</v>
      </c>
      <c r="GB95" s="44" t="s">
        <v>148</v>
      </c>
      <c r="GC95" s="44" t="s">
        <v>149</v>
      </c>
      <c r="GD95" s="44" t="s">
        <v>146</v>
      </c>
      <c r="GE95" s="44" t="s">
        <v>163</v>
      </c>
      <c r="GF95" s="44" t="s">
        <v>150</v>
      </c>
      <c r="GG95" s="44" t="s">
        <v>160</v>
      </c>
      <c r="GH95" s="44" t="s">
        <v>152</v>
      </c>
      <c r="GI95" s="44" t="s">
        <v>151</v>
      </c>
      <c r="GJ95" s="100" t="str">
        <f t="shared" ref="GJ95:GQ95" si="1035">VLOOKUP(GB95,$FM$3:$FN$15,2,FALSE)</f>
        <v>Elfenbenskusten</v>
      </c>
      <c r="GK95" s="100" t="str">
        <f t="shared" si="1035"/>
        <v>Iran</v>
      </c>
      <c r="GL95" s="100" t="str">
        <f t="shared" si="1035"/>
        <v>Qatar</v>
      </c>
      <c r="GM95" s="100" t="str">
        <f t="shared" si="1035"/>
        <v>Haiti</v>
      </c>
      <c r="GN95" s="100" t="str">
        <f t="shared" si="1035"/>
        <v>Irak</v>
      </c>
      <c r="GO95" s="100" t="str">
        <f t="shared" si="1035"/>
        <v>Saudiarabien</v>
      </c>
      <c r="GP95" s="100" t="str">
        <f t="shared" si="1035"/>
        <v>Ghana</v>
      </c>
      <c r="GQ95" s="100" t="str">
        <f t="shared" si="1035"/>
        <v>Uzbekistan</v>
      </c>
      <c r="GR95" s="42" t="str">
        <f t="shared" si="81"/>
        <v/>
      </c>
      <c r="GS95" s="42"/>
      <c r="GT95" s="42"/>
      <c r="GU95" s="42"/>
      <c r="GV95" s="42"/>
      <c r="GW95" s="42"/>
      <c r="GX95" s="127"/>
    </row>
    <row r="96" spans="1:206" ht="14.25" customHeight="1" x14ac:dyDescent="0.35">
      <c r="A96" s="42"/>
      <c r="B96" s="85">
        <v>47</v>
      </c>
      <c r="C96" s="86">
        <v>46196</v>
      </c>
      <c r="D96" s="87" t="s">
        <v>211</v>
      </c>
      <c r="E96" s="88" t="s">
        <v>157</v>
      </c>
      <c r="F96" s="89" t="s">
        <v>213</v>
      </c>
      <c r="G96" s="90"/>
      <c r="H96" s="85" t="s">
        <v>157</v>
      </c>
      <c r="I96" s="90"/>
      <c r="J96" s="85" t="str">
        <f t="shared" si="952"/>
        <v/>
      </c>
      <c r="K96" s="160">
        <f>IF(OR(G96="",I96="",'Resultat &amp; tabell'!G96="",'Resultat &amp; tabell'!I96=""),0,IF(G96='Resultat &amp; tabell'!G96,1,0)+IF(I96='Resultat &amp; tabell'!I96,1,0)+IF(J96='Resultat &amp; tabell'!J96,3,0))</f>
        <v>0</v>
      </c>
      <c r="L96" s="155"/>
      <c r="M96" s="92">
        <f t="shared" si="953"/>
        <v>1</v>
      </c>
      <c r="N96" s="46">
        <v>3</v>
      </c>
      <c r="O96" s="108" t="str">
        <f>VLOOKUP(N96,FI94:FJ97,2,FALSE)</f>
        <v>Uzbekistan</v>
      </c>
      <c r="P96" s="109">
        <f t="shared" si="954"/>
        <v>0</v>
      </c>
      <c r="Q96" s="109">
        <f t="shared" si="955"/>
        <v>0</v>
      </c>
      <c r="R96" s="109">
        <f t="shared" si="956"/>
        <v>0</v>
      </c>
      <c r="S96" s="109">
        <f t="shared" si="957"/>
        <v>0</v>
      </c>
      <c r="T96" s="109">
        <f t="shared" si="958"/>
        <v>0</v>
      </c>
      <c r="U96" s="109">
        <f t="shared" si="959"/>
        <v>0</v>
      </c>
      <c r="V96" s="110">
        <f t="shared" si="960"/>
        <v>0</v>
      </c>
      <c r="W96" s="42"/>
      <c r="X96" s="43"/>
      <c r="Y96" s="44"/>
      <c r="Z96" s="44"/>
      <c r="AA96" s="44"/>
      <c r="AB96" s="47"/>
      <c r="AC96" s="48"/>
      <c r="AD96" s="42"/>
      <c r="AE96" s="98">
        <f t="shared" ref="AE96:AH96" si="1036">C96</f>
        <v>46196</v>
      </c>
      <c r="AF96" s="98" t="str">
        <f t="shared" si="1036"/>
        <v>Portugal</v>
      </c>
      <c r="AG96" s="98" t="str">
        <f t="shared" si="1036"/>
        <v>-</v>
      </c>
      <c r="AH96" s="98" t="str">
        <f t="shared" si="1036"/>
        <v>Uzbekistan</v>
      </c>
      <c r="AI96" s="90" t="str">
        <f t="shared" si="962"/>
        <v/>
      </c>
      <c r="AJ96" s="85" t="str">
        <f t="shared" si="963"/>
        <v>-</v>
      </c>
      <c r="AK96" s="90" t="str">
        <f t="shared" si="964"/>
        <v/>
      </c>
      <c r="AL96" s="85" t="str">
        <f t="shared" si="965"/>
        <v/>
      </c>
      <c r="AM96" s="91"/>
      <c r="AN96" s="49">
        <f t="shared" si="966"/>
        <v>0</v>
      </c>
      <c r="AO96" s="49">
        <f t="shared" si="967"/>
        <v>0</v>
      </c>
      <c r="AP96" s="49">
        <f t="shared" si="968"/>
        <v>0</v>
      </c>
      <c r="AQ96" s="49">
        <f t="shared" si="969"/>
        <v>0</v>
      </c>
      <c r="AR96" s="49">
        <f t="shared" si="970"/>
        <v>0</v>
      </c>
      <c r="AS96" s="49">
        <f t="shared" si="971"/>
        <v>0</v>
      </c>
      <c r="AT96" s="49">
        <f t="shared" si="972"/>
        <v>0</v>
      </c>
      <c r="AU96" s="49">
        <f t="shared" si="973"/>
        <v>0</v>
      </c>
      <c r="AV96" s="49">
        <f t="shared" si="974"/>
        <v>0</v>
      </c>
      <c r="AW96" s="49">
        <f t="shared" si="975"/>
        <v>0</v>
      </c>
      <c r="AX96" s="49">
        <f t="shared" si="976"/>
        <v>0</v>
      </c>
      <c r="AY96" s="49">
        <f t="shared" si="977"/>
        <v>0</v>
      </c>
      <c r="AZ96" s="49">
        <f t="shared" si="978"/>
        <v>0</v>
      </c>
      <c r="BA96" s="49">
        <f t="shared" si="979"/>
        <v>0</v>
      </c>
      <c r="BB96" s="49">
        <f t="shared" si="980"/>
        <v>0</v>
      </c>
      <c r="BC96" s="49">
        <f t="shared" si="981"/>
        <v>0</v>
      </c>
      <c r="BD96" s="49">
        <f t="shared" si="982"/>
        <v>0</v>
      </c>
      <c r="BE96" s="49">
        <f t="shared" si="983"/>
        <v>0</v>
      </c>
      <c r="BF96" s="49">
        <f t="shared" si="984"/>
        <v>0</v>
      </c>
      <c r="BG96" s="49">
        <f t="shared" si="985"/>
        <v>0</v>
      </c>
      <c r="BH96" s="49">
        <f t="shared" si="986"/>
        <v>0</v>
      </c>
      <c r="BI96" s="49">
        <f t="shared" si="987"/>
        <v>0</v>
      </c>
      <c r="BJ96" s="49">
        <f t="shared" si="988"/>
        <v>0</v>
      </c>
      <c r="BK96" s="49">
        <f t="shared" si="989"/>
        <v>0</v>
      </c>
      <c r="BL96" s="49">
        <f t="shared" si="990"/>
        <v>0</v>
      </c>
      <c r="BM96" s="49">
        <f t="shared" si="991"/>
        <v>0</v>
      </c>
      <c r="BN96" s="49">
        <f t="shared" si="992"/>
        <v>0</v>
      </c>
      <c r="BO96" s="49">
        <f t="shared" si="993"/>
        <v>0</v>
      </c>
      <c r="BP96" s="49">
        <f t="shared" si="994"/>
        <v>0</v>
      </c>
      <c r="BQ96" s="49">
        <f t="shared" si="995"/>
        <v>0</v>
      </c>
      <c r="BR96" s="14"/>
      <c r="BS96" s="14"/>
      <c r="BT96" s="14" t="s">
        <v>213</v>
      </c>
      <c r="BU96" s="49">
        <f t="shared" si="996"/>
        <v>0</v>
      </c>
      <c r="BV96" s="49">
        <f t="shared" si="997"/>
        <v>0</v>
      </c>
      <c r="BW96" s="49">
        <f t="shared" si="998"/>
        <v>0</v>
      </c>
      <c r="BX96" s="49">
        <f t="shared" si="999"/>
        <v>0</v>
      </c>
      <c r="BY96" s="49">
        <f t="shared" si="1000"/>
        <v>0</v>
      </c>
      <c r="BZ96" s="49">
        <f t="shared" si="1001"/>
        <v>0</v>
      </c>
      <c r="CA96" s="49">
        <f t="shared" si="1002"/>
        <v>0</v>
      </c>
      <c r="CB96" s="49" t="s">
        <v>151</v>
      </c>
      <c r="CC96" s="99">
        <f>RANK(CA96,CA94:CA97)</f>
        <v>1</v>
      </c>
      <c r="CD96" s="49">
        <f>SUMPRODUCT((CA94:CA97=CA96)*(BZ94:BZ97&gt;BZ96))</f>
        <v>0</v>
      </c>
      <c r="CE96" s="14"/>
      <c r="CF96" s="14" t="str">
        <f t="shared" si="1003"/>
        <v>Uzbekistan</v>
      </c>
      <c r="CG96" s="49">
        <f t="shared" si="1004"/>
        <v>0</v>
      </c>
      <c r="CH96" s="49">
        <f t="shared" si="1005"/>
        <v>0</v>
      </c>
      <c r="CI96" s="49">
        <f t="shared" si="1006"/>
        <v>0</v>
      </c>
      <c r="CJ96" s="49">
        <f t="shared" si="1007"/>
        <v>0</v>
      </c>
      <c r="CK96" s="49" t="str">
        <f t="shared" si="1008"/>
        <v>K</v>
      </c>
      <c r="CL96" s="49">
        <f>IF(CF96&gt;0,RANK(CJ96,CJ94:CJ97),)</f>
        <v>1</v>
      </c>
      <c r="CM96" s="49">
        <f>IF(AND(CF96&gt;0,COUNTIF(CL94:CL97,CL96)&gt;1),SUMIFS($AI$4:$AI$108,$AF$4:$AF$108,$BT96,$M$4:$M$108,1)+SUMIFS($AK$4:$AK$108,$AH$4:$AH$108,$BT96,$M$4:$M$108,1)-SUMIFS($AK$4:$AK$108,$AF$4:$AF$108,$BT96,$M$4:$M$108,1)-SUMIFS($AI$4:$AI$108,$AH$4:$AH$108,$BT96,$M$4:$M$108,1),)</f>
        <v>0</v>
      </c>
      <c r="CN96" s="49">
        <f>IF(AND(CF96&gt;0,COUNTIF(CL94:CL97,CL96)&gt;1),CL96+RANK(CM96,CM94:CM97)-1,CL96)</f>
        <v>1</v>
      </c>
      <c r="CO96" s="49">
        <f>IF(AND(CF96&gt;0,COUNTIF(CN94:CN97,CN96)&gt;1),SUMIFS($AI$4:$AI$108,$AF$4:$AF$108,$BT96,$M$4:$M$108,1)+SUMIFS($AK$4:$AK$108,$AH$4:$AH$108,$BT96,$M$4:$M$108,1),)</f>
        <v>0</v>
      </c>
      <c r="CP96" s="49">
        <f>IF(AND(CF96&gt;0,COUNTIF(CN94:CN97,CN96)&gt;1),CN96+RANK(CO96,CO94:CO97)-1,CN96)</f>
        <v>1</v>
      </c>
      <c r="CQ96" s="49">
        <f t="shared" si="1009"/>
        <v>1</v>
      </c>
      <c r="CR96" s="49">
        <f>IF(OR(CQ96="",COUNTIF(CQ94:CQ97,CQ96)=1),"",$BZ96)</f>
        <v>0</v>
      </c>
      <c r="CS96" s="49">
        <f>IF(CQ96="","",IF(COUNTIF(CQ94:CQ97,CQ96)=1,CQ96,CQ96+RANK(CR96,CR94:CR97,0)-1))</f>
        <v>1</v>
      </c>
      <c r="CT96" s="49">
        <f>IF(OR(CS96="",COUNTIF(CS94:CS97,CS96)=1),"",$BX96)</f>
        <v>0</v>
      </c>
      <c r="CU96" s="49">
        <f>IF(CQ96="","",IF(COUNTIF(CS94:CS97,CS96)=1,CS96,CS96+RANK(CT96,CT94:CT97,0)-1))</f>
        <v>1</v>
      </c>
      <c r="CV96" s="49">
        <f>IF(OR(CU96="",COUNTIF(CU94:CU97,CU96)=1),"",$BU96)</f>
        <v>0</v>
      </c>
      <c r="CW96" s="49">
        <f>IF(CQ96="","",IF(COUNTIF(CU94:CU97,CU96)=1,CU96,CU96+RANK(CV96,CV94:CV97,0)-1))</f>
        <v>1</v>
      </c>
      <c r="CX96" s="49">
        <f>IF(CF96&gt;0,BM92+RANK(CW96,CW94:CW97,1),)</f>
        <v>1</v>
      </c>
      <c r="CY96" s="14"/>
      <c r="CZ96" s="14">
        <f t="shared" si="1010"/>
        <v>0</v>
      </c>
      <c r="DA96" s="49">
        <f t="shared" si="1011"/>
        <v>0</v>
      </c>
      <c r="DB96" s="49">
        <f t="shared" si="1012"/>
        <v>0</v>
      </c>
      <c r="DC96" s="49">
        <f t="shared" si="1013"/>
        <v>0</v>
      </c>
      <c r="DD96" s="49">
        <f t="shared" si="1014"/>
        <v>0</v>
      </c>
      <c r="DE96" s="49" t="str">
        <f t="shared" si="1015"/>
        <v>K</v>
      </c>
      <c r="DF96" s="49">
        <f>IF(CZ96&gt;0,RANK(DD96,DD94:DD97)+CG92,)</f>
        <v>0</v>
      </c>
      <c r="DG96" s="49">
        <f>IF(AND(CZ96&gt;0,COUNTIF(DF94:DF97,DF96)&gt;1),SUMIFS($AI$4:$AI$108,$AF$4:$AF$108,$BT96,$M$4:$M$108,2)+SUMIFS($AK$4:$AK$108,$AH$4:$AH108,$BT96,$M$4:$M$108,2)-SUMIFS($AK$4:$AK$108,$AF$4:$AF$108,$BT96,$M$4:$M$108,2)-SUMIFS($AI$4:$AI$108,$AH$4:$AH$108,$BT96,$M$4:$M$108,2),)</f>
        <v>0</v>
      </c>
      <c r="DH96" s="49">
        <f>IF(AND(CZ96&gt;0,COUNTIF(DF94:DF97,DF96)&gt;1),DF96+RANK(DG96,DG94:DG97)-1,DF96)</f>
        <v>0</v>
      </c>
      <c r="DI96" s="49">
        <f>IF(AND(CZ96&gt;0,COUNTIF(DH94:DH97,DH96)&gt;1),SUMIFS($AI$4:$AI$108,$AF$4:$AF$108,$BT96,$M$4:$M$108,2)+SUMIFS($AK$4:$AK$108,$AH$4:$AH$108,$BT96,$M$4:$M$108,2),)</f>
        <v>0</v>
      </c>
      <c r="DJ96" s="49">
        <f>IF(AND(CZ96&gt;0,COUNTIF(DH94:DH97,DH96)&gt;1),DH96+RANK(DI96,DI94:DI97)-1,DH96)</f>
        <v>0</v>
      </c>
      <c r="DK96" s="49" t="str">
        <f t="shared" si="1016"/>
        <v/>
      </c>
      <c r="DL96" s="49" t="str">
        <f>IF(OR(DK96="",COUNTIF(DK94:DK97,DK96)=1),"",$BZ96)</f>
        <v/>
      </c>
      <c r="DM96" s="49" t="str">
        <f>IF(DK96="","",IF(COUNTIF(DK94:DK97,DK96)=1,DK96,DK96+RANK(DL96,DL94:DL97,0)-1))</f>
        <v/>
      </c>
      <c r="DN96" s="49" t="str">
        <f>IF(OR(DM96="",COUNTIF(DM94:DM97,DM96)=1),"",$BX96)</f>
        <v/>
      </c>
      <c r="DO96" s="49" t="str">
        <f>IF(DK96="","",IF(COUNTIF(DM94:DM97,DM96)=1,DM96,DM96+RANK(DN96,DN94:DN97,0)-1))</f>
        <v/>
      </c>
      <c r="DP96" s="49" t="str">
        <f>IF(OR(DO96="",COUNTIF(DO94:DO97,DO96)=1),"",$BU96)</f>
        <v/>
      </c>
      <c r="DQ96" s="49" t="str">
        <f>IF(DK96="","",IF(COUNTIF(DO94:DO97,DO96)=1,DO96,DO96+RANK(DP96,DP94:DP97,0)-1))</f>
        <v/>
      </c>
      <c r="DR96" s="49">
        <f>IF(CZ96&gt;0,CG92+RANK(DQ96,DQ94:DQ97,1),)</f>
        <v>0</v>
      </c>
      <c r="DS96" s="14"/>
      <c r="DT96" s="49">
        <f t="shared" si="1017"/>
        <v>0</v>
      </c>
      <c r="DU96" s="49">
        <f t="shared" si="1018"/>
        <v>0</v>
      </c>
      <c r="DV96" s="49">
        <f t="shared" si="1019"/>
        <v>0</v>
      </c>
      <c r="DW96" s="49">
        <f t="shared" si="1020"/>
        <v>0</v>
      </c>
      <c r="DX96" s="49">
        <f t="shared" si="1021"/>
        <v>0</v>
      </c>
      <c r="DY96" s="49" t="str">
        <f t="shared" si="1022"/>
        <v>K</v>
      </c>
      <c r="DZ96" s="49">
        <f>IF(DT96&gt;0,RANK(DX96,DX94:DX97)+CG92+DA92,)</f>
        <v>0</v>
      </c>
      <c r="EA96" s="49">
        <f>IF(AND(DT96&gt;0,COUNTIF(DZ94:DZ97,DZ96)&gt;1),SUMIFS($AI$4:$AI$108,$AF$4:$AF$108,$BT96,$M$4:$M$108,3)+SUMIFS($AK$4:$AK$108,$AH$4:$AH$108,$BT96,$M$4:$M$108,3)-SUMIFS($AK$4:$AK$108,$AF$4:$AF$108,$BT96,$M$4:$M$108,3)-SUMIFS($AI$4:$AI$108,$AH$4:$AH$108,$BT96,$M$4:$M$108,3),)</f>
        <v>0</v>
      </c>
      <c r="EB96" s="49">
        <f>IF(AND(DT96&gt;0,COUNTIF(DZ94:DZ97,DZ96)&gt;1),DZ96+RANK(EA96,EA94:EA97)-1,DZ96)</f>
        <v>0</v>
      </c>
      <c r="EC96" s="49">
        <f>IF(AND(DT96&gt;0,COUNTIF(EB94:EB97,EB96)&gt;1),SUMIFS($AI$4:$AI$108,$AF$4:$AF$108,$BT96,$M$4:$M$108,3)+SUMIFS($AK$4:$AK$108,$AH$4:$AH$108,$BT96,$M$4:$M$108,3),)</f>
        <v>0</v>
      </c>
      <c r="ED96" s="49">
        <f>IF(AND(DT96&gt;0,COUNTIF(EB94:EB97,EB96)&gt;1),EB96+RANK(EC96,EC94:EC97)-1,EB96)</f>
        <v>0</v>
      </c>
      <c r="EE96" s="49" t="str">
        <f t="shared" si="1023"/>
        <v/>
      </c>
      <c r="EF96" s="49" t="str">
        <f>IF(OR(EE96="",COUNTIF(EE94:EE97,EE96)=1),"",$BZ96)</f>
        <v/>
      </c>
      <c r="EG96" s="49" t="str">
        <f>IF(EE96="","",IF(COUNTIF(EE94:EE97,EE96)=1,EE96,EE96+RANK(EF96,EF94:EF97,0)-1))</f>
        <v/>
      </c>
      <c r="EH96" s="49" t="str">
        <f>IF(OR(EG96="",COUNTIF(EG94:EG97,EG96)=1),"",$BX96)</f>
        <v/>
      </c>
      <c r="EI96" s="49" t="str">
        <f>IF(EE96="","",IF(COUNTIF(EG94:EG97,EG96)=1,EG96,EG96+RANK(EH96,EH94:EH97,0)-1))</f>
        <v/>
      </c>
      <c r="EJ96" s="49" t="str">
        <f>IF(OR(EI96="",COUNTIF(EI94:EI97,EI96)=1),"",$BU96)</f>
        <v/>
      </c>
      <c r="EK96" s="49" t="str">
        <f>IF(EE96="","",IF(COUNTIF(EI94:EI97,EI96)=1,EI96,EI96+RANK(EJ96,EJ94:EJ97,0)-1))</f>
        <v/>
      </c>
      <c r="EL96" s="49">
        <f>IF(DT96&gt;0,CG92+DA92+RANK(EK96,EK94:EK97,1),)</f>
        <v>0</v>
      </c>
      <c r="EM96" s="14"/>
      <c r="EN96" s="49">
        <f t="shared" si="1024"/>
        <v>0</v>
      </c>
      <c r="EO96" s="49">
        <f t="shared" si="1025"/>
        <v>0</v>
      </c>
      <c r="EP96" s="49">
        <f t="shared" si="1026"/>
        <v>0</v>
      </c>
      <c r="EQ96" s="49">
        <f t="shared" si="1027"/>
        <v>0</v>
      </c>
      <c r="ER96" s="49">
        <f t="shared" si="1028"/>
        <v>0</v>
      </c>
      <c r="ES96" s="49" t="str">
        <f t="shared" si="1029"/>
        <v>K</v>
      </c>
      <c r="ET96" s="49">
        <f>IF(EN96&gt;0,RANK(ER96,ER94:ER97)+CG92+DA92+DU92,)</f>
        <v>0</v>
      </c>
      <c r="EU96" s="49">
        <f>IF(AND(EN96&gt;0,COUNTIF(ET94:ET97,ET96)&gt;1),SUMIFS($AI$4:$AI$108,$AF$4:$AF$108,$BT96,$M$4:$M$108,4)+SUMIFS($AK$4:$AK$108,$AH$4:$AH$108,$BT96,$M$4:$M$108,4)-SUMIFS($AK$4:$AK$108,$AF$4:$AF$108,$BT96,$M$4:$M$108,4)-SUMIFS($AI$4:$AI$108,$AH$4:$AH$108,$BT96,$M$4:$M$108,4),)</f>
        <v>0</v>
      </c>
      <c r="EV96" s="49">
        <f>IF(AND(EN96&gt;0,COUNTIF(ET94:ET97,ET96)&gt;1),ET96+RANK(EU96,EU94:EU97)-1,ET96)</f>
        <v>0</v>
      </c>
      <c r="EW96" s="49">
        <f t="shared" si="1030"/>
        <v>0</v>
      </c>
      <c r="EX96" s="49">
        <f>IF(AND(EN96&gt;0,COUNTIF(EV94:EV97,EV96)&gt;1),EV96+RANK(EW96,EW94:EW97)-1,EV96)</f>
        <v>0</v>
      </c>
      <c r="EY96" s="49" t="str">
        <f t="shared" si="1031"/>
        <v/>
      </c>
      <c r="EZ96" s="49" t="str">
        <f>IF(OR(EY96="",COUNTIF(EY94:EY97,EY96)=1),"",$BZ96)</f>
        <v/>
      </c>
      <c r="FA96" s="49" t="str">
        <f>IF(EY96="","",IF(COUNTIF(EY94:EY97,EY96)=1,EY96,EY96+RANK(EZ96,EZ94:EZ97,0)-1))</f>
        <v/>
      </c>
      <c r="FB96" s="49" t="str">
        <f>IF(OR(FA96="",COUNTIF(FA94:FA97,FA96)=1),"",$BX96)</f>
        <v/>
      </c>
      <c r="FC96" s="49" t="str">
        <f>IF(EY96="","",IF(COUNTIF(FA94:FA97,FA96)=1,FA96,FA96+RANK(FB96,FB94:FB97,0)-1))</f>
        <v/>
      </c>
      <c r="FD96" s="49" t="str">
        <f>IF(OR(FC96="",COUNTIF(FC94:FC97,FC96)=1),"",$BU96)</f>
        <v/>
      </c>
      <c r="FE96" s="49" t="str">
        <f>IF(EY96="","",IF(COUNTIF(FC94:FC97,FC96)=1,FC96,FC96+RANK(FD96,FD94:FD97,0)-1))</f>
        <v/>
      </c>
      <c r="FF96" s="49">
        <f>IF(EN96&gt;0,CG92+DA92+DU92+RANK(FE96,FE94:FE97,1),)</f>
        <v>0</v>
      </c>
      <c r="FG96" s="14"/>
      <c r="FH96" s="49">
        <f>IFERROR(VLOOKUP(FJ96,CF93:CX97,19,FALSE),IFERROR(VLOOKUP(FJ96,CZ93:DR97,19,FALSE),IFERROR(VLOOKUP(FJ96,DT93:EL97,19,FALSE),VLOOKUP(FJ96,EN93:FF97,19,FALSE))))</f>
        <v>1</v>
      </c>
      <c r="FI96" s="49">
        <f>RANK(FH96,FH94:FH97,1)+COUNTIF(FH94:FH96,FH96)-1</f>
        <v>3</v>
      </c>
      <c r="FJ96" s="14" t="str">
        <f t="shared" si="1032"/>
        <v>Uzbekistan</v>
      </c>
      <c r="FK96" s="42"/>
      <c r="FL96" s="42"/>
      <c r="FM96" s="42"/>
      <c r="FN96" s="42"/>
      <c r="FO96" s="42"/>
      <c r="FP96" s="42"/>
      <c r="FQ96" s="42"/>
      <c r="FR96" s="42"/>
      <c r="FS96" s="42"/>
      <c r="FT96" s="42"/>
      <c r="FU96" s="42"/>
      <c r="FV96" s="42"/>
      <c r="FW96" s="42"/>
      <c r="FX96" s="42"/>
      <c r="FY96" s="42"/>
      <c r="FZ96" s="44">
        <v>94</v>
      </c>
      <c r="GA96" s="44" t="str">
        <f t="shared" si="79"/>
        <v>EJBCHGLI</v>
      </c>
      <c r="GB96" s="44" t="s">
        <v>148</v>
      </c>
      <c r="GC96" s="44" t="s">
        <v>159</v>
      </c>
      <c r="GD96" s="44" t="s">
        <v>146</v>
      </c>
      <c r="GE96" s="44" t="s">
        <v>163</v>
      </c>
      <c r="GF96" s="44" t="s">
        <v>160</v>
      </c>
      <c r="GG96" s="44" t="s">
        <v>149</v>
      </c>
      <c r="GH96" s="44" t="s">
        <v>152</v>
      </c>
      <c r="GI96" s="44" t="s">
        <v>150</v>
      </c>
      <c r="GJ96" s="100" t="str">
        <f t="shared" ref="GJ96:GQ96" si="1037">VLOOKUP(GB96,$FM$3:$FN$15,2,FALSE)</f>
        <v>Elfenbenskusten</v>
      </c>
      <c r="GK96" s="100" t="str">
        <f t="shared" si="1037"/>
        <v>Österrike</v>
      </c>
      <c r="GL96" s="100" t="str">
        <f t="shared" si="1037"/>
        <v>Qatar</v>
      </c>
      <c r="GM96" s="100" t="str">
        <f t="shared" si="1037"/>
        <v>Haiti</v>
      </c>
      <c r="GN96" s="100" t="str">
        <f t="shared" si="1037"/>
        <v>Saudiarabien</v>
      </c>
      <c r="GO96" s="100" t="str">
        <f t="shared" si="1037"/>
        <v>Iran</v>
      </c>
      <c r="GP96" s="100" t="str">
        <f t="shared" si="1037"/>
        <v>Ghana</v>
      </c>
      <c r="GQ96" s="100" t="str">
        <f t="shared" si="1037"/>
        <v>Irak</v>
      </c>
      <c r="GR96" s="42" t="str">
        <f t="shared" si="81"/>
        <v/>
      </c>
      <c r="GS96" s="42"/>
      <c r="GT96" s="42"/>
      <c r="GU96" s="42"/>
      <c r="GV96" s="42"/>
      <c r="GW96" s="42"/>
      <c r="GX96" s="127"/>
    </row>
    <row r="97" spans="1:206" ht="14.25" customHeight="1" x14ac:dyDescent="0.35">
      <c r="A97" s="42"/>
      <c r="B97" s="85">
        <v>48</v>
      </c>
      <c r="C97" s="86">
        <v>46197</v>
      </c>
      <c r="D97" s="87" t="s">
        <v>214</v>
      </c>
      <c r="E97" s="88" t="s">
        <v>157</v>
      </c>
      <c r="F97" s="89" t="s">
        <v>212</v>
      </c>
      <c r="G97" s="90"/>
      <c r="H97" s="85" t="s">
        <v>157</v>
      </c>
      <c r="I97" s="90"/>
      <c r="J97" s="85" t="str">
        <f t="shared" si="952"/>
        <v/>
      </c>
      <c r="K97" s="160">
        <f>IF(OR(G97="",I97="",'Resultat &amp; tabell'!G97="",'Resultat &amp; tabell'!I97=""),0,IF(G97='Resultat &amp; tabell'!G97,1,0)+IF(I97='Resultat &amp; tabell'!I97,1,0)+IF(J97='Resultat &amp; tabell'!J97,3,0))</f>
        <v>0</v>
      </c>
      <c r="L97" s="155"/>
      <c r="M97" s="92">
        <f t="shared" si="953"/>
        <v>1</v>
      </c>
      <c r="N97" s="46">
        <v>4</v>
      </c>
      <c r="O97" s="113" t="str">
        <f>VLOOKUP(N97,FI94:FJ97,2,FALSE)</f>
        <v>Colombia</v>
      </c>
      <c r="P97" s="114">
        <f t="shared" si="954"/>
        <v>0</v>
      </c>
      <c r="Q97" s="114">
        <f t="shared" si="955"/>
        <v>0</v>
      </c>
      <c r="R97" s="114">
        <f t="shared" si="956"/>
        <v>0</v>
      </c>
      <c r="S97" s="114">
        <f t="shared" si="957"/>
        <v>0</v>
      </c>
      <c r="T97" s="114">
        <f t="shared" si="958"/>
        <v>0</v>
      </c>
      <c r="U97" s="114">
        <f t="shared" si="959"/>
        <v>0</v>
      </c>
      <c r="V97" s="106">
        <f t="shared" si="960"/>
        <v>0</v>
      </c>
      <c r="W97" s="42"/>
      <c r="X97" s="43"/>
      <c r="Y97" s="44"/>
      <c r="Z97" s="44"/>
      <c r="AA97" s="44"/>
      <c r="AB97" s="47"/>
      <c r="AC97" s="48"/>
      <c r="AD97" s="42"/>
      <c r="AE97" s="98">
        <f t="shared" ref="AE97:AH97" si="1038">C97</f>
        <v>46197</v>
      </c>
      <c r="AF97" s="98" t="str">
        <f t="shared" si="1038"/>
        <v>Colombia</v>
      </c>
      <c r="AG97" s="98" t="str">
        <f t="shared" si="1038"/>
        <v>-</v>
      </c>
      <c r="AH97" s="98" t="str">
        <f t="shared" si="1038"/>
        <v>Kongo</v>
      </c>
      <c r="AI97" s="90" t="str">
        <f t="shared" si="962"/>
        <v/>
      </c>
      <c r="AJ97" s="85" t="str">
        <f t="shared" si="963"/>
        <v>-</v>
      </c>
      <c r="AK97" s="90" t="str">
        <f t="shared" si="964"/>
        <v/>
      </c>
      <c r="AL97" s="85" t="str">
        <f t="shared" si="965"/>
        <v/>
      </c>
      <c r="AM97" s="91"/>
      <c r="AN97" s="49">
        <f t="shared" si="966"/>
        <v>0</v>
      </c>
      <c r="AO97" s="49">
        <f t="shared" si="967"/>
        <v>0</v>
      </c>
      <c r="AP97" s="49">
        <f t="shared" si="968"/>
        <v>0</v>
      </c>
      <c r="AQ97" s="49">
        <f t="shared" si="969"/>
        <v>0</v>
      </c>
      <c r="AR97" s="49">
        <f t="shared" si="970"/>
        <v>0</v>
      </c>
      <c r="AS97" s="49">
        <f t="shared" si="971"/>
        <v>0</v>
      </c>
      <c r="AT97" s="49">
        <f t="shared" si="972"/>
        <v>0</v>
      </c>
      <c r="AU97" s="49">
        <f t="shared" si="973"/>
        <v>0</v>
      </c>
      <c r="AV97" s="49">
        <f t="shared" si="974"/>
        <v>0</v>
      </c>
      <c r="AW97" s="49">
        <f t="shared" si="975"/>
        <v>0</v>
      </c>
      <c r="AX97" s="49">
        <f t="shared" si="976"/>
        <v>0</v>
      </c>
      <c r="AY97" s="49">
        <f t="shared" si="977"/>
        <v>0</v>
      </c>
      <c r="AZ97" s="49">
        <f t="shared" si="978"/>
        <v>0</v>
      </c>
      <c r="BA97" s="49">
        <f t="shared" si="979"/>
        <v>0</v>
      </c>
      <c r="BB97" s="49">
        <f t="shared" si="980"/>
        <v>0</v>
      </c>
      <c r="BC97" s="49">
        <f t="shared" si="981"/>
        <v>0</v>
      </c>
      <c r="BD97" s="49">
        <f t="shared" si="982"/>
        <v>0</v>
      </c>
      <c r="BE97" s="49">
        <f t="shared" si="983"/>
        <v>0</v>
      </c>
      <c r="BF97" s="49">
        <f t="shared" si="984"/>
        <v>0</v>
      </c>
      <c r="BG97" s="49">
        <f t="shared" si="985"/>
        <v>0</v>
      </c>
      <c r="BH97" s="49">
        <f t="shared" si="986"/>
        <v>0</v>
      </c>
      <c r="BI97" s="49">
        <f t="shared" si="987"/>
        <v>0</v>
      </c>
      <c r="BJ97" s="49">
        <f t="shared" si="988"/>
        <v>0</v>
      </c>
      <c r="BK97" s="49">
        <f t="shared" si="989"/>
        <v>0</v>
      </c>
      <c r="BL97" s="49">
        <f t="shared" si="990"/>
        <v>0</v>
      </c>
      <c r="BM97" s="49">
        <f t="shared" si="991"/>
        <v>0</v>
      </c>
      <c r="BN97" s="49">
        <f t="shared" si="992"/>
        <v>0</v>
      </c>
      <c r="BO97" s="49">
        <f t="shared" si="993"/>
        <v>0</v>
      </c>
      <c r="BP97" s="49">
        <f t="shared" si="994"/>
        <v>0</v>
      </c>
      <c r="BQ97" s="49">
        <f t="shared" si="995"/>
        <v>0</v>
      </c>
      <c r="BR97" s="14"/>
      <c r="BS97" s="14"/>
      <c r="BT97" s="115" t="s">
        <v>214</v>
      </c>
      <c r="BU97" s="49">
        <f t="shared" si="996"/>
        <v>0</v>
      </c>
      <c r="BV97" s="49">
        <f t="shared" si="997"/>
        <v>0</v>
      </c>
      <c r="BW97" s="49">
        <f t="shared" si="998"/>
        <v>0</v>
      </c>
      <c r="BX97" s="49">
        <f t="shared" si="999"/>
        <v>0</v>
      </c>
      <c r="BY97" s="49">
        <f t="shared" si="1000"/>
        <v>0</v>
      </c>
      <c r="BZ97" s="49">
        <f t="shared" si="1001"/>
        <v>0</v>
      </c>
      <c r="CA97" s="49">
        <f t="shared" si="1002"/>
        <v>0</v>
      </c>
      <c r="CB97" s="116" t="s">
        <v>151</v>
      </c>
      <c r="CC97" s="99">
        <f>RANK(CA97,CA94:CA97)</f>
        <v>1</v>
      </c>
      <c r="CD97" s="49">
        <f>SUMPRODUCT((CA94:CA97=CA97)*(BZ94:BZ97&gt;BZ97))</f>
        <v>0</v>
      </c>
      <c r="CE97" s="14"/>
      <c r="CF97" s="115" t="str">
        <f t="shared" si="1003"/>
        <v>Colombia</v>
      </c>
      <c r="CG97" s="49">
        <f t="shared" si="1004"/>
        <v>0</v>
      </c>
      <c r="CH97" s="49">
        <f t="shared" si="1005"/>
        <v>0</v>
      </c>
      <c r="CI97" s="49">
        <f t="shared" si="1006"/>
        <v>0</v>
      </c>
      <c r="CJ97" s="49">
        <f t="shared" si="1007"/>
        <v>0</v>
      </c>
      <c r="CK97" s="49" t="str">
        <f t="shared" si="1008"/>
        <v>K</v>
      </c>
      <c r="CL97" s="49">
        <f>IF(CF97&gt;0,RANK(CJ97,CJ94:CJ97),)</f>
        <v>1</v>
      </c>
      <c r="CM97" s="49">
        <f>IF(AND(CF97&gt;0,COUNTIF(CL94:CL97,CL97)&gt;1),SUMIFS($AI$4:$AI$108,$AF$4:$AF$108,$BT97,$M$4:$M$108,1)+SUMIFS($AK$4:$AK$108,$AH$4:$AH$108,$BT97,$M$4:$M$108,1)-SUMIFS($AK$4:$AK$108,$AF$4:$AF$108,$BT97,$M$4:$M$108,1)-SUMIFS($AI$4:$AI$108,$AH$4:$AH$108,$BT97,$M$4:$M$108,1),)</f>
        <v>0</v>
      </c>
      <c r="CN97" s="49">
        <f>IF(AND(CF97&gt;0,COUNTIF(CL94:CL97,CL97)&gt;1),CL97+RANK(CM97,CM94:CM97)-1,CL97)</f>
        <v>1</v>
      </c>
      <c r="CO97" s="49">
        <f>IF(AND(CF97&gt;0,COUNTIF(CN94:CN97,CN97)&gt;1),SUMIFS($AI$4:$AI$108,$AF$4:$AF$108,$BT97,$M$4:$M$108,1)+SUMIFS($AK$4:$AK$108,$AH$4:$AH$108,$BT97,$M$4:$M$108,1),)</f>
        <v>0</v>
      </c>
      <c r="CP97" s="49">
        <f>IF(AND(CF97&gt;0,COUNTIF(CN94:CN97,CN97)&gt;1),CN97+RANK(CO97,CO94:CO97)-1,CN97)</f>
        <v>1</v>
      </c>
      <c r="CQ97" s="49">
        <f t="shared" si="1009"/>
        <v>1</v>
      </c>
      <c r="CR97" s="49">
        <f>IF(OR(CQ97="",COUNTIF(CQ94:CQ97,CQ97)=1),"",$BZ97)</f>
        <v>0</v>
      </c>
      <c r="CS97" s="49">
        <f>IF(CQ97="","",IF(COUNTIF(CQ94:CQ97,CQ97)=1,CQ97,CQ97+RANK(CR97,CR94:CR97,0)-1))</f>
        <v>1</v>
      </c>
      <c r="CT97" s="49">
        <f>IF(OR(CS97="",COUNTIF(CS94:CS97,CS97)=1),"",$BX97)</f>
        <v>0</v>
      </c>
      <c r="CU97" s="49">
        <f>IF(CQ97="","",IF(COUNTIF(CS94:CS97,CS97)=1,CS97,CS97+RANK(CT97,CT94:CT97,0)-1))</f>
        <v>1</v>
      </c>
      <c r="CV97" s="49">
        <f>IF(OR(CU97="",COUNTIF(CU94:CU97,CU97)=1),"",$BU97)</f>
        <v>0</v>
      </c>
      <c r="CW97" s="49">
        <f>IF(CQ97="","",IF(COUNTIF(CU94:CU97,CU97)=1,CU97,CU97+RANK(CV97,CV94:CV97,0)-1))</f>
        <v>1</v>
      </c>
      <c r="CX97" s="49">
        <f>IF(CF97&gt;0,BM92+RANK(CW97,CW94:CW97,1),)</f>
        <v>1</v>
      </c>
      <c r="CY97" s="14"/>
      <c r="CZ97" s="115">
        <f t="shared" si="1010"/>
        <v>0</v>
      </c>
      <c r="DA97" s="49">
        <f t="shared" si="1011"/>
        <v>0</v>
      </c>
      <c r="DB97" s="49">
        <f t="shared" si="1012"/>
        <v>0</v>
      </c>
      <c r="DC97" s="49">
        <f t="shared" si="1013"/>
        <v>0</v>
      </c>
      <c r="DD97" s="49">
        <f t="shared" si="1014"/>
        <v>0</v>
      </c>
      <c r="DE97" s="49" t="str">
        <f t="shared" si="1015"/>
        <v>K</v>
      </c>
      <c r="DF97" s="49">
        <f>IF(CZ97&gt;0,RANK(DD97,DD94:DD97)+CG92,)</f>
        <v>0</v>
      </c>
      <c r="DG97" s="49">
        <f>IF(AND(CZ97&gt;0,COUNTIF(DF94:DF97,DF97)&gt;1),SUMIFS($AI$4:$AI$108,$AF$4:$AF$108,$BT97,$M$4:$M$108,2)+SUMIFS($AK$4:$AK$108,$AH$4:$AH108,$BT97,$M$4:$M$108,2)-SUMIFS($AK$4:$AK$108,$AF$4:$AF$108,$BT97,$M$4:$M$108,2)-SUMIFS($AI$4:$AI$108,$AH$4:$AH$108,$BT97,$M$4:$M$108,2),)</f>
        <v>0</v>
      </c>
      <c r="DH97" s="49">
        <f>IF(AND(CZ97&gt;0,COUNTIF(DF94:DF97,DF97)&gt;1),DF97+RANK(DG97,DG94:DG97)-1,DF97)</f>
        <v>0</v>
      </c>
      <c r="DI97" s="49">
        <f>IF(AND(CZ97&gt;0,COUNTIF(DH94:DH97,DH97)&gt;1),SUMIFS($AI$4:$AI$108,$AF$4:$AF$108,$BT97,$M$4:$M$108,2)+SUMIFS($AK$4:$AK$108,$AH$4:$AH$108,$BT97,$M$4:$M$108,2),)</f>
        <v>0</v>
      </c>
      <c r="DJ97" s="49">
        <f>IF(AND(CZ97&gt;0,COUNTIF(DH94:DH97,DH97)&gt;1),DH97+RANK(DI97,DI94:DI97)-1,DH97)</f>
        <v>0</v>
      </c>
      <c r="DK97" s="49" t="str">
        <f t="shared" si="1016"/>
        <v/>
      </c>
      <c r="DL97" s="49" t="str">
        <f>IF(OR(DK97="",COUNTIF(DK94:DK97,DK97)=1),"",$BZ97)</f>
        <v/>
      </c>
      <c r="DM97" s="49" t="str">
        <f>IF(DK97="","",IF(COUNTIF(DK94:DK97,DK97)=1,DK97,DK97+RANK(DL97,DL94:DL97,0)-1))</f>
        <v/>
      </c>
      <c r="DN97" s="49" t="str">
        <f>IF(OR(DM97="",COUNTIF(DM94:DM97,DM97)=1),"",$BX97)</f>
        <v/>
      </c>
      <c r="DO97" s="49" t="str">
        <f>IF(DK97="","",IF(COUNTIF(DM94:DM97,DM97)=1,DM97,DM97+RANK(DN97,DN94:DN97,0)-1))</f>
        <v/>
      </c>
      <c r="DP97" s="49" t="str">
        <f>IF(OR(DO97="",COUNTIF(DO94:DO97,DO97)=1),"",$BU97)</f>
        <v/>
      </c>
      <c r="DQ97" s="49" t="str">
        <f>IF(DK97="","",IF(COUNTIF(DO94:DO97,DO97)=1,DO97,DO97+RANK(DP97,DP94:DP97,0)-1))</f>
        <v/>
      </c>
      <c r="DR97" s="49">
        <f>IF(CZ97&gt;0,CG92+RANK(DQ97,DQ94:DQ97,1),)</f>
        <v>0</v>
      </c>
      <c r="DS97" s="14"/>
      <c r="DT97" s="116">
        <f t="shared" si="1017"/>
        <v>0</v>
      </c>
      <c r="DU97" s="49">
        <f t="shared" si="1018"/>
        <v>0</v>
      </c>
      <c r="DV97" s="49">
        <f t="shared" si="1019"/>
        <v>0</v>
      </c>
      <c r="DW97" s="49">
        <f t="shared" si="1020"/>
        <v>0</v>
      </c>
      <c r="DX97" s="49">
        <f t="shared" si="1021"/>
        <v>0</v>
      </c>
      <c r="DY97" s="49" t="str">
        <f t="shared" si="1022"/>
        <v>K</v>
      </c>
      <c r="DZ97" s="49">
        <f>IF(DT97&gt;0,RANK(DX97,DX94:DX97)+CG92+DA92,)</f>
        <v>0</v>
      </c>
      <c r="EA97" s="49">
        <f>IF(AND(DT97&gt;0,COUNTIF(DZ94:DZ97,DZ97)&gt;1),SUMIFS($AI$4:$AI$108,$AF$4:$AF$108,$BT97,$M$4:$M$108,3)+SUMIFS($AK$4:$AK$108,$AH$4:$AH$108,$BT97,$M$4:$M$108,3)-SUMIFS($AK$4:$AK$108,$AF$4:$AF$108,$BT97,$M$4:$M$108,3)-SUMIFS($AI$4:$AI$108,$AH$4:$AH$108,$BT97,$M$4:$M$108,3),)</f>
        <v>0</v>
      </c>
      <c r="EB97" s="49">
        <f>IF(AND(DT97&gt;0,COUNTIF(DZ94:DZ97,DZ97)&gt;1),DZ97+RANK(EA97,EA94:EA97)-1,DZ97)</f>
        <v>0</v>
      </c>
      <c r="EC97" s="49">
        <f>IF(AND(DT97&gt;0,COUNTIF(EB94:EB97,EB97)&gt;1),SUMIFS($AI$4:$AI$108,$AF$4:$AF$108,$BT97,$M$4:$M$108,3)+SUMIFS($AK$4:$AK$108,$AH$4:$AH$108,$BT97,$M$4:$M$108,3),)</f>
        <v>0</v>
      </c>
      <c r="ED97" s="49">
        <f>IF(AND(DT97&gt;0,COUNTIF(EB94:EB97,EB97)&gt;1),EB97+RANK(EC97,EC94:EC97)-1,EB97)</f>
        <v>0</v>
      </c>
      <c r="EE97" s="49" t="str">
        <f t="shared" si="1023"/>
        <v/>
      </c>
      <c r="EF97" s="49" t="str">
        <f>IF(OR(EE97="",COUNTIF(EE94:EE97,EE97)=1),"",$BZ97)</f>
        <v/>
      </c>
      <c r="EG97" s="49" t="str">
        <f>IF(EE97="","",IF(COUNTIF(EE94:EE97,EE97)=1,EE97,EE97+RANK(EF97,EF94:EF97,0)-1))</f>
        <v/>
      </c>
      <c r="EH97" s="49" t="str">
        <f>IF(OR(EG97="",COUNTIF(EG94:EG97,EG97)=1),"",$BX97)</f>
        <v/>
      </c>
      <c r="EI97" s="49" t="str">
        <f>IF(EE97="","",IF(COUNTIF(EG94:EG97,EG97)=1,EG97,EG97+RANK(EH97,EH94:EH97,0)-1))</f>
        <v/>
      </c>
      <c r="EJ97" s="49" t="str">
        <f>IF(OR(EI97="",COUNTIF(EI94:EI97,EI97)=1),"",$BU97)</f>
        <v/>
      </c>
      <c r="EK97" s="49" t="str">
        <f>IF(EE97="","",IF(COUNTIF(EI94:EI97,EI97)=1,EI97,EI97+RANK(EJ97,EJ94:EJ97,0)-1))</f>
        <v/>
      </c>
      <c r="EL97" s="49">
        <f>IF(DT97&gt;0,CG92+DA92+RANK(EK97,EK94:EK97,1),)</f>
        <v>0</v>
      </c>
      <c r="EM97" s="14"/>
      <c r="EN97" s="49">
        <f t="shared" si="1024"/>
        <v>0</v>
      </c>
      <c r="EO97" s="49">
        <f t="shared" si="1025"/>
        <v>0</v>
      </c>
      <c r="EP97" s="49">
        <f t="shared" si="1026"/>
        <v>0</v>
      </c>
      <c r="EQ97" s="49">
        <f t="shared" si="1027"/>
        <v>0</v>
      </c>
      <c r="ER97" s="49">
        <f t="shared" si="1028"/>
        <v>0</v>
      </c>
      <c r="ES97" s="49" t="str">
        <f t="shared" si="1029"/>
        <v>K</v>
      </c>
      <c r="ET97" s="49">
        <f>IF(EN97&gt;0,RANK(ER97,ER94:ER97)+CG92+DA92+DU92,)</f>
        <v>0</v>
      </c>
      <c r="EU97" s="49">
        <f>IF(AND(EN97&gt;0,COUNTIF(ET94:ET97,ET97)&gt;1),SUMIFS($AI$4:$AI$108,$AF$4:$AF$108,$BT97,$M$4:$M$108,4)+SUMIFS($AK$4:$AK$108,$AH$4:$AH$108,$BT97,$M$4:$M$108,4)-SUMIFS($AK$4:$AK$108,$AF$4:$AF$108,$BT97,$M$4:$M$108,4)-SUMIFS($AI$4:$AI$108,$AH$4:$AH$108,$BT97,$M$4:$M$108,4),)</f>
        <v>0</v>
      </c>
      <c r="EV97" s="49">
        <f>IF(AND(EN97&gt;0,COUNTIF(ET94:ET97,ET97)&gt;1),ET97+RANK(EU97,EU94:EU97)-1,ET97)</f>
        <v>0</v>
      </c>
      <c r="EW97" s="49">
        <f t="shared" si="1030"/>
        <v>0</v>
      </c>
      <c r="EX97" s="49">
        <f>IF(AND(EN97&gt;0,COUNTIF(EV94:EV97,EV97)&gt;1),EV97+RANK(EW97,EW94:EW97)-1,EV97)</f>
        <v>0</v>
      </c>
      <c r="EY97" s="49" t="str">
        <f t="shared" si="1031"/>
        <v/>
      </c>
      <c r="EZ97" s="49" t="str">
        <f>IF(OR(EY97="",COUNTIF(EY94:EY97,EY97)=1),"",$BZ97)</f>
        <v/>
      </c>
      <c r="FA97" s="49" t="str">
        <f>IF(EY97="","",IF(COUNTIF(EY94:EY97,EY97)=1,EY97,EY97+RANK(EZ97,EZ94:EZ97,0)-1))</f>
        <v/>
      </c>
      <c r="FB97" s="49" t="str">
        <f>IF(OR(FA97="",COUNTIF(FA94:FA97,FA97)=1),"",$BX97)</f>
        <v/>
      </c>
      <c r="FC97" s="49" t="str">
        <f>IF(EY97="","",IF(COUNTIF(FA94:FA97,FA97)=1,FA97,FA97+RANK(FB97,FB94:FB97,0)-1))</f>
        <v/>
      </c>
      <c r="FD97" s="49" t="str">
        <f>IF(OR(FC97="",COUNTIF(FC94:FC97,FC97)=1),"",$BU97)</f>
        <v/>
      </c>
      <c r="FE97" s="49" t="str">
        <f>IF(EY97="","",IF(COUNTIF(FC94:FC97,FC97)=1,FC97,FC97+RANK(FD97,FD94:FD97,0)-1))</f>
        <v/>
      </c>
      <c r="FF97" s="49">
        <f>IF(EN97&gt;0,CG92+DA92+DU92+RANK(FE97,FE94:FE97,1),)</f>
        <v>0</v>
      </c>
      <c r="FG97" s="14"/>
      <c r="FH97" s="49">
        <f>IFERROR(VLOOKUP(FJ97,CF93:CX97,19,FALSE),IFERROR(VLOOKUP(FJ97,CZ93:DR97,19,FALSE),IFERROR(VLOOKUP(FJ97,DT93:EL97,19,FALSE),VLOOKUP(FJ97,EN93:FF97,19,FALSE))))</f>
        <v>1</v>
      </c>
      <c r="FI97" s="49">
        <f>RANK(FH97,FH94:FH97,1)+COUNTIF(FH94:FH97,FH97)-1</f>
        <v>4</v>
      </c>
      <c r="FJ97" s="14" t="str">
        <f t="shared" si="1032"/>
        <v>Colombia</v>
      </c>
      <c r="FK97" s="42"/>
      <c r="FL97" s="42"/>
      <c r="FM97" s="42"/>
      <c r="FN97" s="42"/>
      <c r="FO97" s="42"/>
      <c r="FP97" s="42"/>
      <c r="FQ97" s="42"/>
      <c r="FR97" s="42"/>
      <c r="FS97" s="42"/>
      <c r="FT97" s="42"/>
      <c r="FU97" s="42"/>
      <c r="FV97" s="42"/>
      <c r="FW97" s="42"/>
      <c r="FX97" s="42"/>
      <c r="FY97" s="42"/>
      <c r="FZ97" s="44">
        <v>95</v>
      </c>
      <c r="GA97" s="44" t="str">
        <f t="shared" si="79"/>
        <v>EJBCHGIK</v>
      </c>
      <c r="GB97" s="44" t="s">
        <v>148</v>
      </c>
      <c r="GC97" s="44" t="s">
        <v>159</v>
      </c>
      <c r="GD97" s="44" t="s">
        <v>146</v>
      </c>
      <c r="GE97" s="44" t="s">
        <v>163</v>
      </c>
      <c r="GF97" s="44" t="s">
        <v>160</v>
      </c>
      <c r="GG97" s="44" t="s">
        <v>149</v>
      </c>
      <c r="GH97" s="44" t="s">
        <v>150</v>
      </c>
      <c r="GI97" s="44" t="s">
        <v>151</v>
      </c>
      <c r="GJ97" s="100" t="str">
        <f t="shared" ref="GJ97:GQ97" si="1039">VLOOKUP(GB97,$FM$3:$FN$15,2,FALSE)</f>
        <v>Elfenbenskusten</v>
      </c>
      <c r="GK97" s="100" t="str">
        <f t="shared" si="1039"/>
        <v>Österrike</v>
      </c>
      <c r="GL97" s="100" t="str">
        <f t="shared" si="1039"/>
        <v>Qatar</v>
      </c>
      <c r="GM97" s="100" t="str">
        <f t="shared" si="1039"/>
        <v>Haiti</v>
      </c>
      <c r="GN97" s="100" t="str">
        <f t="shared" si="1039"/>
        <v>Saudiarabien</v>
      </c>
      <c r="GO97" s="100" t="str">
        <f t="shared" si="1039"/>
        <v>Iran</v>
      </c>
      <c r="GP97" s="100" t="str">
        <f t="shared" si="1039"/>
        <v>Irak</v>
      </c>
      <c r="GQ97" s="100" t="str">
        <f t="shared" si="1039"/>
        <v>Uzbekistan</v>
      </c>
      <c r="GR97" s="42" t="str">
        <f t="shared" si="81"/>
        <v/>
      </c>
      <c r="GS97" s="42"/>
      <c r="GT97" s="42"/>
      <c r="GU97" s="42"/>
      <c r="GV97" s="42"/>
      <c r="GW97" s="42"/>
      <c r="GX97" s="127"/>
    </row>
    <row r="98" spans="1:206" ht="14.25" customHeight="1" x14ac:dyDescent="0.35">
      <c r="A98" s="42"/>
      <c r="B98" s="85">
        <v>71</v>
      </c>
      <c r="C98" s="86">
        <v>46201</v>
      </c>
      <c r="D98" s="87" t="s">
        <v>214</v>
      </c>
      <c r="E98" s="88" t="s">
        <v>157</v>
      </c>
      <c r="F98" s="89" t="s">
        <v>211</v>
      </c>
      <c r="G98" s="90"/>
      <c r="H98" s="85" t="s">
        <v>157</v>
      </c>
      <c r="I98" s="90"/>
      <c r="J98" s="85" t="str">
        <f t="shared" si="952"/>
        <v/>
      </c>
      <c r="K98" s="160">
        <f>IF(OR(G98="",I98="",'Resultat &amp; tabell'!G98="",'Resultat &amp; tabell'!I98=""),0,IF(G98='Resultat &amp; tabell'!G98,1,0)+IF(I98='Resultat &amp; tabell'!I98,1,0)+IF(J98='Resultat &amp; tabell'!J98,3,0))</f>
        <v>0</v>
      </c>
      <c r="L98" s="155"/>
      <c r="M98" s="92">
        <f t="shared" si="953"/>
        <v>1</v>
      </c>
      <c r="N98" s="46"/>
      <c r="O98" s="118" t="str">
        <f>IF(COUNTBLANK(G94:G99)+COUNTBLANK(I94:I99)=0,"Resultat OK","Fyll i resultat")</f>
        <v>Fyll i resultat</v>
      </c>
      <c r="P98" s="102"/>
      <c r="Q98" s="102"/>
      <c r="R98" s="102"/>
      <c r="S98" s="102"/>
      <c r="T98" s="102"/>
      <c r="U98" s="102"/>
      <c r="V98" s="43"/>
      <c r="W98" s="42"/>
      <c r="X98" s="43"/>
      <c r="Y98" s="44"/>
      <c r="Z98" s="44"/>
      <c r="AA98" s="44"/>
      <c r="AB98" s="47"/>
      <c r="AC98" s="48"/>
      <c r="AD98" s="42"/>
      <c r="AE98" s="98">
        <f t="shared" ref="AE98:AH98" si="1040">C98</f>
        <v>46201</v>
      </c>
      <c r="AF98" s="98" t="str">
        <f t="shared" si="1040"/>
        <v>Colombia</v>
      </c>
      <c r="AG98" s="98" t="str">
        <f t="shared" si="1040"/>
        <v>-</v>
      </c>
      <c r="AH98" s="98" t="str">
        <f t="shared" si="1040"/>
        <v>Portugal</v>
      </c>
      <c r="AI98" s="90" t="str">
        <f t="shared" si="962"/>
        <v/>
      </c>
      <c r="AJ98" s="85" t="str">
        <f t="shared" si="963"/>
        <v>-</v>
      </c>
      <c r="AK98" s="90" t="str">
        <f t="shared" si="964"/>
        <v/>
      </c>
      <c r="AL98" s="85" t="str">
        <f t="shared" si="965"/>
        <v/>
      </c>
      <c r="AM98" s="91"/>
      <c r="AN98" s="49">
        <f t="shared" si="966"/>
        <v>0</v>
      </c>
      <c r="AO98" s="49">
        <f t="shared" si="967"/>
        <v>0</v>
      </c>
      <c r="AP98" s="49">
        <f t="shared" si="968"/>
        <v>0</v>
      </c>
      <c r="AQ98" s="49">
        <f t="shared" si="969"/>
        <v>0</v>
      </c>
      <c r="AR98" s="49">
        <f t="shared" si="970"/>
        <v>0</v>
      </c>
      <c r="AS98" s="49">
        <f t="shared" si="971"/>
        <v>0</v>
      </c>
      <c r="AT98" s="49">
        <f t="shared" si="972"/>
        <v>0</v>
      </c>
      <c r="AU98" s="49">
        <f t="shared" si="973"/>
        <v>0</v>
      </c>
      <c r="AV98" s="49">
        <f t="shared" si="974"/>
        <v>0</v>
      </c>
      <c r="AW98" s="49">
        <f t="shared" si="975"/>
        <v>0</v>
      </c>
      <c r="AX98" s="49">
        <f t="shared" si="976"/>
        <v>0</v>
      </c>
      <c r="AY98" s="49">
        <f t="shared" si="977"/>
        <v>0</v>
      </c>
      <c r="AZ98" s="49">
        <f t="shared" si="978"/>
        <v>0</v>
      </c>
      <c r="BA98" s="49">
        <f t="shared" si="979"/>
        <v>0</v>
      </c>
      <c r="BB98" s="49">
        <f t="shared" si="980"/>
        <v>0</v>
      </c>
      <c r="BC98" s="49">
        <f t="shared" si="981"/>
        <v>0</v>
      </c>
      <c r="BD98" s="49">
        <f t="shared" si="982"/>
        <v>0</v>
      </c>
      <c r="BE98" s="49">
        <f t="shared" si="983"/>
        <v>0</v>
      </c>
      <c r="BF98" s="49">
        <f t="shared" si="984"/>
        <v>0</v>
      </c>
      <c r="BG98" s="49">
        <f t="shared" si="985"/>
        <v>0</v>
      </c>
      <c r="BH98" s="49">
        <f t="shared" si="986"/>
        <v>0</v>
      </c>
      <c r="BI98" s="49">
        <f t="shared" si="987"/>
        <v>0</v>
      </c>
      <c r="BJ98" s="49">
        <f t="shared" si="988"/>
        <v>0</v>
      </c>
      <c r="BK98" s="49">
        <f t="shared" si="989"/>
        <v>0</v>
      </c>
      <c r="BL98" s="49">
        <f t="shared" si="990"/>
        <v>0</v>
      </c>
      <c r="BM98" s="49">
        <f t="shared" si="991"/>
        <v>0</v>
      </c>
      <c r="BN98" s="49">
        <f t="shared" si="992"/>
        <v>0</v>
      </c>
      <c r="BO98" s="49">
        <f t="shared" si="993"/>
        <v>0</v>
      </c>
      <c r="BP98" s="49">
        <f t="shared" si="994"/>
        <v>0</v>
      </c>
      <c r="BQ98" s="49">
        <f t="shared" si="995"/>
        <v>0</v>
      </c>
      <c r="BR98" s="14"/>
      <c r="BS98" s="14"/>
      <c r="BT98" s="14"/>
      <c r="BU98" s="49"/>
      <c r="BV98" s="49"/>
      <c r="BW98" s="49"/>
      <c r="BX98" s="49"/>
      <c r="BY98" s="49"/>
      <c r="BZ98" s="49"/>
      <c r="CA98" s="49"/>
      <c r="CB98" s="14"/>
      <c r="CC98" s="49"/>
      <c r="CD98" s="49"/>
      <c r="CE98" s="14"/>
      <c r="CF98" s="14"/>
      <c r="CG98" s="49"/>
      <c r="CH98" s="49"/>
      <c r="CI98" s="49"/>
      <c r="CJ98" s="49"/>
      <c r="CK98" s="49"/>
      <c r="CL98" s="49"/>
      <c r="CM98" s="49"/>
      <c r="CN98" s="49"/>
      <c r="CO98" s="49"/>
      <c r="CP98" s="49"/>
      <c r="CQ98" s="49"/>
      <c r="CR98" s="49"/>
      <c r="CS98" s="49"/>
      <c r="CT98" s="49"/>
      <c r="CU98" s="49"/>
      <c r="CV98" s="49"/>
      <c r="CW98" s="49"/>
      <c r="CX98" s="49"/>
      <c r="CY98" s="14"/>
      <c r="CZ98" s="14"/>
      <c r="DA98" s="49"/>
      <c r="DB98" s="49"/>
      <c r="DC98" s="49"/>
      <c r="DD98" s="49"/>
      <c r="DE98" s="49"/>
      <c r="DF98" s="49"/>
      <c r="DG98" s="49"/>
      <c r="DH98" s="49"/>
      <c r="DI98" s="49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49"/>
      <c r="DU98" s="49"/>
      <c r="DV98" s="49"/>
      <c r="DW98" s="49"/>
      <c r="DX98" s="49"/>
      <c r="DY98" s="49"/>
      <c r="DZ98" s="49"/>
      <c r="EA98" s="49"/>
      <c r="EB98" s="49"/>
      <c r="EC98" s="49"/>
      <c r="ED98" s="49"/>
      <c r="EE98" s="49"/>
      <c r="EF98" s="49"/>
      <c r="EG98" s="49"/>
      <c r="EH98" s="49"/>
      <c r="EI98" s="49"/>
      <c r="EJ98" s="49"/>
      <c r="EK98" s="49"/>
      <c r="EL98" s="49"/>
      <c r="EM98" s="14"/>
      <c r="EN98" s="49"/>
      <c r="EO98" s="49"/>
      <c r="EP98" s="49"/>
      <c r="EQ98" s="49"/>
      <c r="ER98" s="49"/>
      <c r="ES98" s="49"/>
      <c r="ET98" s="49"/>
      <c r="EU98" s="49"/>
      <c r="EV98" s="49"/>
      <c r="EW98" s="49"/>
      <c r="EX98" s="49"/>
      <c r="EY98" s="49"/>
      <c r="EZ98" s="49"/>
      <c r="FA98" s="49"/>
      <c r="FB98" s="49"/>
      <c r="FC98" s="49"/>
      <c r="FD98" s="49"/>
      <c r="FE98" s="49"/>
      <c r="FF98" s="49"/>
      <c r="FG98" s="14"/>
      <c r="FH98" s="49"/>
      <c r="FI98" s="49"/>
      <c r="FJ98" s="14"/>
      <c r="FK98" s="42"/>
      <c r="FL98" s="42"/>
      <c r="FM98" s="42"/>
      <c r="FN98" s="42"/>
      <c r="FO98" s="42"/>
      <c r="FP98" s="42"/>
      <c r="FQ98" s="42"/>
      <c r="FR98" s="42"/>
      <c r="FS98" s="42"/>
      <c r="FT98" s="42"/>
      <c r="FU98" s="42"/>
      <c r="FV98" s="42"/>
      <c r="FW98" s="42"/>
      <c r="FX98" s="42"/>
      <c r="FY98" s="42"/>
      <c r="FZ98" s="44">
        <v>96</v>
      </c>
      <c r="GA98" s="44" t="str">
        <f t="shared" si="79"/>
        <v>EJBCIFLK</v>
      </c>
      <c r="GB98" s="44" t="s">
        <v>148</v>
      </c>
      <c r="GC98" s="44" t="s">
        <v>159</v>
      </c>
      <c r="GD98" s="44" t="s">
        <v>146</v>
      </c>
      <c r="GE98" s="44" t="s">
        <v>163</v>
      </c>
      <c r="GF98" s="44" t="s">
        <v>150</v>
      </c>
      <c r="GG98" s="44" t="s">
        <v>109</v>
      </c>
      <c r="GH98" s="44" t="s">
        <v>152</v>
      </c>
      <c r="GI98" s="44" t="s">
        <v>151</v>
      </c>
      <c r="GJ98" s="100" t="str">
        <f t="shared" ref="GJ98:GQ98" si="1041">VLOOKUP(GB98,$FM$3:$FN$15,2,FALSE)</f>
        <v>Elfenbenskusten</v>
      </c>
      <c r="GK98" s="100" t="str">
        <f t="shared" si="1041"/>
        <v>Österrike</v>
      </c>
      <c r="GL98" s="100" t="str">
        <f t="shared" si="1041"/>
        <v>Qatar</v>
      </c>
      <c r="GM98" s="100" t="str">
        <f t="shared" si="1041"/>
        <v>Haiti</v>
      </c>
      <c r="GN98" s="100" t="str">
        <f t="shared" si="1041"/>
        <v>Irak</v>
      </c>
      <c r="GO98" s="100" t="str">
        <f t="shared" si="1041"/>
        <v>Sverige</v>
      </c>
      <c r="GP98" s="100" t="str">
        <f t="shared" si="1041"/>
        <v>Ghana</v>
      </c>
      <c r="GQ98" s="100" t="str">
        <f t="shared" si="1041"/>
        <v>Uzbekistan</v>
      </c>
      <c r="GR98" s="42" t="str">
        <f t="shared" si="81"/>
        <v/>
      </c>
      <c r="GS98" s="42"/>
      <c r="GT98" s="42"/>
      <c r="GU98" s="42"/>
      <c r="GV98" s="42"/>
      <c r="GW98" s="42"/>
      <c r="GX98" s="127"/>
    </row>
    <row r="99" spans="1:206" ht="14.25" customHeight="1" x14ac:dyDescent="0.35">
      <c r="A99" s="42"/>
      <c r="B99" s="85">
        <v>72</v>
      </c>
      <c r="C99" s="86">
        <v>46201</v>
      </c>
      <c r="D99" s="87" t="s">
        <v>212</v>
      </c>
      <c r="E99" s="88" t="s">
        <v>157</v>
      </c>
      <c r="F99" s="89" t="s">
        <v>213</v>
      </c>
      <c r="G99" s="90"/>
      <c r="H99" s="85" t="s">
        <v>157</v>
      </c>
      <c r="I99" s="90"/>
      <c r="J99" s="85" t="str">
        <f t="shared" si="952"/>
        <v/>
      </c>
      <c r="K99" s="160">
        <f>IF(OR(G99="",I99="",'Resultat &amp; tabell'!G99="",'Resultat &amp; tabell'!I99=""),0,IF(G99='Resultat &amp; tabell'!G99,1,0)+IF(I99='Resultat &amp; tabell'!I99,1,0)+IF(J99='Resultat &amp; tabell'!J99,3,0))</f>
        <v>0</v>
      </c>
      <c r="L99" s="155"/>
      <c r="M99" s="92">
        <f t="shared" si="953"/>
        <v>1</v>
      </c>
      <c r="N99" s="46"/>
      <c r="O99" s="42"/>
      <c r="P99" s="42"/>
      <c r="Q99" s="42"/>
      <c r="R99" s="42"/>
      <c r="S99" s="42"/>
      <c r="T99" s="42"/>
      <c r="U99" s="42"/>
      <c r="V99" s="43"/>
      <c r="W99" s="42"/>
      <c r="X99" s="43"/>
      <c r="Y99" s="44"/>
      <c r="Z99" s="44"/>
      <c r="AA99" s="44"/>
      <c r="AB99" s="47"/>
      <c r="AC99" s="48"/>
      <c r="AD99" s="42"/>
      <c r="AE99" s="98">
        <f t="shared" ref="AE99:AH99" si="1042">C99</f>
        <v>46201</v>
      </c>
      <c r="AF99" s="98" t="str">
        <f t="shared" si="1042"/>
        <v>Kongo</v>
      </c>
      <c r="AG99" s="98" t="str">
        <f t="shared" si="1042"/>
        <v>-</v>
      </c>
      <c r="AH99" s="98" t="str">
        <f t="shared" si="1042"/>
        <v>Uzbekistan</v>
      </c>
      <c r="AI99" s="90" t="str">
        <f t="shared" si="962"/>
        <v/>
      </c>
      <c r="AJ99" s="85" t="str">
        <f t="shared" si="963"/>
        <v>-</v>
      </c>
      <c r="AK99" s="90" t="str">
        <f t="shared" si="964"/>
        <v/>
      </c>
      <c r="AL99" s="85" t="str">
        <f t="shared" si="965"/>
        <v/>
      </c>
      <c r="AM99" s="91"/>
      <c r="AN99" s="49">
        <f t="shared" si="966"/>
        <v>0</v>
      </c>
      <c r="AO99" s="49">
        <f t="shared" si="967"/>
        <v>0</v>
      </c>
      <c r="AP99" s="49">
        <f t="shared" si="968"/>
        <v>0</v>
      </c>
      <c r="AQ99" s="49">
        <f t="shared" si="969"/>
        <v>0</v>
      </c>
      <c r="AR99" s="49">
        <f t="shared" si="970"/>
        <v>0</v>
      </c>
      <c r="AS99" s="49">
        <f t="shared" si="971"/>
        <v>0</v>
      </c>
      <c r="AT99" s="49">
        <f t="shared" si="972"/>
        <v>0</v>
      </c>
      <c r="AU99" s="49">
        <f t="shared" si="973"/>
        <v>0</v>
      </c>
      <c r="AV99" s="49">
        <f t="shared" si="974"/>
        <v>0</v>
      </c>
      <c r="AW99" s="49">
        <f t="shared" si="975"/>
        <v>0</v>
      </c>
      <c r="AX99" s="49">
        <f t="shared" si="976"/>
        <v>0</v>
      </c>
      <c r="AY99" s="49">
        <f t="shared" si="977"/>
        <v>0</v>
      </c>
      <c r="AZ99" s="49">
        <f t="shared" si="978"/>
        <v>0</v>
      </c>
      <c r="BA99" s="49">
        <f t="shared" si="979"/>
        <v>0</v>
      </c>
      <c r="BB99" s="49">
        <f t="shared" si="980"/>
        <v>0</v>
      </c>
      <c r="BC99" s="49">
        <f t="shared" si="981"/>
        <v>0</v>
      </c>
      <c r="BD99" s="49">
        <f t="shared" si="982"/>
        <v>0</v>
      </c>
      <c r="BE99" s="49">
        <f t="shared" si="983"/>
        <v>0</v>
      </c>
      <c r="BF99" s="49">
        <f t="shared" si="984"/>
        <v>0</v>
      </c>
      <c r="BG99" s="49">
        <f t="shared" si="985"/>
        <v>0</v>
      </c>
      <c r="BH99" s="49">
        <f t="shared" si="986"/>
        <v>0</v>
      </c>
      <c r="BI99" s="49">
        <f t="shared" si="987"/>
        <v>0</v>
      </c>
      <c r="BJ99" s="49">
        <f t="shared" si="988"/>
        <v>0</v>
      </c>
      <c r="BK99" s="49">
        <f t="shared" si="989"/>
        <v>0</v>
      </c>
      <c r="BL99" s="49">
        <f t="shared" si="990"/>
        <v>0</v>
      </c>
      <c r="BM99" s="49">
        <f t="shared" si="991"/>
        <v>0</v>
      </c>
      <c r="BN99" s="49">
        <f t="shared" si="992"/>
        <v>0</v>
      </c>
      <c r="BO99" s="49">
        <f t="shared" si="993"/>
        <v>0</v>
      </c>
      <c r="BP99" s="49">
        <f t="shared" si="994"/>
        <v>0</v>
      </c>
      <c r="BQ99" s="49">
        <f t="shared" si="995"/>
        <v>0</v>
      </c>
      <c r="BR99" s="14"/>
      <c r="BS99" s="14"/>
      <c r="BT99" s="14"/>
      <c r="BU99" s="49"/>
      <c r="BV99" s="49"/>
      <c r="BW99" s="49"/>
      <c r="BX99" s="49"/>
      <c r="BY99" s="49"/>
      <c r="BZ99" s="49"/>
      <c r="CA99" s="49"/>
      <c r="CB99" s="14"/>
      <c r="CC99" s="49"/>
      <c r="CD99" s="49"/>
      <c r="CE99" s="14"/>
      <c r="CF99" s="14"/>
      <c r="CG99" s="49"/>
      <c r="CH99" s="49"/>
      <c r="CI99" s="49"/>
      <c r="CJ99" s="49"/>
      <c r="CK99" s="49"/>
      <c r="CL99" s="49"/>
      <c r="CM99" s="49"/>
      <c r="CN99" s="49"/>
      <c r="CO99" s="49"/>
      <c r="CP99" s="49"/>
      <c r="CQ99" s="49"/>
      <c r="CR99" s="49"/>
      <c r="CS99" s="49"/>
      <c r="CT99" s="49"/>
      <c r="CU99" s="49"/>
      <c r="CV99" s="49"/>
      <c r="CW99" s="49"/>
      <c r="CX99" s="49"/>
      <c r="CY99" s="14"/>
      <c r="CZ99" s="14"/>
      <c r="DA99" s="49"/>
      <c r="DB99" s="49"/>
      <c r="DC99" s="49"/>
      <c r="DD99" s="49"/>
      <c r="DE99" s="49"/>
      <c r="DF99" s="49"/>
      <c r="DG99" s="49"/>
      <c r="DH99" s="49"/>
      <c r="DI99" s="49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49"/>
      <c r="DU99" s="49"/>
      <c r="DV99" s="49"/>
      <c r="DW99" s="49"/>
      <c r="DX99" s="49"/>
      <c r="DY99" s="49"/>
      <c r="DZ99" s="49"/>
      <c r="EA99" s="49"/>
      <c r="EB99" s="49"/>
      <c r="EC99" s="49"/>
      <c r="ED99" s="49"/>
      <c r="EE99" s="49"/>
      <c r="EF99" s="49"/>
      <c r="EG99" s="49"/>
      <c r="EH99" s="49"/>
      <c r="EI99" s="49"/>
      <c r="EJ99" s="49"/>
      <c r="EK99" s="49"/>
      <c r="EL99" s="49"/>
      <c r="EM99" s="14"/>
      <c r="EN99" s="49"/>
      <c r="EO99" s="49"/>
      <c r="EP99" s="49"/>
      <c r="EQ99" s="49"/>
      <c r="ER99" s="49"/>
      <c r="ES99" s="49"/>
      <c r="ET99" s="49"/>
      <c r="EU99" s="49"/>
      <c r="EV99" s="49"/>
      <c r="EW99" s="49"/>
      <c r="EX99" s="49"/>
      <c r="EY99" s="49"/>
      <c r="EZ99" s="49"/>
      <c r="FA99" s="49"/>
      <c r="FB99" s="49"/>
      <c r="FC99" s="49"/>
      <c r="FD99" s="49"/>
      <c r="FE99" s="49"/>
      <c r="FF99" s="49"/>
      <c r="FG99" s="14"/>
      <c r="FH99" s="49"/>
      <c r="FI99" s="49"/>
      <c r="FJ99" s="14"/>
      <c r="FK99" s="42"/>
      <c r="FL99" s="42"/>
      <c r="FM99" s="42"/>
      <c r="FN99" s="42"/>
      <c r="FO99" s="42"/>
      <c r="FP99" s="42"/>
      <c r="FQ99" s="42"/>
      <c r="FR99" s="42"/>
      <c r="FS99" s="42"/>
      <c r="FT99" s="42"/>
      <c r="FU99" s="42"/>
      <c r="FV99" s="42"/>
      <c r="FW99" s="42"/>
      <c r="FX99" s="42"/>
      <c r="FY99" s="42"/>
      <c r="FZ99" s="44">
        <v>97</v>
      </c>
      <c r="GA99" s="44" t="str">
        <f t="shared" si="79"/>
        <v>EJBCHFLK</v>
      </c>
      <c r="GB99" s="44" t="s">
        <v>148</v>
      </c>
      <c r="GC99" s="44" t="s">
        <v>159</v>
      </c>
      <c r="GD99" s="44" t="s">
        <v>146</v>
      </c>
      <c r="GE99" s="44" t="s">
        <v>163</v>
      </c>
      <c r="GF99" s="44" t="s">
        <v>160</v>
      </c>
      <c r="GG99" s="44" t="s">
        <v>109</v>
      </c>
      <c r="GH99" s="44" t="s">
        <v>152</v>
      </c>
      <c r="GI99" s="44" t="s">
        <v>151</v>
      </c>
      <c r="GJ99" s="100" t="str">
        <f t="shared" ref="GJ99:GQ99" si="1043">VLOOKUP(GB99,$FM$3:$FN$15,2,FALSE)</f>
        <v>Elfenbenskusten</v>
      </c>
      <c r="GK99" s="100" t="str">
        <f t="shared" si="1043"/>
        <v>Österrike</v>
      </c>
      <c r="GL99" s="100" t="str">
        <f t="shared" si="1043"/>
        <v>Qatar</v>
      </c>
      <c r="GM99" s="100" t="str">
        <f t="shared" si="1043"/>
        <v>Haiti</v>
      </c>
      <c r="GN99" s="100" t="str">
        <f t="shared" si="1043"/>
        <v>Saudiarabien</v>
      </c>
      <c r="GO99" s="100" t="str">
        <f t="shared" si="1043"/>
        <v>Sverige</v>
      </c>
      <c r="GP99" s="100" t="str">
        <f t="shared" si="1043"/>
        <v>Ghana</v>
      </c>
      <c r="GQ99" s="100" t="str">
        <f t="shared" si="1043"/>
        <v>Uzbekistan</v>
      </c>
      <c r="GR99" s="42" t="str">
        <f t="shared" si="81"/>
        <v/>
      </c>
      <c r="GS99" s="42"/>
      <c r="GT99" s="42"/>
      <c r="GU99" s="42"/>
      <c r="GV99" s="42"/>
      <c r="GW99" s="42"/>
      <c r="GX99" s="127"/>
    </row>
    <row r="100" spans="1:206" ht="14.25" customHeight="1" x14ac:dyDescent="0.35">
      <c r="A100" s="42"/>
      <c r="B100" s="44"/>
      <c r="C100" s="71"/>
      <c r="D100" s="43"/>
      <c r="E100" s="44"/>
      <c r="F100" s="43"/>
      <c r="G100" s="141"/>
      <c r="H100" s="91"/>
      <c r="I100" s="141"/>
      <c r="J100" s="44"/>
      <c r="K100" s="91"/>
      <c r="L100" s="155"/>
      <c r="M100" s="46"/>
      <c r="N100" s="46"/>
      <c r="O100" s="42"/>
      <c r="P100" s="42"/>
      <c r="Q100" s="42"/>
      <c r="R100" s="42"/>
      <c r="S100" s="42"/>
      <c r="T100" s="42"/>
      <c r="U100" s="42"/>
      <c r="V100" s="43"/>
      <c r="W100" s="42"/>
      <c r="X100" s="43"/>
      <c r="Y100" s="44"/>
      <c r="Z100" s="44"/>
      <c r="AA100" s="44"/>
      <c r="AB100" s="47"/>
      <c r="AC100" s="48"/>
      <c r="AD100" s="42"/>
      <c r="AE100" s="71"/>
      <c r="AF100" s="43"/>
      <c r="AG100" s="44"/>
      <c r="AH100" s="43"/>
      <c r="AI100" s="141"/>
      <c r="AJ100" s="91"/>
      <c r="AK100" s="141"/>
      <c r="AL100" s="44"/>
      <c r="AM100" s="91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14"/>
      <c r="BS100" s="14"/>
      <c r="BT100" s="14"/>
      <c r="BU100" s="49"/>
      <c r="BV100" s="49"/>
      <c r="BW100" s="49"/>
      <c r="BX100" s="49"/>
      <c r="BY100" s="49"/>
      <c r="BZ100" s="49"/>
      <c r="CA100" s="49"/>
      <c r="CB100" s="14"/>
      <c r="CC100" s="49"/>
      <c r="CD100" s="49"/>
      <c r="CE100" s="14"/>
      <c r="CF100" s="14"/>
      <c r="CG100" s="49"/>
      <c r="CH100" s="49"/>
      <c r="CI100" s="49"/>
      <c r="CJ100" s="49"/>
      <c r="CK100" s="49"/>
      <c r="CL100" s="49"/>
      <c r="CM100" s="49"/>
      <c r="CN100" s="49"/>
      <c r="CO100" s="49"/>
      <c r="CP100" s="49"/>
      <c r="CQ100" s="49"/>
      <c r="CR100" s="49"/>
      <c r="CS100" s="49"/>
      <c r="CT100" s="49"/>
      <c r="CU100" s="49"/>
      <c r="CV100" s="49"/>
      <c r="CW100" s="49"/>
      <c r="CX100" s="49"/>
      <c r="CY100" s="14"/>
      <c r="CZ100" s="14"/>
      <c r="DA100" s="49"/>
      <c r="DB100" s="49"/>
      <c r="DC100" s="49"/>
      <c r="DD100" s="49"/>
      <c r="DE100" s="49"/>
      <c r="DF100" s="49"/>
      <c r="DG100" s="49"/>
      <c r="DH100" s="49"/>
      <c r="DI100" s="49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49"/>
      <c r="DU100" s="49"/>
      <c r="DV100" s="49"/>
      <c r="DW100" s="49"/>
      <c r="DX100" s="49"/>
      <c r="DY100" s="49"/>
      <c r="DZ100" s="49"/>
      <c r="EA100" s="49"/>
      <c r="EB100" s="49"/>
      <c r="EC100" s="49"/>
      <c r="ED100" s="49"/>
      <c r="EE100" s="49"/>
      <c r="EF100" s="49"/>
      <c r="EG100" s="49"/>
      <c r="EH100" s="49"/>
      <c r="EI100" s="49"/>
      <c r="EJ100" s="49"/>
      <c r="EK100" s="49"/>
      <c r="EL100" s="49"/>
      <c r="EM100" s="14"/>
      <c r="EN100" s="49"/>
      <c r="EO100" s="49"/>
      <c r="EP100" s="49"/>
      <c r="EQ100" s="49"/>
      <c r="ER100" s="49"/>
      <c r="ES100" s="49"/>
      <c r="ET100" s="49"/>
      <c r="EU100" s="49"/>
      <c r="EV100" s="49"/>
      <c r="EW100" s="49"/>
      <c r="EX100" s="49"/>
      <c r="EY100" s="49"/>
      <c r="EZ100" s="49"/>
      <c r="FA100" s="49"/>
      <c r="FB100" s="49"/>
      <c r="FC100" s="49"/>
      <c r="FD100" s="49"/>
      <c r="FE100" s="49"/>
      <c r="FF100" s="49"/>
      <c r="FG100" s="14"/>
      <c r="FH100" s="49"/>
      <c r="FI100" s="49"/>
      <c r="FJ100" s="14"/>
      <c r="FK100" s="42"/>
      <c r="FL100" s="42"/>
      <c r="FM100" s="42"/>
      <c r="FN100" s="42"/>
      <c r="FO100" s="42"/>
      <c r="FP100" s="42"/>
      <c r="FQ100" s="42"/>
      <c r="FR100" s="42"/>
      <c r="FS100" s="42"/>
      <c r="FT100" s="42"/>
      <c r="FU100" s="42"/>
      <c r="FV100" s="42"/>
      <c r="FW100" s="42"/>
      <c r="FX100" s="42"/>
      <c r="FY100" s="42"/>
      <c r="FZ100" s="44">
        <v>98</v>
      </c>
      <c r="GA100" s="44" t="str">
        <f t="shared" si="79"/>
        <v>EIBCHFLK</v>
      </c>
      <c r="GB100" s="44" t="s">
        <v>148</v>
      </c>
      <c r="GC100" s="44" t="s">
        <v>150</v>
      </c>
      <c r="GD100" s="44" t="s">
        <v>146</v>
      </c>
      <c r="GE100" s="44" t="s">
        <v>163</v>
      </c>
      <c r="GF100" s="44" t="s">
        <v>160</v>
      </c>
      <c r="GG100" s="44" t="s">
        <v>109</v>
      </c>
      <c r="GH100" s="44" t="s">
        <v>152</v>
      </c>
      <c r="GI100" s="44" t="s">
        <v>151</v>
      </c>
      <c r="GJ100" s="100" t="str">
        <f t="shared" ref="GJ100:GQ100" si="1044">VLOOKUP(GB100,$FM$3:$FN$15,2,FALSE)</f>
        <v>Elfenbenskusten</v>
      </c>
      <c r="GK100" s="100" t="str">
        <f t="shared" si="1044"/>
        <v>Irak</v>
      </c>
      <c r="GL100" s="100" t="str">
        <f t="shared" si="1044"/>
        <v>Qatar</v>
      </c>
      <c r="GM100" s="100" t="str">
        <f t="shared" si="1044"/>
        <v>Haiti</v>
      </c>
      <c r="GN100" s="100" t="str">
        <f t="shared" si="1044"/>
        <v>Saudiarabien</v>
      </c>
      <c r="GO100" s="100" t="str">
        <f t="shared" si="1044"/>
        <v>Sverige</v>
      </c>
      <c r="GP100" s="100" t="str">
        <f t="shared" si="1044"/>
        <v>Ghana</v>
      </c>
      <c r="GQ100" s="100" t="str">
        <f t="shared" si="1044"/>
        <v>Uzbekistan</v>
      </c>
      <c r="GR100" s="42" t="str">
        <f t="shared" si="81"/>
        <v/>
      </c>
      <c r="GS100" s="42"/>
      <c r="GT100" s="42"/>
      <c r="GU100" s="42"/>
      <c r="GV100" s="42"/>
      <c r="GW100" s="42"/>
      <c r="GX100" s="127"/>
    </row>
    <row r="101" spans="1:206" ht="14.25" customHeight="1" x14ac:dyDescent="0.35">
      <c r="A101" s="42"/>
      <c r="B101" s="54" t="s">
        <v>215</v>
      </c>
      <c r="C101" s="121"/>
      <c r="D101" s="54"/>
      <c r="E101" s="56"/>
      <c r="F101" s="54"/>
      <c r="G101" s="56"/>
      <c r="H101" s="56"/>
      <c r="I101" s="56"/>
      <c r="J101" s="56"/>
      <c r="K101" s="52"/>
      <c r="L101" s="156"/>
      <c r="M101" s="46"/>
      <c r="N101" s="46"/>
      <c r="O101" s="54" t="s">
        <v>215</v>
      </c>
      <c r="P101" s="42"/>
      <c r="Q101" s="42"/>
      <c r="R101" s="42"/>
      <c r="S101" s="42"/>
      <c r="T101" s="42"/>
      <c r="U101" s="42"/>
      <c r="V101" s="43"/>
      <c r="W101" s="42"/>
      <c r="X101" s="43"/>
      <c r="Y101" s="44"/>
      <c r="Z101" s="44"/>
      <c r="AA101" s="44"/>
      <c r="AB101" s="47"/>
      <c r="AC101" s="48"/>
      <c r="AD101" s="42"/>
      <c r="AE101" s="54" t="s">
        <v>215</v>
      </c>
      <c r="AF101" s="54"/>
      <c r="AG101" s="56"/>
      <c r="AH101" s="54"/>
      <c r="AI101" s="56"/>
      <c r="AJ101" s="56"/>
      <c r="AK101" s="56"/>
      <c r="AL101" s="56"/>
      <c r="AM101" s="52"/>
      <c r="AN101" s="52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14"/>
      <c r="BS101" s="14"/>
      <c r="BT101" s="67" t="s">
        <v>93</v>
      </c>
      <c r="BU101" s="62"/>
      <c r="BV101" s="62"/>
      <c r="BW101" s="62"/>
      <c r="BX101" s="62"/>
      <c r="BY101" s="62"/>
      <c r="BZ101" s="62"/>
      <c r="CA101" s="62"/>
      <c r="CB101" s="67"/>
      <c r="CC101" s="62"/>
      <c r="CD101" s="62"/>
      <c r="CE101" s="14"/>
      <c r="CF101" s="68" t="s">
        <v>94</v>
      </c>
      <c r="CG101" s="63">
        <f>COUNTIF(CC103:CC106,1)</f>
        <v>4</v>
      </c>
      <c r="CH101" s="63"/>
      <c r="CI101" s="63"/>
      <c r="CJ101" s="63"/>
      <c r="CK101" s="63"/>
      <c r="CL101" s="63"/>
      <c r="CM101" s="63"/>
      <c r="CN101" s="63"/>
      <c r="CO101" s="63"/>
      <c r="CP101" s="63"/>
      <c r="CQ101" s="49"/>
      <c r="CR101" s="49"/>
      <c r="CS101" s="49"/>
      <c r="CT101" s="49"/>
      <c r="CU101" s="49"/>
      <c r="CV101" s="49"/>
      <c r="CW101" s="49"/>
      <c r="CX101" s="49"/>
      <c r="CY101" s="14"/>
      <c r="CZ101" s="69" t="s">
        <v>97</v>
      </c>
      <c r="DA101" s="64">
        <f>COUNTIF(CC103:CC106,2)</f>
        <v>0</v>
      </c>
      <c r="DB101" s="64"/>
      <c r="DC101" s="64"/>
      <c r="DD101" s="64"/>
      <c r="DE101" s="64"/>
      <c r="DF101" s="64"/>
      <c r="DG101" s="64"/>
      <c r="DH101" s="64"/>
      <c r="DI101" s="64"/>
      <c r="DJ101" s="69"/>
      <c r="DK101" s="14"/>
      <c r="DL101" s="14"/>
      <c r="DM101" s="14"/>
      <c r="DN101" s="14"/>
      <c r="DO101" s="14"/>
      <c r="DP101" s="14"/>
      <c r="DQ101" s="14"/>
      <c r="DR101" s="14"/>
      <c r="DS101" s="14"/>
      <c r="DT101" s="65" t="s">
        <v>95</v>
      </c>
      <c r="DU101" s="65">
        <f>COUNTIF(CC103:CC106,3)</f>
        <v>0</v>
      </c>
      <c r="DV101" s="65"/>
      <c r="DW101" s="65"/>
      <c r="DX101" s="65"/>
      <c r="DY101" s="65"/>
      <c r="DZ101" s="65"/>
      <c r="EA101" s="65"/>
      <c r="EB101" s="65"/>
      <c r="EC101" s="65"/>
      <c r="ED101" s="65"/>
      <c r="EE101" s="49"/>
      <c r="EF101" s="49"/>
      <c r="EG101" s="49"/>
      <c r="EH101" s="49"/>
      <c r="EI101" s="49"/>
      <c r="EJ101" s="49"/>
      <c r="EK101" s="49"/>
      <c r="EL101" s="49"/>
      <c r="EM101" s="14"/>
      <c r="EN101" s="66" t="s">
        <v>96</v>
      </c>
      <c r="EO101" s="66">
        <f>COUNTIF(CC103:CC106,4)</f>
        <v>0</v>
      </c>
      <c r="EP101" s="66"/>
      <c r="EQ101" s="66"/>
      <c r="ER101" s="66"/>
      <c r="ES101" s="66"/>
      <c r="ET101" s="66"/>
      <c r="EU101" s="66"/>
      <c r="EV101" s="66"/>
      <c r="EW101" s="66"/>
      <c r="EX101" s="66"/>
      <c r="EY101" s="49"/>
      <c r="EZ101" s="49"/>
      <c r="FA101" s="49"/>
      <c r="FB101" s="49"/>
      <c r="FC101" s="49"/>
      <c r="FD101" s="49"/>
      <c r="FE101" s="49"/>
      <c r="FF101" s="49"/>
      <c r="FG101" s="14"/>
      <c r="FH101" s="49"/>
      <c r="FI101" s="49"/>
      <c r="FJ101" s="14"/>
      <c r="FK101" s="42"/>
      <c r="FL101" s="42"/>
      <c r="FM101" s="42"/>
      <c r="FN101" s="42"/>
      <c r="FO101" s="42"/>
      <c r="FP101" s="42"/>
      <c r="FQ101" s="42"/>
      <c r="FR101" s="42"/>
      <c r="FS101" s="42"/>
      <c r="FT101" s="42"/>
      <c r="FU101" s="42"/>
      <c r="FV101" s="42"/>
      <c r="FW101" s="42"/>
      <c r="FX101" s="42"/>
      <c r="FY101" s="42"/>
      <c r="FZ101" s="44">
        <v>99</v>
      </c>
      <c r="GA101" s="44" t="str">
        <f t="shared" si="79"/>
        <v>EJBCHFLI</v>
      </c>
      <c r="GB101" s="44" t="s">
        <v>148</v>
      </c>
      <c r="GC101" s="44" t="s">
        <v>159</v>
      </c>
      <c r="GD101" s="44" t="s">
        <v>146</v>
      </c>
      <c r="GE101" s="44" t="s">
        <v>163</v>
      </c>
      <c r="GF101" s="44" t="s">
        <v>160</v>
      </c>
      <c r="GG101" s="44" t="s">
        <v>109</v>
      </c>
      <c r="GH101" s="44" t="s">
        <v>152</v>
      </c>
      <c r="GI101" s="44" t="s">
        <v>150</v>
      </c>
      <c r="GJ101" s="100" t="str">
        <f t="shared" ref="GJ101:GQ101" si="1045">VLOOKUP(GB101,$FM$3:$FN$15,2,FALSE)</f>
        <v>Elfenbenskusten</v>
      </c>
      <c r="GK101" s="100" t="str">
        <f t="shared" si="1045"/>
        <v>Österrike</v>
      </c>
      <c r="GL101" s="100" t="str">
        <f t="shared" si="1045"/>
        <v>Qatar</v>
      </c>
      <c r="GM101" s="100" t="str">
        <f t="shared" si="1045"/>
        <v>Haiti</v>
      </c>
      <c r="GN101" s="100" t="str">
        <f t="shared" si="1045"/>
        <v>Saudiarabien</v>
      </c>
      <c r="GO101" s="100" t="str">
        <f t="shared" si="1045"/>
        <v>Sverige</v>
      </c>
      <c r="GP101" s="100" t="str">
        <f t="shared" si="1045"/>
        <v>Ghana</v>
      </c>
      <c r="GQ101" s="100" t="str">
        <f t="shared" si="1045"/>
        <v>Irak</v>
      </c>
      <c r="GR101" s="42" t="str">
        <f t="shared" si="81"/>
        <v/>
      </c>
      <c r="GS101" s="42"/>
      <c r="GT101" s="42"/>
      <c r="GU101" s="42"/>
      <c r="GV101" s="42"/>
      <c r="GW101" s="42"/>
      <c r="GX101" s="127"/>
    </row>
    <row r="102" spans="1:206" ht="14.25" customHeight="1" x14ac:dyDescent="0.35">
      <c r="A102" s="42"/>
      <c r="B102" s="76" t="s">
        <v>101</v>
      </c>
      <c r="C102" s="126" t="s">
        <v>102</v>
      </c>
      <c r="D102" s="189" t="s">
        <v>101</v>
      </c>
      <c r="E102" s="187"/>
      <c r="F102" s="190"/>
      <c r="G102" s="186" t="s">
        <v>103</v>
      </c>
      <c r="H102" s="187"/>
      <c r="I102" s="188"/>
      <c r="J102" s="74" t="s">
        <v>104</v>
      </c>
      <c r="K102" s="79" t="s">
        <v>142</v>
      </c>
      <c r="L102" s="156"/>
      <c r="M102" s="46"/>
      <c r="N102" s="46"/>
      <c r="O102" s="76" t="s">
        <v>106</v>
      </c>
      <c r="P102" s="77" t="s">
        <v>107</v>
      </c>
      <c r="Q102" s="77" t="s">
        <v>108</v>
      </c>
      <c r="R102" s="77" t="s">
        <v>109</v>
      </c>
      <c r="S102" s="77" t="s">
        <v>110</v>
      </c>
      <c r="T102" s="77" t="s">
        <v>111</v>
      </c>
      <c r="U102" s="77" t="s">
        <v>112</v>
      </c>
      <c r="V102" s="78" t="s">
        <v>113</v>
      </c>
      <c r="W102" s="42"/>
      <c r="X102" s="43"/>
      <c r="Y102" s="44"/>
      <c r="Z102" s="44"/>
      <c r="AA102" s="44"/>
      <c r="AB102" s="47"/>
      <c r="AC102" s="48"/>
      <c r="AD102" s="42"/>
      <c r="AE102" s="126" t="s">
        <v>102</v>
      </c>
      <c r="AF102" s="189" t="s">
        <v>101</v>
      </c>
      <c r="AG102" s="187"/>
      <c r="AH102" s="190"/>
      <c r="AI102" s="186" t="s">
        <v>103</v>
      </c>
      <c r="AJ102" s="187"/>
      <c r="AK102" s="188"/>
      <c r="AL102" s="74" t="s">
        <v>116</v>
      </c>
      <c r="AM102" s="52"/>
      <c r="AN102" s="62" t="s">
        <v>117</v>
      </c>
      <c r="AO102" s="62" t="s">
        <v>118</v>
      </c>
      <c r="AP102" s="62" t="s">
        <v>119</v>
      </c>
      <c r="AQ102" s="62" t="s">
        <v>120</v>
      </c>
      <c r="AR102" s="62" t="s">
        <v>121</v>
      </c>
      <c r="AS102" s="62" t="s">
        <v>122</v>
      </c>
      <c r="AT102" s="63" t="s">
        <v>117</v>
      </c>
      <c r="AU102" s="63" t="s">
        <v>118</v>
      </c>
      <c r="AV102" s="63" t="s">
        <v>119</v>
      </c>
      <c r="AW102" s="63" t="s">
        <v>120</v>
      </c>
      <c r="AX102" s="63" t="s">
        <v>121</v>
      </c>
      <c r="AY102" s="63" t="s">
        <v>122</v>
      </c>
      <c r="AZ102" s="64" t="s">
        <v>117</v>
      </c>
      <c r="BA102" s="64" t="s">
        <v>118</v>
      </c>
      <c r="BB102" s="64" t="s">
        <v>119</v>
      </c>
      <c r="BC102" s="64" t="s">
        <v>120</v>
      </c>
      <c r="BD102" s="64" t="s">
        <v>121</v>
      </c>
      <c r="BE102" s="64" t="s">
        <v>122</v>
      </c>
      <c r="BF102" s="65" t="s">
        <v>117</v>
      </c>
      <c r="BG102" s="65" t="s">
        <v>118</v>
      </c>
      <c r="BH102" s="65" t="s">
        <v>119</v>
      </c>
      <c r="BI102" s="65" t="s">
        <v>120</v>
      </c>
      <c r="BJ102" s="65" t="s">
        <v>121</v>
      </c>
      <c r="BK102" s="65" t="s">
        <v>122</v>
      </c>
      <c r="BL102" s="66" t="s">
        <v>117</v>
      </c>
      <c r="BM102" s="66" t="s">
        <v>118</v>
      </c>
      <c r="BN102" s="66" t="s">
        <v>119</v>
      </c>
      <c r="BO102" s="66" t="s">
        <v>120</v>
      </c>
      <c r="BP102" s="66" t="s">
        <v>121</v>
      </c>
      <c r="BQ102" s="66" t="s">
        <v>122</v>
      </c>
      <c r="BR102" s="14"/>
      <c r="BS102" s="14"/>
      <c r="BT102" s="67" t="s">
        <v>106</v>
      </c>
      <c r="BU102" s="62" t="s">
        <v>107</v>
      </c>
      <c r="BV102" s="62" t="s">
        <v>108</v>
      </c>
      <c r="BW102" s="62" t="s">
        <v>109</v>
      </c>
      <c r="BX102" s="62" t="s">
        <v>110</v>
      </c>
      <c r="BY102" s="62" t="s">
        <v>111</v>
      </c>
      <c r="BZ102" s="62" t="s">
        <v>112</v>
      </c>
      <c r="CA102" s="62" t="s">
        <v>113</v>
      </c>
      <c r="CB102" s="67" t="s">
        <v>123</v>
      </c>
      <c r="CC102" s="62" t="s">
        <v>124</v>
      </c>
      <c r="CD102" s="62" t="s">
        <v>125</v>
      </c>
      <c r="CE102" s="14"/>
      <c r="CF102" s="68" t="s">
        <v>106</v>
      </c>
      <c r="CG102" s="63" t="s">
        <v>107</v>
      </c>
      <c r="CH102" s="63" t="s">
        <v>108</v>
      </c>
      <c r="CI102" s="63" t="s">
        <v>109</v>
      </c>
      <c r="CJ102" s="63" t="s">
        <v>113</v>
      </c>
      <c r="CK102" s="63" t="s">
        <v>123</v>
      </c>
      <c r="CL102" s="63" t="s">
        <v>124</v>
      </c>
      <c r="CM102" s="80" t="s">
        <v>112</v>
      </c>
      <c r="CN102" s="80" t="s">
        <v>126</v>
      </c>
      <c r="CO102" s="80" t="s">
        <v>110</v>
      </c>
      <c r="CP102" s="80" t="s">
        <v>127</v>
      </c>
      <c r="CQ102" s="63" t="s">
        <v>128</v>
      </c>
      <c r="CR102" s="80" t="s">
        <v>129</v>
      </c>
      <c r="CS102" s="80" t="s">
        <v>130</v>
      </c>
      <c r="CT102" s="80" t="s">
        <v>131</v>
      </c>
      <c r="CU102" s="80" t="s">
        <v>132</v>
      </c>
      <c r="CV102" s="80" t="s">
        <v>133</v>
      </c>
      <c r="CW102" s="80" t="s">
        <v>134</v>
      </c>
      <c r="CX102" s="63" t="s">
        <v>135</v>
      </c>
      <c r="CY102" s="14"/>
      <c r="CZ102" s="69" t="s">
        <v>106</v>
      </c>
      <c r="DA102" s="64" t="s">
        <v>107</v>
      </c>
      <c r="DB102" s="64" t="s">
        <v>108</v>
      </c>
      <c r="DC102" s="64" t="s">
        <v>109</v>
      </c>
      <c r="DD102" s="64" t="s">
        <v>113</v>
      </c>
      <c r="DE102" s="64" t="s">
        <v>123</v>
      </c>
      <c r="DF102" s="64" t="s">
        <v>124</v>
      </c>
      <c r="DG102" s="64" t="s">
        <v>112</v>
      </c>
      <c r="DH102" s="64" t="s">
        <v>126</v>
      </c>
      <c r="DI102" s="64" t="s">
        <v>110</v>
      </c>
      <c r="DJ102" s="69" t="s">
        <v>127</v>
      </c>
      <c r="DK102" s="69" t="s">
        <v>128</v>
      </c>
      <c r="DL102" s="69" t="s">
        <v>129</v>
      </c>
      <c r="DM102" s="69" t="s">
        <v>130</v>
      </c>
      <c r="DN102" s="69" t="s">
        <v>131</v>
      </c>
      <c r="DO102" s="69" t="s">
        <v>132</v>
      </c>
      <c r="DP102" s="69" t="s">
        <v>133</v>
      </c>
      <c r="DQ102" s="69" t="s">
        <v>134</v>
      </c>
      <c r="DR102" s="69" t="s">
        <v>135</v>
      </c>
      <c r="DS102" s="14"/>
      <c r="DT102" s="65" t="s">
        <v>106</v>
      </c>
      <c r="DU102" s="65" t="s">
        <v>107</v>
      </c>
      <c r="DV102" s="65" t="s">
        <v>108</v>
      </c>
      <c r="DW102" s="65" t="s">
        <v>109</v>
      </c>
      <c r="DX102" s="65" t="s">
        <v>113</v>
      </c>
      <c r="DY102" s="65" t="s">
        <v>123</v>
      </c>
      <c r="DZ102" s="65" t="s">
        <v>124</v>
      </c>
      <c r="EA102" s="65" t="s">
        <v>112</v>
      </c>
      <c r="EB102" s="65" t="s">
        <v>126</v>
      </c>
      <c r="EC102" s="65" t="s">
        <v>110</v>
      </c>
      <c r="ED102" s="65" t="s">
        <v>127</v>
      </c>
      <c r="EE102" s="65" t="s">
        <v>128</v>
      </c>
      <c r="EF102" s="65" t="s">
        <v>129</v>
      </c>
      <c r="EG102" s="65" t="s">
        <v>130</v>
      </c>
      <c r="EH102" s="65" t="s">
        <v>131</v>
      </c>
      <c r="EI102" s="65" t="s">
        <v>132</v>
      </c>
      <c r="EJ102" s="65" t="s">
        <v>133</v>
      </c>
      <c r="EK102" s="65" t="s">
        <v>134</v>
      </c>
      <c r="EL102" s="65" t="s">
        <v>135</v>
      </c>
      <c r="EM102" s="14"/>
      <c r="EN102" s="66" t="s">
        <v>106</v>
      </c>
      <c r="EO102" s="66" t="s">
        <v>107</v>
      </c>
      <c r="EP102" s="66" t="s">
        <v>108</v>
      </c>
      <c r="EQ102" s="66" t="s">
        <v>109</v>
      </c>
      <c r="ER102" s="66" t="s">
        <v>113</v>
      </c>
      <c r="ES102" s="66" t="s">
        <v>123</v>
      </c>
      <c r="ET102" s="66" t="s">
        <v>124</v>
      </c>
      <c r="EU102" s="66" t="s">
        <v>112</v>
      </c>
      <c r="EV102" s="66" t="s">
        <v>126</v>
      </c>
      <c r="EW102" s="66" t="s">
        <v>110</v>
      </c>
      <c r="EX102" s="66" t="s">
        <v>127</v>
      </c>
      <c r="EY102" s="66" t="s">
        <v>128</v>
      </c>
      <c r="EZ102" s="66" t="s">
        <v>129</v>
      </c>
      <c r="FA102" s="66" t="s">
        <v>130</v>
      </c>
      <c r="FB102" s="66" t="s">
        <v>131</v>
      </c>
      <c r="FC102" s="66" t="s">
        <v>132</v>
      </c>
      <c r="FD102" s="66" t="s">
        <v>133</v>
      </c>
      <c r="FE102" s="66" t="s">
        <v>134</v>
      </c>
      <c r="FF102" s="66" t="s">
        <v>135</v>
      </c>
      <c r="FG102" s="14"/>
      <c r="FH102" s="66" t="s">
        <v>136</v>
      </c>
      <c r="FI102" s="66" t="s">
        <v>137</v>
      </c>
      <c r="FJ102" s="14"/>
      <c r="FK102" s="42"/>
      <c r="FL102" s="42"/>
      <c r="FM102" s="42"/>
      <c r="FN102" s="42"/>
      <c r="FO102" s="42"/>
      <c r="FP102" s="42"/>
      <c r="FQ102" s="42"/>
      <c r="FR102" s="42"/>
      <c r="FS102" s="42"/>
      <c r="FT102" s="42"/>
      <c r="FU102" s="42"/>
      <c r="FV102" s="42"/>
      <c r="FW102" s="42"/>
      <c r="FX102" s="42"/>
      <c r="FY102" s="42"/>
      <c r="FZ102" s="44">
        <v>100</v>
      </c>
      <c r="GA102" s="44" t="str">
        <f t="shared" si="79"/>
        <v>EJBCHFIK</v>
      </c>
      <c r="GB102" s="44" t="s">
        <v>148</v>
      </c>
      <c r="GC102" s="44" t="s">
        <v>159</v>
      </c>
      <c r="GD102" s="44" t="s">
        <v>146</v>
      </c>
      <c r="GE102" s="44" t="s">
        <v>163</v>
      </c>
      <c r="GF102" s="44" t="s">
        <v>160</v>
      </c>
      <c r="GG102" s="44" t="s">
        <v>109</v>
      </c>
      <c r="GH102" s="44" t="s">
        <v>150</v>
      </c>
      <c r="GI102" s="44" t="s">
        <v>151</v>
      </c>
      <c r="GJ102" s="100" t="str">
        <f t="shared" ref="GJ102:GQ102" si="1046">VLOOKUP(GB102,$FM$3:$FN$15,2,FALSE)</f>
        <v>Elfenbenskusten</v>
      </c>
      <c r="GK102" s="100" t="str">
        <f t="shared" si="1046"/>
        <v>Österrike</v>
      </c>
      <c r="GL102" s="100" t="str">
        <f t="shared" si="1046"/>
        <v>Qatar</v>
      </c>
      <c r="GM102" s="100" t="str">
        <f t="shared" si="1046"/>
        <v>Haiti</v>
      </c>
      <c r="GN102" s="100" t="str">
        <f t="shared" si="1046"/>
        <v>Saudiarabien</v>
      </c>
      <c r="GO102" s="100" t="str">
        <f t="shared" si="1046"/>
        <v>Sverige</v>
      </c>
      <c r="GP102" s="100" t="str">
        <f t="shared" si="1046"/>
        <v>Irak</v>
      </c>
      <c r="GQ102" s="100" t="str">
        <f t="shared" si="1046"/>
        <v>Uzbekistan</v>
      </c>
      <c r="GR102" s="42" t="str">
        <f t="shared" si="81"/>
        <v/>
      </c>
      <c r="GS102" s="42"/>
      <c r="GT102" s="42"/>
      <c r="GU102" s="42"/>
      <c r="GV102" s="42"/>
      <c r="GW102" s="42"/>
      <c r="GX102" s="127"/>
    </row>
    <row r="103" spans="1:206" ht="14.25" customHeight="1" x14ac:dyDescent="0.35">
      <c r="A103" s="42"/>
      <c r="B103" s="85">
        <v>22</v>
      </c>
      <c r="C103" s="86">
        <v>46190</v>
      </c>
      <c r="D103" s="87" t="s">
        <v>216</v>
      </c>
      <c r="E103" s="88" t="s">
        <v>157</v>
      </c>
      <c r="F103" s="89" t="s">
        <v>217</v>
      </c>
      <c r="G103" s="90"/>
      <c r="H103" s="85" t="s">
        <v>157</v>
      </c>
      <c r="I103" s="90"/>
      <c r="J103" s="85" t="str">
        <f t="shared" ref="J103:J108" si="1047">IF(OR(ISBLANK(G103),ISBLANK(I103)),"",IF(G103&gt;I103,1,IF(G103&lt;I103,2,"X")))</f>
        <v/>
      </c>
      <c r="K103" s="160">
        <f>IF(OR(G103="",I103="",'Resultat &amp; tabell'!G103="",'Resultat &amp; tabell'!I103=""),0,IF(G103='Resultat &amp; tabell'!G103,1,0)+IF(I103='Resultat &amp; tabell'!I103,1,0)+IF(J103='Resultat &amp; tabell'!J103,3,0))</f>
        <v>0</v>
      </c>
      <c r="L103" s="155"/>
      <c r="M103" s="92">
        <f t="shared" ref="M103:M108" si="1048">IF(VLOOKUP(D103,$BT$102:$CC$106,10,FALSE)=VLOOKUP(F103,$BT$102:$CC$106,10,FALSE),VLOOKUP(D103,$BT$102:$CC$106,10,FALSE),"-")</f>
        <v>1</v>
      </c>
      <c r="N103" s="46">
        <v>1</v>
      </c>
      <c r="O103" s="93" t="str">
        <f>VLOOKUP(N103,FI103:FJ106,2,FALSE)</f>
        <v>England</v>
      </c>
      <c r="P103" s="94">
        <f t="shared" ref="P103:P106" si="1049">VLOOKUP($O103,$BT$103:$CA$106,2,FALSE)</f>
        <v>0</v>
      </c>
      <c r="Q103" s="94">
        <f t="shared" ref="Q103:Q106" si="1050">VLOOKUP($O103,$BT$103:$CA$106,3,FALSE)</f>
        <v>0</v>
      </c>
      <c r="R103" s="94">
        <f t="shared" ref="R103:R106" si="1051">VLOOKUP($O103,$BT$103:$CA$106,4,FALSE)</f>
        <v>0</v>
      </c>
      <c r="S103" s="94">
        <f t="shared" ref="S103:S106" si="1052">VLOOKUP($O103,$BT$103:$CA$106,5,FALSE)</f>
        <v>0</v>
      </c>
      <c r="T103" s="94">
        <f t="shared" ref="T103:T106" si="1053">VLOOKUP($O103,$BT$103:$CA$106,6,FALSE)</f>
        <v>0</v>
      </c>
      <c r="U103" s="94">
        <f t="shared" ref="U103:U106" si="1054">VLOOKUP($O103,$BT$103:$CA$106,7,FALSE)</f>
        <v>0</v>
      </c>
      <c r="V103" s="95">
        <f t="shared" ref="V103:V106" si="1055">VLOOKUP($O103,$BT$103:$CA$106,8,FALSE)</f>
        <v>0</v>
      </c>
      <c r="W103" s="42"/>
      <c r="X103" s="43"/>
      <c r="Y103" s="44"/>
      <c r="Z103" s="44"/>
      <c r="AA103" s="44"/>
      <c r="AB103" s="47"/>
      <c r="AC103" s="48"/>
      <c r="AD103" s="42"/>
      <c r="AE103" s="98">
        <f t="shared" ref="AE103:AH103" si="1056">C103</f>
        <v>46190</v>
      </c>
      <c r="AF103" s="98" t="str">
        <f t="shared" si="1056"/>
        <v>England</v>
      </c>
      <c r="AG103" s="98" t="str">
        <f t="shared" si="1056"/>
        <v>-</v>
      </c>
      <c r="AH103" s="98" t="str">
        <f t="shared" si="1056"/>
        <v>Kroatien</v>
      </c>
      <c r="AI103" s="90" t="str">
        <f t="shared" ref="AI103:AI108" si="1057">IF(G103="","",G103)</f>
        <v/>
      </c>
      <c r="AJ103" s="85" t="str">
        <f t="shared" ref="AJ103:AJ108" si="1058">H103</f>
        <v>-</v>
      </c>
      <c r="AK103" s="90" t="str">
        <f t="shared" ref="AK103:AK108" si="1059">IF(I103="","",I103)</f>
        <v/>
      </c>
      <c r="AL103" s="85" t="str">
        <f t="shared" ref="AL103:AL108" si="1060">J103</f>
        <v/>
      </c>
      <c r="AM103" s="91"/>
      <c r="AN103" s="49">
        <f t="shared" ref="AN103:AN108" si="1061">IF(AI103&gt;AK103,1,0)</f>
        <v>0</v>
      </c>
      <c r="AO103" s="49">
        <f t="shared" ref="AO103:AO108" si="1062">IF(AK103&gt;AI103,1,0)</f>
        <v>0</v>
      </c>
      <c r="AP103" s="49">
        <f t="shared" ref="AP103:AP108" si="1063">IF(AND(AI103=AK103,AI103&lt;&gt;""),1,0)</f>
        <v>0</v>
      </c>
      <c r="AQ103" s="49">
        <f t="shared" ref="AQ103:AQ108" si="1064">IF(AND(AI103=AK103,AI103&lt;&gt;""),1,0)</f>
        <v>0</v>
      </c>
      <c r="AR103" s="49">
        <f t="shared" ref="AR103:AR108" si="1065">IF(AI103&lt;AK103,1,0)</f>
        <v>0</v>
      </c>
      <c r="AS103" s="49">
        <f t="shared" ref="AS103:AS108" si="1066">IF(AK103&lt;AI103,1,)</f>
        <v>0</v>
      </c>
      <c r="AT103" s="49">
        <f t="shared" ref="AT103:AT108" si="1067">IF(ISERROR(VLOOKUP(AF103,CF:CF,1,FALSE)),0,1)*IF(ISERROR(VLOOKUP(AH103,CF:CF,1,FALSE)),0,1)*AN103</f>
        <v>0</v>
      </c>
      <c r="AU103" s="49">
        <f t="shared" ref="AU103:AU108" si="1068">IF(ISERROR(VLOOKUP(AF103,CF:CF,1,FALSE)),0,1)*IF(ISERROR(VLOOKUP(AH103,CF:CF,1,FALSE)),0,1)*AO103</f>
        <v>0</v>
      </c>
      <c r="AV103" s="49">
        <f t="shared" ref="AV103:AV108" si="1069">IF(ISERROR(VLOOKUP(AF103,CF:CF,1,FALSE)),0,1)*IF(ISERROR(VLOOKUP(AH103,CF:CF,1,FALSE)),0,1)*AP103</f>
        <v>0</v>
      </c>
      <c r="AW103" s="49">
        <f t="shared" ref="AW103:AW108" si="1070">IF(ISERROR(VLOOKUP(AF103,CF:CF,1,FALSE)),0,1)*IF(ISERROR(VLOOKUP(AH103,CF:CF,1,FALSE)),0,1)*AQ103</f>
        <v>0</v>
      </c>
      <c r="AX103" s="49">
        <f t="shared" ref="AX103:AX108" si="1071">IF(ISERROR(VLOOKUP(AF103,CF:CF,1,FALSE)),0,1)*IF(ISERROR(VLOOKUP(AH103,CF:CF,1,FALSE)),0,1)*AR103</f>
        <v>0</v>
      </c>
      <c r="AY103" s="49">
        <f t="shared" ref="AY103:AY108" si="1072">IF(ISERROR(VLOOKUP(AF103,CF:CF,1,FALSE)),0,1)*IF(ISERROR(VLOOKUP(AH103,CF:CF,1,FALSE)),0,1)*AS103</f>
        <v>0</v>
      </c>
      <c r="AZ103" s="49">
        <f t="shared" ref="AZ103:AZ108" si="1073">IF(ISERROR(VLOOKUP(AF103,CZ:CZ,1,FALSE)),0,1)*IF(ISERROR(VLOOKUP(AH103,CZ:CZ,1,FALSE)),0,1)*AN103</f>
        <v>0</v>
      </c>
      <c r="BA103" s="49">
        <f t="shared" ref="BA103:BA108" si="1074">IF(ISERROR(VLOOKUP(AF103,CZ:CZ,1,FALSE)),0,1)*IF(ISERROR(VLOOKUP(AH103,CZ:CZ,1,FALSE)),0,1)*AO103</f>
        <v>0</v>
      </c>
      <c r="BB103" s="49">
        <f t="shared" ref="BB103:BB108" si="1075">IF(ISERROR(VLOOKUP(AF103,CZ:CZ,1,FALSE)),0,1)*IF(ISERROR(VLOOKUP(AH103,CZ:CZ,1,FALSE)),0,1)*AP103</f>
        <v>0</v>
      </c>
      <c r="BC103" s="49">
        <f t="shared" ref="BC103:BC108" si="1076">IF(ISERROR(VLOOKUP(AF103,CZ:CZ,1,FALSE)),0,1)*IF(ISERROR(VLOOKUP(AH103,CZ:CZ,1,FALSE)),0,1)*AQ103</f>
        <v>0</v>
      </c>
      <c r="BD103" s="49">
        <f t="shared" ref="BD103:BD108" si="1077">IF(ISERROR(VLOOKUP(AF103,CZ:CZ,1,FALSE)),0,1)*IF(ISERROR(VLOOKUP(AH103,CZ:CZ,1,FALSE)),0,1)*AR103</f>
        <v>0</v>
      </c>
      <c r="BE103" s="49">
        <f t="shared" ref="BE103:BE108" si="1078">IF(ISERROR(VLOOKUP(AF103,CZ:CZ,1,FALSE)),0,1)*IF(ISERROR(VLOOKUP(AH103,CZ:CZ,1,FALSE)),0,1)*AS103</f>
        <v>0</v>
      </c>
      <c r="BF103" s="49">
        <f t="shared" ref="BF103:BF108" si="1079">IF(ISERROR(VLOOKUP(AF103,DT:DT,1,FALSE)),0,1)*IF(ISERROR(VLOOKUP(AH103,DT:DT,1,FALSE)),0,1)*AN103</f>
        <v>0</v>
      </c>
      <c r="BG103" s="49">
        <f t="shared" ref="BG103:BG108" si="1080">IF(ISERROR(VLOOKUP(AF103,DT:DT,1,FALSE)),0,1)*IF(ISERROR(VLOOKUP(AH103,DT:DT,1,FALSE)),0,1)*AO103</f>
        <v>0</v>
      </c>
      <c r="BH103" s="49">
        <f t="shared" ref="BH103:BH108" si="1081">IF(ISERROR(VLOOKUP(AF103,DT:DT,1,FALSE)),0,1)*IF(ISERROR(VLOOKUP(AH103,DT:DT,1,FALSE)),0,1)*AP103</f>
        <v>0</v>
      </c>
      <c r="BI103" s="49">
        <f t="shared" ref="BI103:BI108" si="1082">IF(ISERROR(VLOOKUP(AF103,DT:DT,1,FALSE)),0,1)*IF(ISERROR(VLOOKUP(AH103,DT:DT,1,FALSE)),0,1)*AQ103</f>
        <v>0</v>
      </c>
      <c r="BJ103" s="49">
        <f t="shared" ref="BJ103:BJ108" si="1083">IF(ISERROR(VLOOKUP(AF103,DT:DT,1,FALSE)),0,1)*IF(ISERROR(VLOOKUP(AH103,DT:DT,1,FALSE)),0,1)*AR103</f>
        <v>0</v>
      </c>
      <c r="BK103" s="49">
        <f t="shared" ref="BK103:BK108" si="1084">IF(ISERROR(VLOOKUP(AF103,DT:DT,1,FALSE)),0,1)*IF(ISERROR(VLOOKUP(AH103,DT:DT,1,FALSE)),0,1)*AS103</f>
        <v>0</v>
      </c>
      <c r="BL103" s="49">
        <f t="shared" ref="BL103:BL108" si="1085">IF(ISERROR(VLOOKUP(AF103,EN:EN,1,FALSE)),0,1)*IF(ISERROR(VLOOKUP(AH103,EN:EN,1,FALSE)),0,1)*AN103</f>
        <v>0</v>
      </c>
      <c r="BM103" s="49">
        <f t="shared" ref="BM103:BM108" si="1086">IF(ISERROR(VLOOKUP(AF103,EN:EN,1,FALSE)),0,1)*IF(ISERROR(VLOOKUP(AH103,EN:EN,1,FALSE)),0,1)*AO103</f>
        <v>0</v>
      </c>
      <c r="BN103" s="49">
        <f t="shared" ref="BN103:BN108" si="1087">IF(ISERROR(VLOOKUP(AF103,EN:EN,1,FALSE)),0,1)*IF(ISERROR(VLOOKUP(AH103,EN:EN,1,FALSE)),0,1)*AP103</f>
        <v>0</v>
      </c>
      <c r="BO103" s="49">
        <f t="shared" ref="BO103:BO108" si="1088">IF(ISERROR(VLOOKUP(AF103,EN:EN,1,FALSE)),0,1)*IF(ISERROR(VLOOKUP(AH103,EN:EN,1,FALSE)),0,1)*AQ103</f>
        <v>0</v>
      </c>
      <c r="BP103" s="49">
        <f t="shared" ref="BP103:BP108" si="1089">IF(ISERROR(VLOOKUP(AF103,EN:EN,1,FALSE)),0,1)*IF(ISERROR(VLOOKUP(AH103,EN:EN,1,FALSE)),0,1)*AR103</f>
        <v>0</v>
      </c>
      <c r="BQ103" s="49">
        <f t="shared" ref="BQ103:BQ108" si="1090">IF(ISERROR(VLOOKUP(AF103,EN:EN,1,FALSE)),0,1)*IF(ISERROR(VLOOKUP(AH103,EN:EN,1,FALSE)),0,1)*AS103</f>
        <v>0</v>
      </c>
      <c r="BR103" s="14"/>
      <c r="BS103" s="14"/>
      <c r="BT103" s="14" t="s">
        <v>216</v>
      </c>
      <c r="BU103" s="49">
        <f t="shared" ref="BU103:BU106" si="1091">(SUMIF(AF$4:AF$108,BT103,AN$4:AN$108)+SUMIF(AH$4:AH$108,BT103,AO$4:AO$108))</f>
        <v>0</v>
      </c>
      <c r="BV103" s="49">
        <f t="shared" ref="BV103:BV106" si="1092">(SUMIF(AF$4:AF$108,BT103,AP$4:AP$108)+SUMIF(AH$4:AH$108,BT103,AQ$4:AQ$108))</f>
        <v>0</v>
      </c>
      <c r="BW103" s="49">
        <f t="shared" ref="BW103:BW106" si="1093">(SUMIF(AF$4:AF$108,BT103,AR$4:AR$108)+SUMIF(AH$4:AH$108,BT103,AS$4:AS$108))</f>
        <v>0</v>
      </c>
      <c r="BX103" s="49">
        <f t="shared" ref="BX103:BX106" si="1094">SUMIF($AF$4:$AF$108,BT103,$AI$4:$AI$108)+SUMIF($AH$4:$AH$108,BT103,$AK$4:$AK$108)</f>
        <v>0</v>
      </c>
      <c r="BY103" s="49">
        <f t="shared" ref="BY103:BY106" si="1095">SUMIF($AF$4:$AF$108,BT103,$AK$4:$AK$108)+SUMIF($AH$4:$AH$108,BT103,$AI$4:$AI$108)</f>
        <v>0</v>
      </c>
      <c r="BZ103" s="49">
        <f t="shared" ref="BZ103:BZ106" si="1096">BX103-BY103</f>
        <v>0</v>
      </c>
      <c r="CA103" s="49">
        <f t="shared" ref="CA103:CA106" si="1097">IFERROR(BU103*3+BV103*1,0)</f>
        <v>0</v>
      </c>
      <c r="CB103" s="49" t="s">
        <v>152</v>
      </c>
      <c r="CC103" s="99">
        <f>RANK(CA103,CA103:CA106)</f>
        <v>1</v>
      </c>
      <c r="CD103" s="49">
        <f>SUMPRODUCT((CA103:CA106=CA103)*(BZ103:BZ106&gt;BZ103))</f>
        <v>0</v>
      </c>
      <c r="CE103" s="14"/>
      <c r="CF103" s="14" t="str">
        <f t="shared" ref="CF103:CF106" si="1098">IF(CC103=1,BT103,)</f>
        <v>England</v>
      </c>
      <c r="CG103" s="49">
        <f t="shared" ref="CG103:CG106" si="1099">(SUMIF($AF$4:$AF$108,$BT103,$AT$4:$AT$108)+SUMIF($AH$4:$AH$108,$BT103,$AU$4:$AU$108))</f>
        <v>0</v>
      </c>
      <c r="CH103" s="49">
        <f t="shared" ref="CH103:CH106" si="1100">(SUMIF($AF$4:$AF$108,$BT103,$AV$4:$AV$108)+SUMIF($AH$4:$AH$108,$BT103,$AW$4:$AW$108))</f>
        <v>0</v>
      </c>
      <c r="CI103" s="49">
        <f t="shared" ref="CI103:CI106" si="1101">(SUMIF($AF$4:$AF$108,$BT103,$AX$4:$AX$108)+SUMIF($AH$4:$AH$108,$BT103,$AY$4:$AY$108))</f>
        <v>0</v>
      </c>
      <c r="CJ103" s="49">
        <f t="shared" ref="CJ103:CJ106" si="1102">IFERROR(CG103*3+CH103*1,0)</f>
        <v>0</v>
      </c>
      <c r="CK103" s="49" t="str">
        <f t="shared" ref="CK103:CK106" si="1103">CB103</f>
        <v>L</v>
      </c>
      <c r="CL103" s="49">
        <f>IF(CF103&gt;0,RANK(CJ103,CJ103:CJ106),)</f>
        <v>1</v>
      </c>
      <c r="CM103" s="49">
        <f>IF(AND(CF103&gt;0,COUNTIF(CL103:CL106,CL103)&gt;1),SUMIFS($AI$4:$AI$108,$AF$4:$AF$108,$BT103,$M$4:$M$108,1)+SUMIFS($AK$4:$AK$108,$AH$4:$AH$108,$BT103,$M$4:$M$108,1)-SUMIFS($AK$4:$AK$108,$AF$4:$AF$108,$BT103,$M$4:$M$108,1)-SUMIFS($AI$4:$AI$108,$AH$4:$AH$108,$BT103,$M$4:$M$108,1),)</f>
        <v>0</v>
      </c>
      <c r="CN103" s="49">
        <f>IF(AND(CF103&gt;0,COUNTIF(CL103:CL106,CL103)&gt;1),CL103+RANK(CM103,CM103:CM106)-1,CL103)</f>
        <v>1</v>
      </c>
      <c r="CO103" s="49">
        <f>IF(AND(CF103&gt;0,COUNTIF(CN103:CN106,CN103)&gt;1),SUMIFS($AI$4:$AI$108,$AF$4:$AF$108,$BT103,$M$4:$M$108,1)+SUMIFS($AK$4:$AK$108,$AH$4:$AH$108,$BT103,$M$4:$M$108,1),)</f>
        <v>0</v>
      </c>
      <c r="CP103" s="49">
        <f>IF(AND(CF103&gt;0,COUNTIF(CN103:CN106,CN103)&gt;1),CN103+RANK(CO103,CO103:CO106)-1,CN103)</f>
        <v>1</v>
      </c>
      <c r="CQ103" s="49">
        <f t="shared" ref="CQ103:CQ106" si="1104">IF(CP103=0,"",CP103)</f>
        <v>1</v>
      </c>
      <c r="CR103" s="49">
        <f>IF(OR(CQ103="",COUNTIF(CQ103:CQ106,CQ103)=1),"",$BZ103)</f>
        <v>0</v>
      </c>
      <c r="CS103" s="49">
        <f>IF(CQ103="","",IF(COUNTIF(CQ103:CQ106,CQ103)=1,CQ103,CQ103+RANK(CR103,CR103:CR106,0)-1))</f>
        <v>1</v>
      </c>
      <c r="CT103" s="49">
        <f>IF(OR(CS103="",COUNTIF(CS103:CS106,CS103)=1),"",$BX103)</f>
        <v>0</v>
      </c>
      <c r="CU103" s="49">
        <f>IF(CQ103="","",IF(COUNTIF(CS103:CS106,CS103)=1,CS103,CS103+RANK(CT103,CT103:CT106,0)-1))</f>
        <v>1</v>
      </c>
      <c r="CV103" s="49">
        <f>IF(OR(CU103="",COUNTIF(CU103:CU106,CU103)=1),"",$BU103)</f>
        <v>0</v>
      </c>
      <c r="CW103" s="49">
        <f>IF(CQ103="","",IF(COUNTIF(CU103:CU106,CU103)=1,CU103,CU103+RANK(CV103,CV103:CV106,0)-1))</f>
        <v>1</v>
      </c>
      <c r="CX103" s="49">
        <f>IF(CF103&gt;0,BM101+RANK(CW103,CW103:CW106,1),)</f>
        <v>1</v>
      </c>
      <c r="CY103" s="14"/>
      <c r="CZ103" s="14">
        <f t="shared" ref="CZ103:CZ106" si="1105">IF(CC103=2,BT103,)</f>
        <v>0</v>
      </c>
      <c r="DA103" s="49">
        <f t="shared" ref="DA103:DA106" si="1106">(SUMIF($AF$4:$AF$108,$BT103,$AZ$4:$AZ$108)+SUMIF($AH$4:$AH$108,$BT103,$BA$4:$BA$108))</f>
        <v>0</v>
      </c>
      <c r="DB103" s="49">
        <f t="shared" ref="DB103:DB106" si="1107">(SUMIF($AF$4:$AF$108,$BT103,$BB$4:$BB$108)+SUMIF($AH$4:$AH$108,$BT103,$BC$4:$BC$108))</f>
        <v>0</v>
      </c>
      <c r="DC103" s="49">
        <f t="shared" ref="DC103:DC106" si="1108">(SUMIF($AF$4:$AF$108,$BT103,$BD$4:$BD$108)+SUMIF($AH$4:$AH$108,$BT103,$BE$4:$BE$108))</f>
        <v>0</v>
      </c>
      <c r="DD103" s="49">
        <f t="shared" ref="DD103:DD106" si="1109">IFERROR(DA103*3+DB103*1,0)</f>
        <v>0</v>
      </c>
      <c r="DE103" s="49" t="str">
        <f t="shared" ref="DE103:DE106" si="1110">$CB103</f>
        <v>L</v>
      </c>
      <c r="DF103" s="49">
        <f>IF(CZ103&gt;0,RANK(DD103,DD103:DD106)+CG101,)</f>
        <v>0</v>
      </c>
      <c r="DG103" s="49">
        <f>IF(AND(CZ103&gt;0,COUNTIF(DF103:DF106,DF103)&gt;1),SUMIFS($AI$4:$AI$108,$AF$4:$AF$108,$BT103,$M$4:$M$108,2)+SUMIFS($AK$4:$AK$108,$AH$4:$AH108,$BT103,$M$4:$M$108,2)-SUMIFS($AK$4:$AK$108,$AF$4:$AF$108,$BT103,$M$4:$M$108,2)-SUMIFS($AI$4:$AI$108,$AH$4:$AH$108,$BT103,$M$4:$M$108,2),)</f>
        <v>0</v>
      </c>
      <c r="DH103" s="49">
        <f>IF(AND(CZ103&gt;0,COUNTIF(DF103:DF106,DF103)&gt;1),DF103+RANK(DG103,DG103:DG106)-1,DF103)</f>
        <v>0</v>
      </c>
      <c r="DI103" s="49">
        <f>IF(AND(CZ103&gt;0,COUNTIF(DH103:DH106,DH103)&gt;1),SUMIFS($AI$4:$AI$108,$AF$4:$AF$108,$BT103,$M$4:$M$108,2)+SUMIFS($AK$4:$AK$108,$AH$4:$AH$108,$BT103,$M$4:$M$108,2),)</f>
        <v>0</v>
      </c>
      <c r="DJ103" s="49">
        <f>IF(AND(CZ103&gt;0,COUNTIF(DH103:DH106,DH103)&gt;1),DH103+RANK(DI103,DI103:DI106)-1,DH103)</f>
        <v>0</v>
      </c>
      <c r="DK103" s="49" t="str">
        <f t="shared" ref="DK103:DK106" si="1111">IF(DJ103=0,"",DJ103)</f>
        <v/>
      </c>
      <c r="DL103" s="49" t="str">
        <f>IF(OR(DK103="",COUNTIF(DK103:DK106,DK103)=1),"",$BZ103)</f>
        <v/>
      </c>
      <c r="DM103" s="49" t="str">
        <f>IF(DK103="","",IF(COUNTIF(DK103:DK106,DK103)=1,DK103,DK103+RANK(DL103,DL103:DL106,0)-1))</f>
        <v/>
      </c>
      <c r="DN103" s="49" t="str">
        <f>IF(OR(DM103="",COUNTIF(DM103:DM106,DM103)=1),"",$BX103)</f>
        <v/>
      </c>
      <c r="DO103" s="49" t="str">
        <f>IF(DK103="","",IF(COUNTIF(DM103:DM106,DM103)=1,DM103,DM103+RANK(DN103,DN103:DN106,0)-1))</f>
        <v/>
      </c>
      <c r="DP103" s="49" t="str">
        <f>IF(OR(DO103="",COUNTIF(DO103:DO106,DO103)=1),"",$BU103)</f>
        <v/>
      </c>
      <c r="DQ103" s="49" t="str">
        <f>IF(DK103="","",IF(COUNTIF(DO103:DO106,DO103)=1,DO103,DO103+RANK(DP103,DP103:DP106,0)-1))</f>
        <v/>
      </c>
      <c r="DR103" s="49">
        <f>IF(CZ103&gt;0,CG101+RANK(DQ103,DQ103:DQ106,1),)</f>
        <v>0</v>
      </c>
      <c r="DS103" s="14"/>
      <c r="DT103" s="49">
        <f t="shared" ref="DT103:DT106" si="1112">IF(CC103=3,BT103,)</f>
        <v>0</v>
      </c>
      <c r="DU103" s="49">
        <f t="shared" ref="DU103:DU106" si="1113">(SUMIF($AF$4:$AF$108,BT103,$BF$4:$BF$108)+SUMIF($AH$4:$AH$108,BT103,$BG$4:$BG$108))</f>
        <v>0</v>
      </c>
      <c r="DV103" s="49">
        <f t="shared" ref="DV103:DV106" si="1114">(SUMIF($AF$4:$AF$108,BT103,$BH$4:$BH$108)+SUMIF($AH$4:$AH$108,BT103,$BI$4:$BI$108))</f>
        <v>0</v>
      </c>
      <c r="DW103" s="49">
        <f t="shared" ref="DW103:DW106" si="1115">(SUMIF($AF$4:$AF$108,BT103,$BJ$4:$BJ$108)+SUMIF($AH$4:$AH$108,BT103,$BK$4:$BK$108))</f>
        <v>0</v>
      </c>
      <c r="DX103" s="49">
        <f t="shared" ref="DX103:DX106" si="1116">IFERROR(DU103*3+DV103*1,0)</f>
        <v>0</v>
      </c>
      <c r="DY103" s="49" t="str">
        <f t="shared" ref="DY103:DY106" si="1117">CB103</f>
        <v>L</v>
      </c>
      <c r="DZ103" s="49">
        <f>IF(DT103&gt;0,RANK(DX103,DX103:DX106)+CG101+DA101,)</f>
        <v>0</v>
      </c>
      <c r="EA103" s="49">
        <f>IF(AND(DT103&gt;0,COUNTIF(DZ103:DZ106,DZ103)&gt;1),SUMIFS($AI$4:$AI$108,$AF$4:$AF$108,$BT103,$M$4:$M$108,3)+SUMIFS($AK$4:$AK$108,$AH$4:$AH$108,$BT103,$M$4:$M$108,3)-SUMIFS($AK$4:$AK$108,$AF$4:$AF$108,$BT103,$M$4:$M$108,3)-SUMIFS($AI$4:$AI$108,$AH$4:$AH$108,$BT103,$M$4:$M$108,3),)</f>
        <v>0</v>
      </c>
      <c r="EB103" s="49">
        <f>IF(AND(DT103&gt;0,COUNTIF(DZ103:DZ106,DZ103)&gt;1),DZ103+RANK(EA103,EA103:EA106)-1,DZ103)</f>
        <v>0</v>
      </c>
      <c r="EC103" s="49">
        <f>IF(AND(DT103&gt;0,COUNTIF(EB103:EB106,EB103)&gt;1),SUMIFS($AI$4:$AI$108,$AF$4:$AF$108,$BT103,$M$4:$M$108,3)+SUMIFS($AK$4:$AK$108,$AH$4:$AH$108,$BT103,$M$4:$M$108,3),)</f>
        <v>0</v>
      </c>
      <c r="ED103" s="49">
        <f>IF(AND(DT103&gt;0,COUNTIF(EB103:EB106,EB103)&gt;1),EB103+RANK(EC103,EC103:EC106)-1,EB103)</f>
        <v>0</v>
      </c>
      <c r="EE103" s="49" t="str">
        <f t="shared" ref="EE103:EE106" si="1118">IF(ED103=0,"",ED103)</f>
        <v/>
      </c>
      <c r="EF103" s="49" t="str">
        <f>IF(OR(EE103="",COUNTIF(EE103:EE106,EE103)=1),"",$BZ103)</f>
        <v/>
      </c>
      <c r="EG103" s="49" t="str">
        <f>IF(EE103="","",IF(COUNTIF(EE103:EE106,EE103)=1,EE103,EE103+RANK(EF103,EF103:EF106,0)-1))</f>
        <v/>
      </c>
      <c r="EH103" s="49" t="str">
        <f>IF(OR(EG103="",COUNTIF(EG103:EG106,EG103)=1),"",$BX103)</f>
        <v/>
      </c>
      <c r="EI103" s="49" t="str">
        <f>IF(EE103="","",IF(COUNTIF(EG103:EG106,EG103)=1,EG103,EG103+RANK(EH103,EH103:EH106,0)-1))</f>
        <v/>
      </c>
      <c r="EJ103" s="49" t="str">
        <f>IF(OR(EI103="",COUNTIF(EI103:EI106,EI103)=1),"",$BU103)</f>
        <v/>
      </c>
      <c r="EK103" s="49" t="str">
        <f>IF(EE103="","",IF(COUNTIF(EI103:EI106,EI103)=1,EI103,EI103+RANK(EJ103,EJ103:EJ106,0)-1))</f>
        <v/>
      </c>
      <c r="EL103" s="49">
        <f>IF(DT103&gt;0,CG101+DA101+RANK(EK103,EK103:EK106,1),)</f>
        <v>0</v>
      </c>
      <c r="EM103" s="14"/>
      <c r="EN103" s="49">
        <f t="shared" ref="EN103:EN106" si="1119">IF(CC103=4,BT103,)</f>
        <v>0</v>
      </c>
      <c r="EO103" s="49">
        <f t="shared" ref="EO103:EO106" si="1120">(SUMIF($AF$4:$AF$108,$BT103,$BL$4:$BL$108)+SUMIF($AH$4:$AH$108,$BT103,$BM$4:$BM$108))</f>
        <v>0</v>
      </c>
      <c r="EP103" s="49">
        <f t="shared" ref="EP103:EP106" si="1121">(SUMIF($AF$4:$AF$108,$BT103,$BN$4:$BN$108)+SUMIF($AH$4:$AH$108,$BT103,$BO$4:$BO$108))</f>
        <v>0</v>
      </c>
      <c r="EQ103" s="49">
        <f t="shared" ref="EQ103:EQ106" si="1122">(SUMIF($AF$4:$AF$108,$BT103,$BP$4:$BP$108)+SUMIF($AH$4:$AH$108,$BT103,$BQ$4:$BQ$108))</f>
        <v>0</v>
      </c>
      <c r="ER103" s="49">
        <f t="shared" ref="ER103:ER106" si="1123">IFERROR(EO103*3+EP103*1,0)</f>
        <v>0</v>
      </c>
      <c r="ES103" s="49" t="str">
        <f t="shared" ref="ES103:ES106" si="1124">$CB103</f>
        <v>L</v>
      </c>
      <c r="ET103" s="49">
        <f>IF(EN103&gt;0,RANK(ER103,ER103:ER106)+CG101+DA101+DU101,)</f>
        <v>0</v>
      </c>
      <c r="EU103" s="49">
        <f>IF(AND(EN103&gt;0,COUNTIF(ET103:ET106,ET103)&gt;1),SUMIFS($AI$4:$AI$108,$AF$4:$AF$108,$BT103,$M$4:$M$108,4)+SUMIFS($AK$4:$AK$108,$AH$4:$AH$108,$BT103,$M$4:$M$108,4)-SUMIFS($AK$4:$AK$108,$AF$4:$AF$108,$BT103,$M$4:$M$108,4)-SUMIFS($AI$4:$AI$108,$AH$4:$AH$108,$BT103,$M$4:$M$108,4),)</f>
        <v>0</v>
      </c>
      <c r="EV103" s="49">
        <f>IF(AND(EN103&gt;0,COUNTIF(ET103:ET106,ET103)&gt;1),ET103+RANK(EU103,EU103:EU106)-1,ET103)</f>
        <v>0</v>
      </c>
      <c r="EW103" s="49">
        <f t="shared" ref="EW103:EW106" si="1125">IF(AND(EN103&gt;0,COUNTIF(EV103:EV106,EV103)&gt;1),SUMIFS($AI$4:$AI$108,$AF$4:$AF$108,$BT103,$M$4:$M$108,4)+SUMIFS($AK$4:$AK$108,$AH$4:$AH$108,$BT103,$M$4:$M$108,4),)</f>
        <v>0</v>
      </c>
      <c r="EX103" s="49">
        <f>IF(AND(EN103&gt;0,COUNTIF(EV103:EV106,EV103)&gt;1),EV103+RANK(EW103,EW103:EW106)-1,EV103)</f>
        <v>0</v>
      </c>
      <c r="EY103" s="49" t="str">
        <f t="shared" ref="EY103:EY106" si="1126">IF(EX103=0,"",EX103)</f>
        <v/>
      </c>
      <c r="EZ103" s="49" t="str">
        <f>IF(OR(EY103="",COUNTIF(EY103:EY106,EY103)=1),"",$BZ103)</f>
        <v/>
      </c>
      <c r="FA103" s="49" t="str">
        <f>IF(EY103="","",IF(COUNTIF(EY103:EY106,EY103)=1,EY103,EY103+RANK(EZ103,EZ103:EZ106,0)-1))</f>
        <v/>
      </c>
      <c r="FB103" s="49" t="str">
        <f>IF(OR(FA103="",COUNTIF(FA103:FA106,FA103)=1),"",$BX103)</f>
        <v/>
      </c>
      <c r="FC103" s="49" t="str">
        <f>IF(EY103="","",IF(COUNTIF(FA103:FA106,FA103)=1,FA103,FA103+RANK(FB103,FB103:FB106,0)-1))</f>
        <v/>
      </c>
      <c r="FD103" s="49" t="str">
        <f>IF(OR(FC103="",COUNTIF(FC103:FC106,FC103)=1),"",$BU103)</f>
        <v/>
      </c>
      <c r="FE103" s="49" t="str">
        <f>IF(EY103="","",IF(COUNTIF(FC103:FC106,FC103)=1,FC103,FC103+RANK(FD103,FD103:FD106,0)-1))</f>
        <v/>
      </c>
      <c r="FF103" s="49">
        <f>IF(EN103&gt;0,CG101+DA101+DU101+RANK(FE103,FE103:FE106,1),)</f>
        <v>0</v>
      </c>
      <c r="FG103" s="14"/>
      <c r="FH103" s="49">
        <f>IFERROR(VLOOKUP(FJ103,CF102:CX106,19,FALSE),IFERROR(VLOOKUP(FJ103,CZ102:DR106,19,FALSE),IFERROR(VLOOKUP(FJ103,DT102:EL106,19,FALSE),VLOOKUP(FJ103,EN102:FF106,19,FALSE))))</f>
        <v>1</v>
      </c>
      <c r="FI103" s="49">
        <f>RANK(FH103,FH103:FH106,1)+COUNTIF(FH103,FH103)-1</f>
        <v>1</v>
      </c>
      <c r="FJ103" s="14" t="str">
        <f t="shared" ref="FJ103:FJ106" si="1127">BT103</f>
        <v>England</v>
      </c>
      <c r="FK103" s="42"/>
      <c r="FL103" s="42"/>
      <c r="FM103" s="42"/>
      <c r="FN103" s="42"/>
      <c r="FO103" s="42"/>
      <c r="FP103" s="42"/>
      <c r="FQ103" s="42"/>
      <c r="FR103" s="42"/>
      <c r="FS103" s="42"/>
      <c r="FT103" s="42"/>
      <c r="FU103" s="42"/>
      <c r="FV103" s="42"/>
      <c r="FW103" s="42"/>
      <c r="FX103" s="42"/>
      <c r="FY103" s="42"/>
      <c r="FZ103" s="44">
        <v>101</v>
      </c>
      <c r="GA103" s="44" t="str">
        <f t="shared" si="79"/>
        <v>EGBCJFLK</v>
      </c>
      <c r="GB103" s="44" t="s">
        <v>148</v>
      </c>
      <c r="GC103" s="44" t="s">
        <v>149</v>
      </c>
      <c r="GD103" s="44" t="s">
        <v>146</v>
      </c>
      <c r="GE103" s="44" t="s">
        <v>163</v>
      </c>
      <c r="GF103" s="44" t="s">
        <v>159</v>
      </c>
      <c r="GG103" s="44" t="s">
        <v>109</v>
      </c>
      <c r="GH103" s="44" t="s">
        <v>152</v>
      </c>
      <c r="GI103" s="44" t="s">
        <v>151</v>
      </c>
      <c r="GJ103" s="100" t="str">
        <f t="shared" ref="GJ103:GQ103" si="1128">VLOOKUP(GB103,$FM$3:$FN$15,2,FALSE)</f>
        <v>Elfenbenskusten</v>
      </c>
      <c r="GK103" s="100" t="str">
        <f t="shared" si="1128"/>
        <v>Iran</v>
      </c>
      <c r="GL103" s="100" t="str">
        <f t="shared" si="1128"/>
        <v>Qatar</v>
      </c>
      <c r="GM103" s="100" t="str">
        <f t="shared" si="1128"/>
        <v>Haiti</v>
      </c>
      <c r="GN103" s="100" t="str">
        <f t="shared" si="1128"/>
        <v>Österrike</v>
      </c>
      <c r="GO103" s="100" t="str">
        <f t="shared" si="1128"/>
        <v>Sverige</v>
      </c>
      <c r="GP103" s="100" t="str">
        <f t="shared" si="1128"/>
        <v>Ghana</v>
      </c>
      <c r="GQ103" s="100" t="str">
        <f t="shared" si="1128"/>
        <v>Uzbekistan</v>
      </c>
      <c r="GR103" s="42" t="str">
        <f t="shared" si="81"/>
        <v/>
      </c>
      <c r="GS103" s="42"/>
      <c r="GT103" s="42"/>
      <c r="GU103" s="42"/>
      <c r="GV103" s="42"/>
      <c r="GW103" s="42"/>
      <c r="GX103" s="127"/>
    </row>
    <row r="104" spans="1:206" ht="14.25" customHeight="1" x14ac:dyDescent="0.35">
      <c r="A104" s="42"/>
      <c r="B104" s="85">
        <v>21</v>
      </c>
      <c r="C104" s="86">
        <v>46191</v>
      </c>
      <c r="D104" s="87" t="s">
        <v>218</v>
      </c>
      <c r="E104" s="88" t="s">
        <v>157</v>
      </c>
      <c r="F104" s="89" t="s">
        <v>219</v>
      </c>
      <c r="G104" s="90"/>
      <c r="H104" s="85" t="s">
        <v>157</v>
      </c>
      <c r="I104" s="90"/>
      <c r="J104" s="85" t="str">
        <f t="shared" si="1047"/>
        <v/>
      </c>
      <c r="K104" s="160">
        <f>IF(OR(G104="",I104="",'Resultat &amp; tabell'!G104="",'Resultat &amp; tabell'!I104=""),0,IF(G104='Resultat &amp; tabell'!G104,1,0)+IF(I104='Resultat &amp; tabell'!I104,1,0)+IF(J104='Resultat &amp; tabell'!J104,3,0))</f>
        <v>0</v>
      </c>
      <c r="L104" s="155"/>
      <c r="M104" s="92">
        <f t="shared" si="1048"/>
        <v>1</v>
      </c>
      <c r="N104" s="46">
        <v>2</v>
      </c>
      <c r="O104" s="104" t="str">
        <f>VLOOKUP(N104,FI103:FJ106,2,FALSE)</f>
        <v>Kroatien</v>
      </c>
      <c r="P104" s="105">
        <f t="shared" si="1049"/>
        <v>0</v>
      </c>
      <c r="Q104" s="105">
        <f t="shared" si="1050"/>
        <v>0</v>
      </c>
      <c r="R104" s="105">
        <f t="shared" si="1051"/>
        <v>0</v>
      </c>
      <c r="S104" s="105">
        <f t="shared" si="1052"/>
        <v>0</v>
      </c>
      <c r="T104" s="105">
        <f t="shared" si="1053"/>
        <v>0</v>
      </c>
      <c r="U104" s="105">
        <f t="shared" si="1054"/>
        <v>0</v>
      </c>
      <c r="V104" s="106">
        <f t="shared" si="1055"/>
        <v>0</v>
      </c>
      <c r="W104" s="42"/>
      <c r="X104" s="43"/>
      <c r="Y104" s="44"/>
      <c r="Z104" s="44"/>
      <c r="AA104" s="44"/>
      <c r="AB104" s="47"/>
      <c r="AC104" s="48"/>
      <c r="AD104" s="42"/>
      <c r="AE104" s="98">
        <f t="shared" ref="AE104:AH104" si="1129">C104</f>
        <v>46191</v>
      </c>
      <c r="AF104" s="98" t="str">
        <f t="shared" si="1129"/>
        <v>Ghana</v>
      </c>
      <c r="AG104" s="98" t="str">
        <f t="shared" si="1129"/>
        <v>-</v>
      </c>
      <c r="AH104" s="98" t="str">
        <f t="shared" si="1129"/>
        <v>Panama</v>
      </c>
      <c r="AI104" s="90" t="str">
        <f t="shared" si="1057"/>
        <v/>
      </c>
      <c r="AJ104" s="85" t="str">
        <f t="shared" si="1058"/>
        <v>-</v>
      </c>
      <c r="AK104" s="90" t="str">
        <f t="shared" si="1059"/>
        <v/>
      </c>
      <c r="AL104" s="85" t="str">
        <f t="shared" si="1060"/>
        <v/>
      </c>
      <c r="AM104" s="91"/>
      <c r="AN104" s="49">
        <f t="shared" si="1061"/>
        <v>0</v>
      </c>
      <c r="AO104" s="49">
        <f t="shared" si="1062"/>
        <v>0</v>
      </c>
      <c r="AP104" s="49">
        <f t="shared" si="1063"/>
        <v>0</v>
      </c>
      <c r="AQ104" s="49">
        <f t="shared" si="1064"/>
        <v>0</v>
      </c>
      <c r="AR104" s="49">
        <f t="shared" si="1065"/>
        <v>0</v>
      </c>
      <c r="AS104" s="49">
        <f t="shared" si="1066"/>
        <v>0</v>
      </c>
      <c r="AT104" s="49">
        <f t="shared" si="1067"/>
        <v>0</v>
      </c>
      <c r="AU104" s="49">
        <f t="shared" si="1068"/>
        <v>0</v>
      </c>
      <c r="AV104" s="49">
        <f t="shared" si="1069"/>
        <v>0</v>
      </c>
      <c r="AW104" s="49">
        <f t="shared" si="1070"/>
        <v>0</v>
      </c>
      <c r="AX104" s="49">
        <f t="shared" si="1071"/>
        <v>0</v>
      </c>
      <c r="AY104" s="49">
        <f t="shared" si="1072"/>
        <v>0</v>
      </c>
      <c r="AZ104" s="49">
        <f t="shared" si="1073"/>
        <v>0</v>
      </c>
      <c r="BA104" s="49">
        <f t="shared" si="1074"/>
        <v>0</v>
      </c>
      <c r="BB104" s="49">
        <f t="shared" si="1075"/>
        <v>0</v>
      </c>
      <c r="BC104" s="49">
        <f t="shared" si="1076"/>
        <v>0</v>
      </c>
      <c r="BD104" s="49">
        <f t="shared" si="1077"/>
        <v>0</v>
      </c>
      <c r="BE104" s="49">
        <f t="shared" si="1078"/>
        <v>0</v>
      </c>
      <c r="BF104" s="49">
        <f t="shared" si="1079"/>
        <v>0</v>
      </c>
      <c r="BG104" s="49">
        <f t="shared" si="1080"/>
        <v>0</v>
      </c>
      <c r="BH104" s="49">
        <f t="shared" si="1081"/>
        <v>0</v>
      </c>
      <c r="BI104" s="49">
        <f t="shared" si="1082"/>
        <v>0</v>
      </c>
      <c r="BJ104" s="49">
        <f t="shared" si="1083"/>
        <v>0</v>
      </c>
      <c r="BK104" s="49">
        <f t="shared" si="1084"/>
        <v>0</v>
      </c>
      <c r="BL104" s="49">
        <f t="shared" si="1085"/>
        <v>0</v>
      </c>
      <c r="BM104" s="49">
        <f t="shared" si="1086"/>
        <v>0</v>
      </c>
      <c r="BN104" s="49">
        <f t="shared" si="1087"/>
        <v>0</v>
      </c>
      <c r="BO104" s="49">
        <f t="shared" si="1088"/>
        <v>0</v>
      </c>
      <c r="BP104" s="49">
        <f t="shared" si="1089"/>
        <v>0</v>
      </c>
      <c r="BQ104" s="49">
        <f t="shared" si="1090"/>
        <v>0</v>
      </c>
      <c r="BR104" s="14"/>
      <c r="BS104" s="14"/>
      <c r="BT104" s="14" t="s">
        <v>217</v>
      </c>
      <c r="BU104" s="49">
        <f t="shared" si="1091"/>
        <v>0</v>
      </c>
      <c r="BV104" s="49">
        <f t="shared" si="1092"/>
        <v>0</v>
      </c>
      <c r="BW104" s="49">
        <f t="shared" si="1093"/>
        <v>0</v>
      </c>
      <c r="BX104" s="49">
        <f t="shared" si="1094"/>
        <v>0</v>
      </c>
      <c r="BY104" s="49">
        <f t="shared" si="1095"/>
        <v>0</v>
      </c>
      <c r="BZ104" s="49">
        <f t="shared" si="1096"/>
        <v>0</v>
      </c>
      <c r="CA104" s="49">
        <f t="shared" si="1097"/>
        <v>0</v>
      </c>
      <c r="CB104" s="49" t="s">
        <v>152</v>
      </c>
      <c r="CC104" s="99">
        <f>RANK(CA104,CA103:CA106)</f>
        <v>1</v>
      </c>
      <c r="CD104" s="49">
        <f>SUMPRODUCT((CA103:CA106=CA104)*(BZ103:BZ106&gt;BZ104))</f>
        <v>0</v>
      </c>
      <c r="CE104" s="14"/>
      <c r="CF104" s="14" t="str">
        <f t="shared" si="1098"/>
        <v>Kroatien</v>
      </c>
      <c r="CG104" s="49">
        <f t="shared" si="1099"/>
        <v>0</v>
      </c>
      <c r="CH104" s="49">
        <f t="shared" si="1100"/>
        <v>0</v>
      </c>
      <c r="CI104" s="49">
        <f t="shared" si="1101"/>
        <v>0</v>
      </c>
      <c r="CJ104" s="49">
        <f t="shared" si="1102"/>
        <v>0</v>
      </c>
      <c r="CK104" s="49" t="str">
        <f t="shared" si="1103"/>
        <v>L</v>
      </c>
      <c r="CL104" s="49">
        <f>IF(CF104&gt;0,RANK(CJ104,CJ103:CJ106),)</f>
        <v>1</v>
      </c>
      <c r="CM104" s="49">
        <f>IF(AND(CF104&gt;0,COUNTIF(CL103:CL106,CL104)&gt;1),SUMIFS($AI$4:$AI$108,$AF$4:$AF$108,$BT104,$M$4:$M$108,1)+SUMIFS($AK$4:$AK$108,$AH$4:$AH$108,$BT104,$M$4:$M$108,1)-SUMIFS($AK$4:$AK$108,$AF$4:$AF$108,$BT104,$M$4:$M$108,1)-SUMIFS($AI$4:$AI$108,$AH$4:$AH$108,$BT104,$M$4:$M$108,1),)</f>
        <v>0</v>
      </c>
      <c r="CN104" s="49">
        <f>IF(AND(CF104&gt;0,COUNTIF(CL103:CL106,CL104)&gt;1),CL104+RANK(CM104,CM103:CM106)-1,CL104)</f>
        <v>1</v>
      </c>
      <c r="CO104" s="49">
        <f>IF(AND(CF104&gt;0,COUNTIF(CN103:CN106,CN104)&gt;1),SUMIFS($AI$4:$AI$108,$AF$4:$AF$108,$BT104,$M$4:$M$108,1)+SUMIFS($AK$4:$AK$108,$AH$4:$AH$108,$BT104,$M$4:$M$108,1),)</f>
        <v>0</v>
      </c>
      <c r="CP104" s="49">
        <f>IF(AND(CF104&gt;0,COUNTIF(CN103:CN106,CN104)&gt;1),CN104+RANK(CO104,CO103:CO106)-1,CN104)</f>
        <v>1</v>
      </c>
      <c r="CQ104" s="49">
        <f t="shared" si="1104"/>
        <v>1</v>
      </c>
      <c r="CR104" s="49">
        <f>IF(OR(CQ104="",COUNTIF(CQ103:CQ106,CQ104)=1),"",$BZ104)</f>
        <v>0</v>
      </c>
      <c r="CS104" s="49">
        <f>IF(CQ104="","",IF(COUNTIF(CQ103:CQ106,CQ104)=1,CQ104,CQ104+RANK(CR104,CR103:CR106,0)-1))</f>
        <v>1</v>
      </c>
      <c r="CT104" s="49">
        <f>IF(OR(CS104="",COUNTIF(CS103:CS106,CS104)=1),"",$BX104)</f>
        <v>0</v>
      </c>
      <c r="CU104" s="49">
        <f>IF(CQ104="","",IF(COUNTIF(CS103:CS106,CS104)=1,CS104,CS104+RANK(CT104,CT103:CT106,0)-1))</f>
        <v>1</v>
      </c>
      <c r="CV104" s="49">
        <f>IF(OR(CU104="",COUNTIF(CU103:CU106,CU104)=1),"",$BU104)</f>
        <v>0</v>
      </c>
      <c r="CW104" s="49">
        <f>IF(CQ104="","",IF(COUNTIF(CU103:CU106,CU104)=1,CU104,CU104+RANK(CV104,CV103:CV106,0)-1))</f>
        <v>1</v>
      </c>
      <c r="CX104" s="49">
        <f>IF(CF104&gt;0,BM101+RANK(CW104,CW103:CW106,1),)</f>
        <v>1</v>
      </c>
      <c r="CY104" s="14"/>
      <c r="CZ104" s="14">
        <f t="shared" si="1105"/>
        <v>0</v>
      </c>
      <c r="DA104" s="49">
        <f t="shared" si="1106"/>
        <v>0</v>
      </c>
      <c r="DB104" s="49">
        <f t="shared" si="1107"/>
        <v>0</v>
      </c>
      <c r="DC104" s="49">
        <f t="shared" si="1108"/>
        <v>0</v>
      </c>
      <c r="DD104" s="49">
        <f t="shared" si="1109"/>
        <v>0</v>
      </c>
      <c r="DE104" s="49" t="str">
        <f t="shared" si="1110"/>
        <v>L</v>
      </c>
      <c r="DF104" s="49">
        <f>IF(CZ104&gt;0,RANK(DD104,DD103:DD106)+CG101,)</f>
        <v>0</v>
      </c>
      <c r="DG104" s="49">
        <f>IF(AND(CZ104&gt;0,COUNTIF(DF103:DF106,DF104)&gt;1),SUMIFS($AI$4:$AI$108,$AF$4:$AF$108,$BT104,$M$4:$M$108,2)+SUMIFS($AK$4:$AK$108,$AH$4:$AH108,$BT104,$M$4:$M$108,2)-SUMIFS($AK$4:$AK$108,$AF$4:$AF$108,$BT104,$M$4:$M$108,2)-SUMIFS($AI$4:$AI$108,$AH$4:$AH$108,$BT104,$M$4:$M$108,2),)</f>
        <v>0</v>
      </c>
      <c r="DH104" s="49">
        <f>IF(AND(CZ104&gt;0,COUNTIF(DF103:DF106,DF104)&gt;1),DF104+RANK(DG104,DG103:DG106)-1,DF104)</f>
        <v>0</v>
      </c>
      <c r="DI104" s="49">
        <f>IF(AND(CZ104&gt;0,COUNTIF(DH103:DH106,DH104)&gt;1),SUMIFS($AI$4:$AI$108,$AF$4:$AF$108,$BT104,$M$4:$M$108,2)+SUMIFS($AK$4:$AK$108,$AH$4:$AH$108,$BT104,$M$4:$M$108,2),)</f>
        <v>0</v>
      </c>
      <c r="DJ104" s="49">
        <f>IF(AND(CZ104&gt;0,COUNTIF(DH103:DH106,DH104)&gt;1),DH104+RANK(DI104,DI103:DI106)-1,DH104)</f>
        <v>0</v>
      </c>
      <c r="DK104" s="49" t="str">
        <f t="shared" si="1111"/>
        <v/>
      </c>
      <c r="DL104" s="49" t="str">
        <f>IF(OR(DK104="",COUNTIF(DK103:DK106,DK104)=1),"",$BZ104)</f>
        <v/>
      </c>
      <c r="DM104" s="49" t="str">
        <f>IF(DK104="","",IF(COUNTIF(DK103:DK106,DK104)=1,DK104,DK104+RANK(DL104,DL103:DL106,0)-1))</f>
        <v/>
      </c>
      <c r="DN104" s="49" t="str">
        <f>IF(OR(DM104="",COUNTIF(DM103:DM106,DM104)=1),"",$BX104)</f>
        <v/>
      </c>
      <c r="DO104" s="49" t="str">
        <f>IF(DK104="","",IF(COUNTIF(DM103:DM106,DM104)=1,DM104,DM104+RANK(DN104,DN103:DN106,0)-1))</f>
        <v/>
      </c>
      <c r="DP104" s="49" t="str">
        <f>IF(OR(DO104="",COUNTIF(DO103:DO106,DO104)=1),"",$BU104)</f>
        <v/>
      </c>
      <c r="DQ104" s="49" t="str">
        <f>IF(DK104="","",IF(COUNTIF(DO103:DO106,DO104)=1,DO104,DO104+RANK(DP104,DP103:DP106,0)-1))</f>
        <v/>
      </c>
      <c r="DR104" s="49">
        <f>IF(CZ104&gt;0,CG101+RANK(DQ104,DQ103:DQ106,1),)</f>
        <v>0</v>
      </c>
      <c r="DS104" s="14"/>
      <c r="DT104" s="49">
        <f t="shared" si="1112"/>
        <v>0</v>
      </c>
      <c r="DU104" s="49">
        <f t="shared" si="1113"/>
        <v>0</v>
      </c>
      <c r="DV104" s="49">
        <f t="shared" si="1114"/>
        <v>0</v>
      </c>
      <c r="DW104" s="49">
        <f t="shared" si="1115"/>
        <v>0</v>
      </c>
      <c r="DX104" s="49">
        <f t="shared" si="1116"/>
        <v>0</v>
      </c>
      <c r="DY104" s="49" t="str">
        <f t="shared" si="1117"/>
        <v>L</v>
      </c>
      <c r="DZ104" s="49">
        <f>IF(DT104&gt;0,RANK(DX104,DX103:DX106)+CG101+DA101,)</f>
        <v>0</v>
      </c>
      <c r="EA104" s="49">
        <f>IF(AND(DT104&gt;0,COUNTIF(DZ103:DZ106,DZ104)&gt;1),SUMIFS($AI$4:$AI$108,$AF$4:$AF$108,$BT104,$M$4:$M$108,3)+SUMIFS($AK$4:$AK$108,$AH$4:$AH$108,$BT104,$M$4:$M$108,3)-SUMIFS($AK$4:$AK$108,$AF$4:$AF$108,$BT104,$M$4:$M$108,3)-SUMIFS($AI$4:$AI$108,$AH$4:$AH$108,$BT104,$M$4:$M$108,3),)</f>
        <v>0</v>
      </c>
      <c r="EB104" s="49">
        <f>IF(AND(DT104&gt;0,COUNTIF(DZ103:DZ106,DZ104)&gt;1),DZ104+RANK(EA104,EA103:EA106)-1,DZ104)</f>
        <v>0</v>
      </c>
      <c r="EC104" s="49">
        <f>IF(AND(DT104&gt;0,COUNTIF(EB103:EB106,EB104)&gt;1),SUMIFS($AI$4:$AI$108,$AF$4:$AF$108,$BT104,$M$4:$M$108,3)+SUMIFS($AK$4:$AK$108,$AH$4:$AH$108,$BT104,$M$4:$M$108,3),)</f>
        <v>0</v>
      </c>
      <c r="ED104" s="49">
        <f>IF(AND(DT104&gt;0,COUNTIF(EB103:EB106,EB104)&gt;1),EB104+RANK(EC104,EC103:EC106)-1,EB104)</f>
        <v>0</v>
      </c>
      <c r="EE104" s="49" t="str">
        <f t="shared" si="1118"/>
        <v/>
      </c>
      <c r="EF104" s="49" t="str">
        <f>IF(OR(EE104="",COUNTIF(EE103:EE106,EE104)=1),"",$BZ104)</f>
        <v/>
      </c>
      <c r="EG104" s="49" t="str">
        <f>IF(EE104="","",IF(COUNTIF(EE103:EE106,EE104)=1,EE104,EE104+RANK(EF104,EF103:EF106,0)-1))</f>
        <v/>
      </c>
      <c r="EH104" s="49" t="str">
        <f>IF(OR(EG104="",COUNTIF(EG103:EG106,EG104)=1),"",$BX104)</f>
        <v/>
      </c>
      <c r="EI104" s="49" t="str">
        <f>IF(EE104="","",IF(COUNTIF(EG103:EG106,EG104)=1,EG104,EG104+RANK(EH104,EH103:EH106,0)-1))</f>
        <v/>
      </c>
      <c r="EJ104" s="49" t="str">
        <f>IF(OR(EI104="",COUNTIF(EI103:EI106,EI104)=1),"",$BU104)</f>
        <v/>
      </c>
      <c r="EK104" s="49" t="str">
        <f>IF(EE104="","",IF(COUNTIF(EI103:EI106,EI104)=1,EI104,EI104+RANK(EJ104,EJ103:EJ106,0)-1))</f>
        <v/>
      </c>
      <c r="EL104" s="49">
        <f>IF(DT104&gt;0,CG101+DA101+RANK(EK104,EK103:EK106,1),)</f>
        <v>0</v>
      </c>
      <c r="EM104" s="14"/>
      <c r="EN104" s="49">
        <f t="shared" si="1119"/>
        <v>0</v>
      </c>
      <c r="EO104" s="49">
        <f t="shared" si="1120"/>
        <v>0</v>
      </c>
      <c r="EP104" s="49">
        <f t="shared" si="1121"/>
        <v>0</v>
      </c>
      <c r="EQ104" s="49">
        <f t="shared" si="1122"/>
        <v>0</v>
      </c>
      <c r="ER104" s="49">
        <f t="shared" si="1123"/>
        <v>0</v>
      </c>
      <c r="ES104" s="49" t="str">
        <f t="shared" si="1124"/>
        <v>L</v>
      </c>
      <c r="ET104" s="49">
        <f>IF(EN104&gt;0,RANK(ER104,ER103:ER106)+CG101+DA101+DU101,)</f>
        <v>0</v>
      </c>
      <c r="EU104" s="49">
        <f>IF(AND(EN104&gt;0,COUNTIF(ET103:ET106,ET104)&gt;1),SUMIFS($AI$4:$AI$108,$AF$4:$AF$108,$BT104,$M$4:$M$108,4)+SUMIFS($AK$4:$AK$108,$AH$4:$AH$108,$BT104,$M$4:$M$108,4)-SUMIFS($AK$4:$AK$108,$AF$4:$AF$108,$BT104,$M$4:$M$108,4)-SUMIFS($AI$4:$AI$108,$AH$4:$AH$108,$BT104,$M$4:$M$108,4),)</f>
        <v>0</v>
      </c>
      <c r="EV104" s="49">
        <f>IF(AND(EN104&gt;0,COUNTIF(ET103:ET106,ET104)&gt;1),ET104+RANK(EU104,EU103:EU106)-1,ET104)</f>
        <v>0</v>
      </c>
      <c r="EW104" s="49">
        <f t="shared" si="1125"/>
        <v>0</v>
      </c>
      <c r="EX104" s="49">
        <f>IF(AND(EN104&gt;0,COUNTIF(EV103:EV106,EV104)&gt;1),EV104+RANK(EW104,EW103:EW106)-1,EV104)</f>
        <v>0</v>
      </c>
      <c r="EY104" s="49" t="str">
        <f t="shared" si="1126"/>
        <v/>
      </c>
      <c r="EZ104" s="49" t="str">
        <f>IF(OR(EY104="",COUNTIF(EY103:EY106,EY104)=1),"",$BZ104)</f>
        <v/>
      </c>
      <c r="FA104" s="49" t="str">
        <f>IF(EY104="","",IF(COUNTIF(EY103:EY106,EY104)=1,EY104,EY104+RANK(EZ104,EZ103:EZ106,0)-1))</f>
        <v/>
      </c>
      <c r="FB104" s="49" t="str">
        <f>IF(OR(FA104="",COUNTIF(FA103:FA106,FA104)=1),"",$BX104)</f>
        <v/>
      </c>
      <c r="FC104" s="49" t="str">
        <f>IF(EY104="","",IF(COUNTIF(FA103:FA106,FA104)=1,FA104,FA104+RANK(FB104,FB103:FB106,0)-1))</f>
        <v/>
      </c>
      <c r="FD104" s="49" t="str">
        <f>IF(OR(FC104="",COUNTIF(FC103:FC106,FC104)=1),"",$BU104)</f>
        <v/>
      </c>
      <c r="FE104" s="49" t="str">
        <f>IF(EY104="","",IF(COUNTIF(FC103:FC106,FC104)=1,FC104,FC104+RANK(FD104,FD103:FD106,0)-1))</f>
        <v/>
      </c>
      <c r="FF104" s="49">
        <f>IF(EN104&gt;0,CG101+DA101+DU101+RANK(FE104,FE103:FE106,1),)</f>
        <v>0</v>
      </c>
      <c r="FG104" s="14"/>
      <c r="FH104" s="49">
        <f>IFERROR(VLOOKUP(FJ104,CF102:CX106,19,FALSE),IFERROR(VLOOKUP(FJ104,CZ102:DR106,19,FALSE),IFERROR(VLOOKUP(FJ104,DT102:EL106,19,FALSE),VLOOKUP(FJ104,EN102:FF106,19,FALSE))))</f>
        <v>1</v>
      </c>
      <c r="FI104" s="49">
        <f>RANK(FH104,FH103:FH106,1)+COUNTIF(FH103:FH104,FH104)-1</f>
        <v>2</v>
      </c>
      <c r="FJ104" s="14" t="str">
        <f t="shared" si="1127"/>
        <v>Kroatien</v>
      </c>
      <c r="FK104" s="42"/>
      <c r="FL104" s="42"/>
      <c r="FM104" s="42"/>
      <c r="FN104" s="42"/>
      <c r="FO104" s="42"/>
      <c r="FP104" s="42"/>
      <c r="FQ104" s="42"/>
      <c r="FR104" s="42"/>
      <c r="FS104" s="42"/>
      <c r="FT104" s="42"/>
      <c r="FU104" s="42"/>
      <c r="FV104" s="42"/>
      <c r="FW104" s="42"/>
      <c r="FX104" s="42"/>
      <c r="FY104" s="42"/>
      <c r="FZ104" s="44">
        <v>102</v>
      </c>
      <c r="GA104" s="44" t="str">
        <f t="shared" si="79"/>
        <v>EGBCIFLK</v>
      </c>
      <c r="GB104" s="44" t="s">
        <v>148</v>
      </c>
      <c r="GC104" s="44" t="s">
        <v>149</v>
      </c>
      <c r="GD104" s="44" t="s">
        <v>146</v>
      </c>
      <c r="GE104" s="44" t="s">
        <v>163</v>
      </c>
      <c r="GF104" s="44" t="s">
        <v>150</v>
      </c>
      <c r="GG104" s="44" t="s">
        <v>109</v>
      </c>
      <c r="GH104" s="44" t="s">
        <v>152</v>
      </c>
      <c r="GI104" s="44" t="s">
        <v>151</v>
      </c>
      <c r="GJ104" s="100" t="str">
        <f t="shared" ref="GJ104:GQ104" si="1130">VLOOKUP(GB104,$FM$3:$FN$15,2,FALSE)</f>
        <v>Elfenbenskusten</v>
      </c>
      <c r="GK104" s="100" t="str">
        <f t="shared" si="1130"/>
        <v>Iran</v>
      </c>
      <c r="GL104" s="100" t="str">
        <f t="shared" si="1130"/>
        <v>Qatar</v>
      </c>
      <c r="GM104" s="100" t="str">
        <f t="shared" si="1130"/>
        <v>Haiti</v>
      </c>
      <c r="GN104" s="100" t="str">
        <f t="shared" si="1130"/>
        <v>Irak</v>
      </c>
      <c r="GO104" s="100" t="str">
        <f t="shared" si="1130"/>
        <v>Sverige</v>
      </c>
      <c r="GP104" s="100" t="str">
        <f t="shared" si="1130"/>
        <v>Ghana</v>
      </c>
      <c r="GQ104" s="100" t="str">
        <f t="shared" si="1130"/>
        <v>Uzbekistan</v>
      </c>
      <c r="GR104" s="42" t="str">
        <f t="shared" si="81"/>
        <v/>
      </c>
      <c r="GS104" s="42"/>
      <c r="GT104" s="42"/>
      <c r="GU104" s="42"/>
      <c r="GV104" s="42"/>
      <c r="GW104" s="42"/>
      <c r="GX104" s="127"/>
    </row>
    <row r="105" spans="1:206" ht="14.25" customHeight="1" x14ac:dyDescent="0.35">
      <c r="A105" s="42"/>
      <c r="B105" s="85">
        <v>45</v>
      </c>
      <c r="C105" s="86">
        <v>46196</v>
      </c>
      <c r="D105" s="87" t="s">
        <v>216</v>
      </c>
      <c r="E105" s="88" t="s">
        <v>157</v>
      </c>
      <c r="F105" s="89" t="s">
        <v>218</v>
      </c>
      <c r="G105" s="90"/>
      <c r="H105" s="85" t="s">
        <v>157</v>
      </c>
      <c r="I105" s="90"/>
      <c r="J105" s="85" t="str">
        <f t="shared" si="1047"/>
        <v/>
      </c>
      <c r="K105" s="160">
        <f>IF(OR(G105="",I105="",'Resultat &amp; tabell'!G105="",'Resultat &amp; tabell'!I105=""),0,IF(G105='Resultat &amp; tabell'!G105,1,0)+IF(I105='Resultat &amp; tabell'!I105,1,0)+IF(J105='Resultat &amp; tabell'!J105,3,0))</f>
        <v>0</v>
      </c>
      <c r="L105" s="155"/>
      <c r="M105" s="92">
        <f t="shared" si="1048"/>
        <v>1</v>
      </c>
      <c r="N105" s="46">
        <v>3</v>
      </c>
      <c r="O105" s="108" t="str">
        <f>VLOOKUP(N105,FI103:FJ106,2,FALSE)</f>
        <v>Ghana</v>
      </c>
      <c r="P105" s="109">
        <f t="shared" si="1049"/>
        <v>0</v>
      </c>
      <c r="Q105" s="109">
        <f t="shared" si="1050"/>
        <v>0</v>
      </c>
      <c r="R105" s="109">
        <f t="shared" si="1051"/>
        <v>0</v>
      </c>
      <c r="S105" s="109">
        <f t="shared" si="1052"/>
        <v>0</v>
      </c>
      <c r="T105" s="109">
        <f t="shared" si="1053"/>
        <v>0</v>
      </c>
      <c r="U105" s="109">
        <f t="shared" si="1054"/>
        <v>0</v>
      </c>
      <c r="V105" s="110">
        <f t="shared" si="1055"/>
        <v>0</v>
      </c>
      <c r="W105" s="42"/>
      <c r="X105" s="43"/>
      <c r="Y105" s="44"/>
      <c r="Z105" s="44"/>
      <c r="AA105" s="44"/>
      <c r="AB105" s="47"/>
      <c r="AC105" s="48"/>
      <c r="AD105" s="42"/>
      <c r="AE105" s="98">
        <f t="shared" ref="AE105:AH105" si="1131">C105</f>
        <v>46196</v>
      </c>
      <c r="AF105" s="98" t="str">
        <f t="shared" si="1131"/>
        <v>England</v>
      </c>
      <c r="AG105" s="98" t="str">
        <f t="shared" si="1131"/>
        <v>-</v>
      </c>
      <c r="AH105" s="98" t="str">
        <f t="shared" si="1131"/>
        <v>Ghana</v>
      </c>
      <c r="AI105" s="90" t="str">
        <f t="shared" si="1057"/>
        <v/>
      </c>
      <c r="AJ105" s="85" t="str">
        <f t="shared" si="1058"/>
        <v>-</v>
      </c>
      <c r="AK105" s="90" t="str">
        <f t="shared" si="1059"/>
        <v/>
      </c>
      <c r="AL105" s="85" t="str">
        <f t="shared" si="1060"/>
        <v/>
      </c>
      <c r="AM105" s="91"/>
      <c r="AN105" s="49">
        <f t="shared" si="1061"/>
        <v>0</v>
      </c>
      <c r="AO105" s="49">
        <f t="shared" si="1062"/>
        <v>0</v>
      </c>
      <c r="AP105" s="49">
        <f t="shared" si="1063"/>
        <v>0</v>
      </c>
      <c r="AQ105" s="49">
        <f t="shared" si="1064"/>
        <v>0</v>
      </c>
      <c r="AR105" s="49">
        <f t="shared" si="1065"/>
        <v>0</v>
      </c>
      <c r="AS105" s="49">
        <f t="shared" si="1066"/>
        <v>0</v>
      </c>
      <c r="AT105" s="49">
        <f t="shared" si="1067"/>
        <v>0</v>
      </c>
      <c r="AU105" s="49">
        <f t="shared" si="1068"/>
        <v>0</v>
      </c>
      <c r="AV105" s="49">
        <f t="shared" si="1069"/>
        <v>0</v>
      </c>
      <c r="AW105" s="49">
        <f t="shared" si="1070"/>
        <v>0</v>
      </c>
      <c r="AX105" s="49">
        <f t="shared" si="1071"/>
        <v>0</v>
      </c>
      <c r="AY105" s="49">
        <f t="shared" si="1072"/>
        <v>0</v>
      </c>
      <c r="AZ105" s="49">
        <f t="shared" si="1073"/>
        <v>0</v>
      </c>
      <c r="BA105" s="49">
        <f t="shared" si="1074"/>
        <v>0</v>
      </c>
      <c r="BB105" s="49">
        <f t="shared" si="1075"/>
        <v>0</v>
      </c>
      <c r="BC105" s="49">
        <f t="shared" si="1076"/>
        <v>0</v>
      </c>
      <c r="BD105" s="49">
        <f t="shared" si="1077"/>
        <v>0</v>
      </c>
      <c r="BE105" s="49">
        <f t="shared" si="1078"/>
        <v>0</v>
      </c>
      <c r="BF105" s="49">
        <f t="shared" si="1079"/>
        <v>0</v>
      </c>
      <c r="BG105" s="49">
        <f t="shared" si="1080"/>
        <v>0</v>
      </c>
      <c r="BH105" s="49">
        <f t="shared" si="1081"/>
        <v>0</v>
      </c>
      <c r="BI105" s="49">
        <f t="shared" si="1082"/>
        <v>0</v>
      </c>
      <c r="BJ105" s="49">
        <f t="shared" si="1083"/>
        <v>0</v>
      </c>
      <c r="BK105" s="49">
        <f t="shared" si="1084"/>
        <v>0</v>
      </c>
      <c r="BL105" s="49">
        <f t="shared" si="1085"/>
        <v>0</v>
      </c>
      <c r="BM105" s="49">
        <f t="shared" si="1086"/>
        <v>0</v>
      </c>
      <c r="BN105" s="49">
        <f t="shared" si="1087"/>
        <v>0</v>
      </c>
      <c r="BO105" s="49">
        <f t="shared" si="1088"/>
        <v>0</v>
      </c>
      <c r="BP105" s="49">
        <f t="shared" si="1089"/>
        <v>0</v>
      </c>
      <c r="BQ105" s="49">
        <f t="shared" si="1090"/>
        <v>0</v>
      </c>
      <c r="BR105" s="14"/>
      <c r="BS105" s="14"/>
      <c r="BT105" s="14" t="s">
        <v>218</v>
      </c>
      <c r="BU105" s="49">
        <f t="shared" si="1091"/>
        <v>0</v>
      </c>
      <c r="BV105" s="49">
        <f t="shared" si="1092"/>
        <v>0</v>
      </c>
      <c r="BW105" s="49">
        <f t="shared" si="1093"/>
        <v>0</v>
      </c>
      <c r="BX105" s="49">
        <f t="shared" si="1094"/>
        <v>0</v>
      </c>
      <c r="BY105" s="49">
        <f t="shared" si="1095"/>
        <v>0</v>
      </c>
      <c r="BZ105" s="49">
        <f t="shared" si="1096"/>
        <v>0</v>
      </c>
      <c r="CA105" s="49">
        <f t="shared" si="1097"/>
        <v>0</v>
      </c>
      <c r="CB105" s="49" t="s">
        <v>152</v>
      </c>
      <c r="CC105" s="99">
        <f>RANK(CA105,CA103:CA106)</f>
        <v>1</v>
      </c>
      <c r="CD105" s="49">
        <f>SUMPRODUCT((CA103:CA106=CA105)*(BZ103:BZ106&gt;BZ105))</f>
        <v>0</v>
      </c>
      <c r="CE105" s="14"/>
      <c r="CF105" s="14" t="str">
        <f t="shared" si="1098"/>
        <v>Ghana</v>
      </c>
      <c r="CG105" s="49">
        <f t="shared" si="1099"/>
        <v>0</v>
      </c>
      <c r="CH105" s="49">
        <f t="shared" si="1100"/>
        <v>0</v>
      </c>
      <c r="CI105" s="49">
        <f t="shared" si="1101"/>
        <v>0</v>
      </c>
      <c r="CJ105" s="49">
        <f t="shared" si="1102"/>
        <v>0</v>
      </c>
      <c r="CK105" s="49" t="str">
        <f t="shared" si="1103"/>
        <v>L</v>
      </c>
      <c r="CL105" s="49">
        <f>IF(CF105&gt;0,RANK(CJ105,CJ103:CJ106),)</f>
        <v>1</v>
      </c>
      <c r="CM105" s="49">
        <f>IF(AND(CF105&gt;0,COUNTIF(CL103:CL106,CL105)&gt;1),SUMIFS($AI$4:$AI$108,$AF$4:$AF$108,$BT105,$M$4:$M$108,1)+SUMIFS($AK$4:$AK$108,$AH$4:$AH$108,$BT105,$M$4:$M$108,1)-SUMIFS($AK$4:$AK$108,$AF$4:$AF$108,$BT105,$M$4:$M$108,1)-SUMIFS($AI$4:$AI$108,$AH$4:$AH$108,$BT105,$M$4:$M$108,1),)</f>
        <v>0</v>
      </c>
      <c r="CN105" s="49">
        <f>IF(AND(CF105&gt;0,COUNTIF(CL103:CL106,CL105)&gt;1),CL105+RANK(CM105,CM103:CM106)-1,CL105)</f>
        <v>1</v>
      </c>
      <c r="CO105" s="49">
        <f>IF(AND(CF105&gt;0,COUNTIF(CN103:CN106,CN105)&gt;1),SUMIFS($AI$4:$AI$108,$AF$4:$AF$108,$BT105,$M$4:$M$108,1)+SUMIFS($AK$4:$AK$108,$AH$4:$AH$108,$BT105,$M$4:$M$108,1),)</f>
        <v>0</v>
      </c>
      <c r="CP105" s="49">
        <f>IF(AND(CF105&gt;0,COUNTIF(CN103:CN106,CN105)&gt;1),CN105+RANK(CO105,CO103:CO106)-1,CN105)</f>
        <v>1</v>
      </c>
      <c r="CQ105" s="49">
        <f t="shared" si="1104"/>
        <v>1</v>
      </c>
      <c r="CR105" s="49">
        <f>IF(OR(CQ105="",COUNTIF(CQ103:CQ106,CQ105)=1),"",$BZ105)</f>
        <v>0</v>
      </c>
      <c r="CS105" s="49">
        <f>IF(CQ105="","",IF(COUNTIF(CQ103:CQ106,CQ105)=1,CQ105,CQ105+RANK(CR105,CR103:CR106,0)-1))</f>
        <v>1</v>
      </c>
      <c r="CT105" s="49">
        <f>IF(OR(CS105="",COUNTIF(CS103:CS106,CS105)=1),"",$BX105)</f>
        <v>0</v>
      </c>
      <c r="CU105" s="49">
        <f>IF(CQ105="","",IF(COUNTIF(CS103:CS106,CS105)=1,CS105,CS105+RANK(CT105,CT103:CT106,0)-1))</f>
        <v>1</v>
      </c>
      <c r="CV105" s="49">
        <f>IF(OR(CU105="",COUNTIF(CU103:CU106,CU105)=1),"",$BU105)</f>
        <v>0</v>
      </c>
      <c r="CW105" s="49">
        <f>IF(CQ105="","",IF(COUNTIF(CU103:CU106,CU105)=1,CU105,CU105+RANK(CV105,CV103:CV106,0)-1))</f>
        <v>1</v>
      </c>
      <c r="CX105" s="49">
        <f>IF(CF105&gt;0,BM101+RANK(CW105,CW103:CW106,1),)</f>
        <v>1</v>
      </c>
      <c r="CY105" s="14"/>
      <c r="CZ105" s="14">
        <f t="shared" si="1105"/>
        <v>0</v>
      </c>
      <c r="DA105" s="49">
        <f t="shared" si="1106"/>
        <v>0</v>
      </c>
      <c r="DB105" s="49">
        <f t="shared" si="1107"/>
        <v>0</v>
      </c>
      <c r="DC105" s="49">
        <f t="shared" si="1108"/>
        <v>0</v>
      </c>
      <c r="DD105" s="49">
        <f t="shared" si="1109"/>
        <v>0</v>
      </c>
      <c r="DE105" s="49" t="str">
        <f t="shared" si="1110"/>
        <v>L</v>
      </c>
      <c r="DF105" s="49">
        <f>IF(CZ105&gt;0,RANK(DD105,DD103:DD106)+CG101,)</f>
        <v>0</v>
      </c>
      <c r="DG105" s="49">
        <f>IF(AND(CZ105&gt;0,COUNTIF(DF103:DF106,DF105)&gt;1),SUMIFS($AI$4:$AI$108,$AF$4:$AF$108,$BT105,$M$4:$M$108,2)+SUMIFS($AK$4:$AK$108,$AH$4:$AH108,$BT105,$M$4:$M$108,2)-SUMIFS($AK$4:$AK$108,$AF$4:$AF$108,$BT105,$M$4:$M$108,2)-SUMIFS($AI$4:$AI$108,$AH$4:$AH$108,$BT105,$M$4:$M$108,2),)</f>
        <v>0</v>
      </c>
      <c r="DH105" s="49">
        <f>IF(AND(CZ105&gt;0,COUNTIF(DF103:DF106,DF105)&gt;1),DF105+RANK(DG105,DG103:DG106)-1,DF105)</f>
        <v>0</v>
      </c>
      <c r="DI105" s="49">
        <f>IF(AND(CZ105&gt;0,COUNTIF(DH103:DH106,DH105)&gt;1),SUMIFS($AI$4:$AI$108,$AF$4:$AF$108,$BT105,$M$4:$M$108,2)+SUMIFS($AK$4:$AK$108,$AH$4:$AH$108,$BT105,$M$4:$M$108,2),)</f>
        <v>0</v>
      </c>
      <c r="DJ105" s="49">
        <f>IF(AND(CZ105&gt;0,COUNTIF(DH103:DH106,DH105)&gt;1),DH105+RANK(DI105,DI103:DI106)-1,DH105)</f>
        <v>0</v>
      </c>
      <c r="DK105" s="49" t="str">
        <f t="shared" si="1111"/>
        <v/>
      </c>
      <c r="DL105" s="49" t="str">
        <f>IF(OR(DK105="",COUNTIF(DK103:DK106,DK105)=1),"",$BZ105)</f>
        <v/>
      </c>
      <c r="DM105" s="49" t="str">
        <f>IF(DK105="","",IF(COUNTIF(DK103:DK106,DK105)=1,DK105,DK105+RANK(DL105,DL103:DL106,0)-1))</f>
        <v/>
      </c>
      <c r="DN105" s="49" t="str">
        <f>IF(OR(DM105="",COUNTIF(DM103:DM106,DM105)=1),"",$BX105)</f>
        <v/>
      </c>
      <c r="DO105" s="49" t="str">
        <f>IF(DK105="","",IF(COUNTIF(DM103:DM106,DM105)=1,DM105,DM105+RANK(DN105,DN103:DN106,0)-1))</f>
        <v/>
      </c>
      <c r="DP105" s="49" t="str">
        <f>IF(OR(DO105="",COUNTIF(DO103:DO106,DO105)=1),"",$BU105)</f>
        <v/>
      </c>
      <c r="DQ105" s="49" t="str">
        <f>IF(DK105="","",IF(COUNTIF(DO103:DO106,DO105)=1,DO105,DO105+RANK(DP105,DP103:DP106,0)-1))</f>
        <v/>
      </c>
      <c r="DR105" s="49">
        <f>IF(CZ105&gt;0,CG101+RANK(DQ105,DQ103:DQ106,1),)</f>
        <v>0</v>
      </c>
      <c r="DS105" s="14"/>
      <c r="DT105" s="49">
        <f t="shared" si="1112"/>
        <v>0</v>
      </c>
      <c r="DU105" s="49">
        <f t="shared" si="1113"/>
        <v>0</v>
      </c>
      <c r="DV105" s="49">
        <f t="shared" si="1114"/>
        <v>0</v>
      </c>
      <c r="DW105" s="49">
        <f t="shared" si="1115"/>
        <v>0</v>
      </c>
      <c r="DX105" s="49">
        <f t="shared" si="1116"/>
        <v>0</v>
      </c>
      <c r="DY105" s="49" t="str">
        <f t="shared" si="1117"/>
        <v>L</v>
      </c>
      <c r="DZ105" s="49">
        <f>IF(DT105&gt;0,RANK(DX105,DX103:DX106)+CG101+DA101,)</f>
        <v>0</v>
      </c>
      <c r="EA105" s="49">
        <f>IF(AND(DT105&gt;0,COUNTIF(DZ103:DZ106,DZ105)&gt;1),SUMIFS($AI$4:$AI$108,$AF$4:$AF$108,$BT105,$M$4:$M$108,3)+SUMIFS($AK$4:$AK$108,$AH$4:$AH$108,$BT105,$M$4:$M$108,3)-SUMIFS($AK$4:$AK$108,$AF$4:$AF$108,$BT105,$M$4:$M$108,3)-SUMIFS($AI$4:$AI$108,$AH$4:$AH$108,$BT105,$M$4:$M$108,3),)</f>
        <v>0</v>
      </c>
      <c r="EB105" s="49">
        <f>IF(AND(DT105&gt;0,COUNTIF(DZ103:DZ106,DZ105)&gt;1),DZ105+RANK(EA105,EA103:EA106)-1,DZ105)</f>
        <v>0</v>
      </c>
      <c r="EC105" s="49">
        <f>IF(AND(DT105&gt;0,COUNTIF(EB103:EB106,EB105)&gt;1),SUMIFS($AI$4:$AI$108,$AF$4:$AF$108,$BT105,$M$4:$M$108,3)+SUMIFS($AK$4:$AK$108,$AH$4:$AH$108,$BT105,$M$4:$M$108,3),)</f>
        <v>0</v>
      </c>
      <c r="ED105" s="49">
        <f>IF(AND(DT105&gt;0,COUNTIF(EB103:EB106,EB105)&gt;1),EB105+RANK(EC105,EC103:EC106)-1,EB105)</f>
        <v>0</v>
      </c>
      <c r="EE105" s="49" t="str">
        <f t="shared" si="1118"/>
        <v/>
      </c>
      <c r="EF105" s="49" t="str">
        <f>IF(OR(EE105="",COUNTIF(EE103:EE106,EE105)=1),"",$BZ105)</f>
        <v/>
      </c>
      <c r="EG105" s="49" t="str">
        <f>IF(EE105="","",IF(COUNTIF(EE103:EE106,EE105)=1,EE105,EE105+RANK(EF105,EF103:EF106,0)-1))</f>
        <v/>
      </c>
      <c r="EH105" s="49" t="str">
        <f>IF(OR(EG105="",COUNTIF(EG103:EG106,EG105)=1),"",$BX105)</f>
        <v/>
      </c>
      <c r="EI105" s="49" t="str">
        <f>IF(EE105="","",IF(COUNTIF(EG103:EG106,EG105)=1,EG105,EG105+RANK(EH105,EH103:EH106,0)-1))</f>
        <v/>
      </c>
      <c r="EJ105" s="49" t="str">
        <f>IF(OR(EI105="",COUNTIF(EI103:EI106,EI105)=1),"",$BU105)</f>
        <v/>
      </c>
      <c r="EK105" s="49" t="str">
        <f>IF(EE105="","",IF(COUNTIF(EI103:EI106,EI105)=1,EI105,EI105+RANK(EJ105,EJ103:EJ106,0)-1))</f>
        <v/>
      </c>
      <c r="EL105" s="49">
        <f>IF(DT105&gt;0,CG101+DA101+RANK(EK105,EK103:EK106,1),)</f>
        <v>0</v>
      </c>
      <c r="EM105" s="14"/>
      <c r="EN105" s="49">
        <f t="shared" si="1119"/>
        <v>0</v>
      </c>
      <c r="EO105" s="49">
        <f t="shared" si="1120"/>
        <v>0</v>
      </c>
      <c r="EP105" s="49">
        <f t="shared" si="1121"/>
        <v>0</v>
      </c>
      <c r="EQ105" s="49">
        <f t="shared" si="1122"/>
        <v>0</v>
      </c>
      <c r="ER105" s="49">
        <f t="shared" si="1123"/>
        <v>0</v>
      </c>
      <c r="ES105" s="49" t="str">
        <f t="shared" si="1124"/>
        <v>L</v>
      </c>
      <c r="ET105" s="49">
        <f>IF(EN105&gt;0,RANK(ER105,ER103:ER106)+CG101+DA101+DU101,)</f>
        <v>0</v>
      </c>
      <c r="EU105" s="49">
        <f>IF(AND(EN105&gt;0,COUNTIF(ET103:ET106,ET105)&gt;1),SUMIFS($AI$4:$AI$108,$AF$4:$AF$108,$BT105,$M$4:$M$108,4)+SUMIFS($AK$4:$AK$108,$AH$4:$AH$108,$BT105,$M$4:$M$108,4)-SUMIFS($AK$4:$AK$108,$AF$4:$AF$108,$BT105,$M$4:$M$108,4)-SUMIFS($AI$4:$AI$108,$AH$4:$AH$108,$BT105,$M$4:$M$108,4),)</f>
        <v>0</v>
      </c>
      <c r="EV105" s="49">
        <f>IF(AND(EN105&gt;0,COUNTIF(ET103:ET106,ET105)&gt;1),ET105+RANK(EU105,EU103:EU106)-1,ET105)</f>
        <v>0</v>
      </c>
      <c r="EW105" s="49">
        <f t="shared" si="1125"/>
        <v>0</v>
      </c>
      <c r="EX105" s="49">
        <f>IF(AND(EN105&gt;0,COUNTIF(EV103:EV106,EV105)&gt;1),EV105+RANK(EW105,EW103:EW106)-1,EV105)</f>
        <v>0</v>
      </c>
      <c r="EY105" s="49" t="str">
        <f t="shared" si="1126"/>
        <v/>
      </c>
      <c r="EZ105" s="49" t="str">
        <f>IF(OR(EY105="",COUNTIF(EY103:EY106,EY105)=1),"",$BZ105)</f>
        <v/>
      </c>
      <c r="FA105" s="49" t="str">
        <f>IF(EY105="","",IF(COUNTIF(EY103:EY106,EY105)=1,EY105,EY105+RANK(EZ105,EZ103:EZ106,0)-1))</f>
        <v/>
      </c>
      <c r="FB105" s="49" t="str">
        <f>IF(OR(FA105="",COUNTIF(FA103:FA106,FA105)=1),"",$BX105)</f>
        <v/>
      </c>
      <c r="FC105" s="49" t="str">
        <f>IF(EY105="","",IF(COUNTIF(FA103:FA106,FA105)=1,FA105,FA105+RANK(FB105,FB103:FB106,0)-1))</f>
        <v/>
      </c>
      <c r="FD105" s="49" t="str">
        <f>IF(OR(FC105="",COUNTIF(FC103:FC106,FC105)=1),"",$BU105)</f>
        <v/>
      </c>
      <c r="FE105" s="49" t="str">
        <f>IF(EY105="","",IF(COUNTIF(FC103:FC106,FC105)=1,FC105,FC105+RANK(FD105,FD103:FD106,0)-1))</f>
        <v/>
      </c>
      <c r="FF105" s="49">
        <f>IF(EN105&gt;0,CG101+DA101+DU101+RANK(FE105,FE103:FE106,1),)</f>
        <v>0</v>
      </c>
      <c r="FG105" s="14"/>
      <c r="FH105" s="49">
        <f>IFERROR(VLOOKUP(FJ105,CF102:CX106,19,FALSE),IFERROR(VLOOKUP(FJ105,CZ102:DR106,19,FALSE),IFERROR(VLOOKUP(FJ105,DT102:EL106,19,FALSE),VLOOKUP(FJ105,EN102:FF106,19,FALSE))))</f>
        <v>1</v>
      </c>
      <c r="FI105" s="49">
        <f>RANK(FH105,FH103:FH106,1)+COUNTIF(FH103:FH105,FH105)-1</f>
        <v>3</v>
      </c>
      <c r="FJ105" s="14" t="str">
        <f t="shared" si="1127"/>
        <v>Ghana</v>
      </c>
      <c r="FK105" s="42"/>
      <c r="FL105" s="42"/>
      <c r="FM105" s="42"/>
      <c r="FN105" s="42"/>
      <c r="FO105" s="42"/>
      <c r="FP105" s="42"/>
      <c r="FQ105" s="42"/>
      <c r="FR105" s="42"/>
      <c r="FS105" s="42"/>
      <c r="FT105" s="42"/>
      <c r="FU105" s="42"/>
      <c r="FV105" s="42"/>
      <c r="FW105" s="42"/>
      <c r="FX105" s="42"/>
      <c r="FY105" s="42"/>
      <c r="FZ105" s="44">
        <v>103</v>
      </c>
      <c r="GA105" s="44" t="str">
        <f t="shared" si="79"/>
        <v>EGBCJFLI</v>
      </c>
      <c r="GB105" s="44" t="s">
        <v>148</v>
      </c>
      <c r="GC105" s="44" t="s">
        <v>149</v>
      </c>
      <c r="GD105" s="44" t="s">
        <v>146</v>
      </c>
      <c r="GE105" s="44" t="s">
        <v>163</v>
      </c>
      <c r="GF105" s="44" t="s">
        <v>159</v>
      </c>
      <c r="GG105" s="44" t="s">
        <v>109</v>
      </c>
      <c r="GH105" s="44" t="s">
        <v>152</v>
      </c>
      <c r="GI105" s="44" t="s">
        <v>150</v>
      </c>
      <c r="GJ105" s="100" t="str">
        <f t="shared" ref="GJ105:GQ105" si="1132">VLOOKUP(GB105,$FM$3:$FN$15,2,FALSE)</f>
        <v>Elfenbenskusten</v>
      </c>
      <c r="GK105" s="100" t="str">
        <f t="shared" si="1132"/>
        <v>Iran</v>
      </c>
      <c r="GL105" s="100" t="str">
        <f t="shared" si="1132"/>
        <v>Qatar</v>
      </c>
      <c r="GM105" s="100" t="str">
        <f t="shared" si="1132"/>
        <v>Haiti</v>
      </c>
      <c r="GN105" s="100" t="str">
        <f t="shared" si="1132"/>
        <v>Österrike</v>
      </c>
      <c r="GO105" s="100" t="str">
        <f t="shared" si="1132"/>
        <v>Sverige</v>
      </c>
      <c r="GP105" s="100" t="str">
        <f t="shared" si="1132"/>
        <v>Ghana</v>
      </c>
      <c r="GQ105" s="100" t="str">
        <f t="shared" si="1132"/>
        <v>Irak</v>
      </c>
      <c r="GR105" s="42" t="str">
        <f t="shared" si="81"/>
        <v/>
      </c>
      <c r="GS105" s="42"/>
      <c r="GT105" s="42"/>
      <c r="GU105" s="42"/>
      <c r="GV105" s="42"/>
      <c r="GW105" s="42"/>
      <c r="GX105" s="127"/>
    </row>
    <row r="106" spans="1:206" ht="14.25" customHeight="1" x14ac:dyDescent="0.35">
      <c r="A106" s="42"/>
      <c r="B106" s="85">
        <v>46</v>
      </c>
      <c r="C106" s="86">
        <v>46197</v>
      </c>
      <c r="D106" s="87" t="s">
        <v>219</v>
      </c>
      <c r="E106" s="88" t="s">
        <v>157</v>
      </c>
      <c r="F106" s="89" t="s">
        <v>217</v>
      </c>
      <c r="G106" s="90"/>
      <c r="H106" s="85" t="s">
        <v>157</v>
      </c>
      <c r="I106" s="90"/>
      <c r="J106" s="85" t="str">
        <f t="shared" si="1047"/>
        <v/>
      </c>
      <c r="K106" s="160">
        <f>IF(OR(G106="",I106="",'Resultat &amp; tabell'!G106="",'Resultat &amp; tabell'!I106=""),0,IF(G106='Resultat &amp; tabell'!G106,1,0)+IF(I106='Resultat &amp; tabell'!I106,1,0)+IF(J106='Resultat &amp; tabell'!J106,3,0))</f>
        <v>0</v>
      </c>
      <c r="L106" s="155"/>
      <c r="M106" s="92">
        <f t="shared" si="1048"/>
        <v>1</v>
      </c>
      <c r="N106" s="46">
        <v>4</v>
      </c>
      <c r="O106" s="113" t="str">
        <f>VLOOKUP(N106,FI103:FJ106,2,FALSE)</f>
        <v>Panama</v>
      </c>
      <c r="P106" s="114">
        <f t="shared" si="1049"/>
        <v>0</v>
      </c>
      <c r="Q106" s="114">
        <f t="shared" si="1050"/>
        <v>0</v>
      </c>
      <c r="R106" s="114">
        <f t="shared" si="1051"/>
        <v>0</v>
      </c>
      <c r="S106" s="114">
        <f t="shared" si="1052"/>
        <v>0</v>
      </c>
      <c r="T106" s="114">
        <f t="shared" si="1053"/>
        <v>0</v>
      </c>
      <c r="U106" s="114">
        <f t="shared" si="1054"/>
        <v>0</v>
      </c>
      <c r="V106" s="106">
        <f t="shared" si="1055"/>
        <v>0</v>
      </c>
      <c r="W106" s="42"/>
      <c r="X106" s="43"/>
      <c r="Y106" s="44"/>
      <c r="Z106" s="44"/>
      <c r="AA106" s="44"/>
      <c r="AB106" s="47"/>
      <c r="AC106" s="48"/>
      <c r="AD106" s="42"/>
      <c r="AE106" s="98">
        <f t="shared" ref="AE106:AH106" si="1133">C106</f>
        <v>46197</v>
      </c>
      <c r="AF106" s="98" t="str">
        <f t="shared" si="1133"/>
        <v>Panama</v>
      </c>
      <c r="AG106" s="98" t="str">
        <f t="shared" si="1133"/>
        <v>-</v>
      </c>
      <c r="AH106" s="98" t="str">
        <f t="shared" si="1133"/>
        <v>Kroatien</v>
      </c>
      <c r="AI106" s="90" t="str">
        <f t="shared" si="1057"/>
        <v/>
      </c>
      <c r="AJ106" s="85" t="str">
        <f t="shared" si="1058"/>
        <v>-</v>
      </c>
      <c r="AK106" s="90" t="str">
        <f t="shared" si="1059"/>
        <v/>
      </c>
      <c r="AL106" s="85" t="str">
        <f t="shared" si="1060"/>
        <v/>
      </c>
      <c r="AM106" s="91"/>
      <c r="AN106" s="49">
        <f t="shared" si="1061"/>
        <v>0</v>
      </c>
      <c r="AO106" s="49">
        <f t="shared" si="1062"/>
        <v>0</v>
      </c>
      <c r="AP106" s="49">
        <f t="shared" si="1063"/>
        <v>0</v>
      </c>
      <c r="AQ106" s="49">
        <f t="shared" si="1064"/>
        <v>0</v>
      </c>
      <c r="AR106" s="49">
        <f t="shared" si="1065"/>
        <v>0</v>
      </c>
      <c r="AS106" s="49">
        <f t="shared" si="1066"/>
        <v>0</v>
      </c>
      <c r="AT106" s="49">
        <f t="shared" si="1067"/>
        <v>0</v>
      </c>
      <c r="AU106" s="49">
        <f t="shared" si="1068"/>
        <v>0</v>
      </c>
      <c r="AV106" s="49">
        <f t="shared" si="1069"/>
        <v>0</v>
      </c>
      <c r="AW106" s="49">
        <f t="shared" si="1070"/>
        <v>0</v>
      </c>
      <c r="AX106" s="49">
        <f t="shared" si="1071"/>
        <v>0</v>
      </c>
      <c r="AY106" s="49">
        <f t="shared" si="1072"/>
        <v>0</v>
      </c>
      <c r="AZ106" s="49">
        <f t="shared" si="1073"/>
        <v>0</v>
      </c>
      <c r="BA106" s="49">
        <f t="shared" si="1074"/>
        <v>0</v>
      </c>
      <c r="BB106" s="49">
        <f t="shared" si="1075"/>
        <v>0</v>
      </c>
      <c r="BC106" s="49">
        <f t="shared" si="1076"/>
        <v>0</v>
      </c>
      <c r="BD106" s="49">
        <f t="shared" si="1077"/>
        <v>0</v>
      </c>
      <c r="BE106" s="49">
        <f t="shared" si="1078"/>
        <v>0</v>
      </c>
      <c r="BF106" s="49">
        <f t="shared" si="1079"/>
        <v>0</v>
      </c>
      <c r="BG106" s="49">
        <f t="shared" si="1080"/>
        <v>0</v>
      </c>
      <c r="BH106" s="49">
        <f t="shared" si="1081"/>
        <v>0</v>
      </c>
      <c r="BI106" s="49">
        <f t="shared" si="1082"/>
        <v>0</v>
      </c>
      <c r="BJ106" s="49">
        <f t="shared" si="1083"/>
        <v>0</v>
      </c>
      <c r="BK106" s="49">
        <f t="shared" si="1084"/>
        <v>0</v>
      </c>
      <c r="BL106" s="49">
        <f t="shared" si="1085"/>
        <v>0</v>
      </c>
      <c r="BM106" s="49">
        <f t="shared" si="1086"/>
        <v>0</v>
      </c>
      <c r="BN106" s="49">
        <f t="shared" si="1087"/>
        <v>0</v>
      </c>
      <c r="BO106" s="49">
        <f t="shared" si="1088"/>
        <v>0</v>
      </c>
      <c r="BP106" s="49">
        <f t="shared" si="1089"/>
        <v>0</v>
      </c>
      <c r="BQ106" s="49">
        <f t="shared" si="1090"/>
        <v>0</v>
      </c>
      <c r="BR106" s="14"/>
      <c r="BS106" s="14"/>
      <c r="BT106" s="115" t="s">
        <v>219</v>
      </c>
      <c r="BU106" s="49">
        <f t="shared" si="1091"/>
        <v>0</v>
      </c>
      <c r="BV106" s="49">
        <f t="shared" si="1092"/>
        <v>0</v>
      </c>
      <c r="BW106" s="49">
        <f t="shared" si="1093"/>
        <v>0</v>
      </c>
      <c r="BX106" s="49">
        <f t="shared" si="1094"/>
        <v>0</v>
      </c>
      <c r="BY106" s="49">
        <f t="shared" si="1095"/>
        <v>0</v>
      </c>
      <c r="BZ106" s="49">
        <f t="shared" si="1096"/>
        <v>0</v>
      </c>
      <c r="CA106" s="49">
        <f t="shared" si="1097"/>
        <v>0</v>
      </c>
      <c r="CB106" s="116" t="s">
        <v>152</v>
      </c>
      <c r="CC106" s="99">
        <f>RANK(CA106,CA103:CA106)</f>
        <v>1</v>
      </c>
      <c r="CD106" s="49">
        <f>SUMPRODUCT((CA103:CA106=CA106)*(BZ103:BZ106&gt;BZ106))</f>
        <v>0</v>
      </c>
      <c r="CE106" s="14"/>
      <c r="CF106" s="115" t="str">
        <f t="shared" si="1098"/>
        <v>Panama</v>
      </c>
      <c r="CG106" s="49">
        <f t="shared" si="1099"/>
        <v>0</v>
      </c>
      <c r="CH106" s="49">
        <f t="shared" si="1100"/>
        <v>0</v>
      </c>
      <c r="CI106" s="49">
        <f t="shared" si="1101"/>
        <v>0</v>
      </c>
      <c r="CJ106" s="49">
        <f t="shared" si="1102"/>
        <v>0</v>
      </c>
      <c r="CK106" s="49" t="str">
        <f t="shared" si="1103"/>
        <v>L</v>
      </c>
      <c r="CL106" s="49">
        <f>IF(CF106&gt;0,RANK(CJ106,CJ103:CJ106),)</f>
        <v>1</v>
      </c>
      <c r="CM106" s="49">
        <f>IF(AND(CF106&gt;0,COUNTIF(CL103:CL106,CL106)&gt;1),SUMIFS($AI$4:$AI$108,$AF$4:$AF$108,$BT106,$M$4:$M$108,1)+SUMIFS($AK$4:$AK$108,$AH$4:$AH$108,$BT106,$M$4:$M$108,1)-SUMIFS($AK$4:$AK$108,$AF$4:$AF$108,$BT106,$M$4:$M$108,1)-SUMIFS($AI$4:$AI$108,$AH$4:$AH$108,$BT106,$M$4:$M$108,1),)</f>
        <v>0</v>
      </c>
      <c r="CN106" s="49">
        <f>IF(AND(CF106&gt;0,COUNTIF(CL103:CL106,CL106)&gt;1),CL106+RANK(CM106,CM103:CM106)-1,CL106)</f>
        <v>1</v>
      </c>
      <c r="CO106" s="49">
        <f>IF(AND(CF106&gt;0,COUNTIF(CN103:CN106,CN106)&gt;1),SUMIFS($AI$4:$AI$108,$AF$4:$AF$108,$BT106,$M$4:$M$108,1)+SUMIFS($AK$4:$AK$108,$AH$4:$AH$108,$BT106,$M$4:$M$108,1),)</f>
        <v>0</v>
      </c>
      <c r="CP106" s="49">
        <f>IF(AND(CF106&gt;0,COUNTIF(CN103:CN106,CN106)&gt;1),CN106+RANK(CO106,CO103:CO106)-1,CN106)</f>
        <v>1</v>
      </c>
      <c r="CQ106" s="49">
        <f t="shared" si="1104"/>
        <v>1</v>
      </c>
      <c r="CR106" s="49">
        <f>IF(OR(CQ106="",COUNTIF(CQ103:CQ106,CQ106)=1),"",$BZ106)</f>
        <v>0</v>
      </c>
      <c r="CS106" s="49">
        <f>IF(CQ106="","",IF(COUNTIF(CQ103:CQ106,CQ106)=1,CQ106,CQ106+RANK(CR106,CR103:CR106,0)-1))</f>
        <v>1</v>
      </c>
      <c r="CT106" s="49">
        <f>IF(OR(CS106="",COUNTIF(CS103:CS106,CS106)=1),"",$BX106)</f>
        <v>0</v>
      </c>
      <c r="CU106" s="49">
        <f>IF(CQ106="","",IF(COUNTIF(CS103:CS106,CS106)=1,CS106,CS106+RANK(CT106,CT103:CT106,0)-1))</f>
        <v>1</v>
      </c>
      <c r="CV106" s="49">
        <f>IF(OR(CU106="",COUNTIF(CU103:CU106,CU106)=1),"",$BU106)</f>
        <v>0</v>
      </c>
      <c r="CW106" s="49">
        <f>IF(CQ106="","",IF(COUNTIF(CU103:CU106,CU106)=1,CU106,CU106+RANK(CV106,CV103:CV106,0)-1))</f>
        <v>1</v>
      </c>
      <c r="CX106" s="49">
        <f>IF(CF106&gt;0,BM101+RANK(CW106,CW103:CW106,1),)</f>
        <v>1</v>
      </c>
      <c r="CY106" s="14"/>
      <c r="CZ106" s="115">
        <f t="shared" si="1105"/>
        <v>0</v>
      </c>
      <c r="DA106" s="49">
        <f t="shared" si="1106"/>
        <v>0</v>
      </c>
      <c r="DB106" s="49">
        <f t="shared" si="1107"/>
        <v>0</v>
      </c>
      <c r="DC106" s="49">
        <f t="shared" si="1108"/>
        <v>0</v>
      </c>
      <c r="DD106" s="49">
        <f t="shared" si="1109"/>
        <v>0</v>
      </c>
      <c r="DE106" s="49" t="str">
        <f t="shared" si="1110"/>
        <v>L</v>
      </c>
      <c r="DF106" s="49">
        <f>IF(CZ106&gt;0,RANK(DD106,DD103:DD106)+CG101,)</f>
        <v>0</v>
      </c>
      <c r="DG106" s="49">
        <f>IF(AND(CZ106&gt;0,COUNTIF(DF103:DF106,DF106)&gt;1),SUMIFS($AI$4:$AI$108,$AF$4:$AF$108,$BT106,$M$4:$M$108,2)+SUMIFS($AK$4:$AK$108,$AH$4:$AH108,$BT106,$M$4:$M$108,2)-SUMIFS($AK$4:$AK$108,$AF$4:$AF$108,$BT106,$M$4:$M$108,2)-SUMIFS($AI$4:$AI$108,$AH$4:$AH$108,$BT106,$M$4:$M$108,2),)</f>
        <v>0</v>
      </c>
      <c r="DH106" s="49">
        <f>IF(AND(CZ106&gt;0,COUNTIF(DF103:DF106,DF106)&gt;1),DF106+RANK(DG106,DG103:DG106)-1,DF106)</f>
        <v>0</v>
      </c>
      <c r="DI106" s="49">
        <f>IF(AND(CZ106&gt;0,COUNTIF(DH103:DH106,DH106)&gt;1),SUMIFS($AI$4:$AI$108,$AF$4:$AF$108,$BT106,$M$4:$M$108,2)+SUMIFS($AK$4:$AK$108,$AH$4:$AH$108,$BT106,$M$4:$M$108,2),)</f>
        <v>0</v>
      </c>
      <c r="DJ106" s="49">
        <f>IF(AND(CZ106&gt;0,COUNTIF(DH103:DH106,DH106)&gt;1),DH106+RANK(DI106,DI103:DI106)-1,DH106)</f>
        <v>0</v>
      </c>
      <c r="DK106" s="49" t="str">
        <f t="shared" si="1111"/>
        <v/>
      </c>
      <c r="DL106" s="49" t="str">
        <f>IF(OR(DK106="",COUNTIF(DK103:DK106,DK106)=1),"",$BZ106)</f>
        <v/>
      </c>
      <c r="DM106" s="49" t="str">
        <f>IF(DK106="","",IF(COUNTIF(DK103:DK106,DK106)=1,DK106,DK106+RANK(DL106,DL103:DL106,0)-1))</f>
        <v/>
      </c>
      <c r="DN106" s="49" t="str">
        <f>IF(OR(DM106="",COUNTIF(DM103:DM106,DM106)=1),"",$BX106)</f>
        <v/>
      </c>
      <c r="DO106" s="49" t="str">
        <f>IF(DK106="","",IF(COUNTIF(DM103:DM106,DM106)=1,DM106,DM106+RANK(DN106,DN103:DN106,0)-1))</f>
        <v/>
      </c>
      <c r="DP106" s="49" t="str">
        <f>IF(OR(DO106="",COUNTIF(DO103:DO106,DO106)=1),"",$BU106)</f>
        <v/>
      </c>
      <c r="DQ106" s="49" t="str">
        <f>IF(DK106="","",IF(COUNTIF(DO103:DO106,DO106)=1,DO106,DO106+RANK(DP106,DP103:DP106,0)-1))</f>
        <v/>
      </c>
      <c r="DR106" s="49">
        <f>IF(CZ106&gt;0,CG101+RANK(DQ106,DQ103:DQ106,1),)</f>
        <v>0</v>
      </c>
      <c r="DS106" s="14"/>
      <c r="DT106" s="116">
        <f t="shared" si="1112"/>
        <v>0</v>
      </c>
      <c r="DU106" s="49">
        <f t="shared" si="1113"/>
        <v>0</v>
      </c>
      <c r="DV106" s="49">
        <f t="shared" si="1114"/>
        <v>0</v>
      </c>
      <c r="DW106" s="49">
        <f t="shared" si="1115"/>
        <v>0</v>
      </c>
      <c r="DX106" s="49">
        <f t="shared" si="1116"/>
        <v>0</v>
      </c>
      <c r="DY106" s="49" t="str">
        <f t="shared" si="1117"/>
        <v>L</v>
      </c>
      <c r="DZ106" s="49">
        <f>IF(DT106&gt;0,RANK(DX106,DX103:DX106)+CG101+DA101,)</f>
        <v>0</v>
      </c>
      <c r="EA106" s="49">
        <f>IF(AND(DT106&gt;0,COUNTIF(DZ103:DZ106,DZ106)&gt;1),SUMIFS($AI$4:$AI$108,$AF$4:$AF$108,$BT106,$M$4:$M$108,3)+SUMIFS($AK$4:$AK$108,$AH$4:$AH$108,$BT106,$M$4:$M$108,3)-SUMIFS($AK$4:$AK$108,$AF$4:$AF$108,$BT106,$M$4:$M$108,3)-SUMIFS($AI$4:$AI$108,$AH$4:$AH$108,$BT106,$M$4:$M$108,3),)</f>
        <v>0</v>
      </c>
      <c r="EB106" s="49">
        <f>IF(AND(DT106&gt;0,COUNTIF(DZ103:DZ106,DZ106)&gt;1),DZ106+RANK(EA106,EA103:EA106)-1,DZ106)</f>
        <v>0</v>
      </c>
      <c r="EC106" s="49">
        <f>IF(AND(DT106&gt;0,COUNTIF(EB103:EB106,EB106)&gt;1),SUMIFS($AI$4:$AI$108,$AF$4:$AF$108,$BT106,$M$4:$M$108,3)+SUMIFS($AK$4:$AK$108,$AH$4:$AH$108,$BT106,$M$4:$M$108,3),)</f>
        <v>0</v>
      </c>
      <c r="ED106" s="49">
        <f>IF(AND(DT106&gt;0,COUNTIF(EB103:EB106,EB106)&gt;1),EB106+RANK(EC106,EC103:EC106)-1,EB106)</f>
        <v>0</v>
      </c>
      <c r="EE106" s="49" t="str">
        <f t="shared" si="1118"/>
        <v/>
      </c>
      <c r="EF106" s="49" t="str">
        <f>IF(OR(EE106="",COUNTIF(EE103:EE106,EE106)=1),"",$BZ106)</f>
        <v/>
      </c>
      <c r="EG106" s="49" t="str">
        <f>IF(EE106="","",IF(COUNTIF(EE103:EE106,EE106)=1,EE106,EE106+RANK(EF106,EF103:EF106,0)-1))</f>
        <v/>
      </c>
      <c r="EH106" s="49" t="str">
        <f>IF(OR(EG106="",COUNTIF(EG103:EG106,EG106)=1),"",$BX106)</f>
        <v/>
      </c>
      <c r="EI106" s="49" t="str">
        <f>IF(EE106="","",IF(COUNTIF(EG103:EG106,EG106)=1,EG106,EG106+RANK(EH106,EH103:EH106,0)-1))</f>
        <v/>
      </c>
      <c r="EJ106" s="49" t="str">
        <f>IF(OR(EI106="",COUNTIF(EI103:EI106,EI106)=1),"",$BU106)</f>
        <v/>
      </c>
      <c r="EK106" s="49" t="str">
        <f>IF(EE106="","",IF(COUNTIF(EI103:EI106,EI106)=1,EI106,EI106+RANK(EJ106,EJ103:EJ106,0)-1))</f>
        <v/>
      </c>
      <c r="EL106" s="49">
        <f>IF(DT106&gt;0,CG101+DA101+RANK(EK106,EK103:EK106,1),)</f>
        <v>0</v>
      </c>
      <c r="EM106" s="14"/>
      <c r="EN106" s="49">
        <f t="shared" si="1119"/>
        <v>0</v>
      </c>
      <c r="EO106" s="49">
        <f t="shared" si="1120"/>
        <v>0</v>
      </c>
      <c r="EP106" s="49">
        <f t="shared" si="1121"/>
        <v>0</v>
      </c>
      <c r="EQ106" s="49">
        <f t="shared" si="1122"/>
        <v>0</v>
      </c>
      <c r="ER106" s="49">
        <f t="shared" si="1123"/>
        <v>0</v>
      </c>
      <c r="ES106" s="49" t="str">
        <f t="shared" si="1124"/>
        <v>L</v>
      </c>
      <c r="ET106" s="49">
        <f>IF(EN106&gt;0,RANK(ER106,ER103:ER106)+CG101+DA101+DU101,)</f>
        <v>0</v>
      </c>
      <c r="EU106" s="49">
        <f>IF(AND(EN106&gt;0,COUNTIF(ET103:ET106,ET106)&gt;1),SUMIFS($AI$4:$AI$108,$AF$4:$AF$108,$BT106,$M$4:$M$108,4)+SUMIFS($AK$4:$AK$108,$AH$4:$AH$108,$BT106,$M$4:$M$108,4)-SUMIFS($AK$4:$AK$108,$AF$4:$AF$108,$BT106,$M$4:$M$108,4)-SUMIFS($AI$4:$AI$108,$AH$4:$AH$108,$BT106,$M$4:$M$108,4),)</f>
        <v>0</v>
      </c>
      <c r="EV106" s="49">
        <f>IF(AND(EN106&gt;0,COUNTIF(ET103:ET106,ET106)&gt;1),ET106+RANK(EU106,EU103:EU106)-1,ET106)</f>
        <v>0</v>
      </c>
      <c r="EW106" s="49">
        <f t="shared" si="1125"/>
        <v>0</v>
      </c>
      <c r="EX106" s="49">
        <f>IF(AND(EN106&gt;0,COUNTIF(EV103:EV106,EV106)&gt;1),EV106+RANK(EW106,EW103:EW106)-1,EV106)</f>
        <v>0</v>
      </c>
      <c r="EY106" s="49" t="str">
        <f t="shared" si="1126"/>
        <v/>
      </c>
      <c r="EZ106" s="49" t="str">
        <f>IF(OR(EY106="",COUNTIF(EY103:EY106,EY106)=1),"",$BZ106)</f>
        <v/>
      </c>
      <c r="FA106" s="49" t="str">
        <f>IF(EY106="","",IF(COUNTIF(EY103:EY106,EY106)=1,EY106,EY106+RANK(EZ106,EZ103:EZ106,0)-1))</f>
        <v/>
      </c>
      <c r="FB106" s="49" t="str">
        <f>IF(OR(FA106="",COUNTIF(FA103:FA106,FA106)=1),"",$BX106)</f>
        <v/>
      </c>
      <c r="FC106" s="49" t="str">
        <f>IF(EY106="","",IF(COUNTIF(FA103:FA106,FA106)=1,FA106,FA106+RANK(FB106,FB103:FB106,0)-1))</f>
        <v/>
      </c>
      <c r="FD106" s="49" t="str">
        <f>IF(OR(FC106="",COUNTIF(FC103:FC106,FC106)=1),"",$BU106)</f>
        <v/>
      </c>
      <c r="FE106" s="49" t="str">
        <f>IF(EY106="","",IF(COUNTIF(FC103:FC106,FC106)=1,FC106,FC106+RANK(FD106,FD103:FD106,0)-1))</f>
        <v/>
      </c>
      <c r="FF106" s="49">
        <f>IF(EN106&gt;0,CG101+DA101+DU101+RANK(FE106,FE103:FE106,1),)</f>
        <v>0</v>
      </c>
      <c r="FG106" s="14"/>
      <c r="FH106" s="49">
        <f>IFERROR(VLOOKUP(FJ106,CF102:CX106,19,FALSE),IFERROR(VLOOKUP(FJ106,CZ102:DR106,19,FALSE),IFERROR(VLOOKUP(FJ106,DT102:EL106,19,FALSE),VLOOKUP(FJ106,EN102:FF106,19,FALSE))))</f>
        <v>1</v>
      </c>
      <c r="FI106" s="49">
        <f>RANK(FH106,FH103:FH106,1)+COUNTIF(FH103:FH106,FH106)-1</f>
        <v>4</v>
      </c>
      <c r="FJ106" s="14" t="str">
        <f t="shared" si="1127"/>
        <v>Panama</v>
      </c>
      <c r="FK106" s="42"/>
      <c r="FL106" s="42"/>
      <c r="FM106" s="42"/>
      <c r="FN106" s="42"/>
      <c r="FO106" s="42"/>
      <c r="FP106" s="42"/>
      <c r="FQ106" s="42"/>
      <c r="FR106" s="42"/>
      <c r="FS106" s="42"/>
      <c r="FT106" s="42"/>
      <c r="FU106" s="42"/>
      <c r="FV106" s="42"/>
      <c r="FW106" s="42"/>
      <c r="FX106" s="42"/>
      <c r="FY106" s="42"/>
      <c r="FZ106" s="44">
        <v>104</v>
      </c>
      <c r="GA106" s="44" t="str">
        <f t="shared" si="79"/>
        <v>EGBCJFIK</v>
      </c>
      <c r="GB106" s="44" t="s">
        <v>148</v>
      </c>
      <c r="GC106" s="44" t="s">
        <v>149</v>
      </c>
      <c r="GD106" s="44" t="s">
        <v>146</v>
      </c>
      <c r="GE106" s="44" t="s">
        <v>163</v>
      </c>
      <c r="GF106" s="44" t="s">
        <v>159</v>
      </c>
      <c r="GG106" s="44" t="s">
        <v>109</v>
      </c>
      <c r="GH106" s="44" t="s">
        <v>150</v>
      </c>
      <c r="GI106" s="44" t="s">
        <v>151</v>
      </c>
      <c r="GJ106" s="100" t="str">
        <f t="shared" ref="GJ106:GQ106" si="1134">VLOOKUP(GB106,$FM$3:$FN$15,2,FALSE)</f>
        <v>Elfenbenskusten</v>
      </c>
      <c r="GK106" s="100" t="str">
        <f t="shared" si="1134"/>
        <v>Iran</v>
      </c>
      <c r="GL106" s="100" t="str">
        <f t="shared" si="1134"/>
        <v>Qatar</v>
      </c>
      <c r="GM106" s="100" t="str">
        <f t="shared" si="1134"/>
        <v>Haiti</v>
      </c>
      <c r="GN106" s="100" t="str">
        <f t="shared" si="1134"/>
        <v>Österrike</v>
      </c>
      <c r="GO106" s="100" t="str">
        <f t="shared" si="1134"/>
        <v>Sverige</v>
      </c>
      <c r="GP106" s="100" t="str">
        <f t="shared" si="1134"/>
        <v>Irak</v>
      </c>
      <c r="GQ106" s="100" t="str">
        <f t="shared" si="1134"/>
        <v>Uzbekistan</v>
      </c>
      <c r="GR106" s="42" t="str">
        <f t="shared" si="81"/>
        <v/>
      </c>
      <c r="GS106" s="42"/>
      <c r="GT106" s="42"/>
      <c r="GU106" s="42"/>
      <c r="GV106" s="42"/>
      <c r="GW106" s="42"/>
      <c r="GX106" s="127"/>
    </row>
    <row r="107" spans="1:206" ht="14.25" customHeight="1" x14ac:dyDescent="0.35">
      <c r="A107" s="42"/>
      <c r="B107" s="85">
        <v>67</v>
      </c>
      <c r="C107" s="86">
        <v>46200</v>
      </c>
      <c r="D107" s="87" t="s">
        <v>219</v>
      </c>
      <c r="E107" s="88" t="s">
        <v>157</v>
      </c>
      <c r="F107" s="89" t="s">
        <v>216</v>
      </c>
      <c r="G107" s="90"/>
      <c r="H107" s="85" t="s">
        <v>157</v>
      </c>
      <c r="I107" s="90"/>
      <c r="J107" s="85" t="str">
        <f t="shared" si="1047"/>
        <v/>
      </c>
      <c r="K107" s="160">
        <f>IF(OR(G107="",I107="",'Resultat &amp; tabell'!G107="",'Resultat &amp; tabell'!I107=""),0,IF(G107='Resultat &amp; tabell'!G107,1,0)+IF(I107='Resultat &amp; tabell'!I107,1,0)+IF(J107='Resultat &amp; tabell'!J107,3,0))</f>
        <v>0</v>
      </c>
      <c r="L107" s="155"/>
      <c r="M107" s="92">
        <f t="shared" si="1048"/>
        <v>1</v>
      </c>
      <c r="N107" s="46"/>
      <c r="O107" s="118" t="str">
        <f>IF(COUNTBLANK(G103:G108)+COUNTBLANK(I103:I108)=0,"Resultat OK","Fyll i resultat")</f>
        <v>Fyll i resultat</v>
      </c>
      <c r="P107" s="102"/>
      <c r="Q107" s="102"/>
      <c r="R107" s="102"/>
      <c r="S107" s="102"/>
      <c r="T107" s="102"/>
      <c r="U107" s="102"/>
      <c r="V107" s="43"/>
      <c r="W107" s="42"/>
      <c r="X107" s="44"/>
      <c r="Y107" s="44"/>
      <c r="Z107" s="44"/>
      <c r="AA107" s="44"/>
      <c r="AB107" s="47"/>
      <c r="AC107" s="48"/>
      <c r="AD107" s="42"/>
      <c r="AE107" s="98">
        <f t="shared" ref="AE107:AH107" si="1135">C107</f>
        <v>46200</v>
      </c>
      <c r="AF107" s="98" t="str">
        <f t="shared" si="1135"/>
        <v>Panama</v>
      </c>
      <c r="AG107" s="98" t="str">
        <f t="shared" si="1135"/>
        <v>-</v>
      </c>
      <c r="AH107" s="98" t="str">
        <f t="shared" si="1135"/>
        <v>England</v>
      </c>
      <c r="AI107" s="90" t="str">
        <f t="shared" si="1057"/>
        <v/>
      </c>
      <c r="AJ107" s="85" t="str">
        <f t="shared" si="1058"/>
        <v>-</v>
      </c>
      <c r="AK107" s="90" t="str">
        <f t="shared" si="1059"/>
        <v/>
      </c>
      <c r="AL107" s="85" t="str">
        <f t="shared" si="1060"/>
        <v/>
      </c>
      <c r="AM107" s="91"/>
      <c r="AN107" s="49">
        <f t="shared" si="1061"/>
        <v>0</v>
      </c>
      <c r="AO107" s="49">
        <f t="shared" si="1062"/>
        <v>0</v>
      </c>
      <c r="AP107" s="49">
        <f t="shared" si="1063"/>
        <v>0</v>
      </c>
      <c r="AQ107" s="49">
        <f t="shared" si="1064"/>
        <v>0</v>
      </c>
      <c r="AR107" s="49">
        <f t="shared" si="1065"/>
        <v>0</v>
      </c>
      <c r="AS107" s="49">
        <f t="shared" si="1066"/>
        <v>0</v>
      </c>
      <c r="AT107" s="49">
        <f t="shared" si="1067"/>
        <v>0</v>
      </c>
      <c r="AU107" s="49">
        <f t="shared" si="1068"/>
        <v>0</v>
      </c>
      <c r="AV107" s="49">
        <f t="shared" si="1069"/>
        <v>0</v>
      </c>
      <c r="AW107" s="49">
        <f t="shared" si="1070"/>
        <v>0</v>
      </c>
      <c r="AX107" s="49">
        <f t="shared" si="1071"/>
        <v>0</v>
      </c>
      <c r="AY107" s="49">
        <f t="shared" si="1072"/>
        <v>0</v>
      </c>
      <c r="AZ107" s="49">
        <f t="shared" si="1073"/>
        <v>0</v>
      </c>
      <c r="BA107" s="49">
        <f t="shared" si="1074"/>
        <v>0</v>
      </c>
      <c r="BB107" s="49">
        <f t="shared" si="1075"/>
        <v>0</v>
      </c>
      <c r="BC107" s="49">
        <f t="shared" si="1076"/>
        <v>0</v>
      </c>
      <c r="BD107" s="49">
        <f t="shared" si="1077"/>
        <v>0</v>
      </c>
      <c r="BE107" s="49">
        <f t="shared" si="1078"/>
        <v>0</v>
      </c>
      <c r="BF107" s="49">
        <f t="shared" si="1079"/>
        <v>0</v>
      </c>
      <c r="BG107" s="49">
        <f t="shared" si="1080"/>
        <v>0</v>
      </c>
      <c r="BH107" s="49">
        <f t="shared" si="1081"/>
        <v>0</v>
      </c>
      <c r="BI107" s="49">
        <f t="shared" si="1082"/>
        <v>0</v>
      </c>
      <c r="BJ107" s="49">
        <f t="shared" si="1083"/>
        <v>0</v>
      </c>
      <c r="BK107" s="49">
        <f t="shared" si="1084"/>
        <v>0</v>
      </c>
      <c r="BL107" s="49">
        <f t="shared" si="1085"/>
        <v>0</v>
      </c>
      <c r="BM107" s="49">
        <f t="shared" si="1086"/>
        <v>0</v>
      </c>
      <c r="BN107" s="49">
        <f t="shared" si="1087"/>
        <v>0</v>
      </c>
      <c r="BO107" s="49">
        <f t="shared" si="1088"/>
        <v>0</v>
      </c>
      <c r="BP107" s="49">
        <f t="shared" si="1089"/>
        <v>0</v>
      </c>
      <c r="BQ107" s="49">
        <f t="shared" si="1090"/>
        <v>0</v>
      </c>
      <c r="BR107" s="14"/>
      <c r="BS107" s="14"/>
      <c r="BT107" s="14"/>
      <c r="BU107" s="49"/>
      <c r="BV107" s="49"/>
      <c r="BW107" s="49"/>
      <c r="BX107" s="49"/>
      <c r="BY107" s="49"/>
      <c r="BZ107" s="49"/>
      <c r="CA107" s="49"/>
      <c r="CB107" s="14"/>
      <c r="CC107" s="49"/>
      <c r="CD107" s="49"/>
      <c r="CE107" s="14"/>
      <c r="CF107" s="14"/>
      <c r="CG107" s="49"/>
      <c r="CH107" s="49"/>
      <c r="CI107" s="49"/>
      <c r="CJ107" s="49"/>
      <c r="CK107" s="49"/>
      <c r="CL107" s="49"/>
      <c r="CM107" s="49"/>
      <c r="CN107" s="49"/>
      <c r="CO107" s="49"/>
      <c r="CP107" s="49"/>
      <c r="CQ107" s="49"/>
      <c r="CR107" s="49"/>
      <c r="CS107" s="49"/>
      <c r="CT107" s="49"/>
      <c r="CU107" s="49"/>
      <c r="CV107" s="49"/>
      <c r="CW107" s="49"/>
      <c r="CX107" s="49"/>
      <c r="CY107" s="14"/>
      <c r="CZ107" s="14"/>
      <c r="DA107" s="49"/>
      <c r="DB107" s="49"/>
      <c r="DC107" s="49"/>
      <c r="DD107" s="49"/>
      <c r="DE107" s="49"/>
      <c r="DF107" s="49"/>
      <c r="DG107" s="49"/>
      <c r="DH107" s="49"/>
      <c r="DI107" s="49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49"/>
      <c r="DU107" s="49"/>
      <c r="DV107" s="49"/>
      <c r="DW107" s="49"/>
      <c r="DX107" s="49"/>
      <c r="DY107" s="49"/>
      <c r="DZ107" s="49"/>
      <c r="EA107" s="49"/>
      <c r="EB107" s="49"/>
      <c r="EC107" s="49"/>
      <c r="ED107" s="49"/>
      <c r="EE107" s="49"/>
      <c r="EF107" s="49"/>
      <c r="EG107" s="49"/>
      <c r="EH107" s="49"/>
      <c r="EI107" s="49"/>
      <c r="EJ107" s="49"/>
      <c r="EK107" s="49"/>
      <c r="EL107" s="49"/>
      <c r="EM107" s="14"/>
      <c r="EN107" s="49"/>
      <c r="EO107" s="49"/>
      <c r="EP107" s="49"/>
      <c r="EQ107" s="49"/>
      <c r="ER107" s="49"/>
      <c r="ES107" s="49"/>
      <c r="ET107" s="49"/>
      <c r="EU107" s="49"/>
      <c r="EV107" s="49"/>
      <c r="EW107" s="49"/>
      <c r="EX107" s="49"/>
      <c r="EY107" s="49"/>
      <c r="EZ107" s="49"/>
      <c r="FA107" s="49"/>
      <c r="FB107" s="49"/>
      <c r="FC107" s="49"/>
      <c r="FD107" s="49"/>
      <c r="FE107" s="49"/>
      <c r="FF107" s="49"/>
      <c r="FG107" s="14"/>
      <c r="FH107" s="49"/>
      <c r="FI107" s="49"/>
      <c r="FJ107" s="14"/>
      <c r="FK107" s="42"/>
      <c r="FL107" s="42"/>
      <c r="FM107" s="42"/>
      <c r="FN107" s="42"/>
      <c r="FO107" s="42"/>
      <c r="FP107" s="42"/>
      <c r="FQ107" s="42"/>
      <c r="FR107" s="42"/>
      <c r="FS107" s="42"/>
      <c r="FT107" s="42"/>
      <c r="FU107" s="42"/>
      <c r="FV107" s="42"/>
      <c r="FW107" s="42"/>
      <c r="FX107" s="42"/>
      <c r="FY107" s="42"/>
      <c r="FZ107" s="44">
        <v>105</v>
      </c>
      <c r="GA107" s="44" t="str">
        <f t="shared" si="79"/>
        <v>EGBCHFLK</v>
      </c>
      <c r="GB107" s="44" t="s">
        <v>148</v>
      </c>
      <c r="GC107" s="44" t="s">
        <v>149</v>
      </c>
      <c r="GD107" s="44" t="s">
        <v>146</v>
      </c>
      <c r="GE107" s="44" t="s">
        <v>163</v>
      </c>
      <c r="GF107" s="44" t="s">
        <v>160</v>
      </c>
      <c r="GG107" s="44" t="s">
        <v>109</v>
      </c>
      <c r="GH107" s="44" t="s">
        <v>152</v>
      </c>
      <c r="GI107" s="44" t="s">
        <v>151</v>
      </c>
      <c r="GJ107" s="100" t="str">
        <f t="shared" ref="GJ107:GQ107" si="1136">VLOOKUP(GB107,$FM$3:$FN$15,2,FALSE)</f>
        <v>Elfenbenskusten</v>
      </c>
      <c r="GK107" s="100" t="str">
        <f t="shared" si="1136"/>
        <v>Iran</v>
      </c>
      <c r="GL107" s="100" t="str">
        <f t="shared" si="1136"/>
        <v>Qatar</v>
      </c>
      <c r="GM107" s="100" t="str">
        <f t="shared" si="1136"/>
        <v>Haiti</v>
      </c>
      <c r="GN107" s="100" t="str">
        <f t="shared" si="1136"/>
        <v>Saudiarabien</v>
      </c>
      <c r="GO107" s="100" t="str">
        <f t="shared" si="1136"/>
        <v>Sverige</v>
      </c>
      <c r="GP107" s="100" t="str">
        <f t="shared" si="1136"/>
        <v>Ghana</v>
      </c>
      <c r="GQ107" s="100" t="str">
        <f t="shared" si="1136"/>
        <v>Uzbekistan</v>
      </c>
      <c r="GR107" s="42" t="str">
        <f t="shared" si="81"/>
        <v/>
      </c>
      <c r="GS107" s="42"/>
      <c r="GT107" s="42"/>
      <c r="GU107" s="42"/>
      <c r="GV107" s="42"/>
      <c r="GW107" s="42"/>
      <c r="GX107" s="127"/>
    </row>
    <row r="108" spans="1:206" ht="14.25" customHeight="1" x14ac:dyDescent="0.35">
      <c r="A108" s="42"/>
      <c r="B108" s="85">
        <v>68</v>
      </c>
      <c r="C108" s="86">
        <v>46200</v>
      </c>
      <c r="D108" s="87" t="s">
        <v>217</v>
      </c>
      <c r="E108" s="88" t="s">
        <v>157</v>
      </c>
      <c r="F108" s="89" t="s">
        <v>218</v>
      </c>
      <c r="G108" s="90"/>
      <c r="H108" s="85" t="s">
        <v>157</v>
      </c>
      <c r="I108" s="90"/>
      <c r="J108" s="85" t="str">
        <f t="shared" si="1047"/>
        <v/>
      </c>
      <c r="K108" s="160">
        <f>IF(OR(G108="",I108="",'Resultat &amp; tabell'!G108="",'Resultat &amp; tabell'!I108=""),0,IF(G108='Resultat &amp; tabell'!G108,1,0)+IF(I108='Resultat &amp; tabell'!I108,1,0)+IF(J108='Resultat &amp; tabell'!J108,3,0))</f>
        <v>0</v>
      </c>
      <c r="L108" s="155"/>
      <c r="M108" s="92">
        <f t="shared" si="1048"/>
        <v>1</v>
      </c>
      <c r="N108" s="46"/>
      <c r="O108" s="42"/>
      <c r="P108" s="42"/>
      <c r="Q108" s="42"/>
      <c r="R108" s="42"/>
      <c r="S108" s="42"/>
      <c r="T108" s="42"/>
      <c r="U108" s="42"/>
      <c r="V108" s="43"/>
      <c r="W108" s="42"/>
      <c r="X108" s="44"/>
      <c r="Y108" s="44"/>
      <c r="Z108" s="44"/>
      <c r="AA108" s="44"/>
      <c r="AB108" s="47"/>
      <c r="AC108" s="48"/>
      <c r="AD108" s="42"/>
      <c r="AE108" s="98">
        <f t="shared" ref="AE108:AH108" si="1137">C108</f>
        <v>46200</v>
      </c>
      <c r="AF108" s="98" t="str">
        <f t="shared" si="1137"/>
        <v>Kroatien</v>
      </c>
      <c r="AG108" s="98" t="str">
        <f t="shared" si="1137"/>
        <v>-</v>
      </c>
      <c r="AH108" s="98" t="str">
        <f t="shared" si="1137"/>
        <v>Ghana</v>
      </c>
      <c r="AI108" s="90" t="str">
        <f t="shared" si="1057"/>
        <v/>
      </c>
      <c r="AJ108" s="85" t="str">
        <f t="shared" si="1058"/>
        <v>-</v>
      </c>
      <c r="AK108" s="90" t="str">
        <f t="shared" si="1059"/>
        <v/>
      </c>
      <c r="AL108" s="85" t="str">
        <f t="shared" si="1060"/>
        <v/>
      </c>
      <c r="AM108" s="91"/>
      <c r="AN108" s="49">
        <f t="shared" si="1061"/>
        <v>0</v>
      </c>
      <c r="AO108" s="49">
        <f t="shared" si="1062"/>
        <v>0</v>
      </c>
      <c r="AP108" s="49">
        <f t="shared" si="1063"/>
        <v>0</v>
      </c>
      <c r="AQ108" s="49">
        <f t="shared" si="1064"/>
        <v>0</v>
      </c>
      <c r="AR108" s="49">
        <f t="shared" si="1065"/>
        <v>0</v>
      </c>
      <c r="AS108" s="49">
        <f t="shared" si="1066"/>
        <v>0</v>
      </c>
      <c r="AT108" s="49">
        <f t="shared" si="1067"/>
        <v>0</v>
      </c>
      <c r="AU108" s="49">
        <f t="shared" si="1068"/>
        <v>0</v>
      </c>
      <c r="AV108" s="49">
        <f t="shared" si="1069"/>
        <v>0</v>
      </c>
      <c r="AW108" s="49">
        <f t="shared" si="1070"/>
        <v>0</v>
      </c>
      <c r="AX108" s="49">
        <f t="shared" si="1071"/>
        <v>0</v>
      </c>
      <c r="AY108" s="49">
        <f t="shared" si="1072"/>
        <v>0</v>
      </c>
      <c r="AZ108" s="49">
        <f t="shared" si="1073"/>
        <v>0</v>
      </c>
      <c r="BA108" s="49">
        <f t="shared" si="1074"/>
        <v>0</v>
      </c>
      <c r="BB108" s="49">
        <f t="shared" si="1075"/>
        <v>0</v>
      </c>
      <c r="BC108" s="49">
        <f t="shared" si="1076"/>
        <v>0</v>
      </c>
      <c r="BD108" s="49">
        <f t="shared" si="1077"/>
        <v>0</v>
      </c>
      <c r="BE108" s="49">
        <f t="shared" si="1078"/>
        <v>0</v>
      </c>
      <c r="BF108" s="49">
        <f t="shared" si="1079"/>
        <v>0</v>
      </c>
      <c r="BG108" s="49">
        <f t="shared" si="1080"/>
        <v>0</v>
      </c>
      <c r="BH108" s="49">
        <f t="shared" si="1081"/>
        <v>0</v>
      </c>
      <c r="BI108" s="49">
        <f t="shared" si="1082"/>
        <v>0</v>
      </c>
      <c r="BJ108" s="49">
        <f t="shared" si="1083"/>
        <v>0</v>
      </c>
      <c r="BK108" s="49">
        <f t="shared" si="1084"/>
        <v>0</v>
      </c>
      <c r="BL108" s="49">
        <f t="shared" si="1085"/>
        <v>0</v>
      </c>
      <c r="BM108" s="49">
        <f t="shared" si="1086"/>
        <v>0</v>
      </c>
      <c r="BN108" s="49">
        <f t="shared" si="1087"/>
        <v>0</v>
      </c>
      <c r="BO108" s="49">
        <f t="shared" si="1088"/>
        <v>0</v>
      </c>
      <c r="BP108" s="49">
        <f t="shared" si="1089"/>
        <v>0</v>
      </c>
      <c r="BQ108" s="49">
        <f t="shared" si="1090"/>
        <v>0</v>
      </c>
      <c r="BR108" s="14"/>
      <c r="BS108" s="14"/>
      <c r="BT108" s="14"/>
      <c r="BU108" s="49"/>
      <c r="BV108" s="49"/>
      <c r="BW108" s="49"/>
      <c r="BX108" s="49"/>
      <c r="BY108" s="49"/>
      <c r="BZ108" s="49"/>
      <c r="CA108" s="49"/>
      <c r="CB108" s="14"/>
      <c r="CC108" s="49"/>
      <c r="CD108" s="49"/>
      <c r="CE108" s="14"/>
      <c r="CF108" s="14"/>
      <c r="CG108" s="49"/>
      <c r="CH108" s="49"/>
      <c r="CI108" s="49"/>
      <c r="CJ108" s="49"/>
      <c r="CK108" s="49"/>
      <c r="CL108" s="49"/>
      <c r="CM108" s="49"/>
      <c r="CN108" s="49"/>
      <c r="CO108" s="49"/>
      <c r="CP108" s="49"/>
      <c r="CQ108" s="49"/>
      <c r="CR108" s="49"/>
      <c r="CS108" s="49"/>
      <c r="CT108" s="49"/>
      <c r="CU108" s="49"/>
      <c r="CV108" s="49"/>
      <c r="CW108" s="49"/>
      <c r="CX108" s="49"/>
      <c r="CY108" s="14"/>
      <c r="CZ108" s="14"/>
      <c r="DA108" s="49"/>
      <c r="DB108" s="49"/>
      <c r="DC108" s="49"/>
      <c r="DD108" s="49"/>
      <c r="DE108" s="49"/>
      <c r="DF108" s="49"/>
      <c r="DG108" s="49"/>
      <c r="DH108" s="49"/>
      <c r="DI108" s="49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49"/>
      <c r="DU108" s="49"/>
      <c r="DV108" s="49"/>
      <c r="DW108" s="49"/>
      <c r="DX108" s="49"/>
      <c r="DY108" s="49"/>
      <c r="DZ108" s="49"/>
      <c r="EA108" s="49"/>
      <c r="EB108" s="49"/>
      <c r="EC108" s="49"/>
      <c r="ED108" s="49"/>
      <c r="EE108" s="49"/>
      <c r="EF108" s="49"/>
      <c r="EG108" s="49"/>
      <c r="EH108" s="49"/>
      <c r="EI108" s="49"/>
      <c r="EJ108" s="49"/>
      <c r="EK108" s="49"/>
      <c r="EL108" s="49"/>
      <c r="EM108" s="14"/>
      <c r="EN108" s="49"/>
      <c r="EO108" s="49"/>
      <c r="EP108" s="49"/>
      <c r="EQ108" s="49"/>
      <c r="ER108" s="49"/>
      <c r="ES108" s="49"/>
      <c r="ET108" s="49"/>
      <c r="EU108" s="49"/>
      <c r="EV108" s="49"/>
      <c r="EW108" s="49"/>
      <c r="EX108" s="49"/>
      <c r="EY108" s="49"/>
      <c r="EZ108" s="49"/>
      <c r="FA108" s="49"/>
      <c r="FB108" s="49"/>
      <c r="FC108" s="49"/>
      <c r="FD108" s="49"/>
      <c r="FE108" s="49"/>
      <c r="FF108" s="49"/>
      <c r="FG108" s="14"/>
      <c r="FH108" s="49"/>
      <c r="FI108" s="49"/>
      <c r="FJ108" s="14"/>
      <c r="FK108" s="42"/>
      <c r="FL108" s="42"/>
      <c r="FM108" s="42"/>
      <c r="FN108" s="42"/>
      <c r="FO108" s="42"/>
      <c r="FP108" s="42"/>
      <c r="FQ108" s="42"/>
      <c r="FR108" s="42"/>
      <c r="FS108" s="42"/>
      <c r="FT108" s="42"/>
      <c r="FU108" s="42"/>
      <c r="FV108" s="42"/>
      <c r="FW108" s="42"/>
      <c r="FX108" s="42"/>
      <c r="FY108" s="42"/>
      <c r="FZ108" s="44">
        <v>106</v>
      </c>
      <c r="GA108" s="44" t="str">
        <f t="shared" si="79"/>
        <v>HGBCJFLE</v>
      </c>
      <c r="GB108" s="44" t="s">
        <v>160</v>
      </c>
      <c r="GC108" s="44" t="s">
        <v>149</v>
      </c>
      <c r="GD108" s="44" t="s">
        <v>146</v>
      </c>
      <c r="GE108" s="44" t="s">
        <v>163</v>
      </c>
      <c r="GF108" s="44" t="s">
        <v>159</v>
      </c>
      <c r="GG108" s="44" t="s">
        <v>109</v>
      </c>
      <c r="GH108" s="44" t="s">
        <v>152</v>
      </c>
      <c r="GI108" s="44" t="s">
        <v>148</v>
      </c>
      <c r="GJ108" s="100" t="str">
        <f t="shared" ref="GJ108:GQ108" si="1138">VLOOKUP(GB108,$FM$3:$FN$15,2,FALSE)</f>
        <v>Saudiarabien</v>
      </c>
      <c r="GK108" s="100" t="str">
        <f t="shared" si="1138"/>
        <v>Iran</v>
      </c>
      <c r="GL108" s="100" t="str">
        <f t="shared" si="1138"/>
        <v>Qatar</v>
      </c>
      <c r="GM108" s="100" t="str">
        <f t="shared" si="1138"/>
        <v>Haiti</v>
      </c>
      <c r="GN108" s="100" t="str">
        <f t="shared" si="1138"/>
        <v>Österrike</v>
      </c>
      <c r="GO108" s="100" t="str">
        <f t="shared" si="1138"/>
        <v>Sverige</v>
      </c>
      <c r="GP108" s="100" t="str">
        <f t="shared" si="1138"/>
        <v>Ghana</v>
      </c>
      <c r="GQ108" s="100" t="str">
        <f t="shared" si="1138"/>
        <v>Elfenbenskusten</v>
      </c>
      <c r="GR108" s="42" t="str">
        <f t="shared" si="81"/>
        <v/>
      </c>
      <c r="GS108" s="42"/>
      <c r="GT108" s="42"/>
      <c r="GU108" s="42"/>
      <c r="GV108" s="42"/>
      <c r="GW108" s="42"/>
      <c r="GX108" s="127"/>
    </row>
    <row r="109" spans="1:206" ht="14.25" customHeight="1" x14ac:dyDescent="0.35">
      <c r="A109" s="42"/>
      <c r="B109" s="44"/>
      <c r="C109" s="71"/>
      <c r="D109" s="43"/>
      <c r="E109" s="44"/>
      <c r="F109" s="43"/>
      <c r="G109" s="141"/>
      <c r="H109" s="91"/>
      <c r="I109" s="141"/>
      <c r="J109" s="44"/>
      <c r="K109" s="91"/>
      <c r="L109" s="155"/>
      <c r="M109" s="46"/>
      <c r="N109" s="46"/>
      <c r="O109" s="42"/>
      <c r="P109" s="42"/>
      <c r="Q109" s="42"/>
      <c r="R109" s="42"/>
      <c r="S109" s="42"/>
      <c r="T109" s="42"/>
      <c r="U109" s="42"/>
      <c r="V109" s="43"/>
      <c r="W109" s="42"/>
      <c r="X109" s="44"/>
      <c r="Y109" s="44"/>
      <c r="Z109" s="44"/>
      <c r="AA109" s="44"/>
      <c r="AB109" s="47"/>
      <c r="AC109" s="48"/>
      <c r="AD109" s="42"/>
      <c r="AE109" s="14"/>
      <c r="AF109" s="14"/>
      <c r="AG109" s="14"/>
      <c r="AH109" s="14"/>
      <c r="AI109" s="141"/>
      <c r="AJ109" s="91"/>
      <c r="AK109" s="141"/>
      <c r="AL109" s="91"/>
      <c r="AM109" s="91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14"/>
      <c r="BS109" s="14"/>
      <c r="BT109" s="14"/>
      <c r="BU109" s="49"/>
      <c r="BV109" s="49"/>
      <c r="BW109" s="49"/>
      <c r="BX109" s="49"/>
      <c r="BY109" s="49"/>
      <c r="BZ109" s="49"/>
      <c r="CA109" s="49"/>
      <c r="CB109" s="14"/>
      <c r="CC109" s="49"/>
      <c r="CD109" s="49"/>
      <c r="CE109" s="14"/>
      <c r="CF109" s="14"/>
      <c r="CG109" s="49"/>
      <c r="CH109" s="49"/>
      <c r="CI109" s="49"/>
      <c r="CJ109" s="49"/>
      <c r="CK109" s="49"/>
      <c r="CL109" s="49"/>
      <c r="CM109" s="49"/>
      <c r="CN109" s="49"/>
      <c r="CO109" s="49"/>
      <c r="CP109" s="49"/>
      <c r="CQ109" s="49"/>
      <c r="CR109" s="49"/>
      <c r="CS109" s="49"/>
      <c r="CT109" s="49"/>
      <c r="CU109" s="49"/>
      <c r="CV109" s="49"/>
      <c r="CW109" s="49"/>
      <c r="CX109" s="49"/>
      <c r="CY109" s="14"/>
      <c r="CZ109" s="14"/>
      <c r="DA109" s="49"/>
      <c r="DB109" s="49"/>
      <c r="DC109" s="49"/>
      <c r="DD109" s="49"/>
      <c r="DE109" s="49"/>
      <c r="DF109" s="49"/>
      <c r="DG109" s="49"/>
      <c r="DH109" s="49"/>
      <c r="DI109" s="49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49"/>
      <c r="DU109" s="49"/>
      <c r="DV109" s="49"/>
      <c r="DW109" s="49"/>
      <c r="DX109" s="49"/>
      <c r="DY109" s="49"/>
      <c r="DZ109" s="49"/>
      <c r="EA109" s="49"/>
      <c r="EB109" s="49"/>
      <c r="EC109" s="49"/>
      <c r="ED109" s="49"/>
      <c r="EE109" s="49"/>
      <c r="EF109" s="49"/>
      <c r="EG109" s="49"/>
      <c r="EH109" s="49"/>
      <c r="EI109" s="49"/>
      <c r="EJ109" s="49"/>
      <c r="EK109" s="49"/>
      <c r="EL109" s="49"/>
      <c r="EM109" s="14"/>
      <c r="EN109" s="49"/>
      <c r="EO109" s="49"/>
      <c r="EP109" s="49"/>
      <c r="EQ109" s="49"/>
      <c r="ER109" s="49"/>
      <c r="ES109" s="49"/>
      <c r="ET109" s="49"/>
      <c r="EU109" s="49"/>
      <c r="EV109" s="49"/>
      <c r="EW109" s="49"/>
      <c r="EX109" s="49"/>
      <c r="EY109" s="49"/>
      <c r="EZ109" s="49"/>
      <c r="FA109" s="49"/>
      <c r="FB109" s="49"/>
      <c r="FC109" s="49"/>
      <c r="FD109" s="49"/>
      <c r="FE109" s="49"/>
      <c r="FF109" s="49"/>
      <c r="FG109" s="14"/>
      <c r="FH109" s="49"/>
      <c r="FI109" s="49"/>
      <c r="FJ109" s="14"/>
      <c r="FK109" s="42"/>
      <c r="FL109" s="42"/>
      <c r="FM109" s="42"/>
      <c r="FN109" s="42"/>
      <c r="FO109" s="42"/>
      <c r="FP109" s="42"/>
      <c r="FQ109" s="42"/>
      <c r="FR109" s="42"/>
      <c r="FS109" s="42"/>
      <c r="FT109" s="42"/>
      <c r="FU109" s="42"/>
      <c r="FV109" s="42"/>
      <c r="FW109" s="42"/>
      <c r="FX109" s="42"/>
      <c r="FY109" s="42"/>
      <c r="FZ109" s="44">
        <v>107</v>
      </c>
      <c r="GA109" s="44" t="str">
        <f t="shared" si="79"/>
        <v>HGBCJFEK</v>
      </c>
      <c r="GB109" s="44" t="s">
        <v>160</v>
      </c>
      <c r="GC109" s="44" t="s">
        <v>149</v>
      </c>
      <c r="GD109" s="44" t="s">
        <v>146</v>
      </c>
      <c r="GE109" s="44" t="s">
        <v>163</v>
      </c>
      <c r="GF109" s="44" t="s">
        <v>159</v>
      </c>
      <c r="GG109" s="44" t="s">
        <v>109</v>
      </c>
      <c r="GH109" s="44" t="s">
        <v>148</v>
      </c>
      <c r="GI109" s="44" t="s">
        <v>151</v>
      </c>
      <c r="GJ109" s="100" t="str">
        <f t="shared" ref="GJ109:GQ109" si="1139">VLOOKUP(GB109,$FM$3:$FN$15,2,FALSE)</f>
        <v>Saudiarabien</v>
      </c>
      <c r="GK109" s="100" t="str">
        <f t="shared" si="1139"/>
        <v>Iran</v>
      </c>
      <c r="GL109" s="100" t="str">
        <f t="shared" si="1139"/>
        <v>Qatar</v>
      </c>
      <c r="GM109" s="100" t="str">
        <f t="shared" si="1139"/>
        <v>Haiti</v>
      </c>
      <c r="GN109" s="100" t="str">
        <f t="shared" si="1139"/>
        <v>Österrike</v>
      </c>
      <c r="GO109" s="100" t="str">
        <f t="shared" si="1139"/>
        <v>Sverige</v>
      </c>
      <c r="GP109" s="100" t="str">
        <f t="shared" si="1139"/>
        <v>Elfenbenskusten</v>
      </c>
      <c r="GQ109" s="100" t="str">
        <f t="shared" si="1139"/>
        <v>Uzbekistan</v>
      </c>
      <c r="GR109" s="42" t="str">
        <f t="shared" si="81"/>
        <v/>
      </c>
      <c r="GS109" s="42"/>
      <c r="GT109" s="42"/>
      <c r="GU109" s="42"/>
      <c r="GV109" s="42"/>
      <c r="GW109" s="42"/>
      <c r="GX109" s="127"/>
    </row>
    <row r="110" spans="1:206" ht="14.25" customHeight="1" x14ac:dyDescent="0.35">
      <c r="A110" s="42"/>
      <c r="B110" s="54" t="s">
        <v>70</v>
      </c>
      <c r="C110" s="71"/>
      <c r="D110" s="43"/>
      <c r="E110" s="44"/>
      <c r="F110" s="43"/>
      <c r="G110" s="44"/>
      <c r="H110" s="44"/>
      <c r="I110" s="44"/>
      <c r="J110" s="56"/>
      <c r="K110" s="52"/>
      <c r="L110" s="156"/>
      <c r="M110" s="46"/>
      <c r="N110" s="46"/>
      <c r="O110" s="42"/>
      <c r="P110" s="42"/>
      <c r="Q110" s="42"/>
      <c r="R110" s="42"/>
      <c r="S110" s="42"/>
      <c r="T110" s="42"/>
      <c r="U110" s="42"/>
      <c r="V110" s="23"/>
      <c r="W110" s="127"/>
      <c r="X110" s="44"/>
      <c r="Y110" s="44"/>
      <c r="Z110" s="44"/>
      <c r="AA110" s="44"/>
      <c r="AB110" s="47"/>
      <c r="AC110" s="48"/>
      <c r="AD110" s="54" t="s">
        <v>220</v>
      </c>
      <c r="AE110" s="71"/>
      <c r="AF110" s="43"/>
      <c r="AG110" s="44"/>
      <c r="AH110" s="43"/>
      <c r="AI110" s="44"/>
      <c r="AJ110" s="44"/>
      <c r="AK110" s="44"/>
      <c r="AL110" s="56"/>
      <c r="AM110" s="58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54" t="s">
        <v>220</v>
      </c>
      <c r="BR110" s="14"/>
      <c r="BS110" s="14"/>
      <c r="BT110" s="14"/>
      <c r="BU110" s="49"/>
      <c r="BV110" s="49"/>
      <c r="BW110" s="49"/>
      <c r="BX110" s="49"/>
      <c r="BY110" s="49"/>
      <c r="BZ110" s="49"/>
      <c r="CA110" s="49"/>
      <c r="CB110" s="14"/>
      <c r="CC110" s="49"/>
      <c r="CD110" s="49"/>
      <c r="CE110" s="14"/>
      <c r="CF110" s="14"/>
      <c r="CG110" s="49"/>
      <c r="CH110" s="49"/>
      <c r="CI110" s="49"/>
      <c r="CJ110" s="49"/>
      <c r="CK110" s="49"/>
      <c r="CL110" s="49"/>
      <c r="CM110" s="49"/>
      <c r="CN110" s="49"/>
      <c r="CO110" s="49"/>
      <c r="CP110" s="49"/>
      <c r="CQ110" s="49"/>
      <c r="CR110" s="49"/>
      <c r="CS110" s="49"/>
      <c r="CT110" s="49"/>
      <c r="CU110" s="49"/>
      <c r="CV110" s="49"/>
      <c r="CW110" s="49"/>
      <c r="CX110" s="49"/>
      <c r="CY110" s="14"/>
      <c r="CZ110" s="14"/>
      <c r="DA110" s="49"/>
      <c r="DB110" s="49"/>
      <c r="DC110" s="49"/>
      <c r="DD110" s="49"/>
      <c r="DE110" s="49"/>
      <c r="DF110" s="49"/>
      <c r="DG110" s="49"/>
      <c r="DH110" s="49"/>
      <c r="DI110" s="49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49"/>
      <c r="DU110" s="49"/>
      <c r="DV110" s="49"/>
      <c r="DW110" s="49"/>
      <c r="DX110" s="49"/>
      <c r="DY110" s="49"/>
      <c r="DZ110" s="49"/>
      <c r="EA110" s="49"/>
      <c r="EB110" s="49"/>
      <c r="EC110" s="49"/>
      <c r="ED110" s="49"/>
      <c r="EE110" s="49"/>
      <c r="EF110" s="49"/>
      <c r="EG110" s="49"/>
      <c r="EH110" s="49"/>
      <c r="EI110" s="49"/>
      <c r="EJ110" s="49"/>
      <c r="EK110" s="49"/>
      <c r="EL110" s="49"/>
      <c r="EM110" s="14"/>
      <c r="EN110" s="49"/>
      <c r="EO110" s="49"/>
      <c r="EP110" s="49"/>
      <c r="EQ110" s="49"/>
      <c r="ER110" s="49"/>
      <c r="ES110" s="49"/>
      <c r="ET110" s="49"/>
      <c r="EU110" s="49"/>
      <c r="EV110" s="49"/>
      <c r="EW110" s="49"/>
      <c r="EX110" s="49"/>
      <c r="EY110" s="49"/>
      <c r="EZ110" s="49"/>
      <c r="FA110" s="49"/>
      <c r="FB110" s="49"/>
      <c r="FC110" s="49"/>
      <c r="FD110" s="49"/>
      <c r="FE110" s="49"/>
      <c r="FF110" s="49"/>
      <c r="FG110" s="14"/>
      <c r="FH110" s="49"/>
      <c r="FI110" s="49"/>
      <c r="FJ110" s="14"/>
      <c r="FK110" s="42"/>
      <c r="FL110" s="42"/>
      <c r="FM110" s="42"/>
      <c r="FN110" s="42"/>
      <c r="FO110" s="42"/>
      <c r="FP110" s="42"/>
      <c r="FQ110" s="42"/>
      <c r="FR110" s="42"/>
      <c r="FS110" s="42"/>
      <c r="FT110" s="42"/>
      <c r="FU110" s="42"/>
      <c r="FV110" s="42"/>
      <c r="FW110" s="42"/>
      <c r="FX110" s="42"/>
      <c r="FY110" s="42"/>
      <c r="FZ110" s="44">
        <v>108</v>
      </c>
      <c r="GA110" s="44" t="str">
        <f t="shared" si="79"/>
        <v>EGBCHFLI</v>
      </c>
      <c r="GB110" s="44" t="s">
        <v>148</v>
      </c>
      <c r="GC110" s="44" t="s">
        <v>149</v>
      </c>
      <c r="GD110" s="44" t="s">
        <v>146</v>
      </c>
      <c r="GE110" s="44" t="s">
        <v>163</v>
      </c>
      <c r="GF110" s="44" t="s">
        <v>160</v>
      </c>
      <c r="GG110" s="44" t="s">
        <v>109</v>
      </c>
      <c r="GH110" s="44" t="s">
        <v>152</v>
      </c>
      <c r="GI110" s="44" t="s">
        <v>150</v>
      </c>
      <c r="GJ110" s="100" t="str">
        <f t="shared" ref="GJ110:GQ110" si="1140">VLOOKUP(GB110,$FM$3:$FN$15,2,FALSE)</f>
        <v>Elfenbenskusten</v>
      </c>
      <c r="GK110" s="100" t="str">
        <f t="shared" si="1140"/>
        <v>Iran</v>
      </c>
      <c r="GL110" s="100" t="str">
        <f t="shared" si="1140"/>
        <v>Qatar</v>
      </c>
      <c r="GM110" s="100" t="str">
        <f t="shared" si="1140"/>
        <v>Haiti</v>
      </c>
      <c r="GN110" s="100" t="str">
        <f t="shared" si="1140"/>
        <v>Saudiarabien</v>
      </c>
      <c r="GO110" s="100" t="str">
        <f t="shared" si="1140"/>
        <v>Sverige</v>
      </c>
      <c r="GP110" s="100" t="str">
        <f t="shared" si="1140"/>
        <v>Ghana</v>
      </c>
      <c r="GQ110" s="100" t="str">
        <f t="shared" si="1140"/>
        <v>Irak</v>
      </c>
      <c r="GR110" s="42" t="str">
        <f t="shared" si="81"/>
        <v/>
      </c>
      <c r="GS110" s="42"/>
      <c r="GT110" s="42"/>
      <c r="GU110" s="42"/>
      <c r="GV110" s="42"/>
      <c r="GW110" s="42"/>
      <c r="GX110" s="127"/>
    </row>
    <row r="111" spans="1:206" ht="14.25" customHeight="1" x14ac:dyDescent="0.35">
      <c r="A111" s="42"/>
      <c r="B111" s="76" t="s">
        <v>101</v>
      </c>
      <c r="C111" s="126" t="s">
        <v>102</v>
      </c>
      <c r="D111" s="189" t="s">
        <v>101</v>
      </c>
      <c r="E111" s="187"/>
      <c r="F111" s="190"/>
      <c r="G111" s="186" t="s">
        <v>103</v>
      </c>
      <c r="H111" s="187"/>
      <c r="I111" s="188"/>
      <c r="J111" s="74" t="s">
        <v>104</v>
      </c>
      <c r="K111" s="79" t="s">
        <v>142</v>
      </c>
      <c r="L111" s="156"/>
      <c r="M111" s="46"/>
      <c r="N111" s="46"/>
      <c r="O111" s="144" t="s">
        <v>221</v>
      </c>
      <c r="P111" s="144"/>
      <c r="Q111" s="52"/>
      <c r="R111" s="209" t="s">
        <v>232</v>
      </c>
      <c r="S111" s="210"/>
      <c r="T111" s="210"/>
      <c r="U111" s="211"/>
      <c r="V111" s="58"/>
      <c r="W111" s="58"/>
      <c r="X111" s="44"/>
      <c r="Y111" s="44"/>
      <c r="Z111" s="44"/>
      <c r="AA111" s="44"/>
      <c r="AB111" s="47"/>
      <c r="AC111" s="48"/>
      <c r="AD111" s="76" t="s">
        <v>101</v>
      </c>
      <c r="AE111" s="126" t="s">
        <v>102</v>
      </c>
      <c r="AF111" s="189" t="s">
        <v>101</v>
      </c>
      <c r="AG111" s="187"/>
      <c r="AH111" s="190"/>
      <c r="AI111" s="186" t="s">
        <v>103</v>
      </c>
      <c r="AJ111" s="187"/>
      <c r="AK111" s="188"/>
      <c r="AL111" s="74" t="s">
        <v>104</v>
      </c>
      <c r="AM111" s="58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172" t="s">
        <v>101</v>
      </c>
      <c r="BR111" s="57" t="s">
        <v>233</v>
      </c>
      <c r="BS111" s="54" t="s">
        <v>234</v>
      </c>
      <c r="BT111" s="54" t="s">
        <v>235</v>
      </c>
      <c r="BU111" s="54" t="s">
        <v>236</v>
      </c>
      <c r="BV111" s="54" t="s">
        <v>142</v>
      </c>
      <c r="BW111" s="49"/>
      <c r="BX111" s="49"/>
      <c r="BY111" s="49"/>
      <c r="BZ111" s="49"/>
      <c r="CA111" s="49"/>
      <c r="CB111" s="14"/>
      <c r="CC111" s="49"/>
      <c r="CD111" s="49"/>
      <c r="CE111" s="14"/>
      <c r="CF111" s="14"/>
      <c r="CG111" s="49"/>
      <c r="CH111" s="49"/>
      <c r="CI111" s="49"/>
      <c r="CJ111" s="49"/>
      <c r="CK111" s="49"/>
      <c r="CL111" s="49"/>
      <c r="CM111" s="49"/>
      <c r="CN111" s="49"/>
      <c r="CO111" s="49"/>
      <c r="CP111" s="49"/>
      <c r="CQ111" s="49"/>
      <c r="CR111" s="49"/>
      <c r="CS111" s="49"/>
      <c r="CT111" s="49"/>
      <c r="CU111" s="49"/>
      <c r="CV111" s="49"/>
      <c r="CW111" s="49"/>
      <c r="CX111" s="49"/>
      <c r="CY111" s="14"/>
      <c r="CZ111" s="14"/>
      <c r="DA111" s="49"/>
      <c r="DB111" s="49"/>
      <c r="DC111" s="49"/>
      <c r="DD111" s="49"/>
      <c r="DE111" s="49"/>
      <c r="DF111" s="49"/>
      <c r="DG111" s="49"/>
      <c r="DH111" s="49"/>
      <c r="DI111" s="49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49"/>
      <c r="DU111" s="49"/>
      <c r="DV111" s="49"/>
      <c r="DW111" s="49"/>
      <c r="DX111" s="49"/>
      <c r="DY111" s="49"/>
      <c r="DZ111" s="49"/>
      <c r="EA111" s="49"/>
      <c r="EB111" s="49"/>
      <c r="EC111" s="49"/>
      <c r="ED111" s="49"/>
      <c r="EE111" s="49"/>
      <c r="EF111" s="49"/>
      <c r="EG111" s="49"/>
      <c r="EH111" s="49"/>
      <c r="EI111" s="49"/>
      <c r="EJ111" s="49"/>
      <c r="EK111" s="49"/>
      <c r="EL111" s="49"/>
      <c r="EM111" s="14"/>
      <c r="EN111" s="49"/>
      <c r="EO111" s="49"/>
      <c r="EP111" s="49"/>
      <c r="EQ111" s="49"/>
      <c r="ER111" s="49"/>
      <c r="ES111" s="49"/>
      <c r="ET111" s="49"/>
      <c r="EU111" s="49"/>
      <c r="EV111" s="49"/>
      <c r="EW111" s="49"/>
      <c r="EX111" s="49"/>
      <c r="EY111" s="49"/>
      <c r="EZ111" s="49"/>
      <c r="FA111" s="49"/>
      <c r="FB111" s="49"/>
      <c r="FC111" s="49"/>
      <c r="FD111" s="49"/>
      <c r="FE111" s="49"/>
      <c r="FF111" s="49"/>
      <c r="FG111" s="14"/>
      <c r="FH111" s="49"/>
      <c r="FI111" s="49"/>
      <c r="FJ111" s="14"/>
      <c r="FK111" s="42"/>
      <c r="FL111" s="42"/>
      <c r="FM111" s="42"/>
      <c r="FN111" s="42"/>
      <c r="FO111" s="42"/>
      <c r="FP111" s="42"/>
      <c r="FQ111" s="42"/>
      <c r="FR111" s="42"/>
      <c r="FS111" s="42"/>
      <c r="FT111" s="42"/>
      <c r="FU111" s="42"/>
      <c r="FV111" s="42"/>
      <c r="FW111" s="42"/>
      <c r="FX111" s="42"/>
      <c r="FY111" s="42"/>
      <c r="FZ111" s="44">
        <v>109</v>
      </c>
      <c r="GA111" s="44" t="str">
        <f t="shared" si="79"/>
        <v>EGBCHFIK</v>
      </c>
      <c r="GB111" s="44" t="s">
        <v>148</v>
      </c>
      <c r="GC111" s="44" t="s">
        <v>149</v>
      </c>
      <c r="GD111" s="44" t="s">
        <v>146</v>
      </c>
      <c r="GE111" s="44" t="s">
        <v>163</v>
      </c>
      <c r="GF111" s="44" t="s">
        <v>160</v>
      </c>
      <c r="GG111" s="44" t="s">
        <v>109</v>
      </c>
      <c r="GH111" s="44" t="s">
        <v>150</v>
      </c>
      <c r="GI111" s="44" t="s">
        <v>151</v>
      </c>
      <c r="GJ111" s="100" t="str">
        <f t="shared" ref="GJ111:GQ111" si="1141">VLOOKUP(GB111,$FM$3:$FN$15,2,FALSE)</f>
        <v>Elfenbenskusten</v>
      </c>
      <c r="GK111" s="100" t="str">
        <f t="shared" si="1141"/>
        <v>Iran</v>
      </c>
      <c r="GL111" s="100" t="str">
        <f t="shared" si="1141"/>
        <v>Qatar</v>
      </c>
      <c r="GM111" s="100" t="str">
        <f t="shared" si="1141"/>
        <v>Haiti</v>
      </c>
      <c r="GN111" s="100" t="str">
        <f t="shared" si="1141"/>
        <v>Saudiarabien</v>
      </c>
      <c r="GO111" s="100" t="str">
        <f t="shared" si="1141"/>
        <v>Sverige</v>
      </c>
      <c r="GP111" s="100" t="str">
        <f t="shared" si="1141"/>
        <v>Irak</v>
      </c>
      <c r="GQ111" s="100" t="str">
        <f t="shared" si="1141"/>
        <v>Uzbekistan</v>
      </c>
      <c r="GR111" s="42" t="str">
        <f t="shared" si="81"/>
        <v/>
      </c>
      <c r="GS111" s="42"/>
      <c r="GT111" s="42"/>
      <c r="GU111" s="42"/>
      <c r="GV111" s="42"/>
      <c r="GW111" s="42"/>
      <c r="GX111" s="127"/>
    </row>
    <row r="112" spans="1:206" ht="14.25" customHeight="1" x14ac:dyDescent="0.35">
      <c r="A112" s="42"/>
      <c r="B112" s="85">
        <v>73</v>
      </c>
      <c r="C112" s="86">
        <v>46201</v>
      </c>
      <c r="D112" s="145" t="str">
        <f>IF($O$8="Resultat OK",$O$5,"Tvåa grupp A")</f>
        <v>Tvåa grupp A</v>
      </c>
      <c r="E112" s="88" t="s">
        <v>157</v>
      </c>
      <c r="F112" s="89" t="str">
        <f>IF($O$17="Resultat OK",$O$14,"Tvåa grupp B")</f>
        <v>Tvåa grupp B</v>
      </c>
      <c r="G112" s="90"/>
      <c r="H112" s="85" t="s">
        <v>157</v>
      </c>
      <c r="I112" s="90"/>
      <c r="J112" s="85" t="str">
        <f t="shared" ref="J112:J127" si="1142">IF(OR(ISBLANK(G112),ISBLANK(I112)),"",IF(G112&gt;I112,1,IF(G112&lt;I112,2,"X")))</f>
        <v/>
      </c>
      <c r="K112" s="160">
        <f>IF(OR(G112="",I112="",'Resultat &amp; tabell'!G112="",'Resultat &amp; tabell'!I112=""),0,IF(G112='Resultat &amp; tabell'!G112,1,0)+IF(I112='Resultat &amp; tabell'!I112,1,0)+IF(J112='Resultat &amp; tabell'!J112,3,0))</f>
        <v>0</v>
      </c>
      <c r="L112" s="155"/>
      <c r="M112" s="46"/>
      <c r="N112" s="46"/>
      <c r="O112" s="146"/>
      <c r="P112" s="147" t="str">
        <f t="shared" ref="P112:P127" si="1143">IF(OR(ISBLANK(D112),ISBLANK(F112),J112="",O112=""),"",IF(OR(AND(J112=1,O112=D112),AND(J112=2,O112=F112),AND(J112="X",OR(O112=D112,O112=F112))),"","Ej OK"))</f>
        <v/>
      </c>
      <c r="Q112" s="42"/>
      <c r="R112" s="212">
        <f>BV144</f>
        <v>0</v>
      </c>
      <c r="S112" s="187"/>
      <c r="T112" s="187"/>
      <c r="U112" s="192"/>
      <c r="V112" s="58"/>
      <c r="W112" s="148"/>
      <c r="X112" s="148"/>
      <c r="Y112" s="44"/>
      <c r="Z112" s="44"/>
      <c r="AA112" s="44"/>
      <c r="AB112" s="47"/>
      <c r="AC112" s="48"/>
      <c r="AD112" s="85">
        <v>73</v>
      </c>
      <c r="AE112" s="86">
        <v>46201</v>
      </c>
      <c r="AF112" s="145" t="str">
        <f>IF($O$8="Resultat OK",$O$5,"Tvåa grupp A")</f>
        <v>Tvåa grupp A</v>
      </c>
      <c r="AG112" s="88" t="s">
        <v>157</v>
      </c>
      <c r="AH112" s="89" t="str">
        <f>IF($O$17="Resultat OK",$O$14,"Tvåa grupp B")</f>
        <v>Tvåa grupp B</v>
      </c>
      <c r="AI112" s="90"/>
      <c r="AJ112" s="85" t="s">
        <v>157</v>
      </c>
      <c r="AK112" s="90"/>
      <c r="AL112" s="85" t="str">
        <f t="shared" ref="AL112:AL127" si="1144">IF(OR(ISBLANK(AI112),ISBLANK(AK112)),"",IF(AI112&gt;AK112,1,IF(AI112&lt;AK112,2,"X")))</f>
        <v/>
      </c>
      <c r="AM112" s="58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>
        <f t="shared" ref="BQ112:BQ127" si="1145">B112</f>
        <v>73</v>
      </c>
      <c r="BR112" s="45" t="str">
        <f t="shared" ref="BR112:BR127" si="1146">D112</f>
        <v>Tvåa grupp A</v>
      </c>
      <c r="BS112" s="43" t="str">
        <f>IF(OR('Resultat &amp; tabell'!G112="",'Resultat &amp; tabell'!I112=""),"",'Resultat &amp; tabell'!D112)</f>
        <v/>
      </c>
      <c r="BT112" s="173">
        <f t="shared" ref="BT112:BT143" si="1147">IF(ISERROR(VLOOKUP(BR112,$BS$112:$BS$143,1,FALSE)),0,1)</f>
        <v>0</v>
      </c>
      <c r="BU112" s="174">
        <f t="shared" ref="BU112:BU143" si="1148">BT112</f>
        <v>0</v>
      </c>
      <c r="BV112" s="44">
        <f t="shared" ref="BV112:BV143" si="1149">BU112*1</f>
        <v>0</v>
      </c>
      <c r="BW112" s="49"/>
      <c r="BX112" s="49"/>
      <c r="BY112" s="49"/>
      <c r="BZ112" s="49"/>
      <c r="CA112" s="49"/>
      <c r="CB112" s="14"/>
      <c r="CC112" s="49"/>
      <c r="CD112" s="49"/>
      <c r="CE112" s="14"/>
      <c r="CF112" s="14"/>
      <c r="CG112" s="49"/>
      <c r="CH112" s="49"/>
      <c r="CI112" s="49"/>
      <c r="CJ112" s="49"/>
      <c r="CK112" s="49"/>
      <c r="CL112" s="49"/>
      <c r="CM112" s="49"/>
      <c r="CN112" s="49"/>
      <c r="CO112" s="49"/>
      <c r="CP112" s="49"/>
      <c r="CQ112" s="49"/>
      <c r="CR112" s="49"/>
      <c r="CS112" s="49"/>
      <c r="CT112" s="49"/>
      <c r="CU112" s="49"/>
      <c r="CV112" s="49"/>
      <c r="CW112" s="49"/>
      <c r="CX112" s="49"/>
      <c r="CY112" s="14"/>
      <c r="CZ112" s="14"/>
      <c r="DA112" s="49"/>
      <c r="DB112" s="49"/>
      <c r="DC112" s="49"/>
      <c r="DD112" s="49"/>
      <c r="DE112" s="49"/>
      <c r="DF112" s="49"/>
      <c r="DG112" s="49"/>
      <c r="DH112" s="49"/>
      <c r="DI112" s="49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49"/>
      <c r="DU112" s="49"/>
      <c r="DV112" s="49"/>
      <c r="DW112" s="49"/>
      <c r="DX112" s="49"/>
      <c r="DY112" s="49"/>
      <c r="DZ112" s="49"/>
      <c r="EA112" s="49"/>
      <c r="EB112" s="49"/>
      <c r="EC112" s="49"/>
      <c r="ED112" s="49"/>
      <c r="EE112" s="49"/>
      <c r="EF112" s="49"/>
      <c r="EG112" s="49"/>
      <c r="EH112" s="49"/>
      <c r="EI112" s="49"/>
      <c r="EJ112" s="49"/>
      <c r="EK112" s="49"/>
      <c r="EL112" s="49"/>
      <c r="EM112" s="14"/>
      <c r="EN112" s="49"/>
      <c r="EO112" s="49"/>
      <c r="EP112" s="49"/>
      <c r="EQ112" s="49"/>
      <c r="ER112" s="49"/>
      <c r="ES112" s="49"/>
      <c r="ET112" s="49"/>
      <c r="EU112" s="49"/>
      <c r="EV112" s="49"/>
      <c r="EW112" s="49"/>
      <c r="EX112" s="49"/>
      <c r="EY112" s="49"/>
      <c r="EZ112" s="49"/>
      <c r="FA112" s="49"/>
      <c r="FB112" s="49"/>
      <c r="FC112" s="49"/>
      <c r="FD112" s="49"/>
      <c r="FE112" s="49"/>
      <c r="FF112" s="49"/>
      <c r="FG112" s="14"/>
      <c r="FH112" s="49"/>
      <c r="FI112" s="49"/>
      <c r="FJ112" s="14"/>
      <c r="FK112" s="42"/>
      <c r="FL112" s="42"/>
      <c r="FM112" s="42"/>
      <c r="FN112" s="42"/>
      <c r="FO112" s="42"/>
      <c r="FP112" s="42"/>
      <c r="FQ112" s="42"/>
      <c r="FR112" s="42"/>
      <c r="FS112" s="42"/>
      <c r="FT112" s="42"/>
      <c r="FU112" s="42"/>
      <c r="FV112" s="42"/>
      <c r="FW112" s="42"/>
      <c r="FX112" s="42"/>
      <c r="FY112" s="42"/>
      <c r="FZ112" s="44">
        <v>110</v>
      </c>
      <c r="GA112" s="44" t="str">
        <f t="shared" si="79"/>
        <v>HGBCJFEI</v>
      </c>
      <c r="GB112" s="44" t="s">
        <v>160</v>
      </c>
      <c r="GC112" s="44" t="s">
        <v>149</v>
      </c>
      <c r="GD112" s="44" t="s">
        <v>146</v>
      </c>
      <c r="GE112" s="44" t="s">
        <v>163</v>
      </c>
      <c r="GF112" s="44" t="s">
        <v>159</v>
      </c>
      <c r="GG112" s="44" t="s">
        <v>109</v>
      </c>
      <c r="GH112" s="44" t="s">
        <v>148</v>
      </c>
      <c r="GI112" s="44" t="s">
        <v>150</v>
      </c>
      <c r="GJ112" s="100" t="str">
        <f t="shared" ref="GJ112:GQ112" si="1150">VLOOKUP(GB112,$FM$3:$FN$15,2,FALSE)</f>
        <v>Saudiarabien</v>
      </c>
      <c r="GK112" s="100" t="str">
        <f t="shared" si="1150"/>
        <v>Iran</v>
      </c>
      <c r="GL112" s="100" t="str">
        <f t="shared" si="1150"/>
        <v>Qatar</v>
      </c>
      <c r="GM112" s="100" t="str">
        <f t="shared" si="1150"/>
        <v>Haiti</v>
      </c>
      <c r="GN112" s="100" t="str">
        <f t="shared" si="1150"/>
        <v>Österrike</v>
      </c>
      <c r="GO112" s="100" t="str">
        <f t="shared" si="1150"/>
        <v>Sverige</v>
      </c>
      <c r="GP112" s="100" t="str">
        <f t="shared" si="1150"/>
        <v>Elfenbenskusten</v>
      </c>
      <c r="GQ112" s="100" t="str">
        <f t="shared" si="1150"/>
        <v>Irak</v>
      </c>
      <c r="GR112" s="42" t="str">
        <f t="shared" si="81"/>
        <v/>
      </c>
      <c r="GS112" s="42"/>
      <c r="GT112" s="42"/>
      <c r="GU112" s="42"/>
      <c r="GV112" s="42"/>
      <c r="GW112" s="42"/>
      <c r="GX112" s="127"/>
    </row>
    <row r="113" spans="1:206" ht="14.25" customHeight="1" x14ac:dyDescent="0.35">
      <c r="A113" s="42"/>
      <c r="B113" s="85">
        <v>74</v>
      </c>
      <c r="C113" s="86">
        <v>46202</v>
      </c>
      <c r="D113" s="145" t="str">
        <f>IF($O$44="Resultat OK",$O$40,"Vinnare grupp E")</f>
        <v>Vinnare grupp E</v>
      </c>
      <c r="E113" s="88" t="s">
        <v>157</v>
      </c>
      <c r="F113" s="89" t="str">
        <f>IF($FN$19=TRUE,"Bästa trea ABCDF",HLOOKUP("E",$GJ$3:$GQ$498,$GA$3,FALSE))</f>
        <v>Bästa trea ABCDF</v>
      </c>
      <c r="G113" s="90"/>
      <c r="H113" s="85" t="s">
        <v>157</v>
      </c>
      <c r="I113" s="90"/>
      <c r="J113" s="85" t="str">
        <f t="shared" si="1142"/>
        <v/>
      </c>
      <c r="K113" s="160">
        <f>IF(OR(G113="",I113="",'Resultat &amp; tabell'!G113="",'Resultat &amp; tabell'!I113=""),0,IF(G113='Resultat &amp; tabell'!G113,1,0)+IF(I113='Resultat &amp; tabell'!I113,1,0)+IF(J113='Resultat &amp; tabell'!J113,3,0))</f>
        <v>0</v>
      </c>
      <c r="L113" s="155"/>
      <c r="M113" s="46"/>
      <c r="N113" s="46"/>
      <c r="O113" s="146"/>
      <c r="P113" s="147" t="str">
        <f t="shared" si="1143"/>
        <v/>
      </c>
      <c r="Q113" s="149"/>
      <c r="R113" s="148"/>
      <c r="S113" s="148"/>
      <c r="T113" s="148"/>
      <c r="U113" s="148"/>
      <c r="V113" s="148"/>
      <c r="W113" s="148"/>
      <c r="X113" s="148"/>
      <c r="Y113" s="44"/>
      <c r="Z113" s="44"/>
      <c r="AA113" s="44"/>
      <c r="AB113" s="47"/>
      <c r="AC113" s="48"/>
      <c r="AD113" s="85">
        <v>74</v>
      </c>
      <c r="AE113" s="86">
        <v>46202</v>
      </c>
      <c r="AF113" s="145" t="str">
        <f>IF($O$44="Resultat OK",$O$40,"Vinnare grupp E")</f>
        <v>Vinnare grupp E</v>
      </c>
      <c r="AG113" s="88" t="s">
        <v>157</v>
      </c>
      <c r="AH113" s="89" t="str">
        <f>IF($FN$19=TRUE,"Bästa trea ABCDF",HLOOKUP("E",$GJ$3:$GQ$498,$GA$3,FALSE))</f>
        <v>Bästa trea ABCDF</v>
      </c>
      <c r="AI113" s="90"/>
      <c r="AJ113" s="85" t="s">
        <v>157</v>
      </c>
      <c r="AK113" s="90"/>
      <c r="AL113" s="85" t="str">
        <f t="shared" si="1144"/>
        <v/>
      </c>
      <c r="AM113" s="58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>
        <f t="shared" si="1145"/>
        <v>74</v>
      </c>
      <c r="BR113" s="45" t="str">
        <f t="shared" si="1146"/>
        <v>Vinnare grupp E</v>
      </c>
      <c r="BS113" s="43" t="str">
        <f>IF(OR('Resultat &amp; tabell'!G113="",'Resultat &amp; tabell'!I113=""),"",'Resultat &amp; tabell'!D113)</f>
        <v/>
      </c>
      <c r="BT113" s="173">
        <f t="shared" si="1147"/>
        <v>0</v>
      </c>
      <c r="BU113" s="174">
        <f t="shared" si="1148"/>
        <v>0</v>
      </c>
      <c r="BV113" s="44">
        <f t="shared" si="1149"/>
        <v>0</v>
      </c>
      <c r="BW113" s="49"/>
      <c r="BX113" s="49"/>
      <c r="BY113" s="49"/>
      <c r="BZ113" s="49"/>
      <c r="CA113" s="49"/>
      <c r="CB113" s="14"/>
      <c r="CC113" s="49"/>
      <c r="CD113" s="49"/>
      <c r="CE113" s="14"/>
      <c r="CF113" s="14"/>
      <c r="CG113" s="49"/>
      <c r="CH113" s="49"/>
      <c r="CI113" s="49"/>
      <c r="CJ113" s="49"/>
      <c r="CK113" s="49"/>
      <c r="CL113" s="49"/>
      <c r="CM113" s="49"/>
      <c r="CN113" s="49"/>
      <c r="CO113" s="49"/>
      <c r="CP113" s="49"/>
      <c r="CQ113" s="49"/>
      <c r="CR113" s="49"/>
      <c r="CS113" s="49"/>
      <c r="CT113" s="49"/>
      <c r="CU113" s="49"/>
      <c r="CV113" s="49"/>
      <c r="CW113" s="49"/>
      <c r="CX113" s="49"/>
      <c r="CY113" s="14"/>
      <c r="CZ113" s="14"/>
      <c r="DA113" s="49"/>
      <c r="DB113" s="49"/>
      <c r="DC113" s="49"/>
      <c r="DD113" s="49"/>
      <c r="DE113" s="49"/>
      <c r="DF113" s="49"/>
      <c r="DG113" s="49"/>
      <c r="DH113" s="49"/>
      <c r="DI113" s="49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49"/>
      <c r="DU113" s="49"/>
      <c r="DV113" s="49"/>
      <c r="DW113" s="49"/>
      <c r="DX113" s="49"/>
      <c r="DY113" s="49"/>
      <c r="DZ113" s="49"/>
      <c r="EA113" s="49"/>
      <c r="EB113" s="49"/>
      <c r="EC113" s="49"/>
      <c r="ED113" s="49"/>
      <c r="EE113" s="49"/>
      <c r="EF113" s="49"/>
      <c r="EG113" s="49"/>
      <c r="EH113" s="49"/>
      <c r="EI113" s="49"/>
      <c r="EJ113" s="49"/>
      <c r="EK113" s="49"/>
      <c r="EL113" s="49"/>
      <c r="EM113" s="14"/>
      <c r="EN113" s="49"/>
      <c r="EO113" s="49"/>
      <c r="EP113" s="49"/>
      <c r="EQ113" s="49"/>
      <c r="ER113" s="49"/>
      <c r="ES113" s="49"/>
      <c r="ET113" s="49"/>
      <c r="EU113" s="49"/>
      <c r="EV113" s="49"/>
      <c r="EW113" s="49"/>
      <c r="EX113" s="49"/>
      <c r="EY113" s="49"/>
      <c r="EZ113" s="49"/>
      <c r="FA113" s="49"/>
      <c r="FB113" s="49"/>
      <c r="FC113" s="49"/>
      <c r="FD113" s="49"/>
      <c r="FE113" s="49"/>
      <c r="FF113" s="49"/>
      <c r="FG113" s="14"/>
      <c r="FH113" s="49"/>
      <c r="FI113" s="49"/>
      <c r="FJ113" s="14"/>
      <c r="FK113" s="42"/>
      <c r="FL113" s="42"/>
      <c r="FM113" s="42"/>
      <c r="FN113" s="42"/>
      <c r="FO113" s="42"/>
      <c r="FP113" s="42"/>
      <c r="FQ113" s="42"/>
      <c r="FR113" s="42"/>
      <c r="FS113" s="42"/>
      <c r="FT113" s="42"/>
      <c r="FU113" s="42"/>
      <c r="FV113" s="42"/>
      <c r="FW113" s="42"/>
      <c r="FX113" s="42"/>
      <c r="FY113" s="42"/>
      <c r="FZ113" s="44">
        <v>111</v>
      </c>
      <c r="GA113" s="44" t="str">
        <f t="shared" si="79"/>
        <v>HJBCIDLK</v>
      </c>
      <c r="GB113" s="44" t="s">
        <v>160</v>
      </c>
      <c r="GC113" s="44" t="s">
        <v>159</v>
      </c>
      <c r="GD113" s="44" t="s">
        <v>146</v>
      </c>
      <c r="GE113" s="44" t="s">
        <v>163</v>
      </c>
      <c r="GF113" s="44" t="s">
        <v>150</v>
      </c>
      <c r="GG113" s="44" t="s">
        <v>147</v>
      </c>
      <c r="GH113" s="44" t="s">
        <v>152</v>
      </c>
      <c r="GI113" s="44" t="s">
        <v>151</v>
      </c>
      <c r="GJ113" s="100" t="str">
        <f t="shared" ref="GJ113:GQ113" si="1151">VLOOKUP(GB113,$FM$3:$FN$15,2,FALSE)</f>
        <v>Saudiarabien</v>
      </c>
      <c r="GK113" s="100" t="str">
        <f t="shared" si="1151"/>
        <v>Österrike</v>
      </c>
      <c r="GL113" s="100" t="str">
        <f t="shared" si="1151"/>
        <v>Qatar</v>
      </c>
      <c r="GM113" s="100" t="str">
        <f t="shared" si="1151"/>
        <v>Haiti</v>
      </c>
      <c r="GN113" s="100" t="str">
        <f t="shared" si="1151"/>
        <v>Irak</v>
      </c>
      <c r="GO113" s="100" t="str">
        <f t="shared" si="1151"/>
        <v>Australien</v>
      </c>
      <c r="GP113" s="100" t="str">
        <f t="shared" si="1151"/>
        <v>Ghana</v>
      </c>
      <c r="GQ113" s="100" t="str">
        <f t="shared" si="1151"/>
        <v>Uzbekistan</v>
      </c>
      <c r="GR113" s="42" t="str">
        <f t="shared" si="81"/>
        <v/>
      </c>
      <c r="GS113" s="42"/>
      <c r="GT113" s="42"/>
      <c r="GU113" s="42"/>
      <c r="GV113" s="42"/>
      <c r="GW113" s="42"/>
      <c r="GX113" s="127"/>
    </row>
    <row r="114" spans="1:206" ht="14.25" customHeight="1" x14ac:dyDescent="0.35">
      <c r="A114" s="42"/>
      <c r="B114" s="85">
        <v>75</v>
      </c>
      <c r="C114" s="86">
        <v>46203</v>
      </c>
      <c r="D114" s="145" t="str">
        <f>IF($O53="Resultat OK",$O$49,"Vinnare grupp F")</f>
        <v>Vinnare grupp F</v>
      </c>
      <c r="E114" s="88" t="s">
        <v>157</v>
      </c>
      <c r="F114" s="89" t="str">
        <f>IF($O$26="Resultat OK",$O$23,"Tvåa grupp C")</f>
        <v>Tvåa grupp C</v>
      </c>
      <c r="G114" s="90"/>
      <c r="H114" s="85" t="s">
        <v>157</v>
      </c>
      <c r="I114" s="90"/>
      <c r="J114" s="85" t="str">
        <f t="shared" si="1142"/>
        <v/>
      </c>
      <c r="K114" s="160">
        <f>IF(OR(G114="",I114="",'Resultat &amp; tabell'!G114="",'Resultat &amp; tabell'!I114=""),0,IF(G114='Resultat &amp; tabell'!G114,1,0)+IF(I114='Resultat &amp; tabell'!I114,1,0)+IF(J114='Resultat &amp; tabell'!J114,3,0))</f>
        <v>0</v>
      </c>
      <c r="L114" s="155"/>
      <c r="M114" s="46"/>
      <c r="N114" s="46"/>
      <c r="O114" s="146"/>
      <c r="P114" s="147" t="str">
        <f t="shared" si="1143"/>
        <v/>
      </c>
      <c r="Q114" s="149"/>
      <c r="R114" s="148"/>
      <c r="S114" s="148"/>
      <c r="T114" s="148"/>
      <c r="U114" s="148"/>
      <c r="V114" s="148"/>
      <c r="W114" s="148"/>
      <c r="X114" s="148"/>
      <c r="Y114" s="44"/>
      <c r="Z114" s="44"/>
      <c r="AA114" s="44"/>
      <c r="AB114" s="47"/>
      <c r="AC114" s="48"/>
      <c r="AD114" s="85">
        <v>75</v>
      </c>
      <c r="AE114" s="86">
        <v>46203</v>
      </c>
      <c r="AF114" s="145" t="str">
        <f>IF($O53="Resultat OK",$O$49,"Vinnare grupp F")</f>
        <v>Vinnare grupp F</v>
      </c>
      <c r="AG114" s="88" t="s">
        <v>157</v>
      </c>
      <c r="AH114" s="89" t="str">
        <f>IF($O$26="Resultat OK",$O$23,"Tvåa grupp C")</f>
        <v>Tvåa grupp C</v>
      </c>
      <c r="AI114" s="90"/>
      <c r="AJ114" s="85" t="s">
        <v>157</v>
      </c>
      <c r="AK114" s="90"/>
      <c r="AL114" s="85" t="str">
        <f t="shared" si="1144"/>
        <v/>
      </c>
      <c r="AM114" s="58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>
        <f t="shared" si="1145"/>
        <v>75</v>
      </c>
      <c r="BR114" s="45" t="str">
        <f t="shared" si="1146"/>
        <v>Vinnare grupp F</v>
      </c>
      <c r="BS114" s="43" t="str">
        <f>IF(OR('Resultat &amp; tabell'!G114="",'Resultat &amp; tabell'!I114=""),"",'Resultat &amp; tabell'!D114)</f>
        <v/>
      </c>
      <c r="BT114" s="173">
        <f t="shared" si="1147"/>
        <v>0</v>
      </c>
      <c r="BU114" s="174">
        <f t="shared" si="1148"/>
        <v>0</v>
      </c>
      <c r="BV114" s="44">
        <f t="shared" si="1149"/>
        <v>0</v>
      </c>
      <c r="BW114" s="49"/>
      <c r="BX114" s="49"/>
      <c r="BY114" s="49"/>
      <c r="BZ114" s="49"/>
      <c r="CA114" s="49"/>
      <c r="CB114" s="14"/>
      <c r="CC114" s="49"/>
      <c r="CD114" s="49"/>
      <c r="CE114" s="14"/>
      <c r="CF114" s="14"/>
      <c r="CG114" s="49"/>
      <c r="CH114" s="49"/>
      <c r="CI114" s="49"/>
      <c r="CJ114" s="49"/>
      <c r="CK114" s="49"/>
      <c r="CL114" s="49"/>
      <c r="CM114" s="49"/>
      <c r="CN114" s="49"/>
      <c r="CO114" s="49"/>
      <c r="CP114" s="49"/>
      <c r="CQ114" s="49"/>
      <c r="CR114" s="49"/>
      <c r="CS114" s="49"/>
      <c r="CT114" s="49"/>
      <c r="CU114" s="49"/>
      <c r="CV114" s="49"/>
      <c r="CW114" s="49"/>
      <c r="CX114" s="49"/>
      <c r="CY114" s="14"/>
      <c r="CZ114" s="14"/>
      <c r="DA114" s="49"/>
      <c r="DB114" s="49"/>
      <c r="DC114" s="49"/>
      <c r="DD114" s="49"/>
      <c r="DE114" s="49"/>
      <c r="DF114" s="49"/>
      <c r="DG114" s="49"/>
      <c r="DH114" s="49"/>
      <c r="DI114" s="49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49"/>
      <c r="DU114" s="49"/>
      <c r="DV114" s="49"/>
      <c r="DW114" s="49"/>
      <c r="DX114" s="49"/>
      <c r="DY114" s="49"/>
      <c r="DZ114" s="49"/>
      <c r="EA114" s="49"/>
      <c r="EB114" s="49"/>
      <c r="EC114" s="49"/>
      <c r="ED114" s="49"/>
      <c r="EE114" s="49"/>
      <c r="EF114" s="49"/>
      <c r="EG114" s="49"/>
      <c r="EH114" s="49"/>
      <c r="EI114" s="49"/>
      <c r="EJ114" s="49"/>
      <c r="EK114" s="49"/>
      <c r="EL114" s="49"/>
      <c r="EM114" s="14"/>
      <c r="EN114" s="49"/>
      <c r="EO114" s="49"/>
      <c r="EP114" s="49"/>
      <c r="EQ114" s="49"/>
      <c r="ER114" s="49"/>
      <c r="ES114" s="49"/>
      <c r="ET114" s="49"/>
      <c r="EU114" s="49"/>
      <c r="EV114" s="49"/>
      <c r="EW114" s="49"/>
      <c r="EX114" s="49"/>
      <c r="EY114" s="49"/>
      <c r="EZ114" s="49"/>
      <c r="FA114" s="49"/>
      <c r="FB114" s="49"/>
      <c r="FC114" s="49"/>
      <c r="FD114" s="49"/>
      <c r="FE114" s="49"/>
      <c r="FF114" s="49"/>
      <c r="FG114" s="14"/>
      <c r="FH114" s="49"/>
      <c r="FI114" s="49"/>
      <c r="FJ114" s="14"/>
      <c r="FK114" s="42"/>
      <c r="FL114" s="42"/>
      <c r="FM114" s="42"/>
      <c r="FN114" s="42"/>
      <c r="FO114" s="42"/>
      <c r="FP114" s="42"/>
      <c r="FQ114" s="42"/>
      <c r="FR114" s="42"/>
      <c r="FS114" s="42"/>
      <c r="FT114" s="42"/>
      <c r="FU114" s="42"/>
      <c r="FV114" s="42"/>
      <c r="FW114" s="42"/>
      <c r="FX114" s="42"/>
      <c r="FY114" s="42"/>
      <c r="FZ114" s="44">
        <v>112</v>
      </c>
      <c r="GA114" s="44" t="str">
        <f t="shared" si="79"/>
        <v>IGBCJDLK</v>
      </c>
      <c r="GB114" s="44" t="s">
        <v>150</v>
      </c>
      <c r="GC114" s="44" t="s">
        <v>149</v>
      </c>
      <c r="GD114" s="44" t="s">
        <v>146</v>
      </c>
      <c r="GE114" s="44" t="s">
        <v>163</v>
      </c>
      <c r="GF114" s="44" t="s">
        <v>159</v>
      </c>
      <c r="GG114" s="44" t="s">
        <v>147</v>
      </c>
      <c r="GH114" s="44" t="s">
        <v>152</v>
      </c>
      <c r="GI114" s="44" t="s">
        <v>151</v>
      </c>
      <c r="GJ114" s="100" t="str">
        <f t="shared" ref="GJ114:GQ114" si="1152">VLOOKUP(GB114,$FM$3:$FN$15,2,FALSE)</f>
        <v>Irak</v>
      </c>
      <c r="GK114" s="100" t="str">
        <f t="shared" si="1152"/>
        <v>Iran</v>
      </c>
      <c r="GL114" s="100" t="str">
        <f t="shared" si="1152"/>
        <v>Qatar</v>
      </c>
      <c r="GM114" s="100" t="str">
        <f t="shared" si="1152"/>
        <v>Haiti</v>
      </c>
      <c r="GN114" s="100" t="str">
        <f t="shared" si="1152"/>
        <v>Österrike</v>
      </c>
      <c r="GO114" s="100" t="str">
        <f t="shared" si="1152"/>
        <v>Australien</v>
      </c>
      <c r="GP114" s="100" t="str">
        <f t="shared" si="1152"/>
        <v>Ghana</v>
      </c>
      <c r="GQ114" s="100" t="str">
        <f t="shared" si="1152"/>
        <v>Uzbekistan</v>
      </c>
      <c r="GR114" s="42" t="str">
        <f t="shared" si="81"/>
        <v/>
      </c>
      <c r="GS114" s="42"/>
      <c r="GT114" s="42"/>
      <c r="GU114" s="42"/>
      <c r="GV114" s="42"/>
      <c r="GW114" s="42"/>
      <c r="GX114" s="127"/>
    </row>
    <row r="115" spans="1:206" ht="14.25" customHeight="1" x14ac:dyDescent="0.35">
      <c r="A115" s="42"/>
      <c r="B115" s="85">
        <v>76</v>
      </c>
      <c r="C115" s="86">
        <v>46202</v>
      </c>
      <c r="D115" s="145" t="str">
        <f>IF($O$26="Resultat OK",$O$22,"Vinnare grupp C")</f>
        <v>Vinnare grupp C</v>
      </c>
      <c r="E115" s="88" t="s">
        <v>157</v>
      </c>
      <c r="F115" s="89" t="str">
        <f>IF($O$53="Resultat OK",$O$50,"Tvåa grupp F")</f>
        <v>Tvåa grupp F</v>
      </c>
      <c r="G115" s="90"/>
      <c r="H115" s="85" t="s">
        <v>157</v>
      </c>
      <c r="I115" s="90"/>
      <c r="J115" s="85" t="str">
        <f t="shared" si="1142"/>
        <v/>
      </c>
      <c r="K115" s="160">
        <f>IF(OR(G115="",I115="",'Resultat &amp; tabell'!G115="",'Resultat &amp; tabell'!I115=""),0,IF(G115='Resultat &amp; tabell'!G115,1,0)+IF(I115='Resultat &amp; tabell'!I115,1,0)+IF(J115='Resultat &amp; tabell'!J115,3,0))</f>
        <v>0</v>
      </c>
      <c r="L115" s="155"/>
      <c r="M115" s="46"/>
      <c r="N115" s="46"/>
      <c r="O115" s="146"/>
      <c r="P115" s="147" t="str">
        <f t="shared" si="1143"/>
        <v/>
      </c>
      <c r="Q115" s="149"/>
      <c r="R115" s="148"/>
      <c r="S115" s="148"/>
      <c r="T115" s="148"/>
      <c r="U115" s="148"/>
      <c r="V115" s="148"/>
      <c r="W115" s="148"/>
      <c r="X115" s="148"/>
      <c r="Y115" s="44"/>
      <c r="Z115" s="44"/>
      <c r="AA115" s="44"/>
      <c r="AB115" s="47"/>
      <c r="AC115" s="48"/>
      <c r="AD115" s="85">
        <v>76</v>
      </c>
      <c r="AE115" s="86">
        <v>46202</v>
      </c>
      <c r="AF115" s="145" t="str">
        <f>IF($O$22="Resultat OK",$O$26,"Vinnare grupp C")</f>
        <v>Vinnare grupp C</v>
      </c>
      <c r="AG115" s="88" t="s">
        <v>157</v>
      </c>
      <c r="AH115" s="89" t="str">
        <f>IF($O$53="Resultat OK",$O$50,"Tvåa grupp F")</f>
        <v>Tvåa grupp F</v>
      </c>
      <c r="AI115" s="90"/>
      <c r="AJ115" s="85" t="s">
        <v>157</v>
      </c>
      <c r="AK115" s="90"/>
      <c r="AL115" s="85" t="str">
        <f t="shared" si="1144"/>
        <v/>
      </c>
      <c r="AM115" s="58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>
        <f t="shared" si="1145"/>
        <v>76</v>
      </c>
      <c r="BR115" s="45" t="str">
        <f t="shared" si="1146"/>
        <v>Vinnare grupp C</v>
      </c>
      <c r="BS115" s="43" t="str">
        <f>IF(OR('Resultat &amp; tabell'!G115="",'Resultat &amp; tabell'!I115=""),"",'Resultat &amp; tabell'!D115)</f>
        <v/>
      </c>
      <c r="BT115" s="173">
        <f t="shared" si="1147"/>
        <v>0</v>
      </c>
      <c r="BU115" s="174">
        <f t="shared" si="1148"/>
        <v>0</v>
      </c>
      <c r="BV115" s="44">
        <f t="shared" si="1149"/>
        <v>0</v>
      </c>
      <c r="BW115" s="49"/>
      <c r="BX115" s="49"/>
      <c r="BY115" s="49"/>
      <c r="BZ115" s="49"/>
      <c r="CA115" s="49"/>
      <c r="CB115" s="14"/>
      <c r="CC115" s="49"/>
      <c r="CD115" s="49"/>
      <c r="CE115" s="14"/>
      <c r="CF115" s="14"/>
      <c r="CG115" s="49"/>
      <c r="CH115" s="49"/>
      <c r="CI115" s="49"/>
      <c r="CJ115" s="49"/>
      <c r="CK115" s="49"/>
      <c r="CL115" s="49"/>
      <c r="CM115" s="49"/>
      <c r="CN115" s="49"/>
      <c r="CO115" s="49"/>
      <c r="CP115" s="49"/>
      <c r="CQ115" s="49"/>
      <c r="CR115" s="49"/>
      <c r="CS115" s="49"/>
      <c r="CT115" s="49"/>
      <c r="CU115" s="49"/>
      <c r="CV115" s="49"/>
      <c r="CW115" s="49"/>
      <c r="CX115" s="49"/>
      <c r="CY115" s="14"/>
      <c r="CZ115" s="14"/>
      <c r="DA115" s="49"/>
      <c r="DB115" s="49"/>
      <c r="DC115" s="49"/>
      <c r="DD115" s="49"/>
      <c r="DE115" s="49"/>
      <c r="DF115" s="49"/>
      <c r="DG115" s="49"/>
      <c r="DH115" s="49"/>
      <c r="DI115" s="49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49"/>
      <c r="DU115" s="49"/>
      <c r="DV115" s="49"/>
      <c r="DW115" s="49"/>
      <c r="DX115" s="49"/>
      <c r="DY115" s="49"/>
      <c r="DZ115" s="49"/>
      <c r="EA115" s="49"/>
      <c r="EB115" s="49"/>
      <c r="EC115" s="49"/>
      <c r="ED115" s="49"/>
      <c r="EE115" s="49"/>
      <c r="EF115" s="49"/>
      <c r="EG115" s="49"/>
      <c r="EH115" s="49"/>
      <c r="EI115" s="49"/>
      <c r="EJ115" s="49"/>
      <c r="EK115" s="49"/>
      <c r="EL115" s="49"/>
      <c r="EM115" s="14"/>
      <c r="EN115" s="49"/>
      <c r="EO115" s="49"/>
      <c r="EP115" s="49"/>
      <c r="EQ115" s="49"/>
      <c r="ER115" s="49"/>
      <c r="ES115" s="49"/>
      <c r="ET115" s="49"/>
      <c r="EU115" s="49"/>
      <c r="EV115" s="49"/>
      <c r="EW115" s="49"/>
      <c r="EX115" s="49"/>
      <c r="EY115" s="49"/>
      <c r="EZ115" s="49"/>
      <c r="FA115" s="49"/>
      <c r="FB115" s="49"/>
      <c r="FC115" s="49"/>
      <c r="FD115" s="49"/>
      <c r="FE115" s="49"/>
      <c r="FF115" s="49"/>
      <c r="FG115" s="14"/>
      <c r="FH115" s="49"/>
      <c r="FI115" s="49"/>
      <c r="FJ115" s="14"/>
      <c r="FK115" s="42"/>
      <c r="FL115" s="42"/>
      <c r="FM115" s="42"/>
      <c r="FN115" s="42"/>
      <c r="FO115" s="42"/>
      <c r="FP115" s="42"/>
      <c r="FQ115" s="42"/>
      <c r="FR115" s="42"/>
      <c r="FS115" s="42"/>
      <c r="FT115" s="42"/>
      <c r="FU115" s="42"/>
      <c r="FV115" s="42"/>
      <c r="FW115" s="42"/>
      <c r="FX115" s="42"/>
      <c r="FY115" s="42"/>
      <c r="FZ115" s="44">
        <v>113</v>
      </c>
      <c r="GA115" s="44" t="str">
        <f t="shared" si="79"/>
        <v>HGBCJDLK</v>
      </c>
      <c r="GB115" s="44" t="s">
        <v>160</v>
      </c>
      <c r="GC115" s="44" t="s">
        <v>149</v>
      </c>
      <c r="GD115" s="44" t="s">
        <v>146</v>
      </c>
      <c r="GE115" s="44" t="s">
        <v>163</v>
      </c>
      <c r="GF115" s="44" t="s">
        <v>159</v>
      </c>
      <c r="GG115" s="44" t="s">
        <v>147</v>
      </c>
      <c r="GH115" s="44" t="s">
        <v>152</v>
      </c>
      <c r="GI115" s="44" t="s">
        <v>151</v>
      </c>
      <c r="GJ115" s="100" t="str">
        <f t="shared" ref="GJ115:GQ115" si="1153">VLOOKUP(GB115,$FM$3:$FN$15,2,FALSE)</f>
        <v>Saudiarabien</v>
      </c>
      <c r="GK115" s="100" t="str">
        <f t="shared" si="1153"/>
        <v>Iran</v>
      </c>
      <c r="GL115" s="100" t="str">
        <f t="shared" si="1153"/>
        <v>Qatar</v>
      </c>
      <c r="GM115" s="100" t="str">
        <f t="shared" si="1153"/>
        <v>Haiti</v>
      </c>
      <c r="GN115" s="100" t="str">
        <f t="shared" si="1153"/>
        <v>Österrike</v>
      </c>
      <c r="GO115" s="100" t="str">
        <f t="shared" si="1153"/>
        <v>Australien</v>
      </c>
      <c r="GP115" s="100" t="str">
        <f t="shared" si="1153"/>
        <v>Ghana</v>
      </c>
      <c r="GQ115" s="100" t="str">
        <f t="shared" si="1153"/>
        <v>Uzbekistan</v>
      </c>
      <c r="GR115" s="42" t="str">
        <f t="shared" si="81"/>
        <v/>
      </c>
      <c r="GS115" s="42"/>
      <c r="GT115" s="42"/>
      <c r="GU115" s="42"/>
      <c r="GV115" s="42"/>
      <c r="GW115" s="42"/>
      <c r="GX115" s="127"/>
    </row>
    <row r="116" spans="1:206" ht="14.25" customHeight="1" x14ac:dyDescent="0.35">
      <c r="A116" s="42"/>
      <c r="B116" s="85">
        <v>77</v>
      </c>
      <c r="C116" s="86">
        <v>46203</v>
      </c>
      <c r="D116" s="145" t="str">
        <f>IF($O$80="Resultat OK",$O$76,"Vinnare grupp I")</f>
        <v>Vinnare grupp I</v>
      </c>
      <c r="E116" s="88" t="s">
        <v>157</v>
      </c>
      <c r="F116" s="89" t="str">
        <f>IF($FN$19=TRUE,"Bästa trea CDFGH",HLOOKUP("I",$GJ$3:$GQ$498,$GA$3,FALSE))</f>
        <v>Bästa trea CDFGH</v>
      </c>
      <c r="G116" s="90"/>
      <c r="H116" s="85" t="s">
        <v>157</v>
      </c>
      <c r="I116" s="90"/>
      <c r="J116" s="85" t="str">
        <f t="shared" si="1142"/>
        <v/>
      </c>
      <c r="K116" s="160">
        <f>IF(OR(G116="",I116="",'Resultat &amp; tabell'!G116="",'Resultat &amp; tabell'!I116=""),0,IF(G116='Resultat &amp; tabell'!G116,1,0)+IF(I116='Resultat &amp; tabell'!I116,1,0)+IF(J116='Resultat &amp; tabell'!J116,3,0))</f>
        <v>0</v>
      </c>
      <c r="L116" s="155"/>
      <c r="M116" s="46"/>
      <c r="N116" s="46"/>
      <c r="O116" s="146"/>
      <c r="P116" s="147" t="str">
        <f t="shared" si="1143"/>
        <v/>
      </c>
      <c r="Q116" s="149"/>
      <c r="R116" s="148"/>
      <c r="S116" s="148"/>
      <c r="T116" s="148"/>
      <c r="U116" s="148"/>
      <c r="V116" s="148"/>
      <c r="W116" s="148"/>
      <c r="X116" s="148"/>
      <c r="Y116" s="44"/>
      <c r="Z116" s="44"/>
      <c r="AA116" s="44"/>
      <c r="AB116" s="47"/>
      <c r="AC116" s="48"/>
      <c r="AD116" s="85">
        <v>77</v>
      </c>
      <c r="AE116" s="86">
        <v>46203</v>
      </c>
      <c r="AF116" s="145" t="str">
        <f>IF($O$80="Resultat OK",$O$76,"Vinnare grupp I")</f>
        <v>Vinnare grupp I</v>
      </c>
      <c r="AG116" s="88" t="s">
        <v>157</v>
      </c>
      <c r="AH116" s="89" t="str">
        <f>IF($FN$19=TRUE,"Bästa trea CDFGH",HLOOKUP("I",$GJ$3:$GQ$498,$GA$3,FALSE))</f>
        <v>Bästa trea CDFGH</v>
      </c>
      <c r="AI116" s="90"/>
      <c r="AJ116" s="85" t="s">
        <v>157</v>
      </c>
      <c r="AK116" s="90"/>
      <c r="AL116" s="85" t="str">
        <f t="shared" si="1144"/>
        <v/>
      </c>
      <c r="AM116" s="58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>
        <f t="shared" si="1145"/>
        <v>77</v>
      </c>
      <c r="BR116" s="45" t="str">
        <f t="shared" si="1146"/>
        <v>Vinnare grupp I</v>
      </c>
      <c r="BS116" s="43" t="str">
        <f>IF(OR('Resultat &amp; tabell'!G116="",'Resultat &amp; tabell'!I116=""),"",'Resultat &amp; tabell'!D116)</f>
        <v/>
      </c>
      <c r="BT116" s="173">
        <f t="shared" si="1147"/>
        <v>0</v>
      </c>
      <c r="BU116" s="174">
        <f t="shared" si="1148"/>
        <v>0</v>
      </c>
      <c r="BV116" s="44">
        <f t="shared" si="1149"/>
        <v>0</v>
      </c>
      <c r="BW116" s="49"/>
      <c r="BX116" s="49"/>
      <c r="BY116" s="49"/>
      <c r="BZ116" s="49"/>
      <c r="CA116" s="49"/>
      <c r="CB116" s="14"/>
      <c r="CC116" s="49"/>
      <c r="CD116" s="49"/>
      <c r="CE116" s="14"/>
      <c r="CF116" s="14"/>
      <c r="CG116" s="49"/>
      <c r="CH116" s="49"/>
      <c r="CI116" s="49"/>
      <c r="CJ116" s="49"/>
      <c r="CK116" s="49"/>
      <c r="CL116" s="49"/>
      <c r="CM116" s="49"/>
      <c r="CN116" s="49"/>
      <c r="CO116" s="49"/>
      <c r="CP116" s="49"/>
      <c r="CQ116" s="49"/>
      <c r="CR116" s="49"/>
      <c r="CS116" s="49"/>
      <c r="CT116" s="49"/>
      <c r="CU116" s="49"/>
      <c r="CV116" s="49"/>
      <c r="CW116" s="49"/>
      <c r="CX116" s="49"/>
      <c r="CY116" s="14"/>
      <c r="CZ116" s="14"/>
      <c r="DA116" s="49"/>
      <c r="DB116" s="49"/>
      <c r="DC116" s="49"/>
      <c r="DD116" s="49"/>
      <c r="DE116" s="49"/>
      <c r="DF116" s="49"/>
      <c r="DG116" s="49"/>
      <c r="DH116" s="49"/>
      <c r="DI116" s="49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49"/>
      <c r="DU116" s="49"/>
      <c r="DV116" s="49"/>
      <c r="DW116" s="49"/>
      <c r="DX116" s="49"/>
      <c r="DY116" s="49"/>
      <c r="DZ116" s="49"/>
      <c r="EA116" s="49"/>
      <c r="EB116" s="49"/>
      <c r="EC116" s="49"/>
      <c r="ED116" s="49"/>
      <c r="EE116" s="49"/>
      <c r="EF116" s="49"/>
      <c r="EG116" s="49"/>
      <c r="EH116" s="49"/>
      <c r="EI116" s="49"/>
      <c r="EJ116" s="49"/>
      <c r="EK116" s="49"/>
      <c r="EL116" s="49"/>
      <c r="EM116" s="14"/>
      <c r="EN116" s="49"/>
      <c r="EO116" s="49"/>
      <c r="EP116" s="49"/>
      <c r="EQ116" s="49"/>
      <c r="ER116" s="49"/>
      <c r="ES116" s="49"/>
      <c r="ET116" s="49"/>
      <c r="EU116" s="49"/>
      <c r="EV116" s="49"/>
      <c r="EW116" s="49"/>
      <c r="EX116" s="49"/>
      <c r="EY116" s="49"/>
      <c r="EZ116" s="49"/>
      <c r="FA116" s="49"/>
      <c r="FB116" s="49"/>
      <c r="FC116" s="49"/>
      <c r="FD116" s="49"/>
      <c r="FE116" s="49"/>
      <c r="FF116" s="49"/>
      <c r="FG116" s="14"/>
      <c r="FH116" s="49"/>
      <c r="FI116" s="49"/>
      <c r="FJ116" s="14"/>
      <c r="FK116" s="42"/>
      <c r="FL116" s="42"/>
      <c r="FM116" s="42"/>
      <c r="FN116" s="42"/>
      <c r="FO116" s="42"/>
      <c r="FP116" s="42"/>
      <c r="FQ116" s="42"/>
      <c r="FR116" s="42"/>
      <c r="FS116" s="42"/>
      <c r="FT116" s="42"/>
      <c r="FU116" s="42"/>
      <c r="FV116" s="42"/>
      <c r="FW116" s="42"/>
      <c r="FX116" s="42"/>
      <c r="FY116" s="42"/>
      <c r="FZ116" s="44">
        <v>114</v>
      </c>
      <c r="GA116" s="44" t="str">
        <f t="shared" si="79"/>
        <v>HGBCIDLK</v>
      </c>
      <c r="GB116" s="44" t="s">
        <v>160</v>
      </c>
      <c r="GC116" s="44" t="s">
        <v>149</v>
      </c>
      <c r="GD116" s="44" t="s">
        <v>146</v>
      </c>
      <c r="GE116" s="44" t="s">
        <v>163</v>
      </c>
      <c r="GF116" s="44" t="s">
        <v>150</v>
      </c>
      <c r="GG116" s="44" t="s">
        <v>147</v>
      </c>
      <c r="GH116" s="44" t="s">
        <v>152</v>
      </c>
      <c r="GI116" s="44" t="s">
        <v>151</v>
      </c>
      <c r="GJ116" s="100" t="str">
        <f t="shared" ref="GJ116:GQ116" si="1154">VLOOKUP(GB116,$FM$3:$FN$15,2,FALSE)</f>
        <v>Saudiarabien</v>
      </c>
      <c r="GK116" s="100" t="str">
        <f t="shared" si="1154"/>
        <v>Iran</v>
      </c>
      <c r="GL116" s="100" t="str">
        <f t="shared" si="1154"/>
        <v>Qatar</v>
      </c>
      <c r="GM116" s="100" t="str">
        <f t="shared" si="1154"/>
        <v>Haiti</v>
      </c>
      <c r="GN116" s="100" t="str">
        <f t="shared" si="1154"/>
        <v>Irak</v>
      </c>
      <c r="GO116" s="100" t="str">
        <f t="shared" si="1154"/>
        <v>Australien</v>
      </c>
      <c r="GP116" s="100" t="str">
        <f t="shared" si="1154"/>
        <v>Ghana</v>
      </c>
      <c r="GQ116" s="100" t="str">
        <f t="shared" si="1154"/>
        <v>Uzbekistan</v>
      </c>
      <c r="GR116" s="42" t="str">
        <f t="shared" si="81"/>
        <v/>
      </c>
      <c r="GS116" s="42"/>
      <c r="GT116" s="42"/>
      <c r="GU116" s="42"/>
      <c r="GV116" s="42"/>
      <c r="GW116" s="42"/>
      <c r="GX116" s="127"/>
    </row>
    <row r="117" spans="1:206" ht="14.25" customHeight="1" x14ac:dyDescent="0.35">
      <c r="A117" s="42"/>
      <c r="B117" s="85">
        <v>78</v>
      </c>
      <c r="C117" s="86">
        <v>46203</v>
      </c>
      <c r="D117" s="145" t="str">
        <f>IF($O$44="Resultat OK",$O$41,"Tvåa grupp E")</f>
        <v>Tvåa grupp E</v>
      </c>
      <c r="E117" s="88" t="s">
        <v>157</v>
      </c>
      <c r="F117" s="89" t="str">
        <f>IF($O$80="Resultat OK",$O$77,"Tvåa grupp I")</f>
        <v>Tvåa grupp I</v>
      </c>
      <c r="G117" s="90"/>
      <c r="H117" s="85" t="s">
        <v>157</v>
      </c>
      <c r="I117" s="90"/>
      <c r="J117" s="85" t="str">
        <f t="shared" si="1142"/>
        <v/>
      </c>
      <c r="K117" s="160">
        <f>IF(OR(G117="",I117="",'Resultat &amp; tabell'!G117="",'Resultat &amp; tabell'!I117=""),0,IF(G117='Resultat &amp; tabell'!G117,1,0)+IF(I117='Resultat &amp; tabell'!I117,1,0)+IF(J117='Resultat &amp; tabell'!J117,3,0))</f>
        <v>0</v>
      </c>
      <c r="L117" s="155"/>
      <c r="M117" s="46"/>
      <c r="N117" s="46"/>
      <c r="O117" s="146"/>
      <c r="P117" s="147" t="str">
        <f t="shared" si="1143"/>
        <v/>
      </c>
      <c r="Q117" s="149"/>
      <c r="R117" s="148"/>
      <c r="S117" s="148"/>
      <c r="T117" s="148"/>
      <c r="U117" s="148"/>
      <c r="V117" s="148"/>
      <c r="W117" s="148"/>
      <c r="X117" s="148"/>
      <c r="Y117" s="44"/>
      <c r="Z117" s="44"/>
      <c r="AA117" s="44"/>
      <c r="AB117" s="47"/>
      <c r="AC117" s="48"/>
      <c r="AD117" s="85">
        <v>78</v>
      </c>
      <c r="AE117" s="86">
        <v>46203</v>
      </c>
      <c r="AF117" s="145" t="str">
        <f>IF($O$44="Resultat OK",$O$41,"Tvåa grupp E")</f>
        <v>Tvåa grupp E</v>
      </c>
      <c r="AG117" s="88" t="s">
        <v>157</v>
      </c>
      <c r="AH117" s="89" t="str">
        <f>IF($O$80="Resultat OK",$O$77,"Tvåa grupp I")</f>
        <v>Tvåa grupp I</v>
      </c>
      <c r="AI117" s="90"/>
      <c r="AJ117" s="85" t="s">
        <v>157</v>
      </c>
      <c r="AK117" s="90"/>
      <c r="AL117" s="85" t="str">
        <f t="shared" si="1144"/>
        <v/>
      </c>
      <c r="AM117" s="58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51"/>
      <c r="BJ117" s="51"/>
      <c r="BK117" s="208"/>
      <c r="BL117" s="195"/>
      <c r="BM117" s="195"/>
      <c r="BN117" s="208"/>
      <c r="BO117" s="195"/>
      <c r="BP117" s="195"/>
      <c r="BQ117" s="49">
        <f t="shared" si="1145"/>
        <v>78</v>
      </c>
      <c r="BR117" s="45" t="str">
        <f t="shared" si="1146"/>
        <v>Tvåa grupp E</v>
      </c>
      <c r="BS117" s="43" t="str">
        <f>IF(OR('Resultat &amp; tabell'!G117="",'Resultat &amp; tabell'!I117=""),"",'Resultat &amp; tabell'!D117)</f>
        <v/>
      </c>
      <c r="BT117" s="173">
        <f t="shared" si="1147"/>
        <v>0</v>
      </c>
      <c r="BU117" s="174">
        <f t="shared" si="1148"/>
        <v>0</v>
      </c>
      <c r="BV117" s="44">
        <f t="shared" si="1149"/>
        <v>0</v>
      </c>
      <c r="BW117" s="49"/>
      <c r="BX117" s="49"/>
      <c r="BY117" s="49"/>
      <c r="BZ117" s="49"/>
      <c r="CA117" s="49"/>
      <c r="CB117" s="14"/>
      <c r="CC117" s="49"/>
      <c r="CD117" s="49"/>
      <c r="CE117" s="14"/>
      <c r="CF117" s="14"/>
      <c r="CG117" s="49"/>
      <c r="CH117" s="49"/>
      <c r="CI117" s="49"/>
      <c r="CJ117" s="49"/>
      <c r="CK117" s="49"/>
      <c r="CL117" s="49"/>
      <c r="CM117" s="49"/>
      <c r="CN117" s="49"/>
      <c r="CO117" s="49"/>
      <c r="CP117" s="49"/>
      <c r="CQ117" s="49"/>
      <c r="CR117" s="49"/>
      <c r="CS117" s="49"/>
      <c r="CT117" s="49"/>
      <c r="CU117" s="49"/>
      <c r="CV117" s="49"/>
      <c r="CW117" s="49"/>
      <c r="CX117" s="49"/>
      <c r="CY117" s="14"/>
      <c r="CZ117" s="14"/>
      <c r="DA117" s="49"/>
      <c r="DB117" s="49"/>
      <c r="DC117" s="49"/>
      <c r="DD117" s="49"/>
      <c r="DE117" s="49"/>
      <c r="DF117" s="49"/>
      <c r="DG117" s="49"/>
      <c r="DH117" s="49"/>
      <c r="DI117" s="49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49"/>
      <c r="DU117" s="49"/>
      <c r="DV117" s="49"/>
      <c r="DW117" s="49"/>
      <c r="DX117" s="49"/>
      <c r="DY117" s="49"/>
      <c r="DZ117" s="49"/>
      <c r="EA117" s="49"/>
      <c r="EB117" s="49"/>
      <c r="EC117" s="49"/>
      <c r="ED117" s="49"/>
      <c r="EE117" s="49"/>
      <c r="EF117" s="49"/>
      <c r="EG117" s="49"/>
      <c r="EH117" s="49"/>
      <c r="EI117" s="49"/>
      <c r="EJ117" s="49"/>
      <c r="EK117" s="49"/>
      <c r="EL117" s="49"/>
      <c r="EM117" s="14"/>
      <c r="EN117" s="49"/>
      <c r="EO117" s="49"/>
      <c r="EP117" s="49"/>
      <c r="EQ117" s="49"/>
      <c r="ER117" s="49"/>
      <c r="ES117" s="49"/>
      <c r="ET117" s="49"/>
      <c r="EU117" s="49"/>
      <c r="EV117" s="49"/>
      <c r="EW117" s="49"/>
      <c r="EX117" s="49"/>
      <c r="EY117" s="49"/>
      <c r="EZ117" s="49"/>
      <c r="FA117" s="49"/>
      <c r="FB117" s="49"/>
      <c r="FC117" s="49"/>
      <c r="FD117" s="49"/>
      <c r="FE117" s="49"/>
      <c r="FF117" s="49"/>
      <c r="FG117" s="14"/>
      <c r="FH117" s="49"/>
      <c r="FI117" s="49"/>
      <c r="FJ117" s="14"/>
      <c r="FK117" s="42"/>
      <c r="FL117" s="42"/>
      <c r="FM117" s="42"/>
      <c r="FN117" s="42"/>
      <c r="FO117" s="42"/>
      <c r="FP117" s="42"/>
      <c r="FQ117" s="42"/>
      <c r="FR117" s="42"/>
      <c r="FS117" s="42"/>
      <c r="FT117" s="42"/>
      <c r="FU117" s="42"/>
      <c r="FV117" s="42"/>
      <c r="FW117" s="42"/>
      <c r="FX117" s="42"/>
      <c r="FY117" s="42"/>
      <c r="FZ117" s="44">
        <v>115</v>
      </c>
      <c r="GA117" s="44" t="str">
        <f t="shared" si="79"/>
        <v>HGBCJDLI</v>
      </c>
      <c r="GB117" s="44" t="s">
        <v>160</v>
      </c>
      <c r="GC117" s="44" t="s">
        <v>149</v>
      </c>
      <c r="GD117" s="44" t="s">
        <v>146</v>
      </c>
      <c r="GE117" s="44" t="s">
        <v>163</v>
      </c>
      <c r="GF117" s="44" t="s">
        <v>159</v>
      </c>
      <c r="GG117" s="44" t="s">
        <v>147</v>
      </c>
      <c r="GH117" s="44" t="s">
        <v>152</v>
      </c>
      <c r="GI117" s="44" t="s">
        <v>150</v>
      </c>
      <c r="GJ117" s="100" t="str">
        <f t="shared" ref="GJ117:GQ117" si="1155">VLOOKUP(GB117,$FM$3:$FN$15,2,FALSE)</f>
        <v>Saudiarabien</v>
      </c>
      <c r="GK117" s="100" t="str">
        <f t="shared" si="1155"/>
        <v>Iran</v>
      </c>
      <c r="GL117" s="100" t="str">
        <f t="shared" si="1155"/>
        <v>Qatar</v>
      </c>
      <c r="GM117" s="100" t="str">
        <f t="shared" si="1155"/>
        <v>Haiti</v>
      </c>
      <c r="GN117" s="100" t="str">
        <f t="shared" si="1155"/>
        <v>Österrike</v>
      </c>
      <c r="GO117" s="100" t="str">
        <f t="shared" si="1155"/>
        <v>Australien</v>
      </c>
      <c r="GP117" s="100" t="str">
        <f t="shared" si="1155"/>
        <v>Ghana</v>
      </c>
      <c r="GQ117" s="100" t="str">
        <f t="shared" si="1155"/>
        <v>Irak</v>
      </c>
      <c r="GR117" s="42" t="str">
        <f t="shared" si="81"/>
        <v/>
      </c>
      <c r="GS117" s="42"/>
      <c r="GT117" s="42"/>
      <c r="GU117" s="42"/>
      <c r="GV117" s="42"/>
      <c r="GW117" s="42"/>
      <c r="GX117" s="127"/>
    </row>
    <row r="118" spans="1:206" ht="14.25" customHeight="1" x14ac:dyDescent="0.35">
      <c r="A118" s="42"/>
      <c r="B118" s="85">
        <v>79</v>
      </c>
      <c r="C118" s="86">
        <v>46204</v>
      </c>
      <c r="D118" s="145" t="str">
        <f>IF($O$8="Resultat OK",$O$4,"Vinnare grupp A")</f>
        <v>Vinnare grupp A</v>
      </c>
      <c r="E118" s="88" t="s">
        <v>157</v>
      </c>
      <c r="F118" s="89" t="str">
        <f>IF($FN$19=TRUE,"Bästa trea CEFHI",HLOOKUP("A",$GJ$3:$GQ$498,$GA$3,FALSE))</f>
        <v>Bästa trea CEFHI</v>
      </c>
      <c r="G118" s="90"/>
      <c r="H118" s="85" t="s">
        <v>157</v>
      </c>
      <c r="I118" s="90"/>
      <c r="J118" s="85" t="str">
        <f t="shared" si="1142"/>
        <v/>
      </c>
      <c r="K118" s="160">
        <f>IF(OR(G118="",I118="",'Resultat &amp; tabell'!G118="",'Resultat &amp; tabell'!I118=""),0,IF(G118='Resultat &amp; tabell'!G118,1,0)+IF(I118='Resultat &amp; tabell'!I118,1,0)+IF(J118='Resultat &amp; tabell'!J118,3,0))</f>
        <v>0</v>
      </c>
      <c r="L118" s="155"/>
      <c r="M118" s="46"/>
      <c r="N118" s="46"/>
      <c r="O118" s="146"/>
      <c r="P118" s="147" t="str">
        <f t="shared" si="1143"/>
        <v/>
      </c>
      <c r="Q118" s="149"/>
      <c r="R118" s="148"/>
      <c r="S118" s="148"/>
      <c r="T118" s="148"/>
      <c r="U118" s="148"/>
      <c r="V118" s="148"/>
      <c r="W118" s="148"/>
      <c r="X118" s="148"/>
      <c r="Y118" s="44"/>
      <c r="Z118" s="44"/>
      <c r="AA118" s="44"/>
      <c r="AB118" s="47"/>
      <c r="AC118" s="48"/>
      <c r="AD118" s="85">
        <v>79</v>
      </c>
      <c r="AE118" s="86">
        <v>46204</v>
      </c>
      <c r="AF118" s="145" t="str">
        <f>IF($O$8="Resultat OK",$O$4,"Vinnare grupp A")</f>
        <v>Vinnare grupp A</v>
      </c>
      <c r="AG118" s="88" t="s">
        <v>157</v>
      </c>
      <c r="AH118" s="89" t="str">
        <f>IF($FN$19=TRUE,"Bästa trea CEFHI",HLOOKUP("A",$GJ$3:$GQ$498,$GA$3,FALSE))</f>
        <v>Bästa trea CEFHI</v>
      </c>
      <c r="AI118" s="90"/>
      <c r="AJ118" s="85" t="s">
        <v>157</v>
      </c>
      <c r="AK118" s="90"/>
      <c r="AL118" s="85" t="str">
        <f t="shared" si="1144"/>
        <v/>
      </c>
      <c r="AM118" s="58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>
        <f t="shared" si="1145"/>
        <v>79</v>
      </c>
      <c r="BR118" s="45" t="str">
        <f t="shared" si="1146"/>
        <v>Vinnare grupp A</v>
      </c>
      <c r="BS118" s="43" t="str">
        <f>IF(OR('Resultat &amp; tabell'!G118="",'Resultat &amp; tabell'!I118=""),"",'Resultat &amp; tabell'!D118)</f>
        <v/>
      </c>
      <c r="BT118" s="173">
        <f t="shared" si="1147"/>
        <v>0</v>
      </c>
      <c r="BU118" s="174">
        <f t="shared" si="1148"/>
        <v>0</v>
      </c>
      <c r="BV118" s="44">
        <f t="shared" si="1149"/>
        <v>0</v>
      </c>
      <c r="BW118" s="49"/>
      <c r="BX118" s="49"/>
      <c r="BY118" s="49"/>
      <c r="BZ118" s="49"/>
      <c r="CA118" s="49"/>
      <c r="CB118" s="14"/>
      <c r="CC118" s="49"/>
      <c r="CD118" s="49"/>
      <c r="CE118" s="14"/>
      <c r="CF118" s="14"/>
      <c r="CG118" s="49"/>
      <c r="CH118" s="49"/>
      <c r="CI118" s="49"/>
      <c r="CJ118" s="49"/>
      <c r="CK118" s="49"/>
      <c r="CL118" s="49"/>
      <c r="CM118" s="49"/>
      <c r="CN118" s="49"/>
      <c r="CO118" s="49"/>
      <c r="CP118" s="49"/>
      <c r="CQ118" s="49"/>
      <c r="CR118" s="49"/>
      <c r="CS118" s="49"/>
      <c r="CT118" s="49"/>
      <c r="CU118" s="49"/>
      <c r="CV118" s="49"/>
      <c r="CW118" s="49"/>
      <c r="CX118" s="49"/>
      <c r="CY118" s="14"/>
      <c r="CZ118" s="14"/>
      <c r="DA118" s="49"/>
      <c r="DB118" s="49"/>
      <c r="DC118" s="49"/>
      <c r="DD118" s="49"/>
      <c r="DE118" s="49"/>
      <c r="DF118" s="49"/>
      <c r="DG118" s="49"/>
      <c r="DH118" s="49"/>
      <c r="DI118" s="49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49"/>
      <c r="DU118" s="49"/>
      <c r="DV118" s="49"/>
      <c r="DW118" s="49"/>
      <c r="DX118" s="49"/>
      <c r="DY118" s="49"/>
      <c r="DZ118" s="49"/>
      <c r="EA118" s="49"/>
      <c r="EB118" s="49"/>
      <c r="EC118" s="49"/>
      <c r="ED118" s="49"/>
      <c r="EE118" s="49"/>
      <c r="EF118" s="49"/>
      <c r="EG118" s="49"/>
      <c r="EH118" s="49"/>
      <c r="EI118" s="49"/>
      <c r="EJ118" s="49"/>
      <c r="EK118" s="49"/>
      <c r="EL118" s="49"/>
      <c r="EM118" s="14"/>
      <c r="EN118" s="49"/>
      <c r="EO118" s="49"/>
      <c r="EP118" s="49"/>
      <c r="EQ118" s="49"/>
      <c r="ER118" s="49"/>
      <c r="ES118" s="49"/>
      <c r="ET118" s="49"/>
      <c r="EU118" s="49"/>
      <c r="EV118" s="49"/>
      <c r="EW118" s="49"/>
      <c r="EX118" s="49"/>
      <c r="EY118" s="49"/>
      <c r="EZ118" s="49"/>
      <c r="FA118" s="49"/>
      <c r="FB118" s="49"/>
      <c r="FC118" s="49"/>
      <c r="FD118" s="49"/>
      <c r="FE118" s="49"/>
      <c r="FF118" s="49"/>
      <c r="FG118" s="14"/>
      <c r="FH118" s="49"/>
      <c r="FI118" s="49"/>
      <c r="FJ118" s="14"/>
      <c r="FK118" s="42"/>
      <c r="FL118" s="42"/>
      <c r="FM118" s="42"/>
      <c r="FN118" s="42"/>
      <c r="FO118" s="42"/>
      <c r="FP118" s="42"/>
      <c r="FQ118" s="42"/>
      <c r="FR118" s="42"/>
      <c r="FS118" s="42"/>
      <c r="FT118" s="42"/>
      <c r="FU118" s="42"/>
      <c r="FV118" s="42"/>
      <c r="FW118" s="42"/>
      <c r="FX118" s="42"/>
      <c r="FY118" s="42"/>
      <c r="FZ118" s="44">
        <v>116</v>
      </c>
      <c r="GA118" s="44" t="str">
        <f t="shared" si="79"/>
        <v>HGBCJDIK</v>
      </c>
      <c r="GB118" s="44" t="s">
        <v>160</v>
      </c>
      <c r="GC118" s="44" t="s">
        <v>149</v>
      </c>
      <c r="GD118" s="44" t="s">
        <v>146</v>
      </c>
      <c r="GE118" s="44" t="s">
        <v>163</v>
      </c>
      <c r="GF118" s="44" t="s">
        <v>159</v>
      </c>
      <c r="GG118" s="44" t="s">
        <v>147</v>
      </c>
      <c r="GH118" s="44" t="s">
        <v>150</v>
      </c>
      <c r="GI118" s="44" t="s">
        <v>151</v>
      </c>
      <c r="GJ118" s="100" t="str">
        <f t="shared" ref="GJ118:GQ118" si="1156">VLOOKUP(GB118,$FM$3:$FN$15,2,FALSE)</f>
        <v>Saudiarabien</v>
      </c>
      <c r="GK118" s="100" t="str">
        <f t="shared" si="1156"/>
        <v>Iran</v>
      </c>
      <c r="GL118" s="100" t="str">
        <f t="shared" si="1156"/>
        <v>Qatar</v>
      </c>
      <c r="GM118" s="100" t="str">
        <f t="shared" si="1156"/>
        <v>Haiti</v>
      </c>
      <c r="GN118" s="100" t="str">
        <f t="shared" si="1156"/>
        <v>Österrike</v>
      </c>
      <c r="GO118" s="100" t="str">
        <f t="shared" si="1156"/>
        <v>Australien</v>
      </c>
      <c r="GP118" s="100" t="str">
        <f t="shared" si="1156"/>
        <v>Irak</v>
      </c>
      <c r="GQ118" s="100" t="str">
        <f t="shared" si="1156"/>
        <v>Uzbekistan</v>
      </c>
      <c r="GR118" s="42" t="str">
        <f t="shared" si="81"/>
        <v/>
      </c>
      <c r="GS118" s="42"/>
      <c r="GT118" s="42"/>
      <c r="GU118" s="42"/>
      <c r="GV118" s="42"/>
      <c r="GW118" s="42"/>
      <c r="GX118" s="127"/>
    </row>
    <row r="119" spans="1:206" ht="14.25" customHeight="1" x14ac:dyDescent="0.35">
      <c r="A119" s="42"/>
      <c r="B119" s="85">
        <v>80</v>
      </c>
      <c r="C119" s="86">
        <v>46204</v>
      </c>
      <c r="D119" s="145" t="str">
        <f>IF($O$107="Resultat OK",$O$103,"Vinnare grupp L")</f>
        <v>Vinnare grupp L</v>
      </c>
      <c r="E119" s="88" t="s">
        <v>157</v>
      </c>
      <c r="F119" s="89" t="str">
        <f>IF($FN$19=TRUE,"Bästa trea EHIJK",HLOOKUP("L",$GJ$3:$GQ$498,$GA$3,FALSE))</f>
        <v>Bästa trea EHIJK</v>
      </c>
      <c r="G119" s="90"/>
      <c r="H119" s="85" t="s">
        <v>157</v>
      </c>
      <c r="I119" s="90"/>
      <c r="J119" s="85" t="str">
        <f t="shared" si="1142"/>
        <v/>
      </c>
      <c r="K119" s="160">
        <f>IF(OR(G119="",I119="",'Resultat &amp; tabell'!G119="",'Resultat &amp; tabell'!I119=""),0,IF(G119='Resultat &amp; tabell'!G119,1,0)+IF(I119='Resultat &amp; tabell'!I119,1,0)+IF(J119='Resultat &amp; tabell'!J119,3,0))</f>
        <v>0</v>
      </c>
      <c r="L119" s="155"/>
      <c r="M119" s="46"/>
      <c r="N119" s="46"/>
      <c r="O119" s="146"/>
      <c r="P119" s="147" t="str">
        <f t="shared" si="1143"/>
        <v/>
      </c>
      <c r="Q119" s="149"/>
      <c r="R119" s="148"/>
      <c r="S119" s="148"/>
      <c r="T119" s="148"/>
      <c r="U119" s="148"/>
      <c r="V119" s="148"/>
      <c r="W119" s="148"/>
      <c r="X119" s="148"/>
      <c r="Y119" s="44"/>
      <c r="Z119" s="44"/>
      <c r="AA119" s="44"/>
      <c r="AB119" s="47"/>
      <c r="AC119" s="48"/>
      <c r="AD119" s="85">
        <v>80</v>
      </c>
      <c r="AE119" s="86">
        <v>46204</v>
      </c>
      <c r="AF119" s="145" t="str">
        <f>IF($O$107="Resultat OK",$O$103,"Vinnare grupp L")</f>
        <v>Vinnare grupp L</v>
      </c>
      <c r="AG119" s="88" t="s">
        <v>157</v>
      </c>
      <c r="AH119" s="89" t="str">
        <f>IF($FN$19=TRUE,"Bästa trea EHIJK",HLOOKUP("L",$GJ$3:$GQ$498,$GA$3,FALSE))</f>
        <v>Bästa trea EHIJK</v>
      </c>
      <c r="AI119" s="90"/>
      <c r="AJ119" s="85" t="s">
        <v>157</v>
      </c>
      <c r="AK119" s="90"/>
      <c r="AL119" s="85" t="str">
        <f t="shared" si="1144"/>
        <v/>
      </c>
      <c r="AM119" s="58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>
        <f t="shared" si="1145"/>
        <v>80</v>
      </c>
      <c r="BR119" s="45" t="str">
        <f t="shared" si="1146"/>
        <v>Vinnare grupp L</v>
      </c>
      <c r="BS119" s="43" t="str">
        <f>IF(OR('Resultat &amp; tabell'!G119="",'Resultat &amp; tabell'!I119=""),"",'Resultat &amp; tabell'!D119)</f>
        <v/>
      </c>
      <c r="BT119" s="173">
        <f t="shared" si="1147"/>
        <v>0</v>
      </c>
      <c r="BU119" s="174">
        <f t="shared" si="1148"/>
        <v>0</v>
      </c>
      <c r="BV119" s="44">
        <f t="shared" si="1149"/>
        <v>0</v>
      </c>
      <c r="BW119" s="49"/>
      <c r="BX119" s="49"/>
      <c r="BY119" s="49"/>
      <c r="BZ119" s="49"/>
      <c r="CA119" s="49"/>
      <c r="CB119" s="14"/>
      <c r="CC119" s="49"/>
      <c r="CD119" s="49"/>
      <c r="CE119" s="14"/>
      <c r="CF119" s="14"/>
      <c r="CG119" s="49"/>
      <c r="CH119" s="49"/>
      <c r="CI119" s="49"/>
      <c r="CJ119" s="49"/>
      <c r="CK119" s="49"/>
      <c r="CL119" s="49"/>
      <c r="CM119" s="49"/>
      <c r="CN119" s="49"/>
      <c r="CO119" s="49"/>
      <c r="CP119" s="49"/>
      <c r="CQ119" s="49"/>
      <c r="CR119" s="49"/>
      <c r="CS119" s="49"/>
      <c r="CT119" s="49"/>
      <c r="CU119" s="49"/>
      <c r="CV119" s="49"/>
      <c r="CW119" s="49"/>
      <c r="CX119" s="49"/>
      <c r="CY119" s="14"/>
      <c r="CZ119" s="14"/>
      <c r="DA119" s="49"/>
      <c r="DB119" s="49"/>
      <c r="DC119" s="49"/>
      <c r="DD119" s="49"/>
      <c r="DE119" s="49"/>
      <c r="DF119" s="49"/>
      <c r="DG119" s="49"/>
      <c r="DH119" s="49"/>
      <c r="DI119" s="49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49"/>
      <c r="DU119" s="49"/>
      <c r="DV119" s="49"/>
      <c r="DW119" s="49"/>
      <c r="DX119" s="49"/>
      <c r="DY119" s="49"/>
      <c r="DZ119" s="49"/>
      <c r="EA119" s="49"/>
      <c r="EB119" s="49"/>
      <c r="EC119" s="49"/>
      <c r="ED119" s="49"/>
      <c r="EE119" s="49"/>
      <c r="EF119" s="49"/>
      <c r="EG119" s="49"/>
      <c r="EH119" s="49"/>
      <c r="EI119" s="49"/>
      <c r="EJ119" s="49"/>
      <c r="EK119" s="49"/>
      <c r="EL119" s="49"/>
      <c r="EM119" s="14"/>
      <c r="EN119" s="49"/>
      <c r="EO119" s="49"/>
      <c r="EP119" s="49"/>
      <c r="EQ119" s="49"/>
      <c r="ER119" s="49"/>
      <c r="ES119" s="49"/>
      <c r="ET119" s="49"/>
      <c r="EU119" s="49"/>
      <c r="EV119" s="49"/>
      <c r="EW119" s="49"/>
      <c r="EX119" s="49"/>
      <c r="EY119" s="49"/>
      <c r="EZ119" s="49"/>
      <c r="FA119" s="49"/>
      <c r="FB119" s="49"/>
      <c r="FC119" s="49"/>
      <c r="FD119" s="49"/>
      <c r="FE119" s="49"/>
      <c r="FF119" s="49"/>
      <c r="FG119" s="14"/>
      <c r="FH119" s="49"/>
      <c r="FI119" s="49"/>
      <c r="FJ119" s="14"/>
      <c r="FK119" s="42"/>
      <c r="FL119" s="42"/>
      <c r="FM119" s="42"/>
      <c r="FN119" s="42"/>
      <c r="FO119" s="42"/>
      <c r="FP119" s="42"/>
      <c r="FQ119" s="42"/>
      <c r="FR119" s="42"/>
      <c r="FS119" s="42"/>
      <c r="FT119" s="42"/>
      <c r="FU119" s="42"/>
      <c r="FV119" s="42"/>
      <c r="FW119" s="42"/>
      <c r="FX119" s="42"/>
      <c r="FY119" s="42"/>
      <c r="FZ119" s="44">
        <v>117</v>
      </c>
      <c r="GA119" s="44" t="str">
        <f t="shared" si="79"/>
        <v>CJBDIFLK</v>
      </c>
      <c r="GB119" s="44" t="s">
        <v>163</v>
      </c>
      <c r="GC119" s="44" t="s">
        <v>159</v>
      </c>
      <c r="GD119" s="44" t="s">
        <v>146</v>
      </c>
      <c r="GE119" s="44" t="s">
        <v>147</v>
      </c>
      <c r="GF119" s="44" t="s">
        <v>150</v>
      </c>
      <c r="GG119" s="44" t="s">
        <v>109</v>
      </c>
      <c r="GH119" s="44" t="s">
        <v>152</v>
      </c>
      <c r="GI119" s="44" t="s">
        <v>151</v>
      </c>
      <c r="GJ119" s="100" t="str">
        <f t="shared" ref="GJ119:GQ119" si="1157">VLOOKUP(GB119,$FM$3:$FN$15,2,FALSE)</f>
        <v>Haiti</v>
      </c>
      <c r="GK119" s="100" t="str">
        <f t="shared" si="1157"/>
        <v>Österrike</v>
      </c>
      <c r="GL119" s="100" t="str">
        <f t="shared" si="1157"/>
        <v>Qatar</v>
      </c>
      <c r="GM119" s="100" t="str">
        <f t="shared" si="1157"/>
        <v>Australien</v>
      </c>
      <c r="GN119" s="100" t="str">
        <f t="shared" si="1157"/>
        <v>Irak</v>
      </c>
      <c r="GO119" s="100" t="str">
        <f t="shared" si="1157"/>
        <v>Sverige</v>
      </c>
      <c r="GP119" s="100" t="str">
        <f t="shared" si="1157"/>
        <v>Ghana</v>
      </c>
      <c r="GQ119" s="100" t="str">
        <f t="shared" si="1157"/>
        <v>Uzbekistan</v>
      </c>
      <c r="GR119" s="42" t="str">
        <f t="shared" si="81"/>
        <v/>
      </c>
      <c r="GS119" s="42"/>
      <c r="GT119" s="42"/>
      <c r="GU119" s="42"/>
      <c r="GV119" s="42"/>
      <c r="GW119" s="42"/>
      <c r="GX119" s="127"/>
    </row>
    <row r="120" spans="1:206" ht="14.25" customHeight="1" x14ac:dyDescent="0.35">
      <c r="A120" s="42"/>
      <c r="B120" s="85">
        <v>81</v>
      </c>
      <c r="C120" s="86">
        <v>46205</v>
      </c>
      <c r="D120" s="145" t="str">
        <f>IF($O$35="Resultat OK",$O$31,"Vinnare grupp D")</f>
        <v>Vinnare grupp D</v>
      </c>
      <c r="E120" s="88" t="s">
        <v>157</v>
      </c>
      <c r="F120" s="89" t="str">
        <f>IF($FN$19=TRUE,"Bästa trea BEFIJ",HLOOKUP("D",$GJ$3:$GQ$498,$GA$3,FALSE))</f>
        <v>Bästa trea BEFIJ</v>
      </c>
      <c r="G120" s="90"/>
      <c r="H120" s="85" t="s">
        <v>157</v>
      </c>
      <c r="I120" s="90"/>
      <c r="J120" s="85" t="str">
        <f t="shared" si="1142"/>
        <v/>
      </c>
      <c r="K120" s="160">
        <f>IF(OR(G120="",I120="",'Resultat &amp; tabell'!G120="",'Resultat &amp; tabell'!I120=""),0,IF(G120='Resultat &amp; tabell'!G120,1,0)+IF(I120='Resultat &amp; tabell'!I120,1,0)+IF(J120='Resultat &amp; tabell'!J120,3,0))</f>
        <v>0</v>
      </c>
      <c r="L120" s="155"/>
      <c r="M120" s="46"/>
      <c r="N120" s="46"/>
      <c r="O120" s="146"/>
      <c r="P120" s="147" t="str">
        <f t="shared" si="1143"/>
        <v/>
      </c>
      <c r="Q120" s="149"/>
      <c r="R120" s="148"/>
      <c r="S120" s="148"/>
      <c r="T120" s="148"/>
      <c r="U120" s="148"/>
      <c r="V120" s="148"/>
      <c r="W120" s="42"/>
      <c r="X120" s="44"/>
      <c r="Y120" s="44"/>
      <c r="Z120" s="3"/>
      <c r="AA120" s="3"/>
      <c r="AB120" s="1"/>
      <c r="AC120" s="14"/>
      <c r="AD120" s="85">
        <v>81</v>
      </c>
      <c r="AE120" s="86">
        <v>46205</v>
      </c>
      <c r="AF120" s="145" t="str">
        <f>IF($O$35="Resultat OK",$O$31,"Vinnare grupp D")</f>
        <v>Vinnare grupp D</v>
      </c>
      <c r="AG120" s="88" t="s">
        <v>157</v>
      </c>
      <c r="AH120" s="89" t="str">
        <f>IF($FN$19=TRUE,"Bästa trea BEFIJ",HLOOKUP("D",$GJ$3:$GQ$498,$GA$3,FALSE))</f>
        <v>Bästa trea BEFIJ</v>
      </c>
      <c r="AI120" s="90"/>
      <c r="AJ120" s="85" t="s">
        <v>157</v>
      </c>
      <c r="AK120" s="90"/>
      <c r="AL120" s="85" t="str">
        <f t="shared" si="1144"/>
        <v/>
      </c>
      <c r="AM120" s="58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>
        <f t="shared" si="1145"/>
        <v>81</v>
      </c>
      <c r="BR120" s="45" t="str">
        <f t="shared" si="1146"/>
        <v>Vinnare grupp D</v>
      </c>
      <c r="BS120" s="43" t="str">
        <f>IF(OR('Resultat &amp; tabell'!G120="",'Resultat &amp; tabell'!I120=""),"",'Resultat &amp; tabell'!D120)</f>
        <v/>
      </c>
      <c r="BT120" s="173">
        <f t="shared" si="1147"/>
        <v>0</v>
      </c>
      <c r="BU120" s="174">
        <f t="shared" si="1148"/>
        <v>0</v>
      </c>
      <c r="BV120" s="44">
        <f t="shared" si="1149"/>
        <v>0</v>
      </c>
      <c r="BW120" s="49"/>
      <c r="BX120" s="49"/>
      <c r="BY120" s="49"/>
      <c r="BZ120" s="49"/>
      <c r="CA120" s="49"/>
      <c r="CB120" s="14"/>
      <c r="CC120" s="49"/>
      <c r="CD120" s="49"/>
      <c r="CE120" s="14"/>
      <c r="CF120" s="14"/>
      <c r="CG120" s="49"/>
      <c r="CH120" s="49"/>
      <c r="CI120" s="49"/>
      <c r="CJ120" s="49"/>
      <c r="CK120" s="49"/>
      <c r="CL120" s="49"/>
      <c r="CM120" s="49"/>
      <c r="CN120" s="49"/>
      <c r="CO120" s="49"/>
      <c r="CP120" s="49"/>
      <c r="CQ120" s="49"/>
      <c r="CR120" s="49"/>
      <c r="CS120" s="49"/>
      <c r="CT120" s="49"/>
      <c r="CU120" s="49"/>
      <c r="CV120" s="49"/>
      <c r="CW120" s="49"/>
      <c r="CX120" s="49"/>
      <c r="CY120" s="14"/>
      <c r="CZ120" s="14"/>
      <c r="DA120" s="49"/>
      <c r="DB120" s="49"/>
      <c r="DC120" s="49"/>
      <c r="DD120" s="49"/>
      <c r="DE120" s="49"/>
      <c r="DF120" s="49"/>
      <c r="DG120" s="49"/>
      <c r="DH120" s="49"/>
      <c r="DI120" s="49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49"/>
      <c r="DU120" s="49"/>
      <c r="DV120" s="49"/>
      <c r="DW120" s="49"/>
      <c r="DX120" s="49"/>
      <c r="DY120" s="49"/>
      <c r="DZ120" s="49"/>
      <c r="EA120" s="49"/>
      <c r="EB120" s="49"/>
      <c r="EC120" s="49"/>
      <c r="ED120" s="49"/>
      <c r="EE120" s="49"/>
      <c r="EF120" s="49"/>
      <c r="EG120" s="49"/>
      <c r="EH120" s="49"/>
      <c r="EI120" s="49"/>
      <c r="EJ120" s="49"/>
      <c r="EK120" s="49"/>
      <c r="EL120" s="49"/>
      <c r="EM120" s="14"/>
      <c r="EN120" s="49"/>
      <c r="EO120" s="49"/>
      <c r="EP120" s="49"/>
      <c r="EQ120" s="49"/>
      <c r="ER120" s="49"/>
      <c r="ES120" s="49"/>
      <c r="ET120" s="49"/>
      <c r="EU120" s="49"/>
      <c r="EV120" s="49"/>
      <c r="EW120" s="49"/>
      <c r="EX120" s="49"/>
      <c r="EY120" s="49"/>
      <c r="EZ120" s="49"/>
      <c r="FA120" s="49"/>
      <c r="FB120" s="49"/>
      <c r="FC120" s="49"/>
      <c r="FD120" s="49"/>
      <c r="FE120" s="49"/>
      <c r="FF120" s="49"/>
      <c r="FG120" s="14"/>
      <c r="FH120" s="49"/>
      <c r="FI120" s="49"/>
      <c r="FJ120" s="14"/>
      <c r="FK120" s="42"/>
      <c r="FL120" s="42"/>
      <c r="FM120" s="42"/>
      <c r="FN120" s="42"/>
      <c r="FO120" s="42"/>
      <c r="FP120" s="42"/>
      <c r="FQ120" s="42"/>
      <c r="FR120" s="42"/>
      <c r="FS120" s="42"/>
      <c r="FT120" s="42"/>
      <c r="FU120" s="42"/>
      <c r="FV120" s="42"/>
      <c r="FW120" s="42"/>
      <c r="FX120" s="42"/>
      <c r="FY120" s="42"/>
      <c r="FZ120" s="44">
        <v>118</v>
      </c>
      <c r="GA120" s="44" t="str">
        <f t="shared" si="79"/>
        <v>CJBDHFLK</v>
      </c>
      <c r="GB120" s="44" t="s">
        <v>163</v>
      </c>
      <c r="GC120" s="44" t="s">
        <v>159</v>
      </c>
      <c r="GD120" s="44" t="s">
        <v>146</v>
      </c>
      <c r="GE120" s="44" t="s">
        <v>147</v>
      </c>
      <c r="GF120" s="44" t="s">
        <v>160</v>
      </c>
      <c r="GG120" s="44" t="s">
        <v>109</v>
      </c>
      <c r="GH120" s="44" t="s">
        <v>152</v>
      </c>
      <c r="GI120" s="44" t="s">
        <v>151</v>
      </c>
      <c r="GJ120" s="100" t="str">
        <f t="shared" ref="GJ120:GQ120" si="1158">VLOOKUP(GB120,$FM$3:$FN$15,2,FALSE)</f>
        <v>Haiti</v>
      </c>
      <c r="GK120" s="100" t="str">
        <f t="shared" si="1158"/>
        <v>Österrike</v>
      </c>
      <c r="GL120" s="100" t="str">
        <f t="shared" si="1158"/>
        <v>Qatar</v>
      </c>
      <c r="GM120" s="100" t="str">
        <f t="shared" si="1158"/>
        <v>Australien</v>
      </c>
      <c r="GN120" s="100" t="str">
        <f t="shared" si="1158"/>
        <v>Saudiarabien</v>
      </c>
      <c r="GO120" s="100" t="str">
        <f t="shared" si="1158"/>
        <v>Sverige</v>
      </c>
      <c r="GP120" s="100" t="str">
        <f t="shared" si="1158"/>
        <v>Ghana</v>
      </c>
      <c r="GQ120" s="100" t="str">
        <f t="shared" si="1158"/>
        <v>Uzbekistan</v>
      </c>
      <c r="GR120" s="42" t="str">
        <f t="shared" si="81"/>
        <v/>
      </c>
      <c r="GS120" s="42"/>
      <c r="GT120" s="42"/>
      <c r="GU120" s="42"/>
      <c r="GV120" s="42"/>
      <c r="GW120" s="42"/>
      <c r="GX120" s="127"/>
    </row>
    <row r="121" spans="1:206" ht="14.25" customHeight="1" x14ac:dyDescent="0.35">
      <c r="A121" s="42"/>
      <c r="B121" s="85">
        <v>82</v>
      </c>
      <c r="C121" s="86">
        <v>46204</v>
      </c>
      <c r="D121" s="145" t="str">
        <f>IF($O$62="Resultat OK",$O$58,"Vinnare grupp G")</f>
        <v>Vinnare grupp G</v>
      </c>
      <c r="E121" s="88" t="s">
        <v>157</v>
      </c>
      <c r="F121" s="89" t="str">
        <f>IF($FN$19=TRUE,"Bästa trea AEHIJ",HLOOKUP("G",$GJ$3:$GQ$498,$GA$3,FALSE))</f>
        <v>Bästa trea AEHIJ</v>
      </c>
      <c r="G121" s="90"/>
      <c r="H121" s="85" t="s">
        <v>157</v>
      </c>
      <c r="I121" s="90"/>
      <c r="J121" s="85" t="str">
        <f t="shared" si="1142"/>
        <v/>
      </c>
      <c r="K121" s="160">
        <f>IF(OR(G121="",I121="",'Resultat &amp; tabell'!G121="",'Resultat &amp; tabell'!I121=""),0,IF(G121='Resultat &amp; tabell'!G121,1,0)+IF(I121='Resultat &amp; tabell'!I121,1,0)+IF(J121='Resultat &amp; tabell'!J121,3,0))</f>
        <v>0</v>
      </c>
      <c r="L121" s="155"/>
      <c r="M121" s="46"/>
      <c r="N121" s="46"/>
      <c r="O121" s="146"/>
      <c r="P121" s="147" t="str">
        <f t="shared" si="1143"/>
        <v/>
      </c>
      <c r="Q121" s="149"/>
      <c r="R121" s="148"/>
      <c r="S121" s="148"/>
      <c r="T121" s="148"/>
      <c r="U121" s="148"/>
      <c r="V121" s="148"/>
      <c r="W121" s="42"/>
      <c r="X121" s="44"/>
      <c r="Y121" s="44"/>
      <c r="Z121" s="150"/>
      <c r="AA121" s="150"/>
      <c r="AB121" s="150"/>
      <c r="AC121" s="151"/>
      <c r="AD121" s="85">
        <v>82</v>
      </c>
      <c r="AE121" s="86">
        <v>46204</v>
      </c>
      <c r="AF121" s="145" t="str">
        <f>IF($O$62="Resultat OK",$O$58,"Vinnare grupp G")</f>
        <v>Vinnare grupp G</v>
      </c>
      <c r="AG121" s="88" t="s">
        <v>157</v>
      </c>
      <c r="AH121" s="89" t="str">
        <f>IF($FN$19=TRUE,"Bästa trea AEHIJ",HLOOKUP("G",$GJ$3:$GQ$498,$GA$3,FALSE))</f>
        <v>Bästa trea AEHIJ</v>
      </c>
      <c r="AI121" s="90"/>
      <c r="AJ121" s="85" t="s">
        <v>157</v>
      </c>
      <c r="AK121" s="90"/>
      <c r="AL121" s="85" t="str">
        <f t="shared" si="1144"/>
        <v/>
      </c>
      <c r="AM121" s="58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>
        <f t="shared" si="1145"/>
        <v>82</v>
      </c>
      <c r="BR121" s="45" t="str">
        <f t="shared" si="1146"/>
        <v>Vinnare grupp G</v>
      </c>
      <c r="BS121" s="43" t="str">
        <f>IF(OR('Resultat &amp; tabell'!G121="",'Resultat &amp; tabell'!I121=""),"",'Resultat &amp; tabell'!D121)</f>
        <v/>
      </c>
      <c r="BT121" s="173">
        <f t="shared" si="1147"/>
        <v>0</v>
      </c>
      <c r="BU121" s="174">
        <f t="shared" si="1148"/>
        <v>0</v>
      </c>
      <c r="BV121" s="44">
        <f t="shared" si="1149"/>
        <v>0</v>
      </c>
      <c r="BW121" s="49"/>
      <c r="BX121" s="49"/>
      <c r="BY121" s="49"/>
      <c r="BZ121" s="49"/>
      <c r="CA121" s="49"/>
      <c r="CB121" s="14"/>
      <c r="CC121" s="49"/>
      <c r="CD121" s="49"/>
      <c r="CE121" s="14"/>
      <c r="CF121" s="14"/>
      <c r="CG121" s="49"/>
      <c r="CH121" s="49"/>
      <c r="CI121" s="49"/>
      <c r="CJ121" s="49"/>
      <c r="CK121" s="49"/>
      <c r="CL121" s="49"/>
      <c r="CM121" s="49"/>
      <c r="CN121" s="49"/>
      <c r="CO121" s="49"/>
      <c r="CP121" s="49"/>
      <c r="CQ121" s="49"/>
      <c r="CR121" s="49"/>
      <c r="CS121" s="49"/>
      <c r="CT121" s="49"/>
      <c r="CU121" s="49"/>
      <c r="CV121" s="49"/>
      <c r="CW121" s="49"/>
      <c r="CX121" s="49"/>
      <c r="CY121" s="14"/>
      <c r="CZ121" s="14"/>
      <c r="DA121" s="49"/>
      <c r="DB121" s="49"/>
      <c r="DC121" s="49"/>
      <c r="DD121" s="49"/>
      <c r="DE121" s="49"/>
      <c r="DF121" s="49"/>
      <c r="DG121" s="49"/>
      <c r="DH121" s="49"/>
      <c r="DI121" s="49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49"/>
      <c r="DU121" s="49"/>
      <c r="DV121" s="49"/>
      <c r="DW121" s="49"/>
      <c r="DX121" s="49"/>
      <c r="DY121" s="49"/>
      <c r="DZ121" s="49"/>
      <c r="EA121" s="49"/>
      <c r="EB121" s="49"/>
      <c r="EC121" s="49"/>
      <c r="ED121" s="49"/>
      <c r="EE121" s="49"/>
      <c r="EF121" s="49"/>
      <c r="EG121" s="49"/>
      <c r="EH121" s="49"/>
      <c r="EI121" s="49"/>
      <c r="EJ121" s="49"/>
      <c r="EK121" s="49"/>
      <c r="EL121" s="49"/>
      <c r="EM121" s="14"/>
      <c r="EN121" s="49"/>
      <c r="EO121" s="49"/>
      <c r="EP121" s="49"/>
      <c r="EQ121" s="49"/>
      <c r="ER121" s="49"/>
      <c r="ES121" s="49"/>
      <c r="ET121" s="49"/>
      <c r="EU121" s="49"/>
      <c r="EV121" s="49"/>
      <c r="EW121" s="49"/>
      <c r="EX121" s="49"/>
      <c r="EY121" s="49"/>
      <c r="EZ121" s="49"/>
      <c r="FA121" s="49"/>
      <c r="FB121" s="49"/>
      <c r="FC121" s="49"/>
      <c r="FD121" s="49"/>
      <c r="FE121" s="49"/>
      <c r="FF121" s="49"/>
      <c r="FG121" s="14"/>
      <c r="FH121" s="49"/>
      <c r="FI121" s="49"/>
      <c r="FJ121" s="14"/>
      <c r="FK121" s="42"/>
      <c r="FL121" s="42"/>
      <c r="FM121" s="42"/>
      <c r="FN121" s="42"/>
      <c r="FO121" s="42"/>
      <c r="FP121" s="42"/>
      <c r="FQ121" s="42"/>
      <c r="FR121" s="42"/>
      <c r="FS121" s="42"/>
      <c r="FT121" s="42"/>
      <c r="FU121" s="42"/>
      <c r="FV121" s="42"/>
      <c r="FW121" s="42"/>
      <c r="FX121" s="42"/>
      <c r="FY121" s="42"/>
      <c r="FZ121" s="44">
        <v>119</v>
      </c>
      <c r="GA121" s="44" t="str">
        <f t="shared" si="79"/>
        <v>CIBDHFLK</v>
      </c>
      <c r="GB121" s="44" t="s">
        <v>163</v>
      </c>
      <c r="GC121" s="44" t="s">
        <v>150</v>
      </c>
      <c r="GD121" s="44" t="s">
        <v>146</v>
      </c>
      <c r="GE121" s="44" t="s">
        <v>147</v>
      </c>
      <c r="GF121" s="44" t="s">
        <v>160</v>
      </c>
      <c r="GG121" s="44" t="s">
        <v>109</v>
      </c>
      <c r="GH121" s="44" t="s">
        <v>152</v>
      </c>
      <c r="GI121" s="44" t="s">
        <v>151</v>
      </c>
      <c r="GJ121" s="100" t="str">
        <f t="shared" ref="GJ121:GQ121" si="1159">VLOOKUP(GB121,$FM$3:$FN$15,2,FALSE)</f>
        <v>Haiti</v>
      </c>
      <c r="GK121" s="100" t="str">
        <f t="shared" si="1159"/>
        <v>Irak</v>
      </c>
      <c r="GL121" s="100" t="str">
        <f t="shared" si="1159"/>
        <v>Qatar</v>
      </c>
      <c r="GM121" s="100" t="str">
        <f t="shared" si="1159"/>
        <v>Australien</v>
      </c>
      <c r="GN121" s="100" t="str">
        <f t="shared" si="1159"/>
        <v>Saudiarabien</v>
      </c>
      <c r="GO121" s="100" t="str">
        <f t="shared" si="1159"/>
        <v>Sverige</v>
      </c>
      <c r="GP121" s="100" t="str">
        <f t="shared" si="1159"/>
        <v>Ghana</v>
      </c>
      <c r="GQ121" s="100" t="str">
        <f t="shared" si="1159"/>
        <v>Uzbekistan</v>
      </c>
      <c r="GR121" s="42" t="str">
        <f t="shared" si="81"/>
        <v/>
      </c>
      <c r="GS121" s="42"/>
      <c r="GT121" s="42"/>
      <c r="GU121" s="42"/>
      <c r="GV121" s="42"/>
      <c r="GW121" s="42"/>
      <c r="GX121" s="127"/>
    </row>
    <row r="122" spans="1:206" ht="14.25" customHeight="1" x14ac:dyDescent="0.35">
      <c r="A122" s="42"/>
      <c r="B122" s="85">
        <v>83</v>
      </c>
      <c r="C122" s="86">
        <v>46206</v>
      </c>
      <c r="D122" s="145" t="str">
        <f>IF($O$98="Resultat OK",$O$95,"Tvåa grupp K")</f>
        <v>Tvåa grupp K</v>
      </c>
      <c r="E122" s="88" t="s">
        <v>157</v>
      </c>
      <c r="F122" s="89" t="str">
        <f>IF($O$107="Resultat OK",$O$104,"Tvåa grupp L")</f>
        <v>Tvåa grupp L</v>
      </c>
      <c r="G122" s="90"/>
      <c r="H122" s="85" t="s">
        <v>157</v>
      </c>
      <c r="I122" s="90"/>
      <c r="J122" s="85" t="str">
        <f t="shared" si="1142"/>
        <v/>
      </c>
      <c r="K122" s="160">
        <f>IF(OR(G122="",I122="",'Resultat &amp; tabell'!G122="",'Resultat &amp; tabell'!I122=""),0,IF(G122='Resultat &amp; tabell'!G122,1,0)+IF(I122='Resultat &amp; tabell'!I122,1,0)+IF(J122='Resultat &amp; tabell'!J122,3,0))</f>
        <v>0</v>
      </c>
      <c r="L122" s="155"/>
      <c r="M122" s="46"/>
      <c r="N122" s="46"/>
      <c r="O122" s="146"/>
      <c r="P122" s="147" t="str">
        <f t="shared" si="1143"/>
        <v/>
      </c>
      <c r="Q122" s="149"/>
      <c r="R122" s="148"/>
      <c r="S122" s="148"/>
      <c r="T122" s="148"/>
      <c r="U122" s="148"/>
      <c r="V122" s="148"/>
      <c r="W122" s="42"/>
      <c r="X122" s="44"/>
      <c r="Y122" s="44"/>
      <c r="Z122" s="150"/>
      <c r="AA122" s="150"/>
      <c r="AB122" s="150"/>
      <c r="AC122" s="151"/>
      <c r="AD122" s="85">
        <v>83</v>
      </c>
      <c r="AE122" s="86">
        <v>46206</v>
      </c>
      <c r="AF122" s="145" t="str">
        <f>IF($O$98="Resultat OK",$O$95,"Tvåa grupp K")</f>
        <v>Tvåa grupp K</v>
      </c>
      <c r="AG122" s="88" t="s">
        <v>157</v>
      </c>
      <c r="AH122" s="89" t="str">
        <f>IF($O$107="Resultat OK",$O$104,"Tvåa grupp L")</f>
        <v>Tvåa grupp L</v>
      </c>
      <c r="AI122" s="90"/>
      <c r="AJ122" s="85" t="s">
        <v>157</v>
      </c>
      <c r="AK122" s="90"/>
      <c r="AL122" s="85" t="str">
        <f t="shared" si="1144"/>
        <v/>
      </c>
      <c r="AM122" s="58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>
        <f t="shared" si="1145"/>
        <v>83</v>
      </c>
      <c r="BR122" s="45" t="str">
        <f t="shared" si="1146"/>
        <v>Tvåa grupp K</v>
      </c>
      <c r="BS122" s="43" t="str">
        <f>IF(OR('Resultat &amp; tabell'!G122="",'Resultat &amp; tabell'!I122=""),"",'Resultat &amp; tabell'!D122)</f>
        <v/>
      </c>
      <c r="BT122" s="173">
        <f t="shared" si="1147"/>
        <v>0</v>
      </c>
      <c r="BU122" s="174">
        <f t="shared" si="1148"/>
        <v>0</v>
      </c>
      <c r="BV122" s="44">
        <f t="shared" si="1149"/>
        <v>0</v>
      </c>
      <c r="BW122" s="49"/>
      <c r="BX122" s="49"/>
      <c r="BY122" s="49"/>
      <c r="BZ122" s="49"/>
      <c r="CA122" s="49"/>
      <c r="CB122" s="14"/>
      <c r="CC122" s="49"/>
      <c r="CD122" s="49"/>
      <c r="CE122" s="14"/>
      <c r="CF122" s="14"/>
      <c r="CG122" s="49"/>
      <c r="CH122" s="49"/>
      <c r="CI122" s="49"/>
      <c r="CJ122" s="49"/>
      <c r="CK122" s="49"/>
      <c r="CL122" s="49"/>
      <c r="CM122" s="49"/>
      <c r="CN122" s="49"/>
      <c r="CO122" s="49"/>
      <c r="CP122" s="49"/>
      <c r="CQ122" s="49"/>
      <c r="CR122" s="49"/>
      <c r="CS122" s="49"/>
      <c r="CT122" s="49"/>
      <c r="CU122" s="49"/>
      <c r="CV122" s="49"/>
      <c r="CW122" s="49"/>
      <c r="CX122" s="49"/>
      <c r="CY122" s="14"/>
      <c r="CZ122" s="14"/>
      <c r="DA122" s="49"/>
      <c r="DB122" s="49"/>
      <c r="DC122" s="49"/>
      <c r="DD122" s="49"/>
      <c r="DE122" s="49"/>
      <c r="DF122" s="49"/>
      <c r="DG122" s="49"/>
      <c r="DH122" s="49"/>
      <c r="DI122" s="49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49"/>
      <c r="DU122" s="49"/>
      <c r="DV122" s="49"/>
      <c r="DW122" s="49"/>
      <c r="DX122" s="49"/>
      <c r="DY122" s="49"/>
      <c r="DZ122" s="49"/>
      <c r="EA122" s="49"/>
      <c r="EB122" s="49"/>
      <c r="EC122" s="49"/>
      <c r="ED122" s="49"/>
      <c r="EE122" s="49"/>
      <c r="EF122" s="49"/>
      <c r="EG122" s="49"/>
      <c r="EH122" s="49"/>
      <c r="EI122" s="49"/>
      <c r="EJ122" s="49"/>
      <c r="EK122" s="49"/>
      <c r="EL122" s="49"/>
      <c r="EM122" s="14"/>
      <c r="EN122" s="49"/>
      <c r="EO122" s="49"/>
      <c r="EP122" s="49"/>
      <c r="EQ122" s="49"/>
      <c r="ER122" s="49"/>
      <c r="ES122" s="49"/>
      <c r="ET122" s="49"/>
      <c r="EU122" s="49"/>
      <c r="EV122" s="49"/>
      <c r="EW122" s="49"/>
      <c r="EX122" s="49"/>
      <c r="EY122" s="49"/>
      <c r="EZ122" s="49"/>
      <c r="FA122" s="49"/>
      <c r="FB122" s="49"/>
      <c r="FC122" s="49"/>
      <c r="FD122" s="49"/>
      <c r="FE122" s="49"/>
      <c r="FF122" s="49"/>
      <c r="FG122" s="14"/>
      <c r="FH122" s="49"/>
      <c r="FI122" s="49"/>
      <c r="FJ122" s="14"/>
      <c r="FK122" s="42"/>
      <c r="FL122" s="42"/>
      <c r="FM122" s="42"/>
      <c r="FN122" s="42"/>
      <c r="FO122" s="42"/>
      <c r="FP122" s="42"/>
      <c r="FQ122" s="42"/>
      <c r="FR122" s="42"/>
      <c r="FS122" s="42"/>
      <c r="FT122" s="42"/>
      <c r="FU122" s="42"/>
      <c r="FV122" s="42"/>
      <c r="FW122" s="42"/>
      <c r="FX122" s="42"/>
      <c r="FY122" s="42"/>
      <c r="FZ122" s="44">
        <v>120</v>
      </c>
      <c r="GA122" s="44" t="str">
        <f t="shared" si="79"/>
        <v>CJBDHFLI</v>
      </c>
      <c r="GB122" s="44" t="s">
        <v>163</v>
      </c>
      <c r="GC122" s="44" t="s">
        <v>159</v>
      </c>
      <c r="GD122" s="44" t="s">
        <v>146</v>
      </c>
      <c r="GE122" s="44" t="s">
        <v>147</v>
      </c>
      <c r="GF122" s="44" t="s">
        <v>160</v>
      </c>
      <c r="GG122" s="44" t="s">
        <v>109</v>
      </c>
      <c r="GH122" s="44" t="s">
        <v>152</v>
      </c>
      <c r="GI122" s="44" t="s">
        <v>150</v>
      </c>
      <c r="GJ122" s="100" t="str">
        <f t="shared" ref="GJ122:GQ122" si="1160">VLOOKUP(GB122,$FM$3:$FN$15,2,FALSE)</f>
        <v>Haiti</v>
      </c>
      <c r="GK122" s="100" t="str">
        <f t="shared" si="1160"/>
        <v>Österrike</v>
      </c>
      <c r="GL122" s="100" t="str">
        <f t="shared" si="1160"/>
        <v>Qatar</v>
      </c>
      <c r="GM122" s="100" t="str">
        <f t="shared" si="1160"/>
        <v>Australien</v>
      </c>
      <c r="GN122" s="100" t="str">
        <f t="shared" si="1160"/>
        <v>Saudiarabien</v>
      </c>
      <c r="GO122" s="100" t="str">
        <f t="shared" si="1160"/>
        <v>Sverige</v>
      </c>
      <c r="GP122" s="100" t="str">
        <f t="shared" si="1160"/>
        <v>Ghana</v>
      </c>
      <c r="GQ122" s="100" t="str">
        <f t="shared" si="1160"/>
        <v>Irak</v>
      </c>
      <c r="GR122" s="42" t="str">
        <f t="shared" si="81"/>
        <v/>
      </c>
      <c r="GS122" s="42"/>
      <c r="GT122" s="42"/>
      <c r="GU122" s="42"/>
      <c r="GV122" s="42"/>
      <c r="GW122" s="42"/>
      <c r="GX122" s="127"/>
    </row>
    <row r="123" spans="1:206" ht="14.25" customHeight="1" x14ac:dyDescent="0.35">
      <c r="A123" s="42"/>
      <c r="B123" s="85">
        <v>84</v>
      </c>
      <c r="C123" s="86">
        <v>46205</v>
      </c>
      <c r="D123" s="145" t="str">
        <f>IF($O$71="Resultat OK",$O$67,"Vinnare grupp H")</f>
        <v>Vinnare grupp H</v>
      </c>
      <c r="E123" s="88" t="s">
        <v>157</v>
      </c>
      <c r="F123" s="89" t="str">
        <f>IF($O$89="Resultat OK",$O$86,"Tvåa grupp J")</f>
        <v>Tvåa grupp J</v>
      </c>
      <c r="G123" s="90"/>
      <c r="H123" s="85" t="s">
        <v>157</v>
      </c>
      <c r="I123" s="90"/>
      <c r="J123" s="85" t="str">
        <f t="shared" si="1142"/>
        <v/>
      </c>
      <c r="K123" s="160">
        <f>IF(OR(G123="",I123="",'Resultat &amp; tabell'!G123="",'Resultat &amp; tabell'!I123=""),0,IF(G123='Resultat &amp; tabell'!G123,1,0)+IF(I123='Resultat &amp; tabell'!I123,1,0)+IF(J123='Resultat &amp; tabell'!J123,3,0))</f>
        <v>0</v>
      </c>
      <c r="L123" s="155"/>
      <c r="M123" s="46"/>
      <c r="N123" s="46"/>
      <c r="O123" s="146"/>
      <c r="P123" s="147" t="str">
        <f t="shared" si="1143"/>
        <v/>
      </c>
      <c r="Q123" s="149"/>
      <c r="R123" s="148"/>
      <c r="S123" s="148"/>
      <c r="T123" s="148"/>
      <c r="U123" s="148"/>
      <c r="V123" s="148"/>
      <c r="W123" s="42"/>
      <c r="X123" s="44"/>
      <c r="Y123" s="44"/>
      <c r="Z123" s="150"/>
      <c r="AA123" s="150"/>
      <c r="AB123" s="150"/>
      <c r="AC123" s="151"/>
      <c r="AD123" s="85">
        <v>84</v>
      </c>
      <c r="AE123" s="86">
        <v>46205</v>
      </c>
      <c r="AF123" s="145" t="str">
        <f>IF($O$71="Resultat OK",$O$67,"Vinnare grupp H")</f>
        <v>Vinnare grupp H</v>
      </c>
      <c r="AG123" s="88" t="s">
        <v>157</v>
      </c>
      <c r="AH123" s="89" t="str">
        <f>IF($O$89="Resultat OK",$O$86,"Tvåa grupp J")</f>
        <v>Tvåa grupp J</v>
      </c>
      <c r="AI123" s="90"/>
      <c r="AJ123" s="85" t="s">
        <v>157</v>
      </c>
      <c r="AK123" s="90"/>
      <c r="AL123" s="85" t="str">
        <f t="shared" si="1144"/>
        <v/>
      </c>
      <c r="AM123" s="58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>
        <f t="shared" si="1145"/>
        <v>84</v>
      </c>
      <c r="BR123" s="45" t="str">
        <f t="shared" si="1146"/>
        <v>Vinnare grupp H</v>
      </c>
      <c r="BS123" s="43" t="str">
        <f>IF(OR('Resultat &amp; tabell'!G123="",'Resultat &amp; tabell'!I123=""),"",'Resultat &amp; tabell'!D123)</f>
        <v/>
      </c>
      <c r="BT123" s="173">
        <f t="shared" si="1147"/>
        <v>0</v>
      </c>
      <c r="BU123" s="174">
        <f t="shared" si="1148"/>
        <v>0</v>
      </c>
      <c r="BV123" s="44">
        <f t="shared" si="1149"/>
        <v>0</v>
      </c>
      <c r="BW123" s="49"/>
      <c r="BX123" s="49"/>
      <c r="BY123" s="49"/>
      <c r="BZ123" s="49"/>
      <c r="CA123" s="49"/>
      <c r="CB123" s="14"/>
      <c r="CC123" s="49"/>
      <c r="CD123" s="49"/>
      <c r="CE123" s="14"/>
      <c r="CF123" s="14"/>
      <c r="CG123" s="49"/>
      <c r="CH123" s="49"/>
      <c r="CI123" s="49"/>
      <c r="CJ123" s="49"/>
      <c r="CK123" s="49"/>
      <c r="CL123" s="49"/>
      <c r="CM123" s="49"/>
      <c r="CN123" s="49"/>
      <c r="CO123" s="49"/>
      <c r="CP123" s="49"/>
      <c r="CQ123" s="49"/>
      <c r="CR123" s="49"/>
      <c r="CS123" s="49"/>
      <c r="CT123" s="49"/>
      <c r="CU123" s="49"/>
      <c r="CV123" s="49"/>
      <c r="CW123" s="49"/>
      <c r="CX123" s="49"/>
      <c r="CY123" s="14"/>
      <c r="CZ123" s="14"/>
      <c r="DA123" s="49"/>
      <c r="DB123" s="49"/>
      <c r="DC123" s="49"/>
      <c r="DD123" s="49"/>
      <c r="DE123" s="49"/>
      <c r="DF123" s="49"/>
      <c r="DG123" s="49"/>
      <c r="DH123" s="49"/>
      <c r="DI123" s="49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49"/>
      <c r="DU123" s="49"/>
      <c r="DV123" s="49"/>
      <c r="DW123" s="49"/>
      <c r="DX123" s="49"/>
      <c r="DY123" s="49"/>
      <c r="DZ123" s="49"/>
      <c r="EA123" s="49"/>
      <c r="EB123" s="49"/>
      <c r="EC123" s="49"/>
      <c r="ED123" s="49"/>
      <c r="EE123" s="49"/>
      <c r="EF123" s="49"/>
      <c r="EG123" s="49"/>
      <c r="EH123" s="49"/>
      <c r="EI123" s="49"/>
      <c r="EJ123" s="49"/>
      <c r="EK123" s="49"/>
      <c r="EL123" s="49"/>
      <c r="EM123" s="14"/>
      <c r="EN123" s="49"/>
      <c r="EO123" s="49"/>
      <c r="EP123" s="49"/>
      <c r="EQ123" s="49"/>
      <c r="ER123" s="49"/>
      <c r="ES123" s="49"/>
      <c r="ET123" s="49"/>
      <c r="EU123" s="49"/>
      <c r="EV123" s="49"/>
      <c r="EW123" s="49"/>
      <c r="EX123" s="49"/>
      <c r="EY123" s="49"/>
      <c r="EZ123" s="49"/>
      <c r="FA123" s="49"/>
      <c r="FB123" s="49"/>
      <c r="FC123" s="49"/>
      <c r="FD123" s="49"/>
      <c r="FE123" s="49"/>
      <c r="FF123" s="49"/>
      <c r="FG123" s="14"/>
      <c r="FH123" s="49"/>
      <c r="FI123" s="49"/>
      <c r="FJ123" s="14"/>
      <c r="FK123" s="42"/>
      <c r="FL123" s="42"/>
      <c r="FM123" s="42"/>
      <c r="FN123" s="42"/>
      <c r="FO123" s="42"/>
      <c r="FP123" s="42"/>
      <c r="FQ123" s="42"/>
      <c r="FR123" s="42"/>
      <c r="FS123" s="42"/>
      <c r="FT123" s="42"/>
      <c r="FU123" s="42"/>
      <c r="FV123" s="42"/>
      <c r="FW123" s="42"/>
      <c r="FX123" s="42"/>
      <c r="FY123" s="42"/>
      <c r="FZ123" s="44">
        <v>121</v>
      </c>
      <c r="GA123" s="44" t="str">
        <f t="shared" si="79"/>
        <v>CJBDHFIK</v>
      </c>
      <c r="GB123" s="44" t="s">
        <v>163</v>
      </c>
      <c r="GC123" s="44" t="s">
        <v>159</v>
      </c>
      <c r="GD123" s="44" t="s">
        <v>146</v>
      </c>
      <c r="GE123" s="44" t="s">
        <v>147</v>
      </c>
      <c r="GF123" s="44" t="s">
        <v>160</v>
      </c>
      <c r="GG123" s="44" t="s">
        <v>109</v>
      </c>
      <c r="GH123" s="44" t="s">
        <v>150</v>
      </c>
      <c r="GI123" s="44" t="s">
        <v>151</v>
      </c>
      <c r="GJ123" s="100" t="str">
        <f t="shared" ref="GJ123:GQ123" si="1161">VLOOKUP(GB123,$FM$3:$FN$15,2,FALSE)</f>
        <v>Haiti</v>
      </c>
      <c r="GK123" s="100" t="str">
        <f t="shared" si="1161"/>
        <v>Österrike</v>
      </c>
      <c r="GL123" s="100" t="str">
        <f t="shared" si="1161"/>
        <v>Qatar</v>
      </c>
      <c r="GM123" s="100" t="str">
        <f t="shared" si="1161"/>
        <v>Australien</v>
      </c>
      <c r="GN123" s="100" t="str">
        <f t="shared" si="1161"/>
        <v>Saudiarabien</v>
      </c>
      <c r="GO123" s="100" t="str">
        <f t="shared" si="1161"/>
        <v>Sverige</v>
      </c>
      <c r="GP123" s="100" t="str">
        <f t="shared" si="1161"/>
        <v>Irak</v>
      </c>
      <c r="GQ123" s="100" t="str">
        <f t="shared" si="1161"/>
        <v>Uzbekistan</v>
      </c>
      <c r="GR123" s="42" t="str">
        <f t="shared" si="81"/>
        <v/>
      </c>
      <c r="GS123" s="42"/>
      <c r="GT123" s="42"/>
      <c r="GU123" s="42"/>
      <c r="GV123" s="42"/>
      <c r="GW123" s="42"/>
      <c r="GX123" s="127"/>
    </row>
    <row r="124" spans="1:206" ht="14.25" customHeight="1" x14ac:dyDescent="0.35">
      <c r="A124" s="42"/>
      <c r="B124" s="85">
        <v>85</v>
      </c>
      <c r="C124" s="86">
        <v>46206</v>
      </c>
      <c r="D124" s="145" t="str">
        <f>IF($O$17="Resultat OK",$O$13,"Vinnare grupp B")</f>
        <v>Vinnare grupp B</v>
      </c>
      <c r="E124" s="88" t="s">
        <v>157</v>
      </c>
      <c r="F124" s="89" t="str">
        <f>IF($FN$19=TRUE,"Bästa trea EFGIJ",HLOOKUP("B",$GJ$3:$GQ$498,$GA$3,FALSE))</f>
        <v>Bästa trea EFGIJ</v>
      </c>
      <c r="G124" s="90"/>
      <c r="H124" s="85" t="s">
        <v>157</v>
      </c>
      <c r="I124" s="90"/>
      <c r="J124" s="85" t="str">
        <f t="shared" si="1142"/>
        <v/>
      </c>
      <c r="K124" s="160">
        <f>IF(OR(G124="",I124="",'Resultat &amp; tabell'!G124="",'Resultat &amp; tabell'!I124=""),0,IF(G124='Resultat &amp; tabell'!G124,1,0)+IF(I124='Resultat &amp; tabell'!I124,1,0)+IF(J124='Resultat &amp; tabell'!J124,3,0))</f>
        <v>0</v>
      </c>
      <c r="L124" s="155"/>
      <c r="M124" s="46"/>
      <c r="N124" s="46"/>
      <c r="O124" s="146"/>
      <c r="P124" s="147" t="str">
        <f t="shared" si="1143"/>
        <v/>
      </c>
      <c r="Q124" s="149"/>
      <c r="R124" s="148"/>
      <c r="S124" s="148"/>
      <c r="T124" s="148"/>
      <c r="U124" s="148"/>
      <c r="V124" s="148"/>
      <c r="W124" s="42"/>
      <c r="X124" s="44"/>
      <c r="Y124" s="44"/>
      <c r="Z124" s="150"/>
      <c r="AA124" s="150"/>
      <c r="AB124" s="150"/>
      <c r="AC124" s="151"/>
      <c r="AD124" s="85">
        <v>85</v>
      </c>
      <c r="AE124" s="86">
        <v>46206</v>
      </c>
      <c r="AF124" s="145" t="str">
        <f>IF($O$17="Resultat OK",$O$13,"Vinnare grupp B")</f>
        <v>Vinnare grupp B</v>
      </c>
      <c r="AG124" s="88" t="s">
        <v>157</v>
      </c>
      <c r="AH124" s="89" t="str">
        <f>IF($FN$19=TRUE,"Bästa trea EFGIJ",HLOOKUP("B",$GJ$3:$GQ$498,$GA$3,FALSE))</f>
        <v>Bästa trea EFGIJ</v>
      </c>
      <c r="AI124" s="90"/>
      <c r="AJ124" s="85" t="s">
        <v>157</v>
      </c>
      <c r="AK124" s="90"/>
      <c r="AL124" s="85" t="str">
        <f t="shared" si="1144"/>
        <v/>
      </c>
      <c r="AM124" s="58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>
        <f t="shared" si="1145"/>
        <v>85</v>
      </c>
      <c r="BR124" s="45" t="str">
        <f t="shared" si="1146"/>
        <v>Vinnare grupp B</v>
      </c>
      <c r="BS124" s="43" t="str">
        <f>IF(OR('Resultat &amp; tabell'!G124="",'Resultat &amp; tabell'!I124=""),"",'Resultat &amp; tabell'!D124)</f>
        <v/>
      </c>
      <c r="BT124" s="173">
        <f t="shared" si="1147"/>
        <v>0</v>
      </c>
      <c r="BU124" s="174">
        <f t="shared" si="1148"/>
        <v>0</v>
      </c>
      <c r="BV124" s="44">
        <f t="shared" si="1149"/>
        <v>0</v>
      </c>
      <c r="BW124" s="49"/>
      <c r="BX124" s="49"/>
      <c r="BY124" s="49"/>
      <c r="BZ124" s="49"/>
      <c r="CA124" s="49"/>
      <c r="CB124" s="14"/>
      <c r="CC124" s="49"/>
      <c r="CD124" s="49"/>
      <c r="CE124" s="14"/>
      <c r="CF124" s="14"/>
      <c r="CG124" s="49"/>
      <c r="CH124" s="49"/>
      <c r="CI124" s="49"/>
      <c r="CJ124" s="49"/>
      <c r="CK124" s="49"/>
      <c r="CL124" s="49"/>
      <c r="CM124" s="49"/>
      <c r="CN124" s="49"/>
      <c r="CO124" s="49"/>
      <c r="CP124" s="49"/>
      <c r="CQ124" s="49"/>
      <c r="CR124" s="49"/>
      <c r="CS124" s="49"/>
      <c r="CT124" s="49"/>
      <c r="CU124" s="49"/>
      <c r="CV124" s="49"/>
      <c r="CW124" s="49"/>
      <c r="CX124" s="49"/>
      <c r="CY124" s="14"/>
      <c r="CZ124" s="14"/>
      <c r="DA124" s="49"/>
      <c r="DB124" s="49"/>
      <c r="DC124" s="49"/>
      <c r="DD124" s="49"/>
      <c r="DE124" s="49"/>
      <c r="DF124" s="49"/>
      <c r="DG124" s="49"/>
      <c r="DH124" s="49"/>
      <c r="DI124" s="49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49"/>
      <c r="DU124" s="49"/>
      <c r="DV124" s="49"/>
      <c r="DW124" s="49"/>
      <c r="DX124" s="49"/>
      <c r="DY124" s="49"/>
      <c r="DZ124" s="49"/>
      <c r="EA124" s="49"/>
      <c r="EB124" s="49"/>
      <c r="EC124" s="49"/>
      <c r="ED124" s="49"/>
      <c r="EE124" s="49"/>
      <c r="EF124" s="49"/>
      <c r="EG124" s="49"/>
      <c r="EH124" s="49"/>
      <c r="EI124" s="49"/>
      <c r="EJ124" s="49"/>
      <c r="EK124" s="49"/>
      <c r="EL124" s="49"/>
      <c r="EM124" s="14"/>
      <c r="EN124" s="49"/>
      <c r="EO124" s="49"/>
      <c r="EP124" s="49"/>
      <c r="EQ124" s="49"/>
      <c r="ER124" s="49"/>
      <c r="ES124" s="49"/>
      <c r="ET124" s="49"/>
      <c r="EU124" s="49"/>
      <c r="EV124" s="49"/>
      <c r="EW124" s="49"/>
      <c r="EX124" s="49"/>
      <c r="EY124" s="49"/>
      <c r="EZ124" s="49"/>
      <c r="FA124" s="49"/>
      <c r="FB124" s="49"/>
      <c r="FC124" s="49"/>
      <c r="FD124" s="49"/>
      <c r="FE124" s="49"/>
      <c r="FF124" s="49"/>
      <c r="FG124" s="14"/>
      <c r="FH124" s="49"/>
      <c r="FI124" s="49"/>
      <c r="FJ124" s="14"/>
      <c r="FK124" s="42"/>
      <c r="FL124" s="42"/>
      <c r="FM124" s="42"/>
      <c r="FN124" s="42"/>
      <c r="FO124" s="42"/>
      <c r="FP124" s="42"/>
      <c r="FQ124" s="42"/>
      <c r="FR124" s="42"/>
      <c r="FS124" s="42"/>
      <c r="FT124" s="42"/>
      <c r="FU124" s="42"/>
      <c r="FV124" s="42"/>
      <c r="FW124" s="42"/>
      <c r="FX124" s="42"/>
      <c r="FY124" s="42"/>
      <c r="FZ124" s="44">
        <v>122</v>
      </c>
      <c r="GA124" s="44" t="str">
        <f t="shared" si="79"/>
        <v>CGBDJFLK</v>
      </c>
      <c r="GB124" s="44" t="s">
        <v>163</v>
      </c>
      <c r="GC124" s="44" t="s">
        <v>149</v>
      </c>
      <c r="GD124" s="44" t="s">
        <v>146</v>
      </c>
      <c r="GE124" s="44" t="s">
        <v>147</v>
      </c>
      <c r="GF124" s="44" t="s">
        <v>159</v>
      </c>
      <c r="GG124" s="44" t="s">
        <v>109</v>
      </c>
      <c r="GH124" s="44" t="s">
        <v>152</v>
      </c>
      <c r="GI124" s="44" t="s">
        <v>151</v>
      </c>
      <c r="GJ124" s="100" t="str">
        <f t="shared" ref="GJ124:GQ124" si="1162">VLOOKUP(GB124,$FM$3:$FN$15,2,FALSE)</f>
        <v>Haiti</v>
      </c>
      <c r="GK124" s="100" t="str">
        <f t="shared" si="1162"/>
        <v>Iran</v>
      </c>
      <c r="GL124" s="100" t="str">
        <f t="shared" si="1162"/>
        <v>Qatar</v>
      </c>
      <c r="GM124" s="100" t="str">
        <f t="shared" si="1162"/>
        <v>Australien</v>
      </c>
      <c r="GN124" s="100" t="str">
        <f t="shared" si="1162"/>
        <v>Österrike</v>
      </c>
      <c r="GO124" s="100" t="str">
        <f t="shared" si="1162"/>
        <v>Sverige</v>
      </c>
      <c r="GP124" s="100" t="str">
        <f t="shared" si="1162"/>
        <v>Ghana</v>
      </c>
      <c r="GQ124" s="100" t="str">
        <f t="shared" si="1162"/>
        <v>Uzbekistan</v>
      </c>
      <c r="GR124" s="42" t="str">
        <f t="shared" si="81"/>
        <v/>
      </c>
      <c r="GS124" s="42"/>
      <c r="GT124" s="42"/>
      <c r="GU124" s="42"/>
      <c r="GV124" s="42"/>
      <c r="GW124" s="42"/>
      <c r="GX124" s="127"/>
    </row>
    <row r="125" spans="1:206" ht="14.25" customHeight="1" x14ac:dyDescent="0.35">
      <c r="A125" s="42"/>
      <c r="B125" s="85">
        <v>86</v>
      </c>
      <c r="C125" s="86">
        <v>46207</v>
      </c>
      <c r="D125" s="145" t="str">
        <f>IF($O$89="Resultat OK",$O$85,"Vinnare grupp J")</f>
        <v>Vinnare grupp J</v>
      </c>
      <c r="E125" s="88" t="s">
        <v>157</v>
      </c>
      <c r="F125" s="89" t="str">
        <f>IF($O$71="Resultat OK",$O$68,"Tvåa grupp H")</f>
        <v>Tvåa grupp H</v>
      </c>
      <c r="G125" s="90"/>
      <c r="H125" s="85" t="s">
        <v>157</v>
      </c>
      <c r="I125" s="90"/>
      <c r="J125" s="85" t="str">
        <f t="shared" si="1142"/>
        <v/>
      </c>
      <c r="K125" s="160">
        <f>IF(OR(G125="",I125="",'Resultat &amp; tabell'!G125="",'Resultat &amp; tabell'!I125=""),0,IF(G125='Resultat &amp; tabell'!G125,1,0)+IF(I125='Resultat &amp; tabell'!I125,1,0)+IF(J125='Resultat &amp; tabell'!J125,3,0))</f>
        <v>0</v>
      </c>
      <c r="L125" s="155"/>
      <c r="M125" s="46"/>
      <c r="N125" s="46"/>
      <c r="O125" s="146"/>
      <c r="P125" s="147" t="str">
        <f t="shared" si="1143"/>
        <v/>
      </c>
      <c r="Q125" s="149"/>
      <c r="R125" s="148"/>
      <c r="S125" s="148"/>
      <c r="T125" s="148"/>
      <c r="U125" s="148"/>
      <c r="V125" s="148"/>
      <c r="W125" s="42"/>
      <c r="X125" s="44"/>
      <c r="Y125" s="44"/>
      <c r="Z125" s="150"/>
      <c r="AA125" s="150"/>
      <c r="AB125" s="150"/>
      <c r="AC125" s="151"/>
      <c r="AD125" s="85">
        <v>86</v>
      </c>
      <c r="AE125" s="86">
        <v>46207</v>
      </c>
      <c r="AF125" s="145" t="str">
        <f>IF($O$89="Resultat OK",$O$85,"Vinnare grupp J")</f>
        <v>Vinnare grupp J</v>
      </c>
      <c r="AG125" s="88" t="s">
        <v>157</v>
      </c>
      <c r="AH125" s="89" t="str">
        <f>IF($O$71="Resultat OK",$O$68,"Tvåa grupp H")</f>
        <v>Tvåa grupp H</v>
      </c>
      <c r="AI125" s="90"/>
      <c r="AJ125" s="85" t="s">
        <v>157</v>
      </c>
      <c r="AK125" s="90"/>
      <c r="AL125" s="85" t="str">
        <f t="shared" si="1144"/>
        <v/>
      </c>
      <c r="AM125" s="58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>
        <f t="shared" si="1145"/>
        <v>86</v>
      </c>
      <c r="BR125" s="45" t="str">
        <f t="shared" si="1146"/>
        <v>Vinnare grupp J</v>
      </c>
      <c r="BS125" s="43" t="str">
        <f>IF(OR('Resultat &amp; tabell'!G125="",'Resultat &amp; tabell'!I125=""),"",'Resultat &amp; tabell'!D125)</f>
        <v/>
      </c>
      <c r="BT125" s="173">
        <f t="shared" si="1147"/>
        <v>0</v>
      </c>
      <c r="BU125" s="174">
        <f t="shared" si="1148"/>
        <v>0</v>
      </c>
      <c r="BV125" s="44">
        <f t="shared" si="1149"/>
        <v>0</v>
      </c>
      <c r="BW125" s="49"/>
      <c r="BX125" s="49"/>
      <c r="BY125" s="49"/>
      <c r="BZ125" s="49"/>
      <c r="CA125" s="49"/>
      <c r="CB125" s="14"/>
      <c r="CC125" s="49"/>
      <c r="CD125" s="49"/>
      <c r="CE125" s="14"/>
      <c r="CF125" s="14"/>
      <c r="CG125" s="49"/>
      <c r="CH125" s="49"/>
      <c r="CI125" s="49"/>
      <c r="CJ125" s="49"/>
      <c r="CK125" s="49"/>
      <c r="CL125" s="49"/>
      <c r="CM125" s="49"/>
      <c r="CN125" s="49"/>
      <c r="CO125" s="49"/>
      <c r="CP125" s="49"/>
      <c r="CQ125" s="49"/>
      <c r="CR125" s="49"/>
      <c r="CS125" s="49"/>
      <c r="CT125" s="49"/>
      <c r="CU125" s="49"/>
      <c r="CV125" s="49"/>
      <c r="CW125" s="49"/>
      <c r="CX125" s="49"/>
      <c r="CY125" s="14"/>
      <c r="CZ125" s="14"/>
      <c r="DA125" s="49"/>
      <c r="DB125" s="49"/>
      <c r="DC125" s="49"/>
      <c r="DD125" s="49"/>
      <c r="DE125" s="49"/>
      <c r="DF125" s="49"/>
      <c r="DG125" s="49"/>
      <c r="DH125" s="49"/>
      <c r="DI125" s="49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49"/>
      <c r="DU125" s="49"/>
      <c r="DV125" s="49"/>
      <c r="DW125" s="49"/>
      <c r="DX125" s="49"/>
      <c r="DY125" s="49"/>
      <c r="DZ125" s="49"/>
      <c r="EA125" s="49"/>
      <c r="EB125" s="49"/>
      <c r="EC125" s="49"/>
      <c r="ED125" s="49"/>
      <c r="EE125" s="49"/>
      <c r="EF125" s="49"/>
      <c r="EG125" s="49"/>
      <c r="EH125" s="49"/>
      <c r="EI125" s="49"/>
      <c r="EJ125" s="49"/>
      <c r="EK125" s="49"/>
      <c r="EL125" s="49"/>
      <c r="EM125" s="14"/>
      <c r="EN125" s="49"/>
      <c r="EO125" s="49"/>
      <c r="EP125" s="49"/>
      <c r="EQ125" s="49"/>
      <c r="ER125" s="49"/>
      <c r="ES125" s="49"/>
      <c r="ET125" s="49"/>
      <c r="EU125" s="49"/>
      <c r="EV125" s="49"/>
      <c r="EW125" s="49"/>
      <c r="EX125" s="49"/>
      <c r="EY125" s="49"/>
      <c r="EZ125" s="49"/>
      <c r="FA125" s="49"/>
      <c r="FB125" s="49"/>
      <c r="FC125" s="49"/>
      <c r="FD125" s="49"/>
      <c r="FE125" s="49"/>
      <c r="FF125" s="49"/>
      <c r="FG125" s="14"/>
      <c r="FH125" s="49"/>
      <c r="FI125" s="49"/>
      <c r="FJ125" s="14"/>
      <c r="FK125" s="42"/>
      <c r="FL125" s="42"/>
      <c r="FM125" s="42"/>
      <c r="FN125" s="42"/>
      <c r="FO125" s="42"/>
      <c r="FP125" s="42"/>
      <c r="FQ125" s="42"/>
      <c r="FR125" s="42"/>
      <c r="FS125" s="42"/>
      <c r="FT125" s="42"/>
      <c r="FU125" s="42"/>
      <c r="FV125" s="42"/>
      <c r="FW125" s="42"/>
      <c r="FX125" s="42"/>
      <c r="FY125" s="42"/>
      <c r="FZ125" s="44">
        <v>123</v>
      </c>
      <c r="GA125" s="44" t="str">
        <f t="shared" si="79"/>
        <v>CGBDIFLK</v>
      </c>
      <c r="GB125" s="44" t="s">
        <v>163</v>
      </c>
      <c r="GC125" s="44" t="s">
        <v>149</v>
      </c>
      <c r="GD125" s="44" t="s">
        <v>146</v>
      </c>
      <c r="GE125" s="44" t="s">
        <v>147</v>
      </c>
      <c r="GF125" s="44" t="s">
        <v>150</v>
      </c>
      <c r="GG125" s="44" t="s">
        <v>109</v>
      </c>
      <c r="GH125" s="44" t="s">
        <v>152</v>
      </c>
      <c r="GI125" s="44" t="s">
        <v>151</v>
      </c>
      <c r="GJ125" s="100" t="str">
        <f t="shared" ref="GJ125:GQ125" si="1163">VLOOKUP(GB125,$FM$3:$FN$15,2,FALSE)</f>
        <v>Haiti</v>
      </c>
      <c r="GK125" s="100" t="str">
        <f t="shared" si="1163"/>
        <v>Iran</v>
      </c>
      <c r="GL125" s="100" t="str">
        <f t="shared" si="1163"/>
        <v>Qatar</v>
      </c>
      <c r="GM125" s="100" t="str">
        <f t="shared" si="1163"/>
        <v>Australien</v>
      </c>
      <c r="GN125" s="100" t="str">
        <f t="shared" si="1163"/>
        <v>Irak</v>
      </c>
      <c r="GO125" s="100" t="str">
        <f t="shared" si="1163"/>
        <v>Sverige</v>
      </c>
      <c r="GP125" s="100" t="str">
        <f t="shared" si="1163"/>
        <v>Ghana</v>
      </c>
      <c r="GQ125" s="100" t="str">
        <f t="shared" si="1163"/>
        <v>Uzbekistan</v>
      </c>
      <c r="GR125" s="42" t="str">
        <f t="shared" si="81"/>
        <v/>
      </c>
      <c r="GS125" s="42"/>
      <c r="GT125" s="42"/>
      <c r="GU125" s="42"/>
      <c r="GV125" s="42"/>
      <c r="GW125" s="42"/>
      <c r="GX125" s="127"/>
    </row>
    <row r="126" spans="1:206" ht="14.25" customHeight="1" x14ac:dyDescent="0.35">
      <c r="A126" s="42"/>
      <c r="B126" s="85">
        <v>87</v>
      </c>
      <c r="C126" s="86">
        <v>46207</v>
      </c>
      <c r="D126" s="145" t="str">
        <f>IF($O$98="Resultat OK",$O$94,"Vinnare grupp K")</f>
        <v>Vinnare grupp K</v>
      </c>
      <c r="E126" s="88" t="s">
        <v>157</v>
      </c>
      <c r="F126" s="89" t="str">
        <f>IF($FN$19=TRUE,"Bästa trea DEIJL",HLOOKUP("K",$GJ$3:$GQ$498,$GA$3,FALSE))</f>
        <v>Bästa trea DEIJL</v>
      </c>
      <c r="G126" s="90"/>
      <c r="H126" s="85" t="s">
        <v>157</v>
      </c>
      <c r="I126" s="90"/>
      <c r="J126" s="85" t="str">
        <f t="shared" si="1142"/>
        <v/>
      </c>
      <c r="K126" s="160">
        <f>IF(OR(G126="",I126="",'Resultat &amp; tabell'!G126="",'Resultat &amp; tabell'!I126=""),0,IF(G126='Resultat &amp; tabell'!G126,1,0)+IF(I126='Resultat &amp; tabell'!I126,1,0)+IF(J126='Resultat &amp; tabell'!J126,3,0))</f>
        <v>0</v>
      </c>
      <c r="L126" s="155"/>
      <c r="M126" s="46"/>
      <c r="N126" s="46"/>
      <c r="O126" s="146"/>
      <c r="P126" s="147" t="str">
        <f t="shared" si="1143"/>
        <v/>
      </c>
      <c r="Q126" s="149"/>
      <c r="R126" s="148"/>
      <c r="S126" s="148"/>
      <c r="T126" s="148"/>
      <c r="U126" s="148"/>
      <c r="V126" s="148"/>
      <c r="W126" s="42"/>
      <c r="X126" s="44"/>
      <c r="Y126" s="44"/>
      <c r="Z126" s="150"/>
      <c r="AA126" s="150"/>
      <c r="AB126" s="150"/>
      <c r="AC126" s="151"/>
      <c r="AD126" s="85">
        <v>87</v>
      </c>
      <c r="AE126" s="86">
        <v>46207</v>
      </c>
      <c r="AF126" s="145" t="str">
        <f>IF($O$98="Resultat OK",$O$94,"Vinnare grupp K")</f>
        <v>Vinnare grupp K</v>
      </c>
      <c r="AG126" s="88" t="s">
        <v>157</v>
      </c>
      <c r="AH126" s="89" t="str">
        <f>IF($FN$19=TRUE,"Bästa trea DEIJL",HLOOKUP("K",$GJ$3:$GQ$498,$GA$3,FALSE))</f>
        <v>Bästa trea DEIJL</v>
      </c>
      <c r="AI126" s="90"/>
      <c r="AJ126" s="85" t="s">
        <v>157</v>
      </c>
      <c r="AK126" s="90"/>
      <c r="AL126" s="85" t="str">
        <f t="shared" si="1144"/>
        <v/>
      </c>
      <c r="AM126" s="58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>
        <f t="shared" si="1145"/>
        <v>87</v>
      </c>
      <c r="BR126" s="45" t="str">
        <f t="shared" si="1146"/>
        <v>Vinnare grupp K</v>
      </c>
      <c r="BS126" s="43" t="str">
        <f>IF(OR('Resultat &amp; tabell'!G126="",'Resultat &amp; tabell'!I126=""),"",'Resultat &amp; tabell'!D126)</f>
        <v/>
      </c>
      <c r="BT126" s="173">
        <f t="shared" si="1147"/>
        <v>0</v>
      </c>
      <c r="BU126" s="174">
        <f t="shared" si="1148"/>
        <v>0</v>
      </c>
      <c r="BV126" s="44">
        <f t="shared" si="1149"/>
        <v>0</v>
      </c>
      <c r="BW126" s="49"/>
      <c r="BX126" s="49"/>
      <c r="BY126" s="49"/>
      <c r="BZ126" s="49"/>
      <c r="CA126" s="49"/>
      <c r="CB126" s="14"/>
      <c r="CC126" s="49"/>
      <c r="CD126" s="49"/>
      <c r="CE126" s="14"/>
      <c r="CF126" s="14"/>
      <c r="CG126" s="49"/>
      <c r="CH126" s="49"/>
      <c r="CI126" s="49"/>
      <c r="CJ126" s="49"/>
      <c r="CK126" s="49"/>
      <c r="CL126" s="49"/>
      <c r="CM126" s="49"/>
      <c r="CN126" s="49"/>
      <c r="CO126" s="49"/>
      <c r="CP126" s="49"/>
      <c r="CQ126" s="49"/>
      <c r="CR126" s="49"/>
      <c r="CS126" s="49"/>
      <c r="CT126" s="49"/>
      <c r="CU126" s="49"/>
      <c r="CV126" s="49"/>
      <c r="CW126" s="49"/>
      <c r="CX126" s="49"/>
      <c r="CY126" s="14"/>
      <c r="CZ126" s="14"/>
      <c r="DA126" s="49"/>
      <c r="DB126" s="49"/>
      <c r="DC126" s="49"/>
      <c r="DD126" s="49"/>
      <c r="DE126" s="49"/>
      <c r="DF126" s="49"/>
      <c r="DG126" s="49"/>
      <c r="DH126" s="49"/>
      <c r="DI126" s="49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49"/>
      <c r="DU126" s="49"/>
      <c r="DV126" s="49"/>
      <c r="DW126" s="49"/>
      <c r="DX126" s="49"/>
      <c r="DY126" s="49"/>
      <c r="DZ126" s="49"/>
      <c r="EA126" s="49"/>
      <c r="EB126" s="49"/>
      <c r="EC126" s="49"/>
      <c r="ED126" s="49"/>
      <c r="EE126" s="49"/>
      <c r="EF126" s="49"/>
      <c r="EG126" s="49"/>
      <c r="EH126" s="49"/>
      <c r="EI126" s="49"/>
      <c r="EJ126" s="49"/>
      <c r="EK126" s="49"/>
      <c r="EL126" s="49"/>
      <c r="EM126" s="14"/>
      <c r="EN126" s="49"/>
      <c r="EO126" s="49"/>
      <c r="EP126" s="49"/>
      <c r="EQ126" s="49"/>
      <c r="ER126" s="49"/>
      <c r="ES126" s="49"/>
      <c r="ET126" s="49"/>
      <c r="EU126" s="49"/>
      <c r="EV126" s="49"/>
      <c r="EW126" s="49"/>
      <c r="EX126" s="49"/>
      <c r="EY126" s="49"/>
      <c r="EZ126" s="49"/>
      <c r="FA126" s="49"/>
      <c r="FB126" s="49"/>
      <c r="FC126" s="49"/>
      <c r="FD126" s="49"/>
      <c r="FE126" s="49"/>
      <c r="FF126" s="49"/>
      <c r="FG126" s="14"/>
      <c r="FH126" s="49"/>
      <c r="FI126" s="49"/>
      <c r="FJ126" s="14"/>
      <c r="FK126" s="42"/>
      <c r="FL126" s="42"/>
      <c r="FM126" s="42"/>
      <c r="FN126" s="42"/>
      <c r="FO126" s="42"/>
      <c r="FP126" s="42"/>
      <c r="FQ126" s="42"/>
      <c r="FR126" s="42"/>
      <c r="FS126" s="42"/>
      <c r="FT126" s="42"/>
      <c r="FU126" s="42"/>
      <c r="FV126" s="42"/>
      <c r="FW126" s="42"/>
      <c r="FX126" s="42"/>
      <c r="FY126" s="42"/>
      <c r="FZ126" s="44">
        <v>124</v>
      </c>
      <c r="GA126" s="44" t="str">
        <f t="shared" si="79"/>
        <v>CGBDJFLI</v>
      </c>
      <c r="GB126" s="44" t="s">
        <v>163</v>
      </c>
      <c r="GC126" s="44" t="s">
        <v>149</v>
      </c>
      <c r="GD126" s="44" t="s">
        <v>146</v>
      </c>
      <c r="GE126" s="44" t="s">
        <v>147</v>
      </c>
      <c r="GF126" s="44" t="s">
        <v>159</v>
      </c>
      <c r="GG126" s="44" t="s">
        <v>109</v>
      </c>
      <c r="GH126" s="44" t="s">
        <v>152</v>
      </c>
      <c r="GI126" s="44" t="s">
        <v>150</v>
      </c>
      <c r="GJ126" s="100" t="str">
        <f t="shared" ref="GJ126:GQ126" si="1164">VLOOKUP(GB126,$FM$3:$FN$15,2,FALSE)</f>
        <v>Haiti</v>
      </c>
      <c r="GK126" s="100" t="str">
        <f t="shared" si="1164"/>
        <v>Iran</v>
      </c>
      <c r="GL126" s="100" t="str">
        <f t="shared" si="1164"/>
        <v>Qatar</v>
      </c>
      <c r="GM126" s="100" t="str">
        <f t="shared" si="1164"/>
        <v>Australien</v>
      </c>
      <c r="GN126" s="100" t="str">
        <f t="shared" si="1164"/>
        <v>Österrike</v>
      </c>
      <c r="GO126" s="100" t="str">
        <f t="shared" si="1164"/>
        <v>Sverige</v>
      </c>
      <c r="GP126" s="100" t="str">
        <f t="shared" si="1164"/>
        <v>Ghana</v>
      </c>
      <c r="GQ126" s="100" t="str">
        <f t="shared" si="1164"/>
        <v>Irak</v>
      </c>
      <c r="GR126" s="42" t="str">
        <f t="shared" si="81"/>
        <v/>
      </c>
      <c r="GS126" s="42"/>
      <c r="GT126" s="42"/>
      <c r="GU126" s="42"/>
      <c r="GV126" s="42"/>
      <c r="GW126" s="42"/>
      <c r="GX126" s="127"/>
    </row>
    <row r="127" spans="1:206" ht="14.25" customHeight="1" x14ac:dyDescent="0.35">
      <c r="A127" s="42"/>
      <c r="B127" s="85">
        <v>88</v>
      </c>
      <c r="C127" s="86">
        <v>46206</v>
      </c>
      <c r="D127" s="145" t="str">
        <f>IF($O$35="Resultat OK",$O$32,"Tvåa grupp D")</f>
        <v>Tvåa grupp D</v>
      </c>
      <c r="E127" s="88" t="s">
        <v>157</v>
      </c>
      <c r="F127" s="89" t="str">
        <f>IF($O$62="Resultat OK",$O$59,"Tvåa grupp G")</f>
        <v>Tvåa grupp G</v>
      </c>
      <c r="G127" s="90"/>
      <c r="H127" s="85" t="s">
        <v>157</v>
      </c>
      <c r="I127" s="90"/>
      <c r="J127" s="85" t="str">
        <f t="shared" si="1142"/>
        <v/>
      </c>
      <c r="K127" s="160">
        <f>IF(OR(G127="",I127="",'Resultat &amp; tabell'!G127="",'Resultat &amp; tabell'!I127=""),0,IF(G127='Resultat &amp; tabell'!G127,1,0)+IF(I127='Resultat &amp; tabell'!I127,1,0)+IF(J127='Resultat &amp; tabell'!J127,3,0))</f>
        <v>0</v>
      </c>
      <c r="L127" s="155"/>
      <c r="M127" s="46"/>
      <c r="N127" s="46"/>
      <c r="O127" s="146"/>
      <c r="P127" s="147" t="str">
        <f t="shared" si="1143"/>
        <v/>
      </c>
      <c r="Q127" s="149"/>
      <c r="R127" s="148"/>
      <c r="S127" s="148"/>
      <c r="T127" s="148"/>
      <c r="U127" s="148"/>
      <c r="V127" s="148"/>
      <c r="W127" s="42"/>
      <c r="X127" s="44"/>
      <c r="Y127" s="44"/>
      <c r="Z127" s="150"/>
      <c r="AA127" s="150"/>
      <c r="AB127" s="150"/>
      <c r="AC127" s="151"/>
      <c r="AD127" s="85">
        <v>88</v>
      </c>
      <c r="AE127" s="86">
        <v>46206</v>
      </c>
      <c r="AF127" s="145" t="str">
        <f>IF($O$35="Resultat OK",$O$32,"Tvåa grupp D")</f>
        <v>Tvåa grupp D</v>
      </c>
      <c r="AG127" s="88" t="s">
        <v>157</v>
      </c>
      <c r="AH127" s="89" t="str">
        <f>IF($O$62="Resultat OK",$O$59,"Tvåa grupp G")</f>
        <v>Tvåa grupp G</v>
      </c>
      <c r="AI127" s="90"/>
      <c r="AJ127" s="85" t="s">
        <v>157</v>
      </c>
      <c r="AK127" s="90"/>
      <c r="AL127" s="85" t="str">
        <f t="shared" si="1144"/>
        <v/>
      </c>
      <c r="AM127" s="58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>
        <f t="shared" si="1145"/>
        <v>88</v>
      </c>
      <c r="BR127" s="45" t="str">
        <f t="shared" si="1146"/>
        <v>Tvåa grupp D</v>
      </c>
      <c r="BS127" s="43" t="str">
        <f>IF(OR('Resultat &amp; tabell'!G127="",'Resultat &amp; tabell'!I127=""),"",'Resultat &amp; tabell'!D127)</f>
        <v/>
      </c>
      <c r="BT127" s="173">
        <f t="shared" si="1147"/>
        <v>0</v>
      </c>
      <c r="BU127" s="174">
        <f t="shared" si="1148"/>
        <v>0</v>
      </c>
      <c r="BV127" s="44">
        <f t="shared" si="1149"/>
        <v>0</v>
      </c>
      <c r="BW127" s="49"/>
      <c r="BX127" s="49"/>
      <c r="BY127" s="49"/>
      <c r="BZ127" s="49"/>
      <c r="CA127" s="49"/>
      <c r="CB127" s="14"/>
      <c r="CC127" s="49"/>
      <c r="CD127" s="49"/>
      <c r="CE127" s="14"/>
      <c r="CF127" s="14"/>
      <c r="CG127" s="49"/>
      <c r="CH127" s="49"/>
      <c r="CI127" s="49"/>
      <c r="CJ127" s="49"/>
      <c r="CK127" s="49"/>
      <c r="CL127" s="49"/>
      <c r="CM127" s="49"/>
      <c r="CN127" s="49"/>
      <c r="CO127" s="49"/>
      <c r="CP127" s="49"/>
      <c r="CQ127" s="49"/>
      <c r="CR127" s="49"/>
      <c r="CS127" s="49"/>
      <c r="CT127" s="49"/>
      <c r="CU127" s="49"/>
      <c r="CV127" s="49"/>
      <c r="CW127" s="49"/>
      <c r="CX127" s="49"/>
      <c r="CY127" s="14"/>
      <c r="CZ127" s="14"/>
      <c r="DA127" s="49"/>
      <c r="DB127" s="49"/>
      <c r="DC127" s="49"/>
      <c r="DD127" s="49"/>
      <c r="DE127" s="49"/>
      <c r="DF127" s="49"/>
      <c r="DG127" s="49"/>
      <c r="DH127" s="49"/>
      <c r="DI127" s="49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49"/>
      <c r="DU127" s="49"/>
      <c r="DV127" s="49"/>
      <c r="DW127" s="49"/>
      <c r="DX127" s="49"/>
      <c r="DY127" s="49"/>
      <c r="DZ127" s="49"/>
      <c r="EA127" s="49"/>
      <c r="EB127" s="49"/>
      <c r="EC127" s="49"/>
      <c r="ED127" s="49"/>
      <c r="EE127" s="49"/>
      <c r="EF127" s="49"/>
      <c r="EG127" s="49"/>
      <c r="EH127" s="49"/>
      <c r="EI127" s="49"/>
      <c r="EJ127" s="49"/>
      <c r="EK127" s="49"/>
      <c r="EL127" s="49"/>
      <c r="EM127" s="14"/>
      <c r="EN127" s="49"/>
      <c r="EO127" s="49"/>
      <c r="EP127" s="49"/>
      <c r="EQ127" s="49"/>
      <c r="ER127" s="49"/>
      <c r="ES127" s="49"/>
      <c r="ET127" s="49"/>
      <c r="EU127" s="49"/>
      <c r="EV127" s="49"/>
      <c r="EW127" s="49"/>
      <c r="EX127" s="49"/>
      <c r="EY127" s="49"/>
      <c r="EZ127" s="49"/>
      <c r="FA127" s="49"/>
      <c r="FB127" s="49"/>
      <c r="FC127" s="49"/>
      <c r="FD127" s="49"/>
      <c r="FE127" s="49"/>
      <c r="FF127" s="49"/>
      <c r="FG127" s="14"/>
      <c r="FH127" s="49"/>
      <c r="FI127" s="49"/>
      <c r="FJ127" s="14"/>
      <c r="FK127" s="42"/>
      <c r="FL127" s="42"/>
      <c r="FM127" s="42"/>
      <c r="FN127" s="42"/>
      <c r="FO127" s="42"/>
      <c r="FP127" s="42"/>
      <c r="FQ127" s="42"/>
      <c r="FR127" s="42"/>
      <c r="FS127" s="42"/>
      <c r="FT127" s="42"/>
      <c r="FU127" s="42"/>
      <c r="FV127" s="42"/>
      <c r="FW127" s="42"/>
      <c r="FX127" s="42"/>
      <c r="FY127" s="42"/>
      <c r="FZ127" s="44">
        <v>125</v>
      </c>
      <c r="GA127" s="44" t="str">
        <f t="shared" si="79"/>
        <v>CGBDJFIK</v>
      </c>
      <c r="GB127" s="44" t="s">
        <v>163</v>
      </c>
      <c r="GC127" s="44" t="s">
        <v>149</v>
      </c>
      <c r="GD127" s="44" t="s">
        <v>146</v>
      </c>
      <c r="GE127" s="44" t="s">
        <v>147</v>
      </c>
      <c r="GF127" s="44" t="s">
        <v>159</v>
      </c>
      <c r="GG127" s="44" t="s">
        <v>109</v>
      </c>
      <c r="GH127" s="44" t="s">
        <v>150</v>
      </c>
      <c r="GI127" s="44" t="s">
        <v>151</v>
      </c>
      <c r="GJ127" s="100" t="str">
        <f t="shared" ref="GJ127:GQ127" si="1165">VLOOKUP(GB127,$FM$3:$FN$15,2,FALSE)</f>
        <v>Haiti</v>
      </c>
      <c r="GK127" s="100" t="str">
        <f t="shared" si="1165"/>
        <v>Iran</v>
      </c>
      <c r="GL127" s="100" t="str">
        <f t="shared" si="1165"/>
        <v>Qatar</v>
      </c>
      <c r="GM127" s="100" t="str">
        <f t="shared" si="1165"/>
        <v>Australien</v>
      </c>
      <c r="GN127" s="100" t="str">
        <f t="shared" si="1165"/>
        <v>Österrike</v>
      </c>
      <c r="GO127" s="100" t="str">
        <f t="shared" si="1165"/>
        <v>Sverige</v>
      </c>
      <c r="GP127" s="100" t="str">
        <f t="shared" si="1165"/>
        <v>Irak</v>
      </c>
      <c r="GQ127" s="100" t="str">
        <f t="shared" si="1165"/>
        <v>Uzbekistan</v>
      </c>
      <c r="GR127" s="42" t="str">
        <f t="shared" si="81"/>
        <v/>
      </c>
      <c r="GS127" s="42"/>
      <c r="GT127" s="42"/>
      <c r="GU127" s="42"/>
      <c r="GV127" s="42"/>
      <c r="GW127" s="42"/>
      <c r="GX127" s="127"/>
    </row>
    <row r="128" spans="1:206" ht="14.25" customHeight="1" x14ac:dyDescent="0.35">
      <c r="A128" s="42"/>
      <c r="B128" s="44"/>
      <c r="C128" s="71"/>
      <c r="D128" s="43"/>
      <c r="E128" s="44"/>
      <c r="F128" s="43"/>
      <c r="G128" s="141"/>
      <c r="H128" s="91"/>
      <c r="I128" s="141"/>
      <c r="J128" s="44"/>
      <c r="K128" s="91"/>
      <c r="L128" s="155"/>
      <c r="M128" s="46"/>
      <c r="N128" s="46"/>
      <c r="O128" s="42"/>
      <c r="P128" s="127"/>
      <c r="Q128" s="127"/>
      <c r="R128" s="127"/>
      <c r="S128" s="127"/>
      <c r="T128" s="127"/>
      <c r="U128" s="127"/>
      <c r="V128" s="43"/>
      <c r="W128" s="42"/>
      <c r="X128" s="44"/>
      <c r="Y128" s="44"/>
      <c r="Z128" s="150"/>
      <c r="AA128" s="150"/>
      <c r="AB128" s="150"/>
      <c r="AC128" s="151"/>
      <c r="AD128" s="150"/>
      <c r="AE128" s="150"/>
      <c r="AF128" s="150"/>
      <c r="AG128" s="14"/>
      <c r="AH128" s="14"/>
      <c r="AI128" s="141"/>
      <c r="AJ128" s="91"/>
      <c r="AK128" s="141"/>
      <c r="AL128" s="91"/>
      <c r="AM128" s="91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49"/>
      <c r="AY128" s="49"/>
      <c r="AZ128" s="49"/>
      <c r="BA128" s="49"/>
      <c r="BB128" s="49"/>
      <c r="BC128" s="49"/>
      <c r="BD128" s="49"/>
      <c r="BE128" s="49"/>
      <c r="BF128" s="49"/>
      <c r="BG128" s="49"/>
      <c r="BH128" s="49"/>
      <c r="BI128" s="49"/>
      <c r="BJ128" s="49"/>
      <c r="BK128" s="49"/>
      <c r="BL128" s="49"/>
      <c r="BM128" s="49"/>
      <c r="BN128" s="49"/>
      <c r="BO128" s="49"/>
      <c r="BP128" s="49"/>
      <c r="BQ128" s="49">
        <f t="shared" ref="BQ128:BQ143" si="1166">B112</f>
        <v>73</v>
      </c>
      <c r="BR128" s="45" t="str">
        <f t="shared" ref="BR128:BR143" si="1167">F112</f>
        <v>Tvåa grupp B</v>
      </c>
      <c r="BS128" s="43" t="str">
        <f>IF(OR('Resultat &amp; tabell'!G112="",'Resultat &amp; tabell'!I112=""),"",'Resultat &amp; tabell'!F112)</f>
        <v/>
      </c>
      <c r="BT128" s="173">
        <f t="shared" si="1147"/>
        <v>0</v>
      </c>
      <c r="BU128" s="174">
        <f t="shared" si="1148"/>
        <v>0</v>
      </c>
      <c r="BV128" s="44">
        <f t="shared" si="1149"/>
        <v>0</v>
      </c>
      <c r="BW128" s="49"/>
      <c r="BX128" s="49"/>
      <c r="BY128" s="49"/>
      <c r="BZ128" s="49"/>
      <c r="CA128" s="49"/>
      <c r="CB128" s="14"/>
      <c r="CC128" s="49"/>
      <c r="CD128" s="49"/>
      <c r="CE128" s="14"/>
      <c r="CF128" s="14"/>
      <c r="CG128" s="49"/>
      <c r="CH128" s="49"/>
      <c r="CI128" s="49"/>
      <c r="CJ128" s="49"/>
      <c r="CK128" s="49"/>
      <c r="CL128" s="49"/>
      <c r="CM128" s="49"/>
      <c r="CN128" s="49"/>
      <c r="CO128" s="49"/>
      <c r="CP128" s="49"/>
      <c r="CQ128" s="49"/>
      <c r="CR128" s="49"/>
      <c r="CS128" s="49"/>
      <c r="CT128" s="49"/>
      <c r="CU128" s="49"/>
      <c r="CV128" s="49"/>
      <c r="CW128" s="49"/>
      <c r="CX128" s="49"/>
      <c r="CY128" s="14"/>
      <c r="CZ128" s="14"/>
      <c r="DA128" s="49"/>
      <c r="DB128" s="49"/>
      <c r="DC128" s="49"/>
      <c r="DD128" s="49"/>
      <c r="DE128" s="49"/>
      <c r="DF128" s="49"/>
      <c r="DG128" s="49"/>
      <c r="DH128" s="49"/>
      <c r="DI128" s="49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49"/>
      <c r="DU128" s="49"/>
      <c r="DV128" s="49"/>
      <c r="DW128" s="49"/>
      <c r="DX128" s="49"/>
      <c r="DY128" s="49"/>
      <c r="DZ128" s="49"/>
      <c r="EA128" s="49"/>
      <c r="EB128" s="49"/>
      <c r="EC128" s="49"/>
      <c r="ED128" s="49"/>
      <c r="EE128" s="49"/>
      <c r="EF128" s="49"/>
      <c r="EG128" s="49"/>
      <c r="EH128" s="49"/>
      <c r="EI128" s="49"/>
      <c r="EJ128" s="49"/>
      <c r="EK128" s="49"/>
      <c r="EL128" s="49"/>
      <c r="EM128" s="14"/>
      <c r="EN128" s="49"/>
      <c r="EO128" s="49"/>
      <c r="EP128" s="49"/>
      <c r="EQ128" s="49"/>
      <c r="ER128" s="49"/>
      <c r="ES128" s="49"/>
      <c r="ET128" s="49"/>
      <c r="EU128" s="49"/>
      <c r="EV128" s="49"/>
      <c r="EW128" s="49"/>
      <c r="EX128" s="49"/>
      <c r="EY128" s="49"/>
      <c r="EZ128" s="49"/>
      <c r="FA128" s="49"/>
      <c r="FB128" s="49"/>
      <c r="FC128" s="49"/>
      <c r="FD128" s="49"/>
      <c r="FE128" s="49"/>
      <c r="FF128" s="49"/>
      <c r="FG128" s="14"/>
      <c r="FH128" s="49"/>
      <c r="FI128" s="49"/>
      <c r="FJ128" s="14"/>
      <c r="FK128" s="42"/>
      <c r="FL128" s="42"/>
      <c r="FM128" s="42"/>
      <c r="FN128" s="42"/>
      <c r="FO128" s="42"/>
      <c r="FP128" s="42"/>
      <c r="FQ128" s="42"/>
      <c r="FR128" s="42"/>
      <c r="FS128" s="42"/>
      <c r="FT128" s="42"/>
      <c r="FU128" s="42"/>
      <c r="FV128" s="42"/>
      <c r="FW128" s="42"/>
      <c r="FX128" s="42"/>
      <c r="FY128" s="42"/>
      <c r="FZ128" s="44">
        <v>126</v>
      </c>
      <c r="GA128" s="44" t="str">
        <f t="shared" si="79"/>
        <v>CGBDHFLK</v>
      </c>
      <c r="GB128" s="44" t="s">
        <v>163</v>
      </c>
      <c r="GC128" s="44" t="s">
        <v>149</v>
      </c>
      <c r="GD128" s="44" t="s">
        <v>146</v>
      </c>
      <c r="GE128" s="44" t="s">
        <v>147</v>
      </c>
      <c r="GF128" s="44" t="s">
        <v>160</v>
      </c>
      <c r="GG128" s="44" t="s">
        <v>109</v>
      </c>
      <c r="GH128" s="44" t="s">
        <v>152</v>
      </c>
      <c r="GI128" s="44" t="s">
        <v>151</v>
      </c>
      <c r="GJ128" s="100" t="str">
        <f t="shared" ref="GJ128:GQ128" si="1168">VLOOKUP(GB128,$FM$3:$FN$15,2,FALSE)</f>
        <v>Haiti</v>
      </c>
      <c r="GK128" s="100" t="str">
        <f t="shared" si="1168"/>
        <v>Iran</v>
      </c>
      <c r="GL128" s="100" t="str">
        <f t="shared" si="1168"/>
        <v>Qatar</v>
      </c>
      <c r="GM128" s="100" t="str">
        <f t="shared" si="1168"/>
        <v>Australien</v>
      </c>
      <c r="GN128" s="100" t="str">
        <f t="shared" si="1168"/>
        <v>Saudiarabien</v>
      </c>
      <c r="GO128" s="100" t="str">
        <f t="shared" si="1168"/>
        <v>Sverige</v>
      </c>
      <c r="GP128" s="100" t="str">
        <f t="shared" si="1168"/>
        <v>Ghana</v>
      </c>
      <c r="GQ128" s="100" t="str">
        <f t="shared" si="1168"/>
        <v>Uzbekistan</v>
      </c>
      <c r="GR128" s="42" t="str">
        <f t="shared" si="81"/>
        <v/>
      </c>
      <c r="GS128" s="42"/>
      <c r="GT128" s="42"/>
      <c r="GU128" s="42"/>
      <c r="GV128" s="42"/>
      <c r="GW128" s="42"/>
      <c r="GX128" s="127"/>
    </row>
    <row r="129" spans="1:206" ht="14.25" customHeight="1" x14ac:dyDescent="0.35">
      <c r="A129" s="42"/>
      <c r="B129" s="54" t="s">
        <v>71</v>
      </c>
      <c r="C129" s="71"/>
      <c r="D129" s="43"/>
      <c r="E129" s="44"/>
      <c r="F129" s="43"/>
      <c r="G129" s="44"/>
      <c r="H129" s="44"/>
      <c r="I129" s="44"/>
      <c r="J129" s="56"/>
      <c r="K129" s="52"/>
      <c r="L129" s="156"/>
      <c r="M129" s="46"/>
      <c r="N129" s="46"/>
      <c r="O129" s="42"/>
      <c r="P129" s="127"/>
      <c r="Q129" s="127"/>
      <c r="R129" s="127"/>
      <c r="S129" s="127"/>
      <c r="T129" s="127"/>
      <c r="U129" s="127"/>
      <c r="V129" s="43"/>
      <c r="W129" s="42"/>
      <c r="X129" s="44"/>
      <c r="Y129" s="44"/>
      <c r="Z129" s="44"/>
      <c r="AA129" s="44"/>
      <c r="AB129" s="47"/>
      <c r="AC129" s="48"/>
      <c r="AD129" s="42"/>
      <c r="AE129" s="14"/>
      <c r="AF129" s="14"/>
      <c r="AG129" s="14"/>
      <c r="AH129" s="14"/>
      <c r="AI129" s="44"/>
      <c r="AJ129" s="44"/>
      <c r="AK129" s="44"/>
      <c r="AL129" s="57"/>
      <c r="AM129" s="58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>
        <f t="shared" si="1166"/>
        <v>74</v>
      </c>
      <c r="BR129" s="45" t="str">
        <f t="shared" si="1167"/>
        <v>Bästa trea ABCDF</v>
      </c>
      <c r="BS129" s="43" t="str">
        <f>IF(OR('Resultat &amp; tabell'!G113="",'Resultat &amp; tabell'!I113=""),"",'Resultat &amp; tabell'!F113)</f>
        <v/>
      </c>
      <c r="BT129" s="173">
        <f t="shared" si="1147"/>
        <v>0</v>
      </c>
      <c r="BU129" s="174">
        <f t="shared" si="1148"/>
        <v>0</v>
      </c>
      <c r="BV129" s="44">
        <f t="shared" si="1149"/>
        <v>0</v>
      </c>
      <c r="BW129" s="49"/>
      <c r="BX129" s="49"/>
      <c r="BY129" s="49"/>
      <c r="BZ129" s="49"/>
      <c r="CA129" s="49"/>
      <c r="CB129" s="14"/>
      <c r="CC129" s="49"/>
      <c r="CD129" s="49"/>
      <c r="CE129" s="14"/>
      <c r="CF129" s="14"/>
      <c r="CG129" s="49"/>
      <c r="CH129" s="49"/>
      <c r="CI129" s="49"/>
      <c r="CJ129" s="49"/>
      <c r="CK129" s="49"/>
      <c r="CL129" s="49"/>
      <c r="CM129" s="49"/>
      <c r="CN129" s="49"/>
      <c r="CO129" s="49"/>
      <c r="CP129" s="49"/>
      <c r="CQ129" s="49"/>
      <c r="CR129" s="49"/>
      <c r="CS129" s="49"/>
      <c r="CT129" s="49"/>
      <c r="CU129" s="49"/>
      <c r="CV129" s="49"/>
      <c r="CW129" s="49"/>
      <c r="CX129" s="49"/>
      <c r="CY129" s="14"/>
      <c r="CZ129" s="14"/>
      <c r="DA129" s="49"/>
      <c r="DB129" s="49"/>
      <c r="DC129" s="49"/>
      <c r="DD129" s="49"/>
      <c r="DE129" s="49"/>
      <c r="DF129" s="49"/>
      <c r="DG129" s="49"/>
      <c r="DH129" s="49"/>
      <c r="DI129" s="49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49"/>
      <c r="DU129" s="49"/>
      <c r="DV129" s="49"/>
      <c r="DW129" s="49"/>
      <c r="DX129" s="49"/>
      <c r="DY129" s="49"/>
      <c r="DZ129" s="49"/>
      <c r="EA129" s="49"/>
      <c r="EB129" s="49"/>
      <c r="EC129" s="49"/>
      <c r="ED129" s="49"/>
      <c r="EE129" s="49"/>
      <c r="EF129" s="49"/>
      <c r="EG129" s="49"/>
      <c r="EH129" s="49"/>
      <c r="EI129" s="49"/>
      <c r="EJ129" s="49"/>
      <c r="EK129" s="49"/>
      <c r="EL129" s="49"/>
      <c r="EM129" s="14"/>
      <c r="EN129" s="49"/>
      <c r="EO129" s="49"/>
      <c r="EP129" s="49"/>
      <c r="EQ129" s="49"/>
      <c r="ER129" s="49"/>
      <c r="ES129" s="49"/>
      <c r="ET129" s="49"/>
      <c r="EU129" s="49"/>
      <c r="EV129" s="49"/>
      <c r="EW129" s="49"/>
      <c r="EX129" s="49"/>
      <c r="EY129" s="49"/>
      <c r="EZ129" s="49"/>
      <c r="FA129" s="49"/>
      <c r="FB129" s="49"/>
      <c r="FC129" s="49"/>
      <c r="FD129" s="49"/>
      <c r="FE129" s="49"/>
      <c r="FF129" s="49"/>
      <c r="FG129" s="14"/>
      <c r="FH129" s="49"/>
      <c r="FI129" s="49"/>
      <c r="FJ129" s="14"/>
      <c r="FK129" s="42"/>
      <c r="FL129" s="42"/>
      <c r="FM129" s="42"/>
      <c r="FN129" s="42"/>
      <c r="FO129" s="42"/>
      <c r="FP129" s="42"/>
      <c r="FQ129" s="42"/>
      <c r="FR129" s="42"/>
      <c r="FS129" s="42"/>
      <c r="FT129" s="42"/>
      <c r="FU129" s="42"/>
      <c r="FV129" s="42"/>
      <c r="FW129" s="42"/>
      <c r="FX129" s="42"/>
      <c r="FY129" s="42"/>
      <c r="FZ129" s="44">
        <v>127</v>
      </c>
      <c r="GA129" s="44" t="str">
        <f t="shared" si="79"/>
        <v>CGBDHFLJ</v>
      </c>
      <c r="GB129" s="44" t="s">
        <v>163</v>
      </c>
      <c r="GC129" s="44" t="s">
        <v>149</v>
      </c>
      <c r="GD129" s="44" t="s">
        <v>146</v>
      </c>
      <c r="GE129" s="44" t="s">
        <v>147</v>
      </c>
      <c r="GF129" s="44" t="s">
        <v>160</v>
      </c>
      <c r="GG129" s="44" t="s">
        <v>109</v>
      </c>
      <c r="GH129" s="44" t="s">
        <v>152</v>
      </c>
      <c r="GI129" s="44" t="s">
        <v>159</v>
      </c>
      <c r="GJ129" s="100" t="str">
        <f t="shared" ref="GJ129:GQ129" si="1169">VLOOKUP(GB129,$FM$3:$FN$15,2,FALSE)</f>
        <v>Haiti</v>
      </c>
      <c r="GK129" s="100" t="str">
        <f t="shared" si="1169"/>
        <v>Iran</v>
      </c>
      <c r="GL129" s="100" t="str">
        <f t="shared" si="1169"/>
        <v>Qatar</v>
      </c>
      <c r="GM129" s="100" t="str">
        <f t="shared" si="1169"/>
        <v>Australien</v>
      </c>
      <c r="GN129" s="100" t="str">
        <f t="shared" si="1169"/>
        <v>Saudiarabien</v>
      </c>
      <c r="GO129" s="100" t="str">
        <f t="shared" si="1169"/>
        <v>Sverige</v>
      </c>
      <c r="GP129" s="100" t="str">
        <f t="shared" si="1169"/>
        <v>Ghana</v>
      </c>
      <c r="GQ129" s="100" t="str">
        <f t="shared" si="1169"/>
        <v>Österrike</v>
      </c>
      <c r="GR129" s="42" t="str">
        <f t="shared" si="81"/>
        <v/>
      </c>
      <c r="GS129" s="42"/>
      <c r="GT129" s="42"/>
      <c r="GU129" s="42"/>
      <c r="GV129" s="42"/>
      <c r="GW129" s="42"/>
      <c r="GX129" s="58"/>
    </row>
    <row r="130" spans="1:206" ht="14.25" customHeight="1" x14ac:dyDescent="0.35">
      <c r="A130" s="42"/>
      <c r="B130" s="76" t="s">
        <v>101</v>
      </c>
      <c r="C130" s="126" t="s">
        <v>102</v>
      </c>
      <c r="D130" s="189" t="s">
        <v>101</v>
      </c>
      <c r="E130" s="187"/>
      <c r="F130" s="190"/>
      <c r="G130" s="186" t="s">
        <v>103</v>
      </c>
      <c r="H130" s="187"/>
      <c r="I130" s="188"/>
      <c r="J130" s="74" t="s">
        <v>104</v>
      </c>
      <c r="K130" s="79" t="s">
        <v>142</v>
      </c>
      <c r="L130" s="156"/>
      <c r="M130" s="46"/>
      <c r="N130" s="46"/>
      <c r="O130" s="144" t="s">
        <v>223</v>
      </c>
      <c r="P130" s="144"/>
      <c r="Q130" s="52"/>
      <c r="R130" s="191" t="s">
        <v>237</v>
      </c>
      <c r="S130" s="187"/>
      <c r="T130" s="187"/>
      <c r="U130" s="192"/>
      <c r="V130" s="43"/>
      <c r="W130" s="42"/>
      <c r="X130" s="44"/>
      <c r="Y130" s="44"/>
      <c r="Z130" s="44"/>
      <c r="AA130" s="44"/>
      <c r="AB130" s="47"/>
      <c r="AC130" s="48"/>
      <c r="AD130" s="42"/>
      <c r="AE130" s="14"/>
      <c r="AF130" s="14"/>
      <c r="AG130" s="14"/>
      <c r="AH130" s="14"/>
      <c r="AI130" s="44"/>
      <c r="AJ130" s="44"/>
      <c r="AK130" s="44"/>
      <c r="AL130" s="57"/>
      <c r="AM130" s="58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>
        <f t="shared" si="1166"/>
        <v>75</v>
      </c>
      <c r="BR130" s="45" t="str">
        <f t="shared" si="1167"/>
        <v>Tvåa grupp C</v>
      </c>
      <c r="BS130" s="43" t="str">
        <f>IF(OR('Resultat &amp; tabell'!G114="",'Resultat &amp; tabell'!I114=""),"",'Resultat &amp; tabell'!F114)</f>
        <v/>
      </c>
      <c r="BT130" s="173">
        <f t="shared" si="1147"/>
        <v>0</v>
      </c>
      <c r="BU130" s="174">
        <f t="shared" si="1148"/>
        <v>0</v>
      </c>
      <c r="BV130" s="44">
        <f t="shared" si="1149"/>
        <v>0</v>
      </c>
      <c r="BW130" s="49"/>
      <c r="BX130" s="49"/>
      <c r="BY130" s="49"/>
      <c r="BZ130" s="49"/>
      <c r="CA130" s="49"/>
      <c r="CB130" s="14"/>
      <c r="CC130" s="49"/>
      <c r="CD130" s="49"/>
      <c r="CE130" s="14"/>
      <c r="CF130" s="14"/>
      <c r="CG130" s="49"/>
      <c r="CH130" s="49"/>
      <c r="CI130" s="49"/>
      <c r="CJ130" s="49"/>
      <c r="CK130" s="49"/>
      <c r="CL130" s="49"/>
      <c r="CM130" s="49"/>
      <c r="CN130" s="49"/>
      <c r="CO130" s="49"/>
      <c r="CP130" s="49"/>
      <c r="CQ130" s="49"/>
      <c r="CR130" s="49"/>
      <c r="CS130" s="49"/>
      <c r="CT130" s="49"/>
      <c r="CU130" s="49"/>
      <c r="CV130" s="49"/>
      <c r="CW130" s="49"/>
      <c r="CX130" s="49"/>
      <c r="CY130" s="14"/>
      <c r="CZ130" s="14"/>
      <c r="DA130" s="49"/>
      <c r="DB130" s="49"/>
      <c r="DC130" s="49"/>
      <c r="DD130" s="49"/>
      <c r="DE130" s="49"/>
      <c r="DF130" s="49"/>
      <c r="DG130" s="49"/>
      <c r="DH130" s="49"/>
      <c r="DI130" s="49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49"/>
      <c r="DU130" s="49"/>
      <c r="DV130" s="49"/>
      <c r="DW130" s="49"/>
      <c r="DX130" s="49"/>
      <c r="DY130" s="49"/>
      <c r="DZ130" s="49"/>
      <c r="EA130" s="49"/>
      <c r="EB130" s="49"/>
      <c r="EC130" s="49"/>
      <c r="ED130" s="49"/>
      <c r="EE130" s="49"/>
      <c r="EF130" s="49"/>
      <c r="EG130" s="49"/>
      <c r="EH130" s="49"/>
      <c r="EI130" s="49"/>
      <c r="EJ130" s="49"/>
      <c r="EK130" s="49"/>
      <c r="EL130" s="49"/>
      <c r="EM130" s="14"/>
      <c r="EN130" s="49"/>
      <c r="EO130" s="49"/>
      <c r="EP130" s="49"/>
      <c r="EQ130" s="49"/>
      <c r="ER130" s="49"/>
      <c r="ES130" s="49"/>
      <c r="ET130" s="49"/>
      <c r="EU130" s="49"/>
      <c r="EV130" s="49"/>
      <c r="EW130" s="49"/>
      <c r="EX130" s="49"/>
      <c r="EY130" s="49"/>
      <c r="EZ130" s="49"/>
      <c r="FA130" s="49"/>
      <c r="FB130" s="49"/>
      <c r="FC130" s="49"/>
      <c r="FD130" s="49"/>
      <c r="FE130" s="49"/>
      <c r="FF130" s="49"/>
      <c r="FG130" s="14"/>
      <c r="FH130" s="49"/>
      <c r="FI130" s="49"/>
      <c r="FJ130" s="14"/>
      <c r="FK130" s="42"/>
      <c r="FL130" s="42"/>
      <c r="FM130" s="42"/>
      <c r="FN130" s="42"/>
      <c r="FO130" s="42"/>
      <c r="FP130" s="42"/>
      <c r="FQ130" s="42"/>
      <c r="FR130" s="42"/>
      <c r="FS130" s="42"/>
      <c r="FT130" s="42"/>
      <c r="FU130" s="42"/>
      <c r="FV130" s="42"/>
      <c r="FW130" s="42"/>
      <c r="FX130" s="42"/>
      <c r="FY130" s="42"/>
      <c r="FZ130" s="44">
        <v>128</v>
      </c>
      <c r="GA130" s="44" t="str">
        <f t="shared" si="79"/>
        <v>HGBCJFDK</v>
      </c>
      <c r="GB130" s="44" t="s">
        <v>160</v>
      </c>
      <c r="GC130" s="44" t="s">
        <v>149</v>
      </c>
      <c r="GD130" s="44" t="s">
        <v>146</v>
      </c>
      <c r="GE130" s="44" t="s">
        <v>163</v>
      </c>
      <c r="GF130" s="44" t="s">
        <v>159</v>
      </c>
      <c r="GG130" s="44" t="s">
        <v>109</v>
      </c>
      <c r="GH130" s="44" t="s">
        <v>147</v>
      </c>
      <c r="GI130" s="44" t="s">
        <v>151</v>
      </c>
      <c r="GJ130" s="100" t="str">
        <f t="shared" ref="GJ130:GQ130" si="1170">VLOOKUP(GB130,$FM$3:$FN$15,2,FALSE)</f>
        <v>Saudiarabien</v>
      </c>
      <c r="GK130" s="100" t="str">
        <f t="shared" si="1170"/>
        <v>Iran</v>
      </c>
      <c r="GL130" s="100" t="str">
        <f t="shared" si="1170"/>
        <v>Qatar</v>
      </c>
      <c r="GM130" s="100" t="str">
        <f t="shared" si="1170"/>
        <v>Haiti</v>
      </c>
      <c r="GN130" s="100" t="str">
        <f t="shared" si="1170"/>
        <v>Österrike</v>
      </c>
      <c r="GO130" s="100" t="str">
        <f t="shared" si="1170"/>
        <v>Sverige</v>
      </c>
      <c r="GP130" s="100" t="str">
        <f t="shared" si="1170"/>
        <v>Australien</v>
      </c>
      <c r="GQ130" s="100" t="str">
        <f t="shared" si="1170"/>
        <v>Uzbekistan</v>
      </c>
      <c r="GR130" s="42" t="str">
        <f t="shared" si="81"/>
        <v/>
      </c>
      <c r="GS130" s="42"/>
      <c r="GT130" s="42"/>
      <c r="GU130" s="42"/>
      <c r="GV130" s="42"/>
      <c r="GW130" s="42"/>
      <c r="GX130" s="51"/>
    </row>
    <row r="131" spans="1:206" ht="14.25" customHeight="1" x14ac:dyDescent="0.35">
      <c r="A131" s="42"/>
      <c r="B131" s="117">
        <v>89</v>
      </c>
      <c r="C131" s="86">
        <v>46207</v>
      </c>
      <c r="D131" s="145" t="str">
        <f>IF(O113="","Vinnare match 74",O113)</f>
        <v>Vinnare match 74</v>
      </c>
      <c r="E131" s="87" t="s">
        <v>157</v>
      </c>
      <c r="F131" s="89" t="str">
        <f>IF(O116="","Vinnare match 77",O116)</f>
        <v>Vinnare match 77</v>
      </c>
      <c r="G131" s="90"/>
      <c r="H131" s="85" t="s">
        <v>157</v>
      </c>
      <c r="I131" s="90"/>
      <c r="J131" s="85" t="str">
        <f t="shared" ref="J131:J138" si="1171">IF(OR(ISBLANK(G131),ISBLANK(I131)),"",IF(G131&gt;I131,1,IF(G131&lt;I131,2,"X")))</f>
        <v/>
      </c>
      <c r="K131" s="160">
        <f>IF(OR(G131="",I131="",'Resultat &amp; tabell'!G131="",'Resultat &amp; tabell'!I131=""),0,IF(G131='Resultat &amp; tabell'!G131,1,0)+IF(I131='Resultat &amp; tabell'!I131,1,0)+IF(J131='Resultat &amp; tabell'!J131,3,0))</f>
        <v>0</v>
      </c>
      <c r="L131" s="155"/>
      <c r="M131" s="46"/>
      <c r="N131" s="46"/>
      <c r="O131" s="146"/>
      <c r="P131" s="147" t="str">
        <f t="shared" ref="P131:P138" si="1172">IF(OR(ISBLANK(D131),ISBLANK(F131),J131="",O131=""),"",IF(OR(AND(J131=1,O131=D131),AND(J131=2,O131=F131),AND(J131="X",OR(O131=D131,O131=F131))),"","Ej OK"))</f>
        <v/>
      </c>
      <c r="Q131" s="23"/>
      <c r="R131" s="212">
        <f>BV163</f>
        <v>0</v>
      </c>
      <c r="S131" s="187"/>
      <c r="T131" s="187"/>
      <c r="U131" s="192"/>
      <c r="V131" s="43"/>
      <c r="W131" s="42"/>
      <c r="X131" s="44"/>
      <c r="Y131" s="44"/>
      <c r="Z131" s="44"/>
      <c r="AA131" s="44"/>
      <c r="AB131" s="47"/>
      <c r="AC131" s="48"/>
      <c r="AD131" s="42"/>
      <c r="AE131" s="14"/>
      <c r="AF131" s="14"/>
      <c r="AG131" s="14"/>
      <c r="AH131" s="14"/>
      <c r="AI131" s="44"/>
      <c r="AJ131" s="44"/>
      <c r="AK131" s="44"/>
      <c r="AL131" s="57"/>
      <c r="AM131" s="58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>
        <f t="shared" si="1166"/>
        <v>76</v>
      </c>
      <c r="BR131" s="45" t="str">
        <f t="shared" si="1167"/>
        <v>Tvåa grupp F</v>
      </c>
      <c r="BS131" s="43" t="str">
        <f>IF(OR('Resultat &amp; tabell'!G115="",'Resultat &amp; tabell'!I115=""),"",'Resultat &amp; tabell'!F115)</f>
        <v/>
      </c>
      <c r="BT131" s="173">
        <f t="shared" si="1147"/>
        <v>0</v>
      </c>
      <c r="BU131" s="174">
        <f t="shared" si="1148"/>
        <v>0</v>
      </c>
      <c r="BV131" s="44">
        <f t="shared" si="1149"/>
        <v>0</v>
      </c>
      <c r="BW131" s="49"/>
      <c r="BX131" s="49"/>
      <c r="BY131" s="49"/>
      <c r="BZ131" s="49"/>
      <c r="CA131" s="49"/>
      <c r="CB131" s="14"/>
      <c r="CC131" s="49"/>
      <c r="CD131" s="49"/>
      <c r="CE131" s="14"/>
      <c r="CF131" s="14"/>
      <c r="CG131" s="49"/>
      <c r="CH131" s="49"/>
      <c r="CI131" s="49"/>
      <c r="CJ131" s="49"/>
      <c r="CK131" s="49"/>
      <c r="CL131" s="49"/>
      <c r="CM131" s="49"/>
      <c r="CN131" s="49"/>
      <c r="CO131" s="49"/>
      <c r="CP131" s="49"/>
      <c r="CQ131" s="49"/>
      <c r="CR131" s="49"/>
      <c r="CS131" s="49"/>
      <c r="CT131" s="49"/>
      <c r="CU131" s="49"/>
      <c r="CV131" s="49"/>
      <c r="CW131" s="49"/>
      <c r="CX131" s="49"/>
      <c r="CY131" s="14"/>
      <c r="CZ131" s="14"/>
      <c r="DA131" s="49"/>
      <c r="DB131" s="49"/>
      <c r="DC131" s="49"/>
      <c r="DD131" s="49"/>
      <c r="DE131" s="49"/>
      <c r="DF131" s="49"/>
      <c r="DG131" s="49"/>
      <c r="DH131" s="49"/>
      <c r="DI131" s="49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49"/>
      <c r="DU131" s="49"/>
      <c r="DV131" s="49"/>
      <c r="DW131" s="49"/>
      <c r="DX131" s="49"/>
      <c r="DY131" s="49"/>
      <c r="DZ131" s="49"/>
      <c r="EA131" s="49"/>
      <c r="EB131" s="49"/>
      <c r="EC131" s="49"/>
      <c r="ED131" s="49"/>
      <c r="EE131" s="49"/>
      <c r="EF131" s="49"/>
      <c r="EG131" s="49"/>
      <c r="EH131" s="49"/>
      <c r="EI131" s="49"/>
      <c r="EJ131" s="49"/>
      <c r="EK131" s="49"/>
      <c r="EL131" s="49"/>
      <c r="EM131" s="14"/>
      <c r="EN131" s="49"/>
      <c r="EO131" s="49"/>
      <c r="EP131" s="49"/>
      <c r="EQ131" s="49"/>
      <c r="ER131" s="49"/>
      <c r="ES131" s="49"/>
      <c r="ET131" s="49"/>
      <c r="EU131" s="49"/>
      <c r="EV131" s="49"/>
      <c r="EW131" s="49"/>
      <c r="EX131" s="49"/>
      <c r="EY131" s="49"/>
      <c r="EZ131" s="49"/>
      <c r="FA131" s="49"/>
      <c r="FB131" s="49"/>
      <c r="FC131" s="49"/>
      <c r="FD131" s="49"/>
      <c r="FE131" s="49"/>
      <c r="FF131" s="49"/>
      <c r="FG131" s="14"/>
      <c r="FH131" s="49"/>
      <c r="FI131" s="49"/>
      <c r="FJ131" s="14"/>
      <c r="FK131" s="42"/>
      <c r="FL131" s="42"/>
      <c r="FM131" s="42"/>
      <c r="FN131" s="42"/>
      <c r="FO131" s="42"/>
      <c r="FP131" s="42"/>
      <c r="FQ131" s="42"/>
      <c r="FR131" s="42"/>
      <c r="FS131" s="42"/>
      <c r="FT131" s="42"/>
      <c r="FU131" s="42"/>
      <c r="FV131" s="42"/>
      <c r="FW131" s="42"/>
      <c r="FX131" s="42"/>
      <c r="FY131" s="42"/>
      <c r="FZ131" s="44">
        <v>129</v>
      </c>
      <c r="GA131" s="44" t="str">
        <f t="shared" si="79"/>
        <v>CGBDHFLI</v>
      </c>
      <c r="GB131" s="44" t="s">
        <v>163</v>
      </c>
      <c r="GC131" s="44" t="s">
        <v>149</v>
      </c>
      <c r="GD131" s="44" t="s">
        <v>146</v>
      </c>
      <c r="GE131" s="44" t="s">
        <v>147</v>
      </c>
      <c r="GF131" s="44" t="s">
        <v>160</v>
      </c>
      <c r="GG131" s="44" t="s">
        <v>109</v>
      </c>
      <c r="GH131" s="44" t="s">
        <v>152</v>
      </c>
      <c r="GI131" s="44" t="s">
        <v>150</v>
      </c>
      <c r="GJ131" s="100" t="str">
        <f t="shared" ref="GJ131:GQ131" si="1173">VLOOKUP(GB131,$FM$3:$FN$15,2,FALSE)</f>
        <v>Haiti</v>
      </c>
      <c r="GK131" s="100" t="str">
        <f t="shared" si="1173"/>
        <v>Iran</v>
      </c>
      <c r="GL131" s="100" t="str">
        <f t="shared" si="1173"/>
        <v>Qatar</v>
      </c>
      <c r="GM131" s="100" t="str">
        <f t="shared" si="1173"/>
        <v>Australien</v>
      </c>
      <c r="GN131" s="100" t="str">
        <f t="shared" si="1173"/>
        <v>Saudiarabien</v>
      </c>
      <c r="GO131" s="100" t="str">
        <f t="shared" si="1173"/>
        <v>Sverige</v>
      </c>
      <c r="GP131" s="100" t="str">
        <f t="shared" si="1173"/>
        <v>Ghana</v>
      </c>
      <c r="GQ131" s="100" t="str">
        <f t="shared" si="1173"/>
        <v>Irak</v>
      </c>
      <c r="GR131" s="42" t="str">
        <f t="shared" si="81"/>
        <v/>
      </c>
      <c r="GS131" s="42"/>
      <c r="GT131" s="42"/>
      <c r="GU131" s="42"/>
      <c r="GV131" s="42"/>
      <c r="GW131" s="42"/>
      <c r="GX131" s="127"/>
    </row>
    <row r="132" spans="1:206" ht="14.25" customHeight="1" x14ac:dyDescent="0.35">
      <c r="A132" s="42"/>
      <c r="B132" s="85">
        <v>90</v>
      </c>
      <c r="C132" s="86">
        <v>46207</v>
      </c>
      <c r="D132" s="145" t="str">
        <f>IF(O112="","Vinnare match 73",O112)</f>
        <v>Vinnare match 73</v>
      </c>
      <c r="E132" s="87" t="s">
        <v>157</v>
      </c>
      <c r="F132" s="89" t="str">
        <f>IF(O114="","Vinnare match 75",O114)</f>
        <v>Vinnare match 75</v>
      </c>
      <c r="G132" s="90"/>
      <c r="H132" s="85" t="s">
        <v>157</v>
      </c>
      <c r="I132" s="90"/>
      <c r="J132" s="85" t="str">
        <f t="shared" si="1171"/>
        <v/>
      </c>
      <c r="K132" s="160">
        <f>IF(OR(G132="",I132="",'Resultat &amp; tabell'!G132="",'Resultat &amp; tabell'!I132=""),0,IF(G132='Resultat &amp; tabell'!G132,1,0)+IF(I132='Resultat &amp; tabell'!I132,1,0)+IF(J132='Resultat &amp; tabell'!J132,3,0))</f>
        <v>0</v>
      </c>
      <c r="L132" s="155"/>
      <c r="M132" s="46"/>
      <c r="N132" s="46"/>
      <c r="O132" s="146"/>
      <c r="P132" s="147" t="str">
        <f t="shared" si="1172"/>
        <v/>
      </c>
      <c r="Q132" s="23"/>
      <c r="R132" s="23"/>
      <c r="S132" s="23"/>
      <c r="T132" s="23"/>
      <c r="U132" s="23"/>
      <c r="V132" s="43"/>
      <c r="W132" s="42"/>
      <c r="X132" s="44"/>
      <c r="Y132" s="44"/>
      <c r="Z132" s="44"/>
      <c r="AA132" s="44"/>
      <c r="AB132" s="47"/>
      <c r="AC132" s="48"/>
      <c r="AD132" s="42"/>
      <c r="AE132" s="14"/>
      <c r="AF132" s="14"/>
      <c r="AG132" s="14"/>
      <c r="AH132" s="14"/>
      <c r="AI132" s="44"/>
      <c r="AJ132" s="44"/>
      <c r="AK132" s="44"/>
      <c r="AL132" s="57"/>
      <c r="AM132" s="58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>
        <f t="shared" si="1166"/>
        <v>77</v>
      </c>
      <c r="BR132" s="45" t="str">
        <f t="shared" si="1167"/>
        <v>Bästa trea CDFGH</v>
      </c>
      <c r="BS132" s="43" t="str">
        <f>IF(OR('Resultat &amp; tabell'!G116="",'Resultat &amp; tabell'!I116=""),"",'Resultat &amp; tabell'!F116)</f>
        <v/>
      </c>
      <c r="BT132" s="173">
        <f t="shared" si="1147"/>
        <v>0</v>
      </c>
      <c r="BU132" s="174">
        <f t="shared" si="1148"/>
        <v>0</v>
      </c>
      <c r="BV132" s="44">
        <f t="shared" si="1149"/>
        <v>0</v>
      </c>
      <c r="BW132" s="49"/>
      <c r="BX132" s="49"/>
      <c r="BY132" s="49"/>
      <c r="BZ132" s="49"/>
      <c r="CA132" s="49"/>
      <c r="CB132" s="14"/>
      <c r="CC132" s="49"/>
      <c r="CD132" s="49"/>
      <c r="CE132" s="14"/>
      <c r="CF132" s="14"/>
      <c r="CG132" s="49"/>
      <c r="CH132" s="49"/>
      <c r="CI132" s="49"/>
      <c r="CJ132" s="49"/>
      <c r="CK132" s="49"/>
      <c r="CL132" s="49"/>
      <c r="CM132" s="49"/>
      <c r="CN132" s="49"/>
      <c r="CO132" s="49"/>
      <c r="CP132" s="49"/>
      <c r="CQ132" s="49"/>
      <c r="CR132" s="49"/>
      <c r="CS132" s="49"/>
      <c r="CT132" s="49"/>
      <c r="CU132" s="49"/>
      <c r="CV132" s="49"/>
      <c r="CW132" s="49"/>
      <c r="CX132" s="49"/>
      <c r="CY132" s="14"/>
      <c r="CZ132" s="14"/>
      <c r="DA132" s="49"/>
      <c r="DB132" s="49"/>
      <c r="DC132" s="49"/>
      <c r="DD132" s="49"/>
      <c r="DE132" s="49"/>
      <c r="DF132" s="49"/>
      <c r="DG132" s="49"/>
      <c r="DH132" s="49"/>
      <c r="DI132" s="49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49"/>
      <c r="DU132" s="49"/>
      <c r="DV132" s="49"/>
      <c r="DW132" s="49"/>
      <c r="DX132" s="49"/>
      <c r="DY132" s="49"/>
      <c r="DZ132" s="49"/>
      <c r="EA132" s="49"/>
      <c r="EB132" s="49"/>
      <c r="EC132" s="49"/>
      <c r="ED132" s="49"/>
      <c r="EE132" s="49"/>
      <c r="EF132" s="49"/>
      <c r="EG132" s="49"/>
      <c r="EH132" s="49"/>
      <c r="EI132" s="49"/>
      <c r="EJ132" s="49"/>
      <c r="EK132" s="49"/>
      <c r="EL132" s="49"/>
      <c r="EM132" s="14"/>
      <c r="EN132" s="49"/>
      <c r="EO132" s="49"/>
      <c r="EP132" s="49"/>
      <c r="EQ132" s="49"/>
      <c r="ER132" s="49"/>
      <c r="ES132" s="49"/>
      <c r="ET132" s="49"/>
      <c r="EU132" s="49"/>
      <c r="EV132" s="49"/>
      <c r="EW132" s="49"/>
      <c r="EX132" s="49"/>
      <c r="EY132" s="49"/>
      <c r="EZ132" s="49"/>
      <c r="FA132" s="49"/>
      <c r="FB132" s="49"/>
      <c r="FC132" s="49"/>
      <c r="FD132" s="49"/>
      <c r="FE132" s="49"/>
      <c r="FF132" s="49"/>
      <c r="FG132" s="14"/>
      <c r="FH132" s="49"/>
      <c r="FI132" s="49"/>
      <c r="FJ132" s="14"/>
      <c r="FK132" s="42"/>
      <c r="FL132" s="42"/>
      <c r="FM132" s="42"/>
      <c r="FN132" s="42"/>
      <c r="FO132" s="42"/>
      <c r="FP132" s="42"/>
      <c r="FQ132" s="42"/>
      <c r="FR132" s="42"/>
      <c r="FS132" s="42"/>
      <c r="FT132" s="42"/>
      <c r="FU132" s="42"/>
      <c r="FV132" s="42"/>
      <c r="FW132" s="42"/>
      <c r="FX132" s="42"/>
      <c r="FY132" s="42"/>
      <c r="FZ132" s="44">
        <v>130</v>
      </c>
      <c r="GA132" s="44" t="str">
        <f t="shared" si="79"/>
        <v>CGBDHFIK</v>
      </c>
      <c r="GB132" s="44" t="s">
        <v>163</v>
      </c>
      <c r="GC132" s="44" t="s">
        <v>149</v>
      </c>
      <c r="GD132" s="44" t="s">
        <v>146</v>
      </c>
      <c r="GE132" s="44" t="s">
        <v>147</v>
      </c>
      <c r="GF132" s="44" t="s">
        <v>160</v>
      </c>
      <c r="GG132" s="44" t="s">
        <v>109</v>
      </c>
      <c r="GH132" s="44" t="s">
        <v>150</v>
      </c>
      <c r="GI132" s="44" t="s">
        <v>151</v>
      </c>
      <c r="GJ132" s="100" t="str">
        <f t="shared" ref="GJ132:GQ132" si="1174">VLOOKUP(GB132,$FM$3:$FN$15,2,FALSE)</f>
        <v>Haiti</v>
      </c>
      <c r="GK132" s="100" t="str">
        <f t="shared" si="1174"/>
        <v>Iran</v>
      </c>
      <c r="GL132" s="100" t="str">
        <f t="shared" si="1174"/>
        <v>Qatar</v>
      </c>
      <c r="GM132" s="100" t="str">
        <f t="shared" si="1174"/>
        <v>Australien</v>
      </c>
      <c r="GN132" s="100" t="str">
        <f t="shared" si="1174"/>
        <v>Saudiarabien</v>
      </c>
      <c r="GO132" s="100" t="str">
        <f t="shared" si="1174"/>
        <v>Sverige</v>
      </c>
      <c r="GP132" s="100" t="str">
        <f t="shared" si="1174"/>
        <v>Irak</v>
      </c>
      <c r="GQ132" s="100" t="str">
        <f t="shared" si="1174"/>
        <v>Uzbekistan</v>
      </c>
      <c r="GR132" s="42" t="str">
        <f t="shared" si="81"/>
        <v/>
      </c>
      <c r="GS132" s="42"/>
      <c r="GT132" s="42"/>
      <c r="GU132" s="42"/>
      <c r="GV132" s="42"/>
      <c r="GW132" s="42"/>
      <c r="GX132" s="127"/>
    </row>
    <row r="133" spans="1:206" ht="14.25" customHeight="1" x14ac:dyDescent="0.35">
      <c r="A133" s="42"/>
      <c r="B133" s="85">
        <v>91</v>
      </c>
      <c r="C133" s="86">
        <v>46208</v>
      </c>
      <c r="D133" s="145" t="str">
        <f>IF(O115="","Vinnare match 76",O115)</f>
        <v>Vinnare match 76</v>
      </c>
      <c r="E133" s="87" t="s">
        <v>157</v>
      </c>
      <c r="F133" s="89" t="str">
        <f>IF(O117="","Vinnare match 78",O117)</f>
        <v>Vinnare match 78</v>
      </c>
      <c r="G133" s="90"/>
      <c r="H133" s="85" t="s">
        <v>157</v>
      </c>
      <c r="I133" s="90"/>
      <c r="J133" s="85" t="str">
        <f t="shared" si="1171"/>
        <v/>
      </c>
      <c r="K133" s="160">
        <f>IF(OR(G133="",I133="",'Resultat &amp; tabell'!G133="",'Resultat &amp; tabell'!I133=""),0,IF(G133='Resultat &amp; tabell'!G133,1,0)+IF(I133='Resultat &amp; tabell'!I133,1,0)+IF(J133='Resultat &amp; tabell'!J133,3,0))</f>
        <v>0</v>
      </c>
      <c r="L133" s="155"/>
      <c r="M133" s="46"/>
      <c r="N133" s="46"/>
      <c r="O133" s="146"/>
      <c r="P133" s="147" t="str">
        <f t="shared" si="1172"/>
        <v/>
      </c>
      <c r="Q133" s="23"/>
      <c r="R133" s="23"/>
      <c r="S133" s="23"/>
      <c r="T133" s="23"/>
      <c r="U133" s="23"/>
      <c r="V133" s="43"/>
      <c r="W133" s="42"/>
      <c r="X133" s="44"/>
      <c r="Y133" s="44"/>
      <c r="Z133" s="44"/>
      <c r="AA133" s="44"/>
      <c r="AB133" s="47"/>
      <c r="AC133" s="48"/>
      <c r="AD133" s="42"/>
      <c r="AE133" s="14"/>
      <c r="AF133" s="14"/>
      <c r="AG133" s="14"/>
      <c r="AH133" s="14"/>
      <c r="AI133" s="44"/>
      <c r="AJ133" s="44"/>
      <c r="AK133" s="44"/>
      <c r="AL133" s="57"/>
      <c r="AM133" s="58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>
        <f t="shared" si="1166"/>
        <v>78</v>
      </c>
      <c r="BR133" s="45" t="str">
        <f t="shared" si="1167"/>
        <v>Tvåa grupp I</v>
      </c>
      <c r="BS133" s="43" t="str">
        <f>IF(OR('Resultat &amp; tabell'!G117="",'Resultat &amp; tabell'!I117=""),"",'Resultat &amp; tabell'!F117)</f>
        <v/>
      </c>
      <c r="BT133" s="173">
        <f t="shared" si="1147"/>
        <v>0</v>
      </c>
      <c r="BU133" s="174">
        <f t="shared" si="1148"/>
        <v>0</v>
      </c>
      <c r="BV133" s="44">
        <f t="shared" si="1149"/>
        <v>0</v>
      </c>
      <c r="BW133" s="49"/>
      <c r="BX133" s="49"/>
      <c r="BY133" s="49"/>
      <c r="BZ133" s="49"/>
      <c r="CA133" s="49"/>
      <c r="CB133" s="14"/>
      <c r="CC133" s="49"/>
      <c r="CD133" s="49"/>
      <c r="CE133" s="14"/>
      <c r="CF133" s="14"/>
      <c r="CG133" s="49"/>
      <c r="CH133" s="49"/>
      <c r="CI133" s="49"/>
      <c r="CJ133" s="49"/>
      <c r="CK133" s="49"/>
      <c r="CL133" s="49"/>
      <c r="CM133" s="49"/>
      <c r="CN133" s="49"/>
      <c r="CO133" s="49"/>
      <c r="CP133" s="49"/>
      <c r="CQ133" s="49"/>
      <c r="CR133" s="49"/>
      <c r="CS133" s="49"/>
      <c r="CT133" s="49"/>
      <c r="CU133" s="49"/>
      <c r="CV133" s="49"/>
      <c r="CW133" s="49"/>
      <c r="CX133" s="49"/>
      <c r="CY133" s="14"/>
      <c r="CZ133" s="14"/>
      <c r="DA133" s="49"/>
      <c r="DB133" s="49"/>
      <c r="DC133" s="49"/>
      <c r="DD133" s="49"/>
      <c r="DE133" s="49"/>
      <c r="DF133" s="49"/>
      <c r="DG133" s="49"/>
      <c r="DH133" s="49"/>
      <c r="DI133" s="49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49"/>
      <c r="DU133" s="49"/>
      <c r="DV133" s="49"/>
      <c r="DW133" s="49"/>
      <c r="DX133" s="49"/>
      <c r="DY133" s="49"/>
      <c r="DZ133" s="49"/>
      <c r="EA133" s="49"/>
      <c r="EB133" s="49"/>
      <c r="EC133" s="49"/>
      <c r="ED133" s="49"/>
      <c r="EE133" s="49"/>
      <c r="EF133" s="49"/>
      <c r="EG133" s="49"/>
      <c r="EH133" s="49"/>
      <c r="EI133" s="49"/>
      <c r="EJ133" s="49"/>
      <c r="EK133" s="49"/>
      <c r="EL133" s="49"/>
      <c r="EM133" s="14"/>
      <c r="EN133" s="49"/>
      <c r="EO133" s="49"/>
      <c r="EP133" s="49"/>
      <c r="EQ133" s="49"/>
      <c r="ER133" s="49"/>
      <c r="ES133" s="49"/>
      <c r="ET133" s="49"/>
      <c r="EU133" s="49"/>
      <c r="EV133" s="49"/>
      <c r="EW133" s="49"/>
      <c r="EX133" s="49"/>
      <c r="EY133" s="49"/>
      <c r="EZ133" s="49"/>
      <c r="FA133" s="49"/>
      <c r="FB133" s="49"/>
      <c r="FC133" s="49"/>
      <c r="FD133" s="49"/>
      <c r="FE133" s="49"/>
      <c r="FF133" s="49"/>
      <c r="FG133" s="14"/>
      <c r="FH133" s="49"/>
      <c r="FI133" s="49"/>
      <c r="FJ133" s="14"/>
      <c r="FK133" s="42"/>
      <c r="FL133" s="42"/>
      <c r="FM133" s="42"/>
      <c r="FN133" s="42"/>
      <c r="FO133" s="42"/>
      <c r="FP133" s="42"/>
      <c r="FQ133" s="42"/>
      <c r="FR133" s="42"/>
      <c r="FS133" s="42"/>
      <c r="FT133" s="42"/>
      <c r="FU133" s="42"/>
      <c r="FV133" s="42"/>
      <c r="FW133" s="42"/>
      <c r="FX133" s="42"/>
      <c r="FY133" s="42"/>
      <c r="FZ133" s="44">
        <v>131</v>
      </c>
      <c r="GA133" s="44" t="str">
        <f t="shared" si="79"/>
        <v>HGBCJFDI</v>
      </c>
      <c r="GB133" s="44" t="s">
        <v>160</v>
      </c>
      <c r="GC133" s="44" t="s">
        <v>149</v>
      </c>
      <c r="GD133" s="44" t="s">
        <v>146</v>
      </c>
      <c r="GE133" s="44" t="s">
        <v>163</v>
      </c>
      <c r="GF133" s="44" t="s">
        <v>159</v>
      </c>
      <c r="GG133" s="44" t="s">
        <v>109</v>
      </c>
      <c r="GH133" s="44" t="s">
        <v>147</v>
      </c>
      <c r="GI133" s="44" t="s">
        <v>150</v>
      </c>
      <c r="GJ133" s="100" t="str">
        <f t="shared" ref="GJ133:GQ133" si="1175">VLOOKUP(GB133,$FM$3:$FN$15,2,FALSE)</f>
        <v>Saudiarabien</v>
      </c>
      <c r="GK133" s="100" t="str">
        <f t="shared" si="1175"/>
        <v>Iran</v>
      </c>
      <c r="GL133" s="100" t="str">
        <f t="shared" si="1175"/>
        <v>Qatar</v>
      </c>
      <c r="GM133" s="100" t="str">
        <f t="shared" si="1175"/>
        <v>Haiti</v>
      </c>
      <c r="GN133" s="100" t="str">
        <f t="shared" si="1175"/>
        <v>Österrike</v>
      </c>
      <c r="GO133" s="100" t="str">
        <f t="shared" si="1175"/>
        <v>Sverige</v>
      </c>
      <c r="GP133" s="100" t="str">
        <f t="shared" si="1175"/>
        <v>Australien</v>
      </c>
      <c r="GQ133" s="100" t="str">
        <f t="shared" si="1175"/>
        <v>Irak</v>
      </c>
      <c r="GR133" s="42" t="str">
        <f t="shared" si="81"/>
        <v/>
      </c>
      <c r="GS133" s="42"/>
      <c r="GT133" s="42"/>
      <c r="GU133" s="42"/>
      <c r="GV133" s="42"/>
      <c r="GW133" s="42"/>
      <c r="GX133" s="127"/>
    </row>
    <row r="134" spans="1:206" ht="14.25" customHeight="1" x14ac:dyDescent="0.35">
      <c r="A134" s="42"/>
      <c r="B134" s="85">
        <v>92</v>
      </c>
      <c r="C134" s="86">
        <v>46209</v>
      </c>
      <c r="D134" s="145" t="str">
        <f>IF(O118="","Vinnare match 79",O118)</f>
        <v>Vinnare match 79</v>
      </c>
      <c r="E134" s="87" t="s">
        <v>157</v>
      </c>
      <c r="F134" s="89" t="str">
        <f>IF(O119="","Vinnare match 80",O119)</f>
        <v>Vinnare match 80</v>
      </c>
      <c r="G134" s="90"/>
      <c r="H134" s="85" t="s">
        <v>157</v>
      </c>
      <c r="I134" s="90"/>
      <c r="J134" s="85" t="str">
        <f t="shared" si="1171"/>
        <v/>
      </c>
      <c r="K134" s="160">
        <f>IF(OR(G134="",I134="",'Resultat &amp; tabell'!G134="",'Resultat &amp; tabell'!I134=""),0,IF(G134='Resultat &amp; tabell'!G134,1,0)+IF(I134='Resultat &amp; tabell'!I134,1,0)+IF(J134='Resultat &amp; tabell'!J134,3,0))</f>
        <v>0</v>
      </c>
      <c r="L134" s="155"/>
      <c r="M134" s="46"/>
      <c r="N134" s="46"/>
      <c r="O134" s="146"/>
      <c r="P134" s="147" t="str">
        <f t="shared" si="1172"/>
        <v/>
      </c>
      <c r="Q134" s="23"/>
      <c r="R134" s="23"/>
      <c r="S134" s="23"/>
      <c r="T134" s="23"/>
      <c r="U134" s="23"/>
      <c r="V134" s="43"/>
      <c r="W134" s="42"/>
      <c r="X134" s="44"/>
      <c r="Y134" s="44"/>
      <c r="Z134" s="44"/>
      <c r="AA134" s="44"/>
      <c r="AB134" s="47"/>
      <c r="AC134" s="48"/>
      <c r="AD134" s="42"/>
      <c r="AE134" s="14"/>
      <c r="AF134" s="14"/>
      <c r="AG134" s="14"/>
      <c r="AH134" s="14"/>
      <c r="AI134" s="44"/>
      <c r="AJ134" s="44"/>
      <c r="AK134" s="44"/>
      <c r="AL134" s="57"/>
      <c r="AM134" s="58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>
        <f t="shared" si="1166"/>
        <v>79</v>
      </c>
      <c r="BR134" s="45" t="str">
        <f t="shared" si="1167"/>
        <v>Bästa trea CEFHI</v>
      </c>
      <c r="BS134" s="43" t="str">
        <f>IF(OR('Resultat &amp; tabell'!G118="",'Resultat &amp; tabell'!I118=""),"",'Resultat &amp; tabell'!F118)</f>
        <v/>
      </c>
      <c r="BT134" s="173">
        <f t="shared" si="1147"/>
        <v>0</v>
      </c>
      <c r="BU134" s="174">
        <f t="shared" si="1148"/>
        <v>0</v>
      </c>
      <c r="BV134" s="44">
        <f t="shared" si="1149"/>
        <v>0</v>
      </c>
      <c r="BW134" s="49"/>
      <c r="BX134" s="49"/>
      <c r="BY134" s="49"/>
      <c r="BZ134" s="49"/>
      <c r="CA134" s="49"/>
      <c r="CB134" s="14"/>
      <c r="CC134" s="49"/>
      <c r="CD134" s="49"/>
      <c r="CE134" s="14"/>
      <c r="CF134" s="14"/>
      <c r="CG134" s="49"/>
      <c r="CH134" s="49"/>
      <c r="CI134" s="49"/>
      <c r="CJ134" s="49"/>
      <c r="CK134" s="49"/>
      <c r="CL134" s="49"/>
      <c r="CM134" s="49"/>
      <c r="CN134" s="49"/>
      <c r="CO134" s="49"/>
      <c r="CP134" s="49"/>
      <c r="CQ134" s="49"/>
      <c r="CR134" s="49"/>
      <c r="CS134" s="49"/>
      <c r="CT134" s="49"/>
      <c r="CU134" s="49"/>
      <c r="CV134" s="49"/>
      <c r="CW134" s="49"/>
      <c r="CX134" s="49"/>
      <c r="CY134" s="14"/>
      <c r="CZ134" s="14"/>
      <c r="DA134" s="49"/>
      <c r="DB134" s="49"/>
      <c r="DC134" s="49"/>
      <c r="DD134" s="49"/>
      <c r="DE134" s="49"/>
      <c r="DF134" s="49"/>
      <c r="DG134" s="49"/>
      <c r="DH134" s="49"/>
      <c r="DI134" s="49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49"/>
      <c r="DU134" s="49"/>
      <c r="DV134" s="49"/>
      <c r="DW134" s="49"/>
      <c r="DX134" s="49"/>
      <c r="DY134" s="49"/>
      <c r="DZ134" s="49"/>
      <c r="EA134" s="49"/>
      <c r="EB134" s="49"/>
      <c r="EC134" s="49"/>
      <c r="ED134" s="49"/>
      <c r="EE134" s="49"/>
      <c r="EF134" s="49"/>
      <c r="EG134" s="49"/>
      <c r="EH134" s="49"/>
      <c r="EI134" s="49"/>
      <c r="EJ134" s="49"/>
      <c r="EK134" s="49"/>
      <c r="EL134" s="49"/>
      <c r="EM134" s="14"/>
      <c r="EN134" s="49"/>
      <c r="EO134" s="49"/>
      <c r="EP134" s="49"/>
      <c r="EQ134" s="49"/>
      <c r="ER134" s="49"/>
      <c r="ES134" s="49"/>
      <c r="ET134" s="49"/>
      <c r="EU134" s="49"/>
      <c r="EV134" s="49"/>
      <c r="EW134" s="49"/>
      <c r="EX134" s="49"/>
      <c r="EY134" s="49"/>
      <c r="EZ134" s="49"/>
      <c r="FA134" s="49"/>
      <c r="FB134" s="49"/>
      <c r="FC134" s="49"/>
      <c r="FD134" s="49"/>
      <c r="FE134" s="49"/>
      <c r="FF134" s="49"/>
      <c r="FG134" s="14"/>
      <c r="FH134" s="49"/>
      <c r="FI134" s="49"/>
      <c r="FJ134" s="14"/>
      <c r="FK134" s="42"/>
      <c r="FL134" s="42"/>
      <c r="FM134" s="42"/>
      <c r="FN134" s="42"/>
      <c r="FO134" s="42"/>
      <c r="FP134" s="42"/>
      <c r="FQ134" s="42"/>
      <c r="FR134" s="42"/>
      <c r="FS134" s="42"/>
      <c r="FT134" s="42"/>
      <c r="FU134" s="42"/>
      <c r="FV134" s="42"/>
      <c r="FW134" s="42"/>
      <c r="FX134" s="42"/>
      <c r="FY134" s="42"/>
      <c r="FZ134" s="44">
        <v>132</v>
      </c>
      <c r="GA134" s="44" t="str">
        <f t="shared" si="79"/>
        <v>EJBCIDLK</v>
      </c>
      <c r="GB134" s="44" t="s">
        <v>148</v>
      </c>
      <c r="GC134" s="44" t="s">
        <v>159</v>
      </c>
      <c r="GD134" s="44" t="s">
        <v>146</v>
      </c>
      <c r="GE134" s="44" t="s">
        <v>163</v>
      </c>
      <c r="GF134" s="44" t="s">
        <v>150</v>
      </c>
      <c r="GG134" s="44" t="s">
        <v>147</v>
      </c>
      <c r="GH134" s="44" t="s">
        <v>152</v>
      </c>
      <c r="GI134" s="44" t="s">
        <v>151</v>
      </c>
      <c r="GJ134" s="100" t="str">
        <f t="shared" ref="GJ134:GQ134" si="1176">VLOOKUP(GB134,$FM$3:$FN$15,2,FALSE)</f>
        <v>Elfenbenskusten</v>
      </c>
      <c r="GK134" s="100" t="str">
        <f t="shared" si="1176"/>
        <v>Österrike</v>
      </c>
      <c r="GL134" s="100" t="str">
        <f t="shared" si="1176"/>
        <v>Qatar</v>
      </c>
      <c r="GM134" s="100" t="str">
        <f t="shared" si="1176"/>
        <v>Haiti</v>
      </c>
      <c r="GN134" s="100" t="str">
        <f t="shared" si="1176"/>
        <v>Irak</v>
      </c>
      <c r="GO134" s="100" t="str">
        <f t="shared" si="1176"/>
        <v>Australien</v>
      </c>
      <c r="GP134" s="100" t="str">
        <f t="shared" si="1176"/>
        <v>Ghana</v>
      </c>
      <c r="GQ134" s="100" t="str">
        <f t="shared" si="1176"/>
        <v>Uzbekistan</v>
      </c>
      <c r="GR134" s="42" t="str">
        <f t="shared" si="81"/>
        <v/>
      </c>
      <c r="GS134" s="42"/>
      <c r="GT134" s="42"/>
      <c r="GU134" s="42"/>
      <c r="GV134" s="42"/>
      <c r="GW134" s="42"/>
      <c r="GX134" s="127"/>
    </row>
    <row r="135" spans="1:206" ht="14.25" customHeight="1" x14ac:dyDescent="0.35">
      <c r="A135" s="42"/>
      <c r="B135" s="152">
        <v>93</v>
      </c>
      <c r="C135" s="86">
        <v>46209</v>
      </c>
      <c r="D135" s="145" t="str">
        <f>IF(O122="","Vinnare match 83",O122)</f>
        <v>Vinnare match 83</v>
      </c>
      <c r="E135" s="87" t="s">
        <v>157</v>
      </c>
      <c r="F135" s="89" t="str">
        <f>IF(O123="","Vinnare match 84",O123)</f>
        <v>Vinnare match 84</v>
      </c>
      <c r="G135" s="90"/>
      <c r="H135" s="85" t="s">
        <v>157</v>
      </c>
      <c r="I135" s="90"/>
      <c r="J135" s="85" t="str">
        <f t="shared" si="1171"/>
        <v/>
      </c>
      <c r="K135" s="160">
        <f>IF(OR(G135="",I135="",'Resultat &amp; tabell'!G135="",'Resultat &amp; tabell'!I135=""),0,IF(G135='Resultat &amp; tabell'!G135,1,0)+IF(I135='Resultat &amp; tabell'!I135,1,0)+IF(J135='Resultat &amp; tabell'!J135,3,0))</f>
        <v>0</v>
      </c>
      <c r="L135" s="155"/>
      <c r="M135" s="46"/>
      <c r="N135" s="46"/>
      <c r="O135" s="146"/>
      <c r="P135" s="147" t="str">
        <f t="shared" si="1172"/>
        <v/>
      </c>
      <c r="Q135" s="23"/>
      <c r="R135" s="23"/>
      <c r="S135" s="23"/>
      <c r="T135" s="23"/>
      <c r="U135" s="23"/>
      <c r="V135" s="43"/>
      <c r="W135" s="42"/>
      <c r="X135" s="44"/>
      <c r="Y135" s="44"/>
      <c r="Z135" s="44"/>
      <c r="AA135" s="44"/>
      <c r="AB135" s="47"/>
      <c r="AC135" s="48"/>
      <c r="AD135" s="42"/>
      <c r="AE135" s="14"/>
      <c r="AF135" s="14"/>
      <c r="AG135" s="14"/>
      <c r="AH135" s="14"/>
      <c r="AI135" s="44"/>
      <c r="AJ135" s="44"/>
      <c r="AK135" s="44"/>
      <c r="AL135" s="57"/>
      <c r="AM135" s="58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>
        <f t="shared" si="1166"/>
        <v>80</v>
      </c>
      <c r="BR135" s="45" t="str">
        <f t="shared" si="1167"/>
        <v>Bästa trea EHIJK</v>
      </c>
      <c r="BS135" s="43" t="str">
        <f>IF(OR('Resultat &amp; tabell'!G119="",'Resultat &amp; tabell'!I119=""),"",'Resultat &amp; tabell'!F119)</f>
        <v/>
      </c>
      <c r="BT135" s="173">
        <f t="shared" si="1147"/>
        <v>0</v>
      </c>
      <c r="BU135" s="174">
        <f t="shared" si="1148"/>
        <v>0</v>
      </c>
      <c r="BV135" s="44">
        <f t="shared" si="1149"/>
        <v>0</v>
      </c>
      <c r="BW135" s="49"/>
      <c r="BX135" s="49"/>
      <c r="BY135" s="49"/>
      <c r="BZ135" s="49"/>
      <c r="CA135" s="49"/>
      <c r="CB135" s="14"/>
      <c r="CC135" s="49"/>
      <c r="CD135" s="49"/>
      <c r="CE135" s="14"/>
      <c r="CF135" s="14"/>
      <c r="CG135" s="49"/>
      <c r="CH135" s="49"/>
      <c r="CI135" s="49"/>
      <c r="CJ135" s="49"/>
      <c r="CK135" s="49"/>
      <c r="CL135" s="49"/>
      <c r="CM135" s="49"/>
      <c r="CN135" s="49"/>
      <c r="CO135" s="49"/>
      <c r="CP135" s="49"/>
      <c r="CQ135" s="49"/>
      <c r="CR135" s="49"/>
      <c r="CS135" s="49"/>
      <c r="CT135" s="49"/>
      <c r="CU135" s="49"/>
      <c r="CV135" s="49"/>
      <c r="CW135" s="49"/>
      <c r="CX135" s="49"/>
      <c r="CY135" s="14"/>
      <c r="CZ135" s="14"/>
      <c r="DA135" s="49"/>
      <c r="DB135" s="49"/>
      <c r="DC135" s="49"/>
      <c r="DD135" s="49"/>
      <c r="DE135" s="49"/>
      <c r="DF135" s="49"/>
      <c r="DG135" s="49"/>
      <c r="DH135" s="49"/>
      <c r="DI135" s="49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49"/>
      <c r="DU135" s="49"/>
      <c r="DV135" s="49"/>
      <c r="DW135" s="49"/>
      <c r="DX135" s="49"/>
      <c r="DY135" s="49"/>
      <c r="DZ135" s="49"/>
      <c r="EA135" s="49"/>
      <c r="EB135" s="49"/>
      <c r="EC135" s="49"/>
      <c r="ED135" s="49"/>
      <c r="EE135" s="49"/>
      <c r="EF135" s="49"/>
      <c r="EG135" s="49"/>
      <c r="EH135" s="49"/>
      <c r="EI135" s="49"/>
      <c r="EJ135" s="49"/>
      <c r="EK135" s="49"/>
      <c r="EL135" s="49"/>
      <c r="EM135" s="14"/>
      <c r="EN135" s="49"/>
      <c r="EO135" s="49"/>
      <c r="EP135" s="49"/>
      <c r="EQ135" s="49"/>
      <c r="ER135" s="49"/>
      <c r="ES135" s="49"/>
      <c r="ET135" s="49"/>
      <c r="EU135" s="49"/>
      <c r="EV135" s="49"/>
      <c r="EW135" s="49"/>
      <c r="EX135" s="49"/>
      <c r="EY135" s="49"/>
      <c r="EZ135" s="49"/>
      <c r="FA135" s="49"/>
      <c r="FB135" s="49"/>
      <c r="FC135" s="49"/>
      <c r="FD135" s="49"/>
      <c r="FE135" s="49"/>
      <c r="FF135" s="49"/>
      <c r="FG135" s="14"/>
      <c r="FH135" s="49"/>
      <c r="FI135" s="49"/>
      <c r="FJ135" s="14"/>
      <c r="FK135" s="42"/>
      <c r="FL135" s="42"/>
      <c r="FM135" s="42"/>
      <c r="FN135" s="42"/>
      <c r="FO135" s="42"/>
      <c r="FP135" s="42"/>
      <c r="FQ135" s="42"/>
      <c r="FR135" s="42"/>
      <c r="FS135" s="42"/>
      <c r="FT135" s="42"/>
      <c r="FU135" s="42"/>
      <c r="FV135" s="42"/>
      <c r="FW135" s="42"/>
      <c r="FX135" s="42"/>
      <c r="FY135" s="42"/>
      <c r="FZ135" s="44">
        <v>133</v>
      </c>
      <c r="GA135" s="44" t="str">
        <f t="shared" si="79"/>
        <v>EJBCHDLK</v>
      </c>
      <c r="GB135" s="44" t="s">
        <v>148</v>
      </c>
      <c r="GC135" s="44" t="s">
        <v>159</v>
      </c>
      <c r="GD135" s="44" t="s">
        <v>146</v>
      </c>
      <c r="GE135" s="44" t="s">
        <v>163</v>
      </c>
      <c r="GF135" s="44" t="s">
        <v>160</v>
      </c>
      <c r="GG135" s="44" t="s">
        <v>147</v>
      </c>
      <c r="GH135" s="44" t="s">
        <v>152</v>
      </c>
      <c r="GI135" s="44" t="s">
        <v>151</v>
      </c>
      <c r="GJ135" s="100" t="str">
        <f t="shared" ref="GJ135:GQ135" si="1177">VLOOKUP(GB135,$FM$3:$FN$15,2,FALSE)</f>
        <v>Elfenbenskusten</v>
      </c>
      <c r="GK135" s="100" t="str">
        <f t="shared" si="1177"/>
        <v>Österrike</v>
      </c>
      <c r="GL135" s="100" t="str">
        <f t="shared" si="1177"/>
        <v>Qatar</v>
      </c>
      <c r="GM135" s="100" t="str">
        <f t="shared" si="1177"/>
        <v>Haiti</v>
      </c>
      <c r="GN135" s="100" t="str">
        <f t="shared" si="1177"/>
        <v>Saudiarabien</v>
      </c>
      <c r="GO135" s="100" t="str">
        <f t="shared" si="1177"/>
        <v>Australien</v>
      </c>
      <c r="GP135" s="100" t="str">
        <f t="shared" si="1177"/>
        <v>Ghana</v>
      </c>
      <c r="GQ135" s="100" t="str">
        <f t="shared" si="1177"/>
        <v>Uzbekistan</v>
      </c>
      <c r="GR135" s="42" t="str">
        <f t="shared" si="81"/>
        <v/>
      </c>
      <c r="GS135" s="42"/>
      <c r="GT135" s="42"/>
      <c r="GU135" s="42"/>
      <c r="GV135" s="42"/>
      <c r="GW135" s="42"/>
      <c r="GX135" s="127"/>
    </row>
    <row r="136" spans="1:206" ht="14.25" customHeight="1" x14ac:dyDescent="0.35">
      <c r="A136" s="42"/>
      <c r="B136" s="85">
        <v>94</v>
      </c>
      <c r="C136" s="86">
        <v>46210</v>
      </c>
      <c r="D136" s="145" t="str">
        <f>IF(O120="","Vinnare match 81",O120)</f>
        <v>Vinnare match 81</v>
      </c>
      <c r="E136" s="87" t="s">
        <v>157</v>
      </c>
      <c r="F136" s="89" t="str">
        <f>IF(O121="","Vinnare match 82",O121)</f>
        <v>Vinnare match 82</v>
      </c>
      <c r="G136" s="90"/>
      <c r="H136" s="85" t="s">
        <v>157</v>
      </c>
      <c r="I136" s="90"/>
      <c r="J136" s="85" t="str">
        <f t="shared" si="1171"/>
        <v/>
      </c>
      <c r="K136" s="160">
        <f>IF(OR(G136="",I136="",'Resultat &amp; tabell'!G136="",'Resultat &amp; tabell'!I136=""),0,IF(G136='Resultat &amp; tabell'!G136,1,0)+IF(I136='Resultat &amp; tabell'!I136,1,0)+IF(J136='Resultat &amp; tabell'!J136,3,0))</f>
        <v>0</v>
      </c>
      <c r="L136" s="155"/>
      <c r="M136" s="46"/>
      <c r="N136" s="46"/>
      <c r="O136" s="146"/>
      <c r="P136" s="147" t="str">
        <f t="shared" si="1172"/>
        <v/>
      </c>
      <c r="Q136" s="23"/>
      <c r="R136" s="23"/>
      <c r="S136" s="23"/>
      <c r="T136" s="23"/>
      <c r="U136" s="23"/>
      <c r="V136" s="43"/>
      <c r="W136" s="42"/>
      <c r="X136" s="44"/>
      <c r="Y136" s="44"/>
      <c r="Z136" s="44"/>
      <c r="AA136" s="44"/>
      <c r="AB136" s="47"/>
      <c r="AC136" s="48"/>
      <c r="AD136" s="42"/>
      <c r="AE136" s="14"/>
      <c r="AF136" s="14"/>
      <c r="AG136" s="14"/>
      <c r="AH136" s="14"/>
      <c r="AI136" s="44"/>
      <c r="AJ136" s="44"/>
      <c r="AK136" s="44"/>
      <c r="AL136" s="57"/>
      <c r="AM136" s="58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>
        <f t="shared" si="1166"/>
        <v>81</v>
      </c>
      <c r="BR136" s="45" t="str">
        <f t="shared" si="1167"/>
        <v>Bästa trea BEFIJ</v>
      </c>
      <c r="BS136" s="43" t="str">
        <f>IF(OR('Resultat &amp; tabell'!G120="",'Resultat &amp; tabell'!I120=""),"",'Resultat &amp; tabell'!F120)</f>
        <v/>
      </c>
      <c r="BT136" s="173">
        <f t="shared" si="1147"/>
        <v>0</v>
      </c>
      <c r="BU136" s="174">
        <f t="shared" si="1148"/>
        <v>0</v>
      </c>
      <c r="BV136" s="44">
        <f t="shared" si="1149"/>
        <v>0</v>
      </c>
      <c r="BW136" s="49"/>
      <c r="BX136" s="49"/>
      <c r="BY136" s="49"/>
      <c r="BZ136" s="49"/>
      <c r="CA136" s="49"/>
      <c r="CB136" s="14"/>
      <c r="CC136" s="49"/>
      <c r="CD136" s="49"/>
      <c r="CE136" s="14"/>
      <c r="CF136" s="14"/>
      <c r="CG136" s="49"/>
      <c r="CH136" s="49"/>
      <c r="CI136" s="49"/>
      <c r="CJ136" s="49"/>
      <c r="CK136" s="49"/>
      <c r="CL136" s="49"/>
      <c r="CM136" s="49"/>
      <c r="CN136" s="49"/>
      <c r="CO136" s="49"/>
      <c r="CP136" s="49"/>
      <c r="CQ136" s="49"/>
      <c r="CR136" s="49"/>
      <c r="CS136" s="49"/>
      <c r="CT136" s="49"/>
      <c r="CU136" s="49"/>
      <c r="CV136" s="49"/>
      <c r="CW136" s="49"/>
      <c r="CX136" s="49"/>
      <c r="CY136" s="14"/>
      <c r="CZ136" s="14"/>
      <c r="DA136" s="49"/>
      <c r="DB136" s="49"/>
      <c r="DC136" s="49"/>
      <c r="DD136" s="49"/>
      <c r="DE136" s="49"/>
      <c r="DF136" s="49"/>
      <c r="DG136" s="49"/>
      <c r="DH136" s="49"/>
      <c r="DI136" s="49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49"/>
      <c r="DU136" s="49"/>
      <c r="DV136" s="49"/>
      <c r="DW136" s="49"/>
      <c r="DX136" s="49"/>
      <c r="DY136" s="49"/>
      <c r="DZ136" s="49"/>
      <c r="EA136" s="49"/>
      <c r="EB136" s="49"/>
      <c r="EC136" s="49"/>
      <c r="ED136" s="49"/>
      <c r="EE136" s="49"/>
      <c r="EF136" s="49"/>
      <c r="EG136" s="49"/>
      <c r="EH136" s="49"/>
      <c r="EI136" s="49"/>
      <c r="EJ136" s="49"/>
      <c r="EK136" s="49"/>
      <c r="EL136" s="49"/>
      <c r="EM136" s="14"/>
      <c r="EN136" s="49"/>
      <c r="EO136" s="49"/>
      <c r="EP136" s="49"/>
      <c r="EQ136" s="49"/>
      <c r="ER136" s="49"/>
      <c r="ES136" s="49"/>
      <c r="ET136" s="49"/>
      <c r="EU136" s="49"/>
      <c r="EV136" s="49"/>
      <c r="EW136" s="49"/>
      <c r="EX136" s="49"/>
      <c r="EY136" s="49"/>
      <c r="EZ136" s="49"/>
      <c r="FA136" s="49"/>
      <c r="FB136" s="49"/>
      <c r="FC136" s="49"/>
      <c r="FD136" s="49"/>
      <c r="FE136" s="49"/>
      <c r="FF136" s="49"/>
      <c r="FG136" s="14"/>
      <c r="FH136" s="49"/>
      <c r="FI136" s="49"/>
      <c r="FJ136" s="14"/>
      <c r="FK136" s="42"/>
      <c r="FL136" s="42"/>
      <c r="FM136" s="42"/>
      <c r="FN136" s="42"/>
      <c r="FO136" s="42"/>
      <c r="FP136" s="42"/>
      <c r="FQ136" s="42"/>
      <c r="FR136" s="42"/>
      <c r="FS136" s="42"/>
      <c r="FT136" s="42"/>
      <c r="FU136" s="42"/>
      <c r="FV136" s="42"/>
      <c r="FW136" s="42"/>
      <c r="FX136" s="42"/>
      <c r="FY136" s="42"/>
      <c r="FZ136" s="44">
        <v>134</v>
      </c>
      <c r="GA136" s="44" t="str">
        <f t="shared" si="79"/>
        <v>EIBCHDLK</v>
      </c>
      <c r="GB136" s="44" t="s">
        <v>148</v>
      </c>
      <c r="GC136" s="44" t="s">
        <v>150</v>
      </c>
      <c r="GD136" s="44" t="s">
        <v>146</v>
      </c>
      <c r="GE136" s="44" t="s">
        <v>163</v>
      </c>
      <c r="GF136" s="44" t="s">
        <v>160</v>
      </c>
      <c r="GG136" s="44" t="s">
        <v>147</v>
      </c>
      <c r="GH136" s="44" t="s">
        <v>152</v>
      </c>
      <c r="GI136" s="44" t="s">
        <v>151</v>
      </c>
      <c r="GJ136" s="100" t="str">
        <f t="shared" ref="GJ136:GQ136" si="1178">VLOOKUP(GB136,$FM$3:$FN$15,2,FALSE)</f>
        <v>Elfenbenskusten</v>
      </c>
      <c r="GK136" s="100" t="str">
        <f t="shared" si="1178"/>
        <v>Irak</v>
      </c>
      <c r="GL136" s="100" t="str">
        <f t="shared" si="1178"/>
        <v>Qatar</v>
      </c>
      <c r="GM136" s="100" t="str">
        <f t="shared" si="1178"/>
        <v>Haiti</v>
      </c>
      <c r="GN136" s="100" t="str">
        <f t="shared" si="1178"/>
        <v>Saudiarabien</v>
      </c>
      <c r="GO136" s="100" t="str">
        <f t="shared" si="1178"/>
        <v>Australien</v>
      </c>
      <c r="GP136" s="100" t="str">
        <f t="shared" si="1178"/>
        <v>Ghana</v>
      </c>
      <c r="GQ136" s="100" t="str">
        <f t="shared" si="1178"/>
        <v>Uzbekistan</v>
      </c>
      <c r="GR136" s="42" t="str">
        <f t="shared" si="81"/>
        <v/>
      </c>
      <c r="GS136" s="42"/>
      <c r="GT136" s="42"/>
      <c r="GU136" s="42"/>
      <c r="GV136" s="42"/>
      <c r="GW136" s="42"/>
      <c r="GX136" s="127"/>
    </row>
    <row r="137" spans="1:206" ht="14.25" customHeight="1" x14ac:dyDescent="0.35">
      <c r="A137" s="42"/>
      <c r="B137" s="85">
        <v>95</v>
      </c>
      <c r="C137" s="86">
        <v>46210</v>
      </c>
      <c r="D137" s="145" t="str">
        <f>IF(O125="","Vinnare match 86",O125)</f>
        <v>Vinnare match 86</v>
      </c>
      <c r="E137" s="87" t="s">
        <v>157</v>
      </c>
      <c r="F137" s="89" t="str">
        <f>IF(O127="","Vinnare match 88",O127)</f>
        <v>Vinnare match 88</v>
      </c>
      <c r="G137" s="90"/>
      <c r="H137" s="85" t="s">
        <v>157</v>
      </c>
      <c r="I137" s="90"/>
      <c r="J137" s="85" t="str">
        <f t="shared" si="1171"/>
        <v/>
      </c>
      <c r="K137" s="160">
        <f>IF(OR(G137="",I137="",'Resultat &amp; tabell'!G137="",'Resultat &amp; tabell'!I137=""),0,IF(G137='Resultat &amp; tabell'!G137,1,0)+IF(I137='Resultat &amp; tabell'!I137,1,0)+IF(J137='Resultat &amp; tabell'!J137,3,0))</f>
        <v>0</v>
      </c>
      <c r="L137" s="155"/>
      <c r="M137" s="46"/>
      <c r="N137" s="46"/>
      <c r="O137" s="146"/>
      <c r="P137" s="147" t="str">
        <f t="shared" si="1172"/>
        <v/>
      </c>
      <c r="Q137" s="23"/>
      <c r="R137" s="23"/>
      <c r="S137" s="23"/>
      <c r="T137" s="23"/>
      <c r="U137" s="23"/>
      <c r="V137" s="43"/>
      <c r="W137" s="42"/>
      <c r="X137" s="44"/>
      <c r="Y137" s="44"/>
      <c r="Z137" s="44"/>
      <c r="AA137" s="44"/>
      <c r="AB137" s="47"/>
      <c r="AC137" s="48"/>
      <c r="AD137" s="42"/>
      <c r="AE137" s="14"/>
      <c r="AF137" s="14"/>
      <c r="AG137" s="14"/>
      <c r="AH137" s="14"/>
      <c r="AI137" s="44"/>
      <c r="AJ137" s="44"/>
      <c r="AK137" s="44"/>
      <c r="AL137" s="57"/>
      <c r="AM137" s="58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>
        <f t="shared" si="1166"/>
        <v>82</v>
      </c>
      <c r="BR137" s="45" t="str">
        <f t="shared" si="1167"/>
        <v>Bästa trea AEHIJ</v>
      </c>
      <c r="BS137" s="43" t="str">
        <f>IF(OR('Resultat &amp; tabell'!G121="",'Resultat &amp; tabell'!I121=""),"",'Resultat &amp; tabell'!F121)</f>
        <v/>
      </c>
      <c r="BT137" s="173">
        <f t="shared" si="1147"/>
        <v>0</v>
      </c>
      <c r="BU137" s="174">
        <f t="shared" si="1148"/>
        <v>0</v>
      </c>
      <c r="BV137" s="44">
        <f t="shared" si="1149"/>
        <v>0</v>
      </c>
      <c r="BW137" s="49"/>
      <c r="BX137" s="49"/>
      <c r="BY137" s="49"/>
      <c r="BZ137" s="49"/>
      <c r="CA137" s="49"/>
      <c r="CB137" s="14"/>
      <c r="CC137" s="49"/>
      <c r="CD137" s="49"/>
      <c r="CE137" s="14"/>
      <c r="CF137" s="14"/>
      <c r="CG137" s="49"/>
      <c r="CH137" s="49"/>
      <c r="CI137" s="49"/>
      <c r="CJ137" s="49"/>
      <c r="CK137" s="49"/>
      <c r="CL137" s="49"/>
      <c r="CM137" s="49"/>
      <c r="CN137" s="49"/>
      <c r="CO137" s="49"/>
      <c r="CP137" s="49"/>
      <c r="CQ137" s="49"/>
      <c r="CR137" s="49"/>
      <c r="CS137" s="49"/>
      <c r="CT137" s="49"/>
      <c r="CU137" s="49"/>
      <c r="CV137" s="49"/>
      <c r="CW137" s="49"/>
      <c r="CX137" s="49"/>
      <c r="CY137" s="14"/>
      <c r="CZ137" s="14"/>
      <c r="DA137" s="49"/>
      <c r="DB137" s="49"/>
      <c r="DC137" s="49"/>
      <c r="DD137" s="49"/>
      <c r="DE137" s="49"/>
      <c r="DF137" s="49"/>
      <c r="DG137" s="49"/>
      <c r="DH137" s="49"/>
      <c r="DI137" s="49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49"/>
      <c r="DU137" s="49"/>
      <c r="DV137" s="49"/>
      <c r="DW137" s="49"/>
      <c r="DX137" s="49"/>
      <c r="DY137" s="49"/>
      <c r="DZ137" s="49"/>
      <c r="EA137" s="49"/>
      <c r="EB137" s="49"/>
      <c r="EC137" s="49"/>
      <c r="ED137" s="49"/>
      <c r="EE137" s="49"/>
      <c r="EF137" s="49"/>
      <c r="EG137" s="49"/>
      <c r="EH137" s="49"/>
      <c r="EI137" s="49"/>
      <c r="EJ137" s="49"/>
      <c r="EK137" s="49"/>
      <c r="EL137" s="49"/>
      <c r="EM137" s="14"/>
      <c r="EN137" s="49"/>
      <c r="EO137" s="49"/>
      <c r="EP137" s="49"/>
      <c r="EQ137" s="49"/>
      <c r="ER137" s="49"/>
      <c r="ES137" s="49"/>
      <c r="ET137" s="49"/>
      <c r="EU137" s="49"/>
      <c r="EV137" s="49"/>
      <c r="EW137" s="49"/>
      <c r="EX137" s="49"/>
      <c r="EY137" s="49"/>
      <c r="EZ137" s="49"/>
      <c r="FA137" s="49"/>
      <c r="FB137" s="49"/>
      <c r="FC137" s="49"/>
      <c r="FD137" s="49"/>
      <c r="FE137" s="49"/>
      <c r="FF137" s="49"/>
      <c r="FG137" s="14"/>
      <c r="FH137" s="49"/>
      <c r="FI137" s="49"/>
      <c r="FJ137" s="14"/>
      <c r="FK137" s="42"/>
      <c r="FL137" s="42"/>
      <c r="FM137" s="42"/>
      <c r="FN137" s="42"/>
      <c r="FO137" s="42"/>
      <c r="FP137" s="42"/>
      <c r="FQ137" s="42"/>
      <c r="FR137" s="42"/>
      <c r="FS137" s="42"/>
      <c r="FT137" s="42"/>
      <c r="FU137" s="42"/>
      <c r="FV137" s="42"/>
      <c r="FW137" s="42"/>
      <c r="FX137" s="42"/>
      <c r="FY137" s="42"/>
      <c r="FZ137" s="44">
        <v>135</v>
      </c>
      <c r="GA137" s="44" t="str">
        <f t="shared" si="79"/>
        <v>EJBCHDLI</v>
      </c>
      <c r="GB137" s="44" t="s">
        <v>148</v>
      </c>
      <c r="GC137" s="44" t="s">
        <v>159</v>
      </c>
      <c r="GD137" s="44" t="s">
        <v>146</v>
      </c>
      <c r="GE137" s="44" t="s">
        <v>163</v>
      </c>
      <c r="GF137" s="44" t="s">
        <v>160</v>
      </c>
      <c r="GG137" s="44" t="s">
        <v>147</v>
      </c>
      <c r="GH137" s="44" t="s">
        <v>152</v>
      </c>
      <c r="GI137" s="44" t="s">
        <v>150</v>
      </c>
      <c r="GJ137" s="100" t="str">
        <f t="shared" ref="GJ137:GQ137" si="1179">VLOOKUP(GB137,$FM$3:$FN$15,2,FALSE)</f>
        <v>Elfenbenskusten</v>
      </c>
      <c r="GK137" s="100" t="str">
        <f t="shared" si="1179"/>
        <v>Österrike</v>
      </c>
      <c r="GL137" s="100" t="str">
        <f t="shared" si="1179"/>
        <v>Qatar</v>
      </c>
      <c r="GM137" s="100" t="str">
        <f t="shared" si="1179"/>
        <v>Haiti</v>
      </c>
      <c r="GN137" s="100" t="str">
        <f t="shared" si="1179"/>
        <v>Saudiarabien</v>
      </c>
      <c r="GO137" s="100" t="str">
        <f t="shared" si="1179"/>
        <v>Australien</v>
      </c>
      <c r="GP137" s="100" t="str">
        <f t="shared" si="1179"/>
        <v>Ghana</v>
      </c>
      <c r="GQ137" s="100" t="str">
        <f t="shared" si="1179"/>
        <v>Irak</v>
      </c>
      <c r="GR137" s="42" t="str">
        <f t="shared" si="81"/>
        <v/>
      </c>
      <c r="GS137" s="42"/>
      <c r="GT137" s="42"/>
      <c r="GU137" s="42"/>
      <c r="GV137" s="42"/>
      <c r="GW137" s="42"/>
      <c r="GX137" s="127"/>
    </row>
    <row r="138" spans="1:206" ht="14.25" customHeight="1" x14ac:dyDescent="0.35">
      <c r="A138" s="42"/>
      <c r="B138" s="85">
        <v>96</v>
      </c>
      <c r="C138" s="86">
        <v>46210</v>
      </c>
      <c r="D138" s="145" t="str">
        <f>IF(O124="","Vinnare match 85",O124)</f>
        <v>Vinnare match 85</v>
      </c>
      <c r="E138" s="87" t="s">
        <v>157</v>
      </c>
      <c r="F138" s="89" t="str">
        <f>IF(O126="","Vinnare match 87",O126)</f>
        <v>Vinnare match 87</v>
      </c>
      <c r="G138" s="90"/>
      <c r="H138" s="85" t="s">
        <v>157</v>
      </c>
      <c r="I138" s="90"/>
      <c r="J138" s="85" t="str">
        <f t="shared" si="1171"/>
        <v/>
      </c>
      <c r="K138" s="160">
        <f>IF(OR(G138="",I138="",'Resultat &amp; tabell'!G138="",'Resultat &amp; tabell'!I138=""),0,IF(G138='Resultat &amp; tabell'!G138,1,0)+IF(I138='Resultat &amp; tabell'!I138,1,0)+IF(J138='Resultat &amp; tabell'!J138,3,0))</f>
        <v>0</v>
      </c>
      <c r="L138" s="155"/>
      <c r="M138" s="46"/>
      <c r="N138" s="46"/>
      <c r="O138" s="146"/>
      <c r="P138" s="147" t="str">
        <f t="shared" si="1172"/>
        <v/>
      </c>
      <c r="Q138" s="23"/>
      <c r="R138" s="23"/>
      <c r="S138" s="23"/>
      <c r="T138" s="23"/>
      <c r="U138" s="23"/>
      <c r="V138" s="43"/>
      <c r="W138" s="42"/>
      <c r="X138" s="44"/>
      <c r="Y138" s="44"/>
      <c r="Z138" s="44"/>
      <c r="AA138" s="44"/>
      <c r="AB138" s="47"/>
      <c r="AC138" s="48"/>
      <c r="AD138" s="42"/>
      <c r="AE138" s="14"/>
      <c r="AF138" s="14"/>
      <c r="AG138" s="14"/>
      <c r="AH138" s="14"/>
      <c r="AI138" s="44"/>
      <c r="AJ138" s="44"/>
      <c r="AK138" s="44"/>
      <c r="AL138" s="57"/>
      <c r="AM138" s="58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>
        <f t="shared" si="1166"/>
        <v>83</v>
      </c>
      <c r="BR138" s="45" t="str">
        <f t="shared" si="1167"/>
        <v>Tvåa grupp L</v>
      </c>
      <c r="BS138" s="43" t="str">
        <f>IF(OR('Resultat &amp; tabell'!G122="",'Resultat &amp; tabell'!I122=""),"",'Resultat &amp; tabell'!F122)</f>
        <v/>
      </c>
      <c r="BT138" s="173">
        <f t="shared" si="1147"/>
        <v>0</v>
      </c>
      <c r="BU138" s="174">
        <f t="shared" si="1148"/>
        <v>0</v>
      </c>
      <c r="BV138" s="44">
        <f t="shared" si="1149"/>
        <v>0</v>
      </c>
      <c r="BW138" s="49"/>
      <c r="BX138" s="49"/>
      <c r="BY138" s="49"/>
      <c r="BZ138" s="49"/>
      <c r="CA138" s="49"/>
      <c r="CB138" s="14"/>
      <c r="CC138" s="49"/>
      <c r="CD138" s="49"/>
      <c r="CE138" s="14"/>
      <c r="CF138" s="14"/>
      <c r="CG138" s="49"/>
      <c r="CH138" s="49"/>
      <c r="CI138" s="49"/>
      <c r="CJ138" s="49"/>
      <c r="CK138" s="49"/>
      <c r="CL138" s="49"/>
      <c r="CM138" s="49"/>
      <c r="CN138" s="49"/>
      <c r="CO138" s="49"/>
      <c r="CP138" s="49"/>
      <c r="CQ138" s="49"/>
      <c r="CR138" s="49"/>
      <c r="CS138" s="49"/>
      <c r="CT138" s="49"/>
      <c r="CU138" s="49"/>
      <c r="CV138" s="49"/>
      <c r="CW138" s="49"/>
      <c r="CX138" s="49"/>
      <c r="CY138" s="14"/>
      <c r="CZ138" s="14"/>
      <c r="DA138" s="49"/>
      <c r="DB138" s="49"/>
      <c r="DC138" s="49"/>
      <c r="DD138" s="49"/>
      <c r="DE138" s="49"/>
      <c r="DF138" s="49"/>
      <c r="DG138" s="49"/>
      <c r="DH138" s="49"/>
      <c r="DI138" s="49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49"/>
      <c r="DU138" s="49"/>
      <c r="DV138" s="49"/>
      <c r="DW138" s="49"/>
      <c r="DX138" s="49"/>
      <c r="DY138" s="49"/>
      <c r="DZ138" s="49"/>
      <c r="EA138" s="49"/>
      <c r="EB138" s="49"/>
      <c r="EC138" s="49"/>
      <c r="ED138" s="49"/>
      <c r="EE138" s="49"/>
      <c r="EF138" s="49"/>
      <c r="EG138" s="49"/>
      <c r="EH138" s="49"/>
      <c r="EI138" s="49"/>
      <c r="EJ138" s="49"/>
      <c r="EK138" s="49"/>
      <c r="EL138" s="49"/>
      <c r="EM138" s="14"/>
      <c r="EN138" s="49"/>
      <c r="EO138" s="49"/>
      <c r="EP138" s="49"/>
      <c r="EQ138" s="49"/>
      <c r="ER138" s="49"/>
      <c r="ES138" s="49"/>
      <c r="ET138" s="49"/>
      <c r="EU138" s="49"/>
      <c r="EV138" s="49"/>
      <c r="EW138" s="49"/>
      <c r="EX138" s="49"/>
      <c r="EY138" s="49"/>
      <c r="EZ138" s="49"/>
      <c r="FA138" s="49"/>
      <c r="FB138" s="49"/>
      <c r="FC138" s="49"/>
      <c r="FD138" s="49"/>
      <c r="FE138" s="49"/>
      <c r="FF138" s="49"/>
      <c r="FG138" s="14"/>
      <c r="FH138" s="49"/>
      <c r="FI138" s="49"/>
      <c r="FJ138" s="14"/>
      <c r="FK138" s="42"/>
      <c r="FL138" s="42"/>
      <c r="FM138" s="42"/>
      <c r="FN138" s="42"/>
      <c r="FO138" s="42"/>
      <c r="FP138" s="42"/>
      <c r="FQ138" s="42"/>
      <c r="FR138" s="42"/>
      <c r="FS138" s="42"/>
      <c r="FT138" s="42"/>
      <c r="FU138" s="42"/>
      <c r="FV138" s="42"/>
      <c r="FW138" s="42"/>
      <c r="FX138" s="42"/>
      <c r="FY138" s="42"/>
      <c r="FZ138" s="44">
        <v>136</v>
      </c>
      <c r="GA138" s="44" t="str">
        <f t="shared" si="79"/>
        <v>EJBCHDIK</v>
      </c>
      <c r="GB138" s="44" t="s">
        <v>148</v>
      </c>
      <c r="GC138" s="44" t="s">
        <v>159</v>
      </c>
      <c r="GD138" s="44" t="s">
        <v>146</v>
      </c>
      <c r="GE138" s="44" t="s">
        <v>163</v>
      </c>
      <c r="GF138" s="44" t="s">
        <v>160</v>
      </c>
      <c r="GG138" s="44" t="s">
        <v>147</v>
      </c>
      <c r="GH138" s="44" t="s">
        <v>150</v>
      </c>
      <c r="GI138" s="44" t="s">
        <v>151</v>
      </c>
      <c r="GJ138" s="100" t="str">
        <f t="shared" ref="GJ138:GQ138" si="1180">VLOOKUP(GB138,$FM$3:$FN$15,2,FALSE)</f>
        <v>Elfenbenskusten</v>
      </c>
      <c r="GK138" s="100" t="str">
        <f t="shared" si="1180"/>
        <v>Österrike</v>
      </c>
      <c r="GL138" s="100" t="str">
        <f t="shared" si="1180"/>
        <v>Qatar</v>
      </c>
      <c r="GM138" s="100" t="str">
        <f t="shared" si="1180"/>
        <v>Haiti</v>
      </c>
      <c r="GN138" s="100" t="str">
        <f t="shared" si="1180"/>
        <v>Saudiarabien</v>
      </c>
      <c r="GO138" s="100" t="str">
        <f t="shared" si="1180"/>
        <v>Australien</v>
      </c>
      <c r="GP138" s="100" t="str">
        <f t="shared" si="1180"/>
        <v>Irak</v>
      </c>
      <c r="GQ138" s="100" t="str">
        <f t="shared" si="1180"/>
        <v>Uzbekistan</v>
      </c>
      <c r="GR138" s="42" t="str">
        <f t="shared" si="81"/>
        <v/>
      </c>
      <c r="GS138" s="42"/>
      <c r="GT138" s="42"/>
      <c r="GU138" s="42"/>
      <c r="GV138" s="42"/>
      <c r="GW138" s="42"/>
      <c r="GX138" s="127"/>
    </row>
    <row r="139" spans="1:206" ht="14.25" customHeight="1" x14ac:dyDescent="0.35">
      <c r="A139" s="42"/>
      <c r="B139" s="42"/>
      <c r="C139" s="153"/>
      <c r="D139" s="43"/>
      <c r="E139" s="42"/>
      <c r="F139" s="43"/>
      <c r="G139" s="44"/>
      <c r="H139" s="44"/>
      <c r="I139" s="44"/>
      <c r="J139" s="56"/>
      <c r="K139" s="52"/>
      <c r="L139" s="156"/>
      <c r="M139" s="46"/>
      <c r="N139" s="46"/>
      <c r="O139" s="44"/>
      <c r="P139" s="91"/>
      <c r="Q139" s="91"/>
      <c r="R139" s="91"/>
      <c r="S139" s="91"/>
      <c r="T139" s="91"/>
      <c r="U139" s="91"/>
      <c r="V139" s="43"/>
      <c r="W139" s="42"/>
      <c r="X139" s="44"/>
      <c r="Y139" s="44"/>
      <c r="Z139" s="44"/>
      <c r="AA139" s="44"/>
      <c r="AB139" s="47"/>
      <c r="AC139" s="48"/>
      <c r="AD139" s="42"/>
      <c r="AE139" s="14"/>
      <c r="AF139" s="14"/>
      <c r="AG139" s="14"/>
      <c r="AH139" s="14"/>
      <c r="AI139" s="44"/>
      <c r="AJ139" s="44"/>
      <c r="AK139" s="44"/>
      <c r="AL139" s="57"/>
      <c r="AM139" s="58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>
        <f t="shared" si="1166"/>
        <v>84</v>
      </c>
      <c r="BR139" s="14" t="str">
        <f t="shared" si="1167"/>
        <v>Tvåa grupp J</v>
      </c>
      <c r="BS139" s="43" t="str">
        <f>IF(OR('Resultat &amp; tabell'!G123="",'Resultat &amp; tabell'!I123=""),"",'Resultat &amp; tabell'!F123)</f>
        <v/>
      </c>
      <c r="BT139" s="173">
        <f t="shared" si="1147"/>
        <v>0</v>
      </c>
      <c r="BU139" s="174">
        <f t="shared" si="1148"/>
        <v>0</v>
      </c>
      <c r="BV139" s="44">
        <f t="shared" si="1149"/>
        <v>0</v>
      </c>
      <c r="BW139" s="49"/>
      <c r="BX139" s="49"/>
      <c r="BY139" s="49"/>
      <c r="BZ139" s="49"/>
      <c r="CA139" s="49"/>
      <c r="CB139" s="14"/>
      <c r="CC139" s="49"/>
      <c r="CD139" s="49"/>
      <c r="CE139" s="14"/>
      <c r="CF139" s="14"/>
      <c r="CG139" s="49"/>
      <c r="CH139" s="49"/>
      <c r="CI139" s="49"/>
      <c r="CJ139" s="49"/>
      <c r="CK139" s="49"/>
      <c r="CL139" s="49"/>
      <c r="CM139" s="49"/>
      <c r="CN139" s="49"/>
      <c r="CO139" s="49"/>
      <c r="CP139" s="49"/>
      <c r="CQ139" s="49"/>
      <c r="CR139" s="49"/>
      <c r="CS139" s="49"/>
      <c r="CT139" s="49"/>
      <c r="CU139" s="49"/>
      <c r="CV139" s="49"/>
      <c r="CW139" s="49"/>
      <c r="CX139" s="49"/>
      <c r="CY139" s="14"/>
      <c r="CZ139" s="14"/>
      <c r="DA139" s="49"/>
      <c r="DB139" s="49"/>
      <c r="DC139" s="49"/>
      <c r="DD139" s="49"/>
      <c r="DE139" s="49"/>
      <c r="DF139" s="49"/>
      <c r="DG139" s="49"/>
      <c r="DH139" s="49"/>
      <c r="DI139" s="49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49"/>
      <c r="DU139" s="49"/>
      <c r="DV139" s="49"/>
      <c r="DW139" s="49"/>
      <c r="DX139" s="49"/>
      <c r="DY139" s="49"/>
      <c r="DZ139" s="49"/>
      <c r="EA139" s="49"/>
      <c r="EB139" s="49"/>
      <c r="EC139" s="49"/>
      <c r="ED139" s="49"/>
      <c r="EE139" s="49"/>
      <c r="EF139" s="49"/>
      <c r="EG139" s="49"/>
      <c r="EH139" s="49"/>
      <c r="EI139" s="49"/>
      <c r="EJ139" s="49"/>
      <c r="EK139" s="49"/>
      <c r="EL139" s="49"/>
      <c r="EM139" s="14"/>
      <c r="EN139" s="49"/>
      <c r="EO139" s="49"/>
      <c r="EP139" s="49"/>
      <c r="EQ139" s="49"/>
      <c r="ER139" s="49"/>
      <c r="ES139" s="49"/>
      <c r="ET139" s="49"/>
      <c r="EU139" s="49"/>
      <c r="EV139" s="49"/>
      <c r="EW139" s="49"/>
      <c r="EX139" s="49"/>
      <c r="EY139" s="49"/>
      <c r="EZ139" s="49"/>
      <c r="FA139" s="49"/>
      <c r="FB139" s="49"/>
      <c r="FC139" s="49"/>
      <c r="FD139" s="49"/>
      <c r="FE139" s="49"/>
      <c r="FF139" s="49"/>
      <c r="FG139" s="14"/>
      <c r="FH139" s="49"/>
      <c r="FI139" s="49"/>
      <c r="FJ139" s="14"/>
      <c r="FK139" s="42"/>
      <c r="FL139" s="42"/>
      <c r="FM139" s="42"/>
      <c r="FN139" s="42"/>
      <c r="FO139" s="42"/>
      <c r="FP139" s="42"/>
      <c r="FQ139" s="42"/>
      <c r="FR139" s="42"/>
      <c r="FS139" s="42"/>
      <c r="FT139" s="42"/>
      <c r="FU139" s="42"/>
      <c r="FV139" s="42"/>
      <c r="FW139" s="42"/>
      <c r="FX139" s="42"/>
      <c r="FY139" s="42"/>
      <c r="FZ139" s="44">
        <v>137</v>
      </c>
      <c r="GA139" s="44" t="str">
        <f t="shared" si="79"/>
        <v>EGBCJDLK</v>
      </c>
      <c r="GB139" s="44" t="s">
        <v>148</v>
      </c>
      <c r="GC139" s="44" t="s">
        <v>149</v>
      </c>
      <c r="GD139" s="44" t="s">
        <v>146</v>
      </c>
      <c r="GE139" s="44" t="s">
        <v>163</v>
      </c>
      <c r="GF139" s="44" t="s">
        <v>159</v>
      </c>
      <c r="GG139" s="44" t="s">
        <v>147</v>
      </c>
      <c r="GH139" s="44" t="s">
        <v>152</v>
      </c>
      <c r="GI139" s="44" t="s">
        <v>151</v>
      </c>
      <c r="GJ139" s="100" t="str">
        <f t="shared" ref="GJ139:GQ139" si="1181">VLOOKUP(GB139,$FM$3:$FN$15,2,FALSE)</f>
        <v>Elfenbenskusten</v>
      </c>
      <c r="GK139" s="100" t="str">
        <f t="shared" si="1181"/>
        <v>Iran</v>
      </c>
      <c r="GL139" s="100" t="str">
        <f t="shared" si="1181"/>
        <v>Qatar</v>
      </c>
      <c r="GM139" s="100" t="str">
        <f t="shared" si="1181"/>
        <v>Haiti</v>
      </c>
      <c r="GN139" s="100" t="str">
        <f t="shared" si="1181"/>
        <v>Österrike</v>
      </c>
      <c r="GO139" s="100" t="str">
        <f t="shared" si="1181"/>
        <v>Australien</v>
      </c>
      <c r="GP139" s="100" t="str">
        <f t="shared" si="1181"/>
        <v>Ghana</v>
      </c>
      <c r="GQ139" s="100" t="str">
        <f t="shared" si="1181"/>
        <v>Uzbekistan</v>
      </c>
      <c r="GR139" s="42" t="str">
        <f t="shared" si="81"/>
        <v/>
      </c>
      <c r="GS139" s="42"/>
      <c r="GT139" s="42"/>
      <c r="GU139" s="42"/>
      <c r="GV139" s="42"/>
      <c r="GW139" s="42"/>
      <c r="GX139" s="127"/>
    </row>
    <row r="140" spans="1:206" ht="14.25" customHeight="1" x14ac:dyDescent="0.35">
      <c r="A140" s="42"/>
      <c r="B140" s="54" t="s">
        <v>91</v>
      </c>
      <c r="C140" s="71"/>
      <c r="D140" s="43"/>
      <c r="E140" s="44"/>
      <c r="F140" s="43"/>
      <c r="G140" s="44"/>
      <c r="H140" s="44"/>
      <c r="I140" s="44"/>
      <c r="J140" s="56"/>
      <c r="K140" s="52"/>
      <c r="L140" s="156"/>
      <c r="M140" s="46"/>
      <c r="N140" s="46"/>
      <c r="O140" s="44"/>
      <c r="P140" s="91"/>
      <c r="Q140" s="91"/>
      <c r="R140" s="91"/>
      <c r="S140" s="91"/>
      <c r="T140" s="91"/>
      <c r="U140" s="91"/>
      <c r="V140" s="43"/>
      <c r="W140" s="42"/>
      <c r="X140" s="44"/>
      <c r="Y140" s="44"/>
      <c r="Z140" s="44"/>
      <c r="AA140" s="44"/>
      <c r="AB140" s="47"/>
      <c r="AC140" s="48"/>
      <c r="AD140" s="42"/>
      <c r="AE140" s="14"/>
      <c r="AF140" s="14"/>
      <c r="AG140" s="14"/>
      <c r="AH140" s="14"/>
      <c r="AI140" s="44"/>
      <c r="AJ140" s="44"/>
      <c r="AK140" s="44"/>
      <c r="AL140" s="57"/>
      <c r="AM140" s="58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>
        <f t="shared" si="1166"/>
        <v>85</v>
      </c>
      <c r="BR140" s="14" t="str">
        <f t="shared" si="1167"/>
        <v>Bästa trea EFGIJ</v>
      </c>
      <c r="BS140" s="43" t="str">
        <f>IF(OR('Resultat &amp; tabell'!G124="",'Resultat &amp; tabell'!I124=""),"",'Resultat &amp; tabell'!F124)</f>
        <v/>
      </c>
      <c r="BT140" s="173">
        <f t="shared" si="1147"/>
        <v>0</v>
      </c>
      <c r="BU140" s="174">
        <f t="shared" si="1148"/>
        <v>0</v>
      </c>
      <c r="BV140" s="44">
        <f t="shared" si="1149"/>
        <v>0</v>
      </c>
      <c r="BW140" s="49"/>
      <c r="BX140" s="49"/>
      <c r="BY140" s="49"/>
      <c r="BZ140" s="49"/>
      <c r="CA140" s="49"/>
      <c r="CB140" s="14"/>
      <c r="CC140" s="49"/>
      <c r="CD140" s="49"/>
      <c r="CE140" s="14"/>
      <c r="CF140" s="14"/>
      <c r="CG140" s="49"/>
      <c r="CH140" s="49"/>
      <c r="CI140" s="49"/>
      <c r="CJ140" s="49"/>
      <c r="CK140" s="49"/>
      <c r="CL140" s="49"/>
      <c r="CM140" s="49"/>
      <c r="CN140" s="49"/>
      <c r="CO140" s="49"/>
      <c r="CP140" s="49"/>
      <c r="CQ140" s="49"/>
      <c r="CR140" s="49"/>
      <c r="CS140" s="49"/>
      <c r="CT140" s="49"/>
      <c r="CU140" s="49"/>
      <c r="CV140" s="49"/>
      <c r="CW140" s="49"/>
      <c r="CX140" s="49"/>
      <c r="CY140" s="14"/>
      <c r="CZ140" s="14"/>
      <c r="DA140" s="49"/>
      <c r="DB140" s="49"/>
      <c r="DC140" s="49"/>
      <c r="DD140" s="49"/>
      <c r="DE140" s="49"/>
      <c r="DF140" s="49"/>
      <c r="DG140" s="49"/>
      <c r="DH140" s="49"/>
      <c r="DI140" s="49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49"/>
      <c r="DU140" s="49"/>
      <c r="DV140" s="49"/>
      <c r="DW140" s="49"/>
      <c r="DX140" s="49"/>
      <c r="DY140" s="49"/>
      <c r="DZ140" s="49"/>
      <c r="EA140" s="49"/>
      <c r="EB140" s="49"/>
      <c r="EC140" s="49"/>
      <c r="ED140" s="49"/>
      <c r="EE140" s="49"/>
      <c r="EF140" s="49"/>
      <c r="EG140" s="49"/>
      <c r="EH140" s="49"/>
      <c r="EI140" s="49"/>
      <c r="EJ140" s="49"/>
      <c r="EK140" s="49"/>
      <c r="EL140" s="49"/>
      <c r="EM140" s="14"/>
      <c r="EN140" s="49"/>
      <c r="EO140" s="49"/>
      <c r="EP140" s="49"/>
      <c r="EQ140" s="49"/>
      <c r="ER140" s="49"/>
      <c r="ES140" s="49"/>
      <c r="ET140" s="49"/>
      <c r="EU140" s="49"/>
      <c r="EV140" s="49"/>
      <c r="EW140" s="49"/>
      <c r="EX140" s="49"/>
      <c r="EY140" s="49"/>
      <c r="EZ140" s="49"/>
      <c r="FA140" s="49"/>
      <c r="FB140" s="49"/>
      <c r="FC140" s="49"/>
      <c r="FD140" s="49"/>
      <c r="FE140" s="49"/>
      <c r="FF140" s="49"/>
      <c r="FG140" s="14"/>
      <c r="FH140" s="49"/>
      <c r="FI140" s="49"/>
      <c r="FJ140" s="14"/>
      <c r="FK140" s="42"/>
      <c r="FL140" s="42"/>
      <c r="FM140" s="42"/>
      <c r="FN140" s="42"/>
      <c r="FO140" s="42"/>
      <c r="FP140" s="42"/>
      <c r="FQ140" s="42"/>
      <c r="FR140" s="42"/>
      <c r="FS140" s="42"/>
      <c r="FT140" s="42"/>
      <c r="FU140" s="42"/>
      <c r="FV140" s="42"/>
      <c r="FW140" s="42"/>
      <c r="FX140" s="42"/>
      <c r="FY140" s="42"/>
      <c r="FZ140" s="44">
        <v>138</v>
      </c>
      <c r="GA140" s="44" t="str">
        <f t="shared" si="79"/>
        <v>EGBCIDLK</v>
      </c>
      <c r="GB140" s="44" t="s">
        <v>148</v>
      </c>
      <c r="GC140" s="44" t="s">
        <v>149</v>
      </c>
      <c r="GD140" s="44" t="s">
        <v>146</v>
      </c>
      <c r="GE140" s="44" t="s">
        <v>163</v>
      </c>
      <c r="GF140" s="44" t="s">
        <v>150</v>
      </c>
      <c r="GG140" s="44" t="s">
        <v>147</v>
      </c>
      <c r="GH140" s="44" t="s">
        <v>152</v>
      </c>
      <c r="GI140" s="44" t="s">
        <v>151</v>
      </c>
      <c r="GJ140" s="100" t="str">
        <f t="shared" ref="GJ140:GQ140" si="1182">VLOOKUP(GB140,$FM$3:$FN$15,2,FALSE)</f>
        <v>Elfenbenskusten</v>
      </c>
      <c r="GK140" s="100" t="str">
        <f t="shared" si="1182"/>
        <v>Iran</v>
      </c>
      <c r="GL140" s="100" t="str">
        <f t="shared" si="1182"/>
        <v>Qatar</v>
      </c>
      <c r="GM140" s="100" t="str">
        <f t="shared" si="1182"/>
        <v>Haiti</v>
      </c>
      <c r="GN140" s="100" t="str">
        <f t="shared" si="1182"/>
        <v>Irak</v>
      </c>
      <c r="GO140" s="100" t="str">
        <f t="shared" si="1182"/>
        <v>Australien</v>
      </c>
      <c r="GP140" s="100" t="str">
        <f t="shared" si="1182"/>
        <v>Ghana</v>
      </c>
      <c r="GQ140" s="100" t="str">
        <f t="shared" si="1182"/>
        <v>Uzbekistan</v>
      </c>
      <c r="GR140" s="42" t="str">
        <f t="shared" si="81"/>
        <v/>
      </c>
      <c r="GS140" s="42"/>
      <c r="GT140" s="42"/>
      <c r="GU140" s="42"/>
      <c r="GV140" s="42"/>
      <c r="GW140" s="42"/>
      <c r="GX140" s="127"/>
    </row>
    <row r="141" spans="1:206" ht="14.25" customHeight="1" x14ac:dyDescent="0.35">
      <c r="A141" s="42"/>
      <c r="B141" s="76" t="s">
        <v>101</v>
      </c>
      <c r="C141" s="126" t="s">
        <v>102</v>
      </c>
      <c r="D141" s="189" t="s">
        <v>101</v>
      </c>
      <c r="E141" s="187"/>
      <c r="F141" s="190"/>
      <c r="G141" s="186" t="s">
        <v>103</v>
      </c>
      <c r="H141" s="187"/>
      <c r="I141" s="188"/>
      <c r="J141" s="74" t="s">
        <v>104</v>
      </c>
      <c r="K141" s="79" t="s">
        <v>142</v>
      </c>
      <c r="L141" s="156"/>
      <c r="M141" s="46"/>
      <c r="N141" s="46"/>
      <c r="O141" s="154" t="s">
        <v>224</v>
      </c>
      <c r="P141" s="144"/>
      <c r="Q141" s="52"/>
      <c r="R141" s="191" t="s">
        <v>238</v>
      </c>
      <c r="S141" s="187"/>
      <c r="T141" s="187"/>
      <c r="U141" s="192"/>
      <c r="V141" s="43"/>
      <c r="W141" s="42"/>
      <c r="X141" s="44"/>
      <c r="Y141" s="44"/>
      <c r="Z141" s="44"/>
      <c r="AA141" s="44"/>
      <c r="AB141" s="47"/>
      <c r="AC141" s="48"/>
      <c r="AD141" s="42"/>
      <c r="AE141" s="14"/>
      <c r="AF141" s="14"/>
      <c r="AG141" s="14"/>
      <c r="AH141" s="14"/>
      <c r="AI141" s="44"/>
      <c r="AJ141" s="44"/>
      <c r="AK141" s="44"/>
      <c r="AL141" s="57"/>
      <c r="AM141" s="58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>
        <f t="shared" si="1166"/>
        <v>86</v>
      </c>
      <c r="BR141" s="14" t="str">
        <f t="shared" si="1167"/>
        <v>Tvåa grupp H</v>
      </c>
      <c r="BS141" s="43" t="str">
        <f>IF(OR('Resultat &amp; tabell'!G125="",'Resultat &amp; tabell'!I125=""),"",'Resultat &amp; tabell'!F125)</f>
        <v/>
      </c>
      <c r="BT141" s="173">
        <f t="shared" si="1147"/>
        <v>0</v>
      </c>
      <c r="BU141" s="174">
        <f t="shared" si="1148"/>
        <v>0</v>
      </c>
      <c r="BV141" s="44">
        <f t="shared" si="1149"/>
        <v>0</v>
      </c>
      <c r="BW141" s="49"/>
      <c r="BX141" s="49"/>
      <c r="BY141" s="49"/>
      <c r="BZ141" s="49"/>
      <c r="CA141" s="49"/>
      <c r="CB141" s="14"/>
      <c r="CC141" s="49"/>
      <c r="CD141" s="49"/>
      <c r="CE141" s="14"/>
      <c r="CF141" s="14"/>
      <c r="CG141" s="49"/>
      <c r="CH141" s="49"/>
      <c r="CI141" s="49"/>
      <c r="CJ141" s="49"/>
      <c r="CK141" s="49"/>
      <c r="CL141" s="49"/>
      <c r="CM141" s="49"/>
      <c r="CN141" s="49"/>
      <c r="CO141" s="49"/>
      <c r="CP141" s="49"/>
      <c r="CQ141" s="49"/>
      <c r="CR141" s="49"/>
      <c r="CS141" s="49"/>
      <c r="CT141" s="49"/>
      <c r="CU141" s="49"/>
      <c r="CV141" s="49"/>
      <c r="CW141" s="49"/>
      <c r="CX141" s="49"/>
      <c r="CY141" s="14"/>
      <c r="CZ141" s="14"/>
      <c r="DA141" s="49"/>
      <c r="DB141" s="49"/>
      <c r="DC141" s="49"/>
      <c r="DD141" s="49"/>
      <c r="DE141" s="49"/>
      <c r="DF141" s="49"/>
      <c r="DG141" s="49"/>
      <c r="DH141" s="49"/>
      <c r="DI141" s="49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49"/>
      <c r="DU141" s="49"/>
      <c r="DV141" s="49"/>
      <c r="DW141" s="49"/>
      <c r="DX141" s="49"/>
      <c r="DY141" s="49"/>
      <c r="DZ141" s="49"/>
      <c r="EA141" s="49"/>
      <c r="EB141" s="49"/>
      <c r="EC141" s="49"/>
      <c r="ED141" s="49"/>
      <c r="EE141" s="49"/>
      <c r="EF141" s="49"/>
      <c r="EG141" s="49"/>
      <c r="EH141" s="49"/>
      <c r="EI141" s="49"/>
      <c r="EJ141" s="49"/>
      <c r="EK141" s="49"/>
      <c r="EL141" s="49"/>
      <c r="EM141" s="14"/>
      <c r="EN141" s="49"/>
      <c r="EO141" s="49"/>
      <c r="EP141" s="49"/>
      <c r="EQ141" s="49"/>
      <c r="ER141" s="49"/>
      <c r="ES141" s="49"/>
      <c r="ET141" s="49"/>
      <c r="EU141" s="49"/>
      <c r="EV141" s="49"/>
      <c r="EW141" s="49"/>
      <c r="EX141" s="49"/>
      <c r="EY141" s="49"/>
      <c r="EZ141" s="49"/>
      <c r="FA141" s="49"/>
      <c r="FB141" s="49"/>
      <c r="FC141" s="49"/>
      <c r="FD141" s="49"/>
      <c r="FE141" s="49"/>
      <c r="FF141" s="49"/>
      <c r="FG141" s="14"/>
      <c r="FH141" s="49"/>
      <c r="FI141" s="49"/>
      <c r="FJ141" s="14"/>
      <c r="FK141" s="42"/>
      <c r="FL141" s="42"/>
      <c r="FM141" s="42"/>
      <c r="FN141" s="42"/>
      <c r="FO141" s="42"/>
      <c r="FP141" s="42"/>
      <c r="FQ141" s="42"/>
      <c r="FR141" s="42"/>
      <c r="FS141" s="42"/>
      <c r="FT141" s="42"/>
      <c r="FU141" s="42"/>
      <c r="FV141" s="42"/>
      <c r="FW141" s="42"/>
      <c r="FX141" s="42"/>
      <c r="FY141" s="42"/>
      <c r="FZ141" s="44">
        <v>139</v>
      </c>
      <c r="GA141" s="44" t="str">
        <f t="shared" si="79"/>
        <v>EGBCJDLI</v>
      </c>
      <c r="GB141" s="44" t="s">
        <v>148</v>
      </c>
      <c r="GC141" s="44" t="s">
        <v>149</v>
      </c>
      <c r="GD141" s="44" t="s">
        <v>146</v>
      </c>
      <c r="GE141" s="44" t="s">
        <v>163</v>
      </c>
      <c r="GF141" s="44" t="s">
        <v>159</v>
      </c>
      <c r="GG141" s="44" t="s">
        <v>147</v>
      </c>
      <c r="GH141" s="44" t="s">
        <v>152</v>
      </c>
      <c r="GI141" s="44" t="s">
        <v>150</v>
      </c>
      <c r="GJ141" s="100" t="str">
        <f t="shared" ref="GJ141:GQ141" si="1183">VLOOKUP(GB141,$FM$3:$FN$15,2,FALSE)</f>
        <v>Elfenbenskusten</v>
      </c>
      <c r="GK141" s="100" t="str">
        <f t="shared" si="1183"/>
        <v>Iran</v>
      </c>
      <c r="GL141" s="100" t="str">
        <f t="shared" si="1183"/>
        <v>Qatar</v>
      </c>
      <c r="GM141" s="100" t="str">
        <f t="shared" si="1183"/>
        <v>Haiti</v>
      </c>
      <c r="GN141" s="100" t="str">
        <f t="shared" si="1183"/>
        <v>Österrike</v>
      </c>
      <c r="GO141" s="100" t="str">
        <f t="shared" si="1183"/>
        <v>Australien</v>
      </c>
      <c r="GP141" s="100" t="str">
        <f t="shared" si="1183"/>
        <v>Ghana</v>
      </c>
      <c r="GQ141" s="100" t="str">
        <f t="shared" si="1183"/>
        <v>Irak</v>
      </c>
      <c r="GR141" s="42" t="str">
        <f t="shared" si="81"/>
        <v/>
      </c>
      <c r="GS141" s="42"/>
      <c r="GT141" s="42"/>
      <c r="GU141" s="42"/>
      <c r="GV141" s="42"/>
      <c r="GW141" s="42"/>
      <c r="GX141" s="127"/>
    </row>
    <row r="142" spans="1:206" ht="14.25" customHeight="1" x14ac:dyDescent="0.35">
      <c r="A142" s="42"/>
      <c r="B142" s="85">
        <v>97</v>
      </c>
      <c r="C142" s="86">
        <v>46212</v>
      </c>
      <c r="D142" s="145" t="str">
        <f>IF(O131="","Vinnare match 89",O131)</f>
        <v>Vinnare match 89</v>
      </c>
      <c r="E142" s="87" t="s">
        <v>157</v>
      </c>
      <c r="F142" s="89" t="str">
        <f>IF(O132="","Vinnare match 90",O132)</f>
        <v>Vinnare match 90</v>
      </c>
      <c r="G142" s="90"/>
      <c r="H142" s="85" t="s">
        <v>157</v>
      </c>
      <c r="I142" s="90"/>
      <c r="J142" s="85" t="str">
        <f t="shared" ref="J142:J145" si="1184">IF(OR(ISBLANK(G142),ISBLANK(I142)),"",IF(G142&gt;I142,1,IF(G142&lt;I142,2,"X")))</f>
        <v/>
      </c>
      <c r="K142" s="160">
        <f>IF(OR(G142="",I142="",'Resultat &amp; tabell'!G142="",'Resultat &amp; tabell'!I142=""),0,IF(G142='Resultat &amp; tabell'!G142,1,0)+IF(I142='Resultat &amp; tabell'!I142,1,0)+IF(J142='Resultat &amp; tabell'!J142,3,0))</f>
        <v>0</v>
      </c>
      <c r="L142" s="155"/>
      <c r="M142" s="46"/>
      <c r="N142" s="46"/>
      <c r="O142" s="146"/>
      <c r="P142" s="147" t="str">
        <f t="shared" ref="P142:P145" si="1185">IF(OR(ISBLANK(D142),ISBLANK(F142),J142="",O142=""),"",IF(OR(AND(J142=1,O142=D142),AND(J142=2,O142=F142),AND(J142="X",OR(O142=D142,O142=F142))),"","Ej OK"))</f>
        <v/>
      </c>
      <c r="Q142" s="23"/>
      <c r="R142" s="212">
        <f>BV174</f>
        <v>0</v>
      </c>
      <c r="S142" s="187"/>
      <c r="T142" s="187"/>
      <c r="U142" s="192"/>
      <c r="V142" s="43"/>
      <c r="W142" s="42"/>
      <c r="X142" s="44"/>
      <c r="Y142" s="44"/>
      <c r="Z142" s="44"/>
      <c r="AA142" s="44"/>
      <c r="AB142" s="47"/>
      <c r="AC142" s="48"/>
      <c r="AD142" s="42"/>
      <c r="AE142" s="14"/>
      <c r="AF142" s="14"/>
      <c r="AG142" s="14"/>
      <c r="AH142" s="14"/>
      <c r="AI142" s="44"/>
      <c r="AJ142" s="44"/>
      <c r="AK142" s="44"/>
      <c r="AL142" s="57"/>
      <c r="AM142" s="58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>
        <f t="shared" si="1166"/>
        <v>87</v>
      </c>
      <c r="BR142" s="14" t="str">
        <f t="shared" si="1167"/>
        <v>Bästa trea DEIJL</v>
      </c>
      <c r="BS142" s="43" t="str">
        <f>IF(OR('Resultat &amp; tabell'!G126="",'Resultat &amp; tabell'!I126=""),"",'Resultat &amp; tabell'!F126)</f>
        <v/>
      </c>
      <c r="BT142" s="173">
        <f t="shared" si="1147"/>
        <v>0</v>
      </c>
      <c r="BU142" s="174">
        <f t="shared" si="1148"/>
        <v>0</v>
      </c>
      <c r="BV142" s="44">
        <f t="shared" si="1149"/>
        <v>0</v>
      </c>
      <c r="BW142" s="49"/>
      <c r="BX142" s="49"/>
      <c r="BY142" s="49"/>
      <c r="BZ142" s="49"/>
      <c r="CA142" s="49"/>
      <c r="CB142" s="14"/>
      <c r="CC142" s="49"/>
      <c r="CD142" s="49"/>
      <c r="CE142" s="14"/>
      <c r="CF142" s="14"/>
      <c r="CG142" s="49"/>
      <c r="CH142" s="49"/>
      <c r="CI142" s="49"/>
      <c r="CJ142" s="49"/>
      <c r="CK142" s="49"/>
      <c r="CL142" s="49"/>
      <c r="CM142" s="49"/>
      <c r="CN142" s="49"/>
      <c r="CO142" s="49"/>
      <c r="CP142" s="49"/>
      <c r="CQ142" s="49"/>
      <c r="CR142" s="49"/>
      <c r="CS142" s="49"/>
      <c r="CT142" s="49"/>
      <c r="CU142" s="49"/>
      <c r="CV142" s="49"/>
      <c r="CW142" s="49"/>
      <c r="CX142" s="49"/>
      <c r="CY142" s="14"/>
      <c r="CZ142" s="14"/>
      <c r="DA142" s="49"/>
      <c r="DB142" s="49"/>
      <c r="DC142" s="49"/>
      <c r="DD142" s="49"/>
      <c r="DE142" s="49"/>
      <c r="DF142" s="49"/>
      <c r="DG142" s="49"/>
      <c r="DH142" s="49"/>
      <c r="DI142" s="49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49"/>
      <c r="DU142" s="49"/>
      <c r="DV142" s="49"/>
      <c r="DW142" s="49"/>
      <c r="DX142" s="49"/>
      <c r="DY142" s="49"/>
      <c r="DZ142" s="49"/>
      <c r="EA142" s="49"/>
      <c r="EB142" s="49"/>
      <c r="EC142" s="49"/>
      <c r="ED142" s="49"/>
      <c r="EE142" s="49"/>
      <c r="EF142" s="49"/>
      <c r="EG142" s="49"/>
      <c r="EH142" s="49"/>
      <c r="EI142" s="49"/>
      <c r="EJ142" s="49"/>
      <c r="EK142" s="49"/>
      <c r="EL142" s="49"/>
      <c r="EM142" s="14"/>
      <c r="EN142" s="49"/>
      <c r="EO142" s="49"/>
      <c r="EP142" s="49"/>
      <c r="EQ142" s="49"/>
      <c r="ER142" s="49"/>
      <c r="ES142" s="49"/>
      <c r="ET142" s="49"/>
      <c r="EU142" s="49"/>
      <c r="EV142" s="49"/>
      <c r="EW142" s="49"/>
      <c r="EX142" s="49"/>
      <c r="EY142" s="49"/>
      <c r="EZ142" s="49"/>
      <c r="FA142" s="49"/>
      <c r="FB142" s="49"/>
      <c r="FC142" s="49"/>
      <c r="FD142" s="49"/>
      <c r="FE142" s="49"/>
      <c r="FF142" s="49"/>
      <c r="FG142" s="14"/>
      <c r="FH142" s="49"/>
      <c r="FI142" s="49"/>
      <c r="FJ142" s="14"/>
      <c r="FK142" s="42"/>
      <c r="FL142" s="42"/>
      <c r="FM142" s="42"/>
      <c r="FN142" s="42"/>
      <c r="FO142" s="42"/>
      <c r="FP142" s="42"/>
      <c r="FQ142" s="42"/>
      <c r="FR142" s="42"/>
      <c r="FS142" s="42"/>
      <c r="FT142" s="42"/>
      <c r="FU142" s="42"/>
      <c r="FV142" s="42"/>
      <c r="FW142" s="42"/>
      <c r="FX142" s="42"/>
      <c r="FY142" s="42"/>
      <c r="FZ142" s="44">
        <v>140</v>
      </c>
      <c r="GA142" s="44" t="str">
        <f t="shared" si="79"/>
        <v>EGBCJDIK</v>
      </c>
      <c r="GB142" s="44" t="s">
        <v>148</v>
      </c>
      <c r="GC142" s="44" t="s">
        <v>149</v>
      </c>
      <c r="GD142" s="44" t="s">
        <v>146</v>
      </c>
      <c r="GE142" s="44" t="s">
        <v>163</v>
      </c>
      <c r="GF142" s="44" t="s">
        <v>159</v>
      </c>
      <c r="GG142" s="44" t="s">
        <v>147</v>
      </c>
      <c r="GH142" s="44" t="s">
        <v>150</v>
      </c>
      <c r="GI142" s="44" t="s">
        <v>151</v>
      </c>
      <c r="GJ142" s="100" t="str">
        <f t="shared" ref="GJ142:GQ142" si="1186">VLOOKUP(GB142,$FM$3:$FN$15,2,FALSE)</f>
        <v>Elfenbenskusten</v>
      </c>
      <c r="GK142" s="100" t="str">
        <f t="shared" si="1186"/>
        <v>Iran</v>
      </c>
      <c r="GL142" s="100" t="str">
        <f t="shared" si="1186"/>
        <v>Qatar</v>
      </c>
      <c r="GM142" s="100" t="str">
        <f t="shared" si="1186"/>
        <v>Haiti</v>
      </c>
      <c r="GN142" s="100" t="str">
        <f t="shared" si="1186"/>
        <v>Österrike</v>
      </c>
      <c r="GO142" s="100" t="str">
        <f t="shared" si="1186"/>
        <v>Australien</v>
      </c>
      <c r="GP142" s="100" t="str">
        <f t="shared" si="1186"/>
        <v>Irak</v>
      </c>
      <c r="GQ142" s="100" t="str">
        <f t="shared" si="1186"/>
        <v>Uzbekistan</v>
      </c>
      <c r="GR142" s="42" t="str">
        <f t="shared" si="81"/>
        <v/>
      </c>
      <c r="GS142" s="42"/>
      <c r="GT142" s="42"/>
      <c r="GU142" s="42"/>
      <c r="GV142" s="42"/>
      <c r="GW142" s="42"/>
      <c r="GX142" s="127"/>
    </row>
    <row r="143" spans="1:206" ht="14.25" customHeight="1" x14ac:dyDescent="0.35">
      <c r="A143" s="42"/>
      <c r="B143" s="85">
        <v>98</v>
      </c>
      <c r="C143" s="86">
        <v>46213</v>
      </c>
      <c r="D143" s="145" t="str">
        <f>IF(O135="","Vinnare match 93",O135)</f>
        <v>Vinnare match 93</v>
      </c>
      <c r="E143" s="87" t="s">
        <v>157</v>
      </c>
      <c r="F143" s="89" t="str">
        <f>IF(O136="","Vinnare match 94",O136)</f>
        <v>Vinnare match 94</v>
      </c>
      <c r="G143" s="90"/>
      <c r="H143" s="85" t="s">
        <v>157</v>
      </c>
      <c r="I143" s="90"/>
      <c r="J143" s="85" t="str">
        <f t="shared" si="1184"/>
        <v/>
      </c>
      <c r="K143" s="160">
        <f>IF(OR(G143="",I143="",'Resultat &amp; tabell'!G143="",'Resultat &amp; tabell'!I143=""),0,IF(G143='Resultat &amp; tabell'!G143,1,0)+IF(I143='Resultat &amp; tabell'!I143,1,0)+IF(J143='Resultat &amp; tabell'!J143,3,0))</f>
        <v>0</v>
      </c>
      <c r="L143" s="155"/>
      <c r="M143" s="46"/>
      <c r="N143" s="46"/>
      <c r="O143" s="146"/>
      <c r="P143" s="147" t="str">
        <f t="shared" si="1185"/>
        <v/>
      </c>
      <c r="Q143" s="23"/>
      <c r="R143" s="23"/>
      <c r="S143" s="23"/>
      <c r="T143" s="23"/>
      <c r="U143" s="23"/>
      <c r="V143" s="43"/>
      <c r="W143" s="42"/>
      <c r="X143" s="44"/>
      <c r="Y143" s="44"/>
      <c r="Z143" s="44"/>
      <c r="AA143" s="44"/>
      <c r="AB143" s="47"/>
      <c r="AC143" s="48"/>
      <c r="AD143" s="42"/>
      <c r="AE143" s="14"/>
      <c r="AF143" s="14"/>
      <c r="AG143" s="14"/>
      <c r="AH143" s="14"/>
      <c r="AI143" s="44"/>
      <c r="AJ143" s="44"/>
      <c r="AK143" s="44"/>
      <c r="AL143" s="57"/>
      <c r="AM143" s="58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  <c r="BM143" s="49"/>
      <c r="BN143" s="49"/>
      <c r="BO143" s="49"/>
      <c r="BP143" s="49"/>
      <c r="BQ143" s="49">
        <f t="shared" si="1166"/>
        <v>88</v>
      </c>
      <c r="BR143" s="14" t="str">
        <f t="shared" si="1167"/>
        <v>Tvåa grupp G</v>
      </c>
      <c r="BS143" s="43" t="str">
        <f>IF(OR('Resultat &amp; tabell'!G127="",'Resultat &amp; tabell'!I127=""),"",'Resultat &amp; tabell'!F127)</f>
        <v/>
      </c>
      <c r="BT143" s="173">
        <f t="shared" si="1147"/>
        <v>0</v>
      </c>
      <c r="BU143" s="174">
        <f t="shared" si="1148"/>
        <v>0</v>
      </c>
      <c r="BV143" s="44">
        <f t="shared" si="1149"/>
        <v>0</v>
      </c>
      <c r="BW143" s="49"/>
      <c r="BX143" s="49"/>
      <c r="BY143" s="49"/>
      <c r="BZ143" s="49"/>
      <c r="CA143" s="49"/>
      <c r="CB143" s="14"/>
      <c r="CC143" s="49"/>
      <c r="CD143" s="49"/>
      <c r="CE143" s="14"/>
      <c r="CF143" s="14"/>
      <c r="CG143" s="49"/>
      <c r="CH143" s="49"/>
      <c r="CI143" s="49"/>
      <c r="CJ143" s="49"/>
      <c r="CK143" s="49"/>
      <c r="CL143" s="49"/>
      <c r="CM143" s="49"/>
      <c r="CN143" s="49"/>
      <c r="CO143" s="49"/>
      <c r="CP143" s="49"/>
      <c r="CQ143" s="49"/>
      <c r="CR143" s="49"/>
      <c r="CS143" s="49"/>
      <c r="CT143" s="49"/>
      <c r="CU143" s="49"/>
      <c r="CV143" s="49"/>
      <c r="CW143" s="49"/>
      <c r="CX143" s="49"/>
      <c r="CY143" s="14"/>
      <c r="CZ143" s="14"/>
      <c r="DA143" s="49"/>
      <c r="DB143" s="49"/>
      <c r="DC143" s="49"/>
      <c r="DD143" s="49"/>
      <c r="DE143" s="49"/>
      <c r="DF143" s="49"/>
      <c r="DG143" s="49"/>
      <c r="DH143" s="49"/>
      <c r="DI143" s="49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49"/>
      <c r="DU143" s="49"/>
      <c r="DV143" s="49"/>
      <c r="DW143" s="49"/>
      <c r="DX143" s="49"/>
      <c r="DY143" s="49"/>
      <c r="DZ143" s="49"/>
      <c r="EA143" s="49"/>
      <c r="EB143" s="49"/>
      <c r="EC143" s="49"/>
      <c r="ED143" s="49"/>
      <c r="EE143" s="49"/>
      <c r="EF143" s="49"/>
      <c r="EG143" s="49"/>
      <c r="EH143" s="49"/>
      <c r="EI143" s="49"/>
      <c r="EJ143" s="49"/>
      <c r="EK143" s="49"/>
      <c r="EL143" s="49"/>
      <c r="EM143" s="14"/>
      <c r="EN143" s="49"/>
      <c r="EO143" s="49"/>
      <c r="EP143" s="49"/>
      <c r="EQ143" s="49"/>
      <c r="ER143" s="49"/>
      <c r="ES143" s="49"/>
      <c r="ET143" s="49"/>
      <c r="EU143" s="49"/>
      <c r="EV143" s="49"/>
      <c r="EW143" s="49"/>
      <c r="EX143" s="49"/>
      <c r="EY143" s="49"/>
      <c r="EZ143" s="49"/>
      <c r="FA143" s="49"/>
      <c r="FB143" s="49"/>
      <c r="FC143" s="49"/>
      <c r="FD143" s="49"/>
      <c r="FE143" s="49"/>
      <c r="FF143" s="49"/>
      <c r="FG143" s="14"/>
      <c r="FH143" s="49"/>
      <c r="FI143" s="49"/>
      <c r="FJ143" s="14"/>
      <c r="FK143" s="42"/>
      <c r="FL143" s="42"/>
      <c r="FM143" s="42"/>
      <c r="FN143" s="42"/>
      <c r="FO143" s="42"/>
      <c r="FP143" s="42"/>
      <c r="FQ143" s="42"/>
      <c r="FR143" s="42"/>
      <c r="FS143" s="42"/>
      <c r="FT143" s="42"/>
      <c r="FU143" s="42"/>
      <c r="FV143" s="42"/>
      <c r="FW143" s="42"/>
      <c r="FX143" s="42"/>
      <c r="FY143" s="42"/>
      <c r="FZ143" s="44">
        <v>141</v>
      </c>
      <c r="GA143" s="44" t="str">
        <f t="shared" si="79"/>
        <v>EGBCHDLK</v>
      </c>
      <c r="GB143" s="44" t="s">
        <v>148</v>
      </c>
      <c r="GC143" s="44" t="s">
        <v>149</v>
      </c>
      <c r="GD143" s="44" t="s">
        <v>146</v>
      </c>
      <c r="GE143" s="44" t="s">
        <v>163</v>
      </c>
      <c r="GF143" s="44" t="s">
        <v>160</v>
      </c>
      <c r="GG143" s="44" t="s">
        <v>147</v>
      </c>
      <c r="GH143" s="44" t="s">
        <v>152</v>
      </c>
      <c r="GI143" s="44" t="s">
        <v>151</v>
      </c>
      <c r="GJ143" s="100" t="str">
        <f t="shared" ref="GJ143:GQ143" si="1187">VLOOKUP(GB143,$FM$3:$FN$15,2,FALSE)</f>
        <v>Elfenbenskusten</v>
      </c>
      <c r="GK143" s="100" t="str">
        <f t="shared" si="1187"/>
        <v>Iran</v>
      </c>
      <c r="GL143" s="100" t="str">
        <f t="shared" si="1187"/>
        <v>Qatar</v>
      </c>
      <c r="GM143" s="100" t="str">
        <f t="shared" si="1187"/>
        <v>Haiti</v>
      </c>
      <c r="GN143" s="100" t="str">
        <f t="shared" si="1187"/>
        <v>Saudiarabien</v>
      </c>
      <c r="GO143" s="100" t="str">
        <f t="shared" si="1187"/>
        <v>Australien</v>
      </c>
      <c r="GP143" s="100" t="str">
        <f t="shared" si="1187"/>
        <v>Ghana</v>
      </c>
      <c r="GQ143" s="100" t="str">
        <f t="shared" si="1187"/>
        <v>Uzbekistan</v>
      </c>
      <c r="GR143" s="42" t="str">
        <f t="shared" si="81"/>
        <v/>
      </c>
      <c r="GS143" s="42"/>
      <c r="GT143" s="42"/>
      <c r="GU143" s="42"/>
      <c r="GV143" s="42"/>
      <c r="GW143" s="42"/>
      <c r="GX143" s="127"/>
    </row>
    <row r="144" spans="1:206" ht="14.25" customHeight="1" x14ac:dyDescent="0.35">
      <c r="A144" s="42"/>
      <c r="B144" s="85">
        <v>99</v>
      </c>
      <c r="C144" s="86">
        <v>46214</v>
      </c>
      <c r="D144" s="145" t="str">
        <f>IF(O133="","Vinnare match 91",O133)</f>
        <v>Vinnare match 91</v>
      </c>
      <c r="E144" s="87" t="s">
        <v>157</v>
      </c>
      <c r="F144" s="89" t="str">
        <f>IF(O134="","Vinnare match 92",O134)</f>
        <v>Vinnare match 92</v>
      </c>
      <c r="G144" s="90"/>
      <c r="H144" s="85" t="s">
        <v>157</v>
      </c>
      <c r="I144" s="90"/>
      <c r="J144" s="85" t="str">
        <f t="shared" si="1184"/>
        <v/>
      </c>
      <c r="K144" s="160">
        <f>IF(OR(G144="",I144="",'Resultat &amp; tabell'!G144="",'Resultat &amp; tabell'!I144=""),0,IF(G144='Resultat &amp; tabell'!G144,1,0)+IF(I144='Resultat &amp; tabell'!I144,1,0)+IF(J144='Resultat &amp; tabell'!J144,3,0))</f>
        <v>0</v>
      </c>
      <c r="L144" s="155"/>
      <c r="M144" s="46"/>
      <c r="N144" s="46"/>
      <c r="O144" s="146"/>
      <c r="P144" s="147" t="str">
        <f t="shared" si="1185"/>
        <v/>
      </c>
      <c r="Q144" s="23"/>
      <c r="R144" s="23"/>
      <c r="S144" s="23"/>
      <c r="T144" s="23"/>
      <c r="U144" s="23"/>
      <c r="V144" s="43"/>
      <c r="W144" s="42"/>
      <c r="X144" s="44"/>
      <c r="Y144" s="44"/>
      <c r="Z144" s="44"/>
      <c r="AA144" s="44"/>
      <c r="AB144" s="47"/>
      <c r="AC144" s="48"/>
      <c r="AD144" s="42"/>
      <c r="AE144" s="14"/>
      <c r="AF144" s="14"/>
      <c r="AG144" s="14"/>
      <c r="AH144" s="14"/>
      <c r="AI144" s="44"/>
      <c r="AJ144" s="44"/>
      <c r="AK144" s="44"/>
      <c r="AL144" s="57"/>
      <c r="AM144" s="58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  <c r="AY144" s="49"/>
      <c r="AZ144" s="49"/>
      <c r="BA144" s="49"/>
      <c r="BB144" s="49"/>
      <c r="BC144" s="49"/>
      <c r="BD144" s="49"/>
      <c r="BE144" s="49"/>
      <c r="BF144" s="49"/>
      <c r="BG144" s="49"/>
      <c r="BH144" s="49"/>
      <c r="BI144" s="49"/>
      <c r="BJ144" s="49"/>
      <c r="BK144" s="49"/>
      <c r="BL144" s="49"/>
      <c r="BM144" s="49"/>
      <c r="BN144" s="49"/>
      <c r="BO144" s="49"/>
      <c r="BP144" s="49"/>
      <c r="BQ144" s="49"/>
      <c r="BR144" s="14"/>
      <c r="BS144" s="14"/>
      <c r="BT144" s="14"/>
      <c r="BU144" s="172" t="s">
        <v>239</v>
      </c>
      <c r="BV144" s="172">
        <f>SUM(BV112:BV143)</f>
        <v>0</v>
      </c>
      <c r="BW144" s="49"/>
      <c r="BX144" s="49"/>
      <c r="BY144" s="49"/>
      <c r="BZ144" s="49"/>
      <c r="CA144" s="49"/>
      <c r="CB144" s="14"/>
      <c r="CC144" s="49"/>
      <c r="CD144" s="49"/>
      <c r="CE144" s="14"/>
      <c r="CF144" s="14"/>
      <c r="CG144" s="49"/>
      <c r="CH144" s="49"/>
      <c r="CI144" s="49"/>
      <c r="CJ144" s="49"/>
      <c r="CK144" s="49"/>
      <c r="CL144" s="49"/>
      <c r="CM144" s="49"/>
      <c r="CN144" s="49"/>
      <c r="CO144" s="49"/>
      <c r="CP144" s="49"/>
      <c r="CQ144" s="49"/>
      <c r="CR144" s="49"/>
      <c r="CS144" s="49"/>
      <c r="CT144" s="49"/>
      <c r="CU144" s="49"/>
      <c r="CV144" s="49"/>
      <c r="CW144" s="49"/>
      <c r="CX144" s="49"/>
      <c r="CY144" s="14"/>
      <c r="CZ144" s="14"/>
      <c r="DA144" s="49"/>
      <c r="DB144" s="49"/>
      <c r="DC144" s="49"/>
      <c r="DD144" s="49"/>
      <c r="DE144" s="49"/>
      <c r="DF144" s="49"/>
      <c r="DG144" s="49"/>
      <c r="DH144" s="49"/>
      <c r="DI144" s="49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49"/>
      <c r="DU144" s="49"/>
      <c r="DV144" s="49"/>
      <c r="DW144" s="49"/>
      <c r="DX144" s="49"/>
      <c r="DY144" s="49"/>
      <c r="DZ144" s="49"/>
      <c r="EA144" s="49"/>
      <c r="EB144" s="49"/>
      <c r="EC144" s="49"/>
      <c r="ED144" s="49"/>
      <c r="EE144" s="49"/>
      <c r="EF144" s="49"/>
      <c r="EG144" s="49"/>
      <c r="EH144" s="49"/>
      <c r="EI144" s="49"/>
      <c r="EJ144" s="49"/>
      <c r="EK144" s="49"/>
      <c r="EL144" s="49"/>
      <c r="EM144" s="14"/>
      <c r="EN144" s="49"/>
      <c r="EO144" s="49"/>
      <c r="EP144" s="49"/>
      <c r="EQ144" s="49"/>
      <c r="ER144" s="49"/>
      <c r="ES144" s="49"/>
      <c r="ET144" s="49"/>
      <c r="EU144" s="49"/>
      <c r="EV144" s="49"/>
      <c r="EW144" s="49"/>
      <c r="EX144" s="49"/>
      <c r="EY144" s="49"/>
      <c r="EZ144" s="49"/>
      <c r="FA144" s="49"/>
      <c r="FB144" s="49"/>
      <c r="FC144" s="49"/>
      <c r="FD144" s="49"/>
      <c r="FE144" s="49"/>
      <c r="FF144" s="49"/>
      <c r="FG144" s="14"/>
      <c r="FH144" s="49"/>
      <c r="FI144" s="49"/>
      <c r="FJ144" s="14"/>
      <c r="FK144" s="42"/>
      <c r="FL144" s="42"/>
      <c r="FM144" s="42"/>
      <c r="FN144" s="42"/>
      <c r="FO144" s="42"/>
      <c r="FP144" s="42"/>
      <c r="FQ144" s="42"/>
      <c r="FR144" s="42"/>
      <c r="FS144" s="42"/>
      <c r="FT144" s="42"/>
      <c r="FU144" s="42"/>
      <c r="FV144" s="42"/>
      <c r="FW144" s="42"/>
      <c r="FX144" s="42"/>
      <c r="FY144" s="42"/>
      <c r="FZ144" s="44">
        <v>142</v>
      </c>
      <c r="GA144" s="44" t="str">
        <f t="shared" si="79"/>
        <v>HGBCJDLE</v>
      </c>
      <c r="GB144" s="44" t="s">
        <v>160</v>
      </c>
      <c r="GC144" s="44" t="s">
        <v>149</v>
      </c>
      <c r="GD144" s="44" t="s">
        <v>146</v>
      </c>
      <c r="GE144" s="44" t="s">
        <v>163</v>
      </c>
      <c r="GF144" s="44" t="s">
        <v>159</v>
      </c>
      <c r="GG144" s="44" t="s">
        <v>147</v>
      </c>
      <c r="GH144" s="44" t="s">
        <v>152</v>
      </c>
      <c r="GI144" s="44" t="s">
        <v>148</v>
      </c>
      <c r="GJ144" s="100" t="str">
        <f t="shared" ref="GJ144:GQ144" si="1188">VLOOKUP(GB144,$FM$3:$FN$15,2,FALSE)</f>
        <v>Saudiarabien</v>
      </c>
      <c r="GK144" s="100" t="str">
        <f t="shared" si="1188"/>
        <v>Iran</v>
      </c>
      <c r="GL144" s="100" t="str">
        <f t="shared" si="1188"/>
        <v>Qatar</v>
      </c>
      <c r="GM144" s="100" t="str">
        <f t="shared" si="1188"/>
        <v>Haiti</v>
      </c>
      <c r="GN144" s="100" t="str">
        <f t="shared" si="1188"/>
        <v>Österrike</v>
      </c>
      <c r="GO144" s="100" t="str">
        <f t="shared" si="1188"/>
        <v>Australien</v>
      </c>
      <c r="GP144" s="100" t="str">
        <f t="shared" si="1188"/>
        <v>Ghana</v>
      </c>
      <c r="GQ144" s="100" t="str">
        <f t="shared" si="1188"/>
        <v>Elfenbenskusten</v>
      </c>
      <c r="GR144" s="42" t="str">
        <f t="shared" si="81"/>
        <v/>
      </c>
      <c r="GS144" s="42"/>
      <c r="GT144" s="42"/>
      <c r="GU144" s="42"/>
      <c r="GV144" s="42"/>
      <c r="GW144" s="42"/>
      <c r="GX144" s="127"/>
    </row>
    <row r="145" spans="1:206" ht="14.25" customHeight="1" x14ac:dyDescent="0.35">
      <c r="A145" s="42"/>
      <c r="B145" s="85">
        <v>100</v>
      </c>
      <c r="C145" s="86">
        <v>46215</v>
      </c>
      <c r="D145" s="145" t="str">
        <f>IF(O137="","Vinnare match 95",O137)</f>
        <v>Vinnare match 95</v>
      </c>
      <c r="E145" s="87" t="s">
        <v>157</v>
      </c>
      <c r="F145" s="89" t="str">
        <f>IF(O138="","Vinnare match 96",O138)</f>
        <v>Vinnare match 96</v>
      </c>
      <c r="G145" s="90"/>
      <c r="H145" s="85" t="s">
        <v>157</v>
      </c>
      <c r="I145" s="90"/>
      <c r="J145" s="85" t="str">
        <f t="shared" si="1184"/>
        <v/>
      </c>
      <c r="K145" s="160">
        <f>IF(OR(G145="",I145="",'Resultat &amp; tabell'!G145="",'Resultat &amp; tabell'!I145=""),0,IF(G145='Resultat &amp; tabell'!G145,1,0)+IF(I145='Resultat &amp; tabell'!I145,1,0)+IF(J145='Resultat &amp; tabell'!J145,3,0))</f>
        <v>0</v>
      </c>
      <c r="L145" s="155"/>
      <c r="M145" s="46"/>
      <c r="N145" s="46"/>
      <c r="O145" s="146"/>
      <c r="P145" s="147" t="str">
        <f t="shared" si="1185"/>
        <v/>
      </c>
      <c r="Q145" s="23"/>
      <c r="R145" s="23"/>
      <c r="S145" s="23"/>
      <c r="T145" s="23"/>
      <c r="U145" s="23"/>
      <c r="V145" s="43"/>
      <c r="W145" s="42"/>
      <c r="X145" s="44"/>
      <c r="Y145" s="44"/>
      <c r="Z145" s="44"/>
      <c r="AA145" s="44"/>
      <c r="AB145" s="47"/>
      <c r="AC145" s="48"/>
      <c r="AD145" s="42"/>
      <c r="AE145" s="14"/>
      <c r="AF145" s="14"/>
      <c r="AG145" s="14"/>
      <c r="AH145" s="14"/>
      <c r="AI145" s="44"/>
      <c r="AJ145" s="44"/>
      <c r="AK145" s="44"/>
      <c r="AL145" s="57"/>
      <c r="AM145" s="58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54" t="s">
        <v>230</v>
      </c>
      <c r="BR145" s="14"/>
      <c r="BS145" s="14"/>
      <c r="BT145" s="14"/>
      <c r="BU145" s="49"/>
      <c r="BV145" s="49"/>
      <c r="BW145" s="49"/>
      <c r="BX145" s="49"/>
      <c r="BY145" s="49"/>
      <c r="BZ145" s="49"/>
      <c r="CA145" s="49"/>
      <c r="CB145" s="14"/>
      <c r="CC145" s="49"/>
      <c r="CD145" s="49"/>
      <c r="CE145" s="14"/>
      <c r="CF145" s="14"/>
      <c r="CG145" s="49"/>
      <c r="CH145" s="49"/>
      <c r="CI145" s="49"/>
      <c r="CJ145" s="49"/>
      <c r="CK145" s="49"/>
      <c r="CL145" s="49"/>
      <c r="CM145" s="49"/>
      <c r="CN145" s="49"/>
      <c r="CO145" s="49"/>
      <c r="CP145" s="49"/>
      <c r="CQ145" s="49"/>
      <c r="CR145" s="49"/>
      <c r="CS145" s="49"/>
      <c r="CT145" s="49"/>
      <c r="CU145" s="49"/>
      <c r="CV145" s="49"/>
      <c r="CW145" s="49"/>
      <c r="CX145" s="49"/>
      <c r="CY145" s="14"/>
      <c r="CZ145" s="14"/>
      <c r="DA145" s="49"/>
      <c r="DB145" s="49"/>
      <c r="DC145" s="49"/>
      <c r="DD145" s="49"/>
      <c r="DE145" s="49"/>
      <c r="DF145" s="49"/>
      <c r="DG145" s="49"/>
      <c r="DH145" s="49"/>
      <c r="DI145" s="49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49"/>
      <c r="DU145" s="49"/>
      <c r="DV145" s="49"/>
      <c r="DW145" s="49"/>
      <c r="DX145" s="49"/>
      <c r="DY145" s="49"/>
      <c r="DZ145" s="49"/>
      <c r="EA145" s="49"/>
      <c r="EB145" s="49"/>
      <c r="EC145" s="49"/>
      <c r="ED145" s="49"/>
      <c r="EE145" s="49"/>
      <c r="EF145" s="49"/>
      <c r="EG145" s="49"/>
      <c r="EH145" s="49"/>
      <c r="EI145" s="49"/>
      <c r="EJ145" s="49"/>
      <c r="EK145" s="49"/>
      <c r="EL145" s="49"/>
      <c r="EM145" s="14"/>
      <c r="EN145" s="49"/>
      <c r="EO145" s="49"/>
      <c r="EP145" s="49"/>
      <c r="EQ145" s="49"/>
      <c r="ER145" s="49"/>
      <c r="ES145" s="49"/>
      <c r="ET145" s="49"/>
      <c r="EU145" s="49"/>
      <c r="EV145" s="49"/>
      <c r="EW145" s="49"/>
      <c r="EX145" s="49"/>
      <c r="EY145" s="49"/>
      <c r="EZ145" s="49"/>
      <c r="FA145" s="49"/>
      <c r="FB145" s="49"/>
      <c r="FC145" s="49"/>
      <c r="FD145" s="49"/>
      <c r="FE145" s="49"/>
      <c r="FF145" s="49"/>
      <c r="FG145" s="14"/>
      <c r="FH145" s="49"/>
      <c r="FI145" s="49"/>
      <c r="FJ145" s="14"/>
      <c r="FK145" s="42"/>
      <c r="FL145" s="42"/>
      <c r="FM145" s="42"/>
      <c r="FN145" s="42"/>
      <c r="FO145" s="42"/>
      <c r="FP145" s="42"/>
      <c r="FQ145" s="42"/>
      <c r="FR145" s="42"/>
      <c r="FS145" s="42"/>
      <c r="FT145" s="42"/>
      <c r="FU145" s="42"/>
      <c r="FV145" s="42"/>
      <c r="FW145" s="42"/>
      <c r="FX145" s="42"/>
      <c r="FY145" s="42"/>
      <c r="FZ145" s="44">
        <v>143</v>
      </c>
      <c r="GA145" s="44" t="str">
        <f t="shared" si="79"/>
        <v>HGBCJDEK</v>
      </c>
      <c r="GB145" s="44" t="s">
        <v>160</v>
      </c>
      <c r="GC145" s="44" t="s">
        <v>149</v>
      </c>
      <c r="GD145" s="44" t="s">
        <v>146</v>
      </c>
      <c r="GE145" s="44" t="s">
        <v>163</v>
      </c>
      <c r="GF145" s="44" t="s">
        <v>159</v>
      </c>
      <c r="GG145" s="44" t="s">
        <v>147</v>
      </c>
      <c r="GH145" s="44" t="s">
        <v>148</v>
      </c>
      <c r="GI145" s="44" t="s">
        <v>151</v>
      </c>
      <c r="GJ145" s="100" t="str">
        <f t="shared" ref="GJ145:GQ145" si="1189">VLOOKUP(GB145,$FM$3:$FN$15,2,FALSE)</f>
        <v>Saudiarabien</v>
      </c>
      <c r="GK145" s="100" t="str">
        <f t="shared" si="1189"/>
        <v>Iran</v>
      </c>
      <c r="GL145" s="100" t="str">
        <f t="shared" si="1189"/>
        <v>Qatar</v>
      </c>
      <c r="GM145" s="100" t="str">
        <f t="shared" si="1189"/>
        <v>Haiti</v>
      </c>
      <c r="GN145" s="100" t="str">
        <f t="shared" si="1189"/>
        <v>Österrike</v>
      </c>
      <c r="GO145" s="100" t="str">
        <f t="shared" si="1189"/>
        <v>Australien</v>
      </c>
      <c r="GP145" s="100" t="str">
        <f t="shared" si="1189"/>
        <v>Elfenbenskusten</v>
      </c>
      <c r="GQ145" s="100" t="str">
        <f t="shared" si="1189"/>
        <v>Uzbekistan</v>
      </c>
      <c r="GR145" s="42" t="str">
        <f t="shared" si="81"/>
        <v/>
      </c>
      <c r="GS145" s="42"/>
      <c r="GT145" s="42"/>
      <c r="GU145" s="42"/>
      <c r="GV145" s="42"/>
      <c r="GW145" s="42"/>
      <c r="GX145" s="127"/>
    </row>
    <row r="146" spans="1:206" ht="14.25" customHeight="1" x14ac:dyDescent="0.35">
      <c r="A146" s="42"/>
      <c r="B146" s="43"/>
      <c r="C146" s="71"/>
      <c r="D146" s="43"/>
      <c r="E146" s="44"/>
      <c r="F146" s="43"/>
      <c r="G146" s="44"/>
      <c r="H146" s="44"/>
      <c r="I146" s="44"/>
      <c r="J146" s="56"/>
      <c r="K146" s="52"/>
      <c r="L146" s="156"/>
      <c r="M146" s="46"/>
      <c r="N146" s="46"/>
      <c r="O146" s="44"/>
      <c r="P146" s="91"/>
      <c r="Q146" s="91"/>
      <c r="R146" s="91"/>
      <c r="S146" s="91"/>
      <c r="T146" s="91"/>
      <c r="U146" s="91"/>
      <c r="V146" s="43"/>
      <c r="W146" s="143"/>
      <c r="X146" s="46"/>
      <c r="Y146" s="46"/>
      <c r="Z146" s="46"/>
      <c r="AA146" s="46"/>
      <c r="AB146" s="175"/>
      <c r="AC146" s="48"/>
      <c r="AD146" s="42"/>
      <c r="AE146" s="14"/>
      <c r="AF146" s="14"/>
      <c r="AG146" s="14"/>
      <c r="AH146" s="14"/>
      <c r="AI146" s="44"/>
      <c r="AJ146" s="44"/>
      <c r="AK146" s="44"/>
      <c r="AL146" s="57"/>
      <c r="AM146" s="58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172" t="s">
        <v>101</v>
      </c>
      <c r="BR146" s="57" t="s">
        <v>233</v>
      </c>
      <c r="BS146" s="54" t="s">
        <v>234</v>
      </c>
      <c r="BT146" s="54" t="s">
        <v>235</v>
      </c>
      <c r="BU146" s="54" t="s">
        <v>236</v>
      </c>
      <c r="BV146" s="54" t="s">
        <v>142</v>
      </c>
      <c r="BW146" s="49"/>
      <c r="BX146" s="49"/>
      <c r="BY146" s="49"/>
      <c r="BZ146" s="49"/>
      <c r="CA146" s="49"/>
      <c r="CB146" s="14"/>
      <c r="CC146" s="49"/>
      <c r="CD146" s="49"/>
      <c r="CE146" s="14"/>
      <c r="CF146" s="14"/>
      <c r="CG146" s="49"/>
      <c r="CH146" s="49"/>
      <c r="CI146" s="49"/>
      <c r="CJ146" s="49"/>
      <c r="CK146" s="49"/>
      <c r="CL146" s="49"/>
      <c r="CM146" s="49"/>
      <c r="CN146" s="49"/>
      <c r="CO146" s="49"/>
      <c r="CP146" s="49"/>
      <c r="CQ146" s="49"/>
      <c r="CR146" s="49"/>
      <c r="CS146" s="49"/>
      <c r="CT146" s="49"/>
      <c r="CU146" s="49"/>
      <c r="CV146" s="49"/>
      <c r="CW146" s="49"/>
      <c r="CX146" s="49"/>
      <c r="CY146" s="14"/>
      <c r="CZ146" s="14"/>
      <c r="DA146" s="49"/>
      <c r="DB146" s="49"/>
      <c r="DC146" s="49"/>
      <c r="DD146" s="49"/>
      <c r="DE146" s="49"/>
      <c r="DF146" s="49"/>
      <c r="DG146" s="49"/>
      <c r="DH146" s="49"/>
      <c r="DI146" s="49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49"/>
      <c r="DU146" s="49"/>
      <c r="DV146" s="49"/>
      <c r="DW146" s="49"/>
      <c r="DX146" s="49"/>
      <c r="DY146" s="49"/>
      <c r="DZ146" s="49"/>
      <c r="EA146" s="49"/>
      <c r="EB146" s="49"/>
      <c r="EC146" s="49"/>
      <c r="ED146" s="49"/>
      <c r="EE146" s="49"/>
      <c r="EF146" s="49"/>
      <c r="EG146" s="49"/>
      <c r="EH146" s="49"/>
      <c r="EI146" s="49"/>
      <c r="EJ146" s="49"/>
      <c r="EK146" s="49"/>
      <c r="EL146" s="49"/>
      <c r="EM146" s="14"/>
      <c r="EN146" s="49"/>
      <c r="EO146" s="49"/>
      <c r="EP146" s="49"/>
      <c r="EQ146" s="49"/>
      <c r="ER146" s="49"/>
      <c r="ES146" s="49"/>
      <c r="ET146" s="49"/>
      <c r="EU146" s="49"/>
      <c r="EV146" s="49"/>
      <c r="EW146" s="49"/>
      <c r="EX146" s="49"/>
      <c r="EY146" s="49"/>
      <c r="EZ146" s="49"/>
      <c r="FA146" s="49"/>
      <c r="FB146" s="49"/>
      <c r="FC146" s="49"/>
      <c r="FD146" s="49"/>
      <c r="FE146" s="49"/>
      <c r="FF146" s="49"/>
      <c r="FG146" s="14"/>
      <c r="FH146" s="49"/>
      <c r="FI146" s="49"/>
      <c r="FJ146" s="14"/>
      <c r="FK146" s="42"/>
      <c r="FL146" s="42"/>
      <c r="FM146" s="42"/>
      <c r="FN146" s="42"/>
      <c r="FO146" s="42"/>
      <c r="FP146" s="42"/>
      <c r="FQ146" s="42"/>
      <c r="FR146" s="42"/>
      <c r="FS146" s="42"/>
      <c r="FT146" s="42"/>
      <c r="FU146" s="42"/>
      <c r="FV146" s="42"/>
      <c r="FW146" s="42"/>
      <c r="FX146" s="42"/>
      <c r="FY146" s="42"/>
      <c r="FZ146" s="44">
        <v>144</v>
      </c>
      <c r="GA146" s="44" t="str">
        <f t="shared" si="79"/>
        <v>EGBCHDLI</v>
      </c>
      <c r="GB146" s="44" t="s">
        <v>148</v>
      </c>
      <c r="GC146" s="44" t="s">
        <v>149</v>
      </c>
      <c r="GD146" s="44" t="s">
        <v>146</v>
      </c>
      <c r="GE146" s="44" t="s">
        <v>163</v>
      </c>
      <c r="GF146" s="44" t="s">
        <v>160</v>
      </c>
      <c r="GG146" s="44" t="s">
        <v>147</v>
      </c>
      <c r="GH146" s="44" t="s">
        <v>152</v>
      </c>
      <c r="GI146" s="44" t="s">
        <v>150</v>
      </c>
      <c r="GJ146" s="100" t="str">
        <f t="shared" ref="GJ146:GQ146" si="1190">VLOOKUP(GB146,$FM$3:$FN$15,2,FALSE)</f>
        <v>Elfenbenskusten</v>
      </c>
      <c r="GK146" s="100" t="str">
        <f t="shared" si="1190"/>
        <v>Iran</v>
      </c>
      <c r="GL146" s="100" t="str">
        <f t="shared" si="1190"/>
        <v>Qatar</v>
      </c>
      <c r="GM146" s="100" t="str">
        <f t="shared" si="1190"/>
        <v>Haiti</v>
      </c>
      <c r="GN146" s="100" t="str">
        <f t="shared" si="1190"/>
        <v>Saudiarabien</v>
      </c>
      <c r="GO146" s="100" t="str">
        <f t="shared" si="1190"/>
        <v>Australien</v>
      </c>
      <c r="GP146" s="100" t="str">
        <f t="shared" si="1190"/>
        <v>Ghana</v>
      </c>
      <c r="GQ146" s="100" t="str">
        <f t="shared" si="1190"/>
        <v>Irak</v>
      </c>
      <c r="GR146" s="42" t="str">
        <f t="shared" si="81"/>
        <v/>
      </c>
      <c r="GS146" s="42"/>
      <c r="GT146" s="42"/>
      <c r="GU146" s="42"/>
      <c r="GV146" s="42"/>
      <c r="GW146" s="42"/>
      <c r="GX146" s="127"/>
    </row>
    <row r="147" spans="1:206" ht="14.25" customHeight="1" x14ac:dyDescent="0.35">
      <c r="A147" s="42"/>
      <c r="B147" s="54" t="s">
        <v>75</v>
      </c>
      <c r="C147" s="71"/>
      <c r="D147" s="43"/>
      <c r="E147" s="44"/>
      <c r="F147" s="43"/>
      <c r="G147" s="44"/>
      <c r="H147" s="44"/>
      <c r="I147" s="44"/>
      <c r="J147" s="56"/>
      <c r="K147" s="52"/>
      <c r="L147" s="156"/>
      <c r="M147" s="46"/>
      <c r="N147" s="46"/>
      <c r="O147" s="44"/>
      <c r="P147" s="91"/>
      <c r="Q147" s="91"/>
      <c r="R147" s="91"/>
      <c r="S147" s="91"/>
      <c r="T147" s="91"/>
      <c r="U147" s="91"/>
      <c r="V147" s="43"/>
      <c r="W147" s="143"/>
      <c r="X147" s="46"/>
      <c r="Y147" s="46"/>
      <c r="Z147" s="46"/>
      <c r="AA147" s="46"/>
      <c r="AB147" s="175"/>
      <c r="AC147" s="48"/>
      <c r="AD147" s="42"/>
      <c r="AE147" s="14"/>
      <c r="AF147" s="14"/>
      <c r="AG147" s="14"/>
      <c r="AH147" s="14"/>
      <c r="AI147" s="91"/>
      <c r="AJ147" s="91"/>
      <c r="AK147" s="91"/>
      <c r="AL147" s="52"/>
      <c r="AM147" s="52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>
        <f t="shared" ref="BQ147:BQ154" si="1191">B131</f>
        <v>89</v>
      </c>
      <c r="BR147" s="45" t="str">
        <f t="shared" ref="BR147:BR154" si="1192">D131</f>
        <v>Vinnare match 74</v>
      </c>
      <c r="BS147" s="43" t="str">
        <f>IF(OR('Resultat &amp; tabell'!G131="",'Resultat &amp; tabell'!I131=""),"",'Resultat &amp; tabell'!D131)</f>
        <v/>
      </c>
      <c r="BT147" s="173">
        <f>IF(ISERROR(VLOOKUP(BR147,$BS$147:$BS$162,1,FALSE)),0,1)</f>
        <v>0</v>
      </c>
      <c r="BU147" s="174">
        <f t="shared" ref="BU147:BU162" si="1193">BT147</f>
        <v>0</v>
      </c>
      <c r="BV147" s="44">
        <f t="shared" ref="BV147:BV162" si="1194">BU147*2</f>
        <v>0</v>
      </c>
      <c r="BW147" s="49"/>
      <c r="BX147" s="49"/>
      <c r="BY147" s="49"/>
      <c r="BZ147" s="49"/>
      <c r="CA147" s="49"/>
      <c r="CB147" s="14"/>
      <c r="CC147" s="49"/>
      <c r="CD147" s="49"/>
      <c r="CE147" s="14"/>
      <c r="CF147" s="14"/>
      <c r="CG147" s="49"/>
      <c r="CH147" s="49"/>
      <c r="CI147" s="49"/>
      <c r="CJ147" s="49"/>
      <c r="CK147" s="49"/>
      <c r="CL147" s="49"/>
      <c r="CM147" s="49"/>
      <c r="CN147" s="49"/>
      <c r="CO147" s="49"/>
      <c r="CP147" s="49"/>
      <c r="CQ147" s="49"/>
      <c r="CR147" s="49"/>
      <c r="CS147" s="49"/>
      <c r="CT147" s="49"/>
      <c r="CU147" s="49"/>
      <c r="CV147" s="49"/>
      <c r="CW147" s="49"/>
      <c r="CX147" s="49"/>
      <c r="CY147" s="14"/>
      <c r="CZ147" s="14"/>
      <c r="DA147" s="49"/>
      <c r="DB147" s="49"/>
      <c r="DC147" s="49"/>
      <c r="DD147" s="49"/>
      <c r="DE147" s="49"/>
      <c r="DF147" s="49"/>
      <c r="DG147" s="49"/>
      <c r="DH147" s="49"/>
      <c r="DI147" s="49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49"/>
      <c r="DU147" s="49"/>
      <c r="DV147" s="49"/>
      <c r="DW147" s="49"/>
      <c r="DX147" s="49"/>
      <c r="DY147" s="49"/>
      <c r="DZ147" s="49"/>
      <c r="EA147" s="49"/>
      <c r="EB147" s="49"/>
      <c r="EC147" s="49"/>
      <c r="ED147" s="49"/>
      <c r="EE147" s="49"/>
      <c r="EF147" s="49"/>
      <c r="EG147" s="49"/>
      <c r="EH147" s="49"/>
      <c r="EI147" s="49"/>
      <c r="EJ147" s="49"/>
      <c r="EK147" s="49"/>
      <c r="EL147" s="49"/>
      <c r="EM147" s="14"/>
      <c r="EN147" s="49"/>
      <c r="EO147" s="49"/>
      <c r="EP147" s="49"/>
      <c r="EQ147" s="49"/>
      <c r="ER147" s="49"/>
      <c r="ES147" s="49"/>
      <c r="ET147" s="49"/>
      <c r="EU147" s="49"/>
      <c r="EV147" s="49"/>
      <c r="EW147" s="49"/>
      <c r="EX147" s="49"/>
      <c r="EY147" s="49"/>
      <c r="EZ147" s="49"/>
      <c r="FA147" s="49"/>
      <c r="FB147" s="49"/>
      <c r="FC147" s="49"/>
      <c r="FD147" s="49"/>
      <c r="FE147" s="49"/>
      <c r="FF147" s="49"/>
      <c r="FG147" s="14"/>
      <c r="FH147" s="49"/>
      <c r="FI147" s="49"/>
      <c r="FJ147" s="14"/>
      <c r="FK147" s="42"/>
      <c r="FL147" s="42"/>
      <c r="FM147" s="42"/>
      <c r="FN147" s="42"/>
      <c r="FO147" s="42"/>
      <c r="FP147" s="42"/>
      <c r="FQ147" s="42"/>
      <c r="FR147" s="42"/>
      <c r="FS147" s="42"/>
      <c r="FT147" s="42"/>
      <c r="FU147" s="42"/>
      <c r="FV147" s="42"/>
      <c r="FW147" s="42"/>
      <c r="FX147" s="42"/>
      <c r="FY147" s="42"/>
      <c r="FZ147" s="44">
        <v>145</v>
      </c>
      <c r="GA147" s="44" t="str">
        <f t="shared" si="79"/>
        <v>EGBCHDIK</v>
      </c>
      <c r="GB147" s="44" t="s">
        <v>148</v>
      </c>
      <c r="GC147" s="44" t="s">
        <v>149</v>
      </c>
      <c r="GD147" s="44" t="s">
        <v>146</v>
      </c>
      <c r="GE147" s="44" t="s">
        <v>163</v>
      </c>
      <c r="GF147" s="44" t="s">
        <v>160</v>
      </c>
      <c r="GG147" s="44" t="s">
        <v>147</v>
      </c>
      <c r="GH147" s="44" t="s">
        <v>150</v>
      </c>
      <c r="GI147" s="44" t="s">
        <v>151</v>
      </c>
      <c r="GJ147" s="100" t="str">
        <f t="shared" ref="GJ147:GQ147" si="1195">VLOOKUP(GB147,$FM$3:$FN$15,2,FALSE)</f>
        <v>Elfenbenskusten</v>
      </c>
      <c r="GK147" s="100" t="str">
        <f t="shared" si="1195"/>
        <v>Iran</v>
      </c>
      <c r="GL147" s="100" t="str">
        <f t="shared" si="1195"/>
        <v>Qatar</v>
      </c>
      <c r="GM147" s="100" t="str">
        <f t="shared" si="1195"/>
        <v>Haiti</v>
      </c>
      <c r="GN147" s="100" t="str">
        <f t="shared" si="1195"/>
        <v>Saudiarabien</v>
      </c>
      <c r="GO147" s="100" t="str">
        <f t="shared" si="1195"/>
        <v>Australien</v>
      </c>
      <c r="GP147" s="100" t="str">
        <f t="shared" si="1195"/>
        <v>Irak</v>
      </c>
      <c r="GQ147" s="100" t="str">
        <f t="shared" si="1195"/>
        <v>Uzbekistan</v>
      </c>
      <c r="GR147" s="42" t="str">
        <f t="shared" si="81"/>
        <v/>
      </c>
      <c r="GS147" s="42"/>
      <c r="GT147" s="42"/>
      <c r="GU147" s="42"/>
      <c r="GV147" s="42"/>
      <c r="GW147" s="42"/>
      <c r="GX147" s="58"/>
    </row>
    <row r="148" spans="1:206" ht="14.25" customHeight="1" x14ac:dyDescent="0.35">
      <c r="A148" s="42"/>
      <c r="B148" s="76" t="s">
        <v>101</v>
      </c>
      <c r="C148" s="126" t="s">
        <v>102</v>
      </c>
      <c r="D148" s="189" t="s">
        <v>101</v>
      </c>
      <c r="E148" s="187"/>
      <c r="F148" s="190"/>
      <c r="G148" s="186" t="s">
        <v>103</v>
      </c>
      <c r="H148" s="187"/>
      <c r="I148" s="188"/>
      <c r="J148" s="74" t="s">
        <v>104</v>
      </c>
      <c r="K148" s="79" t="s">
        <v>142</v>
      </c>
      <c r="L148" s="156"/>
      <c r="M148" s="46"/>
      <c r="N148" s="46"/>
      <c r="O148" s="154" t="s">
        <v>225</v>
      </c>
      <c r="P148" s="144"/>
      <c r="Q148" s="42"/>
      <c r="R148" s="191" t="s">
        <v>240</v>
      </c>
      <c r="S148" s="187"/>
      <c r="T148" s="187"/>
      <c r="U148" s="192"/>
      <c r="V148" s="43"/>
      <c r="W148" s="16" t="s">
        <v>227</v>
      </c>
      <c r="X148" s="156"/>
      <c r="Y148" s="156"/>
      <c r="Z148" s="156"/>
      <c r="AA148" s="75" t="s">
        <v>226</v>
      </c>
      <c r="AB148" s="143"/>
      <c r="AC148" s="48"/>
      <c r="AD148" s="42"/>
      <c r="AE148" s="14"/>
      <c r="AF148" s="14"/>
      <c r="AG148" s="14"/>
      <c r="AH148" s="14"/>
      <c r="AI148" s="208"/>
      <c r="AJ148" s="195"/>
      <c r="AK148" s="195"/>
      <c r="AL148" s="52"/>
      <c r="AM148" s="52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>
        <f t="shared" si="1191"/>
        <v>90</v>
      </c>
      <c r="BR148" s="45" t="str">
        <f t="shared" si="1192"/>
        <v>Vinnare match 73</v>
      </c>
      <c r="BS148" s="43" t="str">
        <f>IF(OR('Resultat &amp; tabell'!G132="",'Resultat &amp; tabell'!I132=""),"",'Resultat &amp; tabell'!D132)</f>
        <v/>
      </c>
      <c r="BT148" s="173">
        <f t="shared" ref="BT148:BT162" si="1196">IF(ISERROR(VLOOKUP(BR148,$BS$148:$BS$162,1,FALSE)),0,1)</f>
        <v>0</v>
      </c>
      <c r="BU148" s="174">
        <f t="shared" si="1193"/>
        <v>0</v>
      </c>
      <c r="BV148" s="44">
        <f t="shared" si="1194"/>
        <v>0</v>
      </c>
      <c r="BW148" s="49"/>
      <c r="BX148" s="49"/>
      <c r="BY148" s="49"/>
      <c r="BZ148" s="49"/>
      <c r="CA148" s="49"/>
      <c r="CB148" s="14"/>
      <c r="CC148" s="49"/>
      <c r="CD148" s="49"/>
      <c r="CE148" s="14"/>
      <c r="CF148" s="14"/>
      <c r="CG148" s="49"/>
      <c r="CH148" s="49"/>
      <c r="CI148" s="49"/>
      <c r="CJ148" s="49"/>
      <c r="CK148" s="49"/>
      <c r="CL148" s="49"/>
      <c r="CM148" s="49"/>
      <c r="CN148" s="49"/>
      <c r="CO148" s="49"/>
      <c r="CP148" s="49"/>
      <c r="CQ148" s="49"/>
      <c r="CR148" s="49"/>
      <c r="CS148" s="49"/>
      <c r="CT148" s="49"/>
      <c r="CU148" s="49"/>
      <c r="CV148" s="49"/>
      <c r="CW148" s="49"/>
      <c r="CX148" s="49"/>
      <c r="CY148" s="14"/>
      <c r="CZ148" s="14"/>
      <c r="DA148" s="49"/>
      <c r="DB148" s="49"/>
      <c r="DC148" s="49"/>
      <c r="DD148" s="49"/>
      <c r="DE148" s="49"/>
      <c r="DF148" s="49"/>
      <c r="DG148" s="49"/>
      <c r="DH148" s="49"/>
      <c r="DI148" s="49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49"/>
      <c r="DU148" s="49"/>
      <c r="DV148" s="49"/>
      <c r="DW148" s="49"/>
      <c r="DX148" s="49"/>
      <c r="DY148" s="49"/>
      <c r="DZ148" s="49"/>
      <c r="EA148" s="49"/>
      <c r="EB148" s="49"/>
      <c r="EC148" s="49"/>
      <c r="ED148" s="49"/>
      <c r="EE148" s="49"/>
      <c r="EF148" s="49"/>
      <c r="EG148" s="49"/>
      <c r="EH148" s="49"/>
      <c r="EI148" s="49"/>
      <c r="EJ148" s="49"/>
      <c r="EK148" s="49"/>
      <c r="EL148" s="49"/>
      <c r="EM148" s="14"/>
      <c r="EN148" s="49"/>
      <c r="EO148" s="49"/>
      <c r="EP148" s="49"/>
      <c r="EQ148" s="49"/>
      <c r="ER148" s="49"/>
      <c r="ES148" s="49"/>
      <c r="ET148" s="49"/>
      <c r="EU148" s="49"/>
      <c r="EV148" s="49"/>
      <c r="EW148" s="49"/>
      <c r="EX148" s="49"/>
      <c r="EY148" s="49"/>
      <c r="EZ148" s="49"/>
      <c r="FA148" s="49"/>
      <c r="FB148" s="49"/>
      <c r="FC148" s="49"/>
      <c r="FD148" s="49"/>
      <c r="FE148" s="49"/>
      <c r="FF148" s="49"/>
      <c r="FG148" s="14"/>
      <c r="FH148" s="49"/>
      <c r="FI148" s="49"/>
      <c r="FJ148" s="14"/>
      <c r="FK148" s="42"/>
      <c r="FL148" s="42"/>
      <c r="FM148" s="42"/>
      <c r="FN148" s="42"/>
      <c r="FO148" s="42"/>
      <c r="FP148" s="42"/>
      <c r="FQ148" s="42"/>
      <c r="FR148" s="42"/>
      <c r="FS148" s="42"/>
      <c r="FT148" s="42"/>
      <c r="FU148" s="42"/>
      <c r="FV148" s="42"/>
      <c r="FW148" s="42"/>
      <c r="FX148" s="42"/>
      <c r="FY148" s="42"/>
      <c r="FZ148" s="44">
        <v>146</v>
      </c>
      <c r="GA148" s="44" t="str">
        <f t="shared" si="79"/>
        <v>HGBCJDEI</v>
      </c>
      <c r="GB148" s="44" t="s">
        <v>160</v>
      </c>
      <c r="GC148" s="44" t="s">
        <v>149</v>
      </c>
      <c r="GD148" s="44" t="s">
        <v>146</v>
      </c>
      <c r="GE148" s="44" t="s">
        <v>163</v>
      </c>
      <c r="GF148" s="44" t="s">
        <v>159</v>
      </c>
      <c r="GG148" s="44" t="s">
        <v>147</v>
      </c>
      <c r="GH148" s="44" t="s">
        <v>148</v>
      </c>
      <c r="GI148" s="44" t="s">
        <v>150</v>
      </c>
      <c r="GJ148" s="100" t="str">
        <f t="shared" ref="GJ148:GQ148" si="1197">VLOOKUP(GB148,$FM$3:$FN$15,2,FALSE)</f>
        <v>Saudiarabien</v>
      </c>
      <c r="GK148" s="100" t="str">
        <f t="shared" si="1197"/>
        <v>Iran</v>
      </c>
      <c r="GL148" s="100" t="str">
        <f t="shared" si="1197"/>
        <v>Qatar</v>
      </c>
      <c r="GM148" s="100" t="str">
        <f t="shared" si="1197"/>
        <v>Haiti</v>
      </c>
      <c r="GN148" s="100" t="str">
        <f t="shared" si="1197"/>
        <v>Österrike</v>
      </c>
      <c r="GO148" s="100" t="str">
        <f t="shared" si="1197"/>
        <v>Australien</v>
      </c>
      <c r="GP148" s="100" t="str">
        <f t="shared" si="1197"/>
        <v>Elfenbenskusten</v>
      </c>
      <c r="GQ148" s="100" t="str">
        <f t="shared" si="1197"/>
        <v>Irak</v>
      </c>
      <c r="GR148" s="42" t="str">
        <f t="shared" si="81"/>
        <v/>
      </c>
      <c r="GS148" s="42"/>
      <c r="GT148" s="42"/>
      <c r="GU148" s="42"/>
      <c r="GV148" s="42"/>
      <c r="GW148" s="42"/>
      <c r="GX148" s="58"/>
    </row>
    <row r="149" spans="1:206" ht="14.25" customHeight="1" x14ac:dyDescent="0.35">
      <c r="A149" s="42"/>
      <c r="B149" s="85">
        <v>101</v>
      </c>
      <c r="C149" s="86">
        <v>46217</v>
      </c>
      <c r="D149" s="145" t="str">
        <f>IF(O142="","Vinnare match 97",O142)</f>
        <v>Vinnare match 97</v>
      </c>
      <c r="E149" s="87" t="s">
        <v>157</v>
      </c>
      <c r="F149" s="89" t="str">
        <f>IF(O143="","Vinnare match 98",O143)</f>
        <v>Vinnare match 98</v>
      </c>
      <c r="G149" s="90"/>
      <c r="H149" s="85" t="s">
        <v>157</v>
      </c>
      <c r="I149" s="90"/>
      <c r="J149" s="85" t="str">
        <f t="shared" ref="J149:J150" si="1198">IF(OR(ISBLANK(G149),ISBLANK(I149)),"",IF(G149&gt;I149,1,IF(G149&lt;I149,2,"X")))</f>
        <v/>
      </c>
      <c r="K149" s="160">
        <f>IF(OR(G149="",I149="",'Resultat &amp; tabell'!G149="",'Resultat &amp; tabell'!I149=""),0,IF(G149='Resultat &amp; tabell'!G149,1,0)+IF(I149='Resultat &amp; tabell'!I149,1,0)+IF(J149='Resultat &amp; tabell'!J149,3,0))</f>
        <v>0</v>
      </c>
      <c r="L149" s="155"/>
      <c r="M149" s="46"/>
      <c r="N149" s="46"/>
      <c r="O149" s="146"/>
      <c r="P149" s="147" t="str">
        <f t="shared" ref="P149:P150" si="1199">IF(OR(ISBLANK(D149),ISBLANK(F149),J149="",O149=""),"",IF(OR(AND(J149=1,O149=D149),AND(J149=2,O149=F149),AND(J149="X",OR(O149=D149,O149=F149))),"","Ej OK"))</f>
        <v/>
      </c>
      <c r="Q149" s="42"/>
      <c r="R149" s="212">
        <f>BV181</f>
        <v>0</v>
      </c>
      <c r="S149" s="187"/>
      <c r="T149" s="187"/>
      <c r="U149" s="192"/>
      <c r="V149" s="43"/>
      <c r="W149" s="19" t="str">
        <f t="shared" ref="W149:W150" si="1200">IF(O149=D149,F149,D149)</f>
        <v>Vinnare match 97</v>
      </c>
      <c r="X149" s="19"/>
      <c r="Y149" s="19"/>
      <c r="Z149" s="19"/>
      <c r="AA149" s="75"/>
      <c r="AB149" s="143"/>
      <c r="AC149" s="48"/>
      <c r="AD149" s="42"/>
      <c r="AE149" s="14"/>
      <c r="AF149" s="14"/>
      <c r="AG149" s="14"/>
      <c r="AH149" s="14"/>
      <c r="AI149" s="141"/>
      <c r="AJ149" s="91"/>
      <c r="AK149" s="141"/>
      <c r="AL149" s="91"/>
      <c r="AM149" s="91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>
        <f t="shared" si="1191"/>
        <v>91</v>
      </c>
      <c r="BR149" s="45" t="str">
        <f t="shared" si="1192"/>
        <v>Vinnare match 76</v>
      </c>
      <c r="BS149" s="43" t="str">
        <f>IF(OR('Resultat &amp; tabell'!G133="",'Resultat &amp; tabell'!I133=""),"",'Resultat &amp; tabell'!D133)</f>
        <v/>
      </c>
      <c r="BT149" s="173">
        <f t="shared" si="1196"/>
        <v>0</v>
      </c>
      <c r="BU149" s="174">
        <f t="shared" si="1193"/>
        <v>0</v>
      </c>
      <c r="BV149" s="44">
        <f t="shared" si="1194"/>
        <v>0</v>
      </c>
      <c r="BW149" s="49"/>
      <c r="BX149" s="49"/>
      <c r="BY149" s="49"/>
      <c r="BZ149" s="49"/>
      <c r="CA149" s="49"/>
      <c r="CB149" s="14"/>
      <c r="CC149" s="49"/>
      <c r="CD149" s="49"/>
      <c r="CE149" s="14"/>
      <c r="CF149" s="14"/>
      <c r="CG149" s="49"/>
      <c r="CH149" s="49"/>
      <c r="CI149" s="49"/>
      <c r="CJ149" s="49"/>
      <c r="CK149" s="49"/>
      <c r="CL149" s="49"/>
      <c r="CM149" s="49"/>
      <c r="CN149" s="49"/>
      <c r="CO149" s="49"/>
      <c r="CP149" s="49"/>
      <c r="CQ149" s="49"/>
      <c r="CR149" s="49"/>
      <c r="CS149" s="49"/>
      <c r="CT149" s="49"/>
      <c r="CU149" s="49"/>
      <c r="CV149" s="49"/>
      <c r="CW149" s="49"/>
      <c r="CX149" s="49"/>
      <c r="CY149" s="14"/>
      <c r="CZ149" s="14"/>
      <c r="DA149" s="49"/>
      <c r="DB149" s="49"/>
      <c r="DC149" s="49"/>
      <c r="DD149" s="49"/>
      <c r="DE149" s="49"/>
      <c r="DF149" s="49"/>
      <c r="DG149" s="49"/>
      <c r="DH149" s="49"/>
      <c r="DI149" s="49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49"/>
      <c r="DU149" s="49"/>
      <c r="DV149" s="49"/>
      <c r="DW149" s="49"/>
      <c r="DX149" s="49"/>
      <c r="DY149" s="49"/>
      <c r="DZ149" s="49"/>
      <c r="EA149" s="49"/>
      <c r="EB149" s="49"/>
      <c r="EC149" s="49"/>
      <c r="ED149" s="49"/>
      <c r="EE149" s="49"/>
      <c r="EF149" s="49"/>
      <c r="EG149" s="49"/>
      <c r="EH149" s="49"/>
      <c r="EI149" s="49"/>
      <c r="EJ149" s="49"/>
      <c r="EK149" s="49"/>
      <c r="EL149" s="49"/>
      <c r="EM149" s="14"/>
      <c r="EN149" s="49"/>
      <c r="EO149" s="49"/>
      <c r="EP149" s="49"/>
      <c r="EQ149" s="49"/>
      <c r="ER149" s="49"/>
      <c r="ES149" s="49"/>
      <c r="ET149" s="49"/>
      <c r="EU149" s="49"/>
      <c r="EV149" s="49"/>
      <c r="EW149" s="49"/>
      <c r="EX149" s="49"/>
      <c r="EY149" s="49"/>
      <c r="EZ149" s="49"/>
      <c r="FA149" s="49"/>
      <c r="FB149" s="49"/>
      <c r="FC149" s="49"/>
      <c r="FD149" s="49"/>
      <c r="FE149" s="49"/>
      <c r="FF149" s="49"/>
      <c r="FG149" s="14"/>
      <c r="FH149" s="49"/>
      <c r="FI149" s="49"/>
      <c r="FJ149" s="14"/>
      <c r="FK149" s="42"/>
      <c r="FL149" s="42"/>
      <c r="FM149" s="42"/>
      <c r="FN149" s="42"/>
      <c r="FO149" s="42"/>
      <c r="FP149" s="42"/>
      <c r="FQ149" s="42"/>
      <c r="FR149" s="42"/>
      <c r="FS149" s="42"/>
      <c r="FT149" s="42"/>
      <c r="FU149" s="42"/>
      <c r="FV149" s="42"/>
      <c r="FW149" s="42"/>
      <c r="FX149" s="42"/>
      <c r="FY149" s="42"/>
      <c r="FZ149" s="44">
        <v>147</v>
      </c>
      <c r="GA149" s="44" t="str">
        <f t="shared" si="79"/>
        <v>CJBDEFLK</v>
      </c>
      <c r="GB149" s="44" t="s">
        <v>163</v>
      </c>
      <c r="GC149" s="44" t="s">
        <v>159</v>
      </c>
      <c r="GD149" s="44" t="s">
        <v>146</v>
      </c>
      <c r="GE149" s="44" t="s">
        <v>147</v>
      </c>
      <c r="GF149" s="44" t="s">
        <v>148</v>
      </c>
      <c r="GG149" s="44" t="s">
        <v>109</v>
      </c>
      <c r="GH149" s="44" t="s">
        <v>152</v>
      </c>
      <c r="GI149" s="44" t="s">
        <v>151</v>
      </c>
      <c r="GJ149" s="100" t="str">
        <f t="shared" ref="GJ149:GQ149" si="1201">VLOOKUP(GB149,$FM$3:$FN$15,2,FALSE)</f>
        <v>Haiti</v>
      </c>
      <c r="GK149" s="100" t="str">
        <f t="shared" si="1201"/>
        <v>Österrike</v>
      </c>
      <c r="GL149" s="100" t="str">
        <f t="shared" si="1201"/>
        <v>Qatar</v>
      </c>
      <c r="GM149" s="100" t="str">
        <f t="shared" si="1201"/>
        <v>Australien</v>
      </c>
      <c r="GN149" s="100" t="str">
        <f t="shared" si="1201"/>
        <v>Elfenbenskusten</v>
      </c>
      <c r="GO149" s="100" t="str">
        <f t="shared" si="1201"/>
        <v>Sverige</v>
      </c>
      <c r="GP149" s="100" t="str">
        <f t="shared" si="1201"/>
        <v>Ghana</v>
      </c>
      <c r="GQ149" s="100" t="str">
        <f t="shared" si="1201"/>
        <v>Uzbekistan</v>
      </c>
      <c r="GR149" s="42" t="str">
        <f t="shared" si="81"/>
        <v/>
      </c>
      <c r="GS149" s="42"/>
      <c r="GT149" s="42"/>
      <c r="GU149" s="42"/>
      <c r="GV149" s="42"/>
      <c r="GW149" s="42"/>
      <c r="GX149" s="51"/>
    </row>
    <row r="150" spans="1:206" ht="14.25" customHeight="1" x14ac:dyDescent="0.35">
      <c r="A150" s="42"/>
      <c r="B150" s="85">
        <v>102</v>
      </c>
      <c r="C150" s="86">
        <v>46218</v>
      </c>
      <c r="D150" s="145" t="str">
        <f>IF(O144="","Vinnare match 99",O144)</f>
        <v>Vinnare match 99</v>
      </c>
      <c r="E150" s="87" t="s">
        <v>157</v>
      </c>
      <c r="F150" s="89" t="str">
        <f>IF(O145="","Vinnare match 100",O145)</f>
        <v>Vinnare match 100</v>
      </c>
      <c r="G150" s="90"/>
      <c r="H150" s="85" t="s">
        <v>157</v>
      </c>
      <c r="I150" s="90"/>
      <c r="J150" s="85" t="str">
        <f t="shared" si="1198"/>
        <v/>
      </c>
      <c r="K150" s="160">
        <f>IF(OR(G150="",I150="",'Resultat &amp; tabell'!G150="",'Resultat &amp; tabell'!I150=""),0,IF(G150='Resultat &amp; tabell'!G150,1,0)+IF(I150='Resultat &amp; tabell'!I150,1,0)+IF(J150='Resultat &amp; tabell'!J150,3,0))</f>
        <v>0</v>
      </c>
      <c r="L150" s="155"/>
      <c r="M150" s="46"/>
      <c r="N150" s="46"/>
      <c r="O150" s="146"/>
      <c r="P150" s="147" t="str">
        <f t="shared" si="1199"/>
        <v/>
      </c>
      <c r="Q150" s="42"/>
      <c r="R150" s="42"/>
      <c r="S150" s="42"/>
      <c r="T150" s="42"/>
      <c r="U150" s="42"/>
      <c r="V150" s="43"/>
      <c r="W150" s="19" t="str">
        <f t="shared" si="1200"/>
        <v>Vinnare match 99</v>
      </c>
      <c r="X150" s="19"/>
      <c r="Y150" s="19"/>
      <c r="Z150" s="19"/>
      <c r="AA150" s="75"/>
      <c r="AB150" s="143"/>
      <c r="AC150" s="48"/>
      <c r="AD150" s="42"/>
      <c r="AE150" s="14"/>
      <c r="AF150" s="14"/>
      <c r="AG150" s="14"/>
      <c r="AH150" s="14"/>
      <c r="AI150" s="141"/>
      <c r="AJ150" s="91"/>
      <c r="AK150" s="141"/>
      <c r="AL150" s="91"/>
      <c r="AM150" s="91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>
        <f t="shared" si="1191"/>
        <v>92</v>
      </c>
      <c r="BR150" s="45" t="str">
        <f t="shared" si="1192"/>
        <v>Vinnare match 79</v>
      </c>
      <c r="BS150" s="43" t="str">
        <f>IF(OR('Resultat &amp; tabell'!G134="",'Resultat &amp; tabell'!I134=""),"",'Resultat &amp; tabell'!D134)</f>
        <v/>
      </c>
      <c r="BT150" s="173">
        <f t="shared" si="1196"/>
        <v>0</v>
      </c>
      <c r="BU150" s="174">
        <f t="shared" si="1193"/>
        <v>0</v>
      </c>
      <c r="BV150" s="44">
        <f t="shared" si="1194"/>
        <v>0</v>
      </c>
      <c r="BW150" s="49"/>
      <c r="BX150" s="49"/>
      <c r="BY150" s="49"/>
      <c r="BZ150" s="49"/>
      <c r="CA150" s="49"/>
      <c r="CB150" s="14"/>
      <c r="CC150" s="49"/>
      <c r="CD150" s="49"/>
      <c r="CE150" s="14"/>
      <c r="CF150" s="14"/>
      <c r="CG150" s="49"/>
      <c r="CH150" s="49"/>
      <c r="CI150" s="49"/>
      <c r="CJ150" s="49"/>
      <c r="CK150" s="49"/>
      <c r="CL150" s="49"/>
      <c r="CM150" s="49"/>
      <c r="CN150" s="49"/>
      <c r="CO150" s="49"/>
      <c r="CP150" s="49"/>
      <c r="CQ150" s="49"/>
      <c r="CR150" s="49"/>
      <c r="CS150" s="49"/>
      <c r="CT150" s="49"/>
      <c r="CU150" s="49"/>
      <c r="CV150" s="49"/>
      <c r="CW150" s="49"/>
      <c r="CX150" s="49"/>
      <c r="CY150" s="14"/>
      <c r="CZ150" s="14"/>
      <c r="DA150" s="49"/>
      <c r="DB150" s="49"/>
      <c r="DC150" s="49"/>
      <c r="DD150" s="49"/>
      <c r="DE150" s="49"/>
      <c r="DF150" s="49"/>
      <c r="DG150" s="49"/>
      <c r="DH150" s="49"/>
      <c r="DI150" s="49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49"/>
      <c r="DU150" s="49"/>
      <c r="DV150" s="49"/>
      <c r="DW150" s="49"/>
      <c r="DX150" s="49"/>
      <c r="DY150" s="49"/>
      <c r="DZ150" s="49"/>
      <c r="EA150" s="49"/>
      <c r="EB150" s="49"/>
      <c r="EC150" s="49"/>
      <c r="ED150" s="49"/>
      <c r="EE150" s="49"/>
      <c r="EF150" s="49"/>
      <c r="EG150" s="49"/>
      <c r="EH150" s="49"/>
      <c r="EI150" s="49"/>
      <c r="EJ150" s="49"/>
      <c r="EK150" s="49"/>
      <c r="EL150" s="49"/>
      <c r="EM150" s="14"/>
      <c r="EN150" s="49"/>
      <c r="EO150" s="49"/>
      <c r="EP150" s="49"/>
      <c r="EQ150" s="49"/>
      <c r="ER150" s="49"/>
      <c r="ES150" s="49"/>
      <c r="ET150" s="49"/>
      <c r="EU150" s="49"/>
      <c r="EV150" s="49"/>
      <c r="EW150" s="49"/>
      <c r="EX150" s="49"/>
      <c r="EY150" s="49"/>
      <c r="EZ150" s="49"/>
      <c r="FA150" s="49"/>
      <c r="FB150" s="49"/>
      <c r="FC150" s="49"/>
      <c r="FD150" s="49"/>
      <c r="FE150" s="49"/>
      <c r="FF150" s="49"/>
      <c r="FG150" s="14"/>
      <c r="FH150" s="49"/>
      <c r="FI150" s="49"/>
      <c r="FJ150" s="14"/>
      <c r="FK150" s="42"/>
      <c r="FL150" s="42"/>
      <c r="FM150" s="42"/>
      <c r="FN150" s="42"/>
      <c r="FO150" s="42"/>
      <c r="FP150" s="42"/>
      <c r="FQ150" s="42"/>
      <c r="FR150" s="42"/>
      <c r="FS150" s="42"/>
      <c r="FT150" s="42"/>
      <c r="FU150" s="42"/>
      <c r="FV150" s="42"/>
      <c r="FW150" s="42"/>
      <c r="FX150" s="42"/>
      <c r="FY150" s="42"/>
      <c r="FZ150" s="44">
        <v>148</v>
      </c>
      <c r="GA150" s="44" t="str">
        <f t="shared" si="79"/>
        <v>CEBDIFLK</v>
      </c>
      <c r="GB150" s="44" t="s">
        <v>163</v>
      </c>
      <c r="GC150" s="44" t="s">
        <v>148</v>
      </c>
      <c r="GD150" s="44" t="s">
        <v>146</v>
      </c>
      <c r="GE150" s="44" t="s">
        <v>147</v>
      </c>
      <c r="GF150" s="44" t="s">
        <v>150</v>
      </c>
      <c r="GG150" s="44" t="s">
        <v>109</v>
      </c>
      <c r="GH150" s="44" t="s">
        <v>152</v>
      </c>
      <c r="GI150" s="44" t="s">
        <v>151</v>
      </c>
      <c r="GJ150" s="100" t="str">
        <f t="shared" ref="GJ150:GQ150" si="1202">VLOOKUP(GB150,$FM$3:$FN$15,2,FALSE)</f>
        <v>Haiti</v>
      </c>
      <c r="GK150" s="100" t="str">
        <f t="shared" si="1202"/>
        <v>Elfenbenskusten</v>
      </c>
      <c r="GL150" s="100" t="str">
        <f t="shared" si="1202"/>
        <v>Qatar</v>
      </c>
      <c r="GM150" s="100" t="str">
        <f t="shared" si="1202"/>
        <v>Australien</v>
      </c>
      <c r="GN150" s="100" t="str">
        <f t="shared" si="1202"/>
        <v>Irak</v>
      </c>
      <c r="GO150" s="100" t="str">
        <f t="shared" si="1202"/>
        <v>Sverige</v>
      </c>
      <c r="GP150" s="100" t="str">
        <f t="shared" si="1202"/>
        <v>Ghana</v>
      </c>
      <c r="GQ150" s="100" t="str">
        <f t="shared" si="1202"/>
        <v>Uzbekistan</v>
      </c>
      <c r="GR150" s="42" t="str">
        <f t="shared" si="81"/>
        <v/>
      </c>
      <c r="GS150" s="42"/>
      <c r="GT150" s="42"/>
      <c r="GU150" s="42"/>
      <c r="GV150" s="42"/>
      <c r="GW150" s="42"/>
      <c r="GX150" s="127"/>
    </row>
    <row r="151" spans="1:206" ht="14.25" customHeight="1" x14ac:dyDescent="0.35">
      <c r="A151" s="42"/>
      <c r="B151" s="43"/>
      <c r="C151" s="71"/>
      <c r="D151" s="43"/>
      <c r="E151" s="44"/>
      <c r="F151" s="43"/>
      <c r="G151" s="44"/>
      <c r="H151" s="44"/>
      <c r="I151" s="44"/>
      <c r="J151" s="56"/>
      <c r="K151" s="52"/>
      <c r="L151" s="156"/>
      <c r="M151" s="46"/>
      <c r="N151" s="46"/>
      <c r="O151" s="43"/>
      <c r="P151" s="23"/>
      <c r="Q151" s="23"/>
      <c r="R151" s="23"/>
      <c r="S151" s="23"/>
      <c r="T151" s="23"/>
      <c r="U151" s="23"/>
      <c r="V151" s="43"/>
      <c r="W151" s="143"/>
      <c r="X151" s="46"/>
      <c r="Y151" s="46"/>
      <c r="Z151" s="46"/>
      <c r="AA151" s="46"/>
      <c r="AB151" s="175"/>
      <c r="AC151" s="48"/>
      <c r="AD151" s="42"/>
      <c r="AE151" s="14"/>
      <c r="AF151" s="14"/>
      <c r="AG151" s="14"/>
      <c r="AH151" s="14"/>
      <c r="AI151" s="91"/>
      <c r="AJ151" s="91"/>
      <c r="AK151" s="91"/>
      <c r="AL151" s="52"/>
      <c r="AM151" s="52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>
        <f t="shared" si="1191"/>
        <v>93</v>
      </c>
      <c r="BR151" s="45" t="str">
        <f t="shared" si="1192"/>
        <v>Vinnare match 83</v>
      </c>
      <c r="BS151" s="43" t="str">
        <f>IF(OR('Resultat &amp; tabell'!G135="",'Resultat &amp; tabell'!I135=""),"",'Resultat &amp; tabell'!D135)</f>
        <v/>
      </c>
      <c r="BT151" s="173">
        <f t="shared" si="1196"/>
        <v>0</v>
      </c>
      <c r="BU151" s="174">
        <f t="shared" si="1193"/>
        <v>0</v>
      </c>
      <c r="BV151" s="44">
        <f t="shared" si="1194"/>
        <v>0</v>
      </c>
      <c r="BW151" s="49"/>
      <c r="BX151" s="49"/>
      <c r="BY151" s="49"/>
      <c r="BZ151" s="49"/>
      <c r="CA151" s="49"/>
      <c r="CB151" s="14"/>
      <c r="CC151" s="49"/>
      <c r="CD151" s="49"/>
      <c r="CE151" s="14"/>
      <c r="CF151" s="14"/>
      <c r="CG151" s="49"/>
      <c r="CH151" s="49"/>
      <c r="CI151" s="49"/>
      <c r="CJ151" s="49"/>
      <c r="CK151" s="49"/>
      <c r="CL151" s="49"/>
      <c r="CM151" s="49"/>
      <c r="CN151" s="49"/>
      <c r="CO151" s="49"/>
      <c r="CP151" s="49"/>
      <c r="CQ151" s="49"/>
      <c r="CR151" s="49"/>
      <c r="CS151" s="49"/>
      <c r="CT151" s="49"/>
      <c r="CU151" s="49"/>
      <c r="CV151" s="49"/>
      <c r="CW151" s="49"/>
      <c r="CX151" s="49"/>
      <c r="CY151" s="14"/>
      <c r="CZ151" s="14"/>
      <c r="DA151" s="49"/>
      <c r="DB151" s="49"/>
      <c r="DC151" s="49"/>
      <c r="DD151" s="49"/>
      <c r="DE151" s="49"/>
      <c r="DF151" s="49"/>
      <c r="DG151" s="49"/>
      <c r="DH151" s="49"/>
      <c r="DI151" s="49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49"/>
      <c r="DU151" s="49"/>
      <c r="DV151" s="49"/>
      <c r="DW151" s="49"/>
      <c r="DX151" s="49"/>
      <c r="DY151" s="49"/>
      <c r="DZ151" s="49"/>
      <c r="EA151" s="49"/>
      <c r="EB151" s="49"/>
      <c r="EC151" s="49"/>
      <c r="ED151" s="49"/>
      <c r="EE151" s="49"/>
      <c r="EF151" s="49"/>
      <c r="EG151" s="49"/>
      <c r="EH151" s="49"/>
      <c r="EI151" s="49"/>
      <c r="EJ151" s="49"/>
      <c r="EK151" s="49"/>
      <c r="EL151" s="49"/>
      <c r="EM151" s="14"/>
      <c r="EN151" s="49"/>
      <c r="EO151" s="49"/>
      <c r="EP151" s="49"/>
      <c r="EQ151" s="49"/>
      <c r="ER151" s="49"/>
      <c r="ES151" s="49"/>
      <c r="ET151" s="49"/>
      <c r="EU151" s="49"/>
      <c r="EV151" s="49"/>
      <c r="EW151" s="49"/>
      <c r="EX151" s="49"/>
      <c r="EY151" s="49"/>
      <c r="EZ151" s="49"/>
      <c r="FA151" s="49"/>
      <c r="FB151" s="49"/>
      <c r="FC151" s="49"/>
      <c r="FD151" s="49"/>
      <c r="FE151" s="49"/>
      <c r="FF151" s="49"/>
      <c r="FG151" s="14"/>
      <c r="FH151" s="49"/>
      <c r="FI151" s="49"/>
      <c r="FJ151" s="14"/>
      <c r="FK151" s="42"/>
      <c r="FL151" s="42"/>
      <c r="FM151" s="42"/>
      <c r="FN151" s="42"/>
      <c r="FO151" s="42"/>
      <c r="FP151" s="42"/>
      <c r="FQ151" s="42"/>
      <c r="FR151" s="42"/>
      <c r="FS151" s="42"/>
      <c r="FT151" s="42"/>
      <c r="FU151" s="42"/>
      <c r="FV151" s="42"/>
      <c r="FW151" s="42"/>
      <c r="FX151" s="42"/>
      <c r="FY151" s="42"/>
      <c r="FZ151" s="44">
        <v>149</v>
      </c>
      <c r="GA151" s="44" t="str">
        <f t="shared" si="79"/>
        <v>CJBDEFLI</v>
      </c>
      <c r="GB151" s="44" t="s">
        <v>163</v>
      </c>
      <c r="GC151" s="44" t="s">
        <v>159</v>
      </c>
      <c r="GD151" s="44" t="s">
        <v>146</v>
      </c>
      <c r="GE151" s="44" t="s">
        <v>147</v>
      </c>
      <c r="GF151" s="44" t="s">
        <v>148</v>
      </c>
      <c r="GG151" s="44" t="s">
        <v>109</v>
      </c>
      <c r="GH151" s="44" t="s">
        <v>152</v>
      </c>
      <c r="GI151" s="44" t="s">
        <v>150</v>
      </c>
      <c r="GJ151" s="100" t="str">
        <f t="shared" ref="GJ151:GQ151" si="1203">VLOOKUP(GB151,$FM$3:$FN$15,2,FALSE)</f>
        <v>Haiti</v>
      </c>
      <c r="GK151" s="100" t="str">
        <f t="shared" si="1203"/>
        <v>Österrike</v>
      </c>
      <c r="GL151" s="100" t="str">
        <f t="shared" si="1203"/>
        <v>Qatar</v>
      </c>
      <c r="GM151" s="100" t="str">
        <f t="shared" si="1203"/>
        <v>Australien</v>
      </c>
      <c r="GN151" s="100" t="str">
        <f t="shared" si="1203"/>
        <v>Elfenbenskusten</v>
      </c>
      <c r="GO151" s="100" t="str">
        <f t="shared" si="1203"/>
        <v>Sverige</v>
      </c>
      <c r="GP151" s="100" t="str">
        <f t="shared" si="1203"/>
        <v>Ghana</v>
      </c>
      <c r="GQ151" s="100" t="str">
        <f t="shared" si="1203"/>
        <v>Irak</v>
      </c>
      <c r="GR151" s="42" t="str">
        <f t="shared" si="81"/>
        <v/>
      </c>
      <c r="GS151" s="42"/>
      <c r="GT151" s="42"/>
      <c r="GU151" s="42"/>
      <c r="GV151" s="42"/>
      <c r="GW151" s="42"/>
      <c r="GX151" s="127"/>
    </row>
    <row r="152" spans="1:206" ht="14.25" customHeight="1" x14ac:dyDescent="0.35">
      <c r="A152" s="42"/>
      <c r="B152" s="54" t="s">
        <v>78</v>
      </c>
      <c r="C152" s="71"/>
      <c r="D152" s="43"/>
      <c r="E152" s="44"/>
      <c r="F152" s="43"/>
      <c r="G152" s="44"/>
      <c r="H152" s="44"/>
      <c r="I152" s="44"/>
      <c r="J152" s="56"/>
      <c r="K152" s="52"/>
      <c r="L152" s="156"/>
      <c r="M152" s="46"/>
      <c r="N152" s="46"/>
      <c r="O152" s="43"/>
      <c r="P152" s="23"/>
      <c r="Q152" s="23"/>
      <c r="R152" s="23"/>
      <c r="S152" s="23"/>
      <c r="T152" s="23"/>
      <c r="U152" s="23"/>
      <c r="V152" s="43"/>
      <c r="W152" s="143"/>
      <c r="X152" s="46"/>
      <c r="Y152" s="46"/>
      <c r="Z152" s="46"/>
      <c r="AA152" s="46"/>
      <c r="AB152" s="175"/>
      <c r="AC152" s="48"/>
      <c r="AD152" s="42"/>
      <c r="AE152" s="14"/>
      <c r="AF152" s="14"/>
      <c r="AG152" s="14"/>
      <c r="AH152" s="14"/>
      <c r="AI152" s="91"/>
      <c r="AJ152" s="91"/>
      <c r="AK152" s="91"/>
      <c r="AL152" s="52"/>
      <c r="AM152" s="52"/>
      <c r="AN152" s="49"/>
      <c r="AO152" s="49"/>
      <c r="AP152" s="49"/>
      <c r="AQ152" s="49"/>
      <c r="AR152" s="49"/>
      <c r="AS152" s="49"/>
      <c r="AT152" s="49"/>
      <c r="AU152" s="49"/>
      <c r="AV152" s="49"/>
      <c r="AW152" s="49"/>
      <c r="AX152" s="49"/>
      <c r="AY152" s="49"/>
      <c r="AZ152" s="49"/>
      <c r="BA152" s="49"/>
      <c r="BB152" s="49"/>
      <c r="BC152" s="49"/>
      <c r="BD152" s="49"/>
      <c r="BE152" s="49"/>
      <c r="BF152" s="49"/>
      <c r="BG152" s="49"/>
      <c r="BH152" s="49"/>
      <c r="BI152" s="49"/>
      <c r="BJ152" s="49"/>
      <c r="BK152" s="49"/>
      <c r="BL152" s="49"/>
      <c r="BM152" s="49"/>
      <c r="BN152" s="49"/>
      <c r="BO152" s="49"/>
      <c r="BP152" s="49"/>
      <c r="BQ152" s="49">
        <f t="shared" si="1191"/>
        <v>94</v>
      </c>
      <c r="BR152" s="45" t="str">
        <f t="shared" si="1192"/>
        <v>Vinnare match 81</v>
      </c>
      <c r="BS152" s="43" t="str">
        <f>IF(OR('Resultat &amp; tabell'!G136="",'Resultat &amp; tabell'!I136=""),"",'Resultat &amp; tabell'!D136)</f>
        <v/>
      </c>
      <c r="BT152" s="173">
        <f t="shared" si="1196"/>
        <v>0</v>
      </c>
      <c r="BU152" s="174">
        <f t="shared" si="1193"/>
        <v>0</v>
      </c>
      <c r="BV152" s="44">
        <f t="shared" si="1194"/>
        <v>0</v>
      </c>
      <c r="BW152" s="49"/>
      <c r="BX152" s="49"/>
      <c r="BY152" s="49"/>
      <c r="BZ152" s="49"/>
      <c r="CA152" s="49"/>
      <c r="CB152" s="14"/>
      <c r="CC152" s="49"/>
      <c r="CD152" s="49"/>
      <c r="CE152" s="14"/>
      <c r="CF152" s="14"/>
      <c r="CG152" s="49"/>
      <c r="CH152" s="49"/>
      <c r="CI152" s="49"/>
      <c r="CJ152" s="49"/>
      <c r="CK152" s="49"/>
      <c r="CL152" s="49"/>
      <c r="CM152" s="49"/>
      <c r="CN152" s="49"/>
      <c r="CO152" s="49"/>
      <c r="CP152" s="49"/>
      <c r="CQ152" s="49"/>
      <c r="CR152" s="49"/>
      <c r="CS152" s="49"/>
      <c r="CT152" s="49"/>
      <c r="CU152" s="49"/>
      <c r="CV152" s="49"/>
      <c r="CW152" s="49"/>
      <c r="CX152" s="49"/>
      <c r="CY152" s="14"/>
      <c r="CZ152" s="14"/>
      <c r="DA152" s="49"/>
      <c r="DB152" s="49"/>
      <c r="DC152" s="49"/>
      <c r="DD152" s="49"/>
      <c r="DE152" s="49"/>
      <c r="DF152" s="49"/>
      <c r="DG152" s="49"/>
      <c r="DH152" s="49"/>
      <c r="DI152" s="49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49"/>
      <c r="DU152" s="49"/>
      <c r="DV152" s="49"/>
      <c r="DW152" s="49"/>
      <c r="DX152" s="49"/>
      <c r="DY152" s="49"/>
      <c r="DZ152" s="49"/>
      <c r="EA152" s="49"/>
      <c r="EB152" s="49"/>
      <c r="EC152" s="49"/>
      <c r="ED152" s="49"/>
      <c r="EE152" s="49"/>
      <c r="EF152" s="49"/>
      <c r="EG152" s="49"/>
      <c r="EH152" s="49"/>
      <c r="EI152" s="49"/>
      <c r="EJ152" s="49"/>
      <c r="EK152" s="49"/>
      <c r="EL152" s="49"/>
      <c r="EM152" s="14"/>
      <c r="EN152" s="49"/>
      <c r="EO152" s="49"/>
      <c r="EP152" s="49"/>
      <c r="EQ152" s="49"/>
      <c r="ER152" s="49"/>
      <c r="ES152" s="49"/>
      <c r="ET152" s="49"/>
      <c r="EU152" s="49"/>
      <c r="EV152" s="49"/>
      <c r="EW152" s="49"/>
      <c r="EX152" s="49"/>
      <c r="EY152" s="49"/>
      <c r="EZ152" s="49"/>
      <c r="FA152" s="49"/>
      <c r="FB152" s="49"/>
      <c r="FC152" s="49"/>
      <c r="FD152" s="49"/>
      <c r="FE152" s="49"/>
      <c r="FF152" s="49"/>
      <c r="FG152" s="14"/>
      <c r="FH152" s="49"/>
      <c r="FI152" s="49"/>
      <c r="FJ152" s="14"/>
      <c r="FK152" s="42"/>
      <c r="FL152" s="42"/>
      <c r="FM152" s="42"/>
      <c r="FN152" s="42"/>
      <c r="FO152" s="42"/>
      <c r="FP152" s="42"/>
      <c r="FQ152" s="42"/>
      <c r="FR152" s="42"/>
      <c r="FS152" s="42"/>
      <c r="FT152" s="42"/>
      <c r="FU152" s="42"/>
      <c r="FV152" s="42"/>
      <c r="FW152" s="42"/>
      <c r="FX152" s="42"/>
      <c r="FY152" s="42"/>
      <c r="FZ152" s="44">
        <v>150</v>
      </c>
      <c r="GA152" s="44" t="str">
        <f t="shared" si="79"/>
        <v>CJBDEFIK</v>
      </c>
      <c r="GB152" s="44" t="s">
        <v>163</v>
      </c>
      <c r="GC152" s="44" t="s">
        <v>159</v>
      </c>
      <c r="GD152" s="44" t="s">
        <v>146</v>
      </c>
      <c r="GE152" s="44" t="s">
        <v>147</v>
      </c>
      <c r="GF152" s="44" t="s">
        <v>148</v>
      </c>
      <c r="GG152" s="44" t="s">
        <v>109</v>
      </c>
      <c r="GH152" s="44" t="s">
        <v>150</v>
      </c>
      <c r="GI152" s="44" t="s">
        <v>151</v>
      </c>
      <c r="GJ152" s="100" t="str">
        <f t="shared" ref="GJ152:GQ152" si="1204">VLOOKUP(GB152,$FM$3:$FN$15,2,FALSE)</f>
        <v>Haiti</v>
      </c>
      <c r="GK152" s="100" t="str">
        <f t="shared" si="1204"/>
        <v>Österrike</v>
      </c>
      <c r="GL152" s="100" t="str">
        <f t="shared" si="1204"/>
        <v>Qatar</v>
      </c>
      <c r="GM152" s="100" t="str">
        <f t="shared" si="1204"/>
        <v>Australien</v>
      </c>
      <c r="GN152" s="100" t="str">
        <f t="shared" si="1204"/>
        <v>Elfenbenskusten</v>
      </c>
      <c r="GO152" s="100" t="str">
        <f t="shared" si="1204"/>
        <v>Sverige</v>
      </c>
      <c r="GP152" s="100" t="str">
        <f t="shared" si="1204"/>
        <v>Irak</v>
      </c>
      <c r="GQ152" s="100" t="str">
        <f t="shared" si="1204"/>
        <v>Uzbekistan</v>
      </c>
      <c r="GR152" s="42" t="str">
        <f t="shared" si="81"/>
        <v/>
      </c>
      <c r="GS152" s="42"/>
      <c r="GT152" s="42"/>
      <c r="GU152" s="42"/>
      <c r="GV152" s="42"/>
      <c r="GW152" s="42"/>
      <c r="GX152" s="127"/>
    </row>
    <row r="153" spans="1:206" ht="14.25" customHeight="1" x14ac:dyDescent="0.35">
      <c r="A153" s="42"/>
      <c r="B153" s="76" t="s">
        <v>101</v>
      </c>
      <c r="C153" s="126" t="s">
        <v>102</v>
      </c>
      <c r="D153" s="189" t="s">
        <v>101</v>
      </c>
      <c r="E153" s="187"/>
      <c r="F153" s="188"/>
      <c r="G153" s="191" t="s">
        <v>103</v>
      </c>
      <c r="H153" s="187"/>
      <c r="I153" s="192"/>
      <c r="J153" s="74" t="s">
        <v>104</v>
      </c>
      <c r="K153" s="79" t="s">
        <v>142</v>
      </c>
      <c r="L153" s="156"/>
      <c r="M153" s="46"/>
      <c r="N153" s="46"/>
      <c r="O153" s="154" t="s">
        <v>45</v>
      </c>
      <c r="P153" s="144"/>
      <c r="Q153" s="52"/>
      <c r="R153" s="191" t="s">
        <v>241</v>
      </c>
      <c r="S153" s="187"/>
      <c r="T153" s="187"/>
      <c r="U153" s="192"/>
      <c r="V153" s="43"/>
      <c r="W153" s="143"/>
      <c r="X153" s="46"/>
      <c r="Y153" s="46"/>
      <c r="Z153" s="46"/>
      <c r="AA153" s="46"/>
      <c r="AB153" s="175"/>
      <c r="AC153" s="48"/>
      <c r="AD153" s="42"/>
      <c r="AE153" s="14"/>
      <c r="AF153" s="14"/>
      <c r="AG153" s="14"/>
      <c r="AH153" s="14"/>
      <c r="AI153" s="208"/>
      <c r="AJ153" s="195"/>
      <c r="AK153" s="195"/>
      <c r="AL153" s="52"/>
      <c r="AM153" s="52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49"/>
      <c r="BQ153" s="49">
        <f t="shared" si="1191"/>
        <v>95</v>
      </c>
      <c r="BR153" s="45" t="str">
        <f t="shared" si="1192"/>
        <v>Vinnare match 86</v>
      </c>
      <c r="BS153" s="43" t="str">
        <f>IF(OR('Resultat &amp; tabell'!G137="",'Resultat &amp; tabell'!I137=""),"",'Resultat &amp; tabell'!D137)</f>
        <v/>
      </c>
      <c r="BT153" s="173">
        <f t="shared" si="1196"/>
        <v>0</v>
      </c>
      <c r="BU153" s="174">
        <f t="shared" si="1193"/>
        <v>0</v>
      </c>
      <c r="BV153" s="44">
        <f t="shared" si="1194"/>
        <v>0</v>
      </c>
      <c r="BW153" s="49"/>
      <c r="BX153" s="49"/>
      <c r="BY153" s="49"/>
      <c r="BZ153" s="49"/>
      <c r="CA153" s="49"/>
      <c r="CB153" s="14"/>
      <c r="CC153" s="49"/>
      <c r="CD153" s="49"/>
      <c r="CE153" s="14"/>
      <c r="CF153" s="14"/>
      <c r="CG153" s="49"/>
      <c r="CH153" s="49"/>
      <c r="CI153" s="49"/>
      <c r="CJ153" s="49"/>
      <c r="CK153" s="49"/>
      <c r="CL153" s="49"/>
      <c r="CM153" s="49"/>
      <c r="CN153" s="49"/>
      <c r="CO153" s="49"/>
      <c r="CP153" s="49"/>
      <c r="CQ153" s="49"/>
      <c r="CR153" s="49"/>
      <c r="CS153" s="49"/>
      <c r="CT153" s="49"/>
      <c r="CU153" s="49"/>
      <c r="CV153" s="49"/>
      <c r="CW153" s="49"/>
      <c r="CX153" s="49"/>
      <c r="CY153" s="14"/>
      <c r="CZ153" s="14"/>
      <c r="DA153" s="49"/>
      <c r="DB153" s="49"/>
      <c r="DC153" s="49"/>
      <c r="DD153" s="49"/>
      <c r="DE153" s="49"/>
      <c r="DF153" s="49"/>
      <c r="DG153" s="49"/>
      <c r="DH153" s="49"/>
      <c r="DI153" s="49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49"/>
      <c r="DU153" s="49"/>
      <c r="DV153" s="49"/>
      <c r="DW153" s="49"/>
      <c r="DX153" s="49"/>
      <c r="DY153" s="49"/>
      <c r="DZ153" s="49"/>
      <c r="EA153" s="49"/>
      <c r="EB153" s="49"/>
      <c r="EC153" s="49"/>
      <c r="ED153" s="49"/>
      <c r="EE153" s="49"/>
      <c r="EF153" s="49"/>
      <c r="EG153" s="49"/>
      <c r="EH153" s="49"/>
      <c r="EI153" s="49"/>
      <c r="EJ153" s="49"/>
      <c r="EK153" s="49"/>
      <c r="EL153" s="49"/>
      <c r="EM153" s="14"/>
      <c r="EN153" s="49"/>
      <c r="EO153" s="49"/>
      <c r="EP153" s="49"/>
      <c r="EQ153" s="49"/>
      <c r="ER153" s="49"/>
      <c r="ES153" s="49"/>
      <c r="ET153" s="49"/>
      <c r="EU153" s="49"/>
      <c r="EV153" s="49"/>
      <c r="EW153" s="49"/>
      <c r="EX153" s="49"/>
      <c r="EY153" s="49"/>
      <c r="EZ153" s="49"/>
      <c r="FA153" s="49"/>
      <c r="FB153" s="49"/>
      <c r="FC153" s="49"/>
      <c r="FD153" s="49"/>
      <c r="FE153" s="49"/>
      <c r="FF153" s="49"/>
      <c r="FG153" s="14"/>
      <c r="FH153" s="49"/>
      <c r="FI153" s="49"/>
      <c r="FJ153" s="14"/>
      <c r="FK153" s="42"/>
      <c r="FL153" s="42"/>
      <c r="FM153" s="42"/>
      <c r="FN153" s="42"/>
      <c r="FO153" s="42"/>
      <c r="FP153" s="42"/>
      <c r="FQ153" s="42"/>
      <c r="FR153" s="42"/>
      <c r="FS153" s="42"/>
      <c r="FT153" s="42"/>
      <c r="FU153" s="42"/>
      <c r="FV153" s="42"/>
      <c r="FW153" s="42"/>
      <c r="FX153" s="42"/>
      <c r="FY153" s="42"/>
      <c r="FZ153" s="44">
        <v>151</v>
      </c>
      <c r="GA153" s="44" t="str">
        <f t="shared" si="79"/>
        <v>CEBDHFLK</v>
      </c>
      <c r="GB153" s="44" t="s">
        <v>163</v>
      </c>
      <c r="GC153" s="44" t="s">
        <v>148</v>
      </c>
      <c r="GD153" s="44" t="s">
        <v>146</v>
      </c>
      <c r="GE153" s="44" t="s">
        <v>147</v>
      </c>
      <c r="GF153" s="44" t="s">
        <v>160</v>
      </c>
      <c r="GG153" s="44" t="s">
        <v>109</v>
      </c>
      <c r="GH153" s="44" t="s">
        <v>152</v>
      </c>
      <c r="GI153" s="44" t="s">
        <v>151</v>
      </c>
      <c r="GJ153" s="100" t="str">
        <f t="shared" ref="GJ153:GQ153" si="1205">VLOOKUP(GB153,$FM$3:$FN$15,2,FALSE)</f>
        <v>Haiti</v>
      </c>
      <c r="GK153" s="100" t="str">
        <f t="shared" si="1205"/>
        <v>Elfenbenskusten</v>
      </c>
      <c r="GL153" s="100" t="str">
        <f t="shared" si="1205"/>
        <v>Qatar</v>
      </c>
      <c r="GM153" s="100" t="str">
        <f t="shared" si="1205"/>
        <v>Australien</v>
      </c>
      <c r="GN153" s="100" t="str">
        <f t="shared" si="1205"/>
        <v>Saudiarabien</v>
      </c>
      <c r="GO153" s="100" t="str">
        <f t="shared" si="1205"/>
        <v>Sverige</v>
      </c>
      <c r="GP153" s="100" t="str">
        <f t="shared" si="1205"/>
        <v>Ghana</v>
      </c>
      <c r="GQ153" s="100" t="str">
        <f t="shared" si="1205"/>
        <v>Uzbekistan</v>
      </c>
      <c r="GR153" s="42" t="str">
        <f t="shared" si="81"/>
        <v/>
      </c>
      <c r="GS153" s="42"/>
      <c r="GT153" s="42"/>
      <c r="GU153" s="42"/>
      <c r="GV153" s="42"/>
      <c r="GW153" s="42"/>
      <c r="GX153" s="127"/>
    </row>
    <row r="154" spans="1:206" ht="14.25" customHeight="1" x14ac:dyDescent="0.35">
      <c r="A154" s="42"/>
      <c r="B154" s="85">
        <v>103</v>
      </c>
      <c r="C154" s="86">
        <v>46221</v>
      </c>
      <c r="D154" s="145" t="str">
        <f>IF(O149="","Förlorare match 101",W149)</f>
        <v>Förlorare match 101</v>
      </c>
      <c r="E154" s="87" t="s">
        <v>157</v>
      </c>
      <c r="F154" s="89" t="str">
        <f>IF(O150="","Förlorare match 102",W150)</f>
        <v>Förlorare match 102</v>
      </c>
      <c r="G154" s="90"/>
      <c r="H154" s="85" t="s">
        <v>157</v>
      </c>
      <c r="I154" s="90"/>
      <c r="J154" s="85" t="str">
        <f>IF(OR(ISBLANK(G154),ISBLANK(I154)),"",IF(G154&gt;I154,1,IF(G154&lt;I154,2,"X")))</f>
        <v/>
      </c>
      <c r="K154" s="160">
        <f>IF(OR(G154="",I154="",'Resultat &amp; tabell'!G154="",'Resultat &amp; tabell'!I154=""),0,IF(G154='Resultat &amp; tabell'!G154,1,0)+IF(I154='Resultat &amp; tabell'!I154,1,0)+IF(J154='Resultat &amp; tabell'!J154,3,0))</f>
        <v>0</v>
      </c>
      <c r="L154" s="155"/>
      <c r="M154" s="46"/>
      <c r="N154" s="46"/>
      <c r="O154" s="146"/>
      <c r="P154" s="147" t="str">
        <f>IF(OR(ISBLANK(D154),ISBLANK(F154),J154="",O154=""),"",IF(OR(AND(J154=1,O154=D154),AND(J154=2,O154=F154),AND(J154="X",OR(O154=D154,O154=F154))),"","Ej OK"))</f>
        <v/>
      </c>
      <c r="Q154" s="23"/>
      <c r="R154" s="212">
        <f>BV186</f>
        <v>0</v>
      </c>
      <c r="S154" s="187"/>
      <c r="T154" s="187"/>
      <c r="U154" s="192"/>
      <c r="V154" s="43"/>
      <c r="W154" s="42"/>
      <c r="X154" s="44"/>
      <c r="Y154" s="44"/>
      <c r="Z154" s="44"/>
      <c r="AA154" s="44"/>
      <c r="AB154" s="47"/>
      <c r="AC154" s="48"/>
      <c r="AD154" s="42"/>
      <c r="AE154" s="14"/>
      <c r="AF154" s="14"/>
      <c r="AG154" s="14"/>
      <c r="AH154" s="14"/>
      <c r="AI154" s="141"/>
      <c r="AJ154" s="91"/>
      <c r="AK154" s="141"/>
      <c r="AL154" s="91"/>
      <c r="AM154" s="91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>
        <f t="shared" si="1191"/>
        <v>96</v>
      </c>
      <c r="BR154" s="45" t="str">
        <f t="shared" si="1192"/>
        <v>Vinnare match 85</v>
      </c>
      <c r="BS154" s="43" t="str">
        <f>IF(OR('Resultat &amp; tabell'!G138="",'Resultat &amp; tabell'!I138=""),"",'Resultat &amp; tabell'!D138)</f>
        <v/>
      </c>
      <c r="BT154" s="173">
        <f t="shared" si="1196"/>
        <v>0</v>
      </c>
      <c r="BU154" s="174">
        <f t="shared" si="1193"/>
        <v>0</v>
      </c>
      <c r="BV154" s="44">
        <f t="shared" si="1194"/>
        <v>0</v>
      </c>
      <c r="BW154" s="49"/>
      <c r="BX154" s="49"/>
      <c r="BY154" s="49"/>
      <c r="BZ154" s="49"/>
      <c r="CA154" s="49"/>
      <c r="CB154" s="14"/>
      <c r="CC154" s="49"/>
      <c r="CD154" s="49"/>
      <c r="CE154" s="14"/>
      <c r="CF154" s="14"/>
      <c r="CG154" s="49"/>
      <c r="CH154" s="49"/>
      <c r="CI154" s="49"/>
      <c r="CJ154" s="49"/>
      <c r="CK154" s="49"/>
      <c r="CL154" s="49"/>
      <c r="CM154" s="49"/>
      <c r="CN154" s="49"/>
      <c r="CO154" s="49"/>
      <c r="CP154" s="49"/>
      <c r="CQ154" s="49"/>
      <c r="CR154" s="49"/>
      <c r="CS154" s="49"/>
      <c r="CT154" s="49"/>
      <c r="CU154" s="49"/>
      <c r="CV154" s="49"/>
      <c r="CW154" s="49"/>
      <c r="CX154" s="49"/>
      <c r="CY154" s="14"/>
      <c r="CZ154" s="14"/>
      <c r="DA154" s="49"/>
      <c r="DB154" s="49"/>
      <c r="DC154" s="49"/>
      <c r="DD154" s="49"/>
      <c r="DE154" s="49"/>
      <c r="DF154" s="49"/>
      <c r="DG154" s="49"/>
      <c r="DH154" s="49"/>
      <c r="DI154" s="49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49"/>
      <c r="DU154" s="49"/>
      <c r="DV154" s="49"/>
      <c r="DW154" s="49"/>
      <c r="DX154" s="49"/>
      <c r="DY154" s="49"/>
      <c r="DZ154" s="49"/>
      <c r="EA154" s="49"/>
      <c r="EB154" s="49"/>
      <c r="EC154" s="49"/>
      <c r="ED154" s="49"/>
      <c r="EE154" s="49"/>
      <c r="EF154" s="49"/>
      <c r="EG154" s="49"/>
      <c r="EH154" s="49"/>
      <c r="EI154" s="49"/>
      <c r="EJ154" s="49"/>
      <c r="EK154" s="49"/>
      <c r="EL154" s="49"/>
      <c r="EM154" s="14"/>
      <c r="EN154" s="49"/>
      <c r="EO154" s="49"/>
      <c r="EP154" s="49"/>
      <c r="EQ154" s="49"/>
      <c r="ER154" s="49"/>
      <c r="ES154" s="49"/>
      <c r="ET154" s="49"/>
      <c r="EU154" s="49"/>
      <c r="EV154" s="49"/>
      <c r="EW154" s="49"/>
      <c r="EX154" s="49"/>
      <c r="EY154" s="49"/>
      <c r="EZ154" s="49"/>
      <c r="FA154" s="49"/>
      <c r="FB154" s="49"/>
      <c r="FC154" s="49"/>
      <c r="FD154" s="49"/>
      <c r="FE154" s="49"/>
      <c r="FF154" s="49"/>
      <c r="FG154" s="14"/>
      <c r="FH154" s="49"/>
      <c r="FI154" s="49"/>
      <c r="FJ154" s="14"/>
      <c r="FK154" s="42"/>
      <c r="FL154" s="42"/>
      <c r="FM154" s="42"/>
      <c r="FN154" s="42"/>
      <c r="FO154" s="42"/>
      <c r="FP154" s="42"/>
      <c r="FQ154" s="42"/>
      <c r="FR154" s="42"/>
      <c r="FS154" s="42"/>
      <c r="FT154" s="42"/>
      <c r="FU154" s="42"/>
      <c r="FV154" s="42"/>
      <c r="FW154" s="42"/>
      <c r="FX154" s="42"/>
      <c r="FY154" s="42"/>
      <c r="FZ154" s="44">
        <v>152</v>
      </c>
      <c r="GA154" s="44" t="str">
        <f t="shared" si="79"/>
        <v>CJBDHFLE</v>
      </c>
      <c r="GB154" s="44" t="s">
        <v>163</v>
      </c>
      <c r="GC154" s="44" t="s">
        <v>159</v>
      </c>
      <c r="GD154" s="44" t="s">
        <v>146</v>
      </c>
      <c r="GE154" s="44" t="s">
        <v>147</v>
      </c>
      <c r="GF154" s="44" t="s">
        <v>160</v>
      </c>
      <c r="GG154" s="44" t="s">
        <v>109</v>
      </c>
      <c r="GH154" s="44" t="s">
        <v>152</v>
      </c>
      <c r="GI154" s="44" t="s">
        <v>148</v>
      </c>
      <c r="GJ154" s="100" t="str">
        <f t="shared" ref="GJ154:GQ154" si="1206">VLOOKUP(GB154,$FM$3:$FN$15,2,FALSE)</f>
        <v>Haiti</v>
      </c>
      <c r="GK154" s="100" t="str">
        <f t="shared" si="1206"/>
        <v>Österrike</v>
      </c>
      <c r="GL154" s="100" t="str">
        <f t="shared" si="1206"/>
        <v>Qatar</v>
      </c>
      <c r="GM154" s="100" t="str">
        <f t="shared" si="1206"/>
        <v>Australien</v>
      </c>
      <c r="GN154" s="100" t="str">
        <f t="shared" si="1206"/>
        <v>Saudiarabien</v>
      </c>
      <c r="GO154" s="100" t="str">
        <f t="shared" si="1206"/>
        <v>Sverige</v>
      </c>
      <c r="GP154" s="100" t="str">
        <f t="shared" si="1206"/>
        <v>Ghana</v>
      </c>
      <c r="GQ154" s="100" t="str">
        <f t="shared" si="1206"/>
        <v>Elfenbenskusten</v>
      </c>
      <c r="GR154" s="42" t="str">
        <f t="shared" si="81"/>
        <v/>
      </c>
      <c r="GS154" s="42"/>
      <c r="GT154" s="42"/>
      <c r="GU154" s="42"/>
      <c r="GV154" s="42"/>
      <c r="GW154" s="42"/>
      <c r="GX154" s="127"/>
    </row>
    <row r="155" spans="1:206" ht="14.25" customHeight="1" x14ac:dyDescent="0.35">
      <c r="A155" s="42"/>
      <c r="B155" s="43"/>
      <c r="C155" s="71"/>
      <c r="D155" s="43"/>
      <c r="E155" s="44"/>
      <c r="F155" s="43"/>
      <c r="G155" s="44"/>
      <c r="H155" s="44"/>
      <c r="I155" s="44"/>
      <c r="J155" s="56"/>
      <c r="K155" s="52"/>
      <c r="L155" s="156"/>
      <c r="M155" s="46"/>
      <c r="N155" s="46"/>
      <c r="O155" s="43"/>
      <c r="P155" s="23"/>
      <c r="Q155" s="23"/>
      <c r="R155" s="23"/>
      <c r="S155" s="23"/>
      <c r="T155" s="23"/>
      <c r="U155" s="23"/>
      <c r="V155" s="43"/>
      <c r="W155" s="42"/>
      <c r="X155" s="44"/>
      <c r="Y155" s="44"/>
      <c r="Z155" s="44"/>
      <c r="AA155" s="44"/>
      <c r="AB155" s="47"/>
      <c r="AC155" s="48"/>
      <c r="AD155" s="42"/>
      <c r="AE155" s="14"/>
      <c r="AF155" s="14"/>
      <c r="AG155" s="14"/>
      <c r="AH155" s="14"/>
      <c r="AI155" s="91"/>
      <c r="AJ155" s="91"/>
      <c r="AK155" s="91"/>
      <c r="AL155" s="52"/>
      <c r="AM155" s="52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49"/>
      <c r="BQ155" s="49">
        <f t="shared" ref="BQ155:BQ162" si="1207">B131</f>
        <v>89</v>
      </c>
      <c r="BR155" s="14" t="str">
        <f t="shared" ref="BR155:BR162" si="1208">F131</f>
        <v>Vinnare match 77</v>
      </c>
      <c r="BS155" s="43" t="str">
        <f>IF(OR('Resultat &amp; tabell'!G131="",'Resultat &amp; tabell'!I131=""),"",'Resultat &amp; tabell'!F131)</f>
        <v/>
      </c>
      <c r="BT155" s="173">
        <f t="shared" si="1196"/>
        <v>0</v>
      </c>
      <c r="BU155" s="174">
        <f t="shared" si="1193"/>
        <v>0</v>
      </c>
      <c r="BV155" s="44">
        <f t="shared" si="1194"/>
        <v>0</v>
      </c>
      <c r="BW155" s="49"/>
      <c r="BX155" s="49"/>
      <c r="BY155" s="49"/>
      <c r="BZ155" s="49"/>
      <c r="CA155" s="49"/>
      <c r="CB155" s="14"/>
      <c r="CC155" s="49"/>
      <c r="CD155" s="49"/>
      <c r="CE155" s="14"/>
      <c r="CF155" s="14"/>
      <c r="CG155" s="49"/>
      <c r="CH155" s="49"/>
      <c r="CI155" s="49"/>
      <c r="CJ155" s="49"/>
      <c r="CK155" s="49"/>
      <c r="CL155" s="49"/>
      <c r="CM155" s="49"/>
      <c r="CN155" s="49"/>
      <c r="CO155" s="49"/>
      <c r="CP155" s="49"/>
      <c r="CQ155" s="49"/>
      <c r="CR155" s="49"/>
      <c r="CS155" s="49"/>
      <c r="CT155" s="49"/>
      <c r="CU155" s="49"/>
      <c r="CV155" s="49"/>
      <c r="CW155" s="49"/>
      <c r="CX155" s="49"/>
      <c r="CY155" s="14"/>
      <c r="CZ155" s="14"/>
      <c r="DA155" s="49"/>
      <c r="DB155" s="49"/>
      <c r="DC155" s="49"/>
      <c r="DD155" s="49"/>
      <c r="DE155" s="49"/>
      <c r="DF155" s="49"/>
      <c r="DG155" s="49"/>
      <c r="DH155" s="49"/>
      <c r="DI155" s="49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49"/>
      <c r="DU155" s="49"/>
      <c r="DV155" s="49"/>
      <c r="DW155" s="49"/>
      <c r="DX155" s="49"/>
      <c r="DY155" s="49"/>
      <c r="DZ155" s="49"/>
      <c r="EA155" s="49"/>
      <c r="EB155" s="49"/>
      <c r="EC155" s="49"/>
      <c r="ED155" s="49"/>
      <c r="EE155" s="49"/>
      <c r="EF155" s="49"/>
      <c r="EG155" s="49"/>
      <c r="EH155" s="49"/>
      <c r="EI155" s="49"/>
      <c r="EJ155" s="49"/>
      <c r="EK155" s="49"/>
      <c r="EL155" s="49"/>
      <c r="EM155" s="14"/>
      <c r="EN155" s="49"/>
      <c r="EO155" s="49"/>
      <c r="EP155" s="49"/>
      <c r="EQ155" s="49"/>
      <c r="ER155" s="49"/>
      <c r="ES155" s="49"/>
      <c r="ET155" s="49"/>
      <c r="EU155" s="49"/>
      <c r="EV155" s="49"/>
      <c r="EW155" s="49"/>
      <c r="EX155" s="49"/>
      <c r="EY155" s="49"/>
      <c r="EZ155" s="49"/>
      <c r="FA155" s="49"/>
      <c r="FB155" s="49"/>
      <c r="FC155" s="49"/>
      <c r="FD155" s="49"/>
      <c r="FE155" s="49"/>
      <c r="FF155" s="49"/>
      <c r="FG155" s="14"/>
      <c r="FH155" s="49"/>
      <c r="FI155" s="49"/>
      <c r="FJ155" s="14"/>
      <c r="FK155" s="42"/>
      <c r="FL155" s="42"/>
      <c r="FM155" s="42"/>
      <c r="FN155" s="42"/>
      <c r="FO155" s="42"/>
      <c r="FP155" s="42"/>
      <c r="FQ155" s="42"/>
      <c r="FR155" s="42"/>
      <c r="FS155" s="42"/>
      <c r="FT155" s="42"/>
      <c r="FU155" s="42"/>
      <c r="FV155" s="42"/>
      <c r="FW155" s="42"/>
      <c r="FX155" s="42"/>
      <c r="FY155" s="42"/>
      <c r="FZ155" s="44">
        <v>153</v>
      </c>
      <c r="GA155" s="44" t="str">
        <f t="shared" si="79"/>
        <v>CJBDHFEK</v>
      </c>
      <c r="GB155" s="44" t="s">
        <v>163</v>
      </c>
      <c r="GC155" s="44" t="s">
        <v>159</v>
      </c>
      <c r="GD155" s="44" t="s">
        <v>146</v>
      </c>
      <c r="GE155" s="44" t="s">
        <v>147</v>
      </c>
      <c r="GF155" s="44" t="s">
        <v>160</v>
      </c>
      <c r="GG155" s="44" t="s">
        <v>109</v>
      </c>
      <c r="GH155" s="44" t="s">
        <v>148</v>
      </c>
      <c r="GI155" s="44" t="s">
        <v>151</v>
      </c>
      <c r="GJ155" s="100" t="str">
        <f t="shared" ref="GJ155:GQ155" si="1209">VLOOKUP(GB155,$FM$3:$FN$15,2,FALSE)</f>
        <v>Haiti</v>
      </c>
      <c r="GK155" s="100" t="str">
        <f t="shared" si="1209"/>
        <v>Österrike</v>
      </c>
      <c r="GL155" s="100" t="str">
        <f t="shared" si="1209"/>
        <v>Qatar</v>
      </c>
      <c r="GM155" s="100" t="str">
        <f t="shared" si="1209"/>
        <v>Australien</v>
      </c>
      <c r="GN155" s="100" t="str">
        <f t="shared" si="1209"/>
        <v>Saudiarabien</v>
      </c>
      <c r="GO155" s="100" t="str">
        <f t="shared" si="1209"/>
        <v>Sverige</v>
      </c>
      <c r="GP155" s="100" t="str">
        <f t="shared" si="1209"/>
        <v>Elfenbenskusten</v>
      </c>
      <c r="GQ155" s="100" t="str">
        <f t="shared" si="1209"/>
        <v>Uzbekistan</v>
      </c>
      <c r="GR155" s="42" t="str">
        <f t="shared" si="81"/>
        <v/>
      </c>
      <c r="GS155" s="42"/>
      <c r="GT155" s="42"/>
      <c r="GU155" s="42"/>
      <c r="GV155" s="42"/>
      <c r="GW155" s="42"/>
      <c r="GX155" s="127"/>
    </row>
    <row r="156" spans="1:206" ht="14.25" customHeight="1" x14ac:dyDescent="0.35">
      <c r="A156" s="42"/>
      <c r="B156" s="54" t="s">
        <v>81</v>
      </c>
      <c r="C156" s="121"/>
      <c r="D156" s="54"/>
      <c r="E156" s="56"/>
      <c r="F156" s="54"/>
      <c r="G156" s="56"/>
      <c r="H156" s="56"/>
      <c r="I156" s="56"/>
      <c r="J156" s="56"/>
      <c r="K156" s="52"/>
      <c r="L156" s="156"/>
      <c r="M156" s="46"/>
      <c r="N156" s="46"/>
      <c r="O156" s="43"/>
      <c r="P156" s="23"/>
      <c r="Q156" s="23"/>
      <c r="R156" s="23"/>
      <c r="S156" s="23"/>
      <c r="T156" s="23"/>
      <c r="U156" s="23"/>
      <c r="V156" s="75"/>
      <c r="W156" s="42"/>
      <c r="X156" s="44"/>
      <c r="Y156" s="44"/>
      <c r="Z156" s="44"/>
      <c r="AA156" s="44"/>
      <c r="AB156" s="47"/>
      <c r="AC156" s="48"/>
      <c r="AD156" s="42"/>
      <c r="AE156" s="14"/>
      <c r="AF156" s="14"/>
      <c r="AG156" s="14"/>
      <c r="AH156" s="14"/>
      <c r="AI156" s="52"/>
      <c r="AJ156" s="52"/>
      <c r="AK156" s="52"/>
      <c r="AL156" s="52"/>
      <c r="AM156" s="52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49"/>
      <c r="BQ156" s="49">
        <f t="shared" si="1207"/>
        <v>90</v>
      </c>
      <c r="BR156" s="14" t="str">
        <f t="shared" si="1208"/>
        <v>Vinnare match 75</v>
      </c>
      <c r="BS156" s="43" t="str">
        <f>IF(OR('Resultat &amp; tabell'!G132="",'Resultat &amp; tabell'!I132=""),"",'Resultat &amp; tabell'!F132)</f>
        <v/>
      </c>
      <c r="BT156" s="173">
        <f t="shared" si="1196"/>
        <v>0</v>
      </c>
      <c r="BU156" s="174">
        <f t="shared" si="1193"/>
        <v>0</v>
      </c>
      <c r="BV156" s="44">
        <f t="shared" si="1194"/>
        <v>0</v>
      </c>
      <c r="BW156" s="49"/>
      <c r="BX156" s="49"/>
      <c r="BY156" s="49"/>
      <c r="BZ156" s="49"/>
      <c r="CA156" s="49"/>
      <c r="CB156" s="14"/>
      <c r="CC156" s="49"/>
      <c r="CD156" s="49"/>
      <c r="CE156" s="14"/>
      <c r="CF156" s="14"/>
      <c r="CG156" s="49"/>
      <c r="CH156" s="49"/>
      <c r="CI156" s="49"/>
      <c r="CJ156" s="49"/>
      <c r="CK156" s="49"/>
      <c r="CL156" s="49"/>
      <c r="CM156" s="49"/>
      <c r="CN156" s="49"/>
      <c r="CO156" s="49"/>
      <c r="CP156" s="49"/>
      <c r="CQ156" s="49"/>
      <c r="CR156" s="49"/>
      <c r="CS156" s="49"/>
      <c r="CT156" s="49"/>
      <c r="CU156" s="49"/>
      <c r="CV156" s="49"/>
      <c r="CW156" s="49"/>
      <c r="CX156" s="49"/>
      <c r="CY156" s="14"/>
      <c r="CZ156" s="14"/>
      <c r="DA156" s="49"/>
      <c r="DB156" s="49"/>
      <c r="DC156" s="49"/>
      <c r="DD156" s="49"/>
      <c r="DE156" s="49"/>
      <c r="DF156" s="49"/>
      <c r="DG156" s="49"/>
      <c r="DH156" s="49"/>
      <c r="DI156" s="49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49"/>
      <c r="DU156" s="49"/>
      <c r="DV156" s="49"/>
      <c r="DW156" s="49"/>
      <c r="DX156" s="49"/>
      <c r="DY156" s="49"/>
      <c r="DZ156" s="49"/>
      <c r="EA156" s="49"/>
      <c r="EB156" s="49"/>
      <c r="EC156" s="49"/>
      <c r="ED156" s="49"/>
      <c r="EE156" s="49"/>
      <c r="EF156" s="49"/>
      <c r="EG156" s="49"/>
      <c r="EH156" s="49"/>
      <c r="EI156" s="49"/>
      <c r="EJ156" s="49"/>
      <c r="EK156" s="49"/>
      <c r="EL156" s="49"/>
      <c r="EM156" s="14"/>
      <c r="EN156" s="49"/>
      <c r="EO156" s="49"/>
      <c r="EP156" s="49"/>
      <c r="EQ156" s="49"/>
      <c r="ER156" s="49"/>
      <c r="ES156" s="49"/>
      <c r="ET156" s="49"/>
      <c r="EU156" s="49"/>
      <c r="EV156" s="49"/>
      <c r="EW156" s="49"/>
      <c r="EX156" s="49"/>
      <c r="EY156" s="49"/>
      <c r="EZ156" s="49"/>
      <c r="FA156" s="49"/>
      <c r="FB156" s="49"/>
      <c r="FC156" s="49"/>
      <c r="FD156" s="49"/>
      <c r="FE156" s="49"/>
      <c r="FF156" s="49"/>
      <c r="FG156" s="14"/>
      <c r="FH156" s="49"/>
      <c r="FI156" s="49"/>
      <c r="FJ156" s="14"/>
      <c r="FK156" s="42"/>
      <c r="FL156" s="42"/>
      <c r="FM156" s="42"/>
      <c r="FN156" s="42"/>
      <c r="FO156" s="42"/>
      <c r="FP156" s="42"/>
      <c r="FQ156" s="42"/>
      <c r="FR156" s="42"/>
      <c r="FS156" s="42"/>
      <c r="FT156" s="42"/>
      <c r="FU156" s="42"/>
      <c r="FV156" s="42"/>
      <c r="FW156" s="42"/>
      <c r="FX156" s="42"/>
      <c r="FY156" s="42"/>
      <c r="FZ156" s="44">
        <v>154</v>
      </c>
      <c r="GA156" s="44" t="str">
        <f t="shared" si="79"/>
        <v>CEBDHFLI</v>
      </c>
      <c r="GB156" s="44" t="s">
        <v>163</v>
      </c>
      <c r="GC156" s="44" t="s">
        <v>148</v>
      </c>
      <c r="GD156" s="44" t="s">
        <v>146</v>
      </c>
      <c r="GE156" s="44" t="s">
        <v>147</v>
      </c>
      <c r="GF156" s="44" t="s">
        <v>160</v>
      </c>
      <c r="GG156" s="44" t="s">
        <v>109</v>
      </c>
      <c r="GH156" s="44" t="s">
        <v>152</v>
      </c>
      <c r="GI156" s="44" t="s">
        <v>150</v>
      </c>
      <c r="GJ156" s="100" t="str">
        <f t="shared" ref="GJ156:GQ156" si="1210">VLOOKUP(GB156,$FM$3:$FN$15,2,FALSE)</f>
        <v>Haiti</v>
      </c>
      <c r="GK156" s="100" t="str">
        <f t="shared" si="1210"/>
        <v>Elfenbenskusten</v>
      </c>
      <c r="GL156" s="100" t="str">
        <f t="shared" si="1210"/>
        <v>Qatar</v>
      </c>
      <c r="GM156" s="100" t="str">
        <f t="shared" si="1210"/>
        <v>Australien</v>
      </c>
      <c r="GN156" s="100" t="str">
        <f t="shared" si="1210"/>
        <v>Saudiarabien</v>
      </c>
      <c r="GO156" s="100" t="str">
        <f t="shared" si="1210"/>
        <v>Sverige</v>
      </c>
      <c r="GP156" s="100" t="str">
        <f t="shared" si="1210"/>
        <v>Ghana</v>
      </c>
      <c r="GQ156" s="100" t="str">
        <f t="shared" si="1210"/>
        <v>Irak</v>
      </c>
      <c r="GR156" s="42" t="str">
        <f t="shared" si="81"/>
        <v/>
      </c>
      <c r="GS156" s="42"/>
      <c r="GT156" s="42"/>
      <c r="GU156" s="42"/>
      <c r="GV156" s="42"/>
      <c r="GW156" s="42"/>
      <c r="GX156" s="127"/>
    </row>
    <row r="157" spans="1:206" ht="14.25" customHeight="1" x14ac:dyDescent="0.35">
      <c r="A157" s="42"/>
      <c r="B157" s="76" t="s">
        <v>101</v>
      </c>
      <c r="C157" s="126" t="s">
        <v>102</v>
      </c>
      <c r="D157" s="189" t="s">
        <v>101</v>
      </c>
      <c r="E157" s="187"/>
      <c r="F157" s="190"/>
      <c r="G157" s="186" t="s">
        <v>103</v>
      </c>
      <c r="H157" s="187"/>
      <c r="I157" s="188"/>
      <c r="J157" s="74" t="s">
        <v>104</v>
      </c>
      <c r="K157" s="79" t="s">
        <v>142</v>
      </c>
      <c r="L157" s="156"/>
      <c r="M157" s="46"/>
      <c r="N157" s="46"/>
      <c r="O157" s="154" t="s">
        <v>228</v>
      </c>
      <c r="P157" s="144"/>
      <c r="Q157" s="52"/>
      <c r="R157" s="191" t="s">
        <v>242</v>
      </c>
      <c r="S157" s="187"/>
      <c r="T157" s="187"/>
      <c r="U157" s="192"/>
      <c r="V157" s="75"/>
      <c r="W157" s="42"/>
      <c r="X157" s="44"/>
      <c r="Y157" s="44"/>
      <c r="Z157" s="44"/>
      <c r="AA157" s="44"/>
      <c r="AB157" s="47"/>
      <c r="AC157" s="48"/>
      <c r="AD157" s="42"/>
      <c r="AE157" s="14"/>
      <c r="AF157" s="14"/>
      <c r="AG157" s="14"/>
      <c r="AH157" s="14"/>
      <c r="AI157" s="208"/>
      <c r="AJ157" s="195"/>
      <c r="AK157" s="195"/>
      <c r="AL157" s="52"/>
      <c r="AM157" s="52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/>
      <c r="BQ157" s="49">
        <f t="shared" si="1207"/>
        <v>91</v>
      </c>
      <c r="BR157" s="14" t="str">
        <f t="shared" si="1208"/>
        <v>Vinnare match 78</v>
      </c>
      <c r="BS157" s="43" t="str">
        <f>IF(OR('Resultat &amp; tabell'!G133="",'Resultat &amp; tabell'!I133=""),"",'Resultat &amp; tabell'!F133)</f>
        <v/>
      </c>
      <c r="BT157" s="173">
        <f t="shared" si="1196"/>
        <v>0</v>
      </c>
      <c r="BU157" s="174">
        <f t="shared" si="1193"/>
        <v>0</v>
      </c>
      <c r="BV157" s="44">
        <f t="shared" si="1194"/>
        <v>0</v>
      </c>
      <c r="BW157" s="49"/>
      <c r="BX157" s="49"/>
      <c r="BY157" s="49"/>
      <c r="BZ157" s="49"/>
      <c r="CA157" s="49"/>
      <c r="CB157" s="14"/>
      <c r="CC157" s="49"/>
      <c r="CD157" s="49"/>
      <c r="CE157" s="14"/>
      <c r="CF157" s="14"/>
      <c r="CG157" s="49"/>
      <c r="CH157" s="49"/>
      <c r="CI157" s="49"/>
      <c r="CJ157" s="49"/>
      <c r="CK157" s="49"/>
      <c r="CL157" s="49"/>
      <c r="CM157" s="49"/>
      <c r="CN157" s="49"/>
      <c r="CO157" s="49"/>
      <c r="CP157" s="49"/>
      <c r="CQ157" s="49"/>
      <c r="CR157" s="49"/>
      <c r="CS157" s="49"/>
      <c r="CT157" s="49"/>
      <c r="CU157" s="49"/>
      <c r="CV157" s="49"/>
      <c r="CW157" s="49"/>
      <c r="CX157" s="49"/>
      <c r="CY157" s="14"/>
      <c r="CZ157" s="14"/>
      <c r="DA157" s="49"/>
      <c r="DB157" s="49"/>
      <c r="DC157" s="49"/>
      <c r="DD157" s="49"/>
      <c r="DE157" s="49"/>
      <c r="DF157" s="49"/>
      <c r="DG157" s="49"/>
      <c r="DH157" s="49"/>
      <c r="DI157" s="49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49"/>
      <c r="DU157" s="49"/>
      <c r="DV157" s="49"/>
      <c r="DW157" s="49"/>
      <c r="DX157" s="49"/>
      <c r="DY157" s="49"/>
      <c r="DZ157" s="49"/>
      <c r="EA157" s="49"/>
      <c r="EB157" s="49"/>
      <c r="EC157" s="49"/>
      <c r="ED157" s="49"/>
      <c r="EE157" s="49"/>
      <c r="EF157" s="49"/>
      <c r="EG157" s="49"/>
      <c r="EH157" s="49"/>
      <c r="EI157" s="49"/>
      <c r="EJ157" s="49"/>
      <c r="EK157" s="49"/>
      <c r="EL157" s="49"/>
      <c r="EM157" s="14"/>
      <c r="EN157" s="49"/>
      <c r="EO157" s="49"/>
      <c r="EP157" s="49"/>
      <c r="EQ157" s="49"/>
      <c r="ER157" s="49"/>
      <c r="ES157" s="49"/>
      <c r="ET157" s="49"/>
      <c r="EU157" s="49"/>
      <c r="EV157" s="49"/>
      <c r="EW157" s="49"/>
      <c r="EX157" s="49"/>
      <c r="EY157" s="49"/>
      <c r="EZ157" s="49"/>
      <c r="FA157" s="49"/>
      <c r="FB157" s="49"/>
      <c r="FC157" s="49"/>
      <c r="FD157" s="49"/>
      <c r="FE157" s="49"/>
      <c r="FF157" s="49"/>
      <c r="FG157" s="14"/>
      <c r="FH157" s="49"/>
      <c r="FI157" s="49"/>
      <c r="FJ157" s="14"/>
      <c r="FK157" s="42"/>
      <c r="FL157" s="42"/>
      <c r="FM157" s="42"/>
      <c r="FN157" s="42"/>
      <c r="FO157" s="42"/>
      <c r="FP157" s="42"/>
      <c r="FQ157" s="42"/>
      <c r="FR157" s="42"/>
      <c r="FS157" s="42"/>
      <c r="FT157" s="42"/>
      <c r="FU157" s="42"/>
      <c r="FV157" s="42"/>
      <c r="FW157" s="42"/>
      <c r="FX157" s="42"/>
      <c r="FY157" s="42"/>
      <c r="FZ157" s="44">
        <v>155</v>
      </c>
      <c r="GA157" s="44" t="str">
        <f t="shared" si="79"/>
        <v>CEBDHFIK</v>
      </c>
      <c r="GB157" s="44" t="s">
        <v>163</v>
      </c>
      <c r="GC157" s="44" t="s">
        <v>148</v>
      </c>
      <c r="GD157" s="44" t="s">
        <v>146</v>
      </c>
      <c r="GE157" s="44" t="s">
        <v>147</v>
      </c>
      <c r="GF157" s="44" t="s">
        <v>160</v>
      </c>
      <c r="GG157" s="44" t="s">
        <v>109</v>
      </c>
      <c r="GH157" s="44" t="s">
        <v>150</v>
      </c>
      <c r="GI157" s="44" t="s">
        <v>151</v>
      </c>
      <c r="GJ157" s="100" t="str">
        <f t="shared" ref="GJ157:GQ157" si="1211">VLOOKUP(GB157,$FM$3:$FN$15,2,FALSE)</f>
        <v>Haiti</v>
      </c>
      <c r="GK157" s="100" t="str">
        <f t="shared" si="1211"/>
        <v>Elfenbenskusten</v>
      </c>
      <c r="GL157" s="100" t="str">
        <f t="shared" si="1211"/>
        <v>Qatar</v>
      </c>
      <c r="GM157" s="100" t="str">
        <f t="shared" si="1211"/>
        <v>Australien</v>
      </c>
      <c r="GN157" s="100" t="str">
        <f t="shared" si="1211"/>
        <v>Saudiarabien</v>
      </c>
      <c r="GO157" s="100" t="str">
        <f t="shared" si="1211"/>
        <v>Sverige</v>
      </c>
      <c r="GP157" s="100" t="str">
        <f t="shared" si="1211"/>
        <v>Irak</v>
      </c>
      <c r="GQ157" s="100" t="str">
        <f t="shared" si="1211"/>
        <v>Uzbekistan</v>
      </c>
      <c r="GR157" s="42" t="str">
        <f t="shared" si="81"/>
        <v/>
      </c>
      <c r="GS157" s="42"/>
      <c r="GT157" s="42"/>
      <c r="GU157" s="42"/>
      <c r="GV157" s="42"/>
      <c r="GW157" s="42"/>
      <c r="GX157" s="127"/>
    </row>
    <row r="158" spans="1:206" ht="14.25" customHeight="1" x14ac:dyDescent="0.35">
      <c r="A158" s="42"/>
      <c r="B158" s="157">
        <v>104</v>
      </c>
      <c r="C158" s="86">
        <v>46222</v>
      </c>
      <c r="D158" s="145" t="str">
        <f>IF(O149="","Vinnare match 101",O149)</f>
        <v>Vinnare match 101</v>
      </c>
      <c r="E158" s="87" t="s">
        <v>157</v>
      </c>
      <c r="F158" s="89" t="str">
        <f>IF(O150="","Vinnare match 102",O150)</f>
        <v>Vinnare match 102</v>
      </c>
      <c r="G158" s="90"/>
      <c r="H158" s="85" t="s">
        <v>157</v>
      </c>
      <c r="I158" s="90"/>
      <c r="J158" s="85" t="str">
        <f>IF(OR(ISBLANK(G158),ISBLANK(I158)),"",IF(G158&gt;I158,1,IF(G158&lt;I158,2,"X")))</f>
        <v/>
      </c>
      <c r="K158" s="160">
        <f>IF(OR(G158="",I158="",'Resultat &amp; tabell'!G158="",'Resultat &amp; tabell'!I158=""),0,IF(G158='Resultat &amp; tabell'!G158,1,0)+IF(I158='Resultat &amp; tabell'!I158,1,0)+IF(J158='Resultat &amp; tabell'!J158,3,0))</f>
        <v>0</v>
      </c>
      <c r="L158" s="155"/>
      <c r="M158" s="46"/>
      <c r="N158" s="46"/>
      <c r="O158" s="146"/>
      <c r="P158" s="147" t="str">
        <f>IF(OR(ISBLANK(D158),ISBLANK(F158),J158="",O158=""),"",IF(OR(AND(J158=1,O158=D158),AND(J158=2,O158=F158),AND(J158="X",OR(O158=D158,O158=F158))),"","Ej OK"))</f>
        <v/>
      </c>
      <c r="Q158" s="23"/>
      <c r="R158" s="212">
        <f>BV191</f>
        <v>0</v>
      </c>
      <c r="S158" s="187"/>
      <c r="T158" s="187"/>
      <c r="U158" s="192"/>
      <c r="V158" s="75"/>
      <c r="W158" s="42"/>
      <c r="X158" s="44"/>
      <c r="Y158" s="44"/>
      <c r="Z158" s="44"/>
      <c r="AA158" s="44"/>
      <c r="AB158" s="47"/>
      <c r="AC158" s="48"/>
      <c r="AD158" s="42"/>
      <c r="AE158" s="14"/>
      <c r="AF158" s="14"/>
      <c r="AG158" s="14"/>
      <c r="AH158" s="14"/>
      <c r="AI158" s="141"/>
      <c r="AJ158" s="91"/>
      <c r="AK158" s="141"/>
      <c r="AL158" s="91"/>
      <c r="AM158" s="91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49"/>
      <c r="BQ158" s="49">
        <f t="shared" si="1207"/>
        <v>92</v>
      </c>
      <c r="BR158" s="14" t="str">
        <f t="shared" si="1208"/>
        <v>Vinnare match 80</v>
      </c>
      <c r="BS158" s="43" t="str">
        <f>IF(OR('Resultat &amp; tabell'!G134="",'Resultat &amp; tabell'!I134=""),"",'Resultat &amp; tabell'!F134)</f>
        <v/>
      </c>
      <c r="BT158" s="173">
        <f t="shared" si="1196"/>
        <v>0</v>
      </c>
      <c r="BU158" s="174">
        <f t="shared" si="1193"/>
        <v>0</v>
      </c>
      <c r="BV158" s="44">
        <f t="shared" si="1194"/>
        <v>0</v>
      </c>
      <c r="BW158" s="49"/>
      <c r="BX158" s="49"/>
      <c r="BY158" s="49"/>
      <c r="BZ158" s="49"/>
      <c r="CA158" s="49"/>
      <c r="CB158" s="14"/>
      <c r="CC158" s="49"/>
      <c r="CD158" s="49"/>
      <c r="CE158" s="14"/>
      <c r="CF158" s="14"/>
      <c r="CG158" s="49"/>
      <c r="CH158" s="49"/>
      <c r="CI158" s="49"/>
      <c r="CJ158" s="49"/>
      <c r="CK158" s="49"/>
      <c r="CL158" s="49"/>
      <c r="CM158" s="49"/>
      <c r="CN158" s="49"/>
      <c r="CO158" s="49"/>
      <c r="CP158" s="49"/>
      <c r="CQ158" s="49"/>
      <c r="CR158" s="49"/>
      <c r="CS158" s="49"/>
      <c r="CT158" s="49"/>
      <c r="CU158" s="49"/>
      <c r="CV158" s="49"/>
      <c r="CW158" s="49"/>
      <c r="CX158" s="49"/>
      <c r="CY158" s="14"/>
      <c r="CZ158" s="14"/>
      <c r="DA158" s="49"/>
      <c r="DB158" s="49"/>
      <c r="DC158" s="49"/>
      <c r="DD158" s="49"/>
      <c r="DE158" s="49"/>
      <c r="DF158" s="49"/>
      <c r="DG158" s="49"/>
      <c r="DH158" s="49"/>
      <c r="DI158" s="49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49"/>
      <c r="DU158" s="49"/>
      <c r="DV158" s="49"/>
      <c r="DW158" s="49"/>
      <c r="DX158" s="49"/>
      <c r="DY158" s="49"/>
      <c r="DZ158" s="49"/>
      <c r="EA158" s="49"/>
      <c r="EB158" s="49"/>
      <c r="EC158" s="49"/>
      <c r="ED158" s="49"/>
      <c r="EE158" s="49"/>
      <c r="EF158" s="49"/>
      <c r="EG158" s="49"/>
      <c r="EH158" s="49"/>
      <c r="EI158" s="49"/>
      <c r="EJ158" s="49"/>
      <c r="EK158" s="49"/>
      <c r="EL158" s="49"/>
      <c r="EM158" s="14"/>
      <c r="EN158" s="49"/>
      <c r="EO158" s="49"/>
      <c r="EP158" s="49"/>
      <c r="EQ158" s="49"/>
      <c r="ER158" s="49"/>
      <c r="ES158" s="49"/>
      <c r="ET158" s="49"/>
      <c r="EU158" s="49"/>
      <c r="EV158" s="49"/>
      <c r="EW158" s="49"/>
      <c r="EX158" s="49"/>
      <c r="EY158" s="49"/>
      <c r="EZ158" s="49"/>
      <c r="FA158" s="49"/>
      <c r="FB158" s="49"/>
      <c r="FC158" s="49"/>
      <c r="FD158" s="49"/>
      <c r="FE158" s="49"/>
      <c r="FF158" s="49"/>
      <c r="FG158" s="14"/>
      <c r="FH158" s="49"/>
      <c r="FI158" s="49"/>
      <c r="FJ158" s="14"/>
      <c r="FK158" s="42"/>
      <c r="FL158" s="42"/>
      <c r="FM158" s="42"/>
      <c r="FN158" s="42"/>
      <c r="FO158" s="42"/>
      <c r="FP158" s="42"/>
      <c r="FQ158" s="42"/>
      <c r="FR158" s="42"/>
      <c r="FS158" s="42"/>
      <c r="FT158" s="42"/>
      <c r="FU158" s="42"/>
      <c r="FV158" s="42"/>
      <c r="FW158" s="42"/>
      <c r="FX158" s="42"/>
      <c r="FY158" s="42"/>
      <c r="FZ158" s="44">
        <v>156</v>
      </c>
      <c r="GA158" s="44" t="str">
        <f t="shared" si="79"/>
        <v>CJBDHFEI</v>
      </c>
      <c r="GB158" s="44" t="s">
        <v>163</v>
      </c>
      <c r="GC158" s="44" t="s">
        <v>159</v>
      </c>
      <c r="GD158" s="44" t="s">
        <v>146</v>
      </c>
      <c r="GE158" s="44" t="s">
        <v>147</v>
      </c>
      <c r="GF158" s="44" t="s">
        <v>160</v>
      </c>
      <c r="GG158" s="44" t="s">
        <v>109</v>
      </c>
      <c r="GH158" s="44" t="s">
        <v>148</v>
      </c>
      <c r="GI158" s="44" t="s">
        <v>150</v>
      </c>
      <c r="GJ158" s="100" t="str">
        <f t="shared" ref="GJ158:GQ158" si="1212">VLOOKUP(GB158,$FM$3:$FN$15,2,FALSE)</f>
        <v>Haiti</v>
      </c>
      <c r="GK158" s="100" t="str">
        <f t="shared" si="1212"/>
        <v>Österrike</v>
      </c>
      <c r="GL158" s="100" t="str">
        <f t="shared" si="1212"/>
        <v>Qatar</v>
      </c>
      <c r="GM158" s="100" t="str">
        <f t="shared" si="1212"/>
        <v>Australien</v>
      </c>
      <c r="GN158" s="100" t="str">
        <f t="shared" si="1212"/>
        <v>Saudiarabien</v>
      </c>
      <c r="GO158" s="100" t="str">
        <f t="shared" si="1212"/>
        <v>Sverige</v>
      </c>
      <c r="GP158" s="100" t="str">
        <f t="shared" si="1212"/>
        <v>Elfenbenskusten</v>
      </c>
      <c r="GQ158" s="100" t="str">
        <f t="shared" si="1212"/>
        <v>Irak</v>
      </c>
      <c r="GR158" s="42" t="str">
        <f t="shared" si="81"/>
        <v/>
      </c>
      <c r="GS158" s="42"/>
      <c r="GT158" s="42"/>
      <c r="GU158" s="42"/>
      <c r="GV158" s="42"/>
      <c r="GW158" s="42"/>
      <c r="GX158" s="58"/>
    </row>
    <row r="159" spans="1:206" ht="14.25" customHeight="1" x14ac:dyDescent="0.35">
      <c r="A159" s="42"/>
      <c r="B159" s="43"/>
      <c r="C159" s="43"/>
      <c r="D159" s="43"/>
      <c r="E159" s="44"/>
      <c r="F159" s="43"/>
      <c r="G159" s="44"/>
      <c r="H159" s="44"/>
      <c r="I159" s="44"/>
      <c r="J159" s="57"/>
      <c r="K159" s="58"/>
      <c r="L159" s="158"/>
      <c r="M159" s="46"/>
      <c r="N159" s="46"/>
      <c r="O159" s="42"/>
      <c r="P159" s="42"/>
      <c r="Q159" s="42"/>
      <c r="R159" s="42"/>
      <c r="S159" s="42"/>
      <c r="T159" s="42"/>
      <c r="U159" s="42"/>
      <c r="V159" s="43"/>
      <c r="W159" s="42"/>
      <c r="X159" s="44"/>
      <c r="Y159" s="44"/>
      <c r="Z159" s="44"/>
      <c r="AA159" s="44"/>
      <c r="AB159" s="47"/>
      <c r="AC159" s="48"/>
      <c r="AD159" s="42"/>
      <c r="AE159" s="14"/>
      <c r="AF159" s="14"/>
      <c r="AG159" s="14"/>
      <c r="AH159" s="14"/>
      <c r="AI159" s="91"/>
      <c r="AJ159" s="91"/>
      <c r="AK159" s="91"/>
      <c r="AL159" s="58"/>
      <c r="AM159" s="58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49"/>
      <c r="BQ159" s="49">
        <f t="shared" si="1207"/>
        <v>93</v>
      </c>
      <c r="BR159" s="14" t="str">
        <f t="shared" si="1208"/>
        <v>Vinnare match 84</v>
      </c>
      <c r="BS159" s="43" t="str">
        <f>IF(OR('Resultat &amp; tabell'!G135="",'Resultat &amp; tabell'!I135=""),"",'Resultat &amp; tabell'!F135)</f>
        <v/>
      </c>
      <c r="BT159" s="173">
        <f t="shared" si="1196"/>
        <v>0</v>
      </c>
      <c r="BU159" s="174">
        <f t="shared" si="1193"/>
        <v>0</v>
      </c>
      <c r="BV159" s="44">
        <f t="shared" si="1194"/>
        <v>0</v>
      </c>
      <c r="BW159" s="49"/>
      <c r="BX159" s="49"/>
      <c r="BY159" s="49"/>
      <c r="BZ159" s="49"/>
      <c r="CA159" s="49"/>
      <c r="CB159" s="14"/>
      <c r="CC159" s="49"/>
      <c r="CD159" s="49"/>
      <c r="CE159" s="14"/>
      <c r="CF159" s="14"/>
      <c r="CG159" s="49"/>
      <c r="CH159" s="49"/>
      <c r="CI159" s="49"/>
      <c r="CJ159" s="49"/>
      <c r="CK159" s="49"/>
      <c r="CL159" s="49"/>
      <c r="CM159" s="49"/>
      <c r="CN159" s="49"/>
      <c r="CO159" s="49"/>
      <c r="CP159" s="49"/>
      <c r="CQ159" s="49"/>
      <c r="CR159" s="49"/>
      <c r="CS159" s="49"/>
      <c r="CT159" s="49"/>
      <c r="CU159" s="49"/>
      <c r="CV159" s="49"/>
      <c r="CW159" s="49"/>
      <c r="CX159" s="49"/>
      <c r="CY159" s="14"/>
      <c r="CZ159" s="14"/>
      <c r="DA159" s="49"/>
      <c r="DB159" s="49"/>
      <c r="DC159" s="49"/>
      <c r="DD159" s="49"/>
      <c r="DE159" s="49"/>
      <c r="DF159" s="49"/>
      <c r="DG159" s="49"/>
      <c r="DH159" s="49"/>
      <c r="DI159" s="49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49"/>
      <c r="DU159" s="49"/>
      <c r="DV159" s="49"/>
      <c r="DW159" s="49"/>
      <c r="DX159" s="49"/>
      <c r="DY159" s="49"/>
      <c r="DZ159" s="49"/>
      <c r="EA159" s="49"/>
      <c r="EB159" s="49"/>
      <c r="EC159" s="49"/>
      <c r="ED159" s="49"/>
      <c r="EE159" s="49"/>
      <c r="EF159" s="49"/>
      <c r="EG159" s="49"/>
      <c r="EH159" s="49"/>
      <c r="EI159" s="49"/>
      <c r="EJ159" s="49"/>
      <c r="EK159" s="49"/>
      <c r="EL159" s="49"/>
      <c r="EM159" s="14"/>
      <c r="EN159" s="49"/>
      <c r="EO159" s="49"/>
      <c r="EP159" s="49"/>
      <c r="EQ159" s="49"/>
      <c r="ER159" s="49"/>
      <c r="ES159" s="49"/>
      <c r="ET159" s="49"/>
      <c r="EU159" s="49"/>
      <c r="EV159" s="49"/>
      <c r="EW159" s="49"/>
      <c r="EX159" s="49"/>
      <c r="EY159" s="49"/>
      <c r="EZ159" s="49"/>
      <c r="FA159" s="49"/>
      <c r="FB159" s="49"/>
      <c r="FC159" s="49"/>
      <c r="FD159" s="49"/>
      <c r="FE159" s="49"/>
      <c r="FF159" s="49"/>
      <c r="FG159" s="14"/>
      <c r="FH159" s="49"/>
      <c r="FI159" s="49"/>
      <c r="FJ159" s="14"/>
      <c r="FK159" s="42"/>
      <c r="FL159" s="42"/>
      <c r="FM159" s="42"/>
      <c r="FN159" s="42"/>
      <c r="FO159" s="42"/>
      <c r="FP159" s="42"/>
      <c r="FQ159" s="42"/>
      <c r="FR159" s="42"/>
      <c r="FS159" s="42"/>
      <c r="FT159" s="42"/>
      <c r="FU159" s="42"/>
      <c r="FV159" s="42"/>
      <c r="FW159" s="42"/>
      <c r="FX159" s="42"/>
      <c r="FY159" s="42"/>
      <c r="FZ159" s="44">
        <v>157</v>
      </c>
      <c r="GA159" s="44" t="str">
        <f t="shared" si="79"/>
        <v>CGBDEFLK</v>
      </c>
      <c r="GB159" s="44" t="s">
        <v>163</v>
      </c>
      <c r="GC159" s="44" t="s">
        <v>149</v>
      </c>
      <c r="GD159" s="44" t="s">
        <v>146</v>
      </c>
      <c r="GE159" s="44" t="s">
        <v>147</v>
      </c>
      <c r="GF159" s="44" t="s">
        <v>148</v>
      </c>
      <c r="GG159" s="44" t="s">
        <v>109</v>
      </c>
      <c r="GH159" s="44" t="s">
        <v>152</v>
      </c>
      <c r="GI159" s="44" t="s">
        <v>151</v>
      </c>
      <c r="GJ159" s="100" t="str">
        <f t="shared" ref="GJ159:GQ159" si="1213">VLOOKUP(GB159,$FM$3:$FN$15,2,FALSE)</f>
        <v>Haiti</v>
      </c>
      <c r="GK159" s="100" t="str">
        <f t="shared" si="1213"/>
        <v>Iran</v>
      </c>
      <c r="GL159" s="100" t="str">
        <f t="shared" si="1213"/>
        <v>Qatar</v>
      </c>
      <c r="GM159" s="100" t="str">
        <f t="shared" si="1213"/>
        <v>Australien</v>
      </c>
      <c r="GN159" s="100" t="str">
        <f t="shared" si="1213"/>
        <v>Elfenbenskusten</v>
      </c>
      <c r="GO159" s="100" t="str">
        <f t="shared" si="1213"/>
        <v>Sverige</v>
      </c>
      <c r="GP159" s="100" t="str">
        <f t="shared" si="1213"/>
        <v>Ghana</v>
      </c>
      <c r="GQ159" s="100" t="str">
        <f t="shared" si="1213"/>
        <v>Uzbekistan</v>
      </c>
      <c r="GR159" s="42" t="str">
        <f t="shared" si="81"/>
        <v/>
      </c>
      <c r="GS159" s="42"/>
      <c r="GT159" s="42"/>
      <c r="GU159" s="42"/>
      <c r="GV159" s="42"/>
      <c r="GW159" s="42"/>
      <c r="GX159" s="58"/>
    </row>
    <row r="160" spans="1:206" ht="14.25" customHeight="1" x14ac:dyDescent="0.35">
      <c r="A160" s="42"/>
      <c r="B160" s="43"/>
      <c r="C160" s="43"/>
      <c r="D160" s="43"/>
      <c r="E160" s="44"/>
      <c r="F160" s="43"/>
      <c r="G160" s="44"/>
      <c r="H160" s="44"/>
      <c r="I160" s="44"/>
      <c r="J160" s="57"/>
      <c r="K160" s="58"/>
      <c r="L160" s="158"/>
      <c r="M160" s="46"/>
      <c r="N160" s="46"/>
      <c r="O160" s="42"/>
      <c r="P160" s="42"/>
      <c r="Q160" s="42"/>
      <c r="R160" s="42"/>
      <c r="S160" s="42"/>
      <c r="T160" s="42"/>
      <c r="U160" s="42"/>
      <c r="V160" s="43"/>
      <c r="W160" s="42"/>
      <c r="X160" s="44"/>
      <c r="Y160" s="44"/>
      <c r="Z160" s="44"/>
      <c r="AA160" s="44"/>
      <c r="AB160" s="47"/>
      <c r="AC160" s="48"/>
      <c r="AD160" s="42"/>
      <c r="AE160" s="14"/>
      <c r="AF160" s="14"/>
      <c r="AG160" s="14"/>
      <c r="AH160" s="14"/>
      <c r="AI160" s="91"/>
      <c r="AJ160" s="91"/>
      <c r="AK160" s="91"/>
      <c r="AL160" s="58"/>
      <c r="AM160" s="58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49"/>
      <c r="BQ160" s="49">
        <f t="shared" si="1207"/>
        <v>94</v>
      </c>
      <c r="BR160" s="14" t="str">
        <f t="shared" si="1208"/>
        <v>Vinnare match 82</v>
      </c>
      <c r="BS160" s="43" t="str">
        <f>IF(OR('Resultat &amp; tabell'!G136="",'Resultat &amp; tabell'!I136=""),"",'Resultat &amp; tabell'!F136)</f>
        <v/>
      </c>
      <c r="BT160" s="173">
        <f t="shared" si="1196"/>
        <v>0</v>
      </c>
      <c r="BU160" s="174">
        <f t="shared" si="1193"/>
        <v>0</v>
      </c>
      <c r="BV160" s="44">
        <f t="shared" si="1194"/>
        <v>0</v>
      </c>
      <c r="BW160" s="49"/>
      <c r="BX160" s="49"/>
      <c r="BY160" s="49"/>
      <c r="BZ160" s="49"/>
      <c r="CA160" s="49"/>
      <c r="CB160" s="14"/>
      <c r="CC160" s="49"/>
      <c r="CD160" s="49"/>
      <c r="CE160" s="14"/>
      <c r="CF160" s="14"/>
      <c r="CG160" s="49"/>
      <c r="CH160" s="49"/>
      <c r="CI160" s="49"/>
      <c r="CJ160" s="49"/>
      <c r="CK160" s="49"/>
      <c r="CL160" s="49"/>
      <c r="CM160" s="49"/>
      <c r="CN160" s="49"/>
      <c r="CO160" s="49"/>
      <c r="CP160" s="49"/>
      <c r="CQ160" s="49"/>
      <c r="CR160" s="49"/>
      <c r="CS160" s="49"/>
      <c r="CT160" s="49"/>
      <c r="CU160" s="49"/>
      <c r="CV160" s="49"/>
      <c r="CW160" s="49"/>
      <c r="CX160" s="49"/>
      <c r="CY160" s="14"/>
      <c r="CZ160" s="14"/>
      <c r="DA160" s="49"/>
      <c r="DB160" s="49"/>
      <c r="DC160" s="49"/>
      <c r="DD160" s="49"/>
      <c r="DE160" s="49"/>
      <c r="DF160" s="49"/>
      <c r="DG160" s="49"/>
      <c r="DH160" s="49"/>
      <c r="DI160" s="49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49"/>
      <c r="DU160" s="49"/>
      <c r="DV160" s="49"/>
      <c r="DW160" s="49"/>
      <c r="DX160" s="49"/>
      <c r="DY160" s="49"/>
      <c r="DZ160" s="49"/>
      <c r="EA160" s="49"/>
      <c r="EB160" s="49"/>
      <c r="EC160" s="49"/>
      <c r="ED160" s="49"/>
      <c r="EE160" s="49"/>
      <c r="EF160" s="49"/>
      <c r="EG160" s="49"/>
      <c r="EH160" s="49"/>
      <c r="EI160" s="49"/>
      <c r="EJ160" s="49"/>
      <c r="EK160" s="49"/>
      <c r="EL160" s="49"/>
      <c r="EM160" s="14"/>
      <c r="EN160" s="49"/>
      <c r="EO160" s="49"/>
      <c r="EP160" s="49"/>
      <c r="EQ160" s="49"/>
      <c r="ER160" s="49"/>
      <c r="ES160" s="49"/>
      <c r="ET160" s="49"/>
      <c r="EU160" s="49"/>
      <c r="EV160" s="49"/>
      <c r="EW160" s="49"/>
      <c r="EX160" s="49"/>
      <c r="EY160" s="49"/>
      <c r="EZ160" s="49"/>
      <c r="FA160" s="49"/>
      <c r="FB160" s="49"/>
      <c r="FC160" s="49"/>
      <c r="FD160" s="49"/>
      <c r="FE160" s="49"/>
      <c r="FF160" s="49"/>
      <c r="FG160" s="14"/>
      <c r="FH160" s="49"/>
      <c r="FI160" s="49"/>
      <c r="FJ160" s="14"/>
      <c r="FK160" s="42"/>
      <c r="FL160" s="42"/>
      <c r="FM160" s="42"/>
      <c r="FN160" s="42"/>
      <c r="FO160" s="42"/>
      <c r="FP160" s="42"/>
      <c r="FQ160" s="42"/>
      <c r="FR160" s="42"/>
      <c r="FS160" s="42"/>
      <c r="FT160" s="42"/>
      <c r="FU160" s="42"/>
      <c r="FV160" s="42"/>
      <c r="FW160" s="42"/>
      <c r="FX160" s="42"/>
      <c r="FY160" s="42"/>
      <c r="FZ160" s="44">
        <v>158</v>
      </c>
      <c r="GA160" s="44" t="str">
        <f t="shared" si="79"/>
        <v>CGBDJFLE</v>
      </c>
      <c r="GB160" s="44" t="s">
        <v>163</v>
      </c>
      <c r="GC160" s="44" t="s">
        <v>149</v>
      </c>
      <c r="GD160" s="44" t="s">
        <v>146</v>
      </c>
      <c r="GE160" s="44" t="s">
        <v>147</v>
      </c>
      <c r="GF160" s="44" t="s">
        <v>159</v>
      </c>
      <c r="GG160" s="44" t="s">
        <v>109</v>
      </c>
      <c r="GH160" s="44" t="s">
        <v>152</v>
      </c>
      <c r="GI160" s="44" t="s">
        <v>148</v>
      </c>
      <c r="GJ160" s="100" t="str">
        <f t="shared" ref="GJ160:GQ160" si="1214">VLOOKUP(GB160,$FM$3:$FN$15,2,FALSE)</f>
        <v>Haiti</v>
      </c>
      <c r="GK160" s="100" t="str">
        <f t="shared" si="1214"/>
        <v>Iran</v>
      </c>
      <c r="GL160" s="100" t="str">
        <f t="shared" si="1214"/>
        <v>Qatar</v>
      </c>
      <c r="GM160" s="100" t="str">
        <f t="shared" si="1214"/>
        <v>Australien</v>
      </c>
      <c r="GN160" s="100" t="str">
        <f t="shared" si="1214"/>
        <v>Österrike</v>
      </c>
      <c r="GO160" s="100" t="str">
        <f t="shared" si="1214"/>
        <v>Sverige</v>
      </c>
      <c r="GP160" s="100" t="str">
        <f t="shared" si="1214"/>
        <v>Ghana</v>
      </c>
      <c r="GQ160" s="100" t="str">
        <f t="shared" si="1214"/>
        <v>Elfenbenskusten</v>
      </c>
      <c r="GR160" s="42" t="str">
        <f t="shared" si="81"/>
        <v/>
      </c>
      <c r="GS160" s="42"/>
      <c r="GT160" s="42"/>
      <c r="GU160" s="42"/>
      <c r="GV160" s="42"/>
      <c r="GW160" s="42"/>
      <c r="GX160" s="51"/>
    </row>
    <row r="161" spans="1:206" ht="14.25" customHeight="1" x14ac:dyDescent="0.35">
      <c r="A161" s="42"/>
      <c r="B161" s="43"/>
      <c r="C161" s="43"/>
      <c r="D161" s="43"/>
      <c r="E161" s="44"/>
      <c r="F161" s="43"/>
      <c r="G161" s="44"/>
      <c r="H161" s="44"/>
      <c r="I161" s="44"/>
      <c r="J161" s="57"/>
      <c r="K161" s="58"/>
      <c r="L161" s="158"/>
      <c r="M161" s="46"/>
      <c r="N161" s="46"/>
      <c r="O161" s="42"/>
      <c r="P161" s="42"/>
      <c r="Q161" s="42"/>
      <c r="R161" s="42"/>
      <c r="S161" s="42"/>
      <c r="T161" s="42"/>
      <c r="U161" s="42"/>
      <c r="V161" s="43"/>
      <c r="W161" s="42"/>
      <c r="X161" s="44"/>
      <c r="Y161" s="44"/>
      <c r="Z161" s="44"/>
      <c r="AA161" s="44"/>
      <c r="AB161" s="47"/>
      <c r="AC161" s="48"/>
      <c r="AD161" s="42"/>
      <c r="AE161" s="14"/>
      <c r="AF161" s="14"/>
      <c r="AG161" s="14"/>
      <c r="AH161" s="14"/>
      <c r="AI161" s="91"/>
      <c r="AJ161" s="91"/>
      <c r="AK161" s="91"/>
      <c r="AL161" s="58"/>
      <c r="AM161" s="58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49"/>
      <c r="BQ161" s="49">
        <f t="shared" si="1207"/>
        <v>95</v>
      </c>
      <c r="BR161" s="14" t="str">
        <f t="shared" si="1208"/>
        <v>Vinnare match 88</v>
      </c>
      <c r="BS161" s="43" t="str">
        <f>IF(OR('Resultat &amp; tabell'!G137="",'Resultat &amp; tabell'!I137=""),"",'Resultat &amp; tabell'!F137)</f>
        <v/>
      </c>
      <c r="BT161" s="173">
        <f t="shared" si="1196"/>
        <v>0</v>
      </c>
      <c r="BU161" s="174">
        <f t="shared" si="1193"/>
        <v>0</v>
      </c>
      <c r="BV161" s="44">
        <f t="shared" si="1194"/>
        <v>0</v>
      </c>
      <c r="BW161" s="49"/>
      <c r="BX161" s="49"/>
      <c r="BY161" s="49"/>
      <c r="BZ161" s="49"/>
      <c r="CA161" s="49"/>
      <c r="CB161" s="14"/>
      <c r="CC161" s="49"/>
      <c r="CD161" s="49"/>
      <c r="CE161" s="14"/>
      <c r="CF161" s="14"/>
      <c r="CG161" s="49"/>
      <c r="CH161" s="49"/>
      <c r="CI161" s="49"/>
      <c r="CJ161" s="49"/>
      <c r="CK161" s="49"/>
      <c r="CL161" s="49"/>
      <c r="CM161" s="49"/>
      <c r="CN161" s="49"/>
      <c r="CO161" s="49"/>
      <c r="CP161" s="49"/>
      <c r="CQ161" s="49"/>
      <c r="CR161" s="49"/>
      <c r="CS161" s="49"/>
      <c r="CT161" s="49"/>
      <c r="CU161" s="49"/>
      <c r="CV161" s="49"/>
      <c r="CW161" s="49"/>
      <c r="CX161" s="49"/>
      <c r="CY161" s="14"/>
      <c r="CZ161" s="14"/>
      <c r="DA161" s="49"/>
      <c r="DB161" s="49"/>
      <c r="DC161" s="49"/>
      <c r="DD161" s="49"/>
      <c r="DE161" s="49"/>
      <c r="DF161" s="49"/>
      <c r="DG161" s="49"/>
      <c r="DH161" s="49"/>
      <c r="DI161" s="49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49"/>
      <c r="DU161" s="49"/>
      <c r="DV161" s="49"/>
      <c r="DW161" s="49"/>
      <c r="DX161" s="49"/>
      <c r="DY161" s="49"/>
      <c r="DZ161" s="49"/>
      <c r="EA161" s="49"/>
      <c r="EB161" s="49"/>
      <c r="EC161" s="49"/>
      <c r="ED161" s="49"/>
      <c r="EE161" s="49"/>
      <c r="EF161" s="49"/>
      <c r="EG161" s="49"/>
      <c r="EH161" s="49"/>
      <c r="EI161" s="49"/>
      <c r="EJ161" s="49"/>
      <c r="EK161" s="49"/>
      <c r="EL161" s="49"/>
      <c r="EM161" s="14"/>
      <c r="EN161" s="49"/>
      <c r="EO161" s="49"/>
      <c r="EP161" s="49"/>
      <c r="EQ161" s="49"/>
      <c r="ER161" s="49"/>
      <c r="ES161" s="49"/>
      <c r="ET161" s="49"/>
      <c r="EU161" s="49"/>
      <c r="EV161" s="49"/>
      <c r="EW161" s="49"/>
      <c r="EX161" s="49"/>
      <c r="EY161" s="49"/>
      <c r="EZ161" s="49"/>
      <c r="FA161" s="49"/>
      <c r="FB161" s="49"/>
      <c r="FC161" s="49"/>
      <c r="FD161" s="49"/>
      <c r="FE161" s="49"/>
      <c r="FF161" s="49"/>
      <c r="FG161" s="14"/>
      <c r="FH161" s="49"/>
      <c r="FI161" s="49"/>
      <c r="FJ161" s="14"/>
      <c r="FK161" s="42"/>
      <c r="FL161" s="42"/>
      <c r="FM161" s="42"/>
      <c r="FN161" s="42"/>
      <c r="FO161" s="42"/>
      <c r="FP161" s="42"/>
      <c r="FQ161" s="42"/>
      <c r="FR161" s="42"/>
      <c r="FS161" s="42"/>
      <c r="FT161" s="42"/>
      <c r="FU161" s="42"/>
      <c r="FV161" s="42"/>
      <c r="FW161" s="42"/>
      <c r="FX161" s="42"/>
      <c r="FY161" s="42"/>
      <c r="FZ161" s="44">
        <v>159</v>
      </c>
      <c r="GA161" s="44" t="str">
        <f t="shared" si="79"/>
        <v>CGBDJFEK</v>
      </c>
      <c r="GB161" s="44" t="s">
        <v>163</v>
      </c>
      <c r="GC161" s="44" t="s">
        <v>149</v>
      </c>
      <c r="GD161" s="44" t="s">
        <v>146</v>
      </c>
      <c r="GE161" s="44" t="s">
        <v>147</v>
      </c>
      <c r="GF161" s="44" t="s">
        <v>159</v>
      </c>
      <c r="GG161" s="44" t="s">
        <v>109</v>
      </c>
      <c r="GH161" s="44" t="s">
        <v>148</v>
      </c>
      <c r="GI161" s="44" t="s">
        <v>151</v>
      </c>
      <c r="GJ161" s="100" t="str">
        <f t="shared" ref="GJ161:GQ161" si="1215">VLOOKUP(GB161,$FM$3:$FN$15,2,FALSE)</f>
        <v>Haiti</v>
      </c>
      <c r="GK161" s="100" t="str">
        <f t="shared" si="1215"/>
        <v>Iran</v>
      </c>
      <c r="GL161" s="100" t="str">
        <f t="shared" si="1215"/>
        <v>Qatar</v>
      </c>
      <c r="GM161" s="100" t="str">
        <f t="shared" si="1215"/>
        <v>Australien</v>
      </c>
      <c r="GN161" s="100" t="str">
        <f t="shared" si="1215"/>
        <v>Österrike</v>
      </c>
      <c r="GO161" s="100" t="str">
        <f t="shared" si="1215"/>
        <v>Sverige</v>
      </c>
      <c r="GP161" s="100" t="str">
        <f t="shared" si="1215"/>
        <v>Elfenbenskusten</v>
      </c>
      <c r="GQ161" s="100" t="str">
        <f t="shared" si="1215"/>
        <v>Uzbekistan</v>
      </c>
      <c r="GR161" s="42" t="str">
        <f t="shared" si="81"/>
        <v/>
      </c>
      <c r="GS161" s="42"/>
      <c r="GT161" s="42"/>
      <c r="GU161" s="42"/>
      <c r="GV161" s="42"/>
      <c r="GW161" s="42"/>
      <c r="GX161" s="127"/>
    </row>
    <row r="162" spans="1:206" ht="14.25" customHeight="1" x14ac:dyDescent="0.35">
      <c r="A162" s="42"/>
      <c r="B162" s="43"/>
      <c r="C162" s="43"/>
      <c r="D162" s="43"/>
      <c r="E162" s="44"/>
      <c r="F162" s="43"/>
      <c r="G162" s="44"/>
      <c r="H162" s="44"/>
      <c r="I162" s="44"/>
      <c r="J162" s="57"/>
      <c r="K162" s="58"/>
      <c r="L162" s="158"/>
      <c r="M162" s="46"/>
      <c r="N162" s="46"/>
      <c r="O162" s="42"/>
      <c r="P162" s="42"/>
      <c r="Q162" s="42"/>
      <c r="R162" s="42"/>
      <c r="S162" s="42"/>
      <c r="T162" s="42"/>
      <c r="U162" s="42"/>
      <c r="V162" s="43"/>
      <c r="W162" s="42"/>
      <c r="X162" s="44"/>
      <c r="Y162" s="44"/>
      <c r="Z162" s="44"/>
      <c r="AA162" s="44"/>
      <c r="AB162" s="47"/>
      <c r="AC162" s="48"/>
      <c r="AD162" s="42"/>
      <c r="AE162" s="14"/>
      <c r="AF162" s="14"/>
      <c r="AG162" s="14"/>
      <c r="AH162" s="14"/>
      <c r="AI162" s="91"/>
      <c r="AJ162" s="91"/>
      <c r="AK162" s="91"/>
      <c r="AL162" s="58"/>
      <c r="AM162" s="58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49"/>
      <c r="BQ162" s="49">
        <f t="shared" si="1207"/>
        <v>96</v>
      </c>
      <c r="BR162" s="14" t="str">
        <f t="shared" si="1208"/>
        <v>Vinnare match 87</v>
      </c>
      <c r="BS162" s="43" t="str">
        <f>IF(OR('Resultat &amp; tabell'!G138="",'Resultat &amp; tabell'!I138=""),"",'Resultat &amp; tabell'!F138)</f>
        <v/>
      </c>
      <c r="BT162" s="173">
        <f t="shared" si="1196"/>
        <v>0</v>
      </c>
      <c r="BU162" s="174">
        <f t="shared" si="1193"/>
        <v>0</v>
      </c>
      <c r="BV162" s="44">
        <f t="shared" si="1194"/>
        <v>0</v>
      </c>
      <c r="BW162" s="49"/>
      <c r="BX162" s="49"/>
      <c r="BY162" s="49"/>
      <c r="BZ162" s="49"/>
      <c r="CA162" s="49"/>
      <c r="CB162" s="14"/>
      <c r="CC162" s="49"/>
      <c r="CD162" s="49"/>
      <c r="CE162" s="14"/>
      <c r="CF162" s="14"/>
      <c r="CG162" s="49"/>
      <c r="CH162" s="49"/>
      <c r="CI162" s="49"/>
      <c r="CJ162" s="49"/>
      <c r="CK162" s="49"/>
      <c r="CL162" s="49"/>
      <c r="CM162" s="49"/>
      <c r="CN162" s="49"/>
      <c r="CO162" s="49"/>
      <c r="CP162" s="49"/>
      <c r="CQ162" s="49"/>
      <c r="CR162" s="49"/>
      <c r="CS162" s="49"/>
      <c r="CT162" s="49"/>
      <c r="CU162" s="49"/>
      <c r="CV162" s="49"/>
      <c r="CW162" s="49"/>
      <c r="CX162" s="49"/>
      <c r="CY162" s="14"/>
      <c r="CZ162" s="14"/>
      <c r="DA162" s="49"/>
      <c r="DB162" s="49"/>
      <c r="DC162" s="49"/>
      <c r="DD162" s="49"/>
      <c r="DE162" s="49"/>
      <c r="DF162" s="49"/>
      <c r="DG162" s="49"/>
      <c r="DH162" s="49"/>
      <c r="DI162" s="49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49"/>
      <c r="DU162" s="49"/>
      <c r="DV162" s="49"/>
      <c r="DW162" s="49"/>
      <c r="DX162" s="49"/>
      <c r="DY162" s="49"/>
      <c r="DZ162" s="49"/>
      <c r="EA162" s="49"/>
      <c r="EB162" s="49"/>
      <c r="EC162" s="49"/>
      <c r="ED162" s="49"/>
      <c r="EE162" s="49"/>
      <c r="EF162" s="49"/>
      <c r="EG162" s="49"/>
      <c r="EH162" s="49"/>
      <c r="EI162" s="49"/>
      <c r="EJ162" s="49"/>
      <c r="EK162" s="49"/>
      <c r="EL162" s="49"/>
      <c r="EM162" s="14"/>
      <c r="EN162" s="49"/>
      <c r="EO162" s="49"/>
      <c r="EP162" s="49"/>
      <c r="EQ162" s="49"/>
      <c r="ER162" s="49"/>
      <c r="ES162" s="49"/>
      <c r="ET162" s="49"/>
      <c r="EU162" s="49"/>
      <c r="EV162" s="49"/>
      <c r="EW162" s="49"/>
      <c r="EX162" s="49"/>
      <c r="EY162" s="49"/>
      <c r="EZ162" s="49"/>
      <c r="FA162" s="49"/>
      <c r="FB162" s="49"/>
      <c r="FC162" s="49"/>
      <c r="FD162" s="49"/>
      <c r="FE162" s="49"/>
      <c r="FF162" s="49"/>
      <c r="FG162" s="14"/>
      <c r="FH162" s="49"/>
      <c r="FI162" s="49"/>
      <c r="FJ162" s="14"/>
      <c r="FK162" s="42"/>
      <c r="FL162" s="42"/>
      <c r="FM162" s="42"/>
      <c r="FN162" s="42"/>
      <c r="FO162" s="42"/>
      <c r="FP162" s="42"/>
      <c r="FQ162" s="42"/>
      <c r="FR162" s="42"/>
      <c r="FS162" s="42"/>
      <c r="FT162" s="42"/>
      <c r="FU162" s="42"/>
      <c r="FV162" s="42"/>
      <c r="FW162" s="42"/>
      <c r="FX162" s="42"/>
      <c r="FY162" s="42"/>
      <c r="FZ162" s="44">
        <v>160</v>
      </c>
      <c r="GA162" s="44" t="str">
        <f t="shared" si="79"/>
        <v>CGBDEFLI</v>
      </c>
      <c r="GB162" s="44" t="s">
        <v>163</v>
      </c>
      <c r="GC162" s="44" t="s">
        <v>149</v>
      </c>
      <c r="GD162" s="44" t="s">
        <v>146</v>
      </c>
      <c r="GE162" s="44" t="s">
        <v>147</v>
      </c>
      <c r="GF162" s="44" t="s">
        <v>148</v>
      </c>
      <c r="GG162" s="44" t="s">
        <v>109</v>
      </c>
      <c r="GH162" s="44" t="s">
        <v>152</v>
      </c>
      <c r="GI162" s="44" t="s">
        <v>150</v>
      </c>
      <c r="GJ162" s="100" t="str">
        <f t="shared" ref="GJ162:GQ162" si="1216">VLOOKUP(GB162,$FM$3:$FN$15,2,FALSE)</f>
        <v>Haiti</v>
      </c>
      <c r="GK162" s="100" t="str">
        <f t="shared" si="1216"/>
        <v>Iran</v>
      </c>
      <c r="GL162" s="100" t="str">
        <f t="shared" si="1216"/>
        <v>Qatar</v>
      </c>
      <c r="GM162" s="100" t="str">
        <f t="shared" si="1216"/>
        <v>Australien</v>
      </c>
      <c r="GN162" s="100" t="str">
        <f t="shared" si="1216"/>
        <v>Elfenbenskusten</v>
      </c>
      <c r="GO162" s="100" t="str">
        <f t="shared" si="1216"/>
        <v>Sverige</v>
      </c>
      <c r="GP162" s="100" t="str">
        <f t="shared" si="1216"/>
        <v>Ghana</v>
      </c>
      <c r="GQ162" s="100" t="str">
        <f t="shared" si="1216"/>
        <v>Irak</v>
      </c>
      <c r="GR162" s="42" t="str">
        <f t="shared" si="81"/>
        <v/>
      </c>
      <c r="GS162" s="42"/>
      <c r="GT162" s="42"/>
      <c r="GU162" s="42"/>
      <c r="GV162" s="42"/>
      <c r="GW162" s="42"/>
      <c r="GX162" s="127"/>
    </row>
    <row r="163" spans="1:206" ht="14.25" customHeight="1" x14ac:dyDescent="0.35">
      <c r="A163" s="42"/>
      <c r="B163" s="43"/>
      <c r="C163" s="43"/>
      <c r="D163" s="43"/>
      <c r="E163" s="44"/>
      <c r="F163" s="43"/>
      <c r="G163" s="44"/>
      <c r="H163" s="44"/>
      <c r="I163" s="44"/>
      <c r="J163" s="57"/>
      <c r="K163" s="58"/>
      <c r="L163" s="158"/>
      <c r="M163" s="46"/>
      <c r="N163" s="46"/>
      <c r="O163" s="42"/>
      <c r="P163" s="42"/>
      <c r="Q163" s="42"/>
      <c r="R163" s="42"/>
      <c r="S163" s="42"/>
      <c r="T163" s="42"/>
      <c r="U163" s="42"/>
      <c r="V163" s="43"/>
      <c r="W163" s="42"/>
      <c r="X163" s="44"/>
      <c r="Y163" s="44"/>
      <c r="Z163" s="44"/>
      <c r="AA163" s="44"/>
      <c r="AB163" s="47"/>
      <c r="AC163" s="48"/>
      <c r="AD163" s="42"/>
      <c r="AE163" s="14"/>
      <c r="AF163" s="14"/>
      <c r="AG163" s="14"/>
      <c r="AH163" s="14"/>
      <c r="AI163" s="91"/>
      <c r="AJ163" s="91"/>
      <c r="AK163" s="91"/>
      <c r="AL163" s="58"/>
      <c r="AM163" s="58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49"/>
      <c r="BQ163" s="49"/>
      <c r="BR163" s="14"/>
      <c r="BS163" s="43"/>
      <c r="BT163" s="14"/>
      <c r="BU163" s="172" t="s">
        <v>239</v>
      </c>
      <c r="BV163" s="172">
        <f>SUM(BV147:BV162)</f>
        <v>0</v>
      </c>
      <c r="BW163" s="49"/>
      <c r="BX163" s="49"/>
      <c r="BY163" s="49"/>
      <c r="BZ163" s="49"/>
      <c r="CA163" s="49"/>
      <c r="CB163" s="14"/>
      <c r="CC163" s="49"/>
      <c r="CD163" s="49"/>
      <c r="CE163" s="14"/>
      <c r="CF163" s="14"/>
      <c r="CG163" s="49"/>
      <c r="CH163" s="49"/>
      <c r="CI163" s="49"/>
      <c r="CJ163" s="49"/>
      <c r="CK163" s="49"/>
      <c r="CL163" s="49"/>
      <c r="CM163" s="49"/>
      <c r="CN163" s="49"/>
      <c r="CO163" s="49"/>
      <c r="CP163" s="49"/>
      <c r="CQ163" s="49"/>
      <c r="CR163" s="49"/>
      <c r="CS163" s="49"/>
      <c r="CT163" s="49"/>
      <c r="CU163" s="49"/>
      <c r="CV163" s="49"/>
      <c r="CW163" s="49"/>
      <c r="CX163" s="49"/>
      <c r="CY163" s="14"/>
      <c r="CZ163" s="14"/>
      <c r="DA163" s="49"/>
      <c r="DB163" s="49"/>
      <c r="DC163" s="49"/>
      <c r="DD163" s="49"/>
      <c r="DE163" s="49"/>
      <c r="DF163" s="49"/>
      <c r="DG163" s="49"/>
      <c r="DH163" s="49"/>
      <c r="DI163" s="49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49"/>
      <c r="DU163" s="49"/>
      <c r="DV163" s="49"/>
      <c r="DW163" s="49"/>
      <c r="DX163" s="49"/>
      <c r="DY163" s="49"/>
      <c r="DZ163" s="49"/>
      <c r="EA163" s="49"/>
      <c r="EB163" s="49"/>
      <c r="EC163" s="49"/>
      <c r="ED163" s="49"/>
      <c r="EE163" s="49"/>
      <c r="EF163" s="49"/>
      <c r="EG163" s="49"/>
      <c r="EH163" s="49"/>
      <c r="EI163" s="49"/>
      <c r="EJ163" s="49"/>
      <c r="EK163" s="49"/>
      <c r="EL163" s="49"/>
      <c r="EM163" s="14"/>
      <c r="EN163" s="49"/>
      <c r="EO163" s="49"/>
      <c r="EP163" s="49"/>
      <c r="EQ163" s="49"/>
      <c r="ER163" s="49"/>
      <c r="ES163" s="49"/>
      <c r="ET163" s="49"/>
      <c r="EU163" s="49"/>
      <c r="EV163" s="49"/>
      <c r="EW163" s="49"/>
      <c r="EX163" s="49"/>
      <c r="EY163" s="49"/>
      <c r="EZ163" s="49"/>
      <c r="FA163" s="49"/>
      <c r="FB163" s="49"/>
      <c r="FC163" s="49"/>
      <c r="FD163" s="49"/>
      <c r="FE163" s="49"/>
      <c r="FF163" s="49"/>
      <c r="FG163" s="14"/>
      <c r="FH163" s="49"/>
      <c r="FI163" s="49"/>
      <c r="FJ163" s="14"/>
      <c r="FK163" s="42"/>
      <c r="FL163" s="42"/>
      <c r="FM163" s="42"/>
      <c r="FN163" s="42"/>
      <c r="FO163" s="42"/>
      <c r="FP163" s="42"/>
      <c r="FQ163" s="42"/>
      <c r="FR163" s="42"/>
      <c r="FS163" s="42"/>
      <c r="FT163" s="42"/>
      <c r="FU163" s="42"/>
      <c r="FV163" s="42"/>
      <c r="FW163" s="42"/>
      <c r="FX163" s="42"/>
      <c r="FY163" s="42"/>
      <c r="FZ163" s="44">
        <v>161</v>
      </c>
      <c r="GA163" s="44" t="str">
        <f t="shared" si="79"/>
        <v>CGBDEFIK</v>
      </c>
      <c r="GB163" s="44" t="s">
        <v>163</v>
      </c>
      <c r="GC163" s="44" t="s">
        <v>149</v>
      </c>
      <c r="GD163" s="44" t="s">
        <v>146</v>
      </c>
      <c r="GE163" s="44" t="s">
        <v>147</v>
      </c>
      <c r="GF163" s="44" t="s">
        <v>148</v>
      </c>
      <c r="GG163" s="44" t="s">
        <v>109</v>
      </c>
      <c r="GH163" s="44" t="s">
        <v>150</v>
      </c>
      <c r="GI163" s="44" t="s">
        <v>151</v>
      </c>
      <c r="GJ163" s="100" t="str">
        <f t="shared" ref="GJ163:GQ163" si="1217">VLOOKUP(GB163,$FM$3:$FN$15,2,FALSE)</f>
        <v>Haiti</v>
      </c>
      <c r="GK163" s="100" t="str">
        <f t="shared" si="1217"/>
        <v>Iran</v>
      </c>
      <c r="GL163" s="100" t="str">
        <f t="shared" si="1217"/>
        <v>Qatar</v>
      </c>
      <c r="GM163" s="100" t="str">
        <f t="shared" si="1217"/>
        <v>Australien</v>
      </c>
      <c r="GN163" s="100" t="str">
        <f t="shared" si="1217"/>
        <v>Elfenbenskusten</v>
      </c>
      <c r="GO163" s="100" t="str">
        <f t="shared" si="1217"/>
        <v>Sverige</v>
      </c>
      <c r="GP163" s="100" t="str">
        <f t="shared" si="1217"/>
        <v>Irak</v>
      </c>
      <c r="GQ163" s="100" t="str">
        <f t="shared" si="1217"/>
        <v>Uzbekistan</v>
      </c>
      <c r="GR163" s="42" t="str">
        <f t="shared" si="81"/>
        <v/>
      </c>
      <c r="GS163" s="42"/>
      <c r="GT163" s="42"/>
      <c r="GU163" s="42"/>
      <c r="GV163" s="42"/>
      <c r="GW163" s="42"/>
      <c r="GX163" s="127"/>
    </row>
    <row r="164" spans="1:206" ht="14.25" customHeight="1" x14ac:dyDescent="0.35">
      <c r="A164" s="42"/>
      <c r="B164" s="43"/>
      <c r="C164" s="43"/>
      <c r="D164" s="43"/>
      <c r="E164" s="44"/>
      <c r="F164" s="43"/>
      <c r="G164" s="44"/>
      <c r="H164" s="44"/>
      <c r="I164" s="44"/>
      <c r="J164" s="57"/>
      <c r="K164" s="58"/>
      <c r="L164" s="158"/>
      <c r="M164" s="46"/>
      <c r="N164" s="46"/>
      <c r="O164" s="42"/>
      <c r="P164" s="42"/>
      <c r="Q164" s="42"/>
      <c r="R164" s="42"/>
      <c r="S164" s="42"/>
      <c r="T164" s="42"/>
      <c r="U164" s="42"/>
      <c r="V164" s="43"/>
      <c r="W164" s="42"/>
      <c r="X164" s="44"/>
      <c r="Y164" s="44"/>
      <c r="Z164" s="44"/>
      <c r="AA164" s="44"/>
      <c r="AB164" s="47"/>
      <c r="AC164" s="48"/>
      <c r="AD164" s="42"/>
      <c r="AE164" s="14"/>
      <c r="AF164" s="14"/>
      <c r="AG164" s="14"/>
      <c r="AH164" s="14"/>
      <c r="AI164" s="91"/>
      <c r="AJ164" s="91"/>
      <c r="AK164" s="91"/>
      <c r="AL164" s="58"/>
      <c r="AM164" s="58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54" t="s">
        <v>73</v>
      </c>
      <c r="BR164" s="14"/>
      <c r="BS164" s="43"/>
      <c r="BT164" s="14"/>
      <c r="BU164" s="49"/>
      <c r="BV164" s="49"/>
      <c r="BW164" s="49"/>
      <c r="BX164" s="49"/>
      <c r="BY164" s="49"/>
      <c r="BZ164" s="49"/>
      <c r="CA164" s="49"/>
      <c r="CB164" s="14"/>
      <c r="CC164" s="49"/>
      <c r="CD164" s="49"/>
      <c r="CE164" s="14"/>
      <c r="CF164" s="14"/>
      <c r="CG164" s="49"/>
      <c r="CH164" s="49"/>
      <c r="CI164" s="49"/>
      <c r="CJ164" s="49"/>
      <c r="CK164" s="49"/>
      <c r="CL164" s="49"/>
      <c r="CM164" s="49"/>
      <c r="CN164" s="49"/>
      <c r="CO164" s="49"/>
      <c r="CP164" s="49"/>
      <c r="CQ164" s="49"/>
      <c r="CR164" s="49"/>
      <c r="CS164" s="49"/>
      <c r="CT164" s="49"/>
      <c r="CU164" s="49"/>
      <c r="CV164" s="49"/>
      <c r="CW164" s="49"/>
      <c r="CX164" s="49"/>
      <c r="CY164" s="14"/>
      <c r="CZ164" s="14"/>
      <c r="DA164" s="49"/>
      <c r="DB164" s="49"/>
      <c r="DC164" s="49"/>
      <c r="DD164" s="49"/>
      <c r="DE164" s="49"/>
      <c r="DF164" s="49"/>
      <c r="DG164" s="49"/>
      <c r="DH164" s="49"/>
      <c r="DI164" s="49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49"/>
      <c r="DU164" s="49"/>
      <c r="DV164" s="49"/>
      <c r="DW164" s="49"/>
      <c r="DX164" s="49"/>
      <c r="DY164" s="49"/>
      <c r="DZ164" s="49"/>
      <c r="EA164" s="49"/>
      <c r="EB164" s="49"/>
      <c r="EC164" s="49"/>
      <c r="ED164" s="49"/>
      <c r="EE164" s="49"/>
      <c r="EF164" s="49"/>
      <c r="EG164" s="49"/>
      <c r="EH164" s="49"/>
      <c r="EI164" s="49"/>
      <c r="EJ164" s="49"/>
      <c r="EK164" s="49"/>
      <c r="EL164" s="49"/>
      <c r="EM164" s="14"/>
      <c r="EN164" s="49"/>
      <c r="EO164" s="49"/>
      <c r="EP164" s="49"/>
      <c r="EQ164" s="49"/>
      <c r="ER164" s="49"/>
      <c r="ES164" s="49"/>
      <c r="ET164" s="49"/>
      <c r="EU164" s="49"/>
      <c r="EV164" s="49"/>
      <c r="EW164" s="49"/>
      <c r="EX164" s="49"/>
      <c r="EY164" s="49"/>
      <c r="EZ164" s="49"/>
      <c r="FA164" s="49"/>
      <c r="FB164" s="49"/>
      <c r="FC164" s="49"/>
      <c r="FD164" s="49"/>
      <c r="FE164" s="49"/>
      <c r="FF164" s="49"/>
      <c r="FG164" s="14"/>
      <c r="FH164" s="49"/>
      <c r="FI164" s="49"/>
      <c r="FJ164" s="14"/>
      <c r="FK164" s="42"/>
      <c r="FL164" s="42"/>
      <c r="FM164" s="42"/>
      <c r="FN164" s="42"/>
      <c r="FO164" s="42"/>
      <c r="FP164" s="42"/>
      <c r="FQ164" s="42"/>
      <c r="FR164" s="42"/>
      <c r="FS164" s="42"/>
      <c r="FT164" s="42"/>
      <c r="FU164" s="42"/>
      <c r="FV164" s="42"/>
      <c r="FW164" s="42"/>
      <c r="FX164" s="42"/>
      <c r="FY164" s="42"/>
      <c r="FZ164" s="44">
        <v>162</v>
      </c>
      <c r="GA164" s="44" t="str">
        <f t="shared" si="79"/>
        <v>CGBDJFEI</v>
      </c>
      <c r="GB164" s="44" t="s">
        <v>163</v>
      </c>
      <c r="GC164" s="44" t="s">
        <v>149</v>
      </c>
      <c r="GD164" s="44" t="s">
        <v>146</v>
      </c>
      <c r="GE164" s="44" t="s">
        <v>147</v>
      </c>
      <c r="GF164" s="44" t="s">
        <v>159</v>
      </c>
      <c r="GG164" s="44" t="s">
        <v>109</v>
      </c>
      <c r="GH164" s="44" t="s">
        <v>148</v>
      </c>
      <c r="GI164" s="44" t="s">
        <v>150</v>
      </c>
      <c r="GJ164" s="100" t="str">
        <f t="shared" ref="GJ164:GQ164" si="1218">VLOOKUP(GB164,$FM$3:$FN$15,2,FALSE)</f>
        <v>Haiti</v>
      </c>
      <c r="GK164" s="100" t="str">
        <f t="shared" si="1218"/>
        <v>Iran</v>
      </c>
      <c r="GL164" s="100" t="str">
        <f t="shared" si="1218"/>
        <v>Qatar</v>
      </c>
      <c r="GM164" s="100" t="str">
        <f t="shared" si="1218"/>
        <v>Australien</v>
      </c>
      <c r="GN164" s="100" t="str">
        <f t="shared" si="1218"/>
        <v>Österrike</v>
      </c>
      <c r="GO164" s="100" t="str">
        <f t="shared" si="1218"/>
        <v>Sverige</v>
      </c>
      <c r="GP164" s="100" t="str">
        <f t="shared" si="1218"/>
        <v>Elfenbenskusten</v>
      </c>
      <c r="GQ164" s="100" t="str">
        <f t="shared" si="1218"/>
        <v>Irak</v>
      </c>
      <c r="GR164" s="42" t="str">
        <f t="shared" si="81"/>
        <v/>
      </c>
      <c r="GS164" s="42"/>
      <c r="GT164" s="42"/>
      <c r="GU164" s="42"/>
      <c r="GV164" s="42"/>
      <c r="GW164" s="42"/>
      <c r="GX164" s="127"/>
    </row>
    <row r="165" spans="1:206" ht="14.25" customHeight="1" x14ac:dyDescent="0.35">
      <c r="A165" s="42"/>
      <c r="B165" s="43"/>
      <c r="C165" s="43"/>
      <c r="D165" s="43"/>
      <c r="E165" s="44"/>
      <c r="F165" s="43"/>
      <c r="G165" s="44"/>
      <c r="H165" s="44"/>
      <c r="I165" s="44"/>
      <c r="J165" s="57"/>
      <c r="K165" s="58"/>
      <c r="L165" s="158"/>
      <c r="M165" s="46"/>
      <c r="N165" s="46"/>
      <c r="O165" s="42"/>
      <c r="P165" s="42"/>
      <c r="Q165" s="42"/>
      <c r="R165" s="42"/>
      <c r="S165" s="42"/>
      <c r="T165" s="42"/>
      <c r="U165" s="42"/>
      <c r="V165" s="43"/>
      <c r="W165" s="42"/>
      <c r="X165" s="44"/>
      <c r="Y165" s="44"/>
      <c r="Z165" s="44"/>
      <c r="AA165" s="44"/>
      <c r="AB165" s="47"/>
      <c r="AC165" s="48"/>
      <c r="AD165" s="42"/>
      <c r="AE165" s="14"/>
      <c r="AF165" s="14"/>
      <c r="AG165" s="14"/>
      <c r="AH165" s="14"/>
      <c r="AI165" s="91"/>
      <c r="AJ165" s="91"/>
      <c r="AK165" s="91"/>
      <c r="AL165" s="58"/>
      <c r="AM165" s="58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49"/>
      <c r="BQ165" s="172" t="s">
        <v>101</v>
      </c>
      <c r="BR165" s="57" t="s">
        <v>233</v>
      </c>
      <c r="BS165" s="54" t="s">
        <v>234</v>
      </c>
      <c r="BT165" s="54" t="s">
        <v>235</v>
      </c>
      <c r="BU165" s="54" t="s">
        <v>236</v>
      </c>
      <c r="BV165" s="54" t="s">
        <v>142</v>
      </c>
      <c r="BW165" s="49"/>
      <c r="BX165" s="49"/>
      <c r="BY165" s="49"/>
      <c r="BZ165" s="49"/>
      <c r="CA165" s="49"/>
      <c r="CB165" s="14"/>
      <c r="CC165" s="49"/>
      <c r="CD165" s="49"/>
      <c r="CE165" s="14"/>
      <c r="CF165" s="14"/>
      <c r="CG165" s="49"/>
      <c r="CH165" s="49"/>
      <c r="CI165" s="49"/>
      <c r="CJ165" s="49"/>
      <c r="CK165" s="49"/>
      <c r="CL165" s="49"/>
      <c r="CM165" s="49"/>
      <c r="CN165" s="49"/>
      <c r="CO165" s="49"/>
      <c r="CP165" s="49"/>
      <c r="CQ165" s="49"/>
      <c r="CR165" s="49"/>
      <c r="CS165" s="49"/>
      <c r="CT165" s="49"/>
      <c r="CU165" s="49"/>
      <c r="CV165" s="49"/>
      <c r="CW165" s="49"/>
      <c r="CX165" s="49"/>
      <c r="CY165" s="14"/>
      <c r="CZ165" s="14"/>
      <c r="DA165" s="49"/>
      <c r="DB165" s="49"/>
      <c r="DC165" s="49"/>
      <c r="DD165" s="49"/>
      <c r="DE165" s="49"/>
      <c r="DF165" s="49"/>
      <c r="DG165" s="49"/>
      <c r="DH165" s="49"/>
      <c r="DI165" s="49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49"/>
      <c r="DU165" s="49"/>
      <c r="DV165" s="49"/>
      <c r="DW165" s="49"/>
      <c r="DX165" s="49"/>
      <c r="DY165" s="49"/>
      <c r="DZ165" s="49"/>
      <c r="EA165" s="49"/>
      <c r="EB165" s="49"/>
      <c r="EC165" s="49"/>
      <c r="ED165" s="49"/>
      <c r="EE165" s="49"/>
      <c r="EF165" s="49"/>
      <c r="EG165" s="49"/>
      <c r="EH165" s="49"/>
      <c r="EI165" s="49"/>
      <c r="EJ165" s="49"/>
      <c r="EK165" s="49"/>
      <c r="EL165" s="49"/>
      <c r="EM165" s="14"/>
      <c r="EN165" s="49"/>
      <c r="EO165" s="49"/>
      <c r="EP165" s="49"/>
      <c r="EQ165" s="49"/>
      <c r="ER165" s="49"/>
      <c r="ES165" s="49"/>
      <c r="ET165" s="49"/>
      <c r="EU165" s="49"/>
      <c r="EV165" s="49"/>
      <c r="EW165" s="49"/>
      <c r="EX165" s="49"/>
      <c r="EY165" s="49"/>
      <c r="EZ165" s="49"/>
      <c r="FA165" s="49"/>
      <c r="FB165" s="49"/>
      <c r="FC165" s="49"/>
      <c r="FD165" s="49"/>
      <c r="FE165" s="49"/>
      <c r="FF165" s="49"/>
      <c r="FG165" s="14"/>
      <c r="FH165" s="49"/>
      <c r="FI165" s="49"/>
      <c r="FJ165" s="14"/>
      <c r="FK165" s="42"/>
      <c r="FL165" s="42"/>
      <c r="FM165" s="42"/>
      <c r="FN165" s="42"/>
      <c r="FO165" s="42"/>
      <c r="FP165" s="42"/>
      <c r="FQ165" s="42"/>
      <c r="FR165" s="42"/>
      <c r="FS165" s="42"/>
      <c r="FT165" s="42"/>
      <c r="FU165" s="42"/>
      <c r="FV165" s="42"/>
      <c r="FW165" s="42"/>
      <c r="FX165" s="42"/>
      <c r="FY165" s="42"/>
      <c r="FZ165" s="44">
        <v>163</v>
      </c>
      <c r="GA165" s="44" t="str">
        <f t="shared" si="79"/>
        <v>CGBDHFLE</v>
      </c>
      <c r="GB165" s="44" t="s">
        <v>163</v>
      </c>
      <c r="GC165" s="44" t="s">
        <v>149</v>
      </c>
      <c r="GD165" s="44" t="s">
        <v>146</v>
      </c>
      <c r="GE165" s="44" t="s">
        <v>147</v>
      </c>
      <c r="GF165" s="44" t="s">
        <v>160</v>
      </c>
      <c r="GG165" s="44" t="s">
        <v>109</v>
      </c>
      <c r="GH165" s="44" t="s">
        <v>152</v>
      </c>
      <c r="GI165" s="44" t="s">
        <v>148</v>
      </c>
      <c r="GJ165" s="100" t="str">
        <f t="shared" ref="GJ165:GQ165" si="1219">VLOOKUP(GB165,$FM$3:$FN$15,2,FALSE)</f>
        <v>Haiti</v>
      </c>
      <c r="GK165" s="100" t="str">
        <f t="shared" si="1219"/>
        <v>Iran</v>
      </c>
      <c r="GL165" s="100" t="str">
        <f t="shared" si="1219"/>
        <v>Qatar</v>
      </c>
      <c r="GM165" s="100" t="str">
        <f t="shared" si="1219"/>
        <v>Australien</v>
      </c>
      <c r="GN165" s="100" t="str">
        <f t="shared" si="1219"/>
        <v>Saudiarabien</v>
      </c>
      <c r="GO165" s="100" t="str">
        <f t="shared" si="1219"/>
        <v>Sverige</v>
      </c>
      <c r="GP165" s="100" t="str">
        <f t="shared" si="1219"/>
        <v>Ghana</v>
      </c>
      <c r="GQ165" s="100" t="str">
        <f t="shared" si="1219"/>
        <v>Elfenbenskusten</v>
      </c>
      <c r="GR165" s="42" t="str">
        <f t="shared" si="81"/>
        <v/>
      </c>
      <c r="GS165" s="42"/>
      <c r="GT165" s="42"/>
      <c r="GU165" s="42"/>
      <c r="GV165" s="42"/>
      <c r="GW165" s="42"/>
      <c r="GX165" s="58"/>
    </row>
    <row r="166" spans="1:206" ht="14.25" customHeight="1" x14ac:dyDescent="0.35">
      <c r="A166" s="42"/>
      <c r="B166" s="43"/>
      <c r="C166" s="43"/>
      <c r="D166" s="43"/>
      <c r="E166" s="44"/>
      <c r="F166" s="43"/>
      <c r="G166" s="44"/>
      <c r="H166" s="44"/>
      <c r="I166" s="44"/>
      <c r="J166" s="57"/>
      <c r="K166" s="58"/>
      <c r="L166" s="158"/>
      <c r="M166" s="46"/>
      <c r="N166" s="46"/>
      <c r="O166" s="42"/>
      <c r="P166" s="42"/>
      <c r="Q166" s="42"/>
      <c r="R166" s="42"/>
      <c r="S166" s="42"/>
      <c r="T166" s="42"/>
      <c r="U166" s="42"/>
      <c r="V166" s="43"/>
      <c r="W166" s="42"/>
      <c r="X166" s="44"/>
      <c r="Y166" s="44"/>
      <c r="Z166" s="44"/>
      <c r="AA166" s="44"/>
      <c r="AB166" s="47"/>
      <c r="AC166" s="48"/>
      <c r="AD166" s="42"/>
      <c r="AE166" s="14"/>
      <c r="AF166" s="14"/>
      <c r="AG166" s="14"/>
      <c r="AH166" s="14"/>
      <c r="AI166" s="44"/>
      <c r="AJ166" s="44"/>
      <c r="AK166" s="44"/>
      <c r="AL166" s="57"/>
      <c r="AM166" s="58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>
        <f t="shared" ref="BQ166:BQ169" si="1220">B142</f>
        <v>97</v>
      </c>
      <c r="BR166" s="45" t="str">
        <f t="shared" ref="BR166:BR169" si="1221">D142</f>
        <v>Vinnare match 89</v>
      </c>
      <c r="BS166" s="43" t="str">
        <f>IF(OR('Resultat &amp; tabell'!G142="",'Resultat &amp; tabell'!I142=""),"",'Resultat &amp; tabell'!D142)</f>
        <v/>
      </c>
      <c r="BT166" s="173">
        <f t="shared" ref="BT166:BT173" si="1222">IF(ISERROR(VLOOKUP(BR166,$BS$166:$BS$173,1,FALSE)),0,1)</f>
        <v>0</v>
      </c>
      <c r="BU166" s="174">
        <f t="shared" ref="BU166:BU173" si="1223">BT166</f>
        <v>0</v>
      </c>
      <c r="BV166" s="44">
        <f t="shared" ref="BV166:BV173" si="1224">BU166*4</f>
        <v>0</v>
      </c>
      <c r="BW166" s="49"/>
      <c r="BX166" s="49"/>
      <c r="BY166" s="49"/>
      <c r="BZ166" s="49"/>
      <c r="CA166" s="49"/>
      <c r="CB166" s="14"/>
      <c r="CC166" s="49"/>
      <c r="CD166" s="49"/>
      <c r="CE166" s="14"/>
      <c r="CF166" s="14"/>
      <c r="CG166" s="49"/>
      <c r="CH166" s="49"/>
      <c r="CI166" s="49"/>
      <c r="CJ166" s="49"/>
      <c r="CK166" s="49"/>
      <c r="CL166" s="49"/>
      <c r="CM166" s="49"/>
      <c r="CN166" s="49"/>
      <c r="CO166" s="49"/>
      <c r="CP166" s="49"/>
      <c r="CQ166" s="49"/>
      <c r="CR166" s="49"/>
      <c r="CS166" s="49"/>
      <c r="CT166" s="49"/>
      <c r="CU166" s="49"/>
      <c r="CV166" s="49"/>
      <c r="CW166" s="49"/>
      <c r="CX166" s="49"/>
      <c r="CY166" s="14"/>
      <c r="CZ166" s="14"/>
      <c r="DA166" s="49"/>
      <c r="DB166" s="49"/>
      <c r="DC166" s="49"/>
      <c r="DD166" s="49"/>
      <c r="DE166" s="49"/>
      <c r="DF166" s="49"/>
      <c r="DG166" s="49"/>
      <c r="DH166" s="49"/>
      <c r="DI166" s="49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49"/>
      <c r="DU166" s="49"/>
      <c r="DV166" s="49"/>
      <c r="DW166" s="49"/>
      <c r="DX166" s="49"/>
      <c r="DY166" s="49"/>
      <c r="DZ166" s="49"/>
      <c r="EA166" s="49"/>
      <c r="EB166" s="49"/>
      <c r="EC166" s="49"/>
      <c r="ED166" s="49"/>
      <c r="EE166" s="49"/>
      <c r="EF166" s="49"/>
      <c r="EG166" s="49"/>
      <c r="EH166" s="49"/>
      <c r="EI166" s="49"/>
      <c r="EJ166" s="49"/>
      <c r="EK166" s="49"/>
      <c r="EL166" s="49"/>
      <c r="EM166" s="14"/>
      <c r="EN166" s="49"/>
      <c r="EO166" s="49"/>
      <c r="EP166" s="49"/>
      <c r="EQ166" s="49"/>
      <c r="ER166" s="49"/>
      <c r="ES166" s="49"/>
      <c r="ET166" s="49"/>
      <c r="EU166" s="49"/>
      <c r="EV166" s="49"/>
      <c r="EW166" s="49"/>
      <c r="EX166" s="49"/>
      <c r="EY166" s="49"/>
      <c r="EZ166" s="49"/>
      <c r="FA166" s="49"/>
      <c r="FB166" s="49"/>
      <c r="FC166" s="49"/>
      <c r="FD166" s="49"/>
      <c r="FE166" s="49"/>
      <c r="FF166" s="49"/>
      <c r="FG166" s="14"/>
      <c r="FH166" s="49"/>
      <c r="FI166" s="49"/>
      <c r="FJ166" s="14"/>
      <c r="FK166" s="42"/>
      <c r="FL166" s="42"/>
      <c r="FM166" s="42"/>
      <c r="FN166" s="42"/>
      <c r="FO166" s="42"/>
      <c r="FP166" s="42"/>
      <c r="FQ166" s="42"/>
      <c r="FR166" s="42"/>
      <c r="FS166" s="42"/>
      <c r="FT166" s="42"/>
      <c r="FU166" s="42"/>
      <c r="FV166" s="42"/>
      <c r="FW166" s="42"/>
      <c r="FX166" s="42"/>
      <c r="FY166" s="42"/>
      <c r="FZ166" s="44">
        <v>164</v>
      </c>
      <c r="GA166" s="44" t="str">
        <f t="shared" si="79"/>
        <v>CGBDHFEK</v>
      </c>
      <c r="GB166" s="44" t="s">
        <v>163</v>
      </c>
      <c r="GC166" s="44" t="s">
        <v>149</v>
      </c>
      <c r="GD166" s="44" t="s">
        <v>146</v>
      </c>
      <c r="GE166" s="44" t="s">
        <v>147</v>
      </c>
      <c r="GF166" s="44" t="s">
        <v>160</v>
      </c>
      <c r="GG166" s="44" t="s">
        <v>109</v>
      </c>
      <c r="GH166" s="44" t="s">
        <v>148</v>
      </c>
      <c r="GI166" s="44" t="s">
        <v>151</v>
      </c>
      <c r="GJ166" s="100" t="str">
        <f t="shared" ref="GJ166:GQ166" si="1225">VLOOKUP(GB166,$FM$3:$FN$15,2,FALSE)</f>
        <v>Haiti</v>
      </c>
      <c r="GK166" s="100" t="str">
        <f t="shared" si="1225"/>
        <v>Iran</v>
      </c>
      <c r="GL166" s="100" t="str">
        <f t="shared" si="1225"/>
        <v>Qatar</v>
      </c>
      <c r="GM166" s="100" t="str">
        <f t="shared" si="1225"/>
        <v>Australien</v>
      </c>
      <c r="GN166" s="100" t="str">
        <f t="shared" si="1225"/>
        <v>Saudiarabien</v>
      </c>
      <c r="GO166" s="100" t="str">
        <f t="shared" si="1225"/>
        <v>Sverige</v>
      </c>
      <c r="GP166" s="100" t="str">
        <f t="shared" si="1225"/>
        <v>Elfenbenskusten</v>
      </c>
      <c r="GQ166" s="100" t="str">
        <f t="shared" si="1225"/>
        <v>Uzbekistan</v>
      </c>
      <c r="GR166" s="42" t="str">
        <f t="shared" si="81"/>
        <v/>
      </c>
      <c r="GS166" s="42"/>
      <c r="GT166" s="42"/>
      <c r="GU166" s="42"/>
      <c r="GV166" s="42"/>
      <c r="GW166" s="42"/>
      <c r="GX166" s="58"/>
    </row>
    <row r="167" spans="1:206" ht="14.25" customHeight="1" x14ac:dyDescent="0.35">
      <c r="A167" s="42"/>
      <c r="B167" s="43"/>
      <c r="C167" s="43"/>
      <c r="D167" s="43"/>
      <c r="E167" s="44"/>
      <c r="F167" s="43"/>
      <c r="G167" s="44"/>
      <c r="H167" s="44"/>
      <c r="I167" s="44"/>
      <c r="J167" s="57"/>
      <c r="K167" s="58"/>
      <c r="L167" s="158"/>
      <c r="M167" s="46"/>
      <c r="N167" s="46"/>
      <c r="O167" s="42"/>
      <c r="P167" s="42"/>
      <c r="Q167" s="42"/>
      <c r="R167" s="42"/>
      <c r="S167" s="42"/>
      <c r="T167" s="42"/>
      <c r="U167" s="42"/>
      <c r="V167" s="43"/>
      <c r="W167" s="42"/>
      <c r="X167" s="44"/>
      <c r="Y167" s="44"/>
      <c r="Z167" s="44"/>
      <c r="AA167" s="44"/>
      <c r="AB167" s="47"/>
      <c r="AC167" s="48"/>
      <c r="AD167" s="42"/>
      <c r="AE167" s="14"/>
      <c r="AF167" s="14"/>
      <c r="AG167" s="14"/>
      <c r="AH167" s="14"/>
      <c r="AI167" s="44"/>
      <c r="AJ167" s="44"/>
      <c r="AK167" s="44"/>
      <c r="AL167" s="57"/>
      <c r="AM167" s="58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>
        <f t="shared" si="1220"/>
        <v>98</v>
      </c>
      <c r="BR167" s="45" t="str">
        <f t="shared" si="1221"/>
        <v>Vinnare match 93</v>
      </c>
      <c r="BS167" s="43" t="str">
        <f>IF(OR('Resultat &amp; tabell'!G143="",'Resultat &amp; tabell'!I143=""),"",'Resultat &amp; tabell'!D143)</f>
        <v/>
      </c>
      <c r="BT167" s="173">
        <f t="shared" si="1222"/>
        <v>0</v>
      </c>
      <c r="BU167" s="174">
        <f t="shared" si="1223"/>
        <v>0</v>
      </c>
      <c r="BV167" s="44">
        <f t="shared" si="1224"/>
        <v>0</v>
      </c>
      <c r="BW167" s="49"/>
      <c r="BX167" s="49"/>
      <c r="BY167" s="49"/>
      <c r="BZ167" s="49"/>
      <c r="CA167" s="49"/>
      <c r="CB167" s="14"/>
      <c r="CC167" s="49"/>
      <c r="CD167" s="49"/>
      <c r="CE167" s="14"/>
      <c r="CF167" s="14"/>
      <c r="CG167" s="49"/>
      <c r="CH167" s="49"/>
      <c r="CI167" s="49"/>
      <c r="CJ167" s="49"/>
      <c r="CK167" s="49"/>
      <c r="CL167" s="49"/>
      <c r="CM167" s="49"/>
      <c r="CN167" s="49"/>
      <c r="CO167" s="49"/>
      <c r="CP167" s="49"/>
      <c r="CQ167" s="49"/>
      <c r="CR167" s="49"/>
      <c r="CS167" s="49"/>
      <c r="CT167" s="49"/>
      <c r="CU167" s="49"/>
      <c r="CV167" s="49"/>
      <c r="CW167" s="49"/>
      <c r="CX167" s="49"/>
      <c r="CY167" s="14"/>
      <c r="CZ167" s="14"/>
      <c r="DA167" s="49"/>
      <c r="DB167" s="49"/>
      <c r="DC167" s="49"/>
      <c r="DD167" s="49"/>
      <c r="DE167" s="49"/>
      <c r="DF167" s="49"/>
      <c r="DG167" s="49"/>
      <c r="DH167" s="49"/>
      <c r="DI167" s="49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49"/>
      <c r="DU167" s="49"/>
      <c r="DV167" s="49"/>
      <c r="DW167" s="49"/>
      <c r="DX167" s="49"/>
      <c r="DY167" s="49"/>
      <c r="DZ167" s="49"/>
      <c r="EA167" s="49"/>
      <c r="EB167" s="49"/>
      <c r="EC167" s="49"/>
      <c r="ED167" s="49"/>
      <c r="EE167" s="49"/>
      <c r="EF167" s="49"/>
      <c r="EG167" s="49"/>
      <c r="EH167" s="49"/>
      <c r="EI167" s="49"/>
      <c r="EJ167" s="49"/>
      <c r="EK167" s="49"/>
      <c r="EL167" s="49"/>
      <c r="EM167" s="14"/>
      <c r="EN167" s="49"/>
      <c r="EO167" s="49"/>
      <c r="EP167" s="49"/>
      <c r="EQ167" s="49"/>
      <c r="ER167" s="49"/>
      <c r="ES167" s="49"/>
      <c r="ET167" s="49"/>
      <c r="EU167" s="49"/>
      <c r="EV167" s="49"/>
      <c r="EW167" s="49"/>
      <c r="EX167" s="49"/>
      <c r="EY167" s="49"/>
      <c r="EZ167" s="49"/>
      <c r="FA167" s="49"/>
      <c r="FB167" s="49"/>
      <c r="FC167" s="49"/>
      <c r="FD167" s="49"/>
      <c r="FE167" s="49"/>
      <c r="FF167" s="49"/>
      <c r="FG167" s="14"/>
      <c r="FH167" s="49"/>
      <c r="FI167" s="49"/>
      <c r="FJ167" s="14"/>
      <c r="FK167" s="42"/>
      <c r="FL167" s="42"/>
      <c r="FM167" s="42"/>
      <c r="FN167" s="42"/>
      <c r="FO167" s="42"/>
      <c r="FP167" s="42"/>
      <c r="FQ167" s="42"/>
      <c r="FR167" s="42"/>
      <c r="FS167" s="42"/>
      <c r="FT167" s="42"/>
      <c r="FU167" s="42"/>
      <c r="FV167" s="42"/>
      <c r="FW167" s="42"/>
      <c r="FX167" s="42"/>
      <c r="FY167" s="42"/>
      <c r="FZ167" s="44">
        <v>165</v>
      </c>
      <c r="GA167" s="44" t="str">
        <f t="shared" si="79"/>
        <v>HGBCJFDE</v>
      </c>
      <c r="GB167" s="44" t="s">
        <v>160</v>
      </c>
      <c r="GC167" s="44" t="s">
        <v>149</v>
      </c>
      <c r="GD167" s="44" t="s">
        <v>146</v>
      </c>
      <c r="GE167" s="44" t="s">
        <v>163</v>
      </c>
      <c r="GF167" s="44" t="s">
        <v>159</v>
      </c>
      <c r="GG167" s="44" t="s">
        <v>109</v>
      </c>
      <c r="GH167" s="44" t="s">
        <v>147</v>
      </c>
      <c r="GI167" s="44" t="s">
        <v>148</v>
      </c>
      <c r="GJ167" s="100" t="str">
        <f t="shared" ref="GJ167:GQ167" si="1226">VLOOKUP(GB167,$FM$3:$FN$15,2,FALSE)</f>
        <v>Saudiarabien</v>
      </c>
      <c r="GK167" s="100" t="str">
        <f t="shared" si="1226"/>
        <v>Iran</v>
      </c>
      <c r="GL167" s="100" t="str">
        <f t="shared" si="1226"/>
        <v>Qatar</v>
      </c>
      <c r="GM167" s="100" t="str">
        <f t="shared" si="1226"/>
        <v>Haiti</v>
      </c>
      <c r="GN167" s="100" t="str">
        <f t="shared" si="1226"/>
        <v>Österrike</v>
      </c>
      <c r="GO167" s="100" t="str">
        <f t="shared" si="1226"/>
        <v>Sverige</v>
      </c>
      <c r="GP167" s="100" t="str">
        <f t="shared" si="1226"/>
        <v>Australien</v>
      </c>
      <c r="GQ167" s="100" t="str">
        <f t="shared" si="1226"/>
        <v>Elfenbenskusten</v>
      </c>
      <c r="GR167" s="42" t="str">
        <f t="shared" si="81"/>
        <v/>
      </c>
      <c r="GS167" s="42"/>
      <c r="GT167" s="42"/>
      <c r="GU167" s="42"/>
      <c r="GV167" s="42"/>
      <c r="GW167" s="42"/>
      <c r="GX167" s="51"/>
    </row>
    <row r="168" spans="1:206" ht="14.25" customHeight="1" x14ac:dyDescent="0.35">
      <c r="A168" s="42"/>
      <c r="B168" s="43"/>
      <c r="C168" s="43"/>
      <c r="D168" s="43"/>
      <c r="E168" s="44"/>
      <c r="F168" s="43"/>
      <c r="G168" s="44"/>
      <c r="H168" s="44"/>
      <c r="I168" s="44"/>
      <c r="J168" s="57"/>
      <c r="K168" s="58"/>
      <c r="L168" s="158"/>
      <c r="M168" s="46"/>
      <c r="N168" s="46"/>
      <c r="O168" s="42"/>
      <c r="P168" s="42"/>
      <c r="Q168" s="42"/>
      <c r="R168" s="42"/>
      <c r="S168" s="42"/>
      <c r="T168" s="42"/>
      <c r="U168" s="42"/>
      <c r="V168" s="43"/>
      <c r="W168" s="42"/>
      <c r="X168" s="44"/>
      <c r="Y168" s="44"/>
      <c r="Z168" s="44"/>
      <c r="AA168" s="44"/>
      <c r="AB168" s="47"/>
      <c r="AC168" s="48"/>
      <c r="AD168" s="42"/>
      <c r="AE168" s="14"/>
      <c r="AF168" s="14"/>
      <c r="AG168" s="14"/>
      <c r="AH168" s="14"/>
      <c r="AI168" s="44"/>
      <c r="AJ168" s="44"/>
      <c r="AK168" s="44"/>
      <c r="AL168" s="57"/>
      <c r="AM168" s="58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49"/>
      <c r="BQ168" s="49">
        <f t="shared" si="1220"/>
        <v>99</v>
      </c>
      <c r="BR168" s="45" t="str">
        <f t="shared" si="1221"/>
        <v>Vinnare match 91</v>
      </c>
      <c r="BS168" s="43" t="str">
        <f>IF(OR('Resultat &amp; tabell'!G144="",'Resultat &amp; tabell'!I144=""),"",'Resultat &amp; tabell'!D144)</f>
        <v/>
      </c>
      <c r="BT168" s="173">
        <f t="shared" si="1222"/>
        <v>0</v>
      </c>
      <c r="BU168" s="174">
        <f t="shared" si="1223"/>
        <v>0</v>
      </c>
      <c r="BV168" s="44">
        <f t="shared" si="1224"/>
        <v>0</v>
      </c>
      <c r="BW168" s="49"/>
      <c r="BX168" s="49"/>
      <c r="BY168" s="49"/>
      <c r="BZ168" s="49"/>
      <c r="CA168" s="49"/>
      <c r="CB168" s="14"/>
      <c r="CC168" s="49"/>
      <c r="CD168" s="49"/>
      <c r="CE168" s="14"/>
      <c r="CF168" s="14"/>
      <c r="CG168" s="49"/>
      <c r="CH168" s="49"/>
      <c r="CI168" s="49"/>
      <c r="CJ168" s="49"/>
      <c r="CK168" s="49"/>
      <c r="CL168" s="49"/>
      <c r="CM168" s="49"/>
      <c r="CN168" s="49"/>
      <c r="CO168" s="49"/>
      <c r="CP168" s="49"/>
      <c r="CQ168" s="49"/>
      <c r="CR168" s="49"/>
      <c r="CS168" s="49"/>
      <c r="CT168" s="49"/>
      <c r="CU168" s="49"/>
      <c r="CV168" s="49"/>
      <c r="CW168" s="49"/>
      <c r="CX168" s="49"/>
      <c r="CY168" s="14"/>
      <c r="CZ168" s="14"/>
      <c r="DA168" s="49"/>
      <c r="DB168" s="49"/>
      <c r="DC168" s="49"/>
      <c r="DD168" s="49"/>
      <c r="DE168" s="49"/>
      <c r="DF168" s="49"/>
      <c r="DG168" s="49"/>
      <c r="DH168" s="49"/>
      <c r="DI168" s="49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49"/>
      <c r="DU168" s="49"/>
      <c r="DV168" s="49"/>
      <c r="DW168" s="49"/>
      <c r="DX168" s="49"/>
      <c r="DY168" s="49"/>
      <c r="DZ168" s="49"/>
      <c r="EA168" s="49"/>
      <c r="EB168" s="49"/>
      <c r="EC168" s="49"/>
      <c r="ED168" s="49"/>
      <c r="EE168" s="49"/>
      <c r="EF168" s="49"/>
      <c r="EG168" s="49"/>
      <c r="EH168" s="49"/>
      <c r="EI168" s="49"/>
      <c r="EJ168" s="49"/>
      <c r="EK168" s="49"/>
      <c r="EL168" s="49"/>
      <c r="EM168" s="14"/>
      <c r="EN168" s="49"/>
      <c r="EO168" s="49"/>
      <c r="EP168" s="49"/>
      <c r="EQ168" s="49"/>
      <c r="ER168" s="49"/>
      <c r="ES168" s="49"/>
      <c r="ET168" s="49"/>
      <c r="EU168" s="49"/>
      <c r="EV168" s="49"/>
      <c r="EW168" s="49"/>
      <c r="EX168" s="49"/>
      <c r="EY168" s="49"/>
      <c r="EZ168" s="49"/>
      <c r="FA168" s="49"/>
      <c r="FB168" s="49"/>
      <c r="FC168" s="49"/>
      <c r="FD168" s="49"/>
      <c r="FE168" s="49"/>
      <c r="FF168" s="49"/>
      <c r="FG168" s="14"/>
      <c r="FH168" s="49"/>
      <c r="FI168" s="49"/>
      <c r="FJ168" s="14"/>
      <c r="FK168" s="42"/>
      <c r="FL168" s="42"/>
      <c r="FM168" s="42"/>
      <c r="FN168" s="42"/>
      <c r="FO168" s="42"/>
      <c r="FP168" s="42"/>
      <c r="FQ168" s="42"/>
      <c r="FR168" s="42"/>
      <c r="FS168" s="42"/>
      <c r="FT168" s="42"/>
      <c r="FU168" s="42"/>
      <c r="FV168" s="42"/>
      <c r="FW168" s="42"/>
      <c r="FX168" s="42"/>
      <c r="FY168" s="42"/>
      <c r="FZ168" s="44">
        <v>166</v>
      </c>
      <c r="GA168" s="44" t="str">
        <f t="shared" si="79"/>
        <v>CGBDHFEI</v>
      </c>
      <c r="GB168" s="44" t="s">
        <v>163</v>
      </c>
      <c r="GC168" s="44" t="s">
        <v>149</v>
      </c>
      <c r="GD168" s="44" t="s">
        <v>146</v>
      </c>
      <c r="GE168" s="44" t="s">
        <v>147</v>
      </c>
      <c r="GF168" s="44" t="s">
        <v>160</v>
      </c>
      <c r="GG168" s="44" t="s">
        <v>109</v>
      </c>
      <c r="GH168" s="44" t="s">
        <v>148</v>
      </c>
      <c r="GI168" s="44" t="s">
        <v>150</v>
      </c>
      <c r="GJ168" s="100" t="str">
        <f t="shared" ref="GJ168:GQ168" si="1227">VLOOKUP(GB168,$FM$3:$FN$15,2,FALSE)</f>
        <v>Haiti</v>
      </c>
      <c r="GK168" s="100" t="str">
        <f t="shared" si="1227"/>
        <v>Iran</v>
      </c>
      <c r="GL168" s="100" t="str">
        <f t="shared" si="1227"/>
        <v>Qatar</v>
      </c>
      <c r="GM168" s="100" t="str">
        <f t="shared" si="1227"/>
        <v>Australien</v>
      </c>
      <c r="GN168" s="100" t="str">
        <f t="shared" si="1227"/>
        <v>Saudiarabien</v>
      </c>
      <c r="GO168" s="100" t="str">
        <f t="shared" si="1227"/>
        <v>Sverige</v>
      </c>
      <c r="GP168" s="100" t="str">
        <f t="shared" si="1227"/>
        <v>Elfenbenskusten</v>
      </c>
      <c r="GQ168" s="100" t="str">
        <f t="shared" si="1227"/>
        <v>Irak</v>
      </c>
      <c r="GR168" s="42" t="str">
        <f t="shared" si="81"/>
        <v/>
      </c>
      <c r="GS168" s="42"/>
      <c r="GT168" s="42"/>
      <c r="GU168" s="42"/>
      <c r="GV168" s="42"/>
      <c r="GW168" s="42"/>
      <c r="GX168" s="127"/>
    </row>
    <row r="169" spans="1:206" ht="14.25" customHeight="1" x14ac:dyDescent="0.35">
      <c r="A169" s="42"/>
      <c r="B169" s="43"/>
      <c r="C169" s="43"/>
      <c r="D169" s="43"/>
      <c r="E169" s="44"/>
      <c r="F169" s="43"/>
      <c r="G169" s="44"/>
      <c r="H169" s="44"/>
      <c r="I169" s="44"/>
      <c r="J169" s="57"/>
      <c r="K169" s="58"/>
      <c r="L169" s="158"/>
      <c r="M169" s="46"/>
      <c r="N169" s="46"/>
      <c r="O169" s="42"/>
      <c r="P169" s="42"/>
      <c r="Q169" s="42"/>
      <c r="R169" s="42"/>
      <c r="S169" s="42"/>
      <c r="T169" s="42"/>
      <c r="U169" s="42"/>
      <c r="V169" s="43"/>
      <c r="W169" s="42"/>
      <c r="X169" s="44"/>
      <c r="Y169" s="44"/>
      <c r="Z169" s="44"/>
      <c r="AA169" s="44"/>
      <c r="AB169" s="47"/>
      <c r="AC169" s="48"/>
      <c r="AD169" s="42"/>
      <c r="AE169" s="14"/>
      <c r="AF169" s="14"/>
      <c r="AG169" s="14"/>
      <c r="AH169" s="14"/>
      <c r="AI169" s="44"/>
      <c r="AJ169" s="44"/>
      <c r="AK169" s="44"/>
      <c r="AL169" s="57"/>
      <c r="AM169" s="58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>
        <f t="shared" si="1220"/>
        <v>100</v>
      </c>
      <c r="BR169" s="45" t="str">
        <f t="shared" si="1221"/>
        <v>Vinnare match 95</v>
      </c>
      <c r="BS169" s="43" t="str">
        <f>IF(OR('Resultat &amp; tabell'!G145="",'Resultat &amp; tabell'!I145=""),"",'Resultat &amp; tabell'!D145)</f>
        <v/>
      </c>
      <c r="BT169" s="173">
        <f t="shared" si="1222"/>
        <v>0</v>
      </c>
      <c r="BU169" s="174">
        <f t="shared" si="1223"/>
        <v>0</v>
      </c>
      <c r="BV169" s="44">
        <f t="shared" si="1224"/>
        <v>0</v>
      </c>
      <c r="BW169" s="49"/>
      <c r="BX169" s="49"/>
      <c r="BY169" s="49"/>
      <c r="BZ169" s="49"/>
      <c r="CA169" s="49"/>
      <c r="CB169" s="14"/>
      <c r="CC169" s="49"/>
      <c r="CD169" s="49"/>
      <c r="CE169" s="14"/>
      <c r="CF169" s="14"/>
      <c r="CG169" s="49"/>
      <c r="CH169" s="49"/>
      <c r="CI169" s="49"/>
      <c r="CJ169" s="49"/>
      <c r="CK169" s="49"/>
      <c r="CL169" s="49"/>
      <c r="CM169" s="49"/>
      <c r="CN169" s="49"/>
      <c r="CO169" s="49"/>
      <c r="CP169" s="49"/>
      <c r="CQ169" s="49"/>
      <c r="CR169" s="49"/>
      <c r="CS169" s="49"/>
      <c r="CT169" s="49"/>
      <c r="CU169" s="49"/>
      <c r="CV169" s="49"/>
      <c r="CW169" s="49"/>
      <c r="CX169" s="49"/>
      <c r="CY169" s="14"/>
      <c r="CZ169" s="14"/>
      <c r="DA169" s="49"/>
      <c r="DB169" s="49"/>
      <c r="DC169" s="49"/>
      <c r="DD169" s="49"/>
      <c r="DE169" s="49"/>
      <c r="DF169" s="49"/>
      <c r="DG169" s="49"/>
      <c r="DH169" s="49"/>
      <c r="DI169" s="49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49"/>
      <c r="DU169" s="49"/>
      <c r="DV169" s="49"/>
      <c r="DW169" s="49"/>
      <c r="DX169" s="49"/>
      <c r="DY169" s="49"/>
      <c r="DZ169" s="49"/>
      <c r="EA169" s="49"/>
      <c r="EB169" s="49"/>
      <c r="EC169" s="49"/>
      <c r="ED169" s="49"/>
      <c r="EE169" s="49"/>
      <c r="EF169" s="49"/>
      <c r="EG169" s="49"/>
      <c r="EH169" s="49"/>
      <c r="EI169" s="49"/>
      <c r="EJ169" s="49"/>
      <c r="EK169" s="49"/>
      <c r="EL169" s="49"/>
      <c r="EM169" s="14"/>
      <c r="EN169" s="49"/>
      <c r="EO169" s="49"/>
      <c r="EP169" s="49"/>
      <c r="EQ169" s="49"/>
      <c r="ER169" s="49"/>
      <c r="ES169" s="49"/>
      <c r="ET169" s="49"/>
      <c r="EU169" s="49"/>
      <c r="EV169" s="49"/>
      <c r="EW169" s="49"/>
      <c r="EX169" s="49"/>
      <c r="EY169" s="49"/>
      <c r="EZ169" s="49"/>
      <c r="FA169" s="49"/>
      <c r="FB169" s="49"/>
      <c r="FC169" s="49"/>
      <c r="FD169" s="49"/>
      <c r="FE169" s="49"/>
      <c r="FF169" s="49"/>
      <c r="FG169" s="14"/>
      <c r="FH169" s="49"/>
      <c r="FI169" s="49"/>
      <c r="FJ169" s="14"/>
      <c r="FK169" s="42"/>
      <c r="FL169" s="42"/>
      <c r="FM169" s="42"/>
      <c r="FN169" s="42"/>
      <c r="FO169" s="42"/>
      <c r="FP169" s="42"/>
      <c r="FQ169" s="42"/>
      <c r="FR169" s="42"/>
      <c r="FS169" s="42"/>
      <c r="FT169" s="42"/>
      <c r="FU169" s="42"/>
      <c r="FV169" s="42"/>
      <c r="FW169" s="42"/>
      <c r="FX169" s="42"/>
      <c r="FY169" s="42"/>
      <c r="FZ169" s="44">
        <v>167</v>
      </c>
      <c r="GA169" s="44" t="str">
        <f t="shared" si="79"/>
        <v>HJIFAGLK</v>
      </c>
      <c r="GB169" s="44" t="s">
        <v>160</v>
      </c>
      <c r="GC169" s="44" t="s">
        <v>159</v>
      </c>
      <c r="GD169" s="44" t="s">
        <v>150</v>
      </c>
      <c r="GE169" s="44" t="s">
        <v>109</v>
      </c>
      <c r="GF169" s="44" t="s">
        <v>145</v>
      </c>
      <c r="GG169" s="44" t="s">
        <v>149</v>
      </c>
      <c r="GH169" s="44" t="s">
        <v>152</v>
      </c>
      <c r="GI169" s="44" t="s">
        <v>151</v>
      </c>
      <c r="GJ169" s="100" t="str">
        <f t="shared" ref="GJ169:GQ169" si="1228">VLOOKUP(GB169,$FM$3:$FN$15,2,FALSE)</f>
        <v>Saudiarabien</v>
      </c>
      <c r="GK169" s="100" t="str">
        <f t="shared" si="1228"/>
        <v>Österrike</v>
      </c>
      <c r="GL169" s="100" t="str">
        <f t="shared" si="1228"/>
        <v>Irak</v>
      </c>
      <c r="GM169" s="100" t="str">
        <f t="shared" si="1228"/>
        <v>Sverige</v>
      </c>
      <c r="GN169" s="100" t="str">
        <f t="shared" si="1228"/>
        <v>Sydkorea</v>
      </c>
      <c r="GO169" s="100" t="str">
        <f t="shared" si="1228"/>
        <v>Iran</v>
      </c>
      <c r="GP169" s="100" t="str">
        <f t="shared" si="1228"/>
        <v>Ghana</v>
      </c>
      <c r="GQ169" s="100" t="str">
        <f t="shared" si="1228"/>
        <v>Uzbekistan</v>
      </c>
      <c r="GR169" s="42" t="str">
        <f t="shared" si="81"/>
        <v/>
      </c>
      <c r="GS169" s="42"/>
      <c r="GT169" s="42"/>
      <c r="GU169" s="42"/>
      <c r="GV169" s="42"/>
      <c r="GW169" s="42"/>
      <c r="GX169" s="127"/>
    </row>
    <row r="170" spans="1:206" ht="14.25" customHeight="1" x14ac:dyDescent="0.35">
      <c r="A170" s="42"/>
      <c r="B170" s="43"/>
      <c r="C170" s="43"/>
      <c r="D170" s="43"/>
      <c r="E170" s="44"/>
      <c r="F170" s="43"/>
      <c r="G170" s="44"/>
      <c r="H170" s="44"/>
      <c r="I170" s="44"/>
      <c r="J170" s="57"/>
      <c r="K170" s="58"/>
      <c r="L170" s="158"/>
      <c r="M170" s="46"/>
      <c r="N170" s="46"/>
      <c r="O170" s="42"/>
      <c r="P170" s="42"/>
      <c r="Q170" s="42"/>
      <c r="R170" s="42"/>
      <c r="S170" s="42"/>
      <c r="T170" s="42"/>
      <c r="U170" s="42"/>
      <c r="V170" s="43"/>
      <c r="W170" s="42"/>
      <c r="X170" s="44"/>
      <c r="Y170" s="44"/>
      <c r="Z170" s="44"/>
      <c r="AA170" s="44"/>
      <c r="AB170" s="47"/>
      <c r="AC170" s="48"/>
      <c r="AD170" s="42"/>
      <c r="AE170" s="14"/>
      <c r="AF170" s="14"/>
      <c r="AG170" s="14"/>
      <c r="AH170" s="14"/>
      <c r="AI170" s="44"/>
      <c r="AJ170" s="44"/>
      <c r="AK170" s="44"/>
      <c r="AL170" s="57"/>
      <c r="AM170" s="58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>
        <f t="shared" ref="BQ170:BQ173" si="1229">B142</f>
        <v>97</v>
      </c>
      <c r="BR170" s="14" t="str">
        <f t="shared" ref="BR170:BR173" si="1230">F142</f>
        <v>Vinnare match 90</v>
      </c>
      <c r="BS170" s="43" t="str">
        <f>IF(OR('Resultat &amp; tabell'!G142="",'Resultat &amp; tabell'!I142=""),"",'Resultat &amp; tabell'!F142)</f>
        <v/>
      </c>
      <c r="BT170" s="173">
        <f t="shared" si="1222"/>
        <v>0</v>
      </c>
      <c r="BU170" s="174">
        <f t="shared" si="1223"/>
        <v>0</v>
      </c>
      <c r="BV170" s="44">
        <f t="shared" si="1224"/>
        <v>0</v>
      </c>
      <c r="BW170" s="49"/>
      <c r="BX170" s="49"/>
      <c r="BY170" s="49"/>
      <c r="BZ170" s="49"/>
      <c r="CA170" s="49"/>
      <c r="CB170" s="14"/>
      <c r="CC170" s="49"/>
      <c r="CD170" s="49"/>
      <c r="CE170" s="14"/>
      <c r="CF170" s="14"/>
      <c r="CG170" s="49"/>
      <c r="CH170" s="49"/>
      <c r="CI170" s="49"/>
      <c r="CJ170" s="49"/>
      <c r="CK170" s="49"/>
      <c r="CL170" s="49"/>
      <c r="CM170" s="49"/>
      <c r="CN170" s="49"/>
      <c r="CO170" s="49"/>
      <c r="CP170" s="49"/>
      <c r="CQ170" s="49"/>
      <c r="CR170" s="49"/>
      <c r="CS170" s="49"/>
      <c r="CT170" s="49"/>
      <c r="CU170" s="49"/>
      <c r="CV170" s="49"/>
      <c r="CW170" s="49"/>
      <c r="CX170" s="49"/>
      <c r="CY170" s="14"/>
      <c r="CZ170" s="14"/>
      <c r="DA170" s="49"/>
      <c r="DB170" s="49"/>
      <c r="DC170" s="49"/>
      <c r="DD170" s="49"/>
      <c r="DE170" s="49"/>
      <c r="DF170" s="49"/>
      <c r="DG170" s="49"/>
      <c r="DH170" s="49"/>
      <c r="DI170" s="49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49"/>
      <c r="DU170" s="49"/>
      <c r="DV170" s="49"/>
      <c r="DW170" s="49"/>
      <c r="DX170" s="49"/>
      <c r="DY170" s="49"/>
      <c r="DZ170" s="49"/>
      <c r="EA170" s="49"/>
      <c r="EB170" s="49"/>
      <c r="EC170" s="49"/>
      <c r="ED170" s="49"/>
      <c r="EE170" s="49"/>
      <c r="EF170" s="49"/>
      <c r="EG170" s="49"/>
      <c r="EH170" s="49"/>
      <c r="EI170" s="49"/>
      <c r="EJ170" s="49"/>
      <c r="EK170" s="49"/>
      <c r="EL170" s="49"/>
      <c r="EM170" s="14"/>
      <c r="EN170" s="49"/>
      <c r="EO170" s="49"/>
      <c r="EP170" s="49"/>
      <c r="EQ170" s="49"/>
      <c r="ER170" s="49"/>
      <c r="ES170" s="49"/>
      <c r="ET170" s="49"/>
      <c r="EU170" s="49"/>
      <c r="EV170" s="49"/>
      <c r="EW170" s="49"/>
      <c r="EX170" s="49"/>
      <c r="EY170" s="49"/>
      <c r="EZ170" s="49"/>
      <c r="FA170" s="49"/>
      <c r="FB170" s="49"/>
      <c r="FC170" s="49"/>
      <c r="FD170" s="49"/>
      <c r="FE170" s="49"/>
      <c r="FF170" s="49"/>
      <c r="FG170" s="14"/>
      <c r="FH170" s="49"/>
      <c r="FI170" s="49"/>
      <c r="FJ170" s="14"/>
      <c r="FK170" s="42"/>
      <c r="FL170" s="42"/>
      <c r="FM170" s="42"/>
      <c r="FN170" s="42"/>
      <c r="FO170" s="42"/>
      <c r="FP170" s="42"/>
      <c r="FQ170" s="42"/>
      <c r="FR170" s="42"/>
      <c r="FS170" s="42"/>
      <c r="FT170" s="42"/>
      <c r="FU170" s="42"/>
      <c r="FV170" s="42"/>
      <c r="FW170" s="42"/>
      <c r="FX170" s="42"/>
      <c r="FY170" s="42"/>
      <c r="FZ170" s="44">
        <v>168</v>
      </c>
      <c r="GA170" s="44" t="str">
        <f t="shared" si="79"/>
        <v>EJIAHGLK</v>
      </c>
      <c r="GB170" s="44" t="s">
        <v>148</v>
      </c>
      <c r="GC170" s="44" t="s">
        <v>159</v>
      </c>
      <c r="GD170" s="44" t="s">
        <v>150</v>
      </c>
      <c r="GE170" s="44" t="s">
        <v>145</v>
      </c>
      <c r="GF170" s="44" t="s">
        <v>160</v>
      </c>
      <c r="GG170" s="44" t="s">
        <v>149</v>
      </c>
      <c r="GH170" s="44" t="s">
        <v>152</v>
      </c>
      <c r="GI170" s="44" t="s">
        <v>151</v>
      </c>
      <c r="GJ170" s="100" t="str">
        <f t="shared" ref="GJ170:GQ170" si="1231">VLOOKUP(GB170,$FM$3:$FN$15,2,FALSE)</f>
        <v>Elfenbenskusten</v>
      </c>
      <c r="GK170" s="100" t="str">
        <f t="shared" si="1231"/>
        <v>Österrike</v>
      </c>
      <c r="GL170" s="100" t="str">
        <f t="shared" si="1231"/>
        <v>Irak</v>
      </c>
      <c r="GM170" s="100" t="str">
        <f t="shared" si="1231"/>
        <v>Sydkorea</v>
      </c>
      <c r="GN170" s="100" t="str">
        <f t="shared" si="1231"/>
        <v>Saudiarabien</v>
      </c>
      <c r="GO170" s="100" t="str">
        <f t="shared" si="1231"/>
        <v>Iran</v>
      </c>
      <c r="GP170" s="100" t="str">
        <f t="shared" si="1231"/>
        <v>Ghana</v>
      </c>
      <c r="GQ170" s="100" t="str">
        <f t="shared" si="1231"/>
        <v>Uzbekistan</v>
      </c>
      <c r="GR170" s="42" t="str">
        <f t="shared" si="81"/>
        <v/>
      </c>
      <c r="GS170" s="42"/>
      <c r="GT170" s="42"/>
      <c r="GU170" s="42"/>
      <c r="GV170" s="42"/>
      <c r="GW170" s="42"/>
      <c r="GX170" s="58"/>
    </row>
    <row r="171" spans="1:206" ht="14.25" customHeight="1" x14ac:dyDescent="0.35">
      <c r="A171" s="42"/>
      <c r="B171" s="43"/>
      <c r="C171" s="43"/>
      <c r="D171" s="43"/>
      <c r="E171" s="44"/>
      <c r="F171" s="43"/>
      <c r="G171" s="44"/>
      <c r="H171" s="44"/>
      <c r="I171" s="44"/>
      <c r="J171" s="57"/>
      <c r="K171" s="58"/>
      <c r="L171" s="158"/>
      <c r="M171" s="46"/>
      <c r="N171" s="46"/>
      <c r="O171" s="42"/>
      <c r="P171" s="42"/>
      <c r="Q171" s="42"/>
      <c r="R171" s="42"/>
      <c r="S171" s="42"/>
      <c r="T171" s="42"/>
      <c r="U171" s="42"/>
      <c r="V171" s="43"/>
      <c r="W171" s="42"/>
      <c r="X171" s="44"/>
      <c r="Y171" s="44"/>
      <c r="Z171" s="44"/>
      <c r="AA171" s="44"/>
      <c r="AB171" s="47"/>
      <c r="AC171" s="48"/>
      <c r="AD171" s="42"/>
      <c r="AE171" s="14"/>
      <c r="AF171" s="14"/>
      <c r="AG171" s="14"/>
      <c r="AH171" s="14"/>
      <c r="AI171" s="44"/>
      <c r="AJ171" s="44"/>
      <c r="AK171" s="44"/>
      <c r="AL171" s="57"/>
      <c r="AM171" s="58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>
        <f t="shared" si="1229"/>
        <v>98</v>
      </c>
      <c r="BR171" s="14" t="str">
        <f t="shared" si="1230"/>
        <v>Vinnare match 94</v>
      </c>
      <c r="BS171" s="43" t="str">
        <f>IF(OR('Resultat &amp; tabell'!G143="",'Resultat &amp; tabell'!I143=""),"",'Resultat &amp; tabell'!F143)</f>
        <v/>
      </c>
      <c r="BT171" s="173">
        <f t="shared" si="1222"/>
        <v>0</v>
      </c>
      <c r="BU171" s="174">
        <f t="shared" si="1223"/>
        <v>0</v>
      </c>
      <c r="BV171" s="44">
        <f t="shared" si="1224"/>
        <v>0</v>
      </c>
      <c r="BW171" s="49"/>
      <c r="BX171" s="49"/>
      <c r="BY171" s="49"/>
      <c r="BZ171" s="49"/>
      <c r="CA171" s="49"/>
      <c r="CB171" s="14"/>
      <c r="CC171" s="49"/>
      <c r="CD171" s="49"/>
      <c r="CE171" s="14"/>
      <c r="CF171" s="14"/>
      <c r="CG171" s="49"/>
      <c r="CH171" s="49"/>
      <c r="CI171" s="49"/>
      <c r="CJ171" s="49"/>
      <c r="CK171" s="49"/>
      <c r="CL171" s="49"/>
      <c r="CM171" s="49"/>
      <c r="CN171" s="49"/>
      <c r="CO171" s="49"/>
      <c r="CP171" s="49"/>
      <c r="CQ171" s="49"/>
      <c r="CR171" s="49"/>
      <c r="CS171" s="49"/>
      <c r="CT171" s="49"/>
      <c r="CU171" s="49"/>
      <c r="CV171" s="49"/>
      <c r="CW171" s="49"/>
      <c r="CX171" s="49"/>
      <c r="CY171" s="14"/>
      <c r="CZ171" s="14"/>
      <c r="DA171" s="49"/>
      <c r="DB171" s="49"/>
      <c r="DC171" s="49"/>
      <c r="DD171" s="49"/>
      <c r="DE171" s="49"/>
      <c r="DF171" s="49"/>
      <c r="DG171" s="49"/>
      <c r="DH171" s="49"/>
      <c r="DI171" s="49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49"/>
      <c r="DU171" s="49"/>
      <c r="DV171" s="49"/>
      <c r="DW171" s="49"/>
      <c r="DX171" s="49"/>
      <c r="DY171" s="49"/>
      <c r="DZ171" s="49"/>
      <c r="EA171" s="49"/>
      <c r="EB171" s="49"/>
      <c r="EC171" s="49"/>
      <c r="ED171" s="49"/>
      <c r="EE171" s="49"/>
      <c r="EF171" s="49"/>
      <c r="EG171" s="49"/>
      <c r="EH171" s="49"/>
      <c r="EI171" s="49"/>
      <c r="EJ171" s="49"/>
      <c r="EK171" s="49"/>
      <c r="EL171" s="49"/>
      <c r="EM171" s="14"/>
      <c r="EN171" s="49"/>
      <c r="EO171" s="49"/>
      <c r="EP171" s="49"/>
      <c r="EQ171" s="49"/>
      <c r="ER171" s="49"/>
      <c r="ES171" s="49"/>
      <c r="ET171" s="49"/>
      <c r="EU171" s="49"/>
      <c r="EV171" s="49"/>
      <c r="EW171" s="49"/>
      <c r="EX171" s="49"/>
      <c r="EY171" s="49"/>
      <c r="EZ171" s="49"/>
      <c r="FA171" s="49"/>
      <c r="FB171" s="49"/>
      <c r="FC171" s="49"/>
      <c r="FD171" s="49"/>
      <c r="FE171" s="49"/>
      <c r="FF171" s="49"/>
      <c r="FG171" s="14"/>
      <c r="FH171" s="49"/>
      <c r="FI171" s="49"/>
      <c r="FJ171" s="14"/>
      <c r="FK171" s="42"/>
      <c r="FL171" s="42"/>
      <c r="FM171" s="42"/>
      <c r="FN171" s="42"/>
      <c r="FO171" s="42"/>
      <c r="FP171" s="42"/>
      <c r="FQ171" s="42"/>
      <c r="FR171" s="42"/>
      <c r="FS171" s="42"/>
      <c r="FT171" s="42"/>
      <c r="FU171" s="42"/>
      <c r="FV171" s="42"/>
      <c r="FW171" s="42"/>
      <c r="FX171" s="42"/>
      <c r="FY171" s="42"/>
      <c r="FZ171" s="44">
        <v>169</v>
      </c>
      <c r="GA171" s="44" t="str">
        <f t="shared" si="79"/>
        <v>EJIFAHLK</v>
      </c>
      <c r="GB171" s="44" t="s">
        <v>148</v>
      </c>
      <c r="GC171" s="44" t="s">
        <v>159</v>
      </c>
      <c r="GD171" s="44" t="s">
        <v>150</v>
      </c>
      <c r="GE171" s="44" t="s">
        <v>109</v>
      </c>
      <c r="GF171" s="44" t="s">
        <v>145</v>
      </c>
      <c r="GG171" s="44" t="s">
        <v>160</v>
      </c>
      <c r="GH171" s="44" t="s">
        <v>152</v>
      </c>
      <c r="GI171" s="44" t="s">
        <v>151</v>
      </c>
      <c r="GJ171" s="100" t="str">
        <f t="shared" ref="GJ171:GQ171" si="1232">VLOOKUP(GB171,$FM$3:$FN$15,2,FALSE)</f>
        <v>Elfenbenskusten</v>
      </c>
      <c r="GK171" s="100" t="str">
        <f t="shared" si="1232"/>
        <v>Österrike</v>
      </c>
      <c r="GL171" s="100" t="str">
        <f t="shared" si="1232"/>
        <v>Irak</v>
      </c>
      <c r="GM171" s="100" t="str">
        <f t="shared" si="1232"/>
        <v>Sverige</v>
      </c>
      <c r="GN171" s="100" t="str">
        <f t="shared" si="1232"/>
        <v>Sydkorea</v>
      </c>
      <c r="GO171" s="100" t="str">
        <f t="shared" si="1232"/>
        <v>Saudiarabien</v>
      </c>
      <c r="GP171" s="100" t="str">
        <f t="shared" si="1232"/>
        <v>Ghana</v>
      </c>
      <c r="GQ171" s="100" t="str">
        <f t="shared" si="1232"/>
        <v>Uzbekistan</v>
      </c>
      <c r="GR171" s="42" t="str">
        <f t="shared" si="81"/>
        <v/>
      </c>
      <c r="GS171" s="42"/>
      <c r="GT171" s="42"/>
      <c r="GU171" s="42"/>
      <c r="GV171" s="42"/>
      <c r="GW171" s="42"/>
      <c r="GX171" s="58"/>
    </row>
    <row r="172" spans="1:206" ht="14.25" customHeight="1" x14ac:dyDescent="0.35">
      <c r="A172" s="42"/>
      <c r="B172" s="43"/>
      <c r="C172" s="43"/>
      <c r="D172" s="43"/>
      <c r="E172" s="44"/>
      <c r="F172" s="43"/>
      <c r="G172" s="44"/>
      <c r="H172" s="44"/>
      <c r="I172" s="44"/>
      <c r="J172" s="57"/>
      <c r="K172" s="58"/>
      <c r="L172" s="158"/>
      <c r="M172" s="46"/>
      <c r="N172" s="46"/>
      <c r="O172" s="42"/>
      <c r="P172" s="42"/>
      <c r="Q172" s="42"/>
      <c r="R172" s="42"/>
      <c r="S172" s="42"/>
      <c r="T172" s="42"/>
      <c r="U172" s="42"/>
      <c r="V172" s="43"/>
      <c r="W172" s="42"/>
      <c r="X172" s="44"/>
      <c r="Y172" s="44"/>
      <c r="Z172" s="44"/>
      <c r="AA172" s="44"/>
      <c r="AB172" s="47"/>
      <c r="AC172" s="48"/>
      <c r="AD172" s="42"/>
      <c r="AE172" s="14"/>
      <c r="AF172" s="14"/>
      <c r="AG172" s="14"/>
      <c r="AH172" s="14"/>
      <c r="AI172" s="44"/>
      <c r="AJ172" s="44"/>
      <c r="AK172" s="44"/>
      <c r="AL172" s="57"/>
      <c r="AM172" s="58"/>
      <c r="AN172" s="49"/>
      <c r="AO172" s="49"/>
      <c r="AP172" s="49"/>
      <c r="AQ172" s="49"/>
      <c r="AR172" s="49"/>
      <c r="AS172" s="49"/>
      <c r="AT172" s="49"/>
      <c r="AU172" s="49"/>
      <c r="AV172" s="49"/>
      <c r="AW172" s="49"/>
      <c r="AX172" s="49"/>
      <c r="AY172" s="49"/>
      <c r="AZ172" s="49"/>
      <c r="BA172" s="49"/>
      <c r="BB172" s="49"/>
      <c r="BC172" s="49"/>
      <c r="BD172" s="49"/>
      <c r="BE172" s="49"/>
      <c r="BF172" s="49"/>
      <c r="BG172" s="49"/>
      <c r="BH172" s="49"/>
      <c r="BI172" s="49"/>
      <c r="BJ172" s="49"/>
      <c r="BK172" s="49"/>
      <c r="BL172" s="49"/>
      <c r="BM172" s="49"/>
      <c r="BN172" s="49"/>
      <c r="BO172" s="49"/>
      <c r="BP172" s="49"/>
      <c r="BQ172" s="49">
        <f t="shared" si="1229"/>
        <v>99</v>
      </c>
      <c r="BR172" s="14" t="str">
        <f t="shared" si="1230"/>
        <v>Vinnare match 92</v>
      </c>
      <c r="BS172" s="43" t="str">
        <f>IF(OR('Resultat &amp; tabell'!G144="",'Resultat &amp; tabell'!I144=""),"",'Resultat &amp; tabell'!F144)</f>
        <v/>
      </c>
      <c r="BT172" s="173">
        <f t="shared" si="1222"/>
        <v>0</v>
      </c>
      <c r="BU172" s="174">
        <f t="shared" si="1223"/>
        <v>0</v>
      </c>
      <c r="BV172" s="44">
        <f t="shared" si="1224"/>
        <v>0</v>
      </c>
      <c r="BW172" s="49"/>
      <c r="BX172" s="49"/>
      <c r="BY172" s="49"/>
      <c r="BZ172" s="49"/>
      <c r="CA172" s="49"/>
      <c r="CB172" s="14"/>
      <c r="CC172" s="49"/>
      <c r="CD172" s="49"/>
      <c r="CE172" s="14"/>
      <c r="CF172" s="14"/>
      <c r="CG172" s="49"/>
      <c r="CH172" s="49"/>
      <c r="CI172" s="49"/>
      <c r="CJ172" s="49"/>
      <c r="CK172" s="49"/>
      <c r="CL172" s="49"/>
      <c r="CM172" s="49"/>
      <c r="CN172" s="49"/>
      <c r="CO172" s="49"/>
      <c r="CP172" s="49"/>
      <c r="CQ172" s="49"/>
      <c r="CR172" s="49"/>
      <c r="CS172" s="49"/>
      <c r="CT172" s="49"/>
      <c r="CU172" s="49"/>
      <c r="CV172" s="49"/>
      <c r="CW172" s="49"/>
      <c r="CX172" s="49"/>
      <c r="CY172" s="14"/>
      <c r="CZ172" s="14"/>
      <c r="DA172" s="49"/>
      <c r="DB172" s="49"/>
      <c r="DC172" s="49"/>
      <c r="DD172" s="49"/>
      <c r="DE172" s="49"/>
      <c r="DF172" s="49"/>
      <c r="DG172" s="49"/>
      <c r="DH172" s="49"/>
      <c r="DI172" s="49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49"/>
      <c r="DU172" s="49"/>
      <c r="DV172" s="49"/>
      <c r="DW172" s="49"/>
      <c r="DX172" s="49"/>
      <c r="DY172" s="49"/>
      <c r="DZ172" s="49"/>
      <c r="EA172" s="49"/>
      <c r="EB172" s="49"/>
      <c r="EC172" s="49"/>
      <c r="ED172" s="49"/>
      <c r="EE172" s="49"/>
      <c r="EF172" s="49"/>
      <c r="EG172" s="49"/>
      <c r="EH172" s="49"/>
      <c r="EI172" s="49"/>
      <c r="EJ172" s="49"/>
      <c r="EK172" s="49"/>
      <c r="EL172" s="49"/>
      <c r="EM172" s="14"/>
      <c r="EN172" s="49"/>
      <c r="EO172" s="49"/>
      <c r="EP172" s="49"/>
      <c r="EQ172" s="49"/>
      <c r="ER172" s="49"/>
      <c r="ES172" s="49"/>
      <c r="ET172" s="49"/>
      <c r="EU172" s="49"/>
      <c r="EV172" s="49"/>
      <c r="EW172" s="49"/>
      <c r="EX172" s="49"/>
      <c r="EY172" s="49"/>
      <c r="EZ172" s="49"/>
      <c r="FA172" s="49"/>
      <c r="FB172" s="49"/>
      <c r="FC172" s="49"/>
      <c r="FD172" s="49"/>
      <c r="FE172" s="49"/>
      <c r="FF172" s="49"/>
      <c r="FG172" s="14"/>
      <c r="FH172" s="49"/>
      <c r="FI172" s="49"/>
      <c r="FJ172" s="14"/>
      <c r="FK172" s="42"/>
      <c r="FL172" s="42"/>
      <c r="FM172" s="42"/>
      <c r="FN172" s="42"/>
      <c r="FO172" s="42"/>
      <c r="FP172" s="42"/>
      <c r="FQ172" s="42"/>
      <c r="FR172" s="42"/>
      <c r="FS172" s="42"/>
      <c r="FT172" s="42"/>
      <c r="FU172" s="42"/>
      <c r="FV172" s="42"/>
      <c r="FW172" s="42"/>
      <c r="FX172" s="42"/>
      <c r="FY172" s="42"/>
      <c r="FZ172" s="44">
        <v>170</v>
      </c>
      <c r="GA172" s="44" t="str">
        <f t="shared" si="79"/>
        <v>EJIFAGLK</v>
      </c>
      <c r="GB172" s="44" t="s">
        <v>148</v>
      </c>
      <c r="GC172" s="44" t="s">
        <v>159</v>
      </c>
      <c r="GD172" s="44" t="s">
        <v>150</v>
      </c>
      <c r="GE172" s="44" t="s">
        <v>109</v>
      </c>
      <c r="GF172" s="44" t="s">
        <v>145</v>
      </c>
      <c r="GG172" s="44" t="s">
        <v>149</v>
      </c>
      <c r="GH172" s="44" t="s">
        <v>152</v>
      </c>
      <c r="GI172" s="44" t="s">
        <v>151</v>
      </c>
      <c r="GJ172" s="100" t="str">
        <f t="shared" ref="GJ172:GQ172" si="1233">VLOOKUP(GB172,$FM$3:$FN$15,2,FALSE)</f>
        <v>Elfenbenskusten</v>
      </c>
      <c r="GK172" s="100" t="str">
        <f t="shared" si="1233"/>
        <v>Österrike</v>
      </c>
      <c r="GL172" s="100" t="str">
        <f t="shared" si="1233"/>
        <v>Irak</v>
      </c>
      <c r="GM172" s="100" t="str">
        <f t="shared" si="1233"/>
        <v>Sverige</v>
      </c>
      <c r="GN172" s="100" t="str">
        <f t="shared" si="1233"/>
        <v>Sydkorea</v>
      </c>
      <c r="GO172" s="100" t="str">
        <f t="shared" si="1233"/>
        <v>Iran</v>
      </c>
      <c r="GP172" s="100" t="str">
        <f t="shared" si="1233"/>
        <v>Ghana</v>
      </c>
      <c r="GQ172" s="100" t="str">
        <f t="shared" si="1233"/>
        <v>Uzbekistan</v>
      </c>
      <c r="GR172" s="42" t="str">
        <f t="shared" si="81"/>
        <v/>
      </c>
      <c r="GS172" s="42"/>
      <c r="GT172" s="42"/>
      <c r="GU172" s="42"/>
      <c r="GV172" s="42"/>
      <c r="GW172" s="42"/>
      <c r="GX172" s="51"/>
    </row>
    <row r="173" spans="1:206" ht="14.25" customHeight="1" x14ac:dyDescent="0.35">
      <c r="A173" s="42"/>
      <c r="B173" s="43"/>
      <c r="C173" s="43"/>
      <c r="D173" s="43"/>
      <c r="E173" s="44"/>
      <c r="F173" s="43"/>
      <c r="G173" s="44"/>
      <c r="H173" s="44"/>
      <c r="I173" s="44"/>
      <c r="J173" s="57"/>
      <c r="K173" s="58"/>
      <c r="L173" s="158"/>
      <c r="M173" s="46"/>
      <c r="N173" s="46"/>
      <c r="O173" s="42"/>
      <c r="P173" s="42"/>
      <c r="Q173" s="42"/>
      <c r="R173" s="42"/>
      <c r="S173" s="42"/>
      <c r="T173" s="42"/>
      <c r="U173" s="42"/>
      <c r="V173" s="43"/>
      <c r="W173" s="42"/>
      <c r="X173" s="44"/>
      <c r="Y173" s="44"/>
      <c r="Z173" s="44"/>
      <c r="AA173" s="44"/>
      <c r="AB173" s="47"/>
      <c r="AC173" s="48"/>
      <c r="AD173" s="42"/>
      <c r="AE173" s="14"/>
      <c r="AF173" s="14"/>
      <c r="AG173" s="14"/>
      <c r="AH173" s="14"/>
      <c r="AI173" s="44"/>
      <c r="AJ173" s="44"/>
      <c r="AK173" s="44"/>
      <c r="AL173" s="57"/>
      <c r="AM173" s="58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>
        <f t="shared" si="1229"/>
        <v>100</v>
      </c>
      <c r="BR173" s="14" t="str">
        <f t="shared" si="1230"/>
        <v>Vinnare match 96</v>
      </c>
      <c r="BS173" s="43" t="str">
        <f>IF(OR('Resultat &amp; tabell'!G145="",'Resultat &amp; tabell'!I145=""),"",'Resultat &amp; tabell'!F145)</f>
        <v/>
      </c>
      <c r="BT173" s="173">
        <f t="shared" si="1222"/>
        <v>0</v>
      </c>
      <c r="BU173" s="174">
        <f t="shared" si="1223"/>
        <v>0</v>
      </c>
      <c r="BV173" s="44">
        <f t="shared" si="1224"/>
        <v>0</v>
      </c>
      <c r="BW173" s="49"/>
      <c r="BX173" s="49"/>
      <c r="BY173" s="49"/>
      <c r="BZ173" s="49"/>
      <c r="CA173" s="49"/>
      <c r="CB173" s="14"/>
      <c r="CC173" s="49"/>
      <c r="CD173" s="49"/>
      <c r="CE173" s="14"/>
      <c r="CF173" s="14"/>
      <c r="CG173" s="49"/>
      <c r="CH173" s="49"/>
      <c r="CI173" s="49"/>
      <c r="CJ173" s="49"/>
      <c r="CK173" s="49"/>
      <c r="CL173" s="49"/>
      <c r="CM173" s="49"/>
      <c r="CN173" s="49"/>
      <c r="CO173" s="49"/>
      <c r="CP173" s="49"/>
      <c r="CQ173" s="49"/>
      <c r="CR173" s="49"/>
      <c r="CS173" s="49"/>
      <c r="CT173" s="49"/>
      <c r="CU173" s="49"/>
      <c r="CV173" s="49"/>
      <c r="CW173" s="49"/>
      <c r="CX173" s="49"/>
      <c r="CY173" s="14"/>
      <c r="CZ173" s="14"/>
      <c r="DA173" s="49"/>
      <c r="DB173" s="49"/>
      <c r="DC173" s="49"/>
      <c r="DD173" s="49"/>
      <c r="DE173" s="49"/>
      <c r="DF173" s="49"/>
      <c r="DG173" s="49"/>
      <c r="DH173" s="49"/>
      <c r="DI173" s="49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49"/>
      <c r="DU173" s="49"/>
      <c r="DV173" s="49"/>
      <c r="DW173" s="49"/>
      <c r="DX173" s="49"/>
      <c r="DY173" s="49"/>
      <c r="DZ173" s="49"/>
      <c r="EA173" s="49"/>
      <c r="EB173" s="49"/>
      <c r="EC173" s="49"/>
      <c r="ED173" s="49"/>
      <c r="EE173" s="49"/>
      <c r="EF173" s="49"/>
      <c r="EG173" s="49"/>
      <c r="EH173" s="49"/>
      <c r="EI173" s="49"/>
      <c r="EJ173" s="49"/>
      <c r="EK173" s="49"/>
      <c r="EL173" s="49"/>
      <c r="EM173" s="14"/>
      <c r="EN173" s="49"/>
      <c r="EO173" s="49"/>
      <c r="EP173" s="49"/>
      <c r="EQ173" s="49"/>
      <c r="ER173" s="49"/>
      <c r="ES173" s="49"/>
      <c r="ET173" s="49"/>
      <c r="EU173" s="49"/>
      <c r="EV173" s="49"/>
      <c r="EW173" s="49"/>
      <c r="EX173" s="49"/>
      <c r="EY173" s="49"/>
      <c r="EZ173" s="49"/>
      <c r="FA173" s="49"/>
      <c r="FB173" s="49"/>
      <c r="FC173" s="49"/>
      <c r="FD173" s="49"/>
      <c r="FE173" s="49"/>
      <c r="FF173" s="49"/>
      <c r="FG173" s="14"/>
      <c r="FH173" s="49"/>
      <c r="FI173" s="49"/>
      <c r="FJ173" s="14"/>
      <c r="FK173" s="42"/>
      <c r="FL173" s="42"/>
      <c r="FM173" s="42"/>
      <c r="FN173" s="42"/>
      <c r="FO173" s="42"/>
      <c r="FP173" s="42"/>
      <c r="FQ173" s="42"/>
      <c r="FR173" s="42"/>
      <c r="FS173" s="42"/>
      <c r="FT173" s="42"/>
      <c r="FU173" s="42"/>
      <c r="FV173" s="42"/>
      <c r="FW173" s="42"/>
      <c r="FX173" s="42"/>
      <c r="FY173" s="42"/>
      <c r="FZ173" s="44">
        <v>171</v>
      </c>
      <c r="GA173" s="44" t="str">
        <f t="shared" si="79"/>
        <v>EGJFAHLK</v>
      </c>
      <c r="GB173" s="44" t="s">
        <v>148</v>
      </c>
      <c r="GC173" s="44" t="s">
        <v>149</v>
      </c>
      <c r="GD173" s="44" t="s">
        <v>159</v>
      </c>
      <c r="GE173" s="44" t="s">
        <v>109</v>
      </c>
      <c r="GF173" s="44" t="s">
        <v>145</v>
      </c>
      <c r="GG173" s="44" t="s">
        <v>160</v>
      </c>
      <c r="GH173" s="44" t="s">
        <v>152</v>
      </c>
      <c r="GI173" s="44" t="s">
        <v>151</v>
      </c>
      <c r="GJ173" s="100" t="str">
        <f t="shared" ref="GJ173:GQ173" si="1234">VLOOKUP(GB173,$FM$3:$FN$15,2,FALSE)</f>
        <v>Elfenbenskusten</v>
      </c>
      <c r="GK173" s="100" t="str">
        <f t="shared" si="1234"/>
        <v>Iran</v>
      </c>
      <c r="GL173" s="100" t="str">
        <f t="shared" si="1234"/>
        <v>Österrike</v>
      </c>
      <c r="GM173" s="100" t="str">
        <f t="shared" si="1234"/>
        <v>Sverige</v>
      </c>
      <c r="GN173" s="100" t="str">
        <f t="shared" si="1234"/>
        <v>Sydkorea</v>
      </c>
      <c r="GO173" s="100" t="str">
        <f t="shared" si="1234"/>
        <v>Saudiarabien</v>
      </c>
      <c r="GP173" s="100" t="str">
        <f t="shared" si="1234"/>
        <v>Ghana</v>
      </c>
      <c r="GQ173" s="100" t="str">
        <f t="shared" si="1234"/>
        <v>Uzbekistan</v>
      </c>
      <c r="GR173" s="42" t="str">
        <f t="shared" si="81"/>
        <v/>
      </c>
      <c r="GS173" s="42"/>
      <c r="GT173" s="42"/>
      <c r="GU173" s="42"/>
      <c r="GV173" s="42"/>
      <c r="GW173" s="42"/>
      <c r="GX173" s="127"/>
    </row>
    <row r="174" spans="1:206" ht="14.25" customHeight="1" x14ac:dyDescent="0.35">
      <c r="A174" s="42"/>
      <c r="B174" s="43"/>
      <c r="C174" s="43"/>
      <c r="D174" s="43"/>
      <c r="E174" s="44"/>
      <c r="F174" s="43"/>
      <c r="G174" s="44"/>
      <c r="H174" s="44"/>
      <c r="I174" s="44"/>
      <c r="J174" s="57"/>
      <c r="K174" s="58"/>
      <c r="L174" s="158"/>
      <c r="M174" s="46"/>
      <c r="N174" s="46"/>
      <c r="O174" s="42"/>
      <c r="P174" s="42"/>
      <c r="Q174" s="42"/>
      <c r="R174" s="42"/>
      <c r="S174" s="42"/>
      <c r="T174" s="42"/>
      <c r="U174" s="42"/>
      <c r="V174" s="43"/>
      <c r="W174" s="42"/>
      <c r="X174" s="44"/>
      <c r="Y174" s="44"/>
      <c r="Z174" s="44"/>
      <c r="AA174" s="44"/>
      <c r="AB174" s="47"/>
      <c r="AC174" s="48"/>
      <c r="AD174" s="42"/>
      <c r="AE174" s="14"/>
      <c r="AF174" s="14"/>
      <c r="AG174" s="14"/>
      <c r="AH174" s="14"/>
      <c r="AI174" s="44"/>
      <c r="AJ174" s="44"/>
      <c r="AK174" s="44"/>
      <c r="AL174" s="57"/>
      <c r="AM174" s="58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14"/>
      <c r="BS174" s="14"/>
      <c r="BT174" s="14"/>
      <c r="BU174" s="172" t="s">
        <v>239</v>
      </c>
      <c r="BV174" s="172">
        <f>SUM(BV166:BV173)</f>
        <v>0</v>
      </c>
      <c r="BW174" s="49"/>
      <c r="BX174" s="49"/>
      <c r="BY174" s="49"/>
      <c r="BZ174" s="49"/>
      <c r="CA174" s="49"/>
      <c r="CB174" s="14"/>
      <c r="CC174" s="49"/>
      <c r="CD174" s="49"/>
      <c r="CE174" s="14"/>
      <c r="CF174" s="14"/>
      <c r="CG174" s="49"/>
      <c r="CH174" s="49"/>
      <c r="CI174" s="49"/>
      <c r="CJ174" s="49"/>
      <c r="CK174" s="49"/>
      <c r="CL174" s="49"/>
      <c r="CM174" s="49"/>
      <c r="CN174" s="49"/>
      <c r="CO174" s="49"/>
      <c r="CP174" s="49"/>
      <c r="CQ174" s="49"/>
      <c r="CR174" s="49"/>
      <c r="CS174" s="49"/>
      <c r="CT174" s="49"/>
      <c r="CU174" s="49"/>
      <c r="CV174" s="49"/>
      <c r="CW174" s="49"/>
      <c r="CX174" s="49"/>
      <c r="CY174" s="14"/>
      <c r="CZ174" s="14"/>
      <c r="DA174" s="49"/>
      <c r="DB174" s="49"/>
      <c r="DC174" s="49"/>
      <c r="DD174" s="49"/>
      <c r="DE174" s="49"/>
      <c r="DF174" s="49"/>
      <c r="DG174" s="49"/>
      <c r="DH174" s="49"/>
      <c r="DI174" s="49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49"/>
      <c r="DU174" s="49"/>
      <c r="DV174" s="49"/>
      <c r="DW174" s="49"/>
      <c r="DX174" s="49"/>
      <c r="DY174" s="49"/>
      <c r="DZ174" s="49"/>
      <c r="EA174" s="49"/>
      <c r="EB174" s="49"/>
      <c r="EC174" s="49"/>
      <c r="ED174" s="49"/>
      <c r="EE174" s="49"/>
      <c r="EF174" s="49"/>
      <c r="EG174" s="49"/>
      <c r="EH174" s="49"/>
      <c r="EI174" s="49"/>
      <c r="EJ174" s="49"/>
      <c r="EK174" s="49"/>
      <c r="EL174" s="49"/>
      <c r="EM174" s="14"/>
      <c r="EN174" s="49"/>
      <c r="EO174" s="49"/>
      <c r="EP174" s="49"/>
      <c r="EQ174" s="49"/>
      <c r="ER174" s="49"/>
      <c r="ES174" s="49"/>
      <c r="ET174" s="49"/>
      <c r="EU174" s="49"/>
      <c r="EV174" s="49"/>
      <c r="EW174" s="49"/>
      <c r="EX174" s="49"/>
      <c r="EY174" s="49"/>
      <c r="EZ174" s="49"/>
      <c r="FA174" s="49"/>
      <c r="FB174" s="49"/>
      <c r="FC174" s="49"/>
      <c r="FD174" s="49"/>
      <c r="FE174" s="49"/>
      <c r="FF174" s="49"/>
      <c r="FG174" s="14"/>
      <c r="FH174" s="49"/>
      <c r="FI174" s="49"/>
      <c r="FJ174" s="14"/>
      <c r="FK174" s="42"/>
      <c r="FL174" s="42"/>
      <c r="FM174" s="42"/>
      <c r="FN174" s="42"/>
      <c r="FO174" s="42"/>
      <c r="FP174" s="42"/>
      <c r="FQ174" s="42"/>
      <c r="FR174" s="42"/>
      <c r="FS174" s="42"/>
      <c r="FT174" s="42"/>
      <c r="FU174" s="42"/>
      <c r="FV174" s="42"/>
      <c r="FW174" s="42"/>
      <c r="FX174" s="42"/>
      <c r="FY174" s="42"/>
      <c r="FZ174" s="44">
        <v>172</v>
      </c>
      <c r="GA174" s="44" t="str">
        <f t="shared" si="79"/>
        <v>EGIFAHLK</v>
      </c>
      <c r="GB174" s="44" t="s">
        <v>148</v>
      </c>
      <c r="GC174" s="44" t="s">
        <v>149</v>
      </c>
      <c r="GD174" s="44" t="s">
        <v>150</v>
      </c>
      <c r="GE174" s="44" t="s">
        <v>109</v>
      </c>
      <c r="GF174" s="44" t="s">
        <v>145</v>
      </c>
      <c r="GG174" s="44" t="s">
        <v>160</v>
      </c>
      <c r="GH174" s="44" t="s">
        <v>152</v>
      </c>
      <c r="GI174" s="44" t="s">
        <v>151</v>
      </c>
      <c r="GJ174" s="100" t="str">
        <f t="shared" ref="GJ174:GQ174" si="1235">VLOOKUP(GB174,$FM$3:$FN$15,2,FALSE)</f>
        <v>Elfenbenskusten</v>
      </c>
      <c r="GK174" s="100" t="str">
        <f t="shared" si="1235"/>
        <v>Iran</v>
      </c>
      <c r="GL174" s="100" t="str">
        <f t="shared" si="1235"/>
        <v>Irak</v>
      </c>
      <c r="GM174" s="100" t="str">
        <f t="shared" si="1235"/>
        <v>Sverige</v>
      </c>
      <c r="GN174" s="100" t="str">
        <f t="shared" si="1235"/>
        <v>Sydkorea</v>
      </c>
      <c r="GO174" s="100" t="str">
        <f t="shared" si="1235"/>
        <v>Saudiarabien</v>
      </c>
      <c r="GP174" s="100" t="str">
        <f t="shared" si="1235"/>
        <v>Ghana</v>
      </c>
      <c r="GQ174" s="100" t="str">
        <f t="shared" si="1235"/>
        <v>Uzbekistan</v>
      </c>
      <c r="GR174" s="42" t="str">
        <f t="shared" si="81"/>
        <v/>
      </c>
      <c r="GS174" s="42"/>
      <c r="GT174" s="42"/>
      <c r="GU174" s="42"/>
      <c r="GV174" s="42"/>
      <c r="GW174" s="42"/>
      <c r="GX174" s="127"/>
    </row>
    <row r="175" spans="1:206" ht="14.25" customHeight="1" x14ac:dyDescent="0.35">
      <c r="A175" s="42"/>
      <c r="B175" s="43"/>
      <c r="C175" s="43"/>
      <c r="D175" s="43"/>
      <c r="E175" s="44"/>
      <c r="F175" s="43"/>
      <c r="G175" s="44"/>
      <c r="H175" s="44"/>
      <c r="I175" s="44"/>
      <c r="J175" s="57"/>
      <c r="K175" s="58"/>
      <c r="L175" s="158"/>
      <c r="M175" s="46"/>
      <c r="N175" s="46"/>
      <c r="O175" s="42"/>
      <c r="P175" s="42"/>
      <c r="Q175" s="42"/>
      <c r="R175" s="42"/>
      <c r="S175" s="42"/>
      <c r="T175" s="42"/>
      <c r="U175" s="42"/>
      <c r="V175" s="43"/>
      <c r="W175" s="42"/>
      <c r="X175" s="44"/>
      <c r="Y175" s="44"/>
      <c r="Z175" s="44"/>
      <c r="AA175" s="44"/>
      <c r="AB175" s="47"/>
      <c r="AC175" s="48"/>
      <c r="AD175" s="42"/>
      <c r="AE175" s="14"/>
      <c r="AF175" s="14"/>
      <c r="AG175" s="14"/>
      <c r="AH175" s="14"/>
      <c r="AI175" s="44"/>
      <c r="AJ175" s="44"/>
      <c r="AK175" s="44"/>
      <c r="AL175" s="57"/>
      <c r="AM175" s="58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54" t="s">
        <v>231</v>
      </c>
      <c r="BR175" s="14"/>
      <c r="BS175" s="14"/>
      <c r="BT175" s="14"/>
      <c r="BU175" s="49"/>
      <c r="BV175" s="49"/>
      <c r="BW175" s="49"/>
      <c r="BX175" s="49"/>
      <c r="BY175" s="49"/>
      <c r="BZ175" s="49"/>
      <c r="CA175" s="49"/>
      <c r="CB175" s="14"/>
      <c r="CC175" s="49"/>
      <c r="CD175" s="49"/>
      <c r="CE175" s="14"/>
      <c r="CF175" s="14"/>
      <c r="CG175" s="49"/>
      <c r="CH175" s="49"/>
      <c r="CI175" s="49"/>
      <c r="CJ175" s="49"/>
      <c r="CK175" s="49"/>
      <c r="CL175" s="49"/>
      <c r="CM175" s="49"/>
      <c r="CN175" s="49"/>
      <c r="CO175" s="49"/>
      <c r="CP175" s="49"/>
      <c r="CQ175" s="49"/>
      <c r="CR175" s="49"/>
      <c r="CS175" s="49"/>
      <c r="CT175" s="49"/>
      <c r="CU175" s="49"/>
      <c r="CV175" s="49"/>
      <c r="CW175" s="49"/>
      <c r="CX175" s="49"/>
      <c r="CY175" s="14"/>
      <c r="CZ175" s="14"/>
      <c r="DA175" s="49"/>
      <c r="DB175" s="49"/>
      <c r="DC175" s="49"/>
      <c r="DD175" s="49"/>
      <c r="DE175" s="49"/>
      <c r="DF175" s="49"/>
      <c r="DG175" s="49"/>
      <c r="DH175" s="49"/>
      <c r="DI175" s="49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49"/>
      <c r="DU175" s="49"/>
      <c r="DV175" s="49"/>
      <c r="DW175" s="49"/>
      <c r="DX175" s="49"/>
      <c r="DY175" s="49"/>
      <c r="DZ175" s="49"/>
      <c r="EA175" s="49"/>
      <c r="EB175" s="49"/>
      <c r="EC175" s="49"/>
      <c r="ED175" s="49"/>
      <c r="EE175" s="49"/>
      <c r="EF175" s="49"/>
      <c r="EG175" s="49"/>
      <c r="EH175" s="49"/>
      <c r="EI175" s="49"/>
      <c r="EJ175" s="49"/>
      <c r="EK175" s="49"/>
      <c r="EL175" s="49"/>
      <c r="EM175" s="14"/>
      <c r="EN175" s="49"/>
      <c r="EO175" s="49"/>
      <c r="EP175" s="49"/>
      <c r="EQ175" s="49"/>
      <c r="ER175" s="49"/>
      <c r="ES175" s="49"/>
      <c r="ET175" s="49"/>
      <c r="EU175" s="49"/>
      <c r="EV175" s="49"/>
      <c r="EW175" s="49"/>
      <c r="EX175" s="49"/>
      <c r="EY175" s="49"/>
      <c r="EZ175" s="49"/>
      <c r="FA175" s="49"/>
      <c r="FB175" s="49"/>
      <c r="FC175" s="49"/>
      <c r="FD175" s="49"/>
      <c r="FE175" s="49"/>
      <c r="FF175" s="49"/>
      <c r="FG175" s="14"/>
      <c r="FH175" s="49"/>
      <c r="FI175" s="49"/>
      <c r="FJ175" s="14"/>
      <c r="FK175" s="42"/>
      <c r="FL175" s="42"/>
      <c r="FM175" s="42"/>
      <c r="FN175" s="42"/>
      <c r="FO175" s="42"/>
      <c r="FP175" s="42"/>
      <c r="FQ175" s="42"/>
      <c r="FR175" s="42"/>
      <c r="FS175" s="42"/>
      <c r="FT175" s="42"/>
      <c r="FU175" s="42"/>
      <c r="FV175" s="42"/>
      <c r="FW175" s="42"/>
      <c r="FX175" s="42"/>
      <c r="FY175" s="42"/>
      <c r="FZ175" s="44">
        <v>173</v>
      </c>
      <c r="GA175" s="44" t="str">
        <f t="shared" si="79"/>
        <v>EGJFAHLI</v>
      </c>
      <c r="GB175" s="44" t="s">
        <v>148</v>
      </c>
      <c r="GC175" s="44" t="s">
        <v>149</v>
      </c>
      <c r="GD175" s="44" t="s">
        <v>159</v>
      </c>
      <c r="GE175" s="44" t="s">
        <v>109</v>
      </c>
      <c r="GF175" s="44" t="s">
        <v>145</v>
      </c>
      <c r="GG175" s="44" t="s">
        <v>160</v>
      </c>
      <c r="GH175" s="44" t="s">
        <v>152</v>
      </c>
      <c r="GI175" s="44" t="s">
        <v>150</v>
      </c>
      <c r="GJ175" s="100" t="str">
        <f t="shared" ref="GJ175:GQ175" si="1236">VLOOKUP(GB175,$FM$3:$FN$15,2,FALSE)</f>
        <v>Elfenbenskusten</v>
      </c>
      <c r="GK175" s="100" t="str">
        <f t="shared" si="1236"/>
        <v>Iran</v>
      </c>
      <c r="GL175" s="100" t="str">
        <f t="shared" si="1236"/>
        <v>Österrike</v>
      </c>
      <c r="GM175" s="100" t="str">
        <f t="shared" si="1236"/>
        <v>Sverige</v>
      </c>
      <c r="GN175" s="100" t="str">
        <f t="shared" si="1236"/>
        <v>Sydkorea</v>
      </c>
      <c r="GO175" s="100" t="str">
        <f t="shared" si="1236"/>
        <v>Saudiarabien</v>
      </c>
      <c r="GP175" s="100" t="str">
        <f t="shared" si="1236"/>
        <v>Ghana</v>
      </c>
      <c r="GQ175" s="100" t="str">
        <f t="shared" si="1236"/>
        <v>Irak</v>
      </c>
      <c r="GR175" s="42" t="str">
        <f t="shared" si="81"/>
        <v/>
      </c>
      <c r="GS175" s="42"/>
      <c r="GT175" s="42"/>
      <c r="GU175" s="42"/>
      <c r="GV175" s="42"/>
      <c r="GW175" s="42"/>
      <c r="GX175" s="58"/>
    </row>
    <row r="176" spans="1:206" ht="14.25" customHeight="1" x14ac:dyDescent="0.35">
      <c r="A176" s="42"/>
      <c r="B176" s="43"/>
      <c r="C176" s="43"/>
      <c r="D176" s="43"/>
      <c r="E176" s="44"/>
      <c r="F176" s="43"/>
      <c r="G176" s="44"/>
      <c r="H176" s="44"/>
      <c r="I176" s="44"/>
      <c r="J176" s="57"/>
      <c r="K176" s="58"/>
      <c r="L176" s="158"/>
      <c r="M176" s="46"/>
      <c r="N176" s="46"/>
      <c r="O176" s="42"/>
      <c r="P176" s="42"/>
      <c r="Q176" s="42"/>
      <c r="R176" s="42"/>
      <c r="S176" s="42"/>
      <c r="T176" s="42"/>
      <c r="U176" s="42"/>
      <c r="V176" s="43"/>
      <c r="W176" s="42"/>
      <c r="X176" s="44"/>
      <c r="Y176" s="44"/>
      <c r="Z176" s="44"/>
      <c r="AA176" s="44"/>
      <c r="AB176" s="47"/>
      <c r="AC176" s="48"/>
      <c r="AD176" s="42"/>
      <c r="AE176" s="14"/>
      <c r="AF176" s="14"/>
      <c r="AG176" s="14"/>
      <c r="AH176" s="14"/>
      <c r="AI176" s="44"/>
      <c r="AJ176" s="44"/>
      <c r="AK176" s="44"/>
      <c r="AL176" s="57"/>
      <c r="AM176" s="58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172" t="s">
        <v>101</v>
      </c>
      <c r="BR176" s="57" t="s">
        <v>233</v>
      </c>
      <c r="BS176" s="54" t="s">
        <v>234</v>
      </c>
      <c r="BT176" s="54" t="s">
        <v>235</v>
      </c>
      <c r="BU176" s="54" t="s">
        <v>236</v>
      </c>
      <c r="BV176" s="54" t="s">
        <v>142</v>
      </c>
      <c r="BW176" s="49"/>
      <c r="BX176" s="49"/>
      <c r="BY176" s="49"/>
      <c r="BZ176" s="49"/>
      <c r="CA176" s="49"/>
      <c r="CB176" s="14"/>
      <c r="CC176" s="49"/>
      <c r="CD176" s="49"/>
      <c r="CE176" s="14"/>
      <c r="CF176" s="14"/>
      <c r="CG176" s="49"/>
      <c r="CH176" s="49"/>
      <c r="CI176" s="49"/>
      <c r="CJ176" s="49"/>
      <c r="CK176" s="49"/>
      <c r="CL176" s="49"/>
      <c r="CM176" s="49"/>
      <c r="CN176" s="49"/>
      <c r="CO176" s="49"/>
      <c r="CP176" s="49"/>
      <c r="CQ176" s="49"/>
      <c r="CR176" s="49"/>
      <c r="CS176" s="49"/>
      <c r="CT176" s="49"/>
      <c r="CU176" s="49"/>
      <c r="CV176" s="49"/>
      <c r="CW176" s="49"/>
      <c r="CX176" s="49"/>
      <c r="CY176" s="14"/>
      <c r="CZ176" s="14"/>
      <c r="DA176" s="49"/>
      <c r="DB176" s="49"/>
      <c r="DC176" s="49"/>
      <c r="DD176" s="49"/>
      <c r="DE176" s="49"/>
      <c r="DF176" s="49"/>
      <c r="DG176" s="49"/>
      <c r="DH176" s="49"/>
      <c r="DI176" s="49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49"/>
      <c r="DU176" s="49"/>
      <c r="DV176" s="49"/>
      <c r="DW176" s="49"/>
      <c r="DX176" s="49"/>
      <c r="DY176" s="49"/>
      <c r="DZ176" s="49"/>
      <c r="EA176" s="49"/>
      <c r="EB176" s="49"/>
      <c r="EC176" s="49"/>
      <c r="ED176" s="49"/>
      <c r="EE176" s="49"/>
      <c r="EF176" s="49"/>
      <c r="EG176" s="49"/>
      <c r="EH176" s="49"/>
      <c r="EI176" s="49"/>
      <c r="EJ176" s="49"/>
      <c r="EK176" s="49"/>
      <c r="EL176" s="49"/>
      <c r="EM176" s="14"/>
      <c r="EN176" s="49"/>
      <c r="EO176" s="49"/>
      <c r="EP176" s="49"/>
      <c r="EQ176" s="49"/>
      <c r="ER176" s="49"/>
      <c r="ES176" s="49"/>
      <c r="ET176" s="49"/>
      <c r="EU176" s="49"/>
      <c r="EV176" s="49"/>
      <c r="EW176" s="49"/>
      <c r="EX176" s="49"/>
      <c r="EY176" s="49"/>
      <c r="EZ176" s="49"/>
      <c r="FA176" s="49"/>
      <c r="FB176" s="49"/>
      <c r="FC176" s="49"/>
      <c r="FD176" s="49"/>
      <c r="FE176" s="49"/>
      <c r="FF176" s="49"/>
      <c r="FG176" s="14"/>
      <c r="FH176" s="49"/>
      <c r="FI176" s="49"/>
      <c r="FJ176" s="14"/>
      <c r="FK176" s="42"/>
      <c r="FL176" s="42"/>
      <c r="FM176" s="42"/>
      <c r="FN176" s="42"/>
      <c r="FO176" s="42"/>
      <c r="FP176" s="42"/>
      <c r="FQ176" s="42"/>
      <c r="FR176" s="42"/>
      <c r="FS176" s="42"/>
      <c r="FT176" s="42"/>
      <c r="FU176" s="42"/>
      <c r="FV176" s="42"/>
      <c r="FW176" s="42"/>
      <c r="FX176" s="42"/>
      <c r="FY176" s="42"/>
      <c r="FZ176" s="44">
        <v>174</v>
      </c>
      <c r="GA176" s="44" t="str">
        <f t="shared" si="79"/>
        <v>EGJFAHIK</v>
      </c>
      <c r="GB176" s="44" t="s">
        <v>148</v>
      </c>
      <c r="GC176" s="44" t="s">
        <v>149</v>
      </c>
      <c r="GD176" s="44" t="s">
        <v>159</v>
      </c>
      <c r="GE176" s="44" t="s">
        <v>109</v>
      </c>
      <c r="GF176" s="44" t="s">
        <v>145</v>
      </c>
      <c r="GG176" s="44" t="s">
        <v>160</v>
      </c>
      <c r="GH176" s="44" t="s">
        <v>150</v>
      </c>
      <c r="GI176" s="44" t="s">
        <v>151</v>
      </c>
      <c r="GJ176" s="100" t="str">
        <f t="shared" ref="GJ176:GQ176" si="1237">VLOOKUP(GB176,$FM$3:$FN$15,2,FALSE)</f>
        <v>Elfenbenskusten</v>
      </c>
      <c r="GK176" s="100" t="str">
        <f t="shared" si="1237"/>
        <v>Iran</v>
      </c>
      <c r="GL176" s="100" t="str">
        <f t="shared" si="1237"/>
        <v>Österrike</v>
      </c>
      <c r="GM176" s="100" t="str">
        <f t="shared" si="1237"/>
        <v>Sverige</v>
      </c>
      <c r="GN176" s="100" t="str">
        <f t="shared" si="1237"/>
        <v>Sydkorea</v>
      </c>
      <c r="GO176" s="100" t="str">
        <f t="shared" si="1237"/>
        <v>Saudiarabien</v>
      </c>
      <c r="GP176" s="100" t="str">
        <f t="shared" si="1237"/>
        <v>Irak</v>
      </c>
      <c r="GQ176" s="100" t="str">
        <f t="shared" si="1237"/>
        <v>Uzbekistan</v>
      </c>
      <c r="GR176" s="42" t="str">
        <f t="shared" si="81"/>
        <v/>
      </c>
      <c r="GS176" s="42"/>
      <c r="GT176" s="42"/>
      <c r="GU176" s="42"/>
      <c r="GV176" s="42"/>
      <c r="GW176" s="42"/>
      <c r="GX176" s="127"/>
    </row>
    <row r="177" spans="1:206" ht="14.25" customHeight="1" x14ac:dyDescent="0.35">
      <c r="A177" s="42"/>
      <c r="B177" s="43"/>
      <c r="C177" s="43"/>
      <c r="D177" s="43"/>
      <c r="E177" s="44"/>
      <c r="F177" s="43"/>
      <c r="G177" s="44"/>
      <c r="H177" s="44"/>
      <c r="I177" s="44"/>
      <c r="J177" s="57"/>
      <c r="K177" s="58"/>
      <c r="L177" s="158"/>
      <c r="M177" s="46"/>
      <c r="N177" s="46"/>
      <c r="O177" s="42"/>
      <c r="P177" s="42"/>
      <c r="Q177" s="42"/>
      <c r="R177" s="42"/>
      <c r="S177" s="42"/>
      <c r="T177" s="42"/>
      <c r="U177" s="42"/>
      <c r="V177" s="43"/>
      <c r="W177" s="42"/>
      <c r="X177" s="44"/>
      <c r="Y177" s="44"/>
      <c r="Z177" s="44"/>
      <c r="AA177" s="44"/>
      <c r="AB177" s="47"/>
      <c r="AC177" s="48"/>
      <c r="AD177" s="42"/>
      <c r="AE177" s="14"/>
      <c r="AF177" s="14"/>
      <c r="AG177" s="14"/>
      <c r="AH177" s="14"/>
      <c r="AI177" s="44"/>
      <c r="AJ177" s="44"/>
      <c r="AK177" s="44"/>
      <c r="AL177" s="57"/>
      <c r="AM177" s="58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>
        <f t="shared" ref="BQ177:BQ178" si="1238">B149</f>
        <v>101</v>
      </c>
      <c r="BR177" s="45" t="str">
        <f t="shared" ref="BR177:BR178" si="1239">D149</f>
        <v>Vinnare match 97</v>
      </c>
      <c r="BS177" s="43" t="str">
        <f>IF(OR('Resultat &amp; tabell'!G149="",'Resultat &amp; tabell'!I149=""),"",'Resultat &amp; tabell'!D149)</f>
        <v/>
      </c>
      <c r="BT177" s="173">
        <f t="shared" ref="BT177:BT180" si="1240">IF(ISERROR(VLOOKUP(BR177,$BS$177:$BS$180,1,FALSE)),0,1)</f>
        <v>0</v>
      </c>
      <c r="BU177" s="174">
        <f t="shared" ref="BU177:BU180" si="1241">BT177</f>
        <v>0</v>
      </c>
      <c r="BV177" s="44">
        <f t="shared" ref="BV177:BV180" si="1242">BU177*6</f>
        <v>0</v>
      </c>
      <c r="BW177" s="49"/>
      <c r="BX177" s="49"/>
      <c r="BY177" s="49"/>
      <c r="BZ177" s="49"/>
      <c r="CA177" s="49"/>
      <c r="CB177" s="14"/>
      <c r="CC177" s="49"/>
      <c r="CD177" s="49"/>
      <c r="CE177" s="14"/>
      <c r="CF177" s="14"/>
      <c r="CG177" s="49"/>
      <c r="CH177" s="49"/>
      <c r="CI177" s="49"/>
      <c r="CJ177" s="49"/>
      <c r="CK177" s="49"/>
      <c r="CL177" s="49"/>
      <c r="CM177" s="49"/>
      <c r="CN177" s="49"/>
      <c r="CO177" s="49"/>
      <c r="CP177" s="49"/>
      <c r="CQ177" s="49"/>
      <c r="CR177" s="49"/>
      <c r="CS177" s="49"/>
      <c r="CT177" s="49"/>
      <c r="CU177" s="49"/>
      <c r="CV177" s="49"/>
      <c r="CW177" s="49"/>
      <c r="CX177" s="49"/>
      <c r="CY177" s="14"/>
      <c r="CZ177" s="14"/>
      <c r="DA177" s="49"/>
      <c r="DB177" s="49"/>
      <c r="DC177" s="49"/>
      <c r="DD177" s="49"/>
      <c r="DE177" s="49"/>
      <c r="DF177" s="49"/>
      <c r="DG177" s="49"/>
      <c r="DH177" s="49"/>
      <c r="DI177" s="49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49"/>
      <c r="DU177" s="49"/>
      <c r="DV177" s="49"/>
      <c r="DW177" s="49"/>
      <c r="DX177" s="49"/>
      <c r="DY177" s="49"/>
      <c r="DZ177" s="49"/>
      <c r="EA177" s="49"/>
      <c r="EB177" s="49"/>
      <c r="EC177" s="49"/>
      <c r="ED177" s="49"/>
      <c r="EE177" s="49"/>
      <c r="EF177" s="49"/>
      <c r="EG177" s="49"/>
      <c r="EH177" s="49"/>
      <c r="EI177" s="49"/>
      <c r="EJ177" s="49"/>
      <c r="EK177" s="49"/>
      <c r="EL177" s="49"/>
      <c r="EM177" s="14"/>
      <c r="EN177" s="49"/>
      <c r="EO177" s="49"/>
      <c r="EP177" s="49"/>
      <c r="EQ177" s="49"/>
      <c r="ER177" s="49"/>
      <c r="ES177" s="49"/>
      <c r="ET177" s="49"/>
      <c r="EU177" s="49"/>
      <c r="EV177" s="49"/>
      <c r="EW177" s="49"/>
      <c r="EX177" s="49"/>
      <c r="EY177" s="49"/>
      <c r="EZ177" s="49"/>
      <c r="FA177" s="49"/>
      <c r="FB177" s="49"/>
      <c r="FC177" s="49"/>
      <c r="FD177" s="49"/>
      <c r="FE177" s="49"/>
      <c r="FF177" s="49"/>
      <c r="FG177" s="14"/>
      <c r="FH177" s="49"/>
      <c r="FI177" s="49"/>
      <c r="FJ177" s="14"/>
      <c r="FK177" s="42"/>
      <c r="FL177" s="42"/>
      <c r="FM177" s="42"/>
      <c r="FN177" s="42"/>
      <c r="FO177" s="42"/>
      <c r="FP177" s="42"/>
      <c r="FQ177" s="42"/>
      <c r="FR177" s="42"/>
      <c r="FS177" s="42"/>
      <c r="FT177" s="42"/>
      <c r="FU177" s="42"/>
      <c r="FV177" s="42"/>
      <c r="FW177" s="42"/>
      <c r="FX177" s="42"/>
      <c r="FY177" s="42"/>
      <c r="FZ177" s="44">
        <v>175</v>
      </c>
      <c r="GA177" s="44" t="str">
        <f t="shared" si="79"/>
        <v>HJIDAGLK</v>
      </c>
      <c r="GB177" s="44" t="s">
        <v>160</v>
      </c>
      <c r="GC177" s="44" t="s">
        <v>159</v>
      </c>
      <c r="GD177" s="44" t="s">
        <v>150</v>
      </c>
      <c r="GE177" s="44" t="s">
        <v>147</v>
      </c>
      <c r="GF177" s="44" t="s">
        <v>145</v>
      </c>
      <c r="GG177" s="44" t="s">
        <v>149</v>
      </c>
      <c r="GH177" s="44" t="s">
        <v>152</v>
      </c>
      <c r="GI177" s="44" t="s">
        <v>151</v>
      </c>
      <c r="GJ177" s="100" t="str">
        <f t="shared" ref="GJ177:GQ177" si="1243">VLOOKUP(GB177,$FM$3:$FN$15,2,FALSE)</f>
        <v>Saudiarabien</v>
      </c>
      <c r="GK177" s="100" t="str">
        <f t="shared" si="1243"/>
        <v>Österrike</v>
      </c>
      <c r="GL177" s="100" t="str">
        <f t="shared" si="1243"/>
        <v>Irak</v>
      </c>
      <c r="GM177" s="100" t="str">
        <f t="shared" si="1243"/>
        <v>Australien</v>
      </c>
      <c r="GN177" s="100" t="str">
        <f t="shared" si="1243"/>
        <v>Sydkorea</v>
      </c>
      <c r="GO177" s="100" t="str">
        <f t="shared" si="1243"/>
        <v>Iran</v>
      </c>
      <c r="GP177" s="100" t="str">
        <f t="shared" si="1243"/>
        <v>Ghana</v>
      </c>
      <c r="GQ177" s="100" t="str">
        <f t="shared" si="1243"/>
        <v>Uzbekistan</v>
      </c>
      <c r="GR177" s="42" t="str">
        <f t="shared" si="81"/>
        <v/>
      </c>
      <c r="GS177" s="42"/>
      <c r="GT177" s="42"/>
      <c r="GU177" s="42"/>
      <c r="GV177" s="42"/>
      <c r="GW177" s="42"/>
      <c r="GX177" s="127"/>
    </row>
    <row r="178" spans="1:206" ht="14.25" customHeight="1" x14ac:dyDescent="0.35">
      <c r="A178" s="42"/>
      <c r="B178" s="43"/>
      <c r="C178" s="43"/>
      <c r="D178" s="43"/>
      <c r="E178" s="44"/>
      <c r="F178" s="43"/>
      <c r="G178" s="44"/>
      <c r="H178" s="44"/>
      <c r="I178" s="44"/>
      <c r="J178" s="57"/>
      <c r="K178" s="58"/>
      <c r="L178" s="158"/>
      <c r="M178" s="46"/>
      <c r="N178" s="46"/>
      <c r="O178" s="42"/>
      <c r="P178" s="42"/>
      <c r="Q178" s="42"/>
      <c r="R178" s="42"/>
      <c r="S178" s="42"/>
      <c r="T178" s="42"/>
      <c r="U178" s="42"/>
      <c r="V178" s="43"/>
      <c r="W178" s="42"/>
      <c r="X178" s="44"/>
      <c r="Y178" s="44"/>
      <c r="Z178" s="44"/>
      <c r="AA178" s="44"/>
      <c r="AB178" s="47"/>
      <c r="AC178" s="48"/>
      <c r="AD178" s="42"/>
      <c r="AE178" s="14"/>
      <c r="AF178" s="14"/>
      <c r="AG178" s="14"/>
      <c r="AH178" s="14"/>
      <c r="AI178" s="44"/>
      <c r="AJ178" s="44"/>
      <c r="AK178" s="44"/>
      <c r="AL178" s="57"/>
      <c r="AM178" s="58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>
        <f t="shared" si="1238"/>
        <v>102</v>
      </c>
      <c r="BR178" s="45" t="str">
        <f t="shared" si="1239"/>
        <v>Vinnare match 99</v>
      </c>
      <c r="BS178" s="43" t="str">
        <f>IF(OR('Resultat &amp; tabell'!G150="",'Resultat &amp; tabell'!I150=""),"",'Resultat &amp; tabell'!D150)</f>
        <v/>
      </c>
      <c r="BT178" s="173">
        <f t="shared" si="1240"/>
        <v>0</v>
      </c>
      <c r="BU178" s="174">
        <f t="shared" si="1241"/>
        <v>0</v>
      </c>
      <c r="BV178" s="44">
        <f t="shared" si="1242"/>
        <v>0</v>
      </c>
      <c r="BW178" s="49"/>
      <c r="BX178" s="49"/>
      <c r="BY178" s="49"/>
      <c r="BZ178" s="49"/>
      <c r="CA178" s="49"/>
      <c r="CB178" s="14"/>
      <c r="CC178" s="49"/>
      <c r="CD178" s="49"/>
      <c r="CE178" s="14"/>
      <c r="CF178" s="14"/>
      <c r="CG178" s="49"/>
      <c r="CH178" s="49"/>
      <c r="CI178" s="49"/>
      <c r="CJ178" s="49"/>
      <c r="CK178" s="49"/>
      <c r="CL178" s="49"/>
      <c r="CM178" s="49"/>
      <c r="CN178" s="49"/>
      <c r="CO178" s="49"/>
      <c r="CP178" s="49"/>
      <c r="CQ178" s="49"/>
      <c r="CR178" s="49"/>
      <c r="CS178" s="49"/>
      <c r="CT178" s="49"/>
      <c r="CU178" s="49"/>
      <c r="CV178" s="49"/>
      <c r="CW178" s="49"/>
      <c r="CX178" s="49"/>
      <c r="CY178" s="14"/>
      <c r="CZ178" s="14"/>
      <c r="DA178" s="49"/>
      <c r="DB178" s="49"/>
      <c r="DC178" s="49"/>
      <c r="DD178" s="49"/>
      <c r="DE178" s="49"/>
      <c r="DF178" s="49"/>
      <c r="DG178" s="49"/>
      <c r="DH178" s="49"/>
      <c r="DI178" s="49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49"/>
      <c r="DU178" s="49"/>
      <c r="DV178" s="49"/>
      <c r="DW178" s="49"/>
      <c r="DX178" s="49"/>
      <c r="DY178" s="49"/>
      <c r="DZ178" s="49"/>
      <c r="EA178" s="49"/>
      <c r="EB178" s="49"/>
      <c r="EC178" s="49"/>
      <c r="ED178" s="49"/>
      <c r="EE178" s="49"/>
      <c r="EF178" s="49"/>
      <c r="EG178" s="49"/>
      <c r="EH178" s="49"/>
      <c r="EI178" s="49"/>
      <c r="EJ178" s="49"/>
      <c r="EK178" s="49"/>
      <c r="EL178" s="49"/>
      <c r="EM178" s="14"/>
      <c r="EN178" s="49"/>
      <c r="EO178" s="49"/>
      <c r="EP178" s="49"/>
      <c r="EQ178" s="49"/>
      <c r="ER178" s="49"/>
      <c r="ES178" s="49"/>
      <c r="ET178" s="49"/>
      <c r="EU178" s="49"/>
      <c r="EV178" s="49"/>
      <c r="EW178" s="49"/>
      <c r="EX178" s="49"/>
      <c r="EY178" s="49"/>
      <c r="EZ178" s="49"/>
      <c r="FA178" s="49"/>
      <c r="FB178" s="49"/>
      <c r="FC178" s="49"/>
      <c r="FD178" s="49"/>
      <c r="FE178" s="49"/>
      <c r="FF178" s="49"/>
      <c r="FG178" s="14"/>
      <c r="FH178" s="49"/>
      <c r="FI178" s="49"/>
      <c r="FJ178" s="14"/>
      <c r="FK178" s="42"/>
      <c r="FL178" s="42"/>
      <c r="FM178" s="42"/>
      <c r="FN178" s="42"/>
      <c r="FO178" s="42"/>
      <c r="FP178" s="42"/>
      <c r="FQ178" s="42"/>
      <c r="FR178" s="42"/>
      <c r="FS178" s="42"/>
      <c r="FT178" s="42"/>
      <c r="FU178" s="42"/>
      <c r="FV178" s="42"/>
      <c r="FW178" s="42"/>
      <c r="FX178" s="42"/>
      <c r="FY178" s="42"/>
      <c r="FZ178" s="44">
        <v>176</v>
      </c>
      <c r="GA178" s="44" t="str">
        <f t="shared" si="79"/>
        <v>HJIDAFLK</v>
      </c>
      <c r="GB178" s="44" t="s">
        <v>160</v>
      </c>
      <c r="GC178" s="44" t="s">
        <v>159</v>
      </c>
      <c r="GD178" s="44" t="s">
        <v>150</v>
      </c>
      <c r="GE178" s="44" t="s">
        <v>147</v>
      </c>
      <c r="GF178" s="44" t="s">
        <v>145</v>
      </c>
      <c r="GG178" s="44" t="s">
        <v>109</v>
      </c>
      <c r="GH178" s="44" t="s">
        <v>152</v>
      </c>
      <c r="GI178" s="44" t="s">
        <v>151</v>
      </c>
      <c r="GJ178" s="100" t="str">
        <f t="shared" ref="GJ178:GQ178" si="1244">VLOOKUP(GB178,$FM$3:$FN$15,2,FALSE)</f>
        <v>Saudiarabien</v>
      </c>
      <c r="GK178" s="100" t="str">
        <f t="shared" si="1244"/>
        <v>Österrike</v>
      </c>
      <c r="GL178" s="100" t="str">
        <f t="shared" si="1244"/>
        <v>Irak</v>
      </c>
      <c r="GM178" s="100" t="str">
        <f t="shared" si="1244"/>
        <v>Australien</v>
      </c>
      <c r="GN178" s="100" t="str">
        <f t="shared" si="1244"/>
        <v>Sydkorea</v>
      </c>
      <c r="GO178" s="100" t="str">
        <f t="shared" si="1244"/>
        <v>Sverige</v>
      </c>
      <c r="GP178" s="100" t="str">
        <f t="shared" si="1244"/>
        <v>Ghana</v>
      </c>
      <c r="GQ178" s="100" t="str">
        <f t="shared" si="1244"/>
        <v>Uzbekistan</v>
      </c>
      <c r="GR178" s="42" t="str">
        <f t="shared" si="81"/>
        <v/>
      </c>
      <c r="GS178" s="42"/>
      <c r="GT178" s="42"/>
      <c r="GU178" s="42"/>
      <c r="GV178" s="42"/>
      <c r="GW178" s="42"/>
      <c r="GX178" s="42"/>
    </row>
    <row r="179" spans="1:206" ht="14.25" customHeight="1" x14ac:dyDescent="0.35">
      <c r="A179" s="42"/>
      <c r="B179" s="43"/>
      <c r="C179" s="43"/>
      <c r="D179" s="43"/>
      <c r="E179" s="44"/>
      <c r="F179" s="43"/>
      <c r="G179" s="44"/>
      <c r="H179" s="44"/>
      <c r="I179" s="44"/>
      <c r="J179" s="57"/>
      <c r="K179" s="58"/>
      <c r="L179" s="158"/>
      <c r="M179" s="46"/>
      <c r="N179" s="46"/>
      <c r="O179" s="42"/>
      <c r="P179" s="42"/>
      <c r="Q179" s="42"/>
      <c r="R179" s="42"/>
      <c r="S179" s="42"/>
      <c r="T179" s="42"/>
      <c r="U179" s="42"/>
      <c r="V179" s="43"/>
      <c r="W179" s="42"/>
      <c r="X179" s="44"/>
      <c r="Y179" s="44"/>
      <c r="Z179" s="44"/>
      <c r="AA179" s="44"/>
      <c r="AB179" s="47"/>
      <c r="AC179" s="48"/>
      <c r="AD179" s="42"/>
      <c r="AE179" s="14"/>
      <c r="AF179" s="14"/>
      <c r="AG179" s="14"/>
      <c r="AH179" s="14"/>
      <c r="AI179" s="44"/>
      <c r="AJ179" s="44"/>
      <c r="AK179" s="44"/>
      <c r="AL179" s="57"/>
      <c r="AM179" s="58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>
        <f t="shared" ref="BQ179:BQ180" si="1245">B149</f>
        <v>101</v>
      </c>
      <c r="BR179" s="45" t="str">
        <f t="shared" ref="BR179:BR180" si="1246">F149</f>
        <v>Vinnare match 98</v>
      </c>
      <c r="BS179" s="43" t="str">
        <f>IF(OR('Resultat &amp; tabell'!G149="",'Resultat &amp; tabell'!I149=""),"",'Resultat &amp; tabell'!F149)</f>
        <v/>
      </c>
      <c r="BT179" s="173">
        <f t="shared" si="1240"/>
        <v>0</v>
      </c>
      <c r="BU179" s="174">
        <f t="shared" si="1241"/>
        <v>0</v>
      </c>
      <c r="BV179" s="44">
        <f t="shared" si="1242"/>
        <v>0</v>
      </c>
      <c r="BW179" s="49"/>
      <c r="BX179" s="49"/>
      <c r="BY179" s="49"/>
      <c r="BZ179" s="49"/>
      <c r="CA179" s="49"/>
      <c r="CB179" s="14"/>
      <c r="CC179" s="49"/>
      <c r="CD179" s="49"/>
      <c r="CE179" s="14"/>
      <c r="CF179" s="14"/>
      <c r="CG179" s="49"/>
      <c r="CH179" s="49"/>
      <c r="CI179" s="49"/>
      <c r="CJ179" s="49"/>
      <c r="CK179" s="49"/>
      <c r="CL179" s="49"/>
      <c r="CM179" s="49"/>
      <c r="CN179" s="49"/>
      <c r="CO179" s="49"/>
      <c r="CP179" s="49"/>
      <c r="CQ179" s="49"/>
      <c r="CR179" s="49"/>
      <c r="CS179" s="49"/>
      <c r="CT179" s="49"/>
      <c r="CU179" s="49"/>
      <c r="CV179" s="49"/>
      <c r="CW179" s="49"/>
      <c r="CX179" s="49"/>
      <c r="CY179" s="14"/>
      <c r="CZ179" s="14"/>
      <c r="DA179" s="49"/>
      <c r="DB179" s="49"/>
      <c r="DC179" s="49"/>
      <c r="DD179" s="49"/>
      <c r="DE179" s="49"/>
      <c r="DF179" s="49"/>
      <c r="DG179" s="49"/>
      <c r="DH179" s="49"/>
      <c r="DI179" s="49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49"/>
      <c r="DU179" s="49"/>
      <c r="DV179" s="49"/>
      <c r="DW179" s="49"/>
      <c r="DX179" s="49"/>
      <c r="DY179" s="49"/>
      <c r="DZ179" s="49"/>
      <c r="EA179" s="49"/>
      <c r="EB179" s="49"/>
      <c r="EC179" s="49"/>
      <c r="ED179" s="49"/>
      <c r="EE179" s="49"/>
      <c r="EF179" s="49"/>
      <c r="EG179" s="49"/>
      <c r="EH179" s="49"/>
      <c r="EI179" s="49"/>
      <c r="EJ179" s="49"/>
      <c r="EK179" s="49"/>
      <c r="EL179" s="49"/>
      <c r="EM179" s="14"/>
      <c r="EN179" s="49"/>
      <c r="EO179" s="49"/>
      <c r="EP179" s="49"/>
      <c r="EQ179" s="49"/>
      <c r="ER179" s="49"/>
      <c r="ES179" s="49"/>
      <c r="ET179" s="49"/>
      <c r="EU179" s="49"/>
      <c r="EV179" s="49"/>
      <c r="EW179" s="49"/>
      <c r="EX179" s="49"/>
      <c r="EY179" s="49"/>
      <c r="EZ179" s="49"/>
      <c r="FA179" s="49"/>
      <c r="FB179" s="49"/>
      <c r="FC179" s="49"/>
      <c r="FD179" s="49"/>
      <c r="FE179" s="49"/>
      <c r="FF179" s="49"/>
      <c r="FG179" s="14"/>
      <c r="FH179" s="49"/>
      <c r="FI179" s="49"/>
      <c r="FJ179" s="14"/>
      <c r="FK179" s="42"/>
      <c r="FL179" s="42"/>
      <c r="FM179" s="42"/>
      <c r="FN179" s="42"/>
      <c r="FO179" s="42"/>
      <c r="FP179" s="42"/>
      <c r="FQ179" s="42"/>
      <c r="FR179" s="42"/>
      <c r="FS179" s="42"/>
      <c r="FT179" s="42"/>
      <c r="FU179" s="42"/>
      <c r="FV179" s="42"/>
      <c r="FW179" s="42"/>
      <c r="FX179" s="42"/>
      <c r="FY179" s="42"/>
      <c r="FZ179" s="44">
        <v>177</v>
      </c>
      <c r="GA179" s="44" t="str">
        <f t="shared" si="79"/>
        <v>IGJDAFLK</v>
      </c>
      <c r="GB179" s="44" t="s">
        <v>150</v>
      </c>
      <c r="GC179" s="44" t="s">
        <v>149</v>
      </c>
      <c r="GD179" s="44" t="s">
        <v>159</v>
      </c>
      <c r="GE179" s="44" t="s">
        <v>147</v>
      </c>
      <c r="GF179" s="44" t="s">
        <v>145</v>
      </c>
      <c r="GG179" s="44" t="s">
        <v>109</v>
      </c>
      <c r="GH179" s="44" t="s">
        <v>152</v>
      </c>
      <c r="GI179" s="44" t="s">
        <v>151</v>
      </c>
      <c r="GJ179" s="100" t="str">
        <f t="shared" ref="GJ179:GQ179" si="1247">VLOOKUP(GB179,$FM$3:$FN$15,2,FALSE)</f>
        <v>Irak</v>
      </c>
      <c r="GK179" s="100" t="str">
        <f t="shared" si="1247"/>
        <v>Iran</v>
      </c>
      <c r="GL179" s="100" t="str">
        <f t="shared" si="1247"/>
        <v>Österrike</v>
      </c>
      <c r="GM179" s="100" t="str">
        <f t="shared" si="1247"/>
        <v>Australien</v>
      </c>
      <c r="GN179" s="100" t="str">
        <f t="shared" si="1247"/>
        <v>Sydkorea</v>
      </c>
      <c r="GO179" s="100" t="str">
        <f t="shared" si="1247"/>
        <v>Sverige</v>
      </c>
      <c r="GP179" s="100" t="str">
        <f t="shared" si="1247"/>
        <v>Ghana</v>
      </c>
      <c r="GQ179" s="100" t="str">
        <f t="shared" si="1247"/>
        <v>Uzbekistan</v>
      </c>
      <c r="GR179" s="42" t="str">
        <f t="shared" si="81"/>
        <v/>
      </c>
      <c r="GS179" s="42"/>
      <c r="GT179" s="42"/>
      <c r="GU179" s="42"/>
      <c r="GV179" s="42"/>
      <c r="GW179" s="42"/>
      <c r="GX179" s="42"/>
    </row>
    <row r="180" spans="1:206" ht="14.25" customHeight="1" x14ac:dyDescent="0.35">
      <c r="A180" s="42"/>
      <c r="B180" s="43"/>
      <c r="C180" s="43"/>
      <c r="D180" s="43"/>
      <c r="E180" s="44"/>
      <c r="F180" s="43"/>
      <c r="G180" s="44"/>
      <c r="H180" s="44"/>
      <c r="I180" s="44"/>
      <c r="J180" s="57"/>
      <c r="K180" s="58"/>
      <c r="L180" s="158"/>
      <c r="M180" s="46"/>
      <c r="N180" s="46"/>
      <c r="O180" s="42"/>
      <c r="P180" s="42"/>
      <c r="Q180" s="42"/>
      <c r="R180" s="42"/>
      <c r="S180" s="42"/>
      <c r="T180" s="42"/>
      <c r="U180" s="42"/>
      <c r="V180" s="43"/>
      <c r="W180" s="42"/>
      <c r="X180" s="44"/>
      <c r="Y180" s="44"/>
      <c r="Z180" s="44"/>
      <c r="AA180" s="44"/>
      <c r="AB180" s="47"/>
      <c r="AC180" s="48"/>
      <c r="AD180" s="42"/>
      <c r="AE180" s="14"/>
      <c r="AF180" s="14"/>
      <c r="AG180" s="14"/>
      <c r="AH180" s="14"/>
      <c r="AI180" s="44"/>
      <c r="AJ180" s="44"/>
      <c r="AK180" s="44"/>
      <c r="AL180" s="57"/>
      <c r="AM180" s="58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>
        <f t="shared" si="1245"/>
        <v>102</v>
      </c>
      <c r="BR180" s="45" t="str">
        <f t="shared" si="1246"/>
        <v>Vinnare match 100</v>
      </c>
      <c r="BS180" s="43" t="str">
        <f>IF(OR('Resultat &amp; tabell'!G150="",'Resultat &amp; tabell'!I150=""),"",'Resultat &amp; tabell'!F150)</f>
        <v/>
      </c>
      <c r="BT180" s="173">
        <f t="shared" si="1240"/>
        <v>0</v>
      </c>
      <c r="BU180" s="174">
        <f t="shared" si="1241"/>
        <v>0</v>
      </c>
      <c r="BV180" s="44">
        <f t="shared" si="1242"/>
        <v>0</v>
      </c>
      <c r="BW180" s="49"/>
      <c r="BX180" s="49"/>
      <c r="BY180" s="49"/>
      <c r="BZ180" s="49"/>
      <c r="CA180" s="49"/>
      <c r="CB180" s="14"/>
      <c r="CC180" s="49"/>
      <c r="CD180" s="49"/>
      <c r="CE180" s="14"/>
      <c r="CF180" s="14"/>
      <c r="CG180" s="49"/>
      <c r="CH180" s="49"/>
      <c r="CI180" s="49"/>
      <c r="CJ180" s="49"/>
      <c r="CK180" s="49"/>
      <c r="CL180" s="49"/>
      <c r="CM180" s="49"/>
      <c r="CN180" s="49"/>
      <c r="CO180" s="49"/>
      <c r="CP180" s="49"/>
      <c r="CQ180" s="49"/>
      <c r="CR180" s="49"/>
      <c r="CS180" s="49"/>
      <c r="CT180" s="49"/>
      <c r="CU180" s="49"/>
      <c r="CV180" s="49"/>
      <c r="CW180" s="49"/>
      <c r="CX180" s="49"/>
      <c r="CY180" s="14"/>
      <c r="CZ180" s="14"/>
      <c r="DA180" s="49"/>
      <c r="DB180" s="49"/>
      <c r="DC180" s="49"/>
      <c r="DD180" s="49"/>
      <c r="DE180" s="49"/>
      <c r="DF180" s="49"/>
      <c r="DG180" s="49"/>
      <c r="DH180" s="49"/>
      <c r="DI180" s="49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49"/>
      <c r="DU180" s="49"/>
      <c r="DV180" s="49"/>
      <c r="DW180" s="49"/>
      <c r="DX180" s="49"/>
      <c r="DY180" s="49"/>
      <c r="DZ180" s="49"/>
      <c r="EA180" s="49"/>
      <c r="EB180" s="49"/>
      <c r="EC180" s="49"/>
      <c r="ED180" s="49"/>
      <c r="EE180" s="49"/>
      <c r="EF180" s="49"/>
      <c r="EG180" s="49"/>
      <c r="EH180" s="49"/>
      <c r="EI180" s="49"/>
      <c r="EJ180" s="49"/>
      <c r="EK180" s="49"/>
      <c r="EL180" s="49"/>
      <c r="EM180" s="14"/>
      <c r="EN180" s="49"/>
      <c r="EO180" s="49"/>
      <c r="EP180" s="49"/>
      <c r="EQ180" s="49"/>
      <c r="ER180" s="49"/>
      <c r="ES180" s="49"/>
      <c r="ET180" s="49"/>
      <c r="EU180" s="49"/>
      <c r="EV180" s="49"/>
      <c r="EW180" s="49"/>
      <c r="EX180" s="49"/>
      <c r="EY180" s="49"/>
      <c r="EZ180" s="49"/>
      <c r="FA180" s="49"/>
      <c r="FB180" s="49"/>
      <c r="FC180" s="49"/>
      <c r="FD180" s="49"/>
      <c r="FE180" s="49"/>
      <c r="FF180" s="49"/>
      <c r="FG180" s="14"/>
      <c r="FH180" s="49"/>
      <c r="FI180" s="49"/>
      <c r="FJ180" s="14"/>
      <c r="FK180" s="42"/>
      <c r="FL180" s="42"/>
      <c r="FM180" s="42"/>
      <c r="FN180" s="42"/>
      <c r="FO180" s="42"/>
      <c r="FP180" s="42"/>
      <c r="FQ180" s="42"/>
      <c r="FR180" s="42"/>
      <c r="FS180" s="42"/>
      <c r="FT180" s="42"/>
      <c r="FU180" s="42"/>
      <c r="FV180" s="42"/>
      <c r="FW180" s="42"/>
      <c r="FX180" s="42"/>
      <c r="FY180" s="42"/>
      <c r="FZ180" s="44">
        <v>178</v>
      </c>
      <c r="GA180" s="44" t="str">
        <f t="shared" si="79"/>
        <v>HGJDAFLK</v>
      </c>
      <c r="GB180" s="44" t="s">
        <v>160</v>
      </c>
      <c r="GC180" s="44" t="s">
        <v>149</v>
      </c>
      <c r="GD180" s="44" t="s">
        <v>159</v>
      </c>
      <c r="GE180" s="44" t="s">
        <v>147</v>
      </c>
      <c r="GF180" s="44" t="s">
        <v>145</v>
      </c>
      <c r="GG180" s="44" t="s">
        <v>109</v>
      </c>
      <c r="GH180" s="44" t="s">
        <v>152</v>
      </c>
      <c r="GI180" s="44" t="s">
        <v>151</v>
      </c>
      <c r="GJ180" s="100" t="str">
        <f t="shared" ref="GJ180:GQ180" si="1248">VLOOKUP(GB180,$FM$3:$FN$15,2,FALSE)</f>
        <v>Saudiarabien</v>
      </c>
      <c r="GK180" s="100" t="str">
        <f t="shared" si="1248"/>
        <v>Iran</v>
      </c>
      <c r="GL180" s="100" t="str">
        <f t="shared" si="1248"/>
        <v>Österrike</v>
      </c>
      <c r="GM180" s="100" t="str">
        <f t="shared" si="1248"/>
        <v>Australien</v>
      </c>
      <c r="GN180" s="100" t="str">
        <f t="shared" si="1248"/>
        <v>Sydkorea</v>
      </c>
      <c r="GO180" s="100" t="str">
        <f t="shared" si="1248"/>
        <v>Sverige</v>
      </c>
      <c r="GP180" s="100" t="str">
        <f t="shared" si="1248"/>
        <v>Ghana</v>
      </c>
      <c r="GQ180" s="100" t="str">
        <f t="shared" si="1248"/>
        <v>Uzbekistan</v>
      </c>
      <c r="GR180" s="42" t="str">
        <f t="shared" si="81"/>
        <v/>
      </c>
      <c r="GS180" s="42"/>
      <c r="GT180" s="42"/>
      <c r="GU180" s="42"/>
      <c r="GV180" s="42"/>
      <c r="GW180" s="42"/>
      <c r="GX180" s="42"/>
    </row>
    <row r="181" spans="1:206" ht="14.25" customHeight="1" x14ac:dyDescent="0.35">
      <c r="A181" s="42"/>
      <c r="B181" s="43"/>
      <c r="C181" s="43"/>
      <c r="D181" s="43"/>
      <c r="E181" s="44"/>
      <c r="F181" s="43"/>
      <c r="G181" s="44"/>
      <c r="H181" s="44"/>
      <c r="I181" s="44"/>
      <c r="J181" s="57"/>
      <c r="K181" s="58"/>
      <c r="L181" s="158"/>
      <c r="M181" s="46"/>
      <c r="N181" s="46"/>
      <c r="O181" s="42"/>
      <c r="P181" s="42"/>
      <c r="Q181" s="42"/>
      <c r="R181" s="42"/>
      <c r="S181" s="42"/>
      <c r="T181" s="42"/>
      <c r="U181" s="42"/>
      <c r="V181" s="43"/>
      <c r="W181" s="42"/>
      <c r="X181" s="44"/>
      <c r="Y181" s="44"/>
      <c r="Z181" s="44"/>
      <c r="AA181" s="44"/>
      <c r="AB181" s="47"/>
      <c r="AC181" s="48"/>
      <c r="AD181" s="42"/>
      <c r="AE181" s="14"/>
      <c r="AF181" s="14"/>
      <c r="AG181" s="14"/>
      <c r="AH181" s="14"/>
      <c r="AI181" s="44"/>
      <c r="AJ181" s="44"/>
      <c r="AK181" s="44"/>
      <c r="AL181" s="57"/>
      <c r="AM181" s="58"/>
      <c r="AN181" s="49"/>
      <c r="AO181" s="49"/>
      <c r="AP181" s="49"/>
      <c r="AQ181" s="49"/>
      <c r="AR181" s="49"/>
      <c r="AS181" s="49"/>
      <c r="AT181" s="49"/>
      <c r="AU181" s="49"/>
      <c r="AV181" s="49"/>
      <c r="AW181" s="49"/>
      <c r="AX181" s="49"/>
      <c r="AY181" s="49"/>
      <c r="AZ181" s="49"/>
      <c r="BA181" s="49"/>
      <c r="BB181" s="49"/>
      <c r="BC181" s="49"/>
      <c r="BD181" s="49"/>
      <c r="BE181" s="49"/>
      <c r="BF181" s="49"/>
      <c r="BG181" s="49"/>
      <c r="BH181" s="49"/>
      <c r="BI181" s="49"/>
      <c r="BJ181" s="49"/>
      <c r="BK181" s="49"/>
      <c r="BL181" s="49"/>
      <c r="BM181" s="49"/>
      <c r="BN181" s="49"/>
      <c r="BO181" s="49"/>
      <c r="BP181" s="49"/>
      <c r="BQ181" s="49"/>
      <c r="BR181" s="14"/>
      <c r="BS181" s="14"/>
      <c r="BT181" s="14"/>
      <c r="BU181" s="172" t="s">
        <v>239</v>
      </c>
      <c r="BV181" s="172">
        <f>SUM(BV177:BV180)</f>
        <v>0</v>
      </c>
      <c r="BW181" s="49"/>
      <c r="BX181" s="49"/>
      <c r="BY181" s="49"/>
      <c r="BZ181" s="49"/>
      <c r="CA181" s="49"/>
      <c r="CB181" s="14"/>
      <c r="CC181" s="49"/>
      <c r="CD181" s="49"/>
      <c r="CE181" s="14"/>
      <c r="CF181" s="14"/>
      <c r="CG181" s="49"/>
      <c r="CH181" s="49"/>
      <c r="CI181" s="49"/>
      <c r="CJ181" s="49"/>
      <c r="CK181" s="49"/>
      <c r="CL181" s="49"/>
      <c r="CM181" s="49"/>
      <c r="CN181" s="49"/>
      <c r="CO181" s="49"/>
      <c r="CP181" s="49"/>
      <c r="CQ181" s="49"/>
      <c r="CR181" s="49"/>
      <c r="CS181" s="49"/>
      <c r="CT181" s="49"/>
      <c r="CU181" s="49"/>
      <c r="CV181" s="49"/>
      <c r="CW181" s="49"/>
      <c r="CX181" s="49"/>
      <c r="CY181" s="14"/>
      <c r="CZ181" s="14"/>
      <c r="DA181" s="49"/>
      <c r="DB181" s="49"/>
      <c r="DC181" s="49"/>
      <c r="DD181" s="49"/>
      <c r="DE181" s="49"/>
      <c r="DF181" s="49"/>
      <c r="DG181" s="49"/>
      <c r="DH181" s="49"/>
      <c r="DI181" s="49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49"/>
      <c r="DU181" s="49"/>
      <c r="DV181" s="49"/>
      <c r="DW181" s="49"/>
      <c r="DX181" s="49"/>
      <c r="DY181" s="49"/>
      <c r="DZ181" s="49"/>
      <c r="EA181" s="49"/>
      <c r="EB181" s="49"/>
      <c r="EC181" s="49"/>
      <c r="ED181" s="49"/>
      <c r="EE181" s="49"/>
      <c r="EF181" s="49"/>
      <c r="EG181" s="49"/>
      <c r="EH181" s="49"/>
      <c r="EI181" s="49"/>
      <c r="EJ181" s="49"/>
      <c r="EK181" s="49"/>
      <c r="EL181" s="49"/>
      <c r="EM181" s="14"/>
      <c r="EN181" s="49"/>
      <c r="EO181" s="49"/>
      <c r="EP181" s="49"/>
      <c r="EQ181" s="49"/>
      <c r="ER181" s="49"/>
      <c r="ES181" s="49"/>
      <c r="ET181" s="49"/>
      <c r="EU181" s="49"/>
      <c r="EV181" s="49"/>
      <c r="EW181" s="49"/>
      <c r="EX181" s="49"/>
      <c r="EY181" s="49"/>
      <c r="EZ181" s="49"/>
      <c r="FA181" s="49"/>
      <c r="FB181" s="49"/>
      <c r="FC181" s="49"/>
      <c r="FD181" s="49"/>
      <c r="FE181" s="49"/>
      <c r="FF181" s="49"/>
      <c r="FG181" s="14"/>
      <c r="FH181" s="49"/>
      <c r="FI181" s="49"/>
      <c r="FJ181" s="14"/>
      <c r="FK181" s="42"/>
      <c r="FL181" s="42"/>
      <c r="FM181" s="42"/>
      <c r="FN181" s="42"/>
      <c r="FO181" s="42"/>
      <c r="FP181" s="42"/>
      <c r="FQ181" s="42"/>
      <c r="FR181" s="42"/>
      <c r="FS181" s="42"/>
      <c r="FT181" s="42"/>
      <c r="FU181" s="42"/>
      <c r="FV181" s="42"/>
      <c r="FW181" s="42"/>
      <c r="FX181" s="42"/>
      <c r="FY181" s="42"/>
      <c r="FZ181" s="44">
        <v>179</v>
      </c>
      <c r="GA181" s="44" t="str">
        <f t="shared" si="79"/>
        <v>HGIDAFLK</v>
      </c>
      <c r="GB181" s="44" t="s">
        <v>160</v>
      </c>
      <c r="GC181" s="44" t="s">
        <v>149</v>
      </c>
      <c r="GD181" s="44" t="s">
        <v>150</v>
      </c>
      <c r="GE181" s="44" t="s">
        <v>147</v>
      </c>
      <c r="GF181" s="44" t="s">
        <v>145</v>
      </c>
      <c r="GG181" s="44" t="s">
        <v>109</v>
      </c>
      <c r="GH181" s="44" t="s">
        <v>152</v>
      </c>
      <c r="GI181" s="44" t="s">
        <v>151</v>
      </c>
      <c r="GJ181" s="100" t="str">
        <f t="shared" ref="GJ181:GQ181" si="1249">VLOOKUP(GB181,$FM$3:$FN$15,2,FALSE)</f>
        <v>Saudiarabien</v>
      </c>
      <c r="GK181" s="100" t="str">
        <f t="shared" si="1249"/>
        <v>Iran</v>
      </c>
      <c r="GL181" s="100" t="str">
        <f t="shared" si="1249"/>
        <v>Irak</v>
      </c>
      <c r="GM181" s="100" t="str">
        <f t="shared" si="1249"/>
        <v>Australien</v>
      </c>
      <c r="GN181" s="100" t="str">
        <f t="shared" si="1249"/>
        <v>Sydkorea</v>
      </c>
      <c r="GO181" s="100" t="str">
        <f t="shared" si="1249"/>
        <v>Sverige</v>
      </c>
      <c r="GP181" s="100" t="str">
        <f t="shared" si="1249"/>
        <v>Ghana</v>
      </c>
      <c r="GQ181" s="100" t="str">
        <f t="shared" si="1249"/>
        <v>Uzbekistan</v>
      </c>
      <c r="GR181" s="42" t="str">
        <f t="shared" si="81"/>
        <v/>
      </c>
      <c r="GS181" s="42"/>
      <c r="GT181" s="42"/>
      <c r="GU181" s="42"/>
      <c r="GV181" s="42"/>
      <c r="GW181" s="42"/>
      <c r="GX181" s="42"/>
    </row>
    <row r="182" spans="1:206" ht="14.25" customHeight="1" x14ac:dyDescent="0.35">
      <c r="A182" s="42"/>
      <c r="B182" s="43"/>
      <c r="C182" s="43"/>
      <c r="D182" s="43"/>
      <c r="E182" s="44"/>
      <c r="F182" s="43"/>
      <c r="G182" s="44"/>
      <c r="H182" s="44"/>
      <c r="I182" s="44"/>
      <c r="J182" s="57"/>
      <c r="K182" s="58"/>
      <c r="L182" s="158"/>
      <c r="M182" s="46"/>
      <c r="N182" s="46"/>
      <c r="O182" s="42"/>
      <c r="P182" s="42"/>
      <c r="Q182" s="42"/>
      <c r="R182" s="42"/>
      <c r="S182" s="42"/>
      <c r="T182" s="42"/>
      <c r="U182" s="42"/>
      <c r="V182" s="43"/>
      <c r="W182" s="42"/>
      <c r="X182" s="44"/>
      <c r="Y182" s="44"/>
      <c r="Z182" s="44"/>
      <c r="AA182" s="44"/>
      <c r="AB182" s="47"/>
      <c r="AC182" s="48"/>
      <c r="AD182" s="42"/>
      <c r="AE182" s="14"/>
      <c r="AF182" s="14"/>
      <c r="AG182" s="14"/>
      <c r="AH182" s="14"/>
      <c r="AI182" s="44"/>
      <c r="AJ182" s="44"/>
      <c r="AK182" s="44"/>
      <c r="AL182" s="57"/>
      <c r="AM182" s="58"/>
      <c r="AN182" s="49"/>
      <c r="AO182" s="49"/>
      <c r="AP182" s="49"/>
      <c r="AQ182" s="49"/>
      <c r="AR182" s="49"/>
      <c r="AS182" s="49"/>
      <c r="AT182" s="49"/>
      <c r="AU182" s="49"/>
      <c r="AV182" s="49"/>
      <c r="AW182" s="49"/>
      <c r="AX182" s="49"/>
      <c r="AY182" s="49"/>
      <c r="AZ182" s="49"/>
      <c r="BA182" s="49"/>
      <c r="BB182" s="49"/>
      <c r="BC182" s="49"/>
      <c r="BD182" s="49"/>
      <c r="BE182" s="49"/>
      <c r="BF182" s="49"/>
      <c r="BG182" s="49"/>
      <c r="BH182" s="49"/>
      <c r="BI182" s="49"/>
      <c r="BJ182" s="49"/>
      <c r="BK182" s="49"/>
      <c r="BL182" s="49"/>
      <c r="BM182" s="49"/>
      <c r="BN182" s="49"/>
      <c r="BO182" s="49"/>
      <c r="BP182" s="49"/>
      <c r="BQ182" s="54" t="s">
        <v>78</v>
      </c>
      <c r="BR182" s="14"/>
      <c r="BS182" s="14"/>
      <c r="BT182" s="14"/>
      <c r="BU182" s="49"/>
      <c r="BV182" s="49"/>
      <c r="BW182" s="49"/>
      <c r="BX182" s="49"/>
      <c r="BY182" s="49"/>
      <c r="BZ182" s="49"/>
      <c r="CA182" s="49"/>
      <c r="CB182" s="14"/>
      <c r="CC182" s="49"/>
      <c r="CD182" s="49"/>
      <c r="CE182" s="14"/>
      <c r="CF182" s="14"/>
      <c r="CG182" s="49"/>
      <c r="CH182" s="49"/>
      <c r="CI182" s="49"/>
      <c r="CJ182" s="49"/>
      <c r="CK182" s="49"/>
      <c r="CL182" s="49"/>
      <c r="CM182" s="49"/>
      <c r="CN182" s="49"/>
      <c r="CO182" s="49"/>
      <c r="CP182" s="49"/>
      <c r="CQ182" s="49"/>
      <c r="CR182" s="49"/>
      <c r="CS182" s="49"/>
      <c r="CT182" s="49"/>
      <c r="CU182" s="49"/>
      <c r="CV182" s="49"/>
      <c r="CW182" s="49"/>
      <c r="CX182" s="49"/>
      <c r="CY182" s="14"/>
      <c r="CZ182" s="14"/>
      <c r="DA182" s="49"/>
      <c r="DB182" s="49"/>
      <c r="DC182" s="49"/>
      <c r="DD182" s="49"/>
      <c r="DE182" s="49"/>
      <c r="DF182" s="49"/>
      <c r="DG182" s="49"/>
      <c r="DH182" s="49"/>
      <c r="DI182" s="49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49"/>
      <c r="DU182" s="49"/>
      <c r="DV182" s="49"/>
      <c r="DW182" s="49"/>
      <c r="DX182" s="49"/>
      <c r="DY182" s="49"/>
      <c r="DZ182" s="49"/>
      <c r="EA182" s="49"/>
      <c r="EB182" s="49"/>
      <c r="EC182" s="49"/>
      <c r="ED182" s="49"/>
      <c r="EE182" s="49"/>
      <c r="EF182" s="49"/>
      <c r="EG182" s="49"/>
      <c r="EH182" s="49"/>
      <c r="EI182" s="49"/>
      <c r="EJ182" s="49"/>
      <c r="EK182" s="49"/>
      <c r="EL182" s="49"/>
      <c r="EM182" s="14"/>
      <c r="EN182" s="49"/>
      <c r="EO182" s="49"/>
      <c r="EP182" s="49"/>
      <c r="EQ182" s="49"/>
      <c r="ER182" s="49"/>
      <c r="ES182" s="49"/>
      <c r="ET182" s="49"/>
      <c r="EU182" s="49"/>
      <c r="EV182" s="49"/>
      <c r="EW182" s="49"/>
      <c r="EX182" s="49"/>
      <c r="EY182" s="49"/>
      <c r="EZ182" s="49"/>
      <c r="FA182" s="49"/>
      <c r="FB182" s="49"/>
      <c r="FC182" s="49"/>
      <c r="FD182" s="49"/>
      <c r="FE182" s="49"/>
      <c r="FF182" s="49"/>
      <c r="FG182" s="14"/>
      <c r="FH182" s="49"/>
      <c r="FI182" s="49"/>
      <c r="FJ182" s="14"/>
      <c r="FK182" s="42"/>
      <c r="FL182" s="42"/>
      <c r="FM182" s="42"/>
      <c r="FN182" s="42"/>
      <c r="FO182" s="42"/>
      <c r="FP182" s="42"/>
      <c r="FQ182" s="42"/>
      <c r="FR182" s="42"/>
      <c r="FS182" s="42"/>
      <c r="FT182" s="42"/>
      <c r="FU182" s="42"/>
      <c r="FV182" s="42"/>
      <c r="FW182" s="42"/>
      <c r="FX182" s="42"/>
      <c r="FY182" s="42"/>
      <c r="FZ182" s="44">
        <v>180</v>
      </c>
      <c r="GA182" s="44" t="str">
        <f t="shared" si="79"/>
        <v>HGJDAFLI</v>
      </c>
      <c r="GB182" s="44" t="s">
        <v>160</v>
      </c>
      <c r="GC182" s="44" t="s">
        <v>149</v>
      </c>
      <c r="GD182" s="44" t="s">
        <v>159</v>
      </c>
      <c r="GE182" s="44" t="s">
        <v>147</v>
      </c>
      <c r="GF182" s="44" t="s">
        <v>145</v>
      </c>
      <c r="GG182" s="44" t="s">
        <v>109</v>
      </c>
      <c r="GH182" s="44" t="s">
        <v>152</v>
      </c>
      <c r="GI182" s="44" t="s">
        <v>150</v>
      </c>
      <c r="GJ182" s="100" t="str">
        <f t="shared" ref="GJ182:GQ182" si="1250">VLOOKUP(GB182,$FM$3:$FN$15,2,FALSE)</f>
        <v>Saudiarabien</v>
      </c>
      <c r="GK182" s="100" t="str">
        <f t="shared" si="1250"/>
        <v>Iran</v>
      </c>
      <c r="GL182" s="100" t="str">
        <f t="shared" si="1250"/>
        <v>Österrike</v>
      </c>
      <c r="GM182" s="100" t="str">
        <f t="shared" si="1250"/>
        <v>Australien</v>
      </c>
      <c r="GN182" s="100" t="str">
        <f t="shared" si="1250"/>
        <v>Sydkorea</v>
      </c>
      <c r="GO182" s="100" t="str">
        <f t="shared" si="1250"/>
        <v>Sverige</v>
      </c>
      <c r="GP182" s="100" t="str">
        <f t="shared" si="1250"/>
        <v>Ghana</v>
      </c>
      <c r="GQ182" s="100" t="str">
        <f t="shared" si="1250"/>
        <v>Irak</v>
      </c>
      <c r="GR182" s="42" t="str">
        <f t="shared" si="81"/>
        <v/>
      </c>
      <c r="GS182" s="42"/>
      <c r="GT182" s="42"/>
      <c r="GU182" s="42"/>
      <c r="GV182" s="42"/>
      <c r="GW182" s="42"/>
      <c r="GX182" s="42"/>
    </row>
    <row r="183" spans="1:206" ht="14.25" customHeight="1" x14ac:dyDescent="0.35">
      <c r="A183" s="42"/>
      <c r="B183" s="43"/>
      <c r="C183" s="43"/>
      <c r="D183" s="43"/>
      <c r="E183" s="44"/>
      <c r="F183" s="43"/>
      <c r="G183" s="44"/>
      <c r="H183" s="44"/>
      <c r="I183" s="44"/>
      <c r="J183" s="57"/>
      <c r="K183" s="58"/>
      <c r="L183" s="158"/>
      <c r="M183" s="46"/>
      <c r="N183" s="46"/>
      <c r="O183" s="42"/>
      <c r="P183" s="42"/>
      <c r="Q183" s="42"/>
      <c r="R183" s="42"/>
      <c r="S183" s="42"/>
      <c r="T183" s="42"/>
      <c r="U183" s="42"/>
      <c r="V183" s="43"/>
      <c r="W183" s="42"/>
      <c r="X183" s="44"/>
      <c r="Y183" s="44"/>
      <c r="Z183" s="44"/>
      <c r="AA183" s="44"/>
      <c r="AB183" s="47"/>
      <c r="AC183" s="48"/>
      <c r="AD183" s="42"/>
      <c r="AE183" s="14"/>
      <c r="AF183" s="14"/>
      <c r="AG183" s="14"/>
      <c r="AH183" s="14"/>
      <c r="AI183" s="44"/>
      <c r="AJ183" s="44"/>
      <c r="AK183" s="44"/>
      <c r="AL183" s="57"/>
      <c r="AM183" s="58"/>
      <c r="AN183" s="49"/>
      <c r="AO183" s="49"/>
      <c r="AP183" s="49"/>
      <c r="AQ183" s="49"/>
      <c r="AR183" s="49"/>
      <c r="AS183" s="49"/>
      <c r="AT183" s="49"/>
      <c r="AU183" s="49"/>
      <c r="AV183" s="49"/>
      <c r="AW183" s="49"/>
      <c r="AX183" s="49"/>
      <c r="AY183" s="49"/>
      <c r="AZ183" s="49"/>
      <c r="BA183" s="49"/>
      <c r="BB183" s="49"/>
      <c r="BC183" s="49"/>
      <c r="BD183" s="49"/>
      <c r="BE183" s="49"/>
      <c r="BF183" s="49"/>
      <c r="BG183" s="49"/>
      <c r="BH183" s="49"/>
      <c r="BI183" s="49"/>
      <c r="BJ183" s="49"/>
      <c r="BK183" s="49"/>
      <c r="BL183" s="49"/>
      <c r="BM183" s="49"/>
      <c r="BN183" s="49"/>
      <c r="BO183" s="49"/>
      <c r="BP183" s="49"/>
      <c r="BQ183" s="172" t="s">
        <v>101</v>
      </c>
      <c r="BR183" s="57" t="s">
        <v>233</v>
      </c>
      <c r="BS183" s="54" t="s">
        <v>234</v>
      </c>
      <c r="BT183" s="54" t="s">
        <v>235</v>
      </c>
      <c r="BU183" s="54" t="s">
        <v>236</v>
      </c>
      <c r="BV183" s="54" t="s">
        <v>142</v>
      </c>
      <c r="BW183" s="49"/>
      <c r="BX183" s="49"/>
      <c r="BY183" s="49"/>
      <c r="BZ183" s="49"/>
      <c r="CA183" s="49"/>
      <c r="CB183" s="14"/>
      <c r="CC183" s="49"/>
      <c r="CD183" s="49"/>
      <c r="CE183" s="14"/>
      <c r="CF183" s="14"/>
      <c r="CG183" s="49"/>
      <c r="CH183" s="49"/>
      <c r="CI183" s="49"/>
      <c r="CJ183" s="49"/>
      <c r="CK183" s="49"/>
      <c r="CL183" s="49"/>
      <c r="CM183" s="49"/>
      <c r="CN183" s="49"/>
      <c r="CO183" s="49"/>
      <c r="CP183" s="49"/>
      <c r="CQ183" s="49"/>
      <c r="CR183" s="49"/>
      <c r="CS183" s="49"/>
      <c r="CT183" s="49"/>
      <c r="CU183" s="49"/>
      <c r="CV183" s="49"/>
      <c r="CW183" s="49"/>
      <c r="CX183" s="49"/>
      <c r="CY183" s="14"/>
      <c r="CZ183" s="14"/>
      <c r="DA183" s="49"/>
      <c r="DB183" s="49"/>
      <c r="DC183" s="49"/>
      <c r="DD183" s="49"/>
      <c r="DE183" s="49"/>
      <c r="DF183" s="49"/>
      <c r="DG183" s="49"/>
      <c r="DH183" s="49"/>
      <c r="DI183" s="49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49"/>
      <c r="DU183" s="49"/>
      <c r="DV183" s="49"/>
      <c r="DW183" s="49"/>
      <c r="DX183" s="49"/>
      <c r="DY183" s="49"/>
      <c r="DZ183" s="49"/>
      <c r="EA183" s="49"/>
      <c r="EB183" s="49"/>
      <c r="EC183" s="49"/>
      <c r="ED183" s="49"/>
      <c r="EE183" s="49"/>
      <c r="EF183" s="49"/>
      <c r="EG183" s="49"/>
      <c r="EH183" s="49"/>
      <c r="EI183" s="49"/>
      <c r="EJ183" s="49"/>
      <c r="EK183" s="49"/>
      <c r="EL183" s="49"/>
      <c r="EM183" s="14"/>
      <c r="EN183" s="49"/>
      <c r="EO183" s="49"/>
      <c r="EP183" s="49"/>
      <c r="EQ183" s="49"/>
      <c r="ER183" s="49"/>
      <c r="ES183" s="49"/>
      <c r="ET183" s="49"/>
      <c r="EU183" s="49"/>
      <c r="EV183" s="49"/>
      <c r="EW183" s="49"/>
      <c r="EX183" s="49"/>
      <c r="EY183" s="49"/>
      <c r="EZ183" s="49"/>
      <c r="FA183" s="49"/>
      <c r="FB183" s="49"/>
      <c r="FC183" s="49"/>
      <c r="FD183" s="49"/>
      <c r="FE183" s="49"/>
      <c r="FF183" s="49"/>
      <c r="FG183" s="14"/>
      <c r="FH183" s="49"/>
      <c r="FI183" s="49"/>
      <c r="FJ183" s="14"/>
      <c r="FK183" s="42"/>
      <c r="FL183" s="42"/>
      <c r="FM183" s="42"/>
      <c r="FN183" s="42"/>
      <c r="FO183" s="42"/>
      <c r="FP183" s="42"/>
      <c r="FQ183" s="42"/>
      <c r="FR183" s="42"/>
      <c r="FS183" s="42"/>
      <c r="FT183" s="42"/>
      <c r="FU183" s="42"/>
      <c r="FV183" s="42"/>
      <c r="FW183" s="42"/>
      <c r="FX183" s="42"/>
      <c r="FY183" s="42"/>
      <c r="FZ183" s="44">
        <v>181</v>
      </c>
      <c r="GA183" s="44" t="str">
        <f t="shared" si="79"/>
        <v>HGJDAFIK</v>
      </c>
      <c r="GB183" s="44" t="s">
        <v>160</v>
      </c>
      <c r="GC183" s="44" t="s">
        <v>149</v>
      </c>
      <c r="GD183" s="44" t="s">
        <v>159</v>
      </c>
      <c r="GE183" s="44" t="s">
        <v>147</v>
      </c>
      <c r="GF183" s="44" t="s">
        <v>145</v>
      </c>
      <c r="GG183" s="44" t="s">
        <v>109</v>
      </c>
      <c r="GH183" s="44" t="s">
        <v>150</v>
      </c>
      <c r="GI183" s="44" t="s">
        <v>151</v>
      </c>
      <c r="GJ183" s="100" t="str">
        <f t="shared" ref="GJ183:GQ183" si="1251">VLOOKUP(GB183,$FM$3:$FN$15,2,FALSE)</f>
        <v>Saudiarabien</v>
      </c>
      <c r="GK183" s="100" t="str">
        <f t="shared" si="1251"/>
        <v>Iran</v>
      </c>
      <c r="GL183" s="100" t="str">
        <f t="shared" si="1251"/>
        <v>Österrike</v>
      </c>
      <c r="GM183" s="100" t="str">
        <f t="shared" si="1251"/>
        <v>Australien</v>
      </c>
      <c r="GN183" s="100" t="str">
        <f t="shared" si="1251"/>
        <v>Sydkorea</v>
      </c>
      <c r="GO183" s="100" t="str">
        <f t="shared" si="1251"/>
        <v>Sverige</v>
      </c>
      <c r="GP183" s="100" t="str">
        <f t="shared" si="1251"/>
        <v>Irak</v>
      </c>
      <c r="GQ183" s="100" t="str">
        <f t="shared" si="1251"/>
        <v>Uzbekistan</v>
      </c>
      <c r="GR183" s="42" t="str">
        <f t="shared" si="81"/>
        <v/>
      </c>
      <c r="GS183" s="42"/>
      <c r="GT183" s="42"/>
      <c r="GU183" s="42"/>
      <c r="GV183" s="42"/>
      <c r="GW183" s="42"/>
      <c r="GX183" s="42"/>
    </row>
    <row r="184" spans="1:206" ht="14.25" customHeight="1" x14ac:dyDescent="0.35">
      <c r="A184" s="42"/>
      <c r="B184" s="43"/>
      <c r="C184" s="43"/>
      <c r="D184" s="43"/>
      <c r="E184" s="44"/>
      <c r="F184" s="43"/>
      <c r="G184" s="44"/>
      <c r="H184" s="44"/>
      <c r="I184" s="44"/>
      <c r="J184" s="57"/>
      <c r="K184" s="58"/>
      <c r="L184" s="158"/>
      <c r="M184" s="46"/>
      <c r="N184" s="46"/>
      <c r="O184" s="42"/>
      <c r="P184" s="42"/>
      <c r="Q184" s="42"/>
      <c r="R184" s="42"/>
      <c r="S184" s="42"/>
      <c r="T184" s="42"/>
      <c r="U184" s="42"/>
      <c r="V184" s="43"/>
      <c r="W184" s="42"/>
      <c r="X184" s="44"/>
      <c r="Y184" s="44"/>
      <c r="Z184" s="44"/>
      <c r="AA184" s="44"/>
      <c r="AB184" s="47"/>
      <c r="AC184" s="48"/>
      <c r="AD184" s="42"/>
      <c r="AE184" s="14"/>
      <c r="AF184" s="14"/>
      <c r="AG184" s="14"/>
      <c r="AH184" s="14"/>
      <c r="AI184" s="44"/>
      <c r="AJ184" s="44"/>
      <c r="AK184" s="44"/>
      <c r="AL184" s="57"/>
      <c r="AM184" s="58"/>
      <c r="AN184" s="49"/>
      <c r="AO184" s="49"/>
      <c r="AP184" s="49"/>
      <c r="AQ184" s="49"/>
      <c r="AR184" s="49"/>
      <c r="AS184" s="49"/>
      <c r="AT184" s="49"/>
      <c r="AU184" s="49"/>
      <c r="AV184" s="49"/>
      <c r="AW184" s="49"/>
      <c r="AX184" s="49"/>
      <c r="AY184" s="49"/>
      <c r="AZ184" s="49"/>
      <c r="BA184" s="49"/>
      <c r="BB184" s="49"/>
      <c r="BC184" s="49"/>
      <c r="BD184" s="49"/>
      <c r="BE184" s="49"/>
      <c r="BF184" s="49"/>
      <c r="BG184" s="49"/>
      <c r="BH184" s="49"/>
      <c r="BI184" s="49"/>
      <c r="BJ184" s="49"/>
      <c r="BK184" s="49"/>
      <c r="BL184" s="49"/>
      <c r="BM184" s="49"/>
      <c r="BN184" s="49"/>
      <c r="BO184" s="49"/>
      <c r="BP184" s="49"/>
      <c r="BQ184" s="49">
        <f>B154</f>
        <v>103</v>
      </c>
      <c r="BR184" s="45" t="str">
        <f>D154</f>
        <v>Förlorare match 101</v>
      </c>
      <c r="BS184" s="43" t="str">
        <f>IF(OR('Resultat &amp; tabell'!G154="",'Resultat &amp; tabell'!I154=""),"",'Resultat &amp; tabell'!D154)</f>
        <v/>
      </c>
      <c r="BT184" s="173">
        <f t="shared" ref="BT184:BT185" si="1252">IF(ISERROR(VLOOKUP(BR184,$BS$184:$BS$185,1,FALSE)),0,1)</f>
        <v>0</v>
      </c>
      <c r="BU184" s="174">
        <f t="shared" ref="BU184:BU185" si="1253">BT184</f>
        <v>0</v>
      </c>
      <c r="BV184" s="44">
        <f t="shared" ref="BV184:BV185" si="1254">BU184*8</f>
        <v>0</v>
      </c>
      <c r="BW184" s="49"/>
      <c r="BX184" s="49"/>
      <c r="BY184" s="49"/>
      <c r="BZ184" s="49"/>
      <c r="CA184" s="49"/>
      <c r="CB184" s="14"/>
      <c r="CC184" s="49"/>
      <c r="CD184" s="49"/>
      <c r="CE184" s="14"/>
      <c r="CF184" s="14"/>
      <c r="CG184" s="49"/>
      <c r="CH184" s="49"/>
      <c r="CI184" s="49"/>
      <c r="CJ184" s="49"/>
      <c r="CK184" s="49"/>
      <c r="CL184" s="49"/>
      <c r="CM184" s="49"/>
      <c r="CN184" s="49"/>
      <c r="CO184" s="49"/>
      <c r="CP184" s="49"/>
      <c r="CQ184" s="49"/>
      <c r="CR184" s="49"/>
      <c r="CS184" s="49"/>
      <c r="CT184" s="49"/>
      <c r="CU184" s="49"/>
      <c r="CV184" s="49"/>
      <c r="CW184" s="49"/>
      <c r="CX184" s="49"/>
      <c r="CY184" s="14"/>
      <c r="CZ184" s="14"/>
      <c r="DA184" s="49"/>
      <c r="DB184" s="49"/>
      <c r="DC184" s="49"/>
      <c r="DD184" s="49"/>
      <c r="DE184" s="49"/>
      <c r="DF184" s="49"/>
      <c r="DG184" s="49"/>
      <c r="DH184" s="49"/>
      <c r="DI184" s="49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49"/>
      <c r="DU184" s="49"/>
      <c r="DV184" s="49"/>
      <c r="DW184" s="49"/>
      <c r="DX184" s="49"/>
      <c r="DY184" s="49"/>
      <c r="DZ184" s="49"/>
      <c r="EA184" s="49"/>
      <c r="EB184" s="49"/>
      <c r="EC184" s="49"/>
      <c r="ED184" s="49"/>
      <c r="EE184" s="49"/>
      <c r="EF184" s="49"/>
      <c r="EG184" s="49"/>
      <c r="EH184" s="49"/>
      <c r="EI184" s="49"/>
      <c r="EJ184" s="49"/>
      <c r="EK184" s="49"/>
      <c r="EL184" s="49"/>
      <c r="EM184" s="14"/>
      <c r="EN184" s="49"/>
      <c r="EO184" s="49"/>
      <c r="EP184" s="49"/>
      <c r="EQ184" s="49"/>
      <c r="ER184" s="49"/>
      <c r="ES184" s="49"/>
      <c r="ET184" s="49"/>
      <c r="EU184" s="49"/>
      <c r="EV184" s="49"/>
      <c r="EW184" s="49"/>
      <c r="EX184" s="49"/>
      <c r="EY184" s="49"/>
      <c r="EZ184" s="49"/>
      <c r="FA184" s="49"/>
      <c r="FB184" s="49"/>
      <c r="FC184" s="49"/>
      <c r="FD184" s="49"/>
      <c r="FE184" s="49"/>
      <c r="FF184" s="49"/>
      <c r="FG184" s="14"/>
      <c r="FH184" s="49"/>
      <c r="FI184" s="49"/>
      <c r="FJ184" s="14"/>
      <c r="FK184" s="42"/>
      <c r="FL184" s="42"/>
      <c r="FM184" s="42"/>
      <c r="FN184" s="42"/>
      <c r="FO184" s="42"/>
      <c r="FP184" s="42"/>
      <c r="FQ184" s="42"/>
      <c r="FR184" s="42"/>
      <c r="FS184" s="42"/>
      <c r="FT184" s="42"/>
      <c r="FU184" s="42"/>
      <c r="FV184" s="42"/>
      <c r="FW184" s="42"/>
      <c r="FX184" s="42"/>
      <c r="FY184" s="42"/>
      <c r="FZ184" s="44">
        <v>182</v>
      </c>
      <c r="GA184" s="44" t="str">
        <f t="shared" si="79"/>
        <v>EJIDAHLK</v>
      </c>
      <c r="GB184" s="44" t="s">
        <v>148</v>
      </c>
      <c r="GC184" s="44" t="s">
        <v>159</v>
      </c>
      <c r="GD184" s="44" t="s">
        <v>150</v>
      </c>
      <c r="GE184" s="44" t="s">
        <v>147</v>
      </c>
      <c r="GF184" s="44" t="s">
        <v>145</v>
      </c>
      <c r="GG184" s="44" t="s">
        <v>160</v>
      </c>
      <c r="GH184" s="44" t="s">
        <v>152</v>
      </c>
      <c r="GI184" s="44" t="s">
        <v>151</v>
      </c>
      <c r="GJ184" s="100" t="str">
        <f t="shared" ref="GJ184:GQ184" si="1255">VLOOKUP(GB184,$FM$3:$FN$15,2,FALSE)</f>
        <v>Elfenbenskusten</v>
      </c>
      <c r="GK184" s="100" t="str">
        <f t="shared" si="1255"/>
        <v>Österrike</v>
      </c>
      <c r="GL184" s="100" t="str">
        <f t="shared" si="1255"/>
        <v>Irak</v>
      </c>
      <c r="GM184" s="100" t="str">
        <f t="shared" si="1255"/>
        <v>Australien</v>
      </c>
      <c r="GN184" s="100" t="str">
        <f t="shared" si="1255"/>
        <v>Sydkorea</v>
      </c>
      <c r="GO184" s="100" t="str">
        <f t="shared" si="1255"/>
        <v>Saudiarabien</v>
      </c>
      <c r="GP184" s="100" t="str">
        <f t="shared" si="1255"/>
        <v>Ghana</v>
      </c>
      <c r="GQ184" s="100" t="str">
        <f t="shared" si="1255"/>
        <v>Uzbekistan</v>
      </c>
      <c r="GR184" s="42" t="str">
        <f t="shared" si="81"/>
        <v/>
      </c>
      <c r="GS184" s="42"/>
      <c r="GT184" s="42"/>
      <c r="GU184" s="42"/>
      <c r="GV184" s="42"/>
      <c r="GW184" s="42"/>
      <c r="GX184" s="42"/>
    </row>
    <row r="185" spans="1:206" ht="14.25" customHeight="1" x14ac:dyDescent="0.35">
      <c r="A185" s="42"/>
      <c r="B185" s="43"/>
      <c r="C185" s="43"/>
      <c r="D185" s="43"/>
      <c r="E185" s="44"/>
      <c r="F185" s="43"/>
      <c r="G185" s="44"/>
      <c r="H185" s="44"/>
      <c r="I185" s="44"/>
      <c r="J185" s="57"/>
      <c r="K185" s="58"/>
      <c r="L185" s="158"/>
      <c r="M185" s="46"/>
      <c r="N185" s="46"/>
      <c r="O185" s="42"/>
      <c r="P185" s="42"/>
      <c r="Q185" s="42"/>
      <c r="R185" s="42"/>
      <c r="S185" s="42"/>
      <c r="T185" s="42"/>
      <c r="U185" s="42"/>
      <c r="V185" s="43"/>
      <c r="W185" s="42"/>
      <c r="X185" s="44"/>
      <c r="Y185" s="44"/>
      <c r="Z185" s="44"/>
      <c r="AA185" s="44"/>
      <c r="AB185" s="47"/>
      <c r="AC185" s="48"/>
      <c r="AD185" s="42"/>
      <c r="AE185" s="14"/>
      <c r="AF185" s="14"/>
      <c r="AG185" s="14"/>
      <c r="AH185" s="14"/>
      <c r="AI185" s="44"/>
      <c r="AJ185" s="44"/>
      <c r="AK185" s="44"/>
      <c r="AL185" s="57"/>
      <c r="AM185" s="58"/>
      <c r="AN185" s="49"/>
      <c r="AO185" s="49"/>
      <c r="AP185" s="49"/>
      <c r="AQ185" s="49"/>
      <c r="AR185" s="49"/>
      <c r="AS185" s="49"/>
      <c r="AT185" s="49"/>
      <c r="AU185" s="49"/>
      <c r="AV185" s="49"/>
      <c r="AW185" s="49"/>
      <c r="AX185" s="49"/>
      <c r="AY185" s="49"/>
      <c r="AZ185" s="49"/>
      <c r="BA185" s="49"/>
      <c r="BB185" s="49"/>
      <c r="BC185" s="49"/>
      <c r="BD185" s="49"/>
      <c r="BE185" s="49"/>
      <c r="BF185" s="49"/>
      <c r="BG185" s="49"/>
      <c r="BH185" s="49"/>
      <c r="BI185" s="49"/>
      <c r="BJ185" s="49"/>
      <c r="BK185" s="49"/>
      <c r="BL185" s="49"/>
      <c r="BM185" s="49"/>
      <c r="BN185" s="49"/>
      <c r="BO185" s="49"/>
      <c r="BP185" s="49"/>
      <c r="BQ185" s="49">
        <f>B154</f>
        <v>103</v>
      </c>
      <c r="BR185" s="45" t="str">
        <f>F154</f>
        <v>Förlorare match 102</v>
      </c>
      <c r="BS185" s="43" t="str">
        <f>IF(OR('Resultat &amp; tabell'!G154="",'Resultat &amp; tabell'!I154=""),"",'Resultat &amp; tabell'!F154)</f>
        <v/>
      </c>
      <c r="BT185" s="173">
        <f t="shared" si="1252"/>
        <v>0</v>
      </c>
      <c r="BU185" s="174">
        <f t="shared" si="1253"/>
        <v>0</v>
      </c>
      <c r="BV185" s="44">
        <f t="shared" si="1254"/>
        <v>0</v>
      </c>
      <c r="BW185" s="49"/>
      <c r="BX185" s="49"/>
      <c r="BY185" s="49"/>
      <c r="BZ185" s="49"/>
      <c r="CA185" s="49"/>
      <c r="CB185" s="14"/>
      <c r="CC185" s="49"/>
      <c r="CD185" s="49"/>
      <c r="CE185" s="14"/>
      <c r="CF185" s="14"/>
      <c r="CG185" s="49"/>
      <c r="CH185" s="49"/>
      <c r="CI185" s="49"/>
      <c r="CJ185" s="49"/>
      <c r="CK185" s="49"/>
      <c r="CL185" s="49"/>
      <c r="CM185" s="49"/>
      <c r="CN185" s="49"/>
      <c r="CO185" s="49"/>
      <c r="CP185" s="49"/>
      <c r="CQ185" s="49"/>
      <c r="CR185" s="49"/>
      <c r="CS185" s="49"/>
      <c r="CT185" s="49"/>
      <c r="CU185" s="49"/>
      <c r="CV185" s="49"/>
      <c r="CW185" s="49"/>
      <c r="CX185" s="49"/>
      <c r="CY185" s="14"/>
      <c r="CZ185" s="14"/>
      <c r="DA185" s="49"/>
      <c r="DB185" s="49"/>
      <c r="DC185" s="49"/>
      <c r="DD185" s="49"/>
      <c r="DE185" s="49"/>
      <c r="DF185" s="49"/>
      <c r="DG185" s="49"/>
      <c r="DH185" s="49"/>
      <c r="DI185" s="49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49"/>
      <c r="DU185" s="49"/>
      <c r="DV185" s="49"/>
      <c r="DW185" s="49"/>
      <c r="DX185" s="49"/>
      <c r="DY185" s="49"/>
      <c r="DZ185" s="49"/>
      <c r="EA185" s="49"/>
      <c r="EB185" s="49"/>
      <c r="EC185" s="49"/>
      <c r="ED185" s="49"/>
      <c r="EE185" s="49"/>
      <c r="EF185" s="49"/>
      <c r="EG185" s="49"/>
      <c r="EH185" s="49"/>
      <c r="EI185" s="49"/>
      <c r="EJ185" s="49"/>
      <c r="EK185" s="49"/>
      <c r="EL185" s="49"/>
      <c r="EM185" s="14"/>
      <c r="EN185" s="49"/>
      <c r="EO185" s="49"/>
      <c r="EP185" s="49"/>
      <c r="EQ185" s="49"/>
      <c r="ER185" s="49"/>
      <c r="ES185" s="49"/>
      <c r="ET185" s="49"/>
      <c r="EU185" s="49"/>
      <c r="EV185" s="49"/>
      <c r="EW185" s="49"/>
      <c r="EX185" s="49"/>
      <c r="EY185" s="49"/>
      <c r="EZ185" s="49"/>
      <c r="FA185" s="49"/>
      <c r="FB185" s="49"/>
      <c r="FC185" s="49"/>
      <c r="FD185" s="49"/>
      <c r="FE185" s="49"/>
      <c r="FF185" s="49"/>
      <c r="FG185" s="14"/>
      <c r="FH185" s="49"/>
      <c r="FI185" s="49"/>
      <c r="FJ185" s="14"/>
      <c r="FK185" s="42"/>
      <c r="FL185" s="42"/>
      <c r="FM185" s="42"/>
      <c r="FN185" s="42"/>
      <c r="FO185" s="42"/>
      <c r="FP185" s="42"/>
      <c r="FQ185" s="42"/>
      <c r="FR185" s="42"/>
      <c r="FS185" s="42"/>
      <c r="FT185" s="42"/>
      <c r="FU185" s="42"/>
      <c r="FV185" s="42"/>
      <c r="FW185" s="42"/>
      <c r="FX185" s="42"/>
      <c r="FY185" s="42"/>
      <c r="FZ185" s="44">
        <v>183</v>
      </c>
      <c r="GA185" s="44" t="str">
        <f t="shared" si="79"/>
        <v>EJIDAGLK</v>
      </c>
      <c r="GB185" s="44" t="s">
        <v>148</v>
      </c>
      <c r="GC185" s="44" t="s">
        <v>159</v>
      </c>
      <c r="GD185" s="44" t="s">
        <v>150</v>
      </c>
      <c r="GE185" s="44" t="s">
        <v>147</v>
      </c>
      <c r="GF185" s="44" t="s">
        <v>145</v>
      </c>
      <c r="GG185" s="44" t="s">
        <v>149</v>
      </c>
      <c r="GH185" s="44" t="s">
        <v>152</v>
      </c>
      <c r="GI185" s="44" t="s">
        <v>151</v>
      </c>
      <c r="GJ185" s="100" t="str">
        <f t="shared" ref="GJ185:GQ185" si="1256">VLOOKUP(GB185,$FM$3:$FN$15,2,FALSE)</f>
        <v>Elfenbenskusten</v>
      </c>
      <c r="GK185" s="100" t="str">
        <f t="shared" si="1256"/>
        <v>Österrike</v>
      </c>
      <c r="GL185" s="100" t="str">
        <f t="shared" si="1256"/>
        <v>Irak</v>
      </c>
      <c r="GM185" s="100" t="str">
        <f t="shared" si="1256"/>
        <v>Australien</v>
      </c>
      <c r="GN185" s="100" t="str">
        <f t="shared" si="1256"/>
        <v>Sydkorea</v>
      </c>
      <c r="GO185" s="100" t="str">
        <f t="shared" si="1256"/>
        <v>Iran</v>
      </c>
      <c r="GP185" s="100" t="str">
        <f t="shared" si="1256"/>
        <v>Ghana</v>
      </c>
      <c r="GQ185" s="100" t="str">
        <f t="shared" si="1256"/>
        <v>Uzbekistan</v>
      </c>
      <c r="GR185" s="42" t="str">
        <f t="shared" si="81"/>
        <v/>
      </c>
      <c r="GS185" s="42"/>
      <c r="GT185" s="42"/>
      <c r="GU185" s="42"/>
      <c r="GV185" s="42"/>
      <c r="GW185" s="42"/>
      <c r="GX185" s="42"/>
    </row>
    <row r="186" spans="1:206" ht="14.25" customHeight="1" x14ac:dyDescent="0.35">
      <c r="A186" s="42"/>
      <c r="B186" s="43"/>
      <c r="C186" s="43"/>
      <c r="D186" s="43"/>
      <c r="E186" s="44"/>
      <c r="F186" s="43"/>
      <c r="G186" s="44"/>
      <c r="H186" s="44"/>
      <c r="I186" s="44"/>
      <c r="J186" s="57"/>
      <c r="K186" s="58"/>
      <c r="L186" s="158"/>
      <c r="M186" s="46"/>
      <c r="N186" s="46"/>
      <c r="O186" s="42"/>
      <c r="P186" s="42"/>
      <c r="Q186" s="42"/>
      <c r="R186" s="42"/>
      <c r="S186" s="42"/>
      <c r="T186" s="42"/>
      <c r="U186" s="42"/>
      <c r="V186" s="43"/>
      <c r="W186" s="42"/>
      <c r="X186" s="44"/>
      <c r="Y186" s="44"/>
      <c r="Z186" s="44"/>
      <c r="AA186" s="44"/>
      <c r="AB186" s="47"/>
      <c r="AC186" s="48"/>
      <c r="AD186" s="42"/>
      <c r="AE186" s="14"/>
      <c r="AF186" s="14"/>
      <c r="AG186" s="14"/>
      <c r="AH186" s="14"/>
      <c r="AI186" s="44"/>
      <c r="AJ186" s="44"/>
      <c r="AK186" s="44"/>
      <c r="AL186" s="57"/>
      <c r="AM186" s="58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  <c r="BA186" s="49"/>
      <c r="BB186" s="49"/>
      <c r="BC186" s="49"/>
      <c r="BD186" s="49"/>
      <c r="BE186" s="49"/>
      <c r="BF186" s="49"/>
      <c r="BG186" s="49"/>
      <c r="BH186" s="49"/>
      <c r="BI186" s="49"/>
      <c r="BJ186" s="49"/>
      <c r="BK186" s="49"/>
      <c r="BL186" s="49"/>
      <c r="BM186" s="49"/>
      <c r="BN186" s="49"/>
      <c r="BO186" s="49"/>
      <c r="BP186" s="49"/>
      <c r="BQ186" s="49"/>
      <c r="BR186" s="14"/>
      <c r="BS186" s="14"/>
      <c r="BT186" s="14"/>
      <c r="BU186" s="172" t="s">
        <v>239</v>
      </c>
      <c r="BV186" s="172">
        <f>SUM(BV184:BV185)</f>
        <v>0</v>
      </c>
      <c r="BW186" s="49"/>
      <c r="BX186" s="49"/>
      <c r="BY186" s="49"/>
      <c r="BZ186" s="49"/>
      <c r="CA186" s="49"/>
      <c r="CB186" s="14"/>
      <c r="CC186" s="49"/>
      <c r="CD186" s="49"/>
      <c r="CE186" s="14"/>
      <c r="CF186" s="14"/>
      <c r="CG186" s="49"/>
      <c r="CH186" s="49"/>
      <c r="CI186" s="49"/>
      <c r="CJ186" s="49"/>
      <c r="CK186" s="49"/>
      <c r="CL186" s="49"/>
      <c r="CM186" s="49"/>
      <c r="CN186" s="49"/>
      <c r="CO186" s="49"/>
      <c r="CP186" s="49"/>
      <c r="CQ186" s="49"/>
      <c r="CR186" s="49"/>
      <c r="CS186" s="49"/>
      <c r="CT186" s="49"/>
      <c r="CU186" s="49"/>
      <c r="CV186" s="49"/>
      <c r="CW186" s="49"/>
      <c r="CX186" s="49"/>
      <c r="CY186" s="14"/>
      <c r="CZ186" s="14"/>
      <c r="DA186" s="49"/>
      <c r="DB186" s="49"/>
      <c r="DC186" s="49"/>
      <c r="DD186" s="49"/>
      <c r="DE186" s="49"/>
      <c r="DF186" s="49"/>
      <c r="DG186" s="49"/>
      <c r="DH186" s="49"/>
      <c r="DI186" s="49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49"/>
      <c r="DU186" s="49"/>
      <c r="DV186" s="49"/>
      <c r="DW186" s="49"/>
      <c r="DX186" s="49"/>
      <c r="DY186" s="49"/>
      <c r="DZ186" s="49"/>
      <c r="EA186" s="49"/>
      <c r="EB186" s="49"/>
      <c r="EC186" s="49"/>
      <c r="ED186" s="49"/>
      <c r="EE186" s="49"/>
      <c r="EF186" s="49"/>
      <c r="EG186" s="49"/>
      <c r="EH186" s="49"/>
      <c r="EI186" s="49"/>
      <c r="EJ186" s="49"/>
      <c r="EK186" s="49"/>
      <c r="EL186" s="49"/>
      <c r="EM186" s="14"/>
      <c r="EN186" s="49"/>
      <c r="EO186" s="49"/>
      <c r="EP186" s="49"/>
      <c r="EQ186" s="49"/>
      <c r="ER186" s="49"/>
      <c r="ES186" s="49"/>
      <c r="ET186" s="49"/>
      <c r="EU186" s="49"/>
      <c r="EV186" s="49"/>
      <c r="EW186" s="49"/>
      <c r="EX186" s="49"/>
      <c r="EY186" s="49"/>
      <c r="EZ186" s="49"/>
      <c r="FA186" s="49"/>
      <c r="FB186" s="49"/>
      <c r="FC186" s="49"/>
      <c r="FD186" s="49"/>
      <c r="FE186" s="49"/>
      <c r="FF186" s="49"/>
      <c r="FG186" s="14"/>
      <c r="FH186" s="49"/>
      <c r="FI186" s="49"/>
      <c r="FJ186" s="14"/>
      <c r="FK186" s="42"/>
      <c r="FL186" s="42"/>
      <c r="FM186" s="42"/>
      <c r="FN186" s="42"/>
      <c r="FO186" s="42"/>
      <c r="FP186" s="42"/>
      <c r="FQ186" s="42"/>
      <c r="FR186" s="42"/>
      <c r="FS186" s="42"/>
      <c r="FT186" s="42"/>
      <c r="FU186" s="42"/>
      <c r="FV186" s="42"/>
      <c r="FW186" s="42"/>
      <c r="FX186" s="42"/>
      <c r="FY186" s="42"/>
      <c r="FZ186" s="44">
        <v>184</v>
      </c>
      <c r="GA186" s="44" t="str">
        <f t="shared" si="79"/>
        <v>EGJDAHLK</v>
      </c>
      <c r="GB186" s="44" t="s">
        <v>148</v>
      </c>
      <c r="GC186" s="44" t="s">
        <v>149</v>
      </c>
      <c r="GD186" s="44" t="s">
        <v>159</v>
      </c>
      <c r="GE186" s="44" t="s">
        <v>147</v>
      </c>
      <c r="GF186" s="44" t="s">
        <v>145</v>
      </c>
      <c r="GG186" s="44" t="s">
        <v>160</v>
      </c>
      <c r="GH186" s="44" t="s">
        <v>152</v>
      </c>
      <c r="GI186" s="44" t="s">
        <v>151</v>
      </c>
      <c r="GJ186" s="100" t="str">
        <f t="shared" ref="GJ186:GQ186" si="1257">VLOOKUP(GB186,$FM$3:$FN$15,2,FALSE)</f>
        <v>Elfenbenskusten</v>
      </c>
      <c r="GK186" s="100" t="str">
        <f t="shared" si="1257"/>
        <v>Iran</v>
      </c>
      <c r="GL186" s="100" t="str">
        <f t="shared" si="1257"/>
        <v>Österrike</v>
      </c>
      <c r="GM186" s="100" t="str">
        <f t="shared" si="1257"/>
        <v>Australien</v>
      </c>
      <c r="GN186" s="100" t="str">
        <f t="shared" si="1257"/>
        <v>Sydkorea</v>
      </c>
      <c r="GO186" s="100" t="str">
        <f t="shared" si="1257"/>
        <v>Saudiarabien</v>
      </c>
      <c r="GP186" s="100" t="str">
        <f t="shared" si="1257"/>
        <v>Ghana</v>
      </c>
      <c r="GQ186" s="100" t="str">
        <f t="shared" si="1257"/>
        <v>Uzbekistan</v>
      </c>
      <c r="GR186" s="42" t="str">
        <f t="shared" si="81"/>
        <v/>
      </c>
      <c r="GS186" s="42"/>
      <c r="GT186" s="42"/>
      <c r="GU186" s="42"/>
      <c r="GV186" s="42"/>
      <c r="GW186" s="42"/>
      <c r="GX186" s="42"/>
    </row>
    <row r="187" spans="1:206" ht="14.25" customHeight="1" x14ac:dyDescent="0.35">
      <c r="A187" s="42"/>
      <c r="B187" s="43"/>
      <c r="C187" s="43"/>
      <c r="D187" s="43"/>
      <c r="E187" s="44"/>
      <c r="F187" s="43"/>
      <c r="G187" s="44"/>
      <c r="H187" s="44"/>
      <c r="I187" s="44"/>
      <c r="J187" s="57"/>
      <c r="K187" s="58"/>
      <c r="L187" s="158"/>
      <c r="M187" s="46"/>
      <c r="N187" s="46"/>
      <c r="O187" s="42"/>
      <c r="P187" s="42"/>
      <c r="Q187" s="42"/>
      <c r="R187" s="42"/>
      <c r="S187" s="42"/>
      <c r="T187" s="42"/>
      <c r="U187" s="42"/>
      <c r="V187" s="43"/>
      <c r="W187" s="42"/>
      <c r="X187" s="44"/>
      <c r="Y187" s="44"/>
      <c r="Z187" s="44"/>
      <c r="AA187" s="44"/>
      <c r="AB187" s="47"/>
      <c r="AC187" s="48"/>
      <c r="AD187" s="42"/>
      <c r="AE187" s="14"/>
      <c r="AF187" s="14"/>
      <c r="AG187" s="14"/>
      <c r="AH187" s="14"/>
      <c r="AI187" s="44"/>
      <c r="AJ187" s="44"/>
      <c r="AK187" s="44"/>
      <c r="AL187" s="57"/>
      <c r="AM187" s="58"/>
      <c r="AN187" s="49"/>
      <c r="AO187" s="49"/>
      <c r="AP187" s="49"/>
      <c r="AQ187" s="49"/>
      <c r="AR187" s="49"/>
      <c r="AS187" s="49"/>
      <c r="AT187" s="49"/>
      <c r="AU187" s="49"/>
      <c r="AV187" s="49"/>
      <c r="AW187" s="49"/>
      <c r="AX187" s="49"/>
      <c r="AY187" s="49"/>
      <c r="AZ187" s="49"/>
      <c r="BA187" s="49"/>
      <c r="BB187" s="49"/>
      <c r="BC187" s="49"/>
      <c r="BD187" s="49"/>
      <c r="BE187" s="49"/>
      <c r="BF187" s="49"/>
      <c r="BG187" s="49"/>
      <c r="BH187" s="49"/>
      <c r="BI187" s="49"/>
      <c r="BJ187" s="49"/>
      <c r="BK187" s="49"/>
      <c r="BL187" s="49"/>
      <c r="BM187" s="49"/>
      <c r="BN187" s="49"/>
      <c r="BO187" s="49"/>
      <c r="BP187" s="49"/>
      <c r="BQ187" s="54" t="s">
        <v>81</v>
      </c>
      <c r="BR187" s="14"/>
      <c r="BS187" s="14"/>
      <c r="BT187" s="14"/>
      <c r="BU187" s="49"/>
      <c r="BV187" s="49"/>
      <c r="BW187" s="49"/>
      <c r="BX187" s="49"/>
      <c r="BY187" s="49"/>
      <c r="BZ187" s="49"/>
      <c r="CA187" s="49"/>
      <c r="CB187" s="14"/>
      <c r="CC187" s="49"/>
      <c r="CD187" s="49"/>
      <c r="CE187" s="14"/>
      <c r="CF187" s="14"/>
      <c r="CG187" s="49"/>
      <c r="CH187" s="49"/>
      <c r="CI187" s="49"/>
      <c r="CJ187" s="49"/>
      <c r="CK187" s="49"/>
      <c r="CL187" s="49"/>
      <c r="CM187" s="49"/>
      <c r="CN187" s="49"/>
      <c r="CO187" s="49"/>
      <c r="CP187" s="49"/>
      <c r="CQ187" s="49"/>
      <c r="CR187" s="49"/>
      <c r="CS187" s="49"/>
      <c r="CT187" s="49"/>
      <c r="CU187" s="49"/>
      <c r="CV187" s="49"/>
      <c r="CW187" s="49"/>
      <c r="CX187" s="49"/>
      <c r="CY187" s="14"/>
      <c r="CZ187" s="14"/>
      <c r="DA187" s="49"/>
      <c r="DB187" s="49"/>
      <c r="DC187" s="49"/>
      <c r="DD187" s="49"/>
      <c r="DE187" s="49"/>
      <c r="DF187" s="49"/>
      <c r="DG187" s="49"/>
      <c r="DH187" s="49"/>
      <c r="DI187" s="49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49"/>
      <c r="DU187" s="49"/>
      <c r="DV187" s="49"/>
      <c r="DW187" s="49"/>
      <c r="DX187" s="49"/>
      <c r="DY187" s="49"/>
      <c r="DZ187" s="49"/>
      <c r="EA187" s="49"/>
      <c r="EB187" s="49"/>
      <c r="EC187" s="49"/>
      <c r="ED187" s="49"/>
      <c r="EE187" s="49"/>
      <c r="EF187" s="49"/>
      <c r="EG187" s="49"/>
      <c r="EH187" s="49"/>
      <c r="EI187" s="49"/>
      <c r="EJ187" s="49"/>
      <c r="EK187" s="49"/>
      <c r="EL187" s="49"/>
      <c r="EM187" s="14"/>
      <c r="EN187" s="49"/>
      <c r="EO187" s="49"/>
      <c r="EP187" s="49"/>
      <c r="EQ187" s="49"/>
      <c r="ER187" s="49"/>
      <c r="ES187" s="49"/>
      <c r="ET187" s="49"/>
      <c r="EU187" s="49"/>
      <c r="EV187" s="49"/>
      <c r="EW187" s="49"/>
      <c r="EX187" s="49"/>
      <c r="EY187" s="49"/>
      <c r="EZ187" s="49"/>
      <c r="FA187" s="49"/>
      <c r="FB187" s="49"/>
      <c r="FC187" s="49"/>
      <c r="FD187" s="49"/>
      <c r="FE187" s="49"/>
      <c r="FF187" s="49"/>
      <c r="FG187" s="14"/>
      <c r="FH187" s="49"/>
      <c r="FI187" s="49"/>
      <c r="FJ187" s="14"/>
      <c r="FK187" s="42"/>
      <c r="FL187" s="42"/>
      <c r="FM187" s="42"/>
      <c r="FN187" s="42"/>
      <c r="FO187" s="42"/>
      <c r="FP187" s="42"/>
      <c r="FQ187" s="42"/>
      <c r="FR187" s="42"/>
      <c r="FS187" s="42"/>
      <c r="FT187" s="42"/>
      <c r="FU187" s="42"/>
      <c r="FV187" s="42"/>
      <c r="FW187" s="42"/>
      <c r="FX187" s="42"/>
      <c r="FY187" s="42"/>
      <c r="FZ187" s="44">
        <v>185</v>
      </c>
      <c r="GA187" s="44" t="str">
        <f t="shared" si="79"/>
        <v>EGIDAHLK</v>
      </c>
      <c r="GB187" s="44" t="s">
        <v>148</v>
      </c>
      <c r="GC187" s="44" t="s">
        <v>149</v>
      </c>
      <c r="GD187" s="44" t="s">
        <v>150</v>
      </c>
      <c r="GE187" s="44" t="s">
        <v>147</v>
      </c>
      <c r="GF187" s="44" t="s">
        <v>145</v>
      </c>
      <c r="GG187" s="44" t="s">
        <v>160</v>
      </c>
      <c r="GH187" s="44" t="s">
        <v>152</v>
      </c>
      <c r="GI187" s="44" t="s">
        <v>151</v>
      </c>
      <c r="GJ187" s="100" t="str">
        <f t="shared" ref="GJ187:GQ187" si="1258">VLOOKUP(GB187,$FM$3:$FN$15,2,FALSE)</f>
        <v>Elfenbenskusten</v>
      </c>
      <c r="GK187" s="100" t="str">
        <f t="shared" si="1258"/>
        <v>Iran</v>
      </c>
      <c r="GL187" s="100" t="str">
        <f t="shared" si="1258"/>
        <v>Irak</v>
      </c>
      <c r="GM187" s="100" t="str">
        <f t="shared" si="1258"/>
        <v>Australien</v>
      </c>
      <c r="GN187" s="100" t="str">
        <f t="shared" si="1258"/>
        <v>Sydkorea</v>
      </c>
      <c r="GO187" s="100" t="str">
        <f t="shared" si="1258"/>
        <v>Saudiarabien</v>
      </c>
      <c r="GP187" s="100" t="str">
        <f t="shared" si="1258"/>
        <v>Ghana</v>
      </c>
      <c r="GQ187" s="100" t="str">
        <f t="shared" si="1258"/>
        <v>Uzbekistan</v>
      </c>
      <c r="GR187" s="42" t="str">
        <f t="shared" si="81"/>
        <v/>
      </c>
      <c r="GS187" s="42"/>
      <c r="GT187" s="42"/>
      <c r="GU187" s="42"/>
      <c r="GV187" s="42"/>
      <c r="GW187" s="42"/>
      <c r="GX187" s="42"/>
    </row>
    <row r="188" spans="1:206" ht="14.25" customHeight="1" x14ac:dyDescent="0.35">
      <c r="A188" s="42"/>
      <c r="B188" s="43"/>
      <c r="C188" s="43"/>
      <c r="D188" s="43"/>
      <c r="E188" s="44"/>
      <c r="F188" s="43"/>
      <c r="G188" s="44"/>
      <c r="H188" s="44"/>
      <c r="I188" s="44"/>
      <c r="J188" s="57"/>
      <c r="K188" s="58"/>
      <c r="L188" s="158"/>
      <c r="M188" s="46"/>
      <c r="N188" s="46"/>
      <c r="O188" s="42"/>
      <c r="P188" s="42"/>
      <c r="Q188" s="42"/>
      <c r="R188" s="42"/>
      <c r="S188" s="42"/>
      <c r="T188" s="42"/>
      <c r="U188" s="42"/>
      <c r="V188" s="43"/>
      <c r="W188" s="42"/>
      <c r="X188" s="44"/>
      <c r="Y188" s="44"/>
      <c r="Z188" s="44"/>
      <c r="AA188" s="44"/>
      <c r="AB188" s="47"/>
      <c r="AC188" s="48"/>
      <c r="AD188" s="42"/>
      <c r="AE188" s="14"/>
      <c r="AF188" s="14"/>
      <c r="AG188" s="14"/>
      <c r="AH188" s="14"/>
      <c r="AI188" s="44"/>
      <c r="AJ188" s="44"/>
      <c r="AK188" s="44"/>
      <c r="AL188" s="57"/>
      <c r="AM188" s="58"/>
      <c r="AN188" s="49"/>
      <c r="AO188" s="49"/>
      <c r="AP188" s="49"/>
      <c r="AQ188" s="49"/>
      <c r="AR188" s="49"/>
      <c r="AS188" s="49"/>
      <c r="AT188" s="49"/>
      <c r="AU188" s="49"/>
      <c r="AV188" s="49"/>
      <c r="AW188" s="49"/>
      <c r="AX188" s="49"/>
      <c r="AY188" s="49"/>
      <c r="AZ188" s="49"/>
      <c r="BA188" s="49"/>
      <c r="BB188" s="49"/>
      <c r="BC188" s="49"/>
      <c r="BD188" s="49"/>
      <c r="BE188" s="49"/>
      <c r="BF188" s="49"/>
      <c r="BG188" s="49"/>
      <c r="BH188" s="49"/>
      <c r="BI188" s="49"/>
      <c r="BJ188" s="49"/>
      <c r="BK188" s="49"/>
      <c r="BL188" s="49"/>
      <c r="BM188" s="49"/>
      <c r="BN188" s="49"/>
      <c r="BO188" s="49"/>
      <c r="BP188" s="49"/>
      <c r="BQ188" s="172" t="s">
        <v>101</v>
      </c>
      <c r="BR188" s="57" t="s">
        <v>233</v>
      </c>
      <c r="BS188" s="54" t="s">
        <v>234</v>
      </c>
      <c r="BT188" s="54" t="s">
        <v>235</v>
      </c>
      <c r="BU188" s="54" t="s">
        <v>236</v>
      </c>
      <c r="BV188" s="54" t="s">
        <v>142</v>
      </c>
      <c r="BW188" s="49"/>
      <c r="BX188" s="49"/>
      <c r="BY188" s="49"/>
      <c r="BZ188" s="49"/>
      <c r="CA188" s="49"/>
      <c r="CB188" s="14"/>
      <c r="CC188" s="49"/>
      <c r="CD188" s="49"/>
      <c r="CE188" s="14"/>
      <c r="CF188" s="14"/>
      <c r="CG188" s="49"/>
      <c r="CH188" s="49"/>
      <c r="CI188" s="49"/>
      <c r="CJ188" s="49"/>
      <c r="CK188" s="49"/>
      <c r="CL188" s="49"/>
      <c r="CM188" s="49"/>
      <c r="CN188" s="49"/>
      <c r="CO188" s="49"/>
      <c r="CP188" s="49"/>
      <c r="CQ188" s="49"/>
      <c r="CR188" s="49"/>
      <c r="CS188" s="49"/>
      <c r="CT188" s="49"/>
      <c r="CU188" s="49"/>
      <c r="CV188" s="49"/>
      <c r="CW188" s="49"/>
      <c r="CX188" s="49"/>
      <c r="CY188" s="14"/>
      <c r="CZ188" s="14"/>
      <c r="DA188" s="49"/>
      <c r="DB188" s="49"/>
      <c r="DC188" s="49"/>
      <c r="DD188" s="49"/>
      <c r="DE188" s="49"/>
      <c r="DF188" s="49"/>
      <c r="DG188" s="49"/>
      <c r="DH188" s="49"/>
      <c r="DI188" s="49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49"/>
      <c r="DU188" s="49"/>
      <c r="DV188" s="49"/>
      <c r="DW188" s="49"/>
      <c r="DX188" s="49"/>
      <c r="DY188" s="49"/>
      <c r="DZ188" s="49"/>
      <c r="EA188" s="49"/>
      <c r="EB188" s="49"/>
      <c r="EC188" s="49"/>
      <c r="ED188" s="49"/>
      <c r="EE188" s="49"/>
      <c r="EF188" s="49"/>
      <c r="EG188" s="49"/>
      <c r="EH188" s="49"/>
      <c r="EI188" s="49"/>
      <c r="EJ188" s="49"/>
      <c r="EK188" s="49"/>
      <c r="EL188" s="49"/>
      <c r="EM188" s="14"/>
      <c r="EN188" s="49"/>
      <c r="EO188" s="49"/>
      <c r="EP188" s="49"/>
      <c r="EQ188" s="49"/>
      <c r="ER188" s="49"/>
      <c r="ES188" s="49"/>
      <c r="ET188" s="49"/>
      <c r="EU188" s="49"/>
      <c r="EV188" s="49"/>
      <c r="EW188" s="49"/>
      <c r="EX188" s="49"/>
      <c r="EY188" s="49"/>
      <c r="EZ188" s="49"/>
      <c r="FA188" s="49"/>
      <c r="FB188" s="49"/>
      <c r="FC188" s="49"/>
      <c r="FD188" s="49"/>
      <c r="FE188" s="49"/>
      <c r="FF188" s="49"/>
      <c r="FG188" s="14"/>
      <c r="FH188" s="49"/>
      <c r="FI188" s="49"/>
      <c r="FJ188" s="14"/>
      <c r="FK188" s="42"/>
      <c r="FL188" s="42"/>
      <c r="FM188" s="42"/>
      <c r="FN188" s="42"/>
      <c r="FO188" s="42"/>
      <c r="FP188" s="42"/>
      <c r="FQ188" s="42"/>
      <c r="FR188" s="42"/>
      <c r="FS188" s="42"/>
      <c r="FT188" s="42"/>
      <c r="FU188" s="42"/>
      <c r="FV188" s="42"/>
      <c r="FW188" s="42"/>
      <c r="FX188" s="42"/>
      <c r="FY188" s="42"/>
      <c r="FZ188" s="44">
        <v>186</v>
      </c>
      <c r="GA188" s="44" t="str">
        <f t="shared" si="79"/>
        <v>EGJDAHLI</v>
      </c>
      <c r="GB188" s="44" t="s">
        <v>148</v>
      </c>
      <c r="GC188" s="44" t="s">
        <v>149</v>
      </c>
      <c r="GD188" s="44" t="s">
        <v>159</v>
      </c>
      <c r="GE188" s="44" t="s">
        <v>147</v>
      </c>
      <c r="GF188" s="44" t="s">
        <v>145</v>
      </c>
      <c r="GG188" s="44" t="s">
        <v>160</v>
      </c>
      <c r="GH188" s="44" t="s">
        <v>152</v>
      </c>
      <c r="GI188" s="44" t="s">
        <v>150</v>
      </c>
      <c r="GJ188" s="100" t="str">
        <f t="shared" ref="GJ188:GQ188" si="1259">VLOOKUP(GB188,$FM$3:$FN$15,2,FALSE)</f>
        <v>Elfenbenskusten</v>
      </c>
      <c r="GK188" s="100" t="str">
        <f t="shared" si="1259"/>
        <v>Iran</v>
      </c>
      <c r="GL188" s="100" t="str">
        <f t="shared" si="1259"/>
        <v>Österrike</v>
      </c>
      <c r="GM188" s="100" t="str">
        <f t="shared" si="1259"/>
        <v>Australien</v>
      </c>
      <c r="GN188" s="100" t="str">
        <f t="shared" si="1259"/>
        <v>Sydkorea</v>
      </c>
      <c r="GO188" s="100" t="str">
        <f t="shared" si="1259"/>
        <v>Saudiarabien</v>
      </c>
      <c r="GP188" s="100" t="str">
        <f t="shared" si="1259"/>
        <v>Ghana</v>
      </c>
      <c r="GQ188" s="100" t="str">
        <f t="shared" si="1259"/>
        <v>Irak</v>
      </c>
      <c r="GR188" s="42" t="str">
        <f t="shared" si="81"/>
        <v/>
      </c>
      <c r="GS188" s="42"/>
      <c r="GT188" s="42"/>
      <c r="GU188" s="42"/>
      <c r="GV188" s="42"/>
      <c r="GW188" s="42"/>
      <c r="GX188" s="42"/>
    </row>
    <row r="189" spans="1:206" ht="14.25" customHeight="1" x14ac:dyDescent="0.35">
      <c r="A189" s="42"/>
      <c r="B189" s="43"/>
      <c r="C189" s="43"/>
      <c r="D189" s="43"/>
      <c r="E189" s="44"/>
      <c r="F189" s="43"/>
      <c r="G189" s="44"/>
      <c r="H189" s="44"/>
      <c r="I189" s="44"/>
      <c r="J189" s="57"/>
      <c r="K189" s="58"/>
      <c r="L189" s="158"/>
      <c r="M189" s="46"/>
      <c r="N189" s="46"/>
      <c r="O189" s="42"/>
      <c r="P189" s="42"/>
      <c r="Q189" s="42"/>
      <c r="R189" s="42"/>
      <c r="S189" s="42"/>
      <c r="T189" s="42"/>
      <c r="U189" s="42"/>
      <c r="V189" s="43"/>
      <c r="W189" s="42"/>
      <c r="X189" s="44"/>
      <c r="Y189" s="44"/>
      <c r="Z189" s="44"/>
      <c r="AA189" s="44"/>
      <c r="AB189" s="47"/>
      <c r="AC189" s="48"/>
      <c r="AD189" s="42"/>
      <c r="AE189" s="14"/>
      <c r="AF189" s="14"/>
      <c r="AG189" s="14"/>
      <c r="AH189" s="14"/>
      <c r="AI189" s="44"/>
      <c r="AJ189" s="44"/>
      <c r="AK189" s="44"/>
      <c r="AL189" s="57"/>
      <c r="AM189" s="58"/>
      <c r="AN189" s="49"/>
      <c r="AO189" s="49"/>
      <c r="AP189" s="49"/>
      <c r="AQ189" s="49"/>
      <c r="AR189" s="49"/>
      <c r="AS189" s="49"/>
      <c r="AT189" s="49"/>
      <c r="AU189" s="49"/>
      <c r="AV189" s="49"/>
      <c r="AW189" s="49"/>
      <c r="AX189" s="49"/>
      <c r="AY189" s="49"/>
      <c r="AZ189" s="49"/>
      <c r="BA189" s="49"/>
      <c r="BB189" s="49"/>
      <c r="BC189" s="49"/>
      <c r="BD189" s="49"/>
      <c r="BE189" s="49"/>
      <c r="BF189" s="49"/>
      <c r="BG189" s="49"/>
      <c r="BH189" s="49"/>
      <c r="BI189" s="49"/>
      <c r="BJ189" s="49"/>
      <c r="BK189" s="49"/>
      <c r="BL189" s="49"/>
      <c r="BM189" s="49"/>
      <c r="BN189" s="49"/>
      <c r="BO189" s="49"/>
      <c r="BP189" s="49"/>
      <c r="BQ189" s="49">
        <f>B158</f>
        <v>104</v>
      </c>
      <c r="BR189" s="45" t="str">
        <f>D158</f>
        <v>Vinnare match 101</v>
      </c>
      <c r="BS189" s="43" t="str">
        <f>IF(OR('Resultat &amp; tabell'!G158="",'Resultat &amp; tabell'!I158=""),"",'Resultat &amp; tabell'!D158)</f>
        <v/>
      </c>
      <c r="BT189" s="173">
        <f t="shared" ref="BT189:BT190" si="1260">IF(ISERROR(VLOOKUP(BR189,$BS$189:$BS$190,1,FALSE)),0,1)</f>
        <v>0</v>
      </c>
      <c r="BU189" s="174">
        <f t="shared" ref="BU189:BU190" si="1261">BT189</f>
        <v>0</v>
      </c>
      <c r="BV189" s="44">
        <f>BU189*10</f>
        <v>0</v>
      </c>
      <c r="BW189" s="49"/>
      <c r="BX189" s="49"/>
      <c r="BY189" s="49"/>
      <c r="BZ189" s="49"/>
      <c r="CA189" s="49"/>
      <c r="CB189" s="14"/>
      <c r="CC189" s="49"/>
      <c r="CD189" s="49"/>
      <c r="CE189" s="14"/>
      <c r="CF189" s="14"/>
      <c r="CG189" s="49"/>
      <c r="CH189" s="49"/>
      <c r="CI189" s="49"/>
      <c r="CJ189" s="49"/>
      <c r="CK189" s="49"/>
      <c r="CL189" s="49"/>
      <c r="CM189" s="49"/>
      <c r="CN189" s="49"/>
      <c r="CO189" s="49"/>
      <c r="CP189" s="49"/>
      <c r="CQ189" s="49"/>
      <c r="CR189" s="49"/>
      <c r="CS189" s="49"/>
      <c r="CT189" s="49"/>
      <c r="CU189" s="49"/>
      <c r="CV189" s="49"/>
      <c r="CW189" s="49"/>
      <c r="CX189" s="49"/>
      <c r="CY189" s="14"/>
      <c r="CZ189" s="14"/>
      <c r="DA189" s="49"/>
      <c r="DB189" s="49"/>
      <c r="DC189" s="49"/>
      <c r="DD189" s="49"/>
      <c r="DE189" s="49"/>
      <c r="DF189" s="49"/>
      <c r="DG189" s="49"/>
      <c r="DH189" s="49"/>
      <c r="DI189" s="49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49"/>
      <c r="DU189" s="49"/>
      <c r="DV189" s="49"/>
      <c r="DW189" s="49"/>
      <c r="DX189" s="49"/>
      <c r="DY189" s="49"/>
      <c r="DZ189" s="49"/>
      <c r="EA189" s="49"/>
      <c r="EB189" s="49"/>
      <c r="EC189" s="49"/>
      <c r="ED189" s="49"/>
      <c r="EE189" s="49"/>
      <c r="EF189" s="49"/>
      <c r="EG189" s="49"/>
      <c r="EH189" s="49"/>
      <c r="EI189" s="49"/>
      <c r="EJ189" s="49"/>
      <c r="EK189" s="49"/>
      <c r="EL189" s="49"/>
      <c r="EM189" s="14"/>
      <c r="EN189" s="49"/>
      <c r="EO189" s="49"/>
      <c r="EP189" s="49"/>
      <c r="EQ189" s="49"/>
      <c r="ER189" s="49"/>
      <c r="ES189" s="49"/>
      <c r="ET189" s="49"/>
      <c r="EU189" s="49"/>
      <c r="EV189" s="49"/>
      <c r="EW189" s="49"/>
      <c r="EX189" s="49"/>
      <c r="EY189" s="49"/>
      <c r="EZ189" s="49"/>
      <c r="FA189" s="49"/>
      <c r="FB189" s="49"/>
      <c r="FC189" s="49"/>
      <c r="FD189" s="49"/>
      <c r="FE189" s="49"/>
      <c r="FF189" s="49"/>
      <c r="FG189" s="14"/>
      <c r="FH189" s="49"/>
      <c r="FI189" s="49"/>
      <c r="FJ189" s="14"/>
      <c r="FK189" s="42"/>
      <c r="FL189" s="42"/>
      <c r="FM189" s="42"/>
      <c r="FN189" s="42"/>
      <c r="FO189" s="42"/>
      <c r="FP189" s="42"/>
      <c r="FQ189" s="42"/>
      <c r="FR189" s="42"/>
      <c r="FS189" s="42"/>
      <c r="FT189" s="42"/>
      <c r="FU189" s="42"/>
      <c r="FV189" s="42"/>
      <c r="FW189" s="42"/>
      <c r="FX189" s="42"/>
      <c r="FY189" s="42"/>
      <c r="FZ189" s="44">
        <v>187</v>
      </c>
      <c r="GA189" s="44" t="str">
        <f t="shared" si="79"/>
        <v>EGJDAHIK</v>
      </c>
      <c r="GB189" s="44" t="s">
        <v>148</v>
      </c>
      <c r="GC189" s="44" t="s">
        <v>149</v>
      </c>
      <c r="GD189" s="44" t="s">
        <v>159</v>
      </c>
      <c r="GE189" s="44" t="s">
        <v>147</v>
      </c>
      <c r="GF189" s="44" t="s">
        <v>145</v>
      </c>
      <c r="GG189" s="44" t="s">
        <v>160</v>
      </c>
      <c r="GH189" s="44" t="s">
        <v>150</v>
      </c>
      <c r="GI189" s="44" t="s">
        <v>151</v>
      </c>
      <c r="GJ189" s="100" t="str">
        <f t="shared" ref="GJ189:GQ189" si="1262">VLOOKUP(GB189,$FM$3:$FN$15,2,FALSE)</f>
        <v>Elfenbenskusten</v>
      </c>
      <c r="GK189" s="100" t="str">
        <f t="shared" si="1262"/>
        <v>Iran</v>
      </c>
      <c r="GL189" s="100" t="str">
        <f t="shared" si="1262"/>
        <v>Österrike</v>
      </c>
      <c r="GM189" s="100" t="str">
        <f t="shared" si="1262"/>
        <v>Australien</v>
      </c>
      <c r="GN189" s="100" t="str">
        <f t="shared" si="1262"/>
        <v>Sydkorea</v>
      </c>
      <c r="GO189" s="100" t="str">
        <f t="shared" si="1262"/>
        <v>Saudiarabien</v>
      </c>
      <c r="GP189" s="100" t="str">
        <f t="shared" si="1262"/>
        <v>Irak</v>
      </c>
      <c r="GQ189" s="100" t="str">
        <f t="shared" si="1262"/>
        <v>Uzbekistan</v>
      </c>
      <c r="GR189" s="42" t="str">
        <f t="shared" si="81"/>
        <v/>
      </c>
      <c r="GS189" s="42"/>
      <c r="GT189" s="42"/>
      <c r="GU189" s="42"/>
      <c r="GV189" s="42"/>
      <c r="GW189" s="42"/>
      <c r="GX189" s="42"/>
    </row>
    <row r="190" spans="1:206" ht="14.25" customHeight="1" x14ac:dyDescent="0.35">
      <c r="A190" s="42"/>
      <c r="B190" s="43"/>
      <c r="C190" s="43"/>
      <c r="D190" s="43"/>
      <c r="E190" s="44"/>
      <c r="F190" s="43"/>
      <c r="G190" s="44"/>
      <c r="H190" s="44"/>
      <c r="I190" s="44"/>
      <c r="J190" s="57"/>
      <c r="K190" s="58"/>
      <c r="L190" s="158"/>
      <c r="M190" s="46"/>
      <c r="N190" s="46"/>
      <c r="O190" s="42"/>
      <c r="P190" s="42"/>
      <c r="Q190" s="42"/>
      <c r="R190" s="42"/>
      <c r="S190" s="42"/>
      <c r="T190" s="42"/>
      <c r="U190" s="42"/>
      <c r="V190" s="43"/>
      <c r="W190" s="42"/>
      <c r="X190" s="44"/>
      <c r="Y190" s="44"/>
      <c r="Z190" s="44"/>
      <c r="AA190" s="44"/>
      <c r="AB190" s="47"/>
      <c r="AC190" s="48"/>
      <c r="AD190" s="42"/>
      <c r="AE190" s="14"/>
      <c r="AF190" s="14"/>
      <c r="AG190" s="14"/>
      <c r="AH190" s="14"/>
      <c r="AI190" s="44"/>
      <c r="AJ190" s="44"/>
      <c r="AK190" s="44"/>
      <c r="AL190" s="57"/>
      <c r="AM190" s="58"/>
      <c r="AN190" s="49"/>
      <c r="AO190" s="49"/>
      <c r="AP190" s="49"/>
      <c r="AQ190" s="49"/>
      <c r="AR190" s="49"/>
      <c r="AS190" s="49"/>
      <c r="AT190" s="49"/>
      <c r="AU190" s="49"/>
      <c r="AV190" s="49"/>
      <c r="AW190" s="49"/>
      <c r="AX190" s="49"/>
      <c r="AY190" s="49"/>
      <c r="AZ190" s="49"/>
      <c r="BA190" s="49"/>
      <c r="BB190" s="49"/>
      <c r="BC190" s="49"/>
      <c r="BD190" s="49"/>
      <c r="BE190" s="49"/>
      <c r="BF190" s="49"/>
      <c r="BG190" s="49"/>
      <c r="BH190" s="49"/>
      <c r="BI190" s="49"/>
      <c r="BJ190" s="49"/>
      <c r="BK190" s="49"/>
      <c r="BL190" s="49"/>
      <c r="BM190" s="49"/>
      <c r="BN190" s="49"/>
      <c r="BO190" s="49"/>
      <c r="BP190" s="49"/>
      <c r="BQ190" s="49">
        <f>B158</f>
        <v>104</v>
      </c>
      <c r="BR190" s="45" t="str">
        <f>F158</f>
        <v>Vinnare match 102</v>
      </c>
      <c r="BS190" s="43" t="str">
        <f>IF(OR('Resultat &amp; tabell'!G158="",'Resultat &amp; tabell'!I158=""),"",'Resultat &amp; tabell'!F158)</f>
        <v/>
      </c>
      <c r="BT190" s="173">
        <f t="shared" si="1260"/>
        <v>0</v>
      </c>
      <c r="BU190" s="174">
        <f t="shared" si="1261"/>
        <v>0</v>
      </c>
      <c r="BV190" s="44">
        <f>BU190*10</f>
        <v>0</v>
      </c>
      <c r="BW190" s="49"/>
      <c r="BX190" s="49"/>
      <c r="BY190" s="49"/>
      <c r="BZ190" s="49"/>
      <c r="CA190" s="49"/>
      <c r="CB190" s="14"/>
      <c r="CC190" s="49"/>
      <c r="CD190" s="49"/>
      <c r="CE190" s="14"/>
      <c r="CF190" s="14"/>
      <c r="CG190" s="49"/>
      <c r="CH190" s="49"/>
      <c r="CI190" s="49"/>
      <c r="CJ190" s="49"/>
      <c r="CK190" s="49"/>
      <c r="CL190" s="49"/>
      <c r="CM190" s="49"/>
      <c r="CN190" s="49"/>
      <c r="CO190" s="49"/>
      <c r="CP190" s="49"/>
      <c r="CQ190" s="49"/>
      <c r="CR190" s="49"/>
      <c r="CS190" s="49"/>
      <c r="CT190" s="49"/>
      <c r="CU190" s="49"/>
      <c r="CV190" s="49"/>
      <c r="CW190" s="49"/>
      <c r="CX190" s="49"/>
      <c r="CY190" s="14"/>
      <c r="CZ190" s="14"/>
      <c r="DA190" s="49"/>
      <c r="DB190" s="49"/>
      <c r="DC190" s="49"/>
      <c r="DD190" s="49"/>
      <c r="DE190" s="49"/>
      <c r="DF190" s="49"/>
      <c r="DG190" s="49"/>
      <c r="DH190" s="49"/>
      <c r="DI190" s="49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49"/>
      <c r="DU190" s="49"/>
      <c r="DV190" s="49"/>
      <c r="DW190" s="49"/>
      <c r="DX190" s="49"/>
      <c r="DY190" s="49"/>
      <c r="DZ190" s="49"/>
      <c r="EA190" s="49"/>
      <c r="EB190" s="49"/>
      <c r="EC190" s="49"/>
      <c r="ED190" s="49"/>
      <c r="EE190" s="49"/>
      <c r="EF190" s="49"/>
      <c r="EG190" s="49"/>
      <c r="EH190" s="49"/>
      <c r="EI190" s="49"/>
      <c r="EJ190" s="49"/>
      <c r="EK190" s="49"/>
      <c r="EL190" s="49"/>
      <c r="EM190" s="14"/>
      <c r="EN190" s="49"/>
      <c r="EO190" s="49"/>
      <c r="EP190" s="49"/>
      <c r="EQ190" s="49"/>
      <c r="ER190" s="49"/>
      <c r="ES190" s="49"/>
      <c r="ET190" s="49"/>
      <c r="EU190" s="49"/>
      <c r="EV190" s="49"/>
      <c r="EW190" s="49"/>
      <c r="EX190" s="49"/>
      <c r="EY190" s="49"/>
      <c r="EZ190" s="49"/>
      <c r="FA190" s="49"/>
      <c r="FB190" s="49"/>
      <c r="FC190" s="49"/>
      <c r="FD190" s="49"/>
      <c r="FE190" s="49"/>
      <c r="FF190" s="49"/>
      <c r="FG190" s="14"/>
      <c r="FH190" s="49"/>
      <c r="FI190" s="49"/>
      <c r="FJ190" s="14"/>
      <c r="FK190" s="42"/>
      <c r="FL190" s="42"/>
      <c r="FM190" s="42"/>
      <c r="FN190" s="42"/>
      <c r="FO190" s="42"/>
      <c r="FP190" s="42"/>
      <c r="FQ190" s="42"/>
      <c r="FR190" s="42"/>
      <c r="FS190" s="42"/>
      <c r="FT190" s="42"/>
      <c r="FU190" s="42"/>
      <c r="FV190" s="42"/>
      <c r="FW190" s="42"/>
      <c r="FX190" s="42"/>
      <c r="FY190" s="42"/>
      <c r="FZ190" s="44">
        <v>188</v>
      </c>
      <c r="GA190" s="44" t="str">
        <f t="shared" si="79"/>
        <v>EJIDAFLK</v>
      </c>
      <c r="GB190" s="44" t="s">
        <v>148</v>
      </c>
      <c r="GC190" s="44" t="s">
        <v>159</v>
      </c>
      <c r="GD190" s="44" t="s">
        <v>150</v>
      </c>
      <c r="GE190" s="44" t="s">
        <v>147</v>
      </c>
      <c r="GF190" s="44" t="s">
        <v>145</v>
      </c>
      <c r="GG190" s="44" t="s">
        <v>109</v>
      </c>
      <c r="GH190" s="44" t="s">
        <v>152</v>
      </c>
      <c r="GI190" s="44" t="s">
        <v>151</v>
      </c>
      <c r="GJ190" s="100" t="str">
        <f t="shared" ref="GJ190:GQ190" si="1263">VLOOKUP(GB190,$FM$3:$FN$15,2,FALSE)</f>
        <v>Elfenbenskusten</v>
      </c>
      <c r="GK190" s="100" t="str">
        <f t="shared" si="1263"/>
        <v>Österrike</v>
      </c>
      <c r="GL190" s="100" t="str">
        <f t="shared" si="1263"/>
        <v>Irak</v>
      </c>
      <c r="GM190" s="100" t="str">
        <f t="shared" si="1263"/>
        <v>Australien</v>
      </c>
      <c r="GN190" s="100" t="str">
        <f t="shared" si="1263"/>
        <v>Sydkorea</v>
      </c>
      <c r="GO190" s="100" t="str">
        <f t="shared" si="1263"/>
        <v>Sverige</v>
      </c>
      <c r="GP190" s="100" t="str">
        <f t="shared" si="1263"/>
        <v>Ghana</v>
      </c>
      <c r="GQ190" s="100" t="str">
        <f t="shared" si="1263"/>
        <v>Uzbekistan</v>
      </c>
      <c r="GR190" s="42" t="str">
        <f t="shared" si="81"/>
        <v/>
      </c>
      <c r="GS190" s="42"/>
      <c r="GT190" s="42"/>
      <c r="GU190" s="42"/>
      <c r="GV190" s="42"/>
      <c r="GW190" s="42"/>
      <c r="GX190" s="42"/>
    </row>
    <row r="191" spans="1:206" ht="14.25" customHeight="1" x14ac:dyDescent="0.35">
      <c r="A191" s="42"/>
      <c r="B191" s="43"/>
      <c r="C191" s="43"/>
      <c r="D191" s="43"/>
      <c r="E191" s="44"/>
      <c r="F191" s="43"/>
      <c r="G191" s="44"/>
      <c r="H191" s="44"/>
      <c r="I191" s="44"/>
      <c r="J191" s="57"/>
      <c r="K191" s="58"/>
      <c r="L191" s="158"/>
      <c r="M191" s="46"/>
      <c r="N191" s="46"/>
      <c r="O191" s="42"/>
      <c r="P191" s="42"/>
      <c r="Q191" s="42"/>
      <c r="R191" s="42"/>
      <c r="S191" s="42"/>
      <c r="T191" s="42"/>
      <c r="U191" s="42"/>
      <c r="V191" s="43"/>
      <c r="W191" s="42"/>
      <c r="X191" s="44"/>
      <c r="Y191" s="44"/>
      <c r="Z191" s="44"/>
      <c r="AA191" s="44"/>
      <c r="AB191" s="47"/>
      <c r="AC191" s="48"/>
      <c r="AD191" s="42"/>
      <c r="AE191" s="14"/>
      <c r="AF191" s="14"/>
      <c r="AG191" s="14"/>
      <c r="AH191" s="14"/>
      <c r="AI191" s="44"/>
      <c r="AJ191" s="44"/>
      <c r="AK191" s="44"/>
      <c r="AL191" s="57"/>
      <c r="AM191" s="58"/>
      <c r="AN191" s="49"/>
      <c r="AO191" s="49"/>
      <c r="AP191" s="49"/>
      <c r="AQ191" s="49"/>
      <c r="AR191" s="49"/>
      <c r="AS191" s="49"/>
      <c r="AT191" s="49"/>
      <c r="AU191" s="49"/>
      <c r="AV191" s="49"/>
      <c r="AW191" s="49"/>
      <c r="AX191" s="49"/>
      <c r="AY191" s="49"/>
      <c r="AZ191" s="49"/>
      <c r="BA191" s="49"/>
      <c r="BB191" s="49"/>
      <c r="BC191" s="49"/>
      <c r="BD191" s="49"/>
      <c r="BE191" s="49"/>
      <c r="BF191" s="49"/>
      <c r="BG191" s="49"/>
      <c r="BH191" s="49"/>
      <c r="BI191" s="49"/>
      <c r="BJ191" s="49"/>
      <c r="BK191" s="49"/>
      <c r="BL191" s="49"/>
      <c r="BM191" s="49"/>
      <c r="BN191" s="49"/>
      <c r="BO191" s="49"/>
      <c r="BP191" s="49"/>
      <c r="BQ191" s="49"/>
      <c r="BR191" s="14"/>
      <c r="BS191" s="14"/>
      <c r="BT191" s="14"/>
      <c r="BU191" s="172" t="s">
        <v>239</v>
      </c>
      <c r="BV191" s="172">
        <f>SUM(BV189:BV190)</f>
        <v>0</v>
      </c>
      <c r="BW191" s="49"/>
      <c r="BX191" s="49"/>
      <c r="BY191" s="49"/>
      <c r="BZ191" s="49"/>
      <c r="CA191" s="49"/>
      <c r="CB191" s="14"/>
      <c r="CC191" s="49"/>
      <c r="CD191" s="49"/>
      <c r="CE191" s="14"/>
      <c r="CF191" s="14"/>
      <c r="CG191" s="49"/>
      <c r="CH191" s="49"/>
      <c r="CI191" s="49"/>
      <c r="CJ191" s="49"/>
      <c r="CK191" s="49"/>
      <c r="CL191" s="49"/>
      <c r="CM191" s="49"/>
      <c r="CN191" s="49"/>
      <c r="CO191" s="49"/>
      <c r="CP191" s="49"/>
      <c r="CQ191" s="49"/>
      <c r="CR191" s="49"/>
      <c r="CS191" s="49"/>
      <c r="CT191" s="49"/>
      <c r="CU191" s="49"/>
      <c r="CV191" s="49"/>
      <c r="CW191" s="49"/>
      <c r="CX191" s="49"/>
      <c r="CY191" s="14"/>
      <c r="CZ191" s="14"/>
      <c r="DA191" s="49"/>
      <c r="DB191" s="49"/>
      <c r="DC191" s="49"/>
      <c r="DD191" s="49"/>
      <c r="DE191" s="49"/>
      <c r="DF191" s="49"/>
      <c r="DG191" s="49"/>
      <c r="DH191" s="49"/>
      <c r="DI191" s="49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49"/>
      <c r="DU191" s="49"/>
      <c r="DV191" s="49"/>
      <c r="DW191" s="49"/>
      <c r="DX191" s="49"/>
      <c r="DY191" s="49"/>
      <c r="DZ191" s="49"/>
      <c r="EA191" s="49"/>
      <c r="EB191" s="49"/>
      <c r="EC191" s="49"/>
      <c r="ED191" s="49"/>
      <c r="EE191" s="49"/>
      <c r="EF191" s="49"/>
      <c r="EG191" s="49"/>
      <c r="EH191" s="49"/>
      <c r="EI191" s="49"/>
      <c r="EJ191" s="49"/>
      <c r="EK191" s="49"/>
      <c r="EL191" s="49"/>
      <c r="EM191" s="14"/>
      <c r="EN191" s="49"/>
      <c r="EO191" s="49"/>
      <c r="EP191" s="49"/>
      <c r="EQ191" s="49"/>
      <c r="ER191" s="49"/>
      <c r="ES191" s="49"/>
      <c r="ET191" s="49"/>
      <c r="EU191" s="49"/>
      <c r="EV191" s="49"/>
      <c r="EW191" s="49"/>
      <c r="EX191" s="49"/>
      <c r="EY191" s="49"/>
      <c r="EZ191" s="49"/>
      <c r="FA191" s="49"/>
      <c r="FB191" s="49"/>
      <c r="FC191" s="49"/>
      <c r="FD191" s="49"/>
      <c r="FE191" s="49"/>
      <c r="FF191" s="49"/>
      <c r="FG191" s="14"/>
      <c r="FH191" s="49"/>
      <c r="FI191" s="49"/>
      <c r="FJ191" s="14"/>
      <c r="FK191" s="42"/>
      <c r="FL191" s="42"/>
      <c r="FM191" s="42"/>
      <c r="FN191" s="42"/>
      <c r="FO191" s="42"/>
      <c r="FP191" s="42"/>
      <c r="FQ191" s="42"/>
      <c r="FR191" s="42"/>
      <c r="FS191" s="42"/>
      <c r="FT191" s="42"/>
      <c r="FU191" s="42"/>
      <c r="FV191" s="42"/>
      <c r="FW191" s="42"/>
      <c r="FX191" s="42"/>
      <c r="FY191" s="42"/>
      <c r="FZ191" s="44">
        <v>189</v>
      </c>
      <c r="GA191" s="44" t="str">
        <f t="shared" si="79"/>
        <v>HJEDAFLK</v>
      </c>
      <c r="GB191" s="44" t="s">
        <v>160</v>
      </c>
      <c r="GC191" s="44" t="s">
        <v>159</v>
      </c>
      <c r="GD191" s="44" t="s">
        <v>148</v>
      </c>
      <c r="GE191" s="44" t="s">
        <v>147</v>
      </c>
      <c r="GF191" s="44" t="s">
        <v>145</v>
      </c>
      <c r="GG191" s="44" t="s">
        <v>109</v>
      </c>
      <c r="GH191" s="44" t="s">
        <v>152</v>
      </c>
      <c r="GI191" s="44" t="s">
        <v>151</v>
      </c>
      <c r="GJ191" s="100" t="str">
        <f t="shared" ref="GJ191:GQ191" si="1264">VLOOKUP(GB191,$FM$3:$FN$15,2,FALSE)</f>
        <v>Saudiarabien</v>
      </c>
      <c r="GK191" s="100" t="str">
        <f t="shared" si="1264"/>
        <v>Österrike</v>
      </c>
      <c r="GL191" s="100" t="str">
        <f t="shared" si="1264"/>
        <v>Elfenbenskusten</v>
      </c>
      <c r="GM191" s="100" t="str">
        <f t="shared" si="1264"/>
        <v>Australien</v>
      </c>
      <c r="GN191" s="100" t="str">
        <f t="shared" si="1264"/>
        <v>Sydkorea</v>
      </c>
      <c r="GO191" s="100" t="str">
        <f t="shared" si="1264"/>
        <v>Sverige</v>
      </c>
      <c r="GP191" s="100" t="str">
        <f t="shared" si="1264"/>
        <v>Ghana</v>
      </c>
      <c r="GQ191" s="100" t="str">
        <f t="shared" si="1264"/>
        <v>Uzbekistan</v>
      </c>
      <c r="GR191" s="42" t="str">
        <f t="shared" si="81"/>
        <v/>
      </c>
      <c r="GS191" s="42"/>
      <c r="GT191" s="42"/>
      <c r="GU191" s="42"/>
      <c r="GV191" s="42"/>
      <c r="GW191" s="42"/>
      <c r="GX191" s="42"/>
    </row>
    <row r="192" spans="1:206" ht="14.25" customHeight="1" x14ac:dyDescent="0.35">
      <c r="A192" s="42"/>
      <c r="B192" s="43"/>
      <c r="C192" s="43"/>
      <c r="D192" s="43"/>
      <c r="E192" s="44"/>
      <c r="F192" s="43"/>
      <c r="G192" s="44"/>
      <c r="H192" s="44"/>
      <c r="I192" s="44"/>
      <c r="J192" s="57"/>
      <c r="K192" s="58"/>
      <c r="L192" s="158"/>
      <c r="M192" s="46"/>
      <c r="N192" s="46"/>
      <c r="O192" s="42"/>
      <c r="P192" s="42"/>
      <c r="Q192" s="42"/>
      <c r="R192" s="42"/>
      <c r="S192" s="42"/>
      <c r="T192" s="42"/>
      <c r="U192" s="42"/>
      <c r="V192" s="43"/>
      <c r="W192" s="42"/>
      <c r="X192" s="44"/>
      <c r="Y192" s="44"/>
      <c r="Z192" s="44"/>
      <c r="AA192" s="44"/>
      <c r="AB192" s="47"/>
      <c r="AC192" s="48"/>
      <c r="AD192" s="42"/>
      <c r="AE192" s="14"/>
      <c r="AF192" s="14"/>
      <c r="AG192" s="14"/>
      <c r="AH192" s="14"/>
      <c r="AI192" s="44"/>
      <c r="AJ192" s="44"/>
      <c r="AK192" s="44"/>
      <c r="AL192" s="57"/>
      <c r="AM192" s="58"/>
      <c r="AN192" s="49"/>
      <c r="AO192" s="49"/>
      <c r="AP192" s="49"/>
      <c r="AQ192" s="49"/>
      <c r="AR192" s="49"/>
      <c r="AS192" s="49"/>
      <c r="AT192" s="49"/>
      <c r="AU192" s="49"/>
      <c r="AV192" s="49"/>
      <c r="AW192" s="49"/>
      <c r="AX192" s="49"/>
      <c r="AY192" s="49"/>
      <c r="AZ192" s="49"/>
      <c r="BA192" s="49"/>
      <c r="BB192" s="49"/>
      <c r="BC192" s="49"/>
      <c r="BD192" s="49"/>
      <c r="BE192" s="49"/>
      <c r="BF192" s="49"/>
      <c r="BG192" s="49"/>
      <c r="BH192" s="49"/>
      <c r="BI192" s="49"/>
      <c r="BJ192" s="49"/>
      <c r="BK192" s="49"/>
      <c r="BL192" s="49"/>
      <c r="BM192" s="49"/>
      <c r="BN192" s="49"/>
      <c r="BO192" s="49"/>
      <c r="BP192" s="49"/>
      <c r="BQ192" s="49"/>
      <c r="BR192" s="14"/>
      <c r="BS192" s="14"/>
      <c r="BT192" s="14"/>
      <c r="BU192" s="49"/>
      <c r="BV192" s="49"/>
      <c r="BW192" s="49"/>
      <c r="BX192" s="49"/>
      <c r="BY192" s="49"/>
      <c r="BZ192" s="49"/>
      <c r="CA192" s="49"/>
      <c r="CB192" s="14"/>
      <c r="CC192" s="49"/>
      <c r="CD192" s="49"/>
      <c r="CE192" s="14"/>
      <c r="CF192" s="14"/>
      <c r="CG192" s="49"/>
      <c r="CH192" s="49"/>
      <c r="CI192" s="49"/>
      <c r="CJ192" s="49"/>
      <c r="CK192" s="49"/>
      <c r="CL192" s="49"/>
      <c r="CM192" s="49"/>
      <c r="CN192" s="49"/>
      <c r="CO192" s="49"/>
      <c r="CP192" s="49"/>
      <c r="CQ192" s="49"/>
      <c r="CR192" s="49"/>
      <c r="CS192" s="49"/>
      <c r="CT192" s="49"/>
      <c r="CU192" s="49"/>
      <c r="CV192" s="49"/>
      <c r="CW192" s="49"/>
      <c r="CX192" s="49"/>
      <c r="CY192" s="14"/>
      <c r="CZ192" s="14"/>
      <c r="DA192" s="49"/>
      <c r="DB192" s="49"/>
      <c r="DC192" s="49"/>
      <c r="DD192" s="49"/>
      <c r="DE192" s="49"/>
      <c r="DF192" s="49"/>
      <c r="DG192" s="49"/>
      <c r="DH192" s="49"/>
      <c r="DI192" s="49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49"/>
      <c r="DU192" s="49"/>
      <c r="DV192" s="49"/>
      <c r="DW192" s="49"/>
      <c r="DX192" s="49"/>
      <c r="DY192" s="49"/>
      <c r="DZ192" s="49"/>
      <c r="EA192" s="49"/>
      <c r="EB192" s="49"/>
      <c r="EC192" s="49"/>
      <c r="ED192" s="49"/>
      <c r="EE192" s="49"/>
      <c r="EF192" s="49"/>
      <c r="EG192" s="49"/>
      <c r="EH192" s="49"/>
      <c r="EI192" s="49"/>
      <c r="EJ192" s="49"/>
      <c r="EK192" s="49"/>
      <c r="EL192" s="49"/>
      <c r="EM192" s="14"/>
      <c r="EN192" s="49"/>
      <c r="EO192" s="49"/>
      <c r="EP192" s="49"/>
      <c r="EQ192" s="49"/>
      <c r="ER192" s="49"/>
      <c r="ES192" s="49"/>
      <c r="ET192" s="49"/>
      <c r="EU192" s="49"/>
      <c r="EV192" s="49"/>
      <c r="EW192" s="49"/>
      <c r="EX192" s="49"/>
      <c r="EY192" s="49"/>
      <c r="EZ192" s="49"/>
      <c r="FA192" s="49"/>
      <c r="FB192" s="49"/>
      <c r="FC192" s="49"/>
      <c r="FD192" s="49"/>
      <c r="FE192" s="49"/>
      <c r="FF192" s="49"/>
      <c r="FG192" s="14"/>
      <c r="FH192" s="49"/>
      <c r="FI192" s="49"/>
      <c r="FJ192" s="14"/>
      <c r="FK192" s="42"/>
      <c r="FL192" s="42"/>
      <c r="FM192" s="42"/>
      <c r="FN192" s="42"/>
      <c r="FO192" s="42"/>
      <c r="FP192" s="42"/>
      <c r="FQ192" s="42"/>
      <c r="FR192" s="42"/>
      <c r="FS192" s="42"/>
      <c r="FT192" s="42"/>
      <c r="FU192" s="42"/>
      <c r="FV192" s="42"/>
      <c r="FW192" s="42"/>
      <c r="FX192" s="42"/>
      <c r="FY192" s="42"/>
      <c r="FZ192" s="44">
        <v>190</v>
      </c>
      <c r="GA192" s="44" t="str">
        <f t="shared" si="79"/>
        <v>HEIDAFLK</v>
      </c>
      <c r="GB192" s="44" t="s">
        <v>160</v>
      </c>
      <c r="GC192" s="44" t="s">
        <v>148</v>
      </c>
      <c r="GD192" s="44" t="s">
        <v>150</v>
      </c>
      <c r="GE192" s="44" t="s">
        <v>147</v>
      </c>
      <c r="GF192" s="44" t="s">
        <v>145</v>
      </c>
      <c r="GG192" s="44" t="s">
        <v>109</v>
      </c>
      <c r="GH192" s="44" t="s">
        <v>152</v>
      </c>
      <c r="GI192" s="44" t="s">
        <v>151</v>
      </c>
      <c r="GJ192" s="100" t="str">
        <f t="shared" ref="GJ192:GQ192" si="1265">VLOOKUP(GB192,$FM$3:$FN$15,2,FALSE)</f>
        <v>Saudiarabien</v>
      </c>
      <c r="GK192" s="100" t="str">
        <f t="shared" si="1265"/>
        <v>Elfenbenskusten</v>
      </c>
      <c r="GL192" s="100" t="str">
        <f t="shared" si="1265"/>
        <v>Irak</v>
      </c>
      <c r="GM192" s="100" t="str">
        <f t="shared" si="1265"/>
        <v>Australien</v>
      </c>
      <c r="GN192" s="100" t="str">
        <f t="shared" si="1265"/>
        <v>Sydkorea</v>
      </c>
      <c r="GO192" s="100" t="str">
        <f t="shared" si="1265"/>
        <v>Sverige</v>
      </c>
      <c r="GP192" s="100" t="str">
        <f t="shared" si="1265"/>
        <v>Ghana</v>
      </c>
      <c r="GQ192" s="100" t="str">
        <f t="shared" si="1265"/>
        <v>Uzbekistan</v>
      </c>
      <c r="GR192" s="42" t="str">
        <f t="shared" si="81"/>
        <v/>
      </c>
      <c r="GS192" s="42"/>
      <c r="GT192" s="42"/>
      <c r="GU192" s="42"/>
      <c r="GV192" s="42"/>
      <c r="GW192" s="42"/>
      <c r="GX192" s="42"/>
    </row>
    <row r="193" spans="1:206" ht="14.25" customHeight="1" x14ac:dyDescent="0.35">
      <c r="A193" s="42"/>
      <c r="B193" s="43"/>
      <c r="C193" s="43"/>
      <c r="D193" s="43"/>
      <c r="E193" s="44"/>
      <c r="F193" s="43"/>
      <c r="G193" s="44"/>
      <c r="H193" s="44"/>
      <c r="I193" s="44"/>
      <c r="J193" s="57"/>
      <c r="K193" s="58"/>
      <c r="L193" s="158"/>
      <c r="M193" s="46"/>
      <c r="N193" s="46"/>
      <c r="O193" s="42"/>
      <c r="P193" s="42"/>
      <c r="Q193" s="42"/>
      <c r="R193" s="42"/>
      <c r="S193" s="42"/>
      <c r="T193" s="42"/>
      <c r="U193" s="42"/>
      <c r="V193" s="43"/>
      <c r="W193" s="42"/>
      <c r="X193" s="44"/>
      <c r="Y193" s="44"/>
      <c r="Z193" s="44"/>
      <c r="AA193" s="44"/>
      <c r="AB193" s="47"/>
      <c r="AC193" s="48"/>
      <c r="AD193" s="42"/>
      <c r="AE193" s="14"/>
      <c r="AF193" s="14"/>
      <c r="AG193" s="14"/>
      <c r="AH193" s="14"/>
      <c r="AI193" s="44"/>
      <c r="AJ193" s="44"/>
      <c r="AK193" s="44"/>
      <c r="AL193" s="57"/>
      <c r="AM193" s="58"/>
      <c r="AN193" s="49"/>
      <c r="AO193" s="49"/>
      <c r="AP193" s="49"/>
      <c r="AQ193" s="49"/>
      <c r="AR193" s="49"/>
      <c r="AS193" s="49"/>
      <c r="AT193" s="49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  <c r="BM193" s="49"/>
      <c r="BN193" s="49"/>
      <c r="BO193" s="49"/>
      <c r="BP193" s="49"/>
      <c r="BQ193" s="49"/>
      <c r="BR193" s="14"/>
      <c r="BS193" s="14"/>
      <c r="BT193" s="14"/>
      <c r="BU193" s="49"/>
      <c r="BV193" s="49"/>
      <c r="BW193" s="49"/>
      <c r="BX193" s="49"/>
      <c r="BY193" s="49"/>
      <c r="BZ193" s="49"/>
      <c r="CA193" s="49"/>
      <c r="CB193" s="14"/>
      <c r="CC193" s="49"/>
      <c r="CD193" s="49"/>
      <c r="CE193" s="14"/>
      <c r="CF193" s="14"/>
      <c r="CG193" s="49"/>
      <c r="CH193" s="49"/>
      <c r="CI193" s="49"/>
      <c r="CJ193" s="49"/>
      <c r="CK193" s="49"/>
      <c r="CL193" s="49"/>
      <c r="CM193" s="49"/>
      <c r="CN193" s="49"/>
      <c r="CO193" s="49"/>
      <c r="CP193" s="49"/>
      <c r="CQ193" s="49"/>
      <c r="CR193" s="49"/>
      <c r="CS193" s="49"/>
      <c r="CT193" s="49"/>
      <c r="CU193" s="49"/>
      <c r="CV193" s="49"/>
      <c r="CW193" s="49"/>
      <c r="CX193" s="49"/>
      <c r="CY193" s="14"/>
      <c r="CZ193" s="14"/>
      <c r="DA193" s="49"/>
      <c r="DB193" s="49"/>
      <c r="DC193" s="49"/>
      <c r="DD193" s="49"/>
      <c r="DE193" s="49"/>
      <c r="DF193" s="49"/>
      <c r="DG193" s="49"/>
      <c r="DH193" s="49"/>
      <c r="DI193" s="49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49"/>
      <c r="DU193" s="49"/>
      <c r="DV193" s="49"/>
      <c r="DW193" s="49"/>
      <c r="DX193" s="49"/>
      <c r="DY193" s="49"/>
      <c r="DZ193" s="49"/>
      <c r="EA193" s="49"/>
      <c r="EB193" s="49"/>
      <c r="EC193" s="49"/>
      <c r="ED193" s="49"/>
      <c r="EE193" s="49"/>
      <c r="EF193" s="49"/>
      <c r="EG193" s="49"/>
      <c r="EH193" s="49"/>
      <c r="EI193" s="49"/>
      <c r="EJ193" s="49"/>
      <c r="EK193" s="49"/>
      <c r="EL193" s="49"/>
      <c r="EM193" s="14"/>
      <c r="EN193" s="49"/>
      <c r="EO193" s="49"/>
      <c r="EP193" s="49"/>
      <c r="EQ193" s="49"/>
      <c r="ER193" s="49"/>
      <c r="ES193" s="49"/>
      <c r="ET193" s="49"/>
      <c r="EU193" s="49"/>
      <c r="EV193" s="49"/>
      <c r="EW193" s="49"/>
      <c r="EX193" s="49"/>
      <c r="EY193" s="49"/>
      <c r="EZ193" s="49"/>
      <c r="FA193" s="49"/>
      <c r="FB193" s="49"/>
      <c r="FC193" s="49"/>
      <c r="FD193" s="49"/>
      <c r="FE193" s="49"/>
      <c r="FF193" s="49"/>
      <c r="FG193" s="14"/>
      <c r="FH193" s="49"/>
      <c r="FI193" s="49"/>
      <c r="FJ193" s="14"/>
      <c r="FK193" s="42"/>
      <c r="FL193" s="42"/>
      <c r="FM193" s="42"/>
      <c r="FN193" s="42"/>
      <c r="FO193" s="42"/>
      <c r="FP193" s="42"/>
      <c r="FQ193" s="42"/>
      <c r="FR193" s="42"/>
      <c r="FS193" s="42"/>
      <c r="FT193" s="42"/>
      <c r="FU193" s="42"/>
      <c r="FV193" s="42"/>
      <c r="FW193" s="42"/>
      <c r="FX193" s="42"/>
      <c r="FY193" s="42"/>
      <c r="FZ193" s="44">
        <v>191</v>
      </c>
      <c r="GA193" s="44" t="str">
        <f t="shared" si="79"/>
        <v>HJEDAFLI</v>
      </c>
      <c r="GB193" s="44" t="s">
        <v>160</v>
      </c>
      <c r="GC193" s="44" t="s">
        <v>159</v>
      </c>
      <c r="GD193" s="44" t="s">
        <v>148</v>
      </c>
      <c r="GE193" s="44" t="s">
        <v>147</v>
      </c>
      <c r="GF193" s="44" t="s">
        <v>145</v>
      </c>
      <c r="GG193" s="44" t="s">
        <v>109</v>
      </c>
      <c r="GH193" s="44" t="s">
        <v>152</v>
      </c>
      <c r="GI193" s="44" t="s">
        <v>150</v>
      </c>
      <c r="GJ193" s="100" t="str">
        <f t="shared" ref="GJ193:GQ193" si="1266">VLOOKUP(GB193,$FM$3:$FN$15,2,FALSE)</f>
        <v>Saudiarabien</v>
      </c>
      <c r="GK193" s="100" t="str">
        <f t="shared" si="1266"/>
        <v>Österrike</v>
      </c>
      <c r="GL193" s="100" t="str">
        <f t="shared" si="1266"/>
        <v>Elfenbenskusten</v>
      </c>
      <c r="GM193" s="100" t="str">
        <f t="shared" si="1266"/>
        <v>Australien</v>
      </c>
      <c r="GN193" s="100" t="str">
        <f t="shared" si="1266"/>
        <v>Sydkorea</v>
      </c>
      <c r="GO193" s="100" t="str">
        <f t="shared" si="1266"/>
        <v>Sverige</v>
      </c>
      <c r="GP193" s="100" t="str">
        <f t="shared" si="1266"/>
        <v>Ghana</v>
      </c>
      <c r="GQ193" s="100" t="str">
        <f t="shared" si="1266"/>
        <v>Irak</v>
      </c>
      <c r="GR193" s="42" t="str">
        <f t="shared" si="81"/>
        <v/>
      </c>
      <c r="GS193" s="42"/>
      <c r="GT193" s="42"/>
      <c r="GU193" s="42"/>
      <c r="GV193" s="42"/>
      <c r="GW193" s="42"/>
      <c r="GX193" s="42"/>
    </row>
    <row r="194" spans="1:206" ht="14.25" customHeight="1" x14ac:dyDescent="0.35">
      <c r="A194" s="42"/>
      <c r="B194" s="43"/>
      <c r="C194" s="43"/>
      <c r="D194" s="43"/>
      <c r="E194" s="44"/>
      <c r="F194" s="43"/>
      <c r="G194" s="44"/>
      <c r="H194" s="44"/>
      <c r="I194" s="44"/>
      <c r="J194" s="57"/>
      <c r="K194" s="58"/>
      <c r="L194" s="158"/>
      <c r="M194" s="46"/>
      <c r="N194" s="46"/>
      <c r="O194" s="42"/>
      <c r="P194" s="42"/>
      <c r="Q194" s="42"/>
      <c r="R194" s="42"/>
      <c r="S194" s="42"/>
      <c r="T194" s="42"/>
      <c r="U194" s="42"/>
      <c r="V194" s="43"/>
      <c r="W194" s="42"/>
      <c r="X194" s="44"/>
      <c r="Y194" s="44"/>
      <c r="Z194" s="44"/>
      <c r="AA194" s="44"/>
      <c r="AB194" s="47"/>
      <c r="AC194" s="48"/>
      <c r="AD194" s="42"/>
      <c r="AE194" s="14"/>
      <c r="AF194" s="14"/>
      <c r="AG194" s="14"/>
      <c r="AH194" s="14"/>
      <c r="AI194" s="44"/>
      <c r="AJ194" s="44"/>
      <c r="AK194" s="44"/>
      <c r="AL194" s="57"/>
      <c r="AM194" s="58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  <c r="BM194" s="49"/>
      <c r="BN194" s="49"/>
      <c r="BO194" s="49"/>
      <c r="BP194" s="49"/>
      <c r="BQ194" s="49"/>
      <c r="BR194" s="14"/>
      <c r="BS194" s="14"/>
      <c r="BT194" s="14"/>
      <c r="BU194" s="49"/>
      <c r="BV194" s="49"/>
      <c r="BW194" s="49"/>
      <c r="BX194" s="49"/>
      <c r="BY194" s="49"/>
      <c r="BZ194" s="49"/>
      <c r="CA194" s="49"/>
      <c r="CB194" s="14"/>
      <c r="CC194" s="49"/>
      <c r="CD194" s="49"/>
      <c r="CE194" s="14"/>
      <c r="CF194" s="14"/>
      <c r="CG194" s="49"/>
      <c r="CH194" s="49"/>
      <c r="CI194" s="49"/>
      <c r="CJ194" s="49"/>
      <c r="CK194" s="49"/>
      <c r="CL194" s="49"/>
      <c r="CM194" s="49"/>
      <c r="CN194" s="49"/>
      <c r="CO194" s="49"/>
      <c r="CP194" s="49"/>
      <c r="CQ194" s="49"/>
      <c r="CR194" s="49"/>
      <c r="CS194" s="49"/>
      <c r="CT194" s="49"/>
      <c r="CU194" s="49"/>
      <c r="CV194" s="49"/>
      <c r="CW194" s="49"/>
      <c r="CX194" s="49"/>
      <c r="CY194" s="14"/>
      <c r="CZ194" s="14"/>
      <c r="DA194" s="49"/>
      <c r="DB194" s="49"/>
      <c r="DC194" s="49"/>
      <c r="DD194" s="49"/>
      <c r="DE194" s="49"/>
      <c r="DF194" s="49"/>
      <c r="DG194" s="49"/>
      <c r="DH194" s="49"/>
      <c r="DI194" s="49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49"/>
      <c r="DU194" s="49"/>
      <c r="DV194" s="49"/>
      <c r="DW194" s="49"/>
      <c r="DX194" s="49"/>
      <c r="DY194" s="49"/>
      <c r="DZ194" s="49"/>
      <c r="EA194" s="49"/>
      <c r="EB194" s="49"/>
      <c r="EC194" s="49"/>
      <c r="ED194" s="49"/>
      <c r="EE194" s="49"/>
      <c r="EF194" s="49"/>
      <c r="EG194" s="49"/>
      <c r="EH194" s="49"/>
      <c r="EI194" s="49"/>
      <c r="EJ194" s="49"/>
      <c r="EK194" s="49"/>
      <c r="EL194" s="49"/>
      <c r="EM194" s="14"/>
      <c r="EN194" s="49"/>
      <c r="EO194" s="49"/>
      <c r="EP194" s="49"/>
      <c r="EQ194" s="49"/>
      <c r="ER194" s="49"/>
      <c r="ES194" s="49"/>
      <c r="ET194" s="49"/>
      <c r="EU194" s="49"/>
      <c r="EV194" s="49"/>
      <c r="EW194" s="49"/>
      <c r="EX194" s="49"/>
      <c r="EY194" s="49"/>
      <c r="EZ194" s="49"/>
      <c r="FA194" s="49"/>
      <c r="FB194" s="49"/>
      <c r="FC194" s="49"/>
      <c r="FD194" s="49"/>
      <c r="FE194" s="49"/>
      <c r="FF194" s="49"/>
      <c r="FG194" s="14"/>
      <c r="FH194" s="49"/>
      <c r="FI194" s="49"/>
      <c r="FJ194" s="14"/>
      <c r="FK194" s="42"/>
      <c r="FL194" s="42"/>
      <c r="FM194" s="42"/>
      <c r="FN194" s="42"/>
      <c r="FO194" s="42"/>
      <c r="FP194" s="42"/>
      <c r="FQ194" s="42"/>
      <c r="FR194" s="42"/>
      <c r="FS194" s="42"/>
      <c r="FT194" s="42"/>
      <c r="FU194" s="42"/>
      <c r="FV194" s="42"/>
      <c r="FW194" s="42"/>
      <c r="FX194" s="42"/>
      <c r="FY194" s="42"/>
      <c r="FZ194" s="44">
        <v>192</v>
      </c>
      <c r="GA194" s="44" t="str">
        <f t="shared" si="79"/>
        <v>HJEDAFIK</v>
      </c>
      <c r="GB194" s="44" t="s">
        <v>160</v>
      </c>
      <c r="GC194" s="44" t="s">
        <v>159</v>
      </c>
      <c r="GD194" s="44" t="s">
        <v>148</v>
      </c>
      <c r="GE194" s="44" t="s">
        <v>147</v>
      </c>
      <c r="GF194" s="44" t="s">
        <v>145</v>
      </c>
      <c r="GG194" s="44" t="s">
        <v>109</v>
      </c>
      <c r="GH194" s="44" t="s">
        <v>150</v>
      </c>
      <c r="GI194" s="44" t="s">
        <v>151</v>
      </c>
      <c r="GJ194" s="100" t="str">
        <f t="shared" ref="GJ194:GQ194" si="1267">VLOOKUP(GB194,$FM$3:$FN$15,2,FALSE)</f>
        <v>Saudiarabien</v>
      </c>
      <c r="GK194" s="100" t="str">
        <f t="shared" si="1267"/>
        <v>Österrike</v>
      </c>
      <c r="GL194" s="100" t="str">
        <f t="shared" si="1267"/>
        <v>Elfenbenskusten</v>
      </c>
      <c r="GM194" s="100" t="str">
        <f t="shared" si="1267"/>
        <v>Australien</v>
      </c>
      <c r="GN194" s="100" t="str">
        <f t="shared" si="1267"/>
        <v>Sydkorea</v>
      </c>
      <c r="GO194" s="100" t="str">
        <f t="shared" si="1267"/>
        <v>Sverige</v>
      </c>
      <c r="GP194" s="100" t="str">
        <f t="shared" si="1267"/>
        <v>Irak</v>
      </c>
      <c r="GQ194" s="100" t="str">
        <f t="shared" si="1267"/>
        <v>Uzbekistan</v>
      </c>
      <c r="GR194" s="42" t="str">
        <f t="shared" si="81"/>
        <v/>
      </c>
      <c r="GS194" s="42"/>
      <c r="GT194" s="42"/>
      <c r="GU194" s="42"/>
      <c r="GV194" s="42"/>
      <c r="GW194" s="42"/>
      <c r="GX194" s="42"/>
    </row>
    <row r="195" spans="1:206" ht="14.25" customHeight="1" x14ac:dyDescent="0.35">
      <c r="A195" s="42"/>
      <c r="B195" s="43"/>
      <c r="C195" s="43"/>
      <c r="D195" s="43"/>
      <c r="E195" s="44"/>
      <c r="F195" s="43"/>
      <c r="G195" s="44"/>
      <c r="H195" s="44"/>
      <c r="I195" s="44"/>
      <c r="J195" s="57"/>
      <c r="K195" s="58"/>
      <c r="L195" s="158"/>
      <c r="M195" s="46"/>
      <c r="N195" s="46"/>
      <c r="O195" s="42"/>
      <c r="P195" s="42"/>
      <c r="Q195" s="42"/>
      <c r="R195" s="42"/>
      <c r="S195" s="42"/>
      <c r="T195" s="42"/>
      <c r="U195" s="42"/>
      <c r="V195" s="43"/>
      <c r="W195" s="42"/>
      <c r="X195" s="44"/>
      <c r="Y195" s="44"/>
      <c r="Z195" s="44"/>
      <c r="AA195" s="44"/>
      <c r="AB195" s="47"/>
      <c r="AC195" s="48"/>
      <c r="AD195" s="42"/>
      <c r="AE195" s="14"/>
      <c r="AF195" s="14"/>
      <c r="AG195" s="14"/>
      <c r="AH195" s="14"/>
      <c r="AI195" s="44"/>
      <c r="AJ195" s="44"/>
      <c r="AK195" s="44"/>
      <c r="AL195" s="57"/>
      <c r="AM195" s="58"/>
      <c r="AN195" s="49"/>
      <c r="AO195" s="49"/>
      <c r="AP195" s="49"/>
      <c r="AQ195" s="49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49"/>
      <c r="BJ195" s="49"/>
      <c r="BK195" s="49"/>
      <c r="BL195" s="49"/>
      <c r="BM195" s="49"/>
      <c r="BN195" s="49"/>
      <c r="BO195" s="49"/>
      <c r="BP195" s="49"/>
      <c r="BQ195" s="49"/>
      <c r="BR195" s="14"/>
      <c r="BS195" s="14"/>
      <c r="BT195" s="14"/>
      <c r="BU195" s="49"/>
      <c r="BV195" s="49"/>
      <c r="BW195" s="49"/>
      <c r="BX195" s="49"/>
      <c r="BY195" s="49"/>
      <c r="BZ195" s="49"/>
      <c r="CA195" s="49"/>
      <c r="CB195" s="14"/>
      <c r="CC195" s="49"/>
      <c r="CD195" s="49"/>
      <c r="CE195" s="14"/>
      <c r="CF195" s="14"/>
      <c r="CG195" s="49"/>
      <c r="CH195" s="49"/>
      <c r="CI195" s="49"/>
      <c r="CJ195" s="49"/>
      <c r="CK195" s="49"/>
      <c r="CL195" s="49"/>
      <c r="CM195" s="49"/>
      <c r="CN195" s="49"/>
      <c r="CO195" s="49"/>
      <c r="CP195" s="49"/>
      <c r="CQ195" s="49"/>
      <c r="CR195" s="49"/>
      <c r="CS195" s="49"/>
      <c r="CT195" s="49"/>
      <c r="CU195" s="49"/>
      <c r="CV195" s="49"/>
      <c r="CW195" s="49"/>
      <c r="CX195" s="49"/>
      <c r="CY195" s="14"/>
      <c r="CZ195" s="14"/>
      <c r="DA195" s="49"/>
      <c r="DB195" s="49"/>
      <c r="DC195" s="49"/>
      <c r="DD195" s="49"/>
      <c r="DE195" s="49"/>
      <c r="DF195" s="49"/>
      <c r="DG195" s="49"/>
      <c r="DH195" s="49"/>
      <c r="DI195" s="49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49"/>
      <c r="DU195" s="49"/>
      <c r="DV195" s="49"/>
      <c r="DW195" s="49"/>
      <c r="DX195" s="49"/>
      <c r="DY195" s="49"/>
      <c r="DZ195" s="49"/>
      <c r="EA195" s="49"/>
      <c r="EB195" s="49"/>
      <c r="EC195" s="49"/>
      <c r="ED195" s="49"/>
      <c r="EE195" s="49"/>
      <c r="EF195" s="49"/>
      <c r="EG195" s="49"/>
      <c r="EH195" s="49"/>
      <c r="EI195" s="49"/>
      <c r="EJ195" s="49"/>
      <c r="EK195" s="49"/>
      <c r="EL195" s="49"/>
      <c r="EM195" s="14"/>
      <c r="EN195" s="49"/>
      <c r="EO195" s="49"/>
      <c r="EP195" s="49"/>
      <c r="EQ195" s="49"/>
      <c r="ER195" s="49"/>
      <c r="ES195" s="49"/>
      <c r="ET195" s="49"/>
      <c r="EU195" s="49"/>
      <c r="EV195" s="49"/>
      <c r="EW195" s="49"/>
      <c r="EX195" s="49"/>
      <c r="EY195" s="49"/>
      <c r="EZ195" s="49"/>
      <c r="FA195" s="49"/>
      <c r="FB195" s="49"/>
      <c r="FC195" s="49"/>
      <c r="FD195" s="49"/>
      <c r="FE195" s="49"/>
      <c r="FF195" s="49"/>
      <c r="FG195" s="14"/>
      <c r="FH195" s="49"/>
      <c r="FI195" s="49"/>
      <c r="FJ195" s="14"/>
      <c r="FK195" s="42"/>
      <c r="FL195" s="42"/>
      <c r="FM195" s="42"/>
      <c r="FN195" s="42"/>
      <c r="FO195" s="42"/>
      <c r="FP195" s="42"/>
      <c r="FQ195" s="42"/>
      <c r="FR195" s="42"/>
      <c r="FS195" s="42"/>
      <c r="FT195" s="42"/>
      <c r="FU195" s="42"/>
      <c r="FV195" s="42"/>
      <c r="FW195" s="42"/>
      <c r="FX195" s="42"/>
      <c r="FY195" s="42"/>
      <c r="FZ195" s="44">
        <v>193</v>
      </c>
      <c r="GA195" s="44" t="str">
        <f t="shared" si="79"/>
        <v>EGJDAFLK</v>
      </c>
      <c r="GB195" s="44" t="s">
        <v>148</v>
      </c>
      <c r="GC195" s="44" t="s">
        <v>149</v>
      </c>
      <c r="GD195" s="44" t="s">
        <v>159</v>
      </c>
      <c r="GE195" s="44" t="s">
        <v>147</v>
      </c>
      <c r="GF195" s="44" t="s">
        <v>145</v>
      </c>
      <c r="GG195" s="44" t="s">
        <v>109</v>
      </c>
      <c r="GH195" s="44" t="s">
        <v>152</v>
      </c>
      <c r="GI195" s="44" t="s">
        <v>151</v>
      </c>
      <c r="GJ195" s="100" t="str">
        <f t="shared" ref="GJ195:GQ195" si="1268">VLOOKUP(GB195,$FM$3:$FN$15,2,FALSE)</f>
        <v>Elfenbenskusten</v>
      </c>
      <c r="GK195" s="100" t="str">
        <f t="shared" si="1268"/>
        <v>Iran</v>
      </c>
      <c r="GL195" s="100" t="str">
        <f t="shared" si="1268"/>
        <v>Österrike</v>
      </c>
      <c r="GM195" s="100" t="str">
        <f t="shared" si="1268"/>
        <v>Australien</v>
      </c>
      <c r="GN195" s="100" t="str">
        <f t="shared" si="1268"/>
        <v>Sydkorea</v>
      </c>
      <c r="GO195" s="100" t="str">
        <f t="shared" si="1268"/>
        <v>Sverige</v>
      </c>
      <c r="GP195" s="100" t="str">
        <f t="shared" si="1268"/>
        <v>Ghana</v>
      </c>
      <c r="GQ195" s="100" t="str">
        <f t="shared" si="1268"/>
        <v>Uzbekistan</v>
      </c>
      <c r="GR195" s="42" t="str">
        <f t="shared" si="81"/>
        <v/>
      </c>
      <c r="GS195" s="42"/>
      <c r="GT195" s="42"/>
      <c r="GU195" s="42"/>
      <c r="GV195" s="42"/>
      <c r="GW195" s="42"/>
      <c r="GX195" s="42"/>
    </row>
    <row r="196" spans="1:206" ht="14.25" customHeight="1" x14ac:dyDescent="0.35">
      <c r="A196" s="42"/>
      <c r="B196" s="43"/>
      <c r="C196" s="43"/>
      <c r="D196" s="43"/>
      <c r="E196" s="44"/>
      <c r="F196" s="43"/>
      <c r="G196" s="44"/>
      <c r="H196" s="44"/>
      <c r="I196" s="44"/>
      <c r="J196" s="57"/>
      <c r="K196" s="58"/>
      <c r="L196" s="158"/>
      <c r="M196" s="46"/>
      <c r="N196" s="46"/>
      <c r="O196" s="42"/>
      <c r="P196" s="42"/>
      <c r="Q196" s="42"/>
      <c r="R196" s="42"/>
      <c r="S196" s="42"/>
      <c r="T196" s="42"/>
      <c r="U196" s="42"/>
      <c r="V196" s="43"/>
      <c r="W196" s="42"/>
      <c r="X196" s="44"/>
      <c r="Y196" s="44"/>
      <c r="Z196" s="44"/>
      <c r="AA196" s="44"/>
      <c r="AB196" s="47"/>
      <c r="AC196" s="48"/>
      <c r="AD196" s="42"/>
      <c r="AE196" s="14"/>
      <c r="AF196" s="14"/>
      <c r="AG196" s="14"/>
      <c r="AH196" s="14"/>
      <c r="AI196" s="44"/>
      <c r="AJ196" s="44"/>
      <c r="AK196" s="44"/>
      <c r="AL196" s="57"/>
      <c r="AM196" s="58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49"/>
      <c r="BQ196" s="49"/>
      <c r="BR196" s="14"/>
      <c r="BS196" s="14"/>
      <c r="BT196" s="14"/>
      <c r="BU196" s="49"/>
      <c r="BV196" s="49"/>
      <c r="BW196" s="49"/>
      <c r="BX196" s="49"/>
      <c r="BY196" s="49"/>
      <c r="BZ196" s="49"/>
      <c r="CA196" s="49"/>
      <c r="CB196" s="14"/>
      <c r="CC196" s="49"/>
      <c r="CD196" s="49"/>
      <c r="CE196" s="14"/>
      <c r="CF196" s="14"/>
      <c r="CG196" s="49"/>
      <c r="CH196" s="49"/>
      <c r="CI196" s="49"/>
      <c r="CJ196" s="49"/>
      <c r="CK196" s="49"/>
      <c r="CL196" s="49"/>
      <c r="CM196" s="49"/>
      <c r="CN196" s="49"/>
      <c r="CO196" s="49"/>
      <c r="CP196" s="49"/>
      <c r="CQ196" s="49"/>
      <c r="CR196" s="49"/>
      <c r="CS196" s="49"/>
      <c r="CT196" s="49"/>
      <c r="CU196" s="49"/>
      <c r="CV196" s="49"/>
      <c r="CW196" s="49"/>
      <c r="CX196" s="49"/>
      <c r="CY196" s="14"/>
      <c r="CZ196" s="14"/>
      <c r="DA196" s="49"/>
      <c r="DB196" s="49"/>
      <c r="DC196" s="49"/>
      <c r="DD196" s="49"/>
      <c r="DE196" s="49"/>
      <c r="DF196" s="49"/>
      <c r="DG196" s="49"/>
      <c r="DH196" s="49"/>
      <c r="DI196" s="49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49"/>
      <c r="DU196" s="49"/>
      <c r="DV196" s="49"/>
      <c r="DW196" s="49"/>
      <c r="DX196" s="49"/>
      <c r="DY196" s="49"/>
      <c r="DZ196" s="49"/>
      <c r="EA196" s="49"/>
      <c r="EB196" s="49"/>
      <c r="EC196" s="49"/>
      <c r="ED196" s="49"/>
      <c r="EE196" s="49"/>
      <c r="EF196" s="49"/>
      <c r="EG196" s="49"/>
      <c r="EH196" s="49"/>
      <c r="EI196" s="49"/>
      <c r="EJ196" s="49"/>
      <c r="EK196" s="49"/>
      <c r="EL196" s="49"/>
      <c r="EM196" s="14"/>
      <c r="EN196" s="49"/>
      <c r="EO196" s="49"/>
      <c r="EP196" s="49"/>
      <c r="EQ196" s="49"/>
      <c r="ER196" s="49"/>
      <c r="ES196" s="49"/>
      <c r="ET196" s="49"/>
      <c r="EU196" s="49"/>
      <c r="EV196" s="49"/>
      <c r="EW196" s="49"/>
      <c r="EX196" s="49"/>
      <c r="EY196" s="49"/>
      <c r="EZ196" s="49"/>
      <c r="FA196" s="49"/>
      <c r="FB196" s="49"/>
      <c r="FC196" s="49"/>
      <c r="FD196" s="49"/>
      <c r="FE196" s="49"/>
      <c r="FF196" s="49"/>
      <c r="FG196" s="14"/>
      <c r="FH196" s="49"/>
      <c r="FI196" s="49"/>
      <c r="FJ196" s="14"/>
      <c r="FK196" s="42"/>
      <c r="FL196" s="42"/>
      <c r="FM196" s="42"/>
      <c r="FN196" s="42"/>
      <c r="FO196" s="42"/>
      <c r="FP196" s="42"/>
      <c r="FQ196" s="42"/>
      <c r="FR196" s="42"/>
      <c r="FS196" s="42"/>
      <c r="FT196" s="42"/>
      <c r="FU196" s="42"/>
      <c r="FV196" s="42"/>
      <c r="FW196" s="42"/>
      <c r="FX196" s="42"/>
      <c r="FY196" s="42"/>
      <c r="FZ196" s="44">
        <v>194</v>
      </c>
      <c r="GA196" s="44" t="str">
        <f t="shared" si="79"/>
        <v>EGIDAFLK</v>
      </c>
      <c r="GB196" s="44" t="s">
        <v>148</v>
      </c>
      <c r="GC196" s="44" t="s">
        <v>149</v>
      </c>
      <c r="GD196" s="44" t="s">
        <v>150</v>
      </c>
      <c r="GE196" s="44" t="s">
        <v>147</v>
      </c>
      <c r="GF196" s="44" t="s">
        <v>145</v>
      </c>
      <c r="GG196" s="44" t="s">
        <v>109</v>
      </c>
      <c r="GH196" s="44" t="s">
        <v>152</v>
      </c>
      <c r="GI196" s="44" t="s">
        <v>151</v>
      </c>
      <c r="GJ196" s="100" t="str">
        <f t="shared" ref="GJ196:GQ196" si="1269">VLOOKUP(GB196,$FM$3:$FN$15,2,FALSE)</f>
        <v>Elfenbenskusten</v>
      </c>
      <c r="GK196" s="100" t="str">
        <f t="shared" si="1269"/>
        <v>Iran</v>
      </c>
      <c r="GL196" s="100" t="str">
        <f t="shared" si="1269"/>
        <v>Irak</v>
      </c>
      <c r="GM196" s="100" t="str">
        <f t="shared" si="1269"/>
        <v>Australien</v>
      </c>
      <c r="GN196" s="100" t="str">
        <f t="shared" si="1269"/>
        <v>Sydkorea</v>
      </c>
      <c r="GO196" s="100" t="str">
        <f t="shared" si="1269"/>
        <v>Sverige</v>
      </c>
      <c r="GP196" s="100" t="str">
        <f t="shared" si="1269"/>
        <v>Ghana</v>
      </c>
      <c r="GQ196" s="100" t="str">
        <f t="shared" si="1269"/>
        <v>Uzbekistan</v>
      </c>
      <c r="GR196" s="42" t="str">
        <f t="shared" si="81"/>
        <v/>
      </c>
      <c r="GS196" s="42"/>
      <c r="GT196" s="42"/>
      <c r="GU196" s="42"/>
      <c r="GV196" s="42"/>
      <c r="GW196" s="42"/>
      <c r="GX196" s="42"/>
    </row>
    <row r="197" spans="1:206" ht="14.25" customHeight="1" x14ac:dyDescent="0.35">
      <c r="A197" s="42"/>
      <c r="B197" s="43"/>
      <c r="C197" s="43"/>
      <c r="D197" s="43"/>
      <c r="E197" s="44"/>
      <c r="F197" s="43"/>
      <c r="G197" s="44"/>
      <c r="H197" s="44"/>
      <c r="I197" s="44"/>
      <c r="J197" s="57"/>
      <c r="K197" s="58"/>
      <c r="L197" s="158"/>
      <c r="M197" s="46"/>
      <c r="N197" s="46"/>
      <c r="O197" s="42"/>
      <c r="P197" s="42"/>
      <c r="Q197" s="42"/>
      <c r="R197" s="42"/>
      <c r="S197" s="42"/>
      <c r="T197" s="42"/>
      <c r="U197" s="42"/>
      <c r="V197" s="43"/>
      <c r="W197" s="42"/>
      <c r="X197" s="44"/>
      <c r="Y197" s="44"/>
      <c r="Z197" s="44"/>
      <c r="AA197" s="44"/>
      <c r="AB197" s="47"/>
      <c r="AC197" s="48"/>
      <c r="AD197" s="42"/>
      <c r="AE197" s="14"/>
      <c r="AF197" s="14"/>
      <c r="AG197" s="14"/>
      <c r="AH197" s="14"/>
      <c r="AI197" s="44"/>
      <c r="AJ197" s="44"/>
      <c r="AK197" s="44"/>
      <c r="AL197" s="57"/>
      <c r="AM197" s="58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9"/>
      <c r="BJ197" s="49"/>
      <c r="BK197" s="49"/>
      <c r="BL197" s="49"/>
      <c r="BM197" s="49"/>
      <c r="BN197" s="49"/>
      <c r="BO197" s="49"/>
      <c r="BP197" s="49"/>
      <c r="BQ197" s="49"/>
      <c r="BR197" s="14"/>
      <c r="BS197" s="14"/>
      <c r="BT197" s="14"/>
      <c r="BU197" s="49"/>
      <c r="BV197" s="49"/>
      <c r="BW197" s="49"/>
      <c r="BX197" s="49"/>
      <c r="BY197" s="49"/>
      <c r="BZ197" s="49"/>
      <c r="CA197" s="49"/>
      <c r="CB197" s="14"/>
      <c r="CC197" s="49"/>
      <c r="CD197" s="49"/>
      <c r="CE197" s="14"/>
      <c r="CF197" s="14"/>
      <c r="CG197" s="49"/>
      <c r="CH197" s="49"/>
      <c r="CI197" s="49"/>
      <c r="CJ197" s="49"/>
      <c r="CK197" s="49"/>
      <c r="CL197" s="49"/>
      <c r="CM197" s="49"/>
      <c r="CN197" s="49"/>
      <c r="CO197" s="49"/>
      <c r="CP197" s="49"/>
      <c r="CQ197" s="49"/>
      <c r="CR197" s="49"/>
      <c r="CS197" s="49"/>
      <c r="CT197" s="49"/>
      <c r="CU197" s="49"/>
      <c r="CV197" s="49"/>
      <c r="CW197" s="49"/>
      <c r="CX197" s="49"/>
      <c r="CY197" s="14"/>
      <c r="CZ197" s="14"/>
      <c r="DA197" s="49"/>
      <c r="DB197" s="49"/>
      <c r="DC197" s="49"/>
      <c r="DD197" s="49"/>
      <c r="DE197" s="49"/>
      <c r="DF197" s="49"/>
      <c r="DG197" s="49"/>
      <c r="DH197" s="49"/>
      <c r="DI197" s="49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49"/>
      <c r="DU197" s="49"/>
      <c r="DV197" s="49"/>
      <c r="DW197" s="49"/>
      <c r="DX197" s="49"/>
      <c r="DY197" s="49"/>
      <c r="DZ197" s="49"/>
      <c r="EA197" s="49"/>
      <c r="EB197" s="49"/>
      <c r="EC197" s="49"/>
      <c r="ED197" s="49"/>
      <c r="EE197" s="49"/>
      <c r="EF197" s="49"/>
      <c r="EG197" s="49"/>
      <c r="EH197" s="49"/>
      <c r="EI197" s="49"/>
      <c r="EJ197" s="49"/>
      <c r="EK197" s="49"/>
      <c r="EL197" s="49"/>
      <c r="EM197" s="14"/>
      <c r="EN197" s="49"/>
      <c r="EO197" s="49"/>
      <c r="EP197" s="49"/>
      <c r="EQ197" s="49"/>
      <c r="ER197" s="49"/>
      <c r="ES197" s="49"/>
      <c r="ET197" s="49"/>
      <c r="EU197" s="49"/>
      <c r="EV197" s="49"/>
      <c r="EW197" s="49"/>
      <c r="EX197" s="49"/>
      <c r="EY197" s="49"/>
      <c r="EZ197" s="49"/>
      <c r="FA197" s="49"/>
      <c r="FB197" s="49"/>
      <c r="FC197" s="49"/>
      <c r="FD197" s="49"/>
      <c r="FE197" s="49"/>
      <c r="FF197" s="49"/>
      <c r="FG197" s="14"/>
      <c r="FH197" s="49"/>
      <c r="FI197" s="49"/>
      <c r="FJ197" s="14"/>
      <c r="FK197" s="42"/>
      <c r="FL197" s="42"/>
      <c r="FM197" s="42"/>
      <c r="FN197" s="42"/>
      <c r="FO197" s="42"/>
      <c r="FP197" s="42"/>
      <c r="FQ197" s="42"/>
      <c r="FR197" s="42"/>
      <c r="FS197" s="42"/>
      <c r="FT197" s="42"/>
      <c r="FU197" s="42"/>
      <c r="FV197" s="42"/>
      <c r="FW197" s="42"/>
      <c r="FX197" s="42"/>
      <c r="FY197" s="42"/>
      <c r="FZ197" s="44">
        <v>195</v>
      </c>
      <c r="GA197" s="44" t="str">
        <f t="shared" si="79"/>
        <v>EGJDAFLI</v>
      </c>
      <c r="GB197" s="44" t="s">
        <v>148</v>
      </c>
      <c r="GC197" s="44" t="s">
        <v>149</v>
      </c>
      <c r="GD197" s="44" t="s">
        <v>159</v>
      </c>
      <c r="GE197" s="44" t="s">
        <v>147</v>
      </c>
      <c r="GF197" s="44" t="s">
        <v>145</v>
      </c>
      <c r="GG197" s="44" t="s">
        <v>109</v>
      </c>
      <c r="GH197" s="44" t="s">
        <v>152</v>
      </c>
      <c r="GI197" s="44" t="s">
        <v>150</v>
      </c>
      <c r="GJ197" s="100" t="str">
        <f t="shared" ref="GJ197:GQ197" si="1270">VLOOKUP(GB197,$FM$3:$FN$15,2,FALSE)</f>
        <v>Elfenbenskusten</v>
      </c>
      <c r="GK197" s="100" t="str">
        <f t="shared" si="1270"/>
        <v>Iran</v>
      </c>
      <c r="GL197" s="100" t="str">
        <f t="shared" si="1270"/>
        <v>Österrike</v>
      </c>
      <c r="GM197" s="100" t="str">
        <f t="shared" si="1270"/>
        <v>Australien</v>
      </c>
      <c r="GN197" s="100" t="str">
        <f t="shared" si="1270"/>
        <v>Sydkorea</v>
      </c>
      <c r="GO197" s="100" t="str">
        <f t="shared" si="1270"/>
        <v>Sverige</v>
      </c>
      <c r="GP197" s="100" t="str">
        <f t="shared" si="1270"/>
        <v>Ghana</v>
      </c>
      <c r="GQ197" s="100" t="str">
        <f t="shared" si="1270"/>
        <v>Irak</v>
      </c>
      <c r="GR197" s="42" t="str">
        <f t="shared" si="81"/>
        <v/>
      </c>
      <c r="GS197" s="42"/>
      <c r="GT197" s="42"/>
      <c r="GU197" s="42"/>
      <c r="GV197" s="42"/>
      <c r="GW197" s="42"/>
      <c r="GX197" s="42"/>
    </row>
    <row r="198" spans="1:206" ht="14.25" customHeight="1" x14ac:dyDescent="0.35">
      <c r="A198" s="42"/>
      <c r="B198" s="43"/>
      <c r="C198" s="43"/>
      <c r="D198" s="43"/>
      <c r="E198" s="44"/>
      <c r="F198" s="43"/>
      <c r="G198" s="44"/>
      <c r="H198" s="44"/>
      <c r="I198" s="44"/>
      <c r="J198" s="57"/>
      <c r="K198" s="58"/>
      <c r="L198" s="158"/>
      <c r="M198" s="46"/>
      <c r="N198" s="46"/>
      <c r="O198" s="42"/>
      <c r="P198" s="42"/>
      <c r="Q198" s="42"/>
      <c r="R198" s="42"/>
      <c r="S198" s="42"/>
      <c r="T198" s="42"/>
      <c r="U198" s="42"/>
      <c r="V198" s="43"/>
      <c r="W198" s="42"/>
      <c r="X198" s="44"/>
      <c r="Y198" s="44"/>
      <c r="Z198" s="44"/>
      <c r="AA198" s="44"/>
      <c r="AB198" s="47"/>
      <c r="AC198" s="48"/>
      <c r="AD198" s="42"/>
      <c r="AE198" s="14"/>
      <c r="AF198" s="14"/>
      <c r="AG198" s="14"/>
      <c r="AH198" s="14"/>
      <c r="AI198" s="44"/>
      <c r="AJ198" s="44"/>
      <c r="AK198" s="44"/>
      <c r="AL198" s="57"/>
      <c r="AM198" s="58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49"/>
      <c r="BQ198" s="49"/>
      <c r="BR198" s="14"/>
      <c r="BS198" s="14"/>
      <c r="BT198" s="14"/>
      <c r="BU198" s="49"/>
      <c r="BV198" s="49"/>
      <c r="BW198" s="49"/>
      <c r="BX198" s="49"/>
      <c r="BY198" s="49"/>
      <c r="BZ198" s="49"/>
      <c r="CA198" s="49"/>
      <c r="CB198" s="14"/>
      <c r="CC198" s="49"/>
      <c r="CD198" s="49"/>
      <c r="CE198" s="14"/>
      <c r="CF198" s="14"/>
      <c r="CG198" s="49"/>
      <c r="CH198" s="49"/>
      <c r="CI198" s="49"/>
      <c r="CJ198" s="49"/>
      <c r="CK198" s="49"/>
      <c r="CL198" s="49"/>
      <c r="CM198" s="49"/>
      <c r="CN198" s="49"/>
      <c r="CO198" s="49"/>
      <c r="CP198" s="49"/>
      <c r="CQ198" s="49"/>
      <c r="CR198" s="49"/>
      <c r="CS198" s="49"/>
      <c r="CT198" s="49"/>
      <c r="CU198" s="49"/>
      <c r="CV198" s="49"/>
      <c r="CW198" s="49"/>
      <c r="CX198" s="49"/>
      <c r="CY198" s="14"/>
      <c r="CZ198" s="14"/>
      <c r="DA198" s="49"/>
      <c r="DB198" s="49"/>
      <c r="DC198" s="49"/>
      <c r="DD198" s="49"/>
      <c r="DE198" s="49"/>
      <c r="DF198" s="49"/>
      <c r="DG198" s="49"/>
      <c r="DH198" s="49"/>
      <c r="DI198" s="49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49"/>
      <c r="DU198" s="49"/>
      <c r="DV198" s="49"/>
      <c r="DW198" s="49"/>
      <c r="DX198" s="49"/>
      <c r="DY198" s="49"/>
      <c r="DZ198" s="49"/>
      <c r="EA198" s="49"/>
      <c r="EB198" s="49"/>
      <c r="EC198" s="49"/>
      <c r="ED198" s="49"/>
      <c r="EE198" s="49"/>
      <c r="EF198" s="49"/>
      <c r="EG198" s="49"/>
      <c r="EH198" s="49"/>
      <c r="EI198" s="49"/>
      <c r="EJ198" s="49"/>
      <c r="EK198" s="49"/>
      <c r="EL198" s="49"/>
      <c r="EM198" s="14"/>
      <c r="EN198" s="49"/>
      <c r="EO198" s="49"/>
      <c r="EP198" s="49"/>
      <c r="EQ198" s="49"/>
      <c r="ER198" s="49"/>
      <c r="ES198" s="49"/>
      <c r="ET198" s="49"/>
      <c r="EU198" s="49"/>
      <c r="EV198" s="49"/>
      <c r="EW198" s="49"/>
      <c r="EX198" s="49"/>
      <c r="EY198" s="49"/>
      <c r="EZ198" s="49"/>
      <c r="FA198" s="49"/>
      <c r="FB198" s="49"/>
      <c r="FC198" s="49"/>
      <c r="FD198" s="49"/>
      <c r="FE198" s="49"/>
      <c r="FF198" s="49"/>
      <c r="FG198" s="14"/>
      <c r="FH198" s="49"/>
      <c r="FI198" s="49"/>
      <c r="FJ198" s="14"/>
      <c r="FK198" s="42"/>
      <c r="FL198" s="42"/>
      <c r="FM198" s="42"/>
      <c r="FN198" s="42"/>
      <c r="FO198" s="42"/>
      <c r="FP198" s="42"/>
      <c r="FQ198" s="42"/>
      <c r="FR198" s="42"/>
      <c r="FS198" s="42"/>
      <c r="FT198" s="42"/>
      <c r="FU198" s="42"/>
      <c r="FV198" s="42"/>
      <c r="FW198" s="42"/>
      <c r="FX198" s="42"/>
      <c r="FY198" s="42"/>
      <c r="FZ198" s="44">
        <v>196</v>
      </c>
      <c r="GA198" s="44" t="str">
        <f t="shared" si="79"/>
        <v>EGJDAFIK</v>
      </c>
      <c r="GB198" s="44" t="s">
        <v>148</v>
      </c>
      <c r="GC198" s="44" t="s">
        <v>149</v>
      </c>
      <c r="GD198" s="44" t="s">
        <v>159</v>
      </c>
      <c r="GE198" s="44" t="s">
        <v>147</v>
      </c>
      <c r="GF198" s="44" t="s">
        <v>145</v>
      </c>
      <c r="GG198" s="44" t="s">
        <v>109</v>
      </c>
      <c r="GH198" s="44" t="s">
        <v>150</v>
      </c>
      <c r="GI198" s="44" t="s">
        <v>151</v>
      </c>
      <c r="GJ198" s="100" t="str">
        <f t="shared" ref="GJ198:GQ198" si="1271">VLOOKUP(GB198,$FM$3:$FN$15,2,FALSE)</f>
        <v>Elfenbenskusten</v>
      </c>
      <c r="GK198" s="100" t="str">
        <f t="shared" si="1271"/>
        <v>Iran</v>
      </c>
      <c r="GL198" s="100" t="str">
        <f t="shared" si="1271"/>
        <v>Österrike</v>
      </c>
      <c r="GM198" s="100" t="str">
        <f t="shared" si="1271"/>
        <v>Australien</v>
      </c>
      <c r="GN198" s="100" t="str">
        <f t="shared" si="1271"/>
        <v>Sydkorea</v>
      </c>
      <c r="GO198" s="100" t="str">
        <f t="shared" si="1271"/>
        <v>Sverige</v>
      </c>
      <c r="GP198" s="100" t="str">
        <f t="shared" si="1271"/>
        <v>Irak</v>
      </c>
      <c r="GQ198" s="100" t="str">
        <f t="shared" si="1271"/>
        <v>Uzbekistan</v>
      </c>
      <c r="GR198" s="42" t="str">
        <f t="shared" si="81"/>
        <v/>
      </c>
      <c r="GS198" s="42"/>
      <c r="GT198" s="42"/>
      <c r="GU198" s="42"/>
      <c r="GV198" s="42"/>
      <c r="GW198" s="42"/>
      <c r="GX198" s="42"/>
    </row>
    <row r="199" spans="1:206" ht="14.25" customHeight="1" x14ac:dyDescent="0.35">
      <c r="A199" s="42"/>
      <c r="B199" s="43"/>
      <c r="C199" s="43"/>
      <c r="D199" s="43"/>
      <c r="E199" s="44"/>
      <c r="F199" s="43"/>
      <c r="G199" s="44"/>
      <c r="H199" s="44"/>
      <c r="I199" s="44"/>
      <c r="J199" s="57"/>
      <c r="K199" s="58"/>
      <c r="L199" s="158"/>
      <c r="M199" s="46"/>
      <c r="N199" s="46"/>
      <c r="O199" s="42"/>
      <c r="P199" s="42"/>
      <c r="Q199" s="42"/>
      <c r="R199" s="42"/>
      <c r="S199" s="42"/>
      <c r="T199" s="42"/>
      <c r="U199" s="42"/>
      <c r="V199" s="43"/>
      <c r="W199" s="42"/>
      <c r="X199" s="44"/>
      <c r="Y199" s="44"/>
      <c r="Z199" s="44"/>
      <c r="AA199" s="44"/>
      <c r="AB199" s="47"/>
      <c r="AC199" s="48"/>
      <c r="AD199" s="42"/>
      <c r="AE199" s="14"/>
      <c r="AF199" s="14"/>
      <c r="AG199" s="14"/>
      <c r="AH199" s="14"/>
      <c r="AI199" s="44"/>
      <c r="AJ199" s="44"/>
      <c r="AK199" s="44"/>
      <c r="AL199" s="57"/>
      <c r="AM199" s="58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49"/>
      <c r="BQ199" s="49"/>
      <c r="BR199" s="14"/>
      <c r="BS199" s="14"/>
      <c r="BT199" s="14"/>
      <c r="BU199" s="49"/>
      <c r="BV199" s="49"/>
      <c r="BW199" s="49"/>
      <c r="BX199" s="49"/>
      <c r="BY199" s="49"/>
      <c r="BZ199" s="49"/>
      <c r="CA199" s="49"/>
      <c r="CB199" s="14"/>
      <c r="CC199" s="49"/>
      <c r="CD199" s="49"/>
      <c r="CE199" s="14"/>
      <c r="CF199" s="14"/>
      <c r="CG199" s="49"/>
      <c r="CH199" s="49"/>
      <c r="CI199" s="49"/>
      <c r="CJ199" s="49"/>
      <c r="CK199" s="49"/>
      <c r="CL199" s="49"/>
      <c r="CM199" s="49"/>
      <c r="CN199" s="49"/>
      <c r="CO199" s="49"/>
      <c r="CP199" s="49"/>
      <c r="CQ199" s="49"/>
      <c r="CR199" s="49"/>
      <c r="CS199" s="49"/>
      <c r="CT199" s="49"/>
      <c r="CU199" s="49"/>
      <c r="CV199" s="49"/>
      <c r="CW199" s="49"/>
      <c r="CX199" s="49"/>
      <c r="CY199" s="14"/>
      <c r="CZ199" s="14"/>
      <c r="DA199" s="49"/>
      <c r="DB199" s="49"/>
      <c r="DC199" s="49"/>
      <c r="DD199" s="49"/>
      <c r="DE199" s="49"/>
      <c r="DF199" s="49"/>
      <c r="DG199" s="49"/>
      <c r="DH199" s="49"/>
      <c r="DI199" s="49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49"/>
      <c r="DU199" s="49"/>
      <c r="DV199" s="49"/>
      <c r="DW199" s="49"/>
      <c r="DX199" s="49"/>
      <c r="DY199" s="49"/>
      <c r="DZ199" s="49"/>
      <c r="EA199" s="49"/>
      <c r="EB199" s="49"/>
      <c r="EC199" s="49"/>
      <c r="ED199" s="49"/>
      <c r="EE199" s="49"/>
      <c r="EF199" s="49"/>
      <c r="EG199" s="49"/>
      <c r="EH199" s="49"/>
      <c r="EI199" s="49"/>
      <c r="EJ199" s="49"/>
      <c r="EK199" s="49"/>
      <c r="EL199" s="49"/>
      <c r="EM199" s="14"/>
      <c r="EN199" s="49"/>
      <c r="EO199" s="49"/>
      <c r="EP199" s="49"/>
      <c r="EQ199" s="49"/>
      <c r="ER199" s="49"/>
      <c r="ES199" s="49"/>
      <c r="ET199" s="49"/>
      <c r="EU199" s="49"/>
      <c r="EV199" s="49"/>
      <c r="EW199" s="49"/>
      <c r="EX199" s="49"/>
      <c r="EY199" s="49"/>
      <c r="EZ199" s="49"/>
      <c r="FA199" s="49"/>
      <c r="FB199" s="49"/>
      <c r="FC199" s="49"/>
      <c r="FD199" s="49"/>
      <c r="FE199" s="49"/>
      <c r="FF199" s="49"/>
      <c r="FG199" s="14"/>
      <c r="FH199" s="49"/>
      <c r="FI199" s="49"/>
      <c r="FJ199" s="14"/>
      <c r="FK199" s="42"/>
      <c r="FL199" s="42"/>
      <c r="FM199" s="42"/>
      <c r="FN199" s="42"/>
      <c r="FO199" s="42"/>
      <c r="FP199" s="42"/>
      <c r="FQ199" s="42"/>
      <c r="FR199" s="42"/>
      <c r="FS199" s="42"/>
      <c r="FT199" s="42"/>
      <c r="FU199" s="42"/>
      <c r="FV199" s="42"/>
      <c r="FW199" s="42"/>
      <c r="FX199" s="42"/>
      <c r="FY199" s="42"/>
      <c r="FZ199" s="44">
        <v>197</v>
      </c>
      <c r="GA199" s="44" t="str">
        <f t="shared" si="79"/>
        <v>HGEDAFLK</v>
      </c>
      <c r="GB199" s="44" t="s">
        <v>160</v>
      </c>
      <c r="GC199" s="44" t="s">
        <v>149</v>
      </c>
      <c r="GD199" s="44" t="s">
        <v>148</v>
      </c>
      <c r="GE199" s="44" t="s">
        <v>147</v>
      </c>
      <c r="GF199" s="44" t="s">
        <v>145</v>
      </c>
      <c r="GG199" s="44" t="s">
        <v>109</v>
      </c>
      <c r="GH199" s="44" t="s">
        <v>152</v>
      </c>
      <c r="GI199" s="44" t="s">
        <v>151</v>
      </c>
      <c r="GJ199" s="100" t="str">
        <f t="shared" ref="GJ199:GQ199" si="1272">VLOOKUP(GB199,$FM$3:$FN$15,2,FALSE)</f>
        <v>Saudiarabien</v>
      </c>
      <c r="GK199" s="100" t="str">
        <f t="shared" si="1272"/>
        <v>Iran</v>
      </c>
      <c r="GL199" s="100" t="str">
        <f t="shared" si="1272"/>
        <v>Elfenbenskusten</v>
      </c>
      <c r="GM199" s="100" t="str">
        <f t="shared" si="1272"/>
        <v>Australien</v>
      </c>
      <c r="GN199" s="100" t="str">
        <f t="shared" si="1272"/>
        <v>Sydkorea</v>
      </c>
      <c r="GO199" s="100" t="str">
        <f t="shared" si="1272"/>
        <v>Sverige</v>
      </c>
      <c r="GP199" s="100" t="str">
        <f t="shared" si="1272"/>
        <v>Ghana</v>
      </c>
      <c r="GQ199" s="100" t="str">
        <f t="shared" si="1272"/>
        <v>Uzbekistan</v>
      </c>
      <c r="GR199" s="42" t="str">
        <f t="shared" si="81"/>
        <v/>
      </c>
      <c r="GS199" s="42"/>
      <c r="GT199" s="42"/>
      <c r="GU199" s="42"/>
      <c r="GV199" s="42"/>
      <c r="GW199" s="42"/>
      <c r="GX199" s="42"/>
    </row>
    <row r="200" spans="1:206" ht="14.25" customHeight="1" x14ac:dyDescent="0.35">
      <c r="A200" s="42"/>
      <c r="B200" s="43"/>
      <c r="C200" s="43"/>
      <c r="D200" s="43"/>
      <c r="E200" s="44"/>
      <c r="F200" s="43"/>
      <c r="G200" s="44"/>
      <c r="H200" s="44"/>
      <c r="I200" s="44"/>
      <c r="J200" s="57"/>
      <c r="K200" s="58"/>
      <c r="L200" s="158"/>
      <c r="M200" s="46"/>
      <c r="N200" s="46"/>
      <c r="O200" s="42"/>
      <c r="P200" s="42"/>
      <c r="Q200" s="42"/>
      <c r="R200" s="42"/>
      <c r="S200" s="42"/>
      <c r="T200" s="42"/>
      <c r="U200" s="42"/>
      <c r="V200" s="43"/>
      <c r="W200" s="42"/>
      <c r="X200" s="44"/>
      <c r="Y200" s="44"/>
      <c r="Z200" s="44"/>
      <c r="AA200" s="44"/>
      <c r="AB200" s="47"/>
      <c r="AC200" s="48"/>
      <c r="AD200" s="42"/>
      <c r="AE200" s="14"/>
      <c r="AF200" s="14"/>
      <c r="AG200" s="14"/>
      <c r="AH200" s="14"/>
      <c r="AI200" s="44"/>
      <c r="AJ200" s="44"/>
      <c r="AK200" s="44"/>
      <c r="AL200" s="57"/>
      <c r="AM200" s="58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49"/>
      <c r="BE200" s="49"/>
      <c r="BF200" s="49"/>
      <c r="BG200" s="49"/>
      <c r="BH200" s="49"/>
      <c r="BI200" s="49"/>
      <c r="BJ200" s="49"/>
      <c r="BK200" s="49"/>
      <c r="BL200" s="49"/>
      <c r="BM200" s="49"/>
      <c r="BN200" s="49"/>
      <c r="BO200" s="49"/>
      <c r="BP200" s="49"/>
      <c r="BQ200" s="49"/>
      <c r="BR200" s="14"/>
      <c r="BS200" s="14"/>
      <c r="BT200" s="14"/>
      <c r="BU200" s="49"/>
      <c r="BV200" s="49"/>
      <c r="BW200" s="49"/>
      <c r="BX200" s="49"/>
      <c r="BY200" s="49"/>
      <c r="BZ200" s="49"/>
      <c r="CA200" s="49"/>
      <c r="CB200" s="14"/>
      <c r="CC200" s="49"/>
      <c r="CD200" s="49"/>
      <c r="CE200" s="14"/>
      <c r="CF200" s="14"/>
      <c r="CG200" s="49"/>
      <c r="CH200" s="49"/>
      <c r="CI200" s="49"/>
      <c r="CJ200" s="49"/>
      <c r="CK200" s="49"/>
      <c r="CL200" s="49"/>
      <c r="CM200" s="49"/>
      <c r="CN200" s="49"/>
      <c r="CO200" s="49"/>
      <c r="CP200" s="49"/>
      <c r="CQ200" s="49"/>
      <c r="CR200" s="49"/>
      <c r="CS200" s="49"/>
      <c r="CT200" s="49"/>
      <c r="CU200" s="49"/>
      <c r="CV200" s="49"/>
      <c r="CW200" s="49"/>
      <c r="CX200" s="49"/>
      <c r="CY200" s="14"/>
      <c r="CZ200" s="14"/>
      <c r="DA200" s="49"/>
      <c r="DB200" s="49"/>
      <c r="DC200" s="49"/>
      <c r="DD200" s="49"/>
      <c r="DE200" s="49"/>
      <c r="DF200" s="49"/>
      <c r="DG200" s="49"/>
      <c r="DH200" s="49"/>
      <c r="DI200" s="49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49"/>
      <c r="DU200" s="49"/>
      <c r="DV200" s="49"/>
      <c r="DW200" s="49"/>
      <c r="DX200" s="49"/>
      <c r="DY200" s="49"/>
      <c r="DZ200" s="49"/>
      <c r="EA200" s="49"/>
      <c r="EB200" s="49"/>
      <c r="EC200" s="49"/>
      <c r="ED200" s="49"/>
      <c r="EE200" s="49"/>
      <c r="EF200" s="49"/>
      <c r="EG200" s="49"/>
      <c r="EH200" s="49"/>
      <c r="EI200" s="49"/>
      <c r="EJ200" s="49"/>
      <c r="EK200" s="49"/>
      <c r="EL200" s="49"/>
      <c r="EM200" s="14"/>
      <c r="EN200" s="49"/>
      <c r="EO200" s="49"/>
      <c r="EP200" s="49"/>
      <c r="EQ200" s="49"/>
      <c r="ER200" s="49"/>
      <c r="ES200" s="49"/>
      <c r="ET200" s="49"/>
      <c r="EU200" s="49"/>
      <c r="EV200" s="49"/>
      <c r="EW200" s="49"/>
      <c r="EX200" s="49"/>
      <c r="EY200" s="49"/>
      <c r="EZ200" s="49"/>
      <c r="FA200" s="49"/>
      <c r="FB200" s="49"/>
      <c r="FC200" s="49"/>
      <c r="FD200" s="49"/>
      <c r="FE200" s="49"/>
      <c r="FF200" s="49"/>
      <c r="FG200" s="14"/>
      <c r="FH200" s="49"/>
      <c r="FI200" s="49"/>
      <c r="FJ200" s="14"/>
      <c r="FK200" s="42"/>
      <c r="FL200" s="42"/>
      <c r="FM200" s="42"/>
      <c r="FN200" s="42"/>
      <c r="FO200" s="42"/>
      <c r="FP200" s="42"/>
      <c r="FQ200" s="42"/>
      <c r="FR200" s="42"/>
      <c r="FS200" s="42"/>
      <c r="FT200" s="42"/>
      <c r="FU200" s="42"/>
      <c r="FV200" s="42"/>
      <c r="FW200" s="42"/>
      <c r="FX200" s="42"/>
      <c r="FY200" s="42"/>
      <c r="FZ200" s="44">
        <v>198</v>
      </c>
      <c r="GA200" s="44" t="str">
        <f t="shared" si="79"/>
        <v>HGJDAFLE</v>
      </c>
      <c r="GB200" s="44" t="s">
        <v>160</v>
      </c>
      <c r="GC200" s="44" t="s">
        <v>149</v>
      </c>
      <c r="GD200" s="44" t="s">
        <v>159</v>
      </c>
      <c r="GE200" s="44" t="s">
        <v>147</v>
      </c>
      <c r="GF200" s="44" t="s">
        <v>145</v>
      </c>
      <c r="GG200" s="44" t="s">
        <v>109</v>
      </c>
      <c r="GH200" s="44" t="s">
        <v>152</v>
      </c>
      <c r="GI200" s="44" t="s">
        <v>148</v>
      </c>
      <c r="GJ200" s="100" t="str">
        <f t="shared" ref="GJ200:GQ200" si="1273">VLOOKUP(GB200,$FM$3:$FN$15,2,FALSE)</f>
        <v>Saudiarabien</v>
      </c>
      <c r="GK200" s="100" t="str">
        <f t="shared" si="1273"/>
        <v>Iran</v>
      </c>
      <c r="GL200" s="100" t="str">
        <f t="shared" si="1273"/>
        <v>Österrike</v>
      </c>
      <c r="GM200" s="100" t="str">
        <f t="shared" si="1273"/>
        <v>Australien</v>
      </c>
      <c r="GN200" s="100" t="str">
        <f t="shared" si="1273"/>
        <v>Sydkorea</v>
      </c>
      <c r="GO200" s="100" t="str">
        <f t="shared" si="1273"/>
        <v>Sverige</v>
      </c>
      <c r="GP200" s="100" t="str">
        <f t="shared" si="1273"/>
        <v>Ghana</v>
      </c>
      <c r="GQ200" s="100" t="str">
        <f t="shared" si="1273"/>
        <v>Elfenbenskusten</v>
      </c>
      <c r="GR200" s="42" t="str">
        <f t="shared" si="81"/>
        <v/>
      </c>
      <c r="GS200" s="42"/>
      <c r="GT200" s="42"/>
      <c r="GU200" s="42"/>
      <c r="GV200" s="42"/>
      <c r="GW200" s="42"/>
      <c r="GX200" s="42"/>
    </row>
    <row r="201" spans="1:206" ht="14.25" customHeight="1" x14ac:dyDescent="0.35">
      <c r="A201" s="42"/>
      <c r="B201" s="43"/>
      <c r="C201" s="43"/>
      <c r="D201" s="43"/>
      <c r="E201" s="44"/>
      <c r="F201" s="43"/>
      <c r="G201" s="44"/>
      <c r="H201" s="44"/>
      <c r="I201" s="44"/>
      <c r="J201" s="57"/>
      <c r="K201" s="58"/>
      <c r="L201" s="158"/>
      <c r="M201" s="46"/>
      <c r="N201" s="46"/>
      <c r="O201" s="42"/>
      <c r="P201" s="42"/>
      <c r="Q201" s="42"/>
      <c r="R201" s="42"/>
      <c r="S201" s="42"/>
      <c r="T201" s="42"/>
      <c r="U201" s="42"/>
      <c r="V201" s="43"/>
      <c r="W201" s="42"/>
      <c r="X201" s="44"/>
      <c r="Y201" s="44"/>
      <c r="Z201" s="44"/>
      <c r="AA201" s="44"/>
      <c r="AB201" s="47"/>
      <c r="AC201" s="48"/>
      <c r="AD201" s="42"/>
      <c r="AE201" s="14"/>
      <c r="AF201" s="14"/>
      <c r="AG201" s="14"/>
      <c r="AH201" s="14"/>
      <c r="AI201" s="44"/>
      <c r="AJ201" s="44"/>
      <c r="AK201" s="44"/>
      <c r="AL201" s="57"/>
      <c r="AM201" s="58"/>
      <c r="AN201" s="49"/>
      <c r="AO201" s="49"/>
      <c r="AP201" s="49"/>
      <c r="AQ201" s="49"/>
      <c r="AR201" s="49"/>
      <c r="AS201" s="49"/>
      <c r="AT201" s="49"/>
      <c r="AU201" s="49"/>
      <c r="AV201" s="49"/>
      <c r="AW201" s="49"/>
      <c r="AX201" s="49"/>
      <c r="AY201" s="49"/>
      <c r="AZ201" s="49"/>
      <c r="BA201" s="49"/>
      <c r="BB201" s="49"/>
      <c r="BC201" s="49"/>
      <c r="BD201" s="49"/>
      <c r="BE201" s="49"/>
      <c r="BF201" s="49"/>
      <c r="BG201" s="49"/>
      <c r="BH201" s="49"/>
      <c r="BI201" s="49"/>
      <c r="BJ201" s="49"/>
      <c r="BK201" s="49"/>
      <c r="BL201" s="49"/>
      <c r="BM201" s="49"/>
      <c r="BN201" s="49"/>
      <c r="BO201" s="49"/>
      <c r="BP201" s="49"/>
      <c r="BQ201" s="49"/>
      <c r="BR201" s="14"/>
      <c r="BS201" s="14"/>
      <c r="BT201" s="14"/>
      <c r="BU201" s="49"/>
      <c r="BV201" s="49"/>
      <c r="BW201" s="49"/>
      <c r="BX201" s="49"/>
      <c r="BY201" s="49"/>
      <c r="BZ201" s="49"/>
      <c r="CA201" s="49"/>
      <c r="CB201" s="14"/>
      <c r="CC201" s="49"/>
      <c r="CD201" s="49"/>
      <c r="CE201" s="14"/>
      <c r="CF201" s="14"/>
      <c r="CG201" s="49"/>
      <c r="CH201" s="49"/>
      <c r="CI201" s="49"/>
      <c r="CJ201" s="49"/>
      <c r="CK201" s="49"/>
      <c r="CL201" s="49"/>
      <c r="CM201" s="49"/>
      <c r="CN201" s="49"/>
      <c r="CO201" s="49"/>
      <c r="CP201" s="49"/>
      <c r="CQ201" s="49"/>
      <c r="CR201" s="49"/>
      <c r="CS201" s="49"/>
      <c r="CT201" s="49"/>
      <c r="CU201" s="49"/>
      <c r="CV201" s="49"/>
      <c r="CW201" s="49"/>
      <c r="CX201" s="49"/>
      <c r="CY201" s="14"/>
      <c r="CZ201" s="14"/>
      <c r="DA201" s="49"/>
      <c r="DB201" s="49"/>
      <c r="DC201" s="49"/>
      <c r="DD201" s="49"/>
      <c r="DE201" s="49"/>
      <c r="DF201" s="49"/>
      <c r="DG201" s="49"/>
      <c r="DH201" s="49"/>
      <c r="DI201" s="49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49"/>
      <c r="DU201" s="49"/>
      <c r="DV201" s="49"/>
      <c r="DW201" s="49"/>
      <c r="DX201" s="49"/>
      <c r="DY201" s="49"/>
      <c r="DZ201" s="49"/>
      <c r="EA201" s="49"/>
      <c r="EB201" s="49"/>
      <c r="EC201" s="49"/>
      <c r="ED201" s="49"/>
      <c r="EE201" s="49"/>
      <c r="EF201" s="49"/>
      <c r="EG201" s="49"/>
      <c r="EH201" s="49"/>
      <c r="EI201" s="49"/>
      <c r="EJ201" s="49"/>
      <c r="EK201" s="49"/>
      <c r="EL201" s="49"/>
      <c r="EM201" s="14"/>
      <c r="EN201" s="49"/>
      <c r="EO201" s="49"/>
      <c r="EP201" s="49"/>
      <c r="EQ201" s="49"/>
      <c r="ER201" s="49"/>
      <c r="ES201" s="49"/>
      <c r="ET201" s="49"/>
      <c r="EU201" s="49"/>
      <c r="EV201" s="49"/>
      <c r="EW201" s="49"/>
      <c r="EX201" s="49"/>
      <c r="EY201" s="49"/>
      <c r="EZ201" s="49"/>
      <c r="FA201" s="49"/>
      <c r="FB201" s="49"/>
      <c r="FC201" s="49"/>
      <c r="FD201" s="49"/>
      <c r="FE201" s="49"/>
      <c r="FF201" s="49"/>
      <c r="FG201" s="14"/>
      <c r="FH201" s="49"/>
      <c r="FI201" s="49"/>
      <c r="FJ201" s="14"/>
      <c r="FK201" s="42"/>
      <c r="FL201" s="42"/>
      <c r="FM201" s="42"/>
      <c r="FN201" s="42"/>
      <c r="FO201" s="42"/>
      <c r="FP201" s="42"/>
      <c r="FQ201" s="42"/>
      <c r="FR201" s="42"/>
      <c r="FS201" s="42"/>
      <c r="FT201" s="42"/>
      <c r="FU201" s="42"/>
      <c r="FV201" s="42"/>
      <c r="FW201" s="42"/>
      <c r="FX201" s="42"/>
      <c r="FY201" s="42"/>
      <c r="FZ201" s="44">
        <v>199</v>
      </c>
      <c r="GA201" s="44" t="str">
        <f t="shared" si="79"/>
        <v>HGJDAFEK</v>
      </c>
      <c r="GB201" s="44" t="s">
        <v>160</v>
      </c>
      <c r="GC201" s="44" t="s">
        <v>149</v>
      </c>
      <c r="GD201" s="44" t="s">
        <v>159</v>
      </c>
      <c r="GE201" s="44" t="s">
        <v>147</v>
      </c>
      <c r="GF201" s="44" t="s">
        <v>145</v>
      </c>
      <c r="GG201" s="44" t="s">
        <v>109</v>
      </c>
      <c r="GH201" s="44" t="s">
        <v>148</v>
      </c>
      <c r="GI201" s="44" t="s">
        <v>151</v>
      </c>
      <c r="GJ201" s="100" t="str">
        <f t="shared" ref="GJ201:GQ201" si="1274">VLOOKUP(GB201,$FM$3:$FN$15,2,FALSE)</f>
        <v>Saudiarabien</v>
      </c>
      <c r="GK201" s="100" t="str">
        <f t="shared" si="1274"/>
        <v>Iran</v>
      </c>
      <c r="GL201" s="100" t="str">
        <f t="shared" si="1274"/>
        <v>Österrike</v>
      </c>
      <c r="GM201" s="100" t="str">
        <f t="shared" si="1274"/>
        <v>Australien</v>
      </c>
      <c r="GN201" s="100" t="str">
        <f t="shared" si="1274"/>
        <v>Sydkorea</v>
      </c>
      <c r="GO201" s="100" t="str">
        <f t="shared" si="1274"/>
        <v>Sverige</v>
      </c>
      <c r="GP201" s="100" t="str">
        <f t="shared" si="1274"/>
        <v>Elfenbenskusten</v>
      </c>
      <c r="GQ201" s="100" t="str">
        <f t="shared" si="1274"/>
        <v>Uzbekistan</v>
      </c>
      <c r="GR201" s="42" t="str">
        <f t="shared" si="81"/>
        <v/>
      </c>
      <c r="GS201" s="42"/>
      <c r="GT201" s="42"/>
      <c r="GU201" s="42"/>
      <c r="GV201" s="42"/>
      <c r="GW201" s="42"/>
      <c r="GX201" s="42"/>
    </row>
    <row r="202" spans="1:206" ht="14.25" customHeight="1" x14ac:dyDescent="0.35">
      <c r="A202" s="42"/>
      <c r="B202" s="43"/>
      <c r="C202" s="43"/>
      <c r="D202" s="43"/>
      <c r="E202" s="44"/>
      <c r="F202" s="43"/>
      <c r="G202" s="44"/>
      <c r="H202" s="44"/>
      <c r="I202" s="44"/>
      <c r="J202" s="57"/>
      <c r="K202" s="58"/>
      <c r="L202" s="158"/>
      <c r="M202" s="46"/>
      <c r="N202" s="46"/>
      <c r="O202" s="42"/>
      <c r="P202" s="42"/>
      <c r="Q202" s="42"/>
      <c r="R202" s="42"/>
      <c r="S202" s="42"/>
      <c r="T202" s="42"/>
      <c r="U202" s="42"/>
      <c r="V202" s="43"/>
      <c r="W202" s="42"/>
      <c r="X202" s="44"/>
      <c r="Y202" s="44"/>
      <c r="Z202" s="44"/>
      <c r="AA202" s="44"/>
      <c r="AB202" s="47"/>
      <c r="AC202" s="48"/>
      <c r="AD202" s="42"/>
      <c r="AE202" s="14"/>
      <c r="AF202" s="14"/>
      <c r="AG202" s="14"/>
      <c r="AH202" s="14"/>
      <c r="AI202" s="44"/>
      <c r="AJ202" s="44"/>
      <c r="AK202" s="44"/>
      <c r="AL202" s="57"/>
      <c r="AM202" s="58"/>
      <c r="AN202" s="49"/>
      <c r="AO202" s="49"/>
      <c r="AP202" s="49"/>
      <c r="AQ202" s="49"/>
      <c r="AR202" s="49"/>
      <c r="AS202" s="49"/>
      <c r="AT202" s="49"/>
      <c r="AU202" s="49"/>
      <c r="AV202" s="49"/>
      <c r="AW202" s="49"/>
      <c r="AX202" s="49"/>
      <c r="AY202" s="49"/>
      <c r="AZ202" s="49"/>
      <c r="BA202" s="49"/>
      <c r="BB202" s="49"/>
      <c r="BC202" s="49"/>
      <c r="BD202" s="49"/>
      <c r="BE202" s="49"/>
      <c r="BF202" s="49"/>
      <c r="BG202" s="49"/>
      <c r="BH202" s="49"/>
      <c r="BI202" s="49"/>
      <c r="BJ202" s="49"/>
      <c r="BK202" s="49"/>
      <c r="BL202" s="49"/>
      <c r="BM202" s="49"/>
      <c r="BN202" s="49"/>
      <c r="BO202" s="49"/>
      <c r="BP202" s="49"/>
      <c r="BQ202" s="49"/>
      <c r="BR202" s="14"/>
      <c r="BS202" s="14"/>
      <c r="BT202" s="14"/>
      <c r="BU202" s="49"/>
      <c r="BV202" s="49"/>
      <c r="BW202" s="49"/>
      <c r="BX202" s="49"/>
      <c r="BY202" s="49"/>
      <c r="BZ202" s="49"/>
      <c r="CA202" s="49"/>
      <c r="CB202" s="14"/>
      <c r="CC202" s="49"/>
      <c r="CD202" s="49"/>
      <c r="CE202" s="14"/>
      <c r="CF202" s="14"/>
      <c r="CG202" s="49"/>
      <c r="CH202" s="49"/>
      <c r="CI202" s="49"/>
      <c r="CJ202" s="49"/>
      <c r="CK202" s="49"/>
      <c r="CL202" s="49"/>
      <c r="CM202" s="49"/>
      <c r="CN202" s="49"/>
      <c r="CO202" s="49"/>
      <c r="CP202" s="49"/>
      <c r="CQ202" s="49"/>
      <c r="CR202" s="49"/>
      <c r="CS202" s="49"/>
      <c r="CT202" s="49"/>
      <c r="CU202" s="49"/>
      <c r="CV202" s="49"/>
      <c r="CW202" s="49"/>
      <c r="CX202" s="49"/>
      <c r="CY202" s="14"/>
      <c r="CZ202" s="14"/>
      <c r="DA202" s="49"/>
      <c r="DB202" s="49"/>
      <c r="DC202" s="49"/>
      <c r="DD202" s="49"/>
      <c r="DE202" s="49"/>
      <c r="DF202" s="49"/>
      <c r="DG202" s="49"/>
      <c r="DH202" s="49"/>
      <c r="DI202" s="49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49"/>
      <c r="DU202" s="49"/>
      <c r="DV202" s="49"/>
      <c r="DW202" s="49"/>
      <c r="DX202" s="49"/>
      <c r="DY202" s="49"/>
      <c r="DZ202" s="49"/>
      <c r="EA202" s="49"/>
      <c r="EB202" s="49"/>
      <c r="EC202" s="49"/>
      <c r="ED202" s="49"/>
      <c r="EE202" s="49"/>
      <c r="EF202" s="49"/>
      <c r="EG202" s="49"/>
      <c r="EH202" s="49"/>
      <c r="EI202" s="49"/>
      <c r="EJ202" s="49"/>
      <c r="EK202" s="49"/>
      <c r="EL202" s="49"/>
      <c r="EM202" s="14"/>
      <c r="EN202" s="49"/>
      <c r="EO202" s="49"/>
      <c r="EP202" s="49"/>
      <c r="EQ202" s="49"/>
      <c r="ER202" s="49"/>
      <c r="ES202" s="49"/>
      <c r="ET202" s="49"/>
      <c r="EU202" s="49"/>
      <c r="EV202" s="49"/>
      <c r="EW202" s="49"/>
      <c r="EX202" s="49"/>
      <c r="EY202" s="49"/>
      <c r="EZ202" s="49"/>
      <c r="FA202" s="49"/>
      <c r="FB202" s="49"/>
      <c r="FC202" s="49"/>
      <c r="FD202" s="49"/>
      <c r="FE202" s="49"/>
      <c r="FF202" s="49"/>
      <c r="FG202" s="14"/>
      <c r="FH202" s="49"/>
      <c r="FI202" s="49"/>
      <c r="FJ202" s="14"/>
      <c r="FK202" s="42"/>
      <c r="FL202" s="42"/>
      <c r="FM202" s="42"/>
      <c r="FN202" s="42"/>
      <c r="FO202" s="42"/>
      <c r="FP202" s="42"/>
      <c r="FQ202" s="42"/>
      <c r="FR202" s="42"/>
      <c r="FS202" s="42"/>
      <c r="FT202" s="42"/>
      <c r="FU202" s="42"/>
      <c r="FV202" s="42"/>
      <c r="FW202" s="42"/>
      <c r="FX202" s="42"/>
      <c r="FY202" s="42"/>
      <c r="FZ202" s="44">
        <v>200</v>
      </c>
      <c r="GA202" s="44" t="str">
        <f t="shared" si="79"/>
        <v>HGEDAFLI</v>
      </c>
      <c r="GB202" s="44" t="s">
        <v>160</v>
      </c>
      <c r="GC202" s="44" t="s">
        <v>149</v>
      </c>
      <c r="GD202" s="44" t="s">
        <v>148</v>
      </c>
      <c r="GE202" s="44" t="s">
        <v>147</v>
      </c>
      <c r="GF202" s="44" t="s">
        <v>145</v>
      </c>
      <c r="GG202" s="44" t="s">
        <v>109</v>
      </c>
      <c r="GH202" s="44" t="s">
        <v>152</v>
      </c>
      <c r="GI202" s="44" t="s">
        <v>150</v>
      </c>
      <c r="GJ202" s="100" t="str">
        <f t="shared" ref="GJ202:GQ202" si="1275">VLOOKUP(GB202,$FM$3:$FN$15,2,FALSE)</f>
        <v>Saudiarabien</v>
      </c>
      <c r="GK202" s="100" t="str">
        <f t="shared" si="1275"/>
        <v>Iran</v>
      </c>
      <c r="GL202" s="100" t="str">
        <f t="shared" si="1275"/>
        <v>Elfenbenskusten</v>
      </c>
      <c r="GM202" s="100" t="str">
        <f t="shared" si="1275"/>
        <v>Australien</v>
      </c>
      <c r="GN202" s="100" t="str">
        <f t="shared" si="1275"/>
        <v>Sydkorea</v>
      </c>
      <c r="GO202" s="100" t="str">
        <f t="shared" si="1275"/>
        <v>Sverige</v>
      </c>
      <c r="GP202" s="100" t="str">
        <f t="shared" si="1275"/>
        <v>Ghana</v>
      </c>
      <c r="GQ202" s="100" t="str">
        <f t="shared" si="1275"/>
        <v>Irak</v>
      </c>
      <c r="GR202" s="42" t="str">
        <f t="shared" si="81"/>
        <v/>
      </c>
      <c r="GS202" s="42"/>
      <c r="GT202" s="42"/>
      <c r="GU202" s="42"/>
      <c r="GV202" s="42"/>
      <c r="GW202" s="42"/>
      <c r="GX202" s="42"/>
    </row>
    <row r="203" spans="1:206" ht="14.25" customHeight="1" x14ac:dyDescent="0.35">
      <c r="A203" s="42"/>
      <c r="B203" s="43"/>
      <c r="C203" s="43"/>
      <c r="D203" s="43"/>
      <c r="E203" s="44"/>
      <c r="F203" s="43"/>
      <c r="G203" s="44"/>
      <c r="H203" s="44"/>
      <c r="I203" s="44"/>
      <c r="J203" s="57"/>
      <c r="K203" s="58"/>
      <c r="L203" s="158"/>
      <c r="M203" s="46"/>
      <c r="N203" s="46"/>
      <c r="O203" s="42"/>
      <c r="P203" s="42"/>
      <c r="Q203" s="42"/>
      <c r="R203" s="42"/>
      <c r="S203" s="42"/>
      <c r="T203" s="42"/>
      <c r="U203" s="42"/>
      <c r="V203" s="43"/>
      <c r="W203" s="42"/>
      <c r="X203" s="44"/>
      <c r="Y203" s="44"/>
      <c r="Z203" s="44"/>
      <c r="AA203" s="44"/>
      <c r="AB203" s="47"/>
      <c r="AC203" s="48"/>
      <c r="AD203" s="42"/>
      <c r="AE203" s="14"/>
      <c r="AF203" s="14"/>
      <c r="AG203" s="14"/>
      <c r="AH203" s="14"/>
      <c r="AI203" s="44"/>
      <c r="AJ203" s="44"/>
      <c r="AK203" s="44"/>
      <c r="AL203" s="57"/>
      <c r="AM203" s="58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49"/>
      <c r="BQ203" s="49"/>
      <c r="BR203" s="14"/>
      <c r="BS203" s="14"/>
      <c r="BT203" s="14"/>
      <c r="BU203" s="49"/>
      <c r="BV203" s="49"/>
      <c r="BW203" s="49"/>
      <c r="BX203" s="49"/>
      <c r="BY203" s="49"/>
      <c r="BZ203" s="49"/>
      <c r="CA203" s="49"/>
      <c r="CB203" s="14"/>
      <c r="CC203" s="49"/>
      <c r="CD203" s="49"/>
      <c r="CE203" s="14"/>
      <c r="CF203" s="14"/>
      <c r="CG203" s="49"/>
      <c r="CH203" s="49"/>
      <c r="CI203" s="49"/>
      <c r="CJ203" s="49"/>
      <c r="CK203" s="49"/>
      <c r="CL203" s="49"/>
      <c r="CM203" s="49"/>
      <c r="CN203" s="49"/>
      <c r="CO203" s="49"/>
      <c r="CP203" s="49"/>
      <c r="CQ203" s="49"/>
      <c r="CR203" s="49"/>
      <c r="CS203" s="49"/>
      <c r="CT203" s="49"/>
      <c r="CU203" s="49"/>
      <c r="CV203" s="49"/>
      <c r="CW203" s="49"/>
      <c r="CX203" s="49"/>
      <c r="CY203" s="14"/>
      <c r="CZ203" s="14"/>
      <c r="DA203" s="49"/>
      <c r="DB203" s="49"/>
      <c r="DC203" s="49"/>
      <c r="DD203" s="49"/>
      <c r="DE203" s="49"/>
      <c r="DF203" s="49"/>
      <c r="DG203" s="49"/>
      <c r="DH203" s="49"/>
      <c r="DI203" s="49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49"/>
      <c r="DU203" s="49"/>
      <c r="DV203" s="49"/>
      <c r="DW203" s="49"/>
      <c r="DX203" s="49"/>
      <c r="DY203" s="49"/>
      <c r="DZ203" s="49"/>
      <c r="EA203" s="49"/>
      <c r="EB203" s="49"/>
      <c r="EC203" s="49"/>
      <c r="ED203" s="49"/>
      <c r="EE203" s="49"/>
      <c r="EF203" s="49"/>
      <c r="EG203" s="49"/>
      <c r="EH203" s="49"/>
      <c r="EI203" s="49"/>
      <c r="EJ203" s="49"/>
      <c r="EK203" s="49"/>
      <c r="EL203" s="49"/>
      <c r="EM203" s="14"/>
      <c r="EN203" s="49"/>
      <c r="EO203" s="49"/>
      <c r="EP203" s="49"/>
      <c r="EQ203" s="49"/>
      <c r="ER203" s="49"/>
      <c r="ES203" s="49"/>
      <c r="ET203" s="49"/>
      <c r="EU203" s="49"/>
      <c r="EV203" s="49"/>
      <c r="EW203" s="49"/>
      <c r="EX203" s="49"/>
      <c r="EY203" s="49"/>
      <c r="EZ203" s="49"/>
      <c r="FA203" s="49"/>
      <c r="FB203" s="49"/>
      <c r="FC203" s="49"/>
      <c r="FD203" s="49"/>
      <c r="FE203" s="49"/>
      <c r="FF203" s="49"/>
      <c r="FG203" s="14"/>
      <c r="FH203" s="49"/>
      <c r="FI203" s="49"/>
      <c r="FJ203" s="14"/>
      <c r="FK203" s="42"/>
      <c r="FL203" s="42"/>
      <c r="FM203" s="42"/>
      <c r="FN203" s="42"/>
      <c r="FO203" s="42"/>
      <c r="FP203" s="42"/>
      <c r="FQ203" s="42"/>
      <c r="FR203" s="42"/>
      <c r="FS203" s="42"/>
      <c r="FT203" s="42"/>
      <c r="FU203" s="42"/>
      <c r="FV203" s="42"/>
      <c r="FW203" s="42"/>
      <c r="FX203" s="42"/>
      <c r="FY203" s="42"/>
      <c r="FZ203" s="44">
        <v>201</v>
      </c>
      <c r="GA203" s="44" t="str">
        <f t="shared" si="79"/>
        <v>HGEDAFIK</v>
      </c>
      <c r="GB203" s="44" t="s">
        <v>160</v>
      </c>
      <c r="GC203" s="44" t="s">
        <v>149</v>
      </c>
      <c r="GD203" s="44" t="s">
        <v>148</v>
      </c>
      <c r="GE203" s="44" t="s">
        <v>147</v>
      </c>
      <c r="GF203" s="44" t="s">
        <v>145</v>
      </c>
      <c r="GG203" s="44" t="s">
        <v>109</v>
      </c>
      <c r="GH203" s="44" t="s">
        <v>150</v>
      </c>
      <c r="GI203" s="44" t="s">
        <v>151</v>
      </c>
      <c r="GJ203" s="100" t="str">
        <f t="shared" ref="GJ203:GQ203" si="1276">VLOOKUP(GB203,$FM$3:$FN$15,2,FALSE)</f>
        <v>Saudiarabien</v>
      </c>
      <c r="GK203" s="100" t="str">
        <f t="shared" si="1276"/>
        <v>Iran</v>
      </c>
      <c r="GL203" s="100" t="str">
        <f t="shared" si="1276"/>
        <v>Elfenbenskusten</v>
      </c>
      <c r="GM203" s="100" t="str">
        <f t="shared" si="1276"/>
        <v>Australien</v>
      </c>
      <c r="GN203" s="100" t="str">
        <f t="shared" si="1276"/>
        <v>Sydkorea</v>
      </c>
      <c r="GO203" s="100" t="str">
        <f t="shared" si="1276"/>
        <v>Sverige</v>
      </c>
      <c r="GP203" s="100" t="str">
        <f t="shared" si="1276"/>
        <v>Irak</v>
      </c>
      <c r="GQ203" s="100" t="str">
        <f t="shared" si="1276"/>
        <v>Uzbekistan</v>
      </c>
      <c r="GR203" s="42" t="str">
        <f t="shared" si="81"/>
        <v/>
      </c>
      <c r="GS203" s="42"/>
      <c r="GT203" s="42"/>
      <c r="GU203" s="42"/>
      <c r="GV203" s="42"/>
      <c r="GW203" s="42"/>
      <c r="GX203" s="42"/>
    </row>
    <row r="204" spans="1:206" ht="14.25" customHeight="1" x14ac:dyDescent="0.35">
      <c r="A204" s="42"/>
      <c r="B204" s="43"/>
      <c r="C204" s="43"/>
      <c r="D204" s="43"/>
      <c r="E204" s="44"/>
      <c r="F204" s="43"/>
      <c r="G204" s="44"/>
      <c r="H204" s="44"/>
      <c r="I204" s="44"/>
      <c r="J204" s="57"/>
      <c r="K204" s="58"/>
      <c r="L204" s="158"/>
      <c r="M204" s="46"/>
      <c r="N204" s="46"/>
      <c r="O204" s="42"/>
      <c r="P204" s="42"/>
      <c r="Q204" s="42"/>
      <c r="R204" s="42"/>
      <c r="S204" s="42"/>
      <c r="T204" s="42"/>
      <c r="U204" s="42"/>
      <c r="V204" s="43"/>
      <c r="W204" s="42"/>
      <c r="X204" s="44"/>
      <c r="Y204" s="44"/>
      <c r="Z204" s="44"/>
      <c r="AA204" s="44"/>
      <c r="AB204" s="47"/>
      <c r="AC204" s="48"/>
      <c r="AD204" s="42"/>
      <c r="AE204" s="14"/>
      <c r="AF204" s="14"/>
      <c r="AG204" s="14"/>
      <c r="AH204" s="14"/>
      <c r="AI204" s="44"/>
      <c r="AJ204" s="44"/>
      <c r="AK204" s="44"/>
      <c r="AL204" s="57"/>
      <c r="AM204" s="58"/>
      <c r="AN204" s="49"/>
      <c r="AO204" s="49"/>
      <c r="AP204" s="49"/>
      <c r="AQ204" s="49"/>
      <c r="AR204" s="49"/>
      <c r="AS204" s="49"/>
      <c r="AT204" s="49"/>
      <c r="AU204" s="49"/>
      <c r="AV204" s="49"/>
      <c r="AW204" s="49"/>
      <c r="AX204" s="49"/>
      <c r="AY204" s="49"/>
      <c r="AZ204" s="49"/>
      <c r="BA204" s="49"/>
      <c r="BB204" s="49"/>
      <c r="BC204" s="49"/>
      <c r="BD204" s="49"/>
      <c r="BE204" s="49"/>
      <c r="BF204" s="49"/>
      <c r="BG204" s="49"/>
      <c r="BH204" s="49"/>
      <c r="BI204" s="49"/>
      <c r="BJ204" s="49"/>
      <c r="BK204" s="49"/>
      <c r="BL204" s="49"/>
      <c r="BM204" s="49"/>
      <c r="BN204" s="49"/>
      <c r="BO204" s="49"/>
      <c r="BP204" s="49"/>
      <c r="BQ204" s="49"/>
      <c r="BR204" s="14"/>
      <c r="BS204" s="14"/>
      <c r="BT204" s="14"/>
      <c r="BU204" s="49"/>
      <c r="BV204" s="49"/>
      <c r="BW204" s="49"/>
      <c r="BX204" s="49"/>
      <c r="BY204" s="49"/>
      <c r="BZ204" s="49"/>
      <c r="CA204" s="49"/>
      <c r="CB204" s="14"/>
      <c r="CC204" s="49"/>
      <c r="CD204" s="49"/>
      <c r="CE204" s="14"/>
      <c r="CF204" s="14"/>
      <c r="CG204" s="49"/>
      <c r="CH204" s="49"/>
      <c r="CI204" s="49"/>
      <c r="CJ204" s="49"/>
      <c r="CK204" s="49"/>
      <c r="CL204" s="49"/>
      <c r="CM204" s="49"/>
      <c r="CN204" s="49"/>
      <c r="CO204" s="49"/>
      <c r="CP204" s="49"/>
      <c r="CQ204" s="49"/>
      <c r="CR204" s="49"/>
      <c r="CS204" s="49"/>
      <c r="CT204" s="49"/>
      <c r="CU204" s="49"/>
      <c r="CV204" s="49"/>
      <c r="CW204" s="49"/>
      <c r="CX204" s="49"/>
      <c r="CY204" s="14"/>
      <c r="CZ204" s="14"/>
      <c r="DA204" s="49"/>
      <c r="DB204" s="49"/>
      <c r="DC204" s="49"/>
      <c r="DD204" s="49"/>
      <c r="DE204" s="49"/>
      <c r="DF204" s="49"/>
      <c r="DG204" s="49"/>
      <c r="DH204" s="49"/>
      <c r="DI204" s="49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49"/>
      <c r="DU204" s="49"/>
      <c r="DV204" s="49"/>
      <c r="DW204" s="49"/>
      <c r="DX204" s="49"/>
      <c r="DY204" s="49"/>
      <c r="DZ204" s="49"/>
      <c r="EA204" s="49"/>
      <c r="EB204" s="49"/>
      <c r="EC204" s="49"/>
      <c r="ED204" s="49"/>
      <c r="EE204" s="49"/>
      <c r="EF204" s="49"/>
      <c r="EG204" s="49"/>
      <c r="EH204" s="49"/>
      <c r="EI204" s="49"/>
      <c r="EJ204" s="49"/>
      <c r="EK204" s="49"/>
      <c r="EL204" s="49"/>
      <c r="EM204" s="14"/>
      <c r="EN204" s="49"/>
      <c r="EO204" s="49"/>
      <c r="EP204" s="49"/>
      <c r="EQ204" s="49"/>
      <c r="ER204" s="49"/>
      <c r="ES204" s="49"/>
      <c r="ET204" s="49"/>
      <c r="EU204" s="49"/>
      <c r="EV204" s="49"/>
      <c r="EW204" s="49"/>
      <c r="EX204" s="49"/>
      <c r="EY204" s="49"/>
      <c r="EZ204" s="49"/>
      <c r="FA204" s="49"/>
      <c r="FB204" s="49"/>
      <c r="FC204" s="49"/>
      <c r="FD204" s="49"/>
      <c r="FE204" s="49"/>
      <c r="FF204" s="49"/>
      <c r="FG204" s="14"/>
      <c r="FH204" s="49"/>
      <c r="FI204" s="49"/>
      <c r="FJ204" s="14"/>
      <c r="FK204" s="42"/>
      <c r="FL204" s="42"/>
      <c r="FM204" s="42"/>
      <c r="FN204" s="42"/>
      <c r="FO204" s="42"/>
      <c r="FP204" s="42"/>
      <c r="FQ204" s="42"/>
      <c r="FR204" s="42"/>
      <c r="FS204" s="42"/>
      <c r="FT204" s="42"/>
      <c r="FU204" s="42"/>
      <c r="FV204" s="42"/>
      <c r="FW204" s="42"/>
      <c r="FX204" s="42"/>
      <c r="FY204" s="42"/>
      <c r="FZ204" s="44">
        <v>202</v>
      </c>
      <c r="GA204" s="44" t="str">
        <f t="shared" si="79"/>
        <v>HGJDAFEI</v>
      </c>
      <c r="GB204" s="44" t="s">
        <v>160</v>
      </c>
      <c r="GC204" s="44" t="s">
        <v>149</v>
      </c>
      <c r="GD204" s="44" t="s">
        <v>159</v>
      </c>
      <c r="GE204" s="44" t="s">
        <v>147</v>
      </c>
      <c r="GF204" s="44" t="s">
        <v>145</v>
      </c>
      <c r="GG204" s="44" t="s">
        <v>109</v>
      </c>
      <c r="GH204" s="44" t="s">
        <v>148</v>
      </c>
      <c r="GI204" s="44" t="s">
        <v>150</v>
      </c>
      <c r="GJ204" s="100" t="str">
        <f t="shared" ref="GJ204:GQ204" si="1277">VLOOKUP(GB204,$FM$3:$FN$15,2,FALSE)</f>
        <v>Saudiarabien</v>
      </c>
      <c r="GK204" s="100" t="str">
        <f t="shared" si="1277"/>
        <v>Iran</v>
      </c>
      <c r="GL204" s="100" t="str">
        <f t="shared" si="1277"/>
        <v>Österrike</v>
      </c>
      <c r="GM204" s="100" t="str">
        <f t="shared" si="1277"/>
        <v>Australien</v>
      </c>
      <c r="GN204" s="100" t="str">
        <f t="shared" si="1277"/>
        <v>Sydkorea</v>
      </c>
      <c r="GO204" s="100" t="str">
        <f t="shared" si="1277"/>
        <v>Sverige</v>
      </c>
      <c r="GP204" s="100" t="str">
        <f t="shared" si="1277"/>
        <v>Elfenbenskusten</v>
      </c>
      <c r="GQ204" s="100" t="str">
        <f t="shared" si="1277"/>
        <v>Irak</v>
      </c>
      <c r="GR204" s="42" t="str">
        <f t="shared" si="81"/>
        <v/>
      </c>
      <c r="GS204" s="42"/>
      <c r="GT204" s="42"/>
      <c r="GU204" s="42"/>
      <c r="GV204" s="42"/>
      <c r="GW204" s="42"/>
      <c r="GX204" s="42"/>
    </row>
    <row r="205" spans="1:206" ht="14.25" customHeight="1" x14ac:dyDescent="0.35">
      <c r="A205" s="42"/>
      <c r="B205" s="43"/>
      <c r="C205" s="43"/>
      <c r="D205" s="43"/>
      <c r="E205" s="44"/>
      <c r="F205" s="43"/>
      <c r="G205" s="44"/>
      <c r="H205" s="44"/>
      <c r="I205" s="44"/>
      <c r="J205" s="57"/>
      <c r="K205" s="58"/>
      <c r="L205" s="158"/>
      <c r="M205" s="46"/>
      <c r="N205" s="46"/>
      <c r="O205" s="42"/>
      <c r="P205" s="42"/>
      <c r="Q205" s="42"/>
      <c r="R205" s="42"/>
      <c r="S205" s="42"/>
      <c r="T205" s="42"/>
      <c r="U205" s="42"/>
      <c r="V205" s="43"/>
      <c r="W205" s="42"/>
      <c r="X205" s="44"/>
      <c r="Y205" s="44"/>
      <c r="Z205" s="44"/>
      <c r="AA205" s="44"/>
      <c r="AB205" s="47"/>
      <c r="AC205" s="48"/>
      <c r="AD205" s="42"/>
      <c r="AE205" s="14"/>
      <c r="AF205" s="14"/>
      <c r="AG205" s="14"/>
      <c r="AH205" s="14"/>
      <c r="AI205" s="44"/>
      <c r="AJ205" s="44"/>
      <c r="AK205" s="44"/>
      <c r="AL205" s="57"/>
      <c r="AM205" s="58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49"/>
      <c r="BQ205" s="49"/>
      <c r="BR205" s="14"/>
      <c r="BS205" s="14"/>
      <c r="BT205" s="14"/>
      <c r="BU205" s="49"/>
      <c r="BV205" s="49"/>
      <c r="BW205" s="49"/>
      <c r="BX205" s="49"/>
      <c r="BY205" s="49"/>
      <c r="BZ205" s="49"/>
      <c r="CA205" s="49"/>
      <c r="CB205" s="14"/>
      <c r="CC205" s="49"/>
      <c r="CD205" s="49"/>
      <c r="CE205" s="14"/>
      <c r="CF205" s="14"/>
      <c r="CG205" s="49"/>
      <c r="CH205" s="49"/>
      <c r="CI205" s="49"/>
      <c r="CJ205" s="49"/>
      <c r="CK205" s="49"/>
      <c r="CL205" s="49"/>
      <c r="CM205" s="49"/>
      <c r="CN205" s="49"/>
      <c r="CO205" s="49"/>
      <c r="CP205" s="49"/>
      <c r="CQ205" s="49"/>
      <c r="CR205" s="49"/>
      <c r="CS205" s="49"/>
      <c r="CT205" s="49"/>
      <c r="CU205" s="49"/>
      <c r="CV205" s="49"/>
      <c r="CW205" s="49"/>
      <c r="CX205" s="49"/>
      <c r="CY205" s="14"/>
      <c r="CZ205" s="14"/>
      <c r="DA205" s="49"/>
      <c r="DB205" s="49"/>
      <c r="DC205" s="49"/>
      <c r="DD205" s="49"/>
      <c r="DE205" s="49"/>
      <c r="DF205" s="49"/>
      <c r="DG205" s="49"/>
      <c r="DH205" s="49"/>
      <c r="DI205" s="49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49"/>
      <c r="DU205" s="49"/>
      <c r="DV205" s="49"/>
      <c r="DW205" s="49"/>
      <c r="DX205" s="49"/>
      <c r="DY205" s="49"/>
      <c r="DZ205" s="49"/>
      <c r="EA205" s="49"/>
      <c r="EB205" s="49"/>
      <c r="EC205" s="49"/>
      <c r="ED205" s="49"/>
      <c r="EE205" s="49"/>
      <c r="EF205" s="49"/>
      <c r="EG205" s="49"/>
      <c r="EH205" s="49"/>
      <c r="EI205" s="49"/>
      <c r="EJ205" s="49"/>
      <c r="EK205" s="49"/>
      <c r="EL205" s="49"/>
      <c r="EM205" s="14"/>
      <c r="EN205" s="49"/>
      <c r="EO205" s="49"/>
      <c r="EP205" s="49"/>
      <c r="EQ205" s="49"/>
      <c r="ER205" s="49"/>
      <c r="ES205" s="49"/>
      <c r="ET205" s="49"/>
      <c r="EU205" s="49"/>
      <c r="EV205" s="49"/>
      <c r="EW205" s="49"/>
      <c r="EX205" s="49"/>
      <c r="EY205" s="49"/>
      <c r="EZ205" s="49"/>
      <c r="FA205" s="49"/>
      <c r="FB205" s="49"/>
      <c r="FC205" s="49"/>
      <c r="FD205" s="49"/>
      <c r="FE205" s="49"/>
      <c r="FF205" s="49"/>
      <c r="FG205" s="14"/>
      <c r="FH205" s="49"/>
      <c r="FI205" s="49"/>
      <c r="FJ205" s="14"/>
      <c r="FK205" s="42"/>
      <c r="FL205" s="42"/>
      <c r="FM205" s="42"/>
      <c r="FN205" s="42"/>
      <c r="FO205" s="42"/>
      <c r="FP205" s="42"/>
      <c r="FQ205" s="42"/>
      <c r="FR205" s="42"/>
      <c r="FS205" s="42"/>
      <c r="FT205" s="42"/>
      <c r="FU205" s="42"/>
      <c r="FV205" s="42"/>
      <c r="FW205" s="42"/>
      <c r="FX205" s="42"/>
      <c r="FY205" s="42"/>
      <c r="FZ205" s="44">
        <v>203</v>
      </c>
      <c r="GA205" s="44" t="str">
        <f t="shared" si="79"/>
        <v>HJICAGLK</v>
      </c>
      <c r="GB205" s="44" t="s">
        <v>160</v>
      </c>
      <c r="GC205" s="44" t="s">
        <v>159</v>
      </c>
      <c r="GD205" s="44" t="s">
        <v>150</v>
      </c>
      <c r="GE205" s="44" t="s">
        <v>163</v>
      </c>
      <c r="GF205" s="44" t="s">
        <v>145</v>
      </c>
      <c r="GG205" s="44" t="s">
        <v>149</v>
      </c>
      <c r="GH205" s="44" t="s">
        <v>152</v>
      </c>
      <c r="GI205" s="44" t="s">
        <v>151</v>
      </c>
      <c r="GJ205" s="100" t="str">
        <f t="shared" ref="GJ205:GQ205" si="1278">VLOOKUP(GB205,$FM$3:$FN$15,2,FALSE)</f>
        <v>Saudiarabien</v>
      </c>
      <c r="GK205" s="100" t="str">
        <f t="shared" si="1278"/>
        <v>Österrike</v>
      </c>
      <c r="GL205" s="100" t="str">
        <f t="shared" si="1278"/>
        <v>Irak</v>
      </c>
      <c r="GM205" s="100" t="str">
        <f t="shared" si="1278"/>
        <v>Haiti</v>
      </c>
      <c r="GN205" s="100" t="str">
        <f t="shared" si="1278"/>
        <v>Sydkorea</v>
      </c>
      <c r="GO205" s="100" t="str">
        <f t="shared" si="1278"/>
        <v>Iran</v>
      </c>
      <c r="GP205" s="100" t="str">
        <f t="shared" si="1278"/>
        <v>Ghana</v>
      </c>
      <c r="GQ205" s="100" t="str">
        <f t="shared" si="1278"/>
        <v>Uzbekistan</v>
      </c>
      <c r="GR205" s="42" t="str">
        <f t="shared" si="81"/>
        <v/>
      </c>
      <c r="GS205" s="42"/>
      <c r="GT205" s="42"/>
      <c r="GU205" s="42"/>
      <c r="GV205" s="42"/>
      <c r="GW205" s="42"/>
      <c r="GX205" s="42"/>
    </row>
    <row r="206" spans="1:206" ht="14.25" customHeight="1" x14ac:dyDescent="0.35">
      <c r="A206" s="42"/>
      <c r="B206" s="43"/>
      <c r="C206" s="43"/>
      <c r="D206" s="43"/>
      <c r="E206" s="44"/>
      <c r="F206" s="43"/>
      <c r="G206" s="44"/>
      <c r="H206" s="44"/>
      <c r="I206" s="44"/>
      <c r="J206" s="57"/>
      <c r="K206" s="58"/>
      <c r="L206" s="158"/>
      <c r="M206" s="46"/>
      <c r="N206" s="46"/>
      <c r="O206" s="42"/>
      <c r="P206" s="42"/>
      <c r="Q206" s="42"/>
      <c r="R206" s="42"/>
      <c r="S206" s="42"/>
      <c r="T206" s="42"/>
      <c r="U206" s="42"/>
      <c r="V206" s="43"/>
      <c r="W206" s="42"/>
      <c r="X206" s="44"/>
      <c r="Y206" s="44"/>
      <c r="Z206" s="44"/>
      <c r="AA206" s="44"/>
      <c r="AB206" s="47"/>
      <c r="AC206" s="48"/>
      <c r="AD206" s="42"/>
      <c r="AE206" s="14"/>
      <c r="AF206" s="14"/>
      <c r="AG206" s="14"/>
      <c r="AH206" s="14"/>
      <c r="AI206" s="44"/>
      <c r="AJ206" s="44"/>
      <c r="AK206" s="44"/>
      <c r="AL206" s="57"/>
      <c r="AM206" s="58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49"/>
      <c r="BQ206" s="49"/>
      <c r="BR206" s="14"/>
      <c r="BS206" s="14"/>
      <c r="BT206" s="14"/>
      <c r="BU206" s="49"/>
      <c r="BV206" s="49"/>
      <c r="BW206" s="49"/>
      <c r="BX206" s="49"/>
      <c r="BY206" s="49"/>
      <c r="BZ206" s="49"/>
      <c r="CA206" s="49"/>
      <c r="CB206" s="14"/>
      <c r="CC206" s="49"/>
      <c r="CD206" s="49"/>
      <c r="CE206" s="14"/>
      <c r="CF206" s="14"/>
      <c r="CG206" s="49"/>
      <c r="CH206" s="49"/>
      <c r="CI206" s="49"/>
      <c r="CJ206" s="49"/>
      <c r="CK206" s="49"/>
      <c r="CL206" s="49"/>
      <c r="CM206" s="49"/>
      <c r="CN206" s="49"/>
      <c r="CO206" s="49"/>
      <c r="CP206" s="49"/>
      <c r="CQ206" s="49"/>
      <c r="CR206" s="49"/>
      <c r="CS206" s="49"/>
      <c r="CT206" s="49"/>
      <c r="CU206" s="49"/>
      <c r="CV206" s="49"/>
      <c r="CW206" s="49"/>
      <c r="CX206" s="49"/>
      <c r="CY206" s="14"/>
      <c r="CZ206" s="14"/>
      <c r="DA206" s="49"/>
      <c r="DB206" s="49"/>
      <c r="DC206" s="49"/>
      <c r="DD206" s="49"/>
      <c r="DE206" s="49"/>
      <c r="DF206" s="49"/>
      <c r="DG206" s="49"/>
      <c r="DH206" s="49"/>
      <c r="DI206" s="49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49"/>
      <c r="DU206" s="49"/>
      <c r="DV206" s="49"/>
      <c r="DW206" s="49"/>
      <c r="DX206" s="49"/>
      <c r="DY206" s="49"/>
      <c r="DZ206" s="49"/>
      <c r="EA206" s="49"/>
      <c r="EB206" s="49"/>
      <c r="EC206" s="49"/>
      <c r="ED206" s="49"/>
      <c r="EE206" s="49"/>
      <c r="EF206" s="49"/>
      <c r="EG206" s="49"/>
      <c r="EH206" s="49"/>
      <c r="EI206" s="49"/>
      <c r="EJ206" s="49"/>
      <c r="EK206" s="49"/>
      <c r="EL206" s="49"/>
      <c r="EM206" s="14"/>
      <c r="EN206" s="49"/>
      <c r="EO206" s="49"/>
      <c r="EP206" s="49"/>
      <c r="EQ206" s="49"/>
      <c r="ER206" s="49"/>
      <c r="ES206" s="49"/>
      <c r="ET206" s="49"/>
      <c r="EU206" s="49"/>
      <c r="EV206" s="49"/>
      <c r="EW206" s="49"/>
      <c r="EX206" s="49"/>
      <c r="EY206" s="49"/>
      <c r="EZ206" s="49"/>
      <c r="FA206" s="49"/>
      <c r="FB206" s="49"/>
      <c r="FC206" s="49"/>
      <c r="FD206" s="49"/>
      <c r="FE206" s="49"/>
      <c r="FF206" s="49"/>
      <c r="FG206" s="14"/>
      <c r="FH206" s="49"/>
      <c r="FI206" s="49"/>
      <c r="FJ206" s="14"/>
      <c r="FK206" s="42"/>
      <c r="FL206" s="42"/>
      <c r="FM206" s="42"/>
      <c r="FN206" s="42"/>
      <c r="FO206" s="42"/>
      <c r="FP206" s="42"/>
      <c r="FQ206" s="42"/>
      <c r="FR206" s="42"/>
      <c r="FS206" s="42"/>
      <c r="FT206" s="42"/>
      <c r="FU206" s="42"/>
      <c r="FV206" s="42"/>
      <c r="FW206" s="42"/>
      <c r="FX206" s="42"/>
      <c r="FY206" s="42"/>
      <c r="FZ206" s="44">
        <v>204</v>
      </c>
      <c r="GA206" s="44" t="str">
        <f t="shared" si="79"/>
        <v>HJICAFLK</v>
      </c>
      <c r="GB206" s="44" t="s">
        <v>160</v>
      </c>
      <c r="GC206" s="44" t="s">
        <v>159</v>
      </c>
      <c r="GD206" s="44" t="s">
        <v>150</v>
      </c>
      <c r="GE206" s="44" t="s">
        <v>163</v>
      </c>
      <c r="GF206" s="44" t="s">
        <v>145</v>
      </c>
      <c r="GG206" s="44" t="s">
        <v>109</v>
      </c>
      <c r="GH206" s="44" t="s">
        <v>152</v>
      </c>
      <c r="GI206" s="44" t="s">
        <v>151</v>
      </c>
      <c r="GJ206" s="100" t="str">
        <f t="shared" ref="GJ206:GQ206" si="1279">VLOOKUP(GB206,$FM$3:$FN$15,2,FALSE)</f>
        <v>Saudiarabien</v>
      </c>
      <c r="GK206" s="100" t="str">
        <f t="shared" si="1279"/>
        <v>Österrike</v>
      </c>
      <c r="GL206" s="100" t="str">
        <f t="shared" si="1279"/>
        <v>Irak</v>
      </c>
      <c r="GM206" s="100" t="str">
        <f t="shared" si="1279"/>
        <v>Haiti</v>
      </c>
      <c r="GN206" s="100" t="str">
        <f t="shared" si="1279"/>
        <v>Sydkorea</v>
      </c>
      <c r="GO206" s="100" t="str">
        <f t="shared" si="1279"/>
        <v>Sverige</v>
      </c>
      <c r="GP206" s="100" t="str">
        <f t="shared" si="1279"/>
        <v>Ghana</v>
      </c>
      <c r="GQ206" s="100" t="str">
        <f t="shared" si="1279"/>
        <v>Uzbekistan</v>
      </c>
      <c r="GR206" s="42" t="str">
        <f t="shared" si="81"/>
        <v/>
      </c>
      <c r="GS206" s="42"/>
      <c r="GT206" s="42"/>
      <c r="GU206" s="42"/>
      <c r="GV206" s="42"/>
      <c r="GW206" s="42"/>
      <c r="GX206" s="42"/>
    </row>
    <row r="207" spans="1:206" ht="14.25" customHeight="1" x14ac:dyDescent="0.35">
      <c r="A207" s="42"/>
      <c r="B207" s="43"/>
      <c r="C207" s="43"/>
      <c r="D207" s="43"/>
      <c r="E207" s="44"/>
      <c r="F207" s="43"/>
      <c r="G207" s="44"/>
      <c r="H207" s="44"/>
      <c r="I207" s="44"/>
      <c r="J207" s="57"/>
      <c r="K207" s="58"/>
      <c r="L207" s="158"/>
      <c r="M207" s="46"/>
      <c r="N207" s="46"/>
      <c r="O207" s="42"/>
      <c r="P207" s="42"/>
      <c r="Q207" s="42"/>
      <c r="R207" s="42"/>
      <c r="S207" s="42"/>
      <c r="T207" s="42"/>
      <c r="U207" s="42"/>
      <c r="V207" s="43"/>
      <c r="W207" s="42"/>
      <c r="X207" s="44"/>
      <c r="Y207" s="44"/>
      <c r="Z207" s="44"/>
      <c r="AA207" s="44"/>
      <c r="AB207" s="47"/>
      <c r="AC207" s="48"/>
      <c r="AD207" s="42"/>
      <c r="AE207" s="14"/>
      <c r="AF207" s="14"/>
      <c r="AG207" s="14"/>
      <c r="AH207" s="14"/>
      <c r="AI207" s="44"/>
      <c r="AJ207" s="44"/>
      <c r="AK207" s="44"/>
      <c r="AL207" s="57"/>
      <c r="AM207" s="58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49"/>
      <c r="BQ207" s="49"/>
      <c r="BR207" s="14"/>
      <c r="BS207" s="14"/>
      <c r="BT207" s="14"/>
      <c r="BU207" s="49"/>
      <c r="BV207" s="49"/>
      <c r="BW207" s="49"/>
      <c r="BX207" s="49"/>
      <c r="BY207" s="49"/>
      <c r="BZ207" s="49"/>
      <c r="CA207" s="49"/>
      <c r="CB207" s="14"/>
      <c r="CC207" s="49"/>
      <c r="CD207" s="49"/>
      <c r="CE207" s="14"/>
      <c r="CF207" s="14"/>
      <c r="CG207" s="49"/>
      <c r="CH207" s="49"/>
      <c r="CI207" s="49"/>
      <c r="CJ207" s="49"/>
      <c r="CK207" s="49"/>
      <c r="CL207" s="49"/>
      <c r="CM207" s="49"/>
      <c r="CN207" s="49"/>
      <c r="CO207" s="49"/>
      <c r="CP207" s="49"/>
      <c r="CQ207" s="49"/>
      <c r="CR207" s="49"/>
      <c r="CS207" s="49"/>
      <c r="CT207" s="49"/>
      <c r="CU207" s="49"/>
      <c r="CV207" s="49"/>
      <c r="CW207" s="49"/>
      <c r="CX207" s="49"/>
      <c r="CY207" s="14"/>
      <c r="CZ207" s="14"/>
      <c r="DA207" s="49"/>
      <c r="DB207" s="49"/>
      <c r="DC207" s="49"/>
      <c r="DD207" s="49"/>
      <c r="DE207" s="49"/>
      <c r="DF207" s="49"/>
      <c r="DG207" s="49"/>
      <c r="DH207" s="49"/>
      <c r="DI207" s="49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49"/>
      <c r="DU207" s="49"/>
      <c r="DV207" s="49"/>
      <c r="DW207" s="49"/>
      <c r="DX207" s="49"/>
      <c r="DY207" s="49"/>
      <c r="DZ207" s="49"/>
      <c r="EA207" s="49"/>
      <c r="EB207" s="49"/>
      <c r="EC207" s="49"/>
      <c r="ED207" s="49"/>
      <c r="EE207" s="49"/>
      <c r="EF207" s="49"/>
      <c r="EG207" s="49"/>
      <c r="EH207" s="49"/>
      <c r="EI207" s="49"/>
      <c r="EJ207" s="49"/>
      <c r="EK207" s="49"/>
      <c r="EL207" s="49"/>
      <c r="EM207" s="14"/>
      <c r="EN207" s="49"/>
      <c r="EO207" s="49"/>
      <c r="EP207" s="49"/>
      <c r="EQ207" s="49"/>
      <c r="ER207" s="49"/>
      <c r="ES207" s="49"/>
      <c r="ET207" s="49"/>
      <c r="EU207" s="49"/>
      <c r="EV207" s="49"/>
      <c r="EW207" s="49"/>
      <c r="EX207" s="49"/>
      <c r="EY207" s="49"/>
      <c r="EZ207" s="49"/>
      <c r="FA207" s="49"/>
      <c r="FB207" s="49"/>
      <c r="FC207" s="49"/>
      <c r="FD207" s="49"/>
      <c r="FE207" s="49"/>
      <c r="FF207" s="49"/>
      <c r="FG207" s="14"/>
      <c r="FH207" s="49"/>
      <c r="FI207" s="49"/>
      <c r="FJ207" s="14"/>
      <c r="FK207" s="42"/>
      <c r="FL207" s="42"/>
      <c r="FM207" s="42"/>
      <c r="FN207" s="42"/>
      <c r="FO207" s="42"/>
      <c r="FP207" s="42"/>
      <c r="FQ207" s="42"/>
      <c r="FR207" s="42"/>
      <c r="FS207" s="42"/>
      <c r="FT207" s="42"/>
      <c r="FU207" s="42"/>
      <c r="FV207" s="42"/>
      <c r="FW207" s="42"/>
      <c r="FX207" s="42"/>
      <c r="FY207" s="42"/>
      <c r="FZ207" s="44">
        <v>205</v>
      </c>
      <c r="GA207" s="44" t="str">
        <f t="shared" si="79"/>
        <v>IGJCAFLK</v>
      </c>
      <c r="GB207" s="44" t="s">
        <v>150</v>
      </c>
      <c r="GC207" s="44" t="s">
        <v>149</v>
      </c>
      <c r="GD207" s="44" t="s">
        <v>159</v>
      </c>
      <c r="GE207" s="44" t="s">
        <v>163</v>
      </c>
      <c r="GF207" s="44" t="s">
        <v>145</v>
      </c>
      <c r="GG207" s="44" t="s">
        <v>109</v>
      </c>
      <c r="GH207" s="44" t="s">
        <v>152</v>
      </c>
      <c r="GI207" s="44" t="s">
        <v>151</v>
      </c>
      <c r="GJ207" s="100" t="str">
        <f t="shared" ref="GJ207:GQ207" si="1280">VLOOKUP(GB207,$FM$3:$FN$15,2,FALSE)</f>
        <v>Irak</v>
      </c>
      <c r="GK207" s="100" t="str">
        <f t="shared" si="1280"/>
        <v>Iran</v>
      </c>
      <c r="GL207" s="100" t="str">
        <f t="shared" si="1280"/>
        <v>Österrike</v>
      </c>
      <c r="GM207" s="100" t="str">
        <f t="shared" si="1280"/>
        <v>Haiti</v>
      </c>
      <c r="GN207" s="100" t="str">
        <f t="shared" si="1280"/>
        <v>Sydkorea</v>
      </c>
      <c r="GO207" s="100" t="str">
        <f t="shared" si="1280"/>
        <v>Sverige</v>
      </c>
      <c r="GP207" s="100" t="str">
        <f t="shared" si="1280"/>
        <v>Ghana</v>
      </c>
      <c r="GQ207" s="100" t="str">
        <f t="shared" si="1280"/>
        <v>Uzbekistan</v>
      </c>
      <c r="GR207" s="42" t="str">
        <f t="shared" si="81"/>
        <v/>
      </c>
      <c r="GS207" s="42"/>
      <c r="GT207" s="42"/>
      <c r="GU207" s="42"/>
      <c r="GV207" s="42"/>
      <c r="GW207" s="42"/>
      <c r="GX207" s="42"/>
    </row>
    <row r="208" spans="1:206" ht="14.25" customHeight="1" x14ac:dyDescent="0.35">
      <c r="A208" s="42"/>
      <c r="B208" s="43"/>
      <c r="C208" s="43"/>
      <c r="D208" s="43"/>
      <c r="E208" s="44"/>
      <c r="F208" s="43"/>
      <c r="G208" s="44"/>
      <c r="H208" s="44"/>
      <c r="I208" s="44"/>
      <c r="J208" s="57"/>
      <c r="K208" s="58"/>
      <c r="L208" s="158"/>
      <c r="M208" s="46"/>
      <c r="N208" s="46"/>
      <c r="O208" s="42"/>
      <c r="P208" s="42"/>
      <c r="Q208" s="42"/>
      <c r="R208" s="42"/>
      <c r="S208" s="42"/>
      <c r="T208" s="42"/>
      <c r="U208" s="42"/>
      <c r="V208" s="43"/>
      <c r="W208" s="42"/>
      <c r="X208" s="44"/>
      <c r="Y208" s="44"/>
      <c r="Z208" s="44"/>
      <c r="AA208" s="44"/>
      <c r="AB208" s="47"/>
      <c r="AC208" s="48"/>
      <c r="AD208" s="42"/>
      <c r="AE208" s="14"/>
      <c r="AF208" s="14"/>
      <c r="AG208" s="14"/>
      <c r="AH208" s="14"/>
      <c r="AI208" s="44"/>
      <c r="AJ208" s="44"/>
      <c r="AK208" s="44"/>
      <c r="AL208" s="57"/>
      <c r="AM208" s="58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49"/>
      <c r="BQ208" s="49"/>
      <c r="BR208" s="14"/>
      <c r="BS208" s="14"/>
      <c r="BT208" s="14"/>
      <c r="BU208" s="49"/>
      <c r="BV208" s="49"/>
      <c r="BW208" s="49"/>
      <c r="BX208" s="49"/>
      <c r="BY208" s="49"/>
      <c r="BZ208" s="49"/>
      <c r="CA208" s="49"/>
      <c r="CB208" s="14"/>
      <c r="CC208" s="49"/>
      <c r="CD208" s="49"/>
      <c r="CE208" s="14"/>
      <c r="CF208" s="14"/>
      <c r="CG208" s="49"/>
      <c r="CH208" s="49"/>
      <c r="CI208" s="49"/>
      <c r="CJ208" s="49"/>
      <c r="CK208" s="49"/>
      <c r="CL208" s="49"/>
      <c r="CM208" s="49"/>
      <c r="CN208" s="49"/>
      <c r="CO208" s="49"/>
      <c r="CP208" s="49"/>
      <c r="CQ208" s="49"/>
      <c r="CR208" s="49"/>
      <c r="CS208" s="49"/>
      <c r="CT208" s="49"/>
      <c r="CU208" s="49"/>
      <c r="CV208" s="49"/>
      <c r="CW208" s="49"/>
      <c r="CX208" s="49"/>
      <c r="CY208" s="14"/>
      <c r="CZ208" s="14"/>
      <c r="DA208" s="49"/>
      <c r="DB208" s="49"/>
      <c r="DC208" s="49"/>
      <c r="DD208" s="49"/>
      <c r="DE208" s="49"/>
      <c r="DF208" s="49"/>
      <c r="DG208" s="49"/>
      <c r="DH208" s="49"/>
      <c r="DI208" s="49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49"/>
      <c r="DU208" s="49"/>
      <c r="DV208" s="49"/>
      <c r="DW208" s="49"/>
      <c r="DX208" s="49"/>
      <c r="DY208" s="49"/>
      <c r="DZ208" s="49"/>
      <c r="EA208" s="49"/>
      <c r="EB208" s="49"/>
      <c r="EC208" s="49"/>
      <c r="ED208" s="49"/>
      <c r="EE208" s="49"/>
      <c r="EF208" s="49"/>
      <c r="EG208" s="49"/>
      <c r="EH208" s="49"/>
      <c r="EI208" s="49"/>
      <c r="EJ208" s="49"/>
      <c r="EK208" s="49"/>
      <c r="EL208" s="49"/>
      <c r="EM208" s="14"/>
      <c r="EN208" s="49"/>
      <c r="EO208" s="49"/>
      <c r="EP208" s="49"/>
      <c r="EQ208" s="49"/>
      <c r="ER208" s="49"/>
      <c r="ES208" s="49"/>
      <c r="ET208" s="49"/>
      <c r="EU208" s="49"/>
      <c r="EV208" s="49"/>
      <c r="EW208" s="49"/>
      <c r="EX208" s="49"/>
      <c r="EY208" s="49"/>
      <c r="EZ208" s="49"/>
      <c r="FA208" s="49"/>
      <c r="FB208" s="49"/>
      <c r="FC208" s="49"/>
      <c r="FD208" s="49"/>
      <c r="FE208" s="49"/>
      <c r="FF208" s="49"/>
      <c r="FG208" s="14"/>
      <c r="FH208" s="49"/>
      <c r="FI208" s="49"/>
      <c r="FJ208" s="14"/>
      <c r="FK208" s="42"/>
      <c r="FL208" s="42"/>
      <c r="FM208" s="42"/>
      <c r="FN208" s="42"/>
      <c r="FO208" s="42"/>
      <c r="FP208" s="42"/>
      <c r="FQ208" s="42"/>
      <c r="FR208" s="42"/>
      <c r="FS208" s="42"/>
      <c r="FT208" s="42"/>
      <c r="FU208" s="42"/>
      <c r="FV208" s="42"/>
      <c r="FW208" s="42"/>
      <c r="FX208" s="42"/>
      <c r="FY208" s="42"/>
      <c r="FZ208" s="44">
        <v>206</v>
      </c>
      <c r="GA208" s="44" t="str">
        <f t="shared" si="79"/>
        <v>HGJCAFLK</v>
      </c>
      <c r="GB208" s="44" t="s">
        <v>160</v>
      </c>
      <c r="GC208" s="44" t="s">
        <v>149</v>
      </c>
      <c r="GD208" s="44" t="s">
        <v>159</v>
      </c>
      <c r="GE208" s="44" t="s">
        <v>163</v>
      </c>
      <c r="GF208" s="44" t="s">
        <v>145</v>
      </c>
      <c r="GG208" s="44" t="s">
        <v>109</v>
      </c>
      <c r="GH208" s="44" t="s">
        <v>152</v>
      </c>
      <c r="GI208" s="44" t="s">
        <v>151</v>
      </c>
      <c r="GJ208" s="100" t="str">
        <f t="shared" ref="GJ208:GQ208" si="1281">VLOOKUP(GB208,$FM$3:$FN$15,2,FALSE)</f>
        <v>Saudiarabien</v>
      </c>
      <c r="GK208" s="100" t="str">
        <f t="shared" si="1281"/>
        <v>Iran</v>
      </c>
      <c r="GL208" s="100" t="str">
        <f t="shared" si="1281"/>
        <v>Österrike</v>
      </c>
      <c r="GM208" s="100" t="str">
        <f t="shared" si="1281"/>
        <v>Haiti</v>
      </c>
      <c r="GN208" s="100" t="str">
        <f t="shared" si="1281"/>
        <v>Sydkorea</v>
      </c>
      <c r="GO208" s="100" t="str">
        <f t="shared" si="1281"/>
        <v>Sverige</v>
      </c>
      <c r="GP208" s="100" t="str">
        <f t="shared" si="1281"/>
        <v>Ghana</v>
      </c>
      <c r="GQ208" s="100" t="str">
        <f t="shared" si="1281"/>
        <v>Uzbekistan</v>
      </c>
      <c r="GR208" s="42" t="str">
        <f t="shared" si="81"/>
        <v/>
      </c>
      <c r="GS208" s="42"/>
      <c r="GT208" s="42"/>
      <c r="GU208" s="42"/>
      <c r="GV208" s="42"/>
      <c r="GW208" s="42"/>
      <c r="GX208" s="42"/>
    </row>
    <row r="209" spans="1:206" ht="14.25" customHeight="1" x14ac:dyDescent="0.35">
      <c r="A209" s="42"/>
      <c r="B209" s="43"/>
      <c r="C209" s="43"/>
      <c r="D209" s="43"/>
      <c r="E209" s="44"/>
      <c r="F209" s="43"/>
      <c r="G209" s="44"/>
      <c r="H209" s="44"/>
      <c r="I209" s="44"/>
      <c r="J209" s="57"/>
      <c r="K209" s="58"/>
      <c r="L209" s="158"/>
      <c r="M209" s="46"/>
      <c r="N209" s="46"/>
      <c r="O209" s="42"/>
      <c r="P209" s="42"/>
      <c r="Q209" s="42"/>
      <c r="R209" s="42"/>
      <c r="S209" s="42"/>
      <c r="T209" s="42"/>
      <c r="U209" s="42"/>
      <c r="V209" s="43"/>
      <c r="W209" s="42"/>
      <c r="X209" s="44"/>
      <c r="Y209" s="44"/>
      <c r="Z209" s="44"/>
      <c r="AA209" s="44"/>
      <c r="AB209" s="47"/>
      <c r="AC209" s="48"/>
      <c r="AD209" s="42"/>
      <c r="AE209" s="14"/>
      <c r="AF209" s="14"/>
      <c r="AG209" s="14"/>
      <c r="AH209" s="14"/>
      <c r="AI209" s="44"/>
      <c r="AJ209" s="44"/>
      <c r="AK209" s="44"/>
      <c r="AL209" s="57"/>
      <c r="AM209" s="58"/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  <c r="BB209" s="49"/>
      <c r="BC209" s="49"/>
      <c r="BD209" s="49"/>
      <c r="BE209" s="49"/>
      <c r="BF209" s="49"/>
      <c r="BG209" s="49"/>
      <c r="BH209" s="49"/>
      <c r="BI209" s="49"/>
      <c r="BJ209" s="49"/>
      <c r="BK209" s="49"/>
      <c r="BL209" s="49"/>
      <c r="BM209" s="49"/>
      <c r="BN209" s="49"/>
      <c r="BO209" s="49"/>
      <c r="BP209" s="49"/>
      <c r="BQ209" s="49"/>
      <c r="BR209" s="14"/>
      <c r="BS209" s="14"/>
      <c r="BT209" s="14"/>
      <c r="BU209" s="49"/>
      <c r="BV209" s="49"/>
      <c r="BW209" s="49"/>
      <c r="BX209" s="49"/>
      <c r="BY209" s="49"/>
      <c r="BZ209" s="49"/>
      <c r="CA209" s="49"/>
      <c r="CB209" s="14"/>
      <c r="CC209" s="49"/>
      <c r="CD209" s="49"/>
      <c r="CE209" s="14"/>
      <c r="CF209" s="14"/>
      <c r="CG209" s="49"/>
      <c r="CH209" s="49"/>
      <c r="CI209" s="49"/>
      <c r="CJ209" s="49"/>
      <c r="CK209" s="49"/>
      <c r="CL209" s="49"/>
      <c r="CM209" s="49"/>
      <c r="CN209" s="49"/>
      <c r="CO209" s="49"/>
      <c r="CP209" s="49"/>
      <c r="CQ209" s="49"/>
      <c r="CR209" s="49"/>
      <c r="CS209" s="49"/>
      <c r="CT209" s="49"/>
      <c r="CU209" s="49"/>
      <c r="CV209" s="49"/>
      <c r="CW209" s="49"/>
      <c r="CX209" s="49"/>
      <c r="CY209" s="14"/>
      <c r="CZ209" s="14"/>
      <c r="DA209" s="49"/>
      <c r="DB209" s="49"/>
      <c r="DC209" s="49"/>
      <c r="DD209" s="49"/>
      <c r="DE209" s="49"/>
      <c r="DF209" s="49"/>
      <c r="DG209" s="49"/>
      <c r="DH209" s="49"/>
      <c r="DI209" s="49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49"/>
      <c r="DU209" s="49"/>
      <c r="DV209" s="49"/>
      <c r="DW209" s="49"/>
      <c r="DX209" s="49"/>
      <c r="DY209" s="49"/>
      <c r="DZ209" s="49"/>
      <c r="EA209" s="49"/>
      <c r="EB209" s="49"/>
      <c r="EC209" s="49"/>
      <c r="ED209" s="49"/>
      <c r="EE209" s="49"/>
      <c r="EF209" s="49"/>
      <c r="EG209" s="49"/>
      <c r="EH209" s="49"/>
      <c r="EI209" s="49"/>
      <c r="EJ209" s="49"/>
      <c r="EK209" s="49"/>
      <c r="EL209" s="49"/>
      <c r="EM209" s="14"/>
      <c r="EN209" s="49"/>
      <c r="EO209" s="49"/>
      <c r="EP209" s="49"/>
      <c r="EQ209" s="49"/>
      <c r="ER209" s="49"/>
      <c r="ES209" s="49"/>
      <c r="ET209" s="49"/>
      <c r="EU209" s="49"/>
      <c r="EV209" s="49"/>
      <c r="EW209" s="49"/>
      <c r="EX209" s="49"/>
      <c r="EY209" s="49"/>
      <c r="EZ209" s="49"/>
      <c r="FA209" s="49"/>
      <c r="FB209" s="49"/>
      <c r="FC209" s="49"/>
      <c r="FD209" s="49"/>
      <c r="FE209" s="49"/>
      <c r="FF209" s="49"/>
      <c r="FG209" s="14"/>
      <c r="FH209" s="49"/>
      <c r="FI209" s="49"/>
      <c r="FJ209" s="14"/>
      <c r="FK209" s="42"/>
      <c r="FL209" s="42"/>
      <c r="FM209" s="42"/>
      <c r="FN209" s="42"/>
      <c r="FO209" s="42"/>
      <c r="FP209" s="42"/>
      <c r="FQ209" s="42"/>
      <c r="FR209" s="42"/>
      <c r="FS209" s="42"/>
      <c r="FT209" s="42"/>
      <c r="FU209" s="42"/>
      <c r="FV209" s="42"/>
      <c r="FW209" s="42"/>
      <c r="FX209" s="42"/>
      <c r="FY209" s="42"/>
      <c r="FZ209" s="44">
        <v>207</v>
      </c>
      <c r="GA209" s="44" t="str">
        <f t="shared" si="79"/>
        <v>HGICAFLK</v>
      </c>
      <c r="GB209" s="44" t="s">
        <v>160</v>
      </c>
      <c r="GC209" s="44" t="s">
        <v>149</v>
      </c>
      <c r="GD209" s="44" t="s">
        <v>150</v>
      </c>
      <c r="GE209" s="44" t="s">
        <v>163</v>
      </c>
      <c r="GF209" s="44" t="s">
        <v>145</v>
      </c>
      <c r="GG209" s="44" t="s">
        <v>109</v>
      </c>
      <c r="GH209" s="44" t="s">
        <v>152</v>
      </c>
      <c r="GI209" s="44" t="s">
        <v>151</v>
      </c>
      <c r="GJ209" s="100" t="str">
        <f t="shared" ref="GJ209:GQ209" si="1282">VLOOKUP(GB209,$FM$3:$FN$15,2,FALSE)</f>
        <v>Saudiarabien</v>
      </c>
      <c r="GK209" s="100" t="str">
        <f t="shared" si="1282"/>
        <v>Iran</v>
      </c>
      <c r="GL209" s="100" t="str">
        <f t="shared" si="1282"/>
        <v>Irak</v>
      </c>
      <c r="GM209" s="100" t="str">
        <f t="shared" si="1282"/>
        <v>Haiti</v>
      </c>
      <c r="GN209" s="100" t="str">
        <f t="shared" si="1282"/>
        <v>Sydkorea</v>
      </c>
      <c r="GO209" s="100" t="str">
        <f t="shared" si="1282"/>
        <v>Sverige</v>
      </c>
      <c r="GP209" s="100" t="str">
        <f t="shared" si="1282"/>
        <v>Ghana</v>
      </c>
      <c r="GQ209" s="100" t="str">
        <f t="shared" si="1282"/>
        <v>Uzbekistan</v>
      </c>
      <c r="GR209" s="42" t="str">
        <f t="shared" si="81"/>
        <v/>
      </c>
      <c r="GS209" s="42"/>
      <c r="GT209" s="42"/>
      <c r="GU209" s="42"/>
      <c r="GV209" s="42"/>
      <c r="GW209" s="42"/>
      <c r="GX209" s="42"/>
    </row>
    <row r="210" spans="1:206" ht="14.25" customHeight="1" x14ac:dyDescent="0.35">
      <c r="A210" s="42"/>
      <c r="B210" s="43"/>
      <c r="C210" s="43"/>
      <c r="D210" s="43"/>
      <c r="E210" s="44"/>
      <c r="F210" s="43"/>
      <c r="G210" s="44"/>
      <c r="H210" s="44"/>
      <c r="I210" s="44"/>
      <c r="J210" s="57"/>
      <c r="K210" s="58"/>
      <c r="L210" s="158"/>
      <c r="M210" s="46"/>
      <c r="N210" s="46"/>
      <c r="O210" s="42"/>
      <c r="P210" s="42"/>
      <c r="Q210" s="42"/>
      <c r="R210" s="42"/>
      <c r="S210" s="42"/>
      <c r="T210" s="42"/>
      <c r="U210" s="42"/>
      <c r="V210" s="43"/>
      <c r="W210" s="42"/>
      <c r="X210" s="44"/>
      <c r="Y210" s="44"/>
      <c r="Z210" s="44"/>
      <c r="AA210" s="44"/>
      <c r="AB210" s="47"/>
      <c r="AC210" s="48"/>
      <c r="AD210" s="42"/>
      <c r="AE210" s="14"/>
      <c r="AF210" s="14"/>
      <c r="AG210" s="14"/>
      <c r="AH210" s="14"/>
      <c r="AI210" s="44"/>
      <c r="AJ210" s="44"/>
      <c r="AK210" s="44"/>
      <c r="AL210" s="57"/>
      <c r="AM210" s="58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49"/>
      <c r="BQ210" s="49"/>
      <c r="BR210" s="14"/>
      <c r="BS210" s="14"/>
      <c r="BT210" s="14"/>
      <c r="BU210" s="49"/>
      <c r="BV210" s="49"/>
      <c r="BW210" s="49"/>
      <c r="BX210" s="49"/>
      <c r="BY210" s="49"/>
      <c r="BZ210" s="49"/>
      <c r="CA210" s="49"/>
      <c r="CB210" s="14"/>
      <c r="CC210" s="49"/>
      <c r="CD210" s="49"/>
      <c r="CE210" s="14"/>
      <c r="CF210" s="14"/>
      <c r="CG210" s="49"/>
      <c r="CH210" s="49"/>
      <c r="CI210" s="49"/>
      <c r="CJ210" s="49"/>
      <c r="CK210" s="49"/>
      <c r="CL210" s="49"/>
      <c r="CM210" s="49"/>
      <c r="CN210" s="49"/>
      <c r="CO210" s="49"/>
      <c r="CP210" s="49"/>
      <c r="CQ210" s="49"/>
      <c r="CR210" s="49"/>
      <c r="CS210" s="49"/>
      <c r="CT210" s="49"/>
      <c r="CU210" s="49"/>
      <c r="CV210" s="49"/>
      <c r="CW210" s="49"/>
      <c r="CX210" s="49"/>
      <c r="CY210" s="14"/>
      <c r="CZ210" s="14"/>
      <c r="DA210" s="49"/>
      <c r="DB210" s="49"/>
      <c r="DC210" s="49"/>
      <c r="DD210" s="49"/>
      <c r="DE210" s="49"/>
      <c r="DF210" s="49"/>
      <c r="DG210" s="49"/>
      <c r="DH210" s="49"/>
      <c r="DI210" s="49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49"/>
      <c r="DU210" s="49"/>
      <c r="DV210" s="49"/>
      <c r="DW210" s="49"/>
      <c r="DX210" s="49"/>
      <c r="DY210" s="49"/>
      <c r="DZ210" s="49"/>
      <c r="EA210" s="49"/>
      <c r="EB210" s="49"/>
      <c r="EC210" s="49"/>
      <c r="ED210" s="49"/>
      <c r="EE210" s="49"/>
      <c r="EF210" s="49"/>
      <c r="EG210" s="49"/>
      <c r="EH210" s="49"/>
      <c r="EI210" s="49"/>
      <c r="EJ210" s="49"/>
      <c r="EK210" s="49"/>
      <c r="EL210" s="49"/>
      <c r="EM210" s="14"/>
      <c r="EN210" s="49"/>
      <c r="EO210" s="49"/>
      <c r="EP210" s="49"/>
      <c r="EQ210" s="49"/>
      <c r="ER210" s="49"/>
      <c r="ES210" s="49"/>
      <c r="ET210" s="49"/>
      <c r="EU210" s="49"/>
      <c r="EV210" s="49"/>
      <c r="EW210" s="49"/>
      <c r="EX210" s="49"/>
      <c r="EY210" s="49"/>
      <c r="EZ210" s="49"/>
      <c r="FA210" s="49"/>
      <c r="FB210" s="49"/>
      <c r="FC210" s="49"/>
      <c r="FD210" s="49"/>
      <c r="FE210" s="49"/>
      <c r="FF210" s="49"/>
      <c r="FG210" s="14"/>
      <c r="FH210" s="49"/>
      <c r="FI210" s="49"/>
      <c r="FJ210" s="14"/>
      <c r="FK210" s="42"/>
      <c r="FL210" s="42"/>
      <c r="FM210" s="42"/>
      <c r="FN210" s="42"/>
      <c r="FO210" s="42"/>
      <c r="FP210" s="42"/>
      <c r="FQ210" s="42"/>
      <c r="FR210" s="42"/>
      <c r="FS210" s="42"/>
      <c r="FT210" s="42"/>
      <c r="FU210" s="42"/>
      <c r="FV210" s="42"/>
      <c r="FW210" s="42"/>
      <c r="FX210" s="42"/>
      <c r="FY210" s="42"/>
      <c r="FZ210" s="44">
        <v>208</v>
      </c>
      <c r="GA210" s="44" t="str">
        <f t="shared" si="79"/>
        <v>HGJCAFLI</v>
      </c>
      <c r="GB210" s="44" t="s">
        <v>160</v>
      </c>
      <c r="GC210" s="44" t="s">
        <v>149</v>
      </c>
      <c r="GD210" s="44" t="s">
        <v>159</v>
      </c>
      <c r="GE210" s="44" t="s">
        <v>163</v>
      </c>
      <c r="GF210" s="44" t="s">
        <v>145</v>
      </c>
      <c r="GG210" s="44" t="s">
        <v>109</v>
      </c>
      <c r="GH210" s="44" t="s">
        <v>152</v>
      </c>
      <c r="GI210" s="44" t="s">
        <v>150</v>
      </c>
      <c r="GJ210" s="100" t="str">
        <f t="shared" ref="GJ210:GQ210" si="1283">VLOOKUP(GB210,$FM$3:$FN$15,2,FALSE)</f>
        <v>Saudiarabien</v>
      </c>
      <c r="GK210" s="100" t="str">
        <f t="shared" si="1283"/>
        <v>Iran</v>
      </c>
      <c r="GL210" s="100" t="str">
        <f t="shared" si="1283"/>
        <v>Österrike</v>
      </c>
      <c r="GM210" s="100" t="str">
        <f t="shared" si="1283"/>
        <v>Haiti</v>
      </c>
      <c r="GN210" s="100" t="str">
        <f t="shared" si="1283"/>
        <v>Sydkorea</v>
      </c>
      <c r="GO210" s="100" t="str">
        <f t="shared" si="1283"/>
        <v>Sverige</v>
      </c>
      <c r="GP210" s="100" t="str">
        <f t="shared" si="1283"/>
        <v>Ghana</v>
      </c>
      <c r="GQ210" s="100" t="str">
        <f t="shared" si="1283"/>
        <v>Irak</v>
      </c>
      <c r="GR210" s="42" t="str">
        <f t="shared" si="81"/>
        <v/>
      </c>
      <c r="GS210" s="42"/>
      <c r="GT210" s="42"/>
      <c r="GU210" s="42"/>
      <c r="GV210" s="42"/>
      <c r="GW210" s="42"/>
      <c r="GX210" s="42"/>
    </row>
    <row r="211" spans="1:206" ht="14.25" customHeight="1" x14ac:dyDescent="0.35">
      <c r="A211" s="42"/>
      <c r="B211" s="43"/>
      <c r="C211" s="43"/>
      <c r="D211" s="43"/>
      <c r="E211" s="44"/>
      <c r="F211" s="43"/>
      <c r="G211" s="44"/>
      <c r="H211" s="44"/>
      <c r="I211" s="44"/>
      <c r="J211" s="57"/>
      <c r="K211" s="58"/>
      <c r="L211" s="158"/>
      <c r="M211" s="46"/>
      <c r="N211" s="46"/>
      <c r="O211" s="42"/>
      <c r="P211" s="42"/>
      <c r="Q211" s="42"/>
      <c r="R211" s="42"/>
      <c r="S211" s="42"/>
      <c r="T211" s="42"/>
      <c r="U211" s="42"/>
      <c r="V211" s="43"/>
      <c r="W211" s="42"/>
      <c r="X211" s="44"/>
      <c r="Y211" s="44"/>
      <c r="Z211" s="44"/>
      <c r="AA211" s="44"/>
      <c r="AB211" s="47"/>
      <c r="AC211" s="48"/>
      <c r="AD211" s="42"/>
      <c r="AE211" s="14"/>
      <c r="AF211" s="14"/>
      <c r="AG211" s="14"/>
      <c r="AH211" s="14"/>
      <c r="AI211" s="44"/>
      <c r="AJ211" s="44"/>
      <c r="AK211" s="44"/>
      <c r="AL211" s="57"/>
      <c r="AM211" s="58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49"/>
      <c r="BQ211" s="49"/>
      <c r="BR211" s="14"/>
      <c r="BS211" s="14"/>
      <c r="BT211" s="14"/>
      <c r="BU211" s="49"/>
      <c r="BV211" s="49"/>
      <c r="BW211" s="49"/>
      <c r="BX211" s="49"/>
      <c r="BY211" s="49"/>
      <c r="BZ211" s="49"/>
      <c r="CA211" s="49"/>
      <c r="CB211" s="14"/>
      <c r="CC211" s="49"/>
      <c r="CD211" s="49"/>
      <c r="CE211" s="14"/>
      <c r="CF211" s="14"/>
      <c r="CG211" s="49"/>
      <c r="CH211" s="49"/>
      <c r="CI211" s="49"/>
      <c r="CJ211" s="49"/>
      <c r="CK211" s="49"/>
      <c r="CL211" s="49"/>
      <c r="CM211" s="49"/>
      <c r="CN211" s="49"/>
      <c r="CO211" s="49"/>
      <c r="CP211" s="49"/>
      <c r="CQ211" s="49"/>
      <c r="CR211" s="49"/>
      <c r="CS211" s="49"/>
      <c r="CT211" s="49"/>
      <c r="CU211" s="49"/>
      <c r="CV211" s="49"/>
      <c r="CW211" s="49"/>
      <c r="CX211" s="49"/>
      <c r="CY211" s="14"/>
      <c r="CZ211" s="14"/>
      <c r="DA211" s="49"/>
      <c r="DB211" s="49"/>
      <c r="DC211" s="49"/>
      <c r="DD211" s="49"/>
      <c r="DE211" s="49"/>
      <c r="DF211" s="49"/>
      <c r="DG211" s="49"/>
      <c r="DH211" s="49"/>
      <c r="DI211" s="49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49"/>
      <c r="DU211" s="49"/>
      <c r="DV211" s="49"/>
      <c r="DW211" s="49"/>
      <c r="DX211" s="49"/>
      <c r="DY211" s="49"/>
      <c r="DZ211" s="49"/>
      <c r="EA211" s="49"/>
      <c r="EB211" s="49"/>
      <c r="EC211" s="49"/>
      <c r="ED211" s="49"/>
      <c r="EE211" s="49"/>
      <c r="EF211" s="49"/>
      <c r="EG211" s="49"/>
      <c r="EH211" s="49"/>
      <c r="EI211" s="49"/>
      <c r="EJ211" s="49"/>
      <c r="EK211" s="49"/>
      <c r="EL211" s="49"/>
      <c r="EM211" s="14"/>
      <c r="EN211" s="49"/>
      <c r="EO211" s="49"/>
      <c r="EP211" s="49"/>
      <c r="EQ211" s="49"/>
      <c r="ER211" s="49"/>
      <c r="ES211" s="49"/>
      <c r="ET211" s="49"/>
      <c r="EU211" s="49"/>
      <c r="EV211" s="49"/>
      <c r="EW211" s="49"/>
      <c r="EX211" s="49"/>
      <c r="EY211" s="49"/>
      <c r="EZ211" s="49"/>
      <c r="FA211" s="49"/>
      <c r="FB211" s="49"/>
      <c r="FC211" s="49"/>
      <c r="FD211" s="49"/>
      <c r="FE211" s="49"/>
      <c r="FF211" s="49"/>
      <c r="FG211" s="14"/>
      <c r="FH211" s="49"/>
      <c r="FI211" s="49"/>
      <c r="FJ211" s="14"/>
      <c r="FK211" s="42"/>
      <c r="FL211" s="42"/>
      <c r="FM211" s="42"/>
      <c r="FN211" s="42"/>
      <c r="FO211" s="42"/>
      <c r="FP211" s="42"/>
      <c r="FQ211" s="42"/>
      <c r="FR211" s="42"/>
      <c r="FS211" s="42"/>
      <c r="FT211" s="42"/>
      <c r="FU211" s="42"/>
      <c r="FV211" s="42"/>
      <c r="FW211" s="42"/>
      <c r="FX211" s="42"/>
      <c r="FY211" s="42"/>
      <c r="FZ211" s="44">
        <v>209</v>
      </c>
      <c r="GA211" s="44" t="str">
        <f t="shared" si="79"/>
        <v>HGJCAFIK</v>
      </c>
      <c r="GB211" s="44" t="s">
        <v>160</v>
      </c>
      <c r="GC211" s="44" t="s">
        <v>149</v>
      </c>
      <c r="GD211" s="44" t="s">
        <v>159</v>
      </c>
      <c r="GE211" s="44" t="s">
        <v>163</v>
      </c>
      <c r="GF211" s="44" t="s">
        <v>145</v>
      </c>
      <c r="GG211" s="44" t="s">
        <v>109</v>
      </c>
      <c r="GH211" s="44" t="s">
        <v>150</v>
      </c>
      <c r="GI211" s="44" t="s">
        <v>151</v>
      </c>
      <c r="GJ211" s="100" t="str">
        <f t="shared" ref="GJ211:GQ211" si="1284">VLOOKUP(GB211,$FM$3:$FN$15,2,FALSE)</f>
        <v>Saudiarabien</v>
      </c>
      <c r="GK211" s="100" t="str">
        <f t="shared" si="1284"/>
        <v>Iran</v>
      </c>
      <c r="GL211" s="100" t="str">
        <f t="shared" si="1284"/>
        <v>Österrike</v>
      </c>
      <c r="GM211" s="100" t="str">
        <f t="shared" si="1284"/>
        <v>Haiti</v>
      </c>
      <c r="GN211" s="100" t="str">
        <f t="shared" si="1284"/>
        <v>Sydkorea</v>
      </c>
      <c r="GO211" s="100" t="str">
        <f t="shared" si="1284"/>
        <v>Sverige</v>
      </c>
      <c r="GP211" s="100" t="str">
        <f t="shared" si="1284"/>
        <v>Irak</v>
      </c>
      <c r="GQ211" s="100" t="str">
        <f t="shared" si="1284"/>
        <v>Uzbekistan</v>
      </c>
      <c r="GR211" s="42" t="str">
        <f t="shared" si="81"/>
        <v/>
      </c>
      <c r="GS211" s="42"/>
      <c r="GT211" s="42"/>
      <c r="GU211" s="42"/>
      <c r="GV211" s="42"/>
      <c r="GW211" s="42"/>
      <c r="GX211" s="42"/>
    </row>
    <row r="212" spans="1:206" ht="14.25" customHeight="1" x14ac:dyDescent="0.35">
      <c r="A212" s="42"/>
      <c r="B212" s="43"/>
      <c r="C212" s="43"/>
      <c r="D212" s="43"/>
      <c r="E212" s="44"/>
      <c r="F212" s="43"/>
      <c r="G212" s="44"/>
      <c r="H212" s="44"/>
      <c r="I212" s="44"/>
      <c r="J212" s="57"/>
      <c r="K212" s="58"/>
      <c r="L212" s="158"/>
      <c r="M212" s="46"/>
      <c r="N212" s="46"/>
      <c r="O212" s="42"/>
      <c r="P212" s="42"/>
      <c r="Q212" s="42"/>
      <c r="R212" s="42"/>
      <c r="S212" s="42"/>
      <c r="T212" s="42"/>
      <c r="U212" s="42"/>
      <c r="V212" s="43"/>
      <c r="W212" s="42"/>
      <c r="X212" s="44"/>
      <c r="Y212" s="44"/>
      <c r="Z212" s="44"/>
      <c r="AA212" s="44"/>
      <c r="AB212" s="47"/>
      <c r="AC212" s="48"/>
      <c r="AD212" s="42"/>
      <c r="AE212" s="14"/>
      <c r="AF212" s="14"/>
      <c r="AG212" s="14"/>
      <c r="AH212" s="14"/>
      <c r="AI212" s="44"/>
      <c r="AJ212" s="44"/>
      <c r="AK212" s="44"/>
      <c r="AL212" s="57"/>
      <c r="AM212" s="58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49"/>
      <c r="BQ212" s="49"/>
      <c r="BR212" s="14"/>
      <c r="BS212" s="14"/>
      <c r="BT212" s="14"/>
      <c r="BU212" s="49"/>
      <c r="BV212" s="49"/>
      <c r="BW212" s="49"/>
      <c r="BX212" s="49"/>
      <c r="BY212" s="49"/>
      <c r="BZ212" s="49"/>
      <c r="CA212" s="49"/>
      <c r="CB212" s="14"/>
      <c r="CC212" s="49"/>
      <c r="CD212" s="49"/>
      <c r="CE212" s="14"/>
      <c r="CF212" s="14"/>
      <c r="CG212" s="49"/>
      <c r="CH212" s="49"/>
      <c r="CI212" s="49"/>
      <c r="CJ212" s="49"/>
      <c r="CK212" s="49"/>
      <c r="CL212" s="49"/>
      <c r="CM212" s="49"/>
      <c r="CN212" s="49"/>
      <c r="CO212" s="49"/>
      <c r="CP212" s="49"/>
      <c r="CQ212" s="49"/>
      <c r="CR212" s="49"/>
      <c r="CS212" s="49"/>
      <c r="CT212" s="49"/>
      <c r="CU212" s="49"/>
      <c r="CV212" s="49"/>
      <c r="CW212" s="49"/>
      <c r="CX212" s="49"/>
      <c r="CY212" s="14"/>
      <c r="CZ212" s="14"/>
      <c r="DA212" s="49"/>
      <c r="DB212" s="49"/>
      <c r="DC212" s="49"/>
      <c r="DD212" s="49"/>
      <c r="DE212" s="49"/>
      <c r="DF212" s="49"/>
      <c r="DG212" s="49"/>
      <c r="DH212" s="49"/>
      <c r="DI212" s="49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49"/>
      <c r="DU212" s="49"/>
      <c r="DV212" s="49"/>
      <c r="DW212" s="49"/>
      <c r="DX212" s="49"/>
      <c r="DY212" s="49"/>
      <c r="DZ212" s="49"/>
      <c r="EA212" s="49"/>
      <c r="EB212" s="49"/>
      <c r="EC212" s="49"/>
      <c r="ED212" s="49"/>
      <c r="EE212" s="49"/>
      <c r="EF212" s="49"/>
      <c r="EG212" s="49"/>
      <c r="EH212" s="49"/>
      <c r="EI212" s="49"/>
      <c r="EJ212" s="49"/>
      <c r="EK212" s="49"/>
      <c r="EL212" s="49"/>
      <c r="EM212" s="14"/>
      <c r="EN212" s="49"/>
      <c r="EO212" s="49"/>
      <c r="EP212" s="49"/>
      <c r="EQ212" s="49"/>
      <c r="ER212" s="49"/>
      <c r="ES212" s="49"/>
      <c r="ET212" s="49"/>
      <c r="EU212" s="49"/>
      <c r="EV212" s="49"/>
      <c r="EW212" s="49"/>
      <c r="EX212" s="49"/>
      <c r="EY212" s="49"/>
      <c r="EZ212" s="49"/>
      <c r="FA212" s="49"/>
      <c r="FB212" s="49"/>
      <c r="FC212" s="49"/>
      <c r="FD212" s="49"/>
      <c r="FE212" s="49"/>
      <c r="FF212" s="49"/>
      <c r="FG212" s="14"/>
      <c r="FH212" s="49"/>
      <c r="FI212" s="49"/>
      <c r="FJ212" s="14"/>
      <c r="FK212" s="42"/>
      <c r="FL212" s="42"/>
      <c r="FM212" s="42"/>
      <c r="FN212" s="42"/>
      <c r="FO212" s="42"/>
      <c r="FP212" s="42"/>
      <c r="FQ212" s="42"/>
      <c r="FR212" s="42"/>
      <c r="FS212" s="42"/>
      <c r="FT212" s="42"/>
      <c r="FU212" s="42"/>
      <c r="FV212" s="42"/>
      <c r="FW212" s="42"/>
      <c r="FX212" s="42"/>
      <c r="FY212" s="42"/>
      <c r="FZ212" s="44">
        <v>210</v>
      </c>
      <c r="GA212" s="44" t="str">
        <f t="shared" si="79"/>
        <v>EJICAHLK</v>
      </c>
      <c r="GB212" s="44" t="s">
        <v>148</v>
      </c>
      <c r="GC212" s="44" t="s">
        <v>159</v>
      </c>
      <c r="GD212" s="44" t="s">
        <v>150</v>
      </c>
      <c r="GE212" s="44" t="s">
        <v>163</v>
      </c>
      <c r="GF212" s="44" t="s">
        <v>145</v>
      </c>
      <c r="GG212" s="44" t="s">
        <v>160</v>
      </c>
      <c r="GH212" s="44" t="s">
        <v>152</v>
      </c>
      <c r="GI212" s="44" t="s">
        <v>151</v>
      </c>
      <c r="GJ212" s="100" t="str">
        <f t="shared" ref="GJ212:GQ212" si="1285">VLOOKUP(GB212,$FM$3:$FN$15,2,FALSE)</f>
        <v>Elfenbenskusten</v>
      </c>
      <c r="GK212" s="100" t="str">
        <f t="shared" si="1285"/>
        <v>Österrike</v>
      </c>
      <c r="GL212" s="100" t="str">
        <f t="shared" si="1285"/>
        <v>Irak</v>
      </c>
      <c r="GM212" s="100" t="str">
        <f t="shared" si="1285"/>
        <v>Haiti</v>
      </c>
      <c r="GN212" s="100" t="str">
        <f t="shared" si="1285"/>
        <v>Sydkorea</v>
      </c>
      <c r="GO212" s="100" t="str">
        <f t="shared" si="1285"/>
        <v>Saudiarabien</v>
      </c>
      <c r="GP212" s="100" t="str">
        <f t="shared" si="1285"/>
        <v>Ghana</v>
      </c>
      <c r="GQ212" s="100" t="str">
        <f t="shared" si="1285"/>
        <v>Uzbekistan</v>
      </c>
      <c r="GR212" s="42" t="str">
        <f t="shared" si="81"/>
        <v/>
      </c>
      <c r="GS212" s="42"/>
      <c r="GT212" s="42"/>
      <c r="GU212" s="42"/>
      <c r="GV212" s="42"/>
      <c r="GW212" s="42"/>
      <c r="GX212" s="42"/>
    </row>
    <row r="213" spans="1:206" ht="14.25" customHeight="1" x14ac:dyDescent="0.35">
      <c r="A213" s="42"/>
      <c r="B213" s="43"/>
      <c r="C213" s="43"/>
      <c r="D213" s="43"/>
      <c r="E213" s="44"/>
      <c r="F213" s="43"/>
      <c r="G213" s="44"/>
      <c r="H213" s="44"/>
      <c r="I213" s="44"/>
      <c r="J213" s="57"/>
      <c r="K213" s="58"/>
      <c r="L213" s="158"/>
      <c r="M213" s="46"/>
      <c r="N213" s="46"/>
      <c r="O213" s="42"/>
      <c r="P213" s="42"/>
      <c r="Q213" s="42"/>
      <c r="R213" s="42"/>
      <c r="S213" s="42"/>
      <c r="T213" s="42"/>
      <c r="U213" s="42"/>
      <c r="V213" s="43"/>
      <c r="W213" s="42"/>
      <c r="X213" s="44"/>
      <c r="Y213" s="44"/>
      <c r="Z213" s="44"/>
      <c r="AA213" s="44"/>
      <c r="AB213" s="47"/>
      <c r="AC213" s="48"/>
      <c r="AD213" s="42"/>
      <c r="AE213" s="14"/>
      <c r="AF213" s="14"/>
      <c r="AG213" s="14"/>
      <c r="AH213" s="14"/>
      <c r="AI213" s="44"/>
      <c r="AJ213" s="44"/>
      <c r="AK213" s="44"/>
      <c r="AL213" s="57"/>
      <c r="AM213" s="58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49"/>
      <c r="BQ213" s="49"/>
      <c r="BR213" s="14"/>
      <c r="BS213" s="14"/>
      <c r="BT213" s="14"/>
      <c r="BU213" s="49"/>
      <c r="BV213" s="49"/>
      <c r="BW213" s="49"/>
      <c r="BX213" s="49"/>
      <c r="BY213" s="49"/>
      <c r="BZ213" s="49"/>
      <c r="CA213" s="49"/>
      <c r="CB213" s="14"/>
      <c r="CC213" s="49"/>
      <c r="CD213" s="49"/>
      <c r="CE213" s="14"/>
      <c r="CF213" s="14"/>
      <c r="CG213" s="49"/>
      <c r="CH213" s="49"/>
      <c r="CI213" s="49"/>
      <c r="CJ213" s="49"/>
      <c r="CK213" s="49"/>
      <c r="CL213" s="49"/>
      <c r="CM213" s="49"/>
      <c r="CN213" s="49"/>
      <c r="CO213" s="49"/>
      <c r="CP213" s="49"/>
      <c r="CQ213" s="49"/>
      <c r="CR213" s="49"/>
      <c r="CS213" s="49"/>
      <c r="CT213" s="49"/>
      <c r="CU213" s="49"/>
      <c r="CV213" s="49"/>
      <c r="CW213" s="49"/>
      <c r="CX213" s="49"/>
      <c r="CY213" s="14"/>
      <c r="CZ213" s="14"/>
      <c r="DA213" s="49"/>
      <c r="DB213" s="49"/>
      <c r="DC213" s="49"/>
      <c r="DD213" s="49"/>
      <c r="DE213" s="49"/>
      <c r="DF213" s="49"/>
      <c r="DG213" s="49"/>
      <c r="DH213" s="49"/>
      <c r="DI213" s="49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49"/>
      <c r="DU213" s="49"/>
      <c r="DV213" s="49"/>
      <c r="DW213" s="49"/>
      <c r="DX213" s="49"/>
      <c r="DY213" s="49"/>
      <c r="DZ213" s="49"/>
      <c r="EA213" s="49"/>
      <c r="EB213" s="49"/>
      <c r="EC213" s="49"/>
      <c r="ED213" s="49"/>
      <c r="EE213" s="49"/>
      <c r="EF213" s="49"/>
      <c r="EG213" s="49"/>
      <c r="EH213" s="49"/>
      <c r="EI213" s="49"/>
      <c r="EJ213" s="49"/>
      <c r="EK213" s="49"/>
      <c r="EL213" s="49"/>
      <c r="EM213" s="14"/>
      <c r="EN213" s="49"/>
      <c r="EO213" s="49"/>
      <c r="EP213" s="49"/>
      <c r="EQ213" s="49"/>
      <c r="ER213" s="49"/>
      <c r="ES213" s="49"/>
      <c r="ET213" s="49"/>
      <c r="EU213" s="49"/>
      <c r="EV213" s="49"/>
      <c r="EW213" s="49"/>
      <c r="EX213" s="49"/>
      <c r="EY213" s="49"/>
      <c r="EZ213" s="49"/>
      <c r="FA213" s="49"/>
      <c r="FB213" s="49"/>
      <c r="FC213" s="49"/>
      <c r="FD213" s="49"/>
      <c r="FE213" s="49"/>
      <c r="FF213" s="49"/>
      <c r="FG213" s="14"/>
      <c r="FH213" s="49"/>
      <c r="FI213" s="49"/>
      <c r="FJ213" s="14"/>
      <c r="FK213" s="42"/>
      <c r="FL213" s="42"/>
      <c r="FM213" s="42"/>
      <c r="FN213" s="42"/>
      <c r="FO213" s="42"/>
      <c r="FP213" s="42"/>
      <c r="FQ213" s="42"/>
      <c r="FR213" s="42"/>
      <c r="FS213" s="42"/>
      <c r="FT213" s="42"/>
      <c r="FU213" s="42"/>
      <c r="FV213" s="42"/>
      <c r="FW213" s="42"/>
      <c r="FX213" s="42"/>
      <c r="FY213" s="42"/>
      <c r="FZ213" s="44">
        <v>211</v>
      </c>
      <c r="GA213" s="44" t="str">
        <f t="shared" si="79"/>
        <v>EJICAGLK</v>
      </c>
      <c r="GB213" s="44" t="s">
        <v>148</v>
      </c>
      <c r="GC213" s="44" t="s">
        <v>159</v>
      </c>
      <c r="GD213" s="44" t="s">
        <v>150</v>
      </c>
      <c r="GE213" s="44" t="s">
        <v>163</v>
      </c>
      <c r="GF213" s="44" t="s">
        <v>145</v>
      </c>
      <c r="GG213" s="44" t="s">
        <v>149</v>
      </c>
      <c r="GH213" s="44" t="s">
        <v>152</v>
      </c>
      <c r="GI213" s="44" t="s">
        <v>151</v>
      </c>
      <c r="GJ213" s="100" t="str">
        <f t="shared" ref="GJ213:GQ213" si="1286">VLOOKUP(GB213,$FM$3:$FN$15,2,FALSE)</f>
        <v>Elfenbenskusten</v>
      </c>
      <c r="GK213" s="100" t="str">
        <f t="shared" si="1286"/>
        <v>Österrike</v>
      </c>
      <c r="GL213" s="100" t="str">
        <f t="shared" si="1286"/>
        <v>Irak</v>
      </c>
      <c r="GM213" s="100" t="str">
        <f t="shared" si="1286"/>
        <v>Haiti</v>
      </c>
      <c r="GN213" s="100" t="str">
        <f t="shared" si="1286"/>
        <v>Sydkorea</v>
      </c>
      <c r="GO213" s="100" t="str">
        <f t="shared" si="1286"/>
        <v>Iran</v>
      </c>
      <c r="GP213" s="100" t="str">
        <f t="shared" si="1286"/>
        <v>Ghana</v>
      </c>
      <c r="GQ213" s="100" t="str">
        <f t="shared" si="1286"/>
        <v>Uzbekistan</v>
      </c>
      <c r="GR213" s="42" t="str">
        <f t="shared" si="81"/>
        <v/>
      </c>
      <c r="GS213" s="42"/>
      <c r="GT213" s="42"/>
      <c r="GU213" s="42"/>
      <c r="GV213" s="42"/>
      <c r="GW213" s="42"/>
      <c r="GX213" s="42"/>
    </row>
    <row r="214" spans="1:206" ht="14.25" customHeight="1" x14ac:dyDescent="0.35">
      <c r="A214" s="42"/>
      <c r="B214" s="43"/>
      <c r="C214" s="43"/>
      <c r="D214" s="43"/>
      <c r="E214" s="44"/>
      <c r="F214" s="43"/>
      <c r="G214" s="44"/>
      <c r="H214" s="44"/>
      <c r="I214" s="44"/>
      <c r="J214" s="57"/>
      <c r="K214" s="58"/>
      <c r="L214" s="158"/>
      <c r="M214" s="46"/>
      <c r="N214" s="46"/>
      <c r="O214" s="42"/>
      <c r="P214" s="42"/>
      <c r="Q214" s="42"/>
      <c r="R214" s="42"/>
      <c r="S214" s="42"/>
      <c r="T214" s="42"/>
      <c r="U214" s="42"/>
      <c r="V214" s="43"/>
      <c r="W214" s="42"/>
      <c r="X214" s="44"/>
      <c r="Y214" s="44"/>
      <c r="Z214" s="44"/>
      <c r="AA214" s="44"/>
      <c r="AB214" s="47"/>
      <c r="AC214" s="48"/>
      <c r="AD214" s="42"/>
      <c r="AE214" s="14"/>
      <c r="AF214" s="14"/>
      <c r="AG214" s="14"/>
      <c r="AH214" s="14"/>
      <c r="AI214" s="44"/>
      <c r="AJ214" s="44"/>
      <c r="AK214" s="44"/>
      <c r="AL214" s="57"/>
      <c r="AM214" s="58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49"/>
      <c r="BQ214" s="49"/>
      <c r="BR214" s="14"/>
      <c r="BS214" s="14"/>
      <c r="BT214" s="14"/>
      <c r="BU214" s="49"/>
      <c r="BV214" s="49"/>
      <c r="BW214" s="49"/>
      <c r="BX214" s="49"/>
      <c r="BY214" s="49"/>
      <c r="BZ214" s="49"/>
      <c r="CA214" s="49"/>
      <c r="CB214" s="14"/>
      <c r="CC214" s="49"/>
      <c r="CD214" s="49"/>
      <c r="CE214" s="14"/>
      <c r="CF214" s="14"/>
      <c r="CG214" s="49"/>
      <c r="CH214" s="49"/>
      <c r="CI214" s="49"/>
      <c r="CJ214" s="49"/>
      <c r="CK214" s="49"/>
      <c r="CL214" s="49"/>
      <c r="CM214" s="49"/>
      <c r="CN214" s="49"/>
      <c r="CO214" s="49"/>
      <c r="CP214" s="49"/>
      <c r="CQ214" s="49"/>
      <c r="CR214" s="49"/>
      <c r="CS214" s="49"/>
      <c r="CT214" s="49"/>
      <c r="CU214" s="49"/>
      <c r="CV214" s="49"/>
      <c r="CW214" s="49"/>
      <c r="CX214" s="49"/>
      <c r="CY214" s="14"/>
      <c r="CZ214" s="14"/>
      <c r="DA214" s="49"/>
      <c r="DB214" s="49"/>
      <c r="DC214" s="49"/>
      <c r="DD214" s="49"/>
      <c r="DE214" s="49"/>
      <c r="DF214" s="49"/>
      <c r="DG214" s="49"/>
      <c r="DH214" s="49"/>
      <c r="DI214" s="49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49"/>
      <c r="DU214" s="49"/>
      <c r="DV214" s="49"/>
      <c r="DW214" s="49"/>
      <c r="DX214" s="49"/>
      <c r="DY214" s="49"/>
      <c r="DZ214" s="49"/>
      <c r="EA214" s="49"/>
      <c r="EB214" s="49"/>
      <c r="EC214" s="49"/>
      <c r="ED214" s="49"/>
      <c r="EE214" s="49"/>
      <c r="EF214" s="49"/>
      <c r="EG214" s="49"/>
      <c r="EH214" s="49"/>
      <c r="EI214" s="49"/>
      <c r="EJ214" s="49"/>
      <c r="EK214" s="49"/>
      <c r="EL214" s="49"/>
      <c r="EM214" s="14"/>
      <c r="EN214" s="49"/>
      <c r="EO214" s="49"/>
      <c r="EP214" s="49"/>
      <c r="EQ214" s="49"/>
      <c r="ER214" s="49"/>
      <c r="ES214" s="49"/>
      <c r="ET214" s="49"/>
      <c r="EU214" s="49"/>
      <c r="EV214" s="49"/>
      <c r="EW214" s="49"/>
      <c r="EX214" s="49"/>
      <c r="EY214" s="49"/>
      <c r="EZ214" s="49"/>
      <c r="FA214" s="49"/>
      <c r="FB214" s="49"/>
      <c r="FC214" s="49"/>
      <c r="FD214" s="49"/>
      <c r="FE214" s="49"/>
      <c r="FF214" s="49"/>
      <c r="FG214" s="14"/>
      <c r="FH214" s="49"/>
      <c r="FI214" s="49"/>
      <c r="FJ214" s="14"/>
      <c r="FK214" s="42"/>
      <c r="FL214" s="42"/>
      <c r="FM214" s="42"/>
      <c r="FN214" s="42"/>
      <c r="FO214" s="42"/>
      <c r="FP214" s="42"/>
      <c r="FQ214" s="42"/>
      <c r="FR214" s="42"/>
      <c r="FS214" s="42"/>
      <c r="FT214" s="42"/>
      <c r="FU214" s="42"/>
      <c r="FV214" s="42"/>
      <c r="FW214" s="42"/>
      <c r="FX214" s="42"/>
      <c r="FY214" s="42"/>
      <c r="FZ214" s="44">
        <v>212</v>
      </c>
      <c r="GA214" s="44" t="str">
        <f t="shared" si="79"/>
        <v>EGJCAHLK</v>
      </c>
      <c r="GB214" s="44" t="s">
        <v>148</v>
      </c>
      <c r="GC214" s="44" t="s">
        <v>149</v>
      </c>
      <c r="GD214" s="44" t="s">
        <v>159</v>
      </c>
      <c r="GE214" s="44" t="s">
        <v>163</v>
      </c>
      <c r="GF214" s="44" t="s">
        <v>145</v>
      </c>
      <c r="GG214" s="44" t="s">
        <v>160</v>
      </c>
      <c r="GH214" s="44" t="s">
        <v>152</v>
      </c>
      <c r="GI214" s="44" t="s">
        <v>151</v>
      </c>
      <c r="GJ214" s="100" t="str">
        <f t="shared" ref="GJ214:GQ214" si="1287">VLOOKUP(GB214,$FM$3:$FN$15,2,FALSE)</f>
        <v>Elfenbenskusten</v>
      </c>
      <c r="GK214" s="100" t="str">
        <f t="shared" si="1287"/>
        <v>Iran</v>
      </c>
      <c r="GL214" s="100" t="str">
        <f t="shared" si="1287"/>
        <v>Österrike</v>
      </c>
      <c r="GM214" s="100" t="str">
        <f t="shared" si="1287"/>
        <v>Haiti</v>
      </c>
      <c r="GN214" s="100" t="str">
        <f t="shared" si="1287"/>
        <v>Sydkorea</v>
      </c>
      <c r="GO214" s="100" t="str">
        <f t="shared" si="1287"/>
        <v>Saudiarabien</v>
      </c>
      <c r="GP214" s="100" t="str">
        <f t="shared" si="1287"/>
        <v>Ghana</v>
      </c>
      <c r="GQ214" s="100" t="str">
        <f t="shared" si="1287"/>
        <v>Uzbekistan</v>
      </c>
      <c r="GR214" s="42" t="str">
        <f t="shared" si="81"/>
        <v/>
      </c>
      <c r="GS214" s="42"/>
      <c r="GT214" s="42"/>
      <c r="GU214" s="42"/>
      <c r="GV214" s="42"/>
      <c r="GW214" s="42"/>
      <c r="GX214" s="42"/>
    </row>
    <row r="215" spans="1:206" ht="14.25" customHeight="1" x14ac:dyDescent="0.35">
      <c r="A215" s="42"/>
      <c r="B215" s="43"/>
      <c r="C215" s="43"/>
      <c r="D215" s="43"/>
      <c r="E215" s="44"/>
      <c r="F215" s="43"/>
      <c r="G215" s="44"/>
      <c r="H215" s="44"/>
      <c r="I215" s="44"/>
      <c r="J215" s="57"/>
      <c r="K215" s="58"/>
      <c r="L215" s="158"/>
      <c r="M215" s="46"/>
      <c r="N215" s="46"/>
      <c r="O215" s="42"/>
      <c r="P215" s="42"/>
      <c r="Q215" s="42"/>
      <c r="R215" s="42"/>
      <c r="S215" s="42"/>
      <c r="T215" s="42"/>
      <c r="U215" s="42"/>
      <c r="V215" s="43"/>
      <c r="W215" s="42"/>
      <c r="X215" s="44"/>
      <c r="Y215" s="44"/>
      <c r="Z215" s="44"/>
      <c r="AA215" s="44"/>
      <c r="AB215" s="47"/>
      <c r="AC215" s="48"/>
      <c r="AD215" s="42"/>
      <c r="AE215" s="14"/>
      <c r="AF215" s="14"/>
      <c r="AG215" s="14"/>
      <c r="AH215" s="14"/>
      <c r="AI215" s="44"/>
      <c r="AJ215" s="44"/>
      <c r="AK215" s="44"/>
      <c r="AL215" s="57"/>
      <c r="AM215" s="58"/>
      <c r="AN215" s="49"/>
      <c r="AO215" s="49"/>
      <c r="AP215" s="49"/>
      <c r="AQ215" s="49"/>
      <c r="AR215" s="49"/>
      <c r="AS215" s="49"/>
      <c r="AT215" s="49"/>
      <c r="AU215" s="49"/>
      <c r="AV215" s="49"/>
      <c r="AW215" s="49"/>
      <c r="AX215" s="49"/>
      <c r="AY215" s="49"/>
      <c r="AZ215" s="49"/>
      <c r="BA215" s="49"/>
      <c r="BB215" s="49"/>
      <c r="BC215" s="49"/>
      <c r="BD215" s="49"/>
      <c r="BE215" s="49"/>
      <c r="BF215" s="49"/>
      <c r="BG215" s="49"/>
      <c r="BH215" s="49"/>
      <c r="BI215" s="49"/>
      <c r="BJ215" s="49"/>
      <c r="BK215" s="49"/>
      <c r="BL215" s="49"/>
      <c r="BM215" s="49"/>
      <c r="BN215" s="49"/>
      <c r="BO215" s="49"/>
      <c r="BP215" s="49"/>
      <c r="BQ215" s="49"/>
      <c r="BR215" s="14"/>
      <c r="BS215" s="14"/>
      <c r="BT215" s="14"/>
      <c r="BU215" s="49"/>
      <c r="BV215" s="49"/>
      <c r="BW215" s="49"/>
      <c r="BX215" s="49"/>
      <c r="BY215" s="49"/>
      <c r="BZ215" s="49"/>
      <c r="CA215" s="49"/>
      <c r="CB215" s="14"/>
      <c r="CC215" s="49"/>
      <c r="CD215" s="49"/>
      <c r="CE215" s="14"/>
      <c r="CF215" s="14"/>
      <c r="CG215" s="49"/>
      <c r="CH215" s="49"/>
      <c r="CI215" s="49"/>
      <c r="CJ215" s="49"/>
      <c r="CK215" s="49"/>
      <c r="CL215" s="49"/>
      <c r="CM215" s="49"/>
      <c r="CN215" s="49"/>
      <c r="CO215" s="49"/>
      <c r="CP215" s="49"/>
      <c r="CQ215" s="49"/>
      <c r="CR215" s="49"/>
      <c r="CS215" s="49"/>
      <c r="CT215" s="49"/>
      <c r="CU215" s="49"/>
      <c r="CV215" s="49"/>
      <c r="CW215" s="49"/>
      <c r="CX215" s="49"/>
      <c r="CY215" s="14"/>
      <c r="CZ215" s="14"/>
      <c r="DA215" s="49"/>
      <c r="DB215" s="49"/>
      <c r="DC215" s="49"/>
      <c r="DD215" s="49"/>
      <c r="DE215" s="49"/>
      <c r="DF215" s="49"/>
      <c r="DG215" s="49"/>
      <c r="DH215" s="49"/>
      <c r="DI215" s="49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49"/>
      <c r="DU215" s="49"/>
      <c r="DV215" s="49"/>
      <c r="DW215" s="49"/>
      <c r="DX215" s="49"/>
      <c r="DY215" s="49"/>
      <c r="DZ215" s="49"/>
      <c r="EA215" s="49"/>
      <c r="EB215" s="49"/>
      <c r="EC215" s="49"/>
      <c r="ED215" s="49"/>
      <c r="EE215" s="49"/>
      <c r="EF215" s="49"/>
      <c r="EG215" s="49"/>
      <c r="EH215" s="49"/>
      <c r="EI215" s="49"/>
      <c r="EJ215" s="49"/>
      <c r="EK215" s="49"/>
      <c r="EL215" s="49"/>
      <c r="EM215" s="14"/>
      <c r="EN215" s="49"/>
      <c r="EO215" s="49"/>
      <c r="EP215" s="49"/>
      <c r="EQ215" s="49"/>
      <c r="ER215" s="49"/>
      <c r="ES215" s="49"/>
      <c r="ET215" s="49"/>
      <c r="EU215" s="49"/>
      <c r="EV215" s="49"/>
      <c r="EW215" s="49"/>
      <c r="EX215" s="49"/>
      <c r="EY215" s="49"/>
      <c r="EZ215" s="49"/>
      <c r="FA215" s="49"/>
      <c r="FB215" s="49"/>
      <c r="FC215" s="49"/>
      <c r="FD215" s="49"/>
      <c r="FE215" s="49"/>
      <c r="FF215" s="49"/>
      <c r="FG215" s="14"/>
      <c r="FH215" s="49"/>
      <c r="FI215" s="49"/>
      <c r="FJ215" s="14"/>
      <c r="FK215" s="42"/>
      <c r="FL215" s="42"/>
      <c r="FM215" s="42"/>
      <c r="FN215" s="42"/>
      <c r="FO215" s="42"/>
      <c r="FP215" s="42"/>
      <c r="FQ215" s="42"/>
      <c r="FR215" s="42"/>
      <c r="FS215" s="42"/>
      <c r="FT215" s="42"/>
      <c r="FU215" s="42"/>
      <c r="FV215" s="42"/>
      <c r="FW215" s="42"/>
      <c r="FX215" s="42"/>
      <c r="FY215" s="42"/>
      <c r="FZ215" s="44">
        <v>213</v>
      </c>
      <c r="GA215" s="44" t="str">
        <f t="shared" si="79"/>
        <v>EGICAHLK</v>
      </c>
      <c r="GB215" s="44" t="s">
        <v>148</v>
      </c>
      <c r="GC215" s="44" t="s">
        <v>149</v>
      </c>
      <c r="GD215" s="44" t="s">
        <v>150</v>
      </c>
      <c r="GE215" s="44" t="s">
        <v>163</v>
      </c>
      <c r="GF215" s="44" t="s">
        <v>145</v>
      </c>
      <c r="GG215" s="44" t="s">
        <v>160</v>
      </c>
      <c r="GH215" s="44" t="s">
        <v>152</v>
      </c>
      <c r="GI215" s="44" t="s">
        <v>151</v>
      </c>
      <c r="GJ215" s="100" t="str">
        <f t="shared" ref="GJ215:GQ215" si="1288">VLOOKUP(GB215,$FM$3:$FN$15,2,FALSE)</f>
        <v>Elfenbenskusten</v>
      </c>
      <c r="GK215" s="100" t="str">
        <f t="shared" si="1288"/>
        <v>Iran</v>
      </c>
      <c r="GL215" s="100" t="str">
        <f t="shared" si="1288"/>
        <v>Irak</v>
      </c>
      <c r="GM215" s="100" t="str">
        <f t="shared" si="1288"/>
        <v>Haiti</v>
      </c>
      <c r="GN215" s="100" t="str">
        <f t="shared" si="1288"/>
        <v>Sydkorea</v>
      </c>
      <c r="GO215" s="100" t="str">
        <f t="shared" si="1288"/>
        <v>Saudiarabien</v>
      </c>
      <c r="GP215" s="100" t="str">
        <f t="shared" si="1288"/>
        <v>Ghana</v>
      </c>
      <c r="GQ215" s="100" t="str">
        <f t="shared" si="1288"/>
        <v>Uzbekistan</v>
      </c>
      <c r="GR215" s="42" t="str">
        <f t="shared" si="81"/>
        <v/>
      </c>
      <c r="GS215" s="42"/>
      <c r="GT215" s="42"/>
      <c r="GU215" s="42"/>
      <c r="GV215" s="42"/>
      <c r="GW215" s="42"/>
      <c r="GX215" s="42"/>
    </row>
    <row r="216" spans="1:206" ht="14.25" customHeight="1" x14ac:dyDescent="0.35">
      <c r="A216" s="42"/>
      <c r="B216" s="43"/>
      <c r="C216" s="43"/>
      <c r="D216" s="43"/>
      <c r="E216" s="44"/>
      <c r="F216" s="43"/>
      <c r="G216" s="44"/>
      <c r="H216" s="44"/>
      <c r="I216" s="44"/>
      <c r="J216" s="57"/>
      <c r="K216" s="58"/>
      <c r="L216" s="158"/>
      <c r="M216" s="46"/>
      <c r="N216" s="46"/>
      <c r="O216" s="42"/>
      <c r="P216" s="42"/>
      <c r="Q216" s="42"/>
      <c r="R216" s="42"/>
      <c r="S216" s="42"/>
      <c r="T216" s="42"/>
      <c r="U216" s="42"/>
      <c r="V216" s="43"/>
      <c r="W216" s="42"/>
      <c r="X216" s="44"/>
      <c r="Y216" s="44"/>
      <c r="Z216" s="44"/>
      <c r="AA216" s="44"/>
      <c r="AB216" s="47"/>
      <c r="AC216" s="48"/>
      <c r="AD216" s="42"/>
      <c r="AE216" s="14"/>
      <c r="AF216" s="14"/>
      <c r="AG216" s="14"/>
      <c r="AH216" s="14"/>
      <c r="AI216" s="44"/>
      <c r="AJ216" s="44"/>
      <c r="AK216" s="44"/>
      <c r="AL216" s="57"/>
      <c r="AM216" s="58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49"/>
      <c r="BQ216" s="49"/>
      <c r="BR216" s="14"/>
      <c r="BS216" s="14"/>
      <c r="BT216" s="14"/>
      <c r="BU216" s="49"/>
      <c r="BV216" s="49"/>
      <c r="BW216" s="49"/>
      <c r="BX216" s="49"/>
      <c r="BY216" s="49"/>
      <c r="BZ216" s="49"/>
      <c r="CA216" s="49"/>
      <c r="CB216" s="14"/>
      <c r="CC216" s="49"/>
      <c r="CD216" s="49"/>
      <c r="CE216" s="14"/>
      <c r="CF216" s="14"/>
      <c r="CG216" s="49"/>
      <c r="CH216" s="49"/>
      <c r="CI216" s="49"/>
      <c r="CJ216" s="49"/>
      <c r="CK216" s="49"/>
      <c r="CL216" s="49"/>
      <c r="CM216" s="49"/>
      <c r="CN216" s="49"/>
      <c r="CO216" s="49"/>
      <c r="CP216" s="49"/>
      <c r="CQ216" s="49"/>
      <c r="CR216" s="49"/>
      <c r="CS216" s="49"/>
      <c r="CT216" s="49"/>
      <c r="CU216" s="49"/>
      <c r="CV216" s="49"/>
      <c r="CW216" s="49"/>
      <c r="CX216" s="49"/>
      <c r="CY216" s="14"/>
      <c r="CZ216" s="14"/>
      <c r="DA216" s="49"/>
      <c r="DB216" s="49"/>
      <c r="DC216" s="49"/>
      <c r="DD216" s="49"/>
      <c r="DE216" s="49"/>
      <c r="DF216" s="49"/>
      <c r="DG216" s="49"/>
      <c r="DH216" s="49"/>
      <c r="DI216" s="49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49"/>
      <c r="DU216" s="49"/>
      <c r="DV216" s="49"/>
      <c r="DW216" s="49"/>
      <c r="DX216" s="49"/>
      <c r="DY216" s="49"/>
      <c r="DZ216" s="49"/>
      <c r="EA216" s="49"/>
      <c r="EB216" s="49"/>
      <c r="EC216" s="49"/>
      <c r="ED216" s="49"/>
      <c r="EE216" s="49"/>
      <c r="EF216" s="49"/>
      <c r="EG216" s="49"/>
      <c r="EH216" s="49"/>
      <c r="EI216" s="49"/>
      <c r="EJ216" s="49"/>
      <c r="EK216" s="49"/>
      <c r="EL216" s="49"/>
      <c r="EM216" s="14"/>
      <c r="EN216" s="49"/>
      <c r="EO216" s="49"/>
      <c r="EP216" s="49"/>
      <c r="EQ216" s="49"/>
      <c r="ER216" s="49"/>
      <c r="ES216" s="49"/>
      <c r="ET216" s="49"/>
      <c r="EU216" s="49"/>
      <c r="EV216" s="49"/>
      <c r="EW216" s="49"/>
      <c r="EX216" s="49"/>
      <c r="EY216" s="49"/>
      <c r="EZ216" s="49"/>
      <c r="FA216" s="49"/>
      <c r="FB216" s="49"/>
      <c r="FC216" s="49"/>
      <c r="FD216" s="49"/>
      <c r="FE216" s="49"/>
      <c r="FF216" s="49"/>
      <c r="FG216" s="14"/>
      <c r="FH216" s="49"/>
      <c r="FI216" s="49"/>
      <c r="FJ216" s="14"/>
      <c r="FK216" s="42"/>
      <c r="FL216" s="42"/>
      <c r="FM216" s="42"/>
      <c r="FN216" s="42"/>
      <c r="FO216" s="42"/>
      <c r="FP216" s="42"/>
      <c r="FQ216" s="42"/>
      <c r="FR216" s="42"/>
      <c r="FS216" s="42"/>
      <c r="FT216" s="42"/>
      <c r="FU216" s="42"/>
      <c r="FV216" s="42"/>
      <c r="FW216" s="42"/>
      <c r="FX216" s="42"/>
      <c r="FY216" s="42"/>
      <c r="FZ216" s="44">
        <v>214</v>
      </c>
      <c r="GA216" s="44" t="str">
        <f t="shared" si="79"/>
        <v>EGJCAHLI</v>
      </c>
      <c r="GB216" s="44" t="s">
        <v>148</v>
      </c>
      <c r="GC216" s="44" t="s">
        <v>149</v>
      </c>
      <c r="GD216" s="44" t="s">
        <v>159</v>
      </c>
      <c r="GE216" s="44" t="s">
        <v>163</v>
      </c>
      <c r="GF216" s="44" t="s">
        <v>145</v>
      </c>
      <c r="GG216" s="44" t="s">
        <v>160</v>
      </c>
      <c r="GH216" s="44" t="s">
        <v>152</v>
      </c>
      <c r="GI216" s="44" t="s">
        <v>150</v>
      </c>
      <c r="GJ216" s="100" t="str">
        <f t="shared" ref="GJ216:GQ216" si="1289">VLOOKUP(GB216,$FM$3:$FN$15,2,FALSE)</f>
        <v>Elfenbenskusten</v>
      </c>
      <c r="GK216" s="100" t="str">
        <f t="shared" si="1289"/>
        <v>Iran</v>
      </c>
      <c r="GL216" s="100" t="str">
        <f t="shared" si="1289"/>
        <v>Österrike</v>
      </c>
      <c r="GM216" s="100" t="str">
        <f t="shared" si="1289"/>
        <v>Haiti</v>
      </c>
      <c r="GN216" s="100" t="str">
        <f t="shared" si="1289"/>
        <v>Sydkorea</v>
      </c>
      <c r="GO216" s="100" t="str">
        <f t="shared" si="1289"/>
        <v>Saudiarabien</v>
      </c>
      <c r="GP216" s="100" t="str">
        <f t="shared" si="1289"/>
        <v>Ghana</v>
      </c>
      <c r="GQ216" s="100" t="str">
        <f t="shared" si="1289"/>
        <v>Irak</v>
      </c>
      <c r="GR216" s="42" t="str">
        <f t="shared" si="81"/>
        <v/>
      </c>
      <c r="GS216" s="42"/>
      <c r="GT216" s="42"/>
      <c r="GU216" s="42"/>
      <c r="GV216" s="42"/>
      <c r="GW216" s="42"/>
      <c r="GX216" s="42"/>
    </row>
    <row r="217" spans="1:206" ht="14.25" customHeight="1" x14ac:dyDescent="0.35">
      <c r="A217" s="42"/>
      <c r="B217" s="43"/>
      <c r="C217" s="43"/>
      <c r="D217" s="43"/>
      <c r="E217" s="44"/>
      <c r="F217" s="43"/>
      <c r="G217" s="44"/>
      <c r="H217" s="44"/>
      <c r="I217" s="44"/>
      <c r="J217" s="57"/>
      <c r="K217" s="58"/>
      <c r="L217" s="158"/>
      <c r="M217" s="46"/>
      <c r="N217" s="46"/>
      <c r="O217" s="42"/>
      <c r="P217" s="42"/>
      <c r="Q217" s="42"/>
      <c r="R217" s="42"/>
      <c r="S217" s="42"/>
      <c r="T217" s="42"/>
      <c r="U217" s="42"/>
      <c r="V217" s="43"/>
      <c r="W217" s="42"/>
      <c r="X217" s="44"/>
      <c r="Y217" s="44"/>
      <c r="Z217" s="44"/>
      <c r="AA217" s="44"/>
      <c r="AB217" s="47"/>
      <c r="AC217" s="48"/>
      <c r="AD217" s="42"/>
      <c r="AE217" s="14"/>
      <c r="AF217" s="14"/>
      <c r="AG217" s="14"/>
      <c r="AH217" s="14"/>
      <c r="AI217" s="44"/>
      <c r="AJ217" s="44"/>
      <c r="AK217" s="44"/>
      <c r="AL217" s="57"/>
      <c r="AM217" s="58"/>
      <c r="AN217" s="49"/>
      <c r="AO217" s="49"/>
      <c r="AP217" s="49"/>
      <c r="AQ217" s="49"/>
      <c r="AR217" s="49"/>
      <c r="AS217" s="49"/>
      <c r="AT217" s="49"/>
      <c r="AU217" s="49"/>
      <c r="AV217" s="49"/>
      <c r="AW217" s="49"/>
      <c r="AX217" s="49"/>
      <c r="AY217" s="49"/>
      <c r="AZ217" s="49"/>
      <c r="BA217" s="49"/>
      <c r="BB217" s="49"/>
      <c r="BC217" s="49"/>
      <c r="BD217" s="49"/>
      <c r="BE217" s="49"/>
      <c r="BF217" s="49"/>
      <c r="BG217" s="49"/>
      <c r="BH217" s="49"/>
      <c r="BI217" s="49"/>
      <c r="BJ217" s="49"/>
      <c r="BK217" s="49"/>
      <c r="BL217" s="49"/>
      <c r="BM217" s="49"/>
      <c r="BN217" s="49"/>
      <c r="BO217" s="49"/>
      <c r="BP217" s="49"/>
      <c r="BQ217" s="49"/>
      <c r="BR217" s="14"/>
      <c r="BS217" s="14"/>
      <c r="BT217" s="14"/>
      <c r="BU217" s="49"/>
      <c r="BV217" s="49"/>
      <c r="BW217" s="49"/>
      <c r="BX217" s="49"/>
      <c r="BY217" s="49"/>
      <c r="BZ217" s="49"/>
      <c r="CA217" s="49"/>
      <c r="CB217" s="14"/>
      <c r="CC217" s="49"/>
      <c r="CD217" s="49"/>
      <c r="CE217" s="14"/>
      <c r="CF217" s="14"/>
      <c r="CG217" s="49"/>
      <c r="CH217" s="49"/>
      <c r="CI217" s="49"/>
      <c r="CJ217" s="49"/>
      <c r="CK217" s="49"/>
      <c r="CL217" s="49"/>
      <c r="CM217" s="49"/>
      <c r="CN217" s="49"/>
      <c r="CO217" s="49"/>
      <c r="CP217" s="49"/>
      <c r="CQ217" s="49"/>
      <c r="CR217" s="49"/>
      <c r="CS217" s="49"/>
      <c r="CT217" s="49"/>
      <c r="CU217" s="49"/>
      <c r="CV217" s="49"/>
      <c r="CW217" s="49"/>
      <c r="CX217" s="49"/>
      <c r="CY217" s="14"/>
      <c r="CZ217" s="14"/>
      <c r="DA217" s="49"/>
      <c r="DB217" s="49"/>
      <c r="DC217" s="49"/>
      <c r="DD217" s="49"/>
      <c r="DE217" s="49"/>
      <c r="DF217" s="49"/>
      <c r="DG217" s="49"/>
      <c r="DH217" s="49"/>
      <c r="DI217" s="49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49"/>
      <c r="DU217" s="49"/>
      <c r="DV217" s="49"/>
      <c r="DW217" s="49"/>
      <c r="DX217" s="49"/>
      <c r="DY217" s="49"/>
      <c r="DZ217" s="49"/>
      <c r="EA217" s="49"/>
      <c r="EB217" s="49"/>
      <c r="EC217" s="49"/>
      <c r="ED217" s="49"/>
      <c r="EE217" s="49"/>
      <c r="EF217" s="49"/>
      <c r="EG217" s="49"/>
      <c r="EH217" s="49"/>
      <c r="EI217" s="49"/>
      <c r="EJ217" s="49"/>
      <c r="EK217" s="49"/>
      <c r="EL217" s="49"/>
      <c r="EM217" s="14"/>
      <c r="EN217" s="49"/>
      <c r="EO217" s="49"/>
      <c r="EP217" s="49"/>
      <c r="EQ217" s="49"/>
      <c r="ER217" s="49"/>
      <c r="ES217" s="49"/>
      <c r="ET217" s="49"/>
      <c r="EU217" s="49"/>
      <c r="EV217" s="49"/>
      <c r="EW217" s="49"/>
      <c r="EX217" s="49"/>
      <c r="EY217" s="49"/>
      <c r="EZ217" s="49"/>
      <c r="FA217" s="49"/>
      <c r="FB217" s="49"/>
      <c r="FC217" s="49"/>
      <c r="FD217" s="49"/>
      <c r="FE217" s="49"/>
      <c r="FF217" s="49"/>
      <c r="FG217" s="14"/>
      <c r="FH217" s="49"/>
      <c r="FI217" s="49"/>
      <c r="FJ217" s="14"/>
      <c r="FK217" s="42"/>
      <c r="FL217" s="42"/>
      <c r="FM217" s="42"/>
      <c r="FN217" s="42"/>
      <c r="FO217" s="42"/>
      <c r="FP217" s="42"/>
      <c r="FQ217" s="42"/>
      <c r="FR217" s="42"/>
      <c r="FS217" s="42"/>
      <c r="FT217" s="42"/>
      <c r="FU217" s="42"/>
      <c r="FV217" s="42"/>
      <c r="FW217" s="42"/>
      <c r="FX217" s="42"/>
      <c r="FY217" s="42"/>
      <c r="FZ217" s="44">
        <v>215</v>
      </c>
      <c r="GA217" s="44" t="str">
        <f t="shared" si="79"/>
        <v>EGJCAHIK</v>
      </c>
      <c r="GB217" s="44" t="s">
        <v>148</v>
      </c>
      <c r="GC217" s="44" t="s">
        <v>149</v>
      </c>
      <c r="GD217" s="44" t="s">
        <v>159</v>
      </c>
      <c r="GE217" s="44" t="s">
        <v>163</v>
      </c>
      <c r="GF217" s="44" t="s">
        <v>145</v>
      </c>
      <c r="GG217" s="44" t="s">
        <v>160</v>
      </c>
      <c r="GH217" s="44" t="s">
        <v>150</v>
      </c>
      <c r="GI217" s="44" t="s">
        <v>151</v>
      </c>
      <c r="GJ217" s="100" t="str">
        <f t="shared" ref="GJ217:GQ217" si="1290">VLOOKUP(GB217,$FM$3:$FN$15,2,FALSE)</f>
        <v>Elfenbenskusten</v>
      </c>
      <c r="GK217" s="100" t="str">
        <f t="shared" si="1290"/>
        <v>Iran</v>
      </c>
      <c r="GL217" s="100" t="str">
        <f t="shared" si="1290"/>
        <v>Österrike</v>
      </c>
      <c r="GM217" s="100" t="str">
        <f t="shared" si="1290"/>
        <v>Haiti</v>
      </c>
      <c r="GN217" s="100" t="str">
        <f t="shared" si="1290"/>
        <v>Sydkorea</v>
      </c>
      <c r="GO217" s="100" t="str">
        <f t="shared" si="1290"/>
        <v>Saudiarabien</v>
      </c>
      <c r="GP217" s="100" t="str">
        <f t="shared" si="1290"/>
        <v>Irak</v>
      </c>
      <c r="GQ217" s="100" t="str">
        <f t="shared" si="1290"/>
        <v>Uzbekistan</v>
      </c>
      <c r="GR217" s="42" t="str">
        <f t="shared" si="81"/>
        <v/>
      </c>
      <c r="GS217" s="42"/>
      <c r="GT217" s="42"/>
      <c r="GU217" s="42"/>
      <c r="GV217" s="42"/>
      <c r="GW217" s="42"/>
      <c r="GX217" s="42"/>
    </row>
    <row r="218" spans="1:206" ht="14.25" customHeight="1" x14ac:dyDescent="0.35">
      <c r="A218" s="42"/>
      <c r="B218" s="43"/>
      <c r="C218" s="43"/>
      <c r="D218" s="43"/>
      <c r="E218" s="44"/>
      <c r="F218" s="43"/>
      <c r="G218" s="44"/>
      <c r="H218" s="44"/>
      <c r="I218" s="44"/>
      <c r="J218" s="57"/>
      <c r="K218" s="58"/>
      <c r="L218" s="158"/>
      <c r="M218" s="46"/>
      <c r="N218" s="46"/>
      <c r="O218" s="42"/>
      <c r="P218" s="42"/>
      <c r="Q218" s="42"/>
      <c r="R218" s="42"/>
      <c r="S218" s="42"/>
      <c r="T218" s="42"/>
      <c r="U218" s="42"/>
      <c r="V218" s="43"/>
      <c r="W218" s="42"/>
      <c r="X218" s="44"/>
      <c r="Y218" s="44"/>
      <c r="Z218" s="44"/>
      <c r="AA218" s="44"/>
      <c r="AB218" s="47"/>
      <c r="AC218" s="48"/>
      <c r="AD218" s="42"/>
      <c r="AE218" s="14"/>
      <c r="AF218" s="14"/>
      <c r="AG218" s="14"/>
      <c r="AH218" s="14"/>
      <c r="AI218" s="44"/>
      <c r="AJ218" s="44"/>
      <c r="AK218" s="44"/>
      <c r="AL218" s="57"/>
      <c r="AM218" s="58"/>
      <c r="AN218" s="49"/>
      <c r="AO218" s="49"/>
      <c r="AP218" s="49"/>
      <c r="AQ218" s="49"/>
      <c r="AR218" s="49"/>
      <c r="AS218" s="49"/>
      <c r="AT218" s="49"/>
      <c r="AU218" s="49"/>
      <c r="AV218" s="49"/>
      <c r="AW218" s="49"/>
      <c r="AX218" s="49"/>
      <c r="AY218" s="49"/>
      <c r="AZ218" s="49"/>
      <c r="BA218" s="49"/>
      <c r="BB218" s="49"/>
      <c r="BC218" s="49"/>
      <c r="BD218" s="49"/>
      <c r="BE218" s="49"/>
      <c r="BF218" s="49"/>
      <c r="BG218" s="49"/>
      <c r="BH218" s="49"/>
      <c r="BI218" s="49"/>
      <c r="BJ218" s="49"/>
      <c r="BK218" s="49"/>
      <c r="BL218" s="49"/>
      <c r="BM218" s="49"/>
      <c r="BN218" s="49"/>
      <c r="BO218" s="49"/>
      <c r="BP218" s="49"/>
      <c r="BQ218" s="49"/>
      <c r="BR218" s="14"/>
      <c r="BS218" s="14"/>
      <c r="BT218" s="14"/>
      <c r="BU218" s="49"/>
      <c r="BV218" s="49"/>
      <c r="BW218" s="49"/>
      <c r="BX218" s="49"/>
      <c r="BY218" s="49"/>
      <c r="BZ218" s="49"/>
      <c r="CA218" s="49"/>
      <c r="CB218" s="14"/>
      <c r="CC218" s="49"/>
      <c r="CD218" s="49"/>
      <c r="CE218" s="14"/>
      <c r="CF218" s="14"/>
      <c r="CG218" s="49"/>
      <c r="CH218" s="49"/>
      <c r="CI218" s="49"/>
      <c r="CJ218" s="49"/>
      <c r="CK218" s="49"/>
      <c r="CL218" s="49"/>
      <c r="CM218" s="49"/>
      <c r="CN218" s="49"/>
      <c r="CO218" s="49"/>
      <c r="CP218" s="49"/>
      <c r="CQ218" s="49"/>
      <c r="CR218" s="49"/>
      <c r="CS218" s="49"/>
      <c r="CT218" s="49"/>
      <c r="CU218" s="49"/>
      <c r="CV218" s="49"/>
      <c r="CW218" s="49"/>
      <c r="CX218" s="49"/>
      <c r="CY218" s="14"/>
      <c r="CZ218" s="14"/>
      <c r="DA218" s="49"/>
      <c r="DB218" s="49"/>
      <c r="DC218" s="49"/>
      <c r="DD218" s="49"/>
      <c r="DE218" s="49"/>
      <c r="DF218" s="49"/>
      <c r="DG218" s="49"/>
      <c r="DH218" s="49"/>
      <c r="DI218" s="49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49"/>
      <c r="DU218" s="49"/>
      <c r="DV218" s="49"/>
      <c r="DW218" s="49"/>
      <c r="DX218" s="49"/>
      <c r="DY218" s="49"/>
      <c r="DZ218" s="49"/>
      <c r="EA218" s="49"/>
      <c r="EB218" s="49"/>
      <c r="EC218" s="49"/>
      <c r="ED218" s="49"/>
      <c r="EE218" s="49"/>
      <c r="EF218" s="49"/>
      <c r="EG218" s="49"/>
      <c r="EH218" s="49"/>
      <c r="EI218" s="49"/>
      <c r="EJ218" s="49"/>
      <c r="EK218" s="49"/>
      <c r="EL218" s="49"/>
      <c r="EM218" s="14"/>
      <c r="EN218" s="49"/>
      <c r="EO218" s="49"/>
      <c r="EP218" s="49"/>
      <c r="EQ218" s="49"/>
      <c r="ER218" s="49"/>
      <c r="ES218" s="49"/>
      <c r="ET218" s="49"/>
      <c r="EU218" s="49"/>
      <c r="EV218" s="49"/>
      <c r="EW218" s="49"/>
      <c r="EX218" s="49"/>
      <c r="EY218" s="49"/>
      <c r="EZ218" s="49"/>
      <c r="FA218" s="49"/>
      <c r="FB218" s="49"/>
      <c r="FC218" s="49"/>
      <c r="FD218" s="49"/>
      <c r="FE218" s="49"/>
      <c r="FF218" s="49"/>
      <c r="FG218" s="14"/>
      <c r="FH218" s="49"/>
      <c r="FI218" s="49"/>
      <c r="FJ218" s="14"/>
      <c r="FK218" s="42"/>
      <c r="FL218" s="42"/>
      <c r="FM218" s="42"/>
      <c r="FN218" s="42"/>
      <c r="FO218" s="42"/>
      <c r="FP218" s="42"/>
      <c r="FQ218" s="42"/>
      <c r="FR218" s="42"/>
      <c r="FS218" s="42"/>
      <c r="FT218" s="42"/>
      <c r="FU218" s="42"/>
      <c r="FV218" s="42"/>
      <c r="FW218" s="42"/>
      <c r="FX218" s="42"/>
      <c r="FY218" s="42"/>
      <c r="FZ218" s="44">
        <v>216</v>
      </c>
      <c r="GA218" s="44" t="str">
        <f t="shared" si="79"/>
        <v>EJICAFLK</v>
      </c>
      <c r="GB218" s="44" t="s">
        <v>148</v>
      </c>
      <c r="GC218" s="44" t="s">
        <v>159</v>
      </c>
      <c r="GD218" s="44" t="s">
        <v>150</v>
      </c>
      <c r="GE218" s="44" t="s">
        <v>163</v>
      </c>
      <c r="GF218" s="44" t="s">
        <v>145</v>
      </c>
      <c r="GG218" s="44" t="s">
        <v>109</v>
      </c>
      <c r="GH218" s="44" t="s">
        <v>152</v>
      </c>
      <c r="GI218" s="44" t="s">
        <v>151</v>
      </c>
      <c r="GJ218" s="100" t="str">
        <f t="shared" ref="GJ218:GQ218" si="1291">VLOOKUP(GB218,$FM$3:$FN$15,2,FALSE)</f>
        <v>Elfenbenskusten</v>
      </c>
      <c r="GK218" s="100" t="str">
        <f t="shared" si="1291"/>
        <v>Österrike</v>
      </c>
      <c r="GL218" s="100" t="str">
        <f t="shared" si="1291"/>
        <v>Irak</v>
      </c>
      <c r="GM218" s="100" t="str">
        <f t="shared" si="1291"/>
        <v>Haiti</v>
      </c>
      <c r="GN218" s="100" t="str">
        <f t="shared" si="1291"/>
        <v>Sydkorea</v>
      </c>
      <c r="GO218" s="100" t="str">
        <f t="shared" si="1291"/>
        <v>Sverige</v>
      </c>
      <c r="GP218" s="100" t="str">
        <f t="shared" si="1291"/>
        <v>Ghana</v>
      </c>
      <c r="GQ218" s="100" t="str">
        <f t="shared" si="1291"/>
        <v>Uzbekistan</v>
      </c>
      <c r="GR218" s="42" t="str">
        <f t="shared" si="81"/>
        <v/>
      </c>
      <c r="GS218" s="42"/>
      <c r="GT218" s="42"/>
      <c r="GU218" s="42"/>
      <c r="GV218" s="42"/>
      <c r="GW218" s="42"/>
      <c r="GX218" s="42"/>
    </row>
    <row r="219" spans="1:206" ht="14.25" customHeight="1" x14ac:dyDescent="0.35">
      <c r="A219" s="42"/>
      <c r="B219" s="43"/>
      <c r="C219" s="43"/>
      <c r="D219" s="43"/>
      <c r="E219" s="44"/>
      <c r="F219" s="43"/>
      <c r="G219" s="44"/>
      <c r="H219" s="44"/>
      <c r="I219" s="44"/>
      <c r="J219" s="57"/>
      <c r="K219" s="58"/>
      <c r="L219" s="158"/>
      <c r="M219" s="46"/>
      <c r="N219" s="46"/>
      <c r="O219" s="42"/>
      <c r="P219" s="42"/>
      <c r="Q219" s="42"/>
      <c r="R219" s="42"/>
      <c r="S219" s="42"/>
      <c r="T219" s="42"/>
      <c r="U219" s="42"/>
      <c r="V219" s="43"/>
      <c r="W219" s="42"/>
      <c r="X219" s="44"/>
      <c r="Y219" s="44"/>
      <c r="Z219" s="44"/>
      <c r="AA219" s="44"/>
      <c r="AB219" s="47"/>
      <c r="AC219" s="48"/>
      <c r="AD219" s="42"/>
      <c r="AE219" s="14"/>
      <c r="AF219" s="14"/>
      <c r="AG219" s="14"/>
      <c r="AH219" s="14"/>
      <c r="AI219" s="44"/>
      <c r="AJ219" s="44"/>
      <c r="AK219" s="44"/>
      <c r="AL219" s="57"/>
      <c r="AM219" s="58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14"/>
      <c r="BS219" s="14"/>
      <c r="BT219" s="14"/>
      <c r="BU219" s="49"/>
      <c r="BV219" s="49"/>
      <c r="BW219" s="49"/>
      <c r="BX219" s="49"/>
      <c r="BY219" s="49"/>
      <c r="BZ219" s="49"/>
      <c r="CA219" s="49"/>
      <c r="CB219" s="14"/>
      <c r="CC219" s="49"/>
      <c r="CD219" s="49"/>
      <c r="CE219" s="14"/>
      <c r="CF219" s="14"/>
      <c r="CG219" s="49"/>
      <c r="CH219" s="49"/>
      <c r="CI219" s="49"/>
      <c r="CJ219" s="49"/>
      <c r="CK219" s="49"/>
      <c r="CL219" s="49"/>
      <c r="CM219" s="49"/>
      <c r="CN219" s="49"/>
      <c r="CO219" s="49"/>
      <c r="CP219" s="49"/>
      <c r="CQ219" s="49"/>
      <c r="CR219" s="49"/>
      <c r="CS219" s="49"/>
      <c r="CT219" s="49"/>
      <c r="CU219" s="49"/>
      <c r="CV219" s="49"/>
      <c r="CW219" s="49"/>
      <c r="CX219" s="49"/>
      <c r="CY219" s="14"/>
      <c r="CZ219" s="14"/>
      <c r="DA219" s="49"/>
      <c r="DB219" s="49"/>
      <c r="DC219" s="49"/>
      <c r="DD219" s="49"/>
      <c r="DE219" s="49"/>
      <c r="DF219" s="49"/>
      <c r="DG219" s="49"/>
      <c r="DH219" s="49"/>
      <c r="DI219" s="49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49"/>
      <c r="DU219" s="49"/>
      <c r="DV219" s="49"/>
      <c r="DW219" s="49"/>
      <c r="DX219" s="49"/>
      <c r="DY219" s="49"/>
      <c r="DZ219" s="49"/>
      <c r="EA219" s="49"/>
      <c r="EB219" s="49"/>
      <c r="EC219" s="49"/>
      <c r="ED219" s="49"/>
      <c r="EE219" s="49"/>
      <c r="EF219" s="49"/>
      <c r="EG219" s="49"/>
      <c r="EH219" s="49"/>
      <c r="EI219" s="49"/>
      <c r="EJ219" s="49"/>
      <c r="EK219" s="49"/>
      <c r="EL219" s="49"/>
      <c r="EM219" s="14"/>
      <c r="EN219" s="49"/>
      <c r="EO219" s="49"/>
      <c r="EP219" s="49"/>
      <c r="EQ219" s="49"/>
      <c r="ER219" s="49"/>
      <c r="ES219" s="49"/>
      <c r="ET219" s="49"/>
      <c r="EU219" s="49"/>
      <c r="EV219" s="49"/>
      <c r="EW219" s="49"/>
      <c r="EX219" s="49"/>
      <c r="EY219" s="49"/>
      <c r="EZ219" s="49"/>
      <c r="FA219" s="49"/>
      <c r="FB219" s="49"/>
      <c r="FC219" s="49"/>
      <c r="FD219" s="49"/>
      <c r="FE219" s="49"/>
      <c r="FF219" s="49"/>
      <c r="FG219" s="14"/>
      <c r="FH219" s="49"/>
      <c r="FI219" s="49"/>
      <c r="FJ219" s="14"/>
      <c r="FK219" s="42"/>
      <c r="FL219" s="42"/>
      <c r="FM219" s="42"/>
      <c r="FN219" s="42"/>
      <c r="FO219" s="42"/>
      <c r="FP219" s="42"/>
      <c r="FQ219" s="42"/>
      <c r="FR219" s="42"/>
      <c r="FS219" s="42"/>
      <c r="FT219" s="42"/>
      <c r="FU219" s="42"/>
      <c r="FV219" s="42"/>
      <c r="FW219" s="42"/>
      <c r="FX219" s="42"/>
      <c r="FY219" s="42"/>
      <c r="FZ219" s="44">
        <v>217</v>
      </c>
      <c r="GA219" s="44" t="str">
        <f t="shared" si="79"/>
        <v>HJECAFLK</v>
      </c>
      <c r="GB219" s="44" t="s">
        <v>160</v>
      </c>
      <c r="GC219" s="44" t="s">
        <v>159</v>
      </c>
      <c r="GD219" s="44" t="s">
        <v>148</v>
      </c>
      <c r="GE219" s="44" t="s">
        <v>163</v>
      </c>
      <c r="GF219" s="44" t="s">
        <v>145</v>
      </c>
      <c r="GG219" s="44" t="s">
        <v>109</v>
      </c>
      <c r="GH219" s="44" t="s">
        <v>152</v>
      </c>
      <c r="GI219" s="44" t="s">
        <v>151</v>
      </c>
      <c r="GJ219" s="100" t="str">
        <f t="shared" ref="GJ219:GQ219" si="1292">VLOOKUP(GB219,$FM$3:$FN$15,2,FALSE)</f>
        <v>Saudiarabien</v>
      </c>
      <c r="GK219" s="100" t="str">
        <f t="shared" si="1292"/>
        <v>Österrike</v>
      </c>
      <c r="GL219" s="100" t="str">
        <f t="shared" si="1292"/>
        <v>Elfenbenskusten</v>
      </c>
      <c r="GM219" s="100" t="str">
        <f t="shared" si="1292"/>
        <v>Haiti</v>
      </c>
      <c r="GN219" s="100" t="str">
        <f t="shared" si="1292"/>
        <v>Sydkorea</v>
      </c>
      <c r="GO219" s="100" t="str">
        <f t="shared" si="1292"/>
        <v>Sverige</v>
      </c>
      <c r="GP219" s="100" t="str">
        <f t="shared" si="1292"/>
        <v>Ghana</v>
      </c>
      <c r="GQ219" s="100" t="str">
        <f t="shared" si="1292"/>
        <v>Uzbekistan</v>
      </c>
      <c r="GR219" s="42" t="str">
        <f t="shared" si="81"/>
        <v/>
      </c>
      <c r="GS219" s="42"/>
      <c r="GT219" s="42"/>
      <c r="GU219" s="42"/>
      <c r="GV219" s="42"/>
      <c r="GW219" s="42"/>
      <c r="GX219" s="42"/>
    </row>
    <row r="220" spans="1:206" ht="14.25" customHeight="1" x14ac:dyDescent="0.35">
      <c r="A220" s="42"/>
      <c r="B220" s="43"/>
      <c r="C220" s="43"/>
      <c r="D220" s="43"/>
      <c r="E220" s="44"/>
      <c r="F220" s="43"/>
      <c r="G220" s="44"/>
      <c r="H220" s="44"/>
      <c r="I220" s="44"/>
      <c r="J220" s="57"/>
      <c r="K220" s="58"/>
      <c r="L220" s="158"/>
      <c r="M220" s="46"/>
      <c r="N220" s="46"/>
      <c r="O220" s="42"/>
      <c r="P220" s="42"/>
      <c r="Q220" s="42"/>
      <c r="R220" s="42"/>
      <c r="S220" s="42"/>
      <c r="T220" s="42"/>
      <c r="U220" s="42"/>
      <c r="V220" s="43"/>
      <c r="W220" s="42"/>
      <c r="X220" s="44"/>
      <c r="Y220" s="44"/>
      <c r="Z220" s="44"/>
      <c r="AA220" s="44"/>
      <c r="AB220" s="47"/>
      <c r="AC220" s="48"/>
      <c r="AD220" s="42"/>
      <c r="AE220" s="14"/>
      <c r="AF220" s="14"/>
      <c r="AG220" s="14"/>
      <c r="AH220" s="14"/>
      <c r="AI220" s="44"/>
      <c r="AJ220" s="44"/>
      <c r="AK220" s="44"/>
      <c r="AL220" s="57"/>
      <c r="AM220" s="58"/>
      <c r="AN220" s="49"/>
      <c r="AO220" s="49"/>
      <c r="AP220" s="49"/>
      <c r="AQ220" s="49"/>
      <c r="AR220" s="49"/>
      <c r="AS220" s="49"/>
      <c r="AT220" s="49"/>
      <c r="AU220" s="49"/>
      <c r="AV220" s="49"/>
      <c r="AW220" s="49"/>
      <c r="AX220" s="49"/>
      <c r="AY220" s="49"/>
      <c r="AZ220" s="49"/>
      <c r="BA220" s="49"/>
      <c r="BB220" s="49"/>
      <c r="BC220" s="49"/>
      <c r="BD220" s="49"/>
      <c r="BE220" s="49"/>
      <c r="BF220" s="49"/>
      <c r="BG220" s="49"/>
      <c r="BH220" s="49"/>
      <c r="BI220" s="49"/>
      <c r="BJ220" s="49"/>
      <c r="BK220" s="49"/>
      <c r="BL220" s="49"/>
      <c r="BM220" s="49"/>
      <c r="BN220" s="49"/>
      <c r="BO220" s="49"/>
      <c r="BP220" s="49"/>
      <c r="BQ220" s="49"/>
      <c r="BR220" s="14"/>
      <c r="BS220" s="14"/>
      <c r="BT220" s="14"/>
      <c r="BU220" s="49"/>
      <c r="BV220" s="49"/>
      <c r="BW220" s="49"/>
      <c r="BX220" s="49"/>
      <c r="BY220" s="49"/>
      <c r="BZ220" s="49"/>
      <c r="CA220" s="49"/>
      <c r="CB220" s="14"/>
      <c r="CC220" s="49"/>
      <c r="CD220" s="49"/>
      <c r="CE220" s="14"/>
      <c r="CF220" s="14"/>
      <c r="CG220" s="49"/>
      <c r="CH220" s="49"/>
      <c r="CI220" s="49"/>
      <c r="CJ220" s="49"/>
      <c r="CK220" s="49"/>
      <c r="CL220" s="49"/>
      <c r="CM220" s="49"/>
      <c r="CN220" s="49"/>
      <c r="CO220" s="49"/>
      <c r="CP220" s="49"/>
      <c r="CQ220" s="49"/>
      <c r="CR220" s="49"/>
      <c r="CS220" s="49"/>
      <c r="CT220" s="49"/>
      <c r="CU220" s="49"/>
      <c r="CV220" s="49"/>
      <c r="CW220" s="49"/>
      <c r="CX220" s="49"/>
      <c r="CY220" s="14"/>
      <c r="CZ220" s="14"/>
      <c r="DA220" s="49"/>
      <c r="DB220" s="49"/>
      <c r="DC220" s="49"/>
      <c r="DD220" s="49"/>
      <c r="DE220" s="49"/>
      <c r="DF220" s="49"/>
      <c r="DG220" s="49"/>
      <c r="DH220" s="49"/>
      <c r="DI220" s="49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49"/>
      <c r="DU220" s="49"/>
      <c r="DV220" s="49"/>
      <c r="DW220" s="49"/>
      <c r="DX220" s="49"/>
      <c r="DY220" s="49"/>
      <c r="DZ220" s="49"/>
      <c r="EA220" s="49"/>
      <c r="EB220" s="49"/>
      <c r="EC220" s="49"/>
      <c r="ED220" s="49"/>
      <c r="EE220" s="49"/>
      <c r="EF220" s="49"/>
      <c r="EG220" s="49"/>
      <c r="EH220" s="49"/>
      <c r="EI220" s="49"/>
      <c r="EJ220" s="49"/>
      <c r="EK220" s="49"/>
      <c r="EL220" s="49"/>
      <c r="EM220" s="14"/>
      <c r="EN220" s="49"/>
      <c r="EO220" s="49"/>
      <c r="EP220" s="49"/>
      <c r="EQ220" s="49"/>
      <c r="ER220" s="49"/>
      <c r="ES220" s="49"/>
      <c r="ET220" s="49"/>
      <c r="EU220" s="49"/>
      <c r="EV220" s="49"/>
      <c r="EW220" s="49"/>
      <c r="EX220" s="49"/>
      <c r="EY220" s="49"/>
      <c r="EZ220" s="49"/>
      <c r="FA220" s="49"/>
      <c r="FB220" s="49"/>
      <c r="FC220" s="49"/>
      <c r="FD220" s="49"/>
      <c r="FE220" s="49"/>
      <c r="FF220" s="49"/>
      <c r="FG220" s="14"/>
      <c r="FH220" s="49"/>
      <c r="FI220" s="49"/>
      <c r="FJ220" s="14"/>
      <c r="FK220" s="42"/>
      <c r="FL220" s="42"/>
      <c r="FM220" s="42"/>
      <c r="FN220" s="42"/>
      <c r="FO220" s="42"/>
      <c r="FP220" s="42"/>
      <c r="FQ220" s="42"/>
      <c r="FR220" s="42"/>
      <c r="FS220" s="42"/>
      <c r="FT220" s="42"/>
      <c r="FU220" s="42"/>
      <c r="FV220" s="42"/>
      <c r="FW220" s="42"/>
      <c r="FX220" s="42"/>
      <c r="FY220" s="42"/>
      <c r="FZ220" s="44">
        <v>218</v>
      </c>
      <c r="GA220" s="44" t="str">
        <f t="shared" si="79"/>
        <v>HEICAFLK</v>
      </c>
      <c r="GB220" s="44" t="s">
        <v>160</v>
      </c>
      <c r="GC220" s="44" t="s">
        <v>148</v>
      </c>
      <c r="GD220" s="44" t="s">
        <v>150</v>
      </c>
      <c r="GE220" s="44" t="s">
        <v>163</v>
      </c>
      <c r="GF220" s="44" t="s">
        <v>145</v>
      </c>
      <c r="GG220" s="44" t="s">
        <v>109</v>
      </c>
      <c r="GH220" s="44" t="s">
        <v>152</v>
      </c>
      <c r="GI220" s="44" t="s">
        <v>151</v>
      </c>
      <c r="GJ220" s="100" t="str">
        <f t="shared" ref="GJ220:GQ220" si="1293">VLOOKUP(GB220,$FM$3:$FN$15,2,FALSE)</f>
        <v>Saudiarabien</v>
      </c>
      <c r="GK220" s="100" t="str">
        <f t="shared" si="1293"/>
        <v>Elfenbenskusten</v>
      </c>
      <c r="GL220" s="100" t="str">
        <f t="shared" si="1293"/>
        <v>Irak</v>
      </c>
      <c r="GM220" s="100" t="str">
        <f t="shared" si="1293"/>
        <v>Haiti</v>
      </c>
      <c r="GN220" s="100" t="str">
        <f t="shared" si="1293"/>
        <v>Sydkorea</v>
      </c>
      <c r="GO220" s="100" t="str">
        <f t="shared" si="1293"/>
        <v>Sverige</v>
      </c>
      <c r="GP220" s="100" t="str">
        <f t="shared" si="1293"/>
        <v>Ghana</v>
      </c>
      <c r="GQ220" s="100" t="str">
        <f t="shared" si="1293"/>
        <v>Uzbekistan</v>
      </c>
      <c r="GR220" s="42" t="str">
        <f t="shared" si="81"/>
        <v/>
      </c>
      <c r="GS220" s="42"/>
      <c r="GT220" s="42"/>
      <c r="GU220" s="42"/>
      <c r="GV220" s="42"/>
      <c r="GW220" s="42"/>
      <c r="GX220" s="42"/>
    </row>
    <row r="221" spans="1:206" ht="14.25" customHeight="1" x14ac:dyDescent="0.35">
      <c r="A221" s="42"/>
      <c r="B221" s="43"/>
      <c r="C221" s="43"/>
      <c r="D221" s="43"/>
      <c r="E221" s="44"/>
      <c r="F221" s="43"/>
      <c r="G221" s="44"/>
      <c r="H221" s="44"/>
      <c r="I221" s="44"/>
      <c r="J221" s="57"/>
      <c r="K221" s="58"/>
      <c r="L221" s="158"/>
      <c r="M221" s="46"/>
      <c r="N221" s="46"/>
      <c r="O221" s="42"/>
      <c r="P221" s="42"/>
      <c r="Q221" s="42"/>
      <c r="R221" s="42"/>
      <c r="S221" s="42"/>
      <c r="T221" s="42"/>
      <c r="U221" s="42"/>
      <c r="V221" s="43"/>
      <c r="W221" s="42"/>
      <c r="X221" s="44"/>
      <c r="Y221" s="44"/>
      <c r="Z221" s="44"/>
      <c r="AA221" s="44"/>
      <c r="AB221" s="47"/>
      <c r="AC221" s="48"/>
      <c r="AD221" s="42"/>
      <c r="AE221" s="14"/>
      <c r="AF221" s="14"/>
      <c r="AG221" s="14"/>
      <c r="AH221" s="14"/>
      <c r="AI221" s="44"/>
      <c r="AJ221" s="44"/>
      <c r="AK221" s="44"/>
      <c r="AL221" s="57"/>
      <c r="AM221" s="58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49"/>
      <c r="BG221" s="49"/>
      <c r="BH221" s="49"/>
      <c r="BI221" s="49"/>
      <c r="BJ221" s="49"/>
      <c r="BK221" s="49"/>
      <c r="BL221" s="49"/>
      <c r="BM221" s="49"/>
      <c r="BN221" s="49"/>
      <c r="BO221" s="49"/>
      <c r="BP221" s="49"/>
      <c r="BQ221" s="49"/>
      <c r="BR221" s="14"/>
      <c r="BS221" s="14"/>
      <c r="BT221" s="14"/>
      <c r="BU221" s="49"/>
      <c r="BV221" s="49"/>
      <c r="BW221" s="49"/>
      <c r="BX221" s="49"/>
      <c r="BY221" s="49"/>
      <c r="BZ221" s="49"/>
      <c r="CA221" s="49"/>
      <c r="CB221" s="14"/>
      <c r="CC221" s="49"/>
      <c r="CD221" s="49"/>
      <c r="CE221" s="14"/>
      <c r="CF221" s="14"/>
      <c r="CG221" s="49"/>
      <c r="CH221" s="49"/>
      <c r="CI221" s="49"/>
      <c r="CJ221" s="49"/>
      <c r="CK221" s="49"/>
      <c r="CL221" s="49"/>
      <c r="CM221" s="49"/>
      <c r="CN221" s="49"/>
      <c r="CO221" s="49"/>
      <c r="CP221" s="49"/>
      <c r="CQ221" s="49"/>
      <c r="CR221" s="49"/>
      <c r="CS221" s="49"/>
      <c r="CT221" s="49"/>
      <c r="CU221" s="49"/>
      <c r="CV221" s="49"/>
      <c r="CW221" s="49"/>
      <c r="CX221" s="49"/>
      <c r="CY221" s="14"/>
      <c r="CZ221" s="14"/>
      <c r="DA221" s="49"/>
      <c r="DB221" s="49"/>
      <c r="DC221" s="49"/>
      <c r="DD221" s="49"/>
      <c r="DE221" s="49"/>
      <c r="DF221" s="49"/>
      <c r="DG221" s="49"/>
      <c r="DH221" s="49"/>
      <c r="DI221" s="49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49"/>
      <c r="DU221" s="49"/>
      <c r="DV221" s="49"/>
      <c r="DW221" s="49"/>
      <c r="DX221" s="49"/>
      <c r="DY221" s="49"/>
      <c r="DZ221" s="49"/>
      <c r="EA221" s="49"/>
      <c r="EB221" s="49"/>
      <c r="EC221" s="49"/>
      <c r="ED221" s="49"/>
      <c r="EE221" s="49"/>
      <c r="EF221" s="49"/>
      <c r="EG221" s="49"/>
      <c r="EH221" s="49"/>
      <c r="EI221" s="49"/>
      <c r="EJ221" s="49"/>
      <c r="EK221" s="49"/>
      <c r="EL221" s="49"/>
      <c r="EM221" s="14"/>
      <c r="EN221" s="49"/>
      <c r="EO221" s="49"/>
      <c r="EP221" s="49"/>
      <c r="EQ221" s="49"/>
      <c r="ER221" s="49"/>
      <c r="ES221" s="49"/>
      <c r="ET221" s="49"/>
      <c r="EU221" s="49"/>
      <c r="EV221" s="49"/>
      <c r="EW221" s="49"/>
      <c r="EX221" s="49"/>
      <c r="EY221" s="49"/>
      <c r="EZ221" s="49"/>
      <c r="FA221" s="49"/>
      <c r="FB221" s="49"/>
      <c r="FC221" s="49"/>
      <c r="FD221" s="49"/>
      <c r="FE221" s="49"/>
      <c r="FF221" s="49"/>
      <c r="FG221" s="14"/>
      <c r="FH221" s="49"/>
      <c r="FI221" s="49"/>
      <c r="FJ221" s="14"/>
      <c r="FK221" s="42"/>
      <c r="FL221" s="42"/>
      <c r="FM221" s="42"/>
      <c r="FN221" s="42"/>
      <c r="FO221" s="42"/>
      <c r="FP221" s="42"/>
      <c r="FQ221" s="42"/>
      <c r="FR221" s="42"/>
      <c r="FS221" s="42"/>
      <c r="FT221" s="42"/>
      <c r="FU221" s="42"/>
      <c r="FV221" s="42"/>
      <c r="FW221" s="42"/>
      <c r="FX221" s="42"/>
      <c r="FY221" s="42"/>
      <c r="FZ221" s="44">
        <v>219</v>
      </c>
      <c r="GA221" s="44" t="str">
        <f t="shared" si="79"/>
        <v>HJECAFLI</v>
      </c>
      <c r="GB221" s="44" t="s">
        <v>160</v>
      </c>
      <c r="GC221" s="44" t="s">
        <v>159</v>
      </c>
      <c r="GD221" s="44" t="s">
        <v>148</v>
      </c>
      <c r="GE221" s="44" t="s">
        <v>163</v>
      </c>
      <c r="GF221" s="44" t="s">
        <v>145</v>
      </c>
      <c r="GG221" s="44" t="s">
        <v>109</v>
      </c>
      <c r="GH221" s="44" t="s">
        <v>152</v>
      </c>
      <c r="GI221" s="44" t="s">
        <v>150</v>
      </c>
      <c r="GJ221" s="100" t="str">
        <f t="shared" ref="GJ221:GQ221" si="1294">VLOOKUP(GB221,$FM$3:$FN$15,2,FALSE)</f>
        <v>Saudiarabien</v>
      </c>
      <c r="GK221" s="100" t="str">
        <f t="shared" si="1294"/>
        <v>Österrike</v>
      </c>
      <c r="GL221" s="100" t="str">
        <f t="shared" si="1294"/>
        <v>Elfenbenskusten</v>
      </c>
      <c r="GM221" s="100" t="str">
        <f t="shared" si="1294"/>
        <v>Haiti</v>
      </c>
      <c r="GN221" s="100" t="str">
        <f t="shared" si="1294"/>
        <v>Sydkorea</v>
      </c>
      <c r="GO221" s="100" t="str">
        <f t="shared" si="1294"/>
        <v>Sverige</v>
      </c>
      <c r="GP221" s="100" t="str">
        <f t="shared" si="1294"/>
        <v>Ghana</v>
      </c>
      <c r="GQ221" s="100" t="str">
        <f t="shared" si="1294"/>
        <v>Irak</v>
      </c>
      <c r="GR221" s="42" t="str">
        <f t="shared" si="81"/>
        <v/>
      </c>
      <c r="GS221" s="42"/>
      <c r="GT221" s="42"/>
      <c r="GU221" s="42"/>
      <c r="GV221" s="42"/>
      <c r="GW221" s="42"/>
      <c r="GX221" s="42"/>
    </row>
    <row r="222" spans="1:206" ht="14.25" customHeight="1" x14ac:dyDescent="0.35">
      <c r="A222" s="42"/>
      <c r="B222" s="43"/>
      <c r="C222" s="43"/>
      <c r="D222" s="43"/>
      <c r="E222" s="44"/>
      <c r="F222" s="43"/>
      <c r="G222" s="44"/>
      <c r="H222" s="44"/>
      <c r="I222" s="44"/>
      <c r="J222" s="57"/>
      <c r="K222" s="58"/>
      <c r="L222" s="158"/>
      <c r="M222" s="46"/>
      <c r="N222" s="46"/>
      <c r="O222" s="42"/>
      <c r="P222" s="42"/>
      <c r="Q222" s="42"/>
      <c r="R222" s="42"/>
      <c r="S222" s="42"/>
      <c r="T222" s="42"/>
      <c r="U222" s="42"/>
      <c r="V222" s="43"/>
      <c r="W222" s="42"/>
      <c r="X222" s="44"/>
      <c r="Y222" s="44"/>
      <c r="Z222" s="44"/>
      <c r="AA222" s="44"/>
      <c r="AB222" s="47"/>
      <c r="AC222" s="48"/>
      <c r="AD222" s="42"/>
      <c r="AE222" s="14"/>
      <c r="AF222" s="14"/>
      <c r="AG222" s="14"/>
      <c r="AH222" s="14"/>
      <c r="AI222" s="44"/>
      <c r="AJ222" s="44"/>
      <c r="AK222" s="44"/>
      <c r="AL222" s="57"/>
      <c r="AM222" s="58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49"/>
      <c r="BJ222" s="49"/>
      <c r="BK222" s="49"/>
      <c r="BL222" s="49"/>
      <c r="BM222" s="49"/>
      <c r="BN222" s="49"/>
      <c r="BO222" s="49"/>
      <c r="BP222" s="49"/>
      <c r="BQ222" s="49"/>
      <c r="BR222" s="14"/>
      <c r="BS222" s="14"/>
      <c r="BT222" s="14"/>
      <c r="BU222" s="49"/>
      <c r="BV222" s="49"/>
      <c r="BW222" s="49"/>
      <c r="BX222" s="49"/>
      <c r="BY222" s="49"/>
      <c r="BZ222" s="49"/>
      <c r="CA222" s="49"/>
      <c r="CB222" s="14"/>
      <c r="CC222" s="49"/>
      <c r="CD222" s="49"/>
      <c r="CE222" s="14"/>
      <c r="CF222" s="14"/>
      <c r="CG222" s="49"/>
      <c r="CH222" s="49"/>
      <c r="CI222" s="49"/>
      <c r="CJ222" s="49"/>
      <c r="CK222" s="49"/>
      <c r="CL222" s="49"/>
      <c r="CM222" s="49"/>
      <c r="CN222" s="49"/>
      <c r="CO222" s="49"/>
      <c r="CP222" s="49"/>
      <c r="CQ222" s="49"/>
      <c r="CR222" s="49"/>
      <c r="CS222" s="49"/>
      <c r="CT222" s="49"/>
      <c r="CU222" s="49"/>
      <c r="CV222" s="49"/>
      <c r="CW222" s="49"/>
      <c r="CX222" s="49"/>
      <c r="CY222" s="14"/>
      <c r="CZ222" s="14"/>
      <c r="DA222" s="49"/>
      <c r="DB222" s="49"/>
      <c r="DC222" s="49"/>
      <c r="DD222" s="49"/>
      <c r="DE222" s="49"/>
      <c r="DF222" s="49"/>
      <c r="DG222" s="49"/>
      <c r="DH222" s="49"/>
      <c r="DI222" s="49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49"/>
      <c r="DU222" s="49"/>
      <c r="DV222" s="49"/>
      <c r="DW222" s="49"/>
      <c r="DX222" s="49"/>
      <c r="DY222" s="49"/>
      <c r="DZ222" s="49"/>
      <c r="EA222" s="49"/>
      <c r="EB222" s="49"/>
      <c r="EC222" s="49"/>
      <c r="ED222" s="49"/>
      <c r="EE222" s="49"/>
      <c r="EF222" s="49"/>
      <c r="EG222" s="49"/>
      <c r="EH222" s="49"/>
      <c r="EI222" s="49"/>
      <c r="EJ222" s="49"/>
      <c r="EK222" s="49"/>
      <c r="EL222" s="49"/>
      <c r="EM222" s="14"/>
      <c r="EN222" s="49"/>
      <c r="EO222" s="49"/>
      <c r="EP222" s="49"/>
      <c r="EQ222" s="49"/>
      <c r="ER222" s="49"/>
      <c r="ES222" s="49"/>
      <c r="ET222" s="49"/>
      <c r="EU222" s="49"/>
      <c r="EV222" s="49"/>
      <c r="EW222" s="49"/>
      <c r="EX222" s="49"/>
      <c r="EY222" s="49"/>
      <c r="EZ222" s="49"/>
      <c r="FA222" s="49"/>
      <c r="FB222" s="49"/>
      <c r="FC222" s="49"/>
      <c r="FD222" s="49"/>
      <c r="FE222" s="49"/>
      <c r="FF222" s="49"/>
      <c r="FG222" s="14"/>
      <c r="FH222" s="49"/>
      <c r="FI222" s="49"/>
      <c r="FJ222" s="14"/>
      <c r="FK222" s="42"/>
      <c r="FL222" s="42"/>
      <c r="FM222" s="42"/>
      <c r="FN222" s="42"/>
      <c r="FO222" s="42"/>
      <c r="FP222" s="42"/>
      <c r="FQ222" s="42"/>
      <c r="FR222" s="42"/>
      <c r="FS222" s="42"/>
      <c r="FT222" s="42"/>
      <c r="FU222" s="42"/>
      <c r="FV222" s="42"/>
      <c r="FW222" s="42"/>
      <c r="FX222" s="42"/>
      <c r="FY222" s="42"/>
      <c r="FZ222" s="44">
        <v>220</v>
      </c>
      <c r="GA222" s="44" t="str">
        <f t="shared" si="79"/>
        <v>HJECAFIK</v>
      </c>
      <c r="GB222" s="44" t="s">
        <v>160</v>
      </c>
      <c r="GC222" s="44" t="s">
        <v>159</v>
      </c>
      <c r="GD222" s="44" t="s">
        <v>148</v>
      </c>
      <c r="GE222" s="44" t="s">
        <v>163</v>
      </c>
      <c r="GF222" s="44" t="s">
        <v>145</v>
      </c>
      <c r="GG222" s="44" t="s">
        <v>109</v>
      </c>
      <c r="GH222" s="44" t="s">
        <v>150</v>
      </c>
      <c r="GI222" s="44" t="s">
        <v>151</v>
      </c>
      <c r="GJ222" s="100" t="str">
        <f t="shared" ref="GJ222:GQ222" si="1295">VLOOKUP(GB222,$FM$3:$FN$15,2,FALSE)</f>
        <v>Saudiarabien</v>
      </c>
      <c r="GK222" s="100" t="str">
        <f t="shared" si="1295"/>
        <v>Österrike</v>
      </c>
      <c r="GL222" s="100" t="str">
        <f t="shared" si="1295"/>
        <v>Elfenbenskusten</v>
      </c>
      <c r="GM222" s="100" t="str">
        <f t="shared" si="1295"/>
        <v>Haiti</v>
      </c>
      <c r="GN222" s="100" t="str">
        <f t="shared" si="1295"/>
        <v>Sydkorea</v>
      </c>
      <c r="GO222" s="100" t="str">
        <f t="shared" si="1295"/>
        <v>Sverige</v>
      </c>
      <c r="GP222" s="100" t="str">
        <f t="shared" si="1295"/>
        <v>Irak</v>
      </c>
      <c r="GQ222" s="100" t="str">
        <f t="shared" si="1295"/>
        <v>Uzbekistan</v>
      </c>
      <c r="GR222" s="42" t="str">
        <f t="shared" si="81"/>
        <v/>
      </c>
      <c r="GS222" s="42"/>
      <c r="GT222" s="42"/>
      <c r="GU222" s="42"/>
      <c r="GV222" s="42"/>
      <c r="GW222" s="42"/>
      <c r="GX222" s="42"/>
    </row>
    <row r="223" spans="1:206" ht="14.25" customHeight="1" x14ac:dyDescent="0.35">
      <c r="A223" s="42"/>
      <c r="B223" s="43"/>
      <c r="C223" s="43"/>
      <c r="D223" s="43"/>
      <c r="E223" s="44"/>
      <c r="F223" s="43"/>
      <c r="G223" s="44"/>
      <c r="H223" s="44"/>
      <c r="I223" s="44"/>
      <c r="J223" s="57"/>
      <c r="K223" s="58"/>
      <c r="L223" s="158"/>
      <c r="M223" s="46"/>
      <c r="N223" s="46"/>
      <c r="O223" s="42"/>
      <c r="P223" s="42"/>
      <c r="Q223" s="42"/>
      <c r="R223" s="42"/>
      <c r="S223" s="42"/>
      <c r="T223" s="42"/>
      <c r="U223" s="42"/>
      <c r="V223" s="43"/>
      <c r="W223" s="42"/>
      <c r="X223" s="44"/>
      <c r="Y223" s="44"/>
      <c r="Z223" s="44"/>
      <c r="AA223" s="44"/>
      <c r="AB223" s="47"/>
      <c r="AC223" s="48"/>
      <c r="AD223" s="42"/>
      <c r="AE223" s="14"/>
      <c r="AF223" s="14"/>
      <c r="AG223" s="14"/>
      <c r="AH223" s="14"/>
      <c r="AI223" s="44"/>
      <c r="AJ223" s="44"/>
      <c r="AK223" s="44"/>
      <c r="AL223" s="57"/>
      <c r="AM223" s="58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9"/>
      <c r="BJ223" s="49"/>
      <c r="BK223" s="49"/>
      <c r="BL223" s="49"/>
      <c r="BM223" s="49"/>
      <c r="BN223" s="49"/>
      <c r="BO223" s="49"/>
      <c r="BP223" s="49"/>
      <c r="BQ223" s="49"/>
      <c r="BR223" s="14"/>
      <c r="BS223" s="14"/>
      <c r="BT223" s="14"/>
      <c r="BU223" s="49"/>
      <c r="BV223" s="49"/>
      <c r="BW223" s="49"/>
      <c r="BX223" s="49"/>
      <c r="BY223" s="49"/>
      <c r="BZ223" s="49"/>
      <c r="CA223" s="49"/>
      <c r="CB223" s="14"/>
      <c r="CC223" s="49"/>
      <c r="CD223" s="49"/>
      <c r="CE223" s="14"/>
      <c r="CF223" s="14"/>
      <c r="CG223" s="49"/>
      <c r="CH223" s="49"/>
      <c r="CI223" s="49"/>
      <c r="CJ223" s="49"/>
      <c r="CK223" s="49"/>
      <c r="CL223" s="49"/>
      <c r="CM223" s="49"/>
      <c r="CN223" s="49"/>
      <c r="CO223" s="49"/>
      <c r="CP223" s="49"/>
      <c r="CQ223" s="49"/>
      <c r="CR223" s="49"/>
      <c r="CS223" s="49"/>
      <c r="CT223" s="49"/>
      <c r="CU223" s="49"/>
      <c r="CV223" s="49"/>
      <c r="CW223" s="49"/>
      <c r="CX223" s="49"/>
      <c r="CY223" s="14"/>
      <c r="CZ223" s="14"/>
      <c r="DA223" s="49"/>
      <c r="DB223" s="49"/>
      <c r="DC223" s="49"/>
      <c r="DD223" s="49"/>
      <c r="DE223" s="49"/>
      <c r="DF223" s="49"/>
      <c r="DG223" s="49"/>
      <c r="DH223" s="49"/>
      <c r="DI223" s="49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49"/>
      <c r="DU223" s="49"/>
      <c r="DV223" s="49"/>
      <c r="DW223" s="49"/>
      <c r="DX223" s="49"/>
      <c r="DY223" s="49"/>
      <c r="DZ223" s="49"/>
      <c r="EA223" s="49"/>
      <c r="EB223" s="49"/>
      <c r="EC223" s="49"/>
      <c r="ED223" s="49"/>
      <c r="EE223" s="49"/>
      <c r="EF223" s="49"/>
      <c r="EG223" s="49"/>
      <c r="EH223" s="49"/>
      <c r="EI223" s="49"/>
      <c r="EJ223" s="49"/>
      <c r="EK223" s="49"/>
      <c r="EL223" s="49"/>
      <c r="EM223" s="14"/>
      <c r="EN223" s="49"/>
      <c r="EO223" s="49"/>
      <c r="EP223" s="49"/>
      <c r="EQ223" s="49"/>
      <c r="ER223" s="49"/>
      <c r="ES223" s="49"/>
      <c r="ET223" s="49"/>
      <c r="EU223" s="49"/>
      <c r="EV223" s="49"/>
      <c r="EW223" s="49"/>
      <c r="EX223" s="49"/>
      <c r="EY223" s="49"/>
      <c r="EZ223" s="49"/>
      <c r="FA223" s="49"/>
      <c r="FB223" s="49"/>
      <c r="FC223" s="49"/>
      <c r="FD223" s="49"/>
      <c r="FE223" s="49"/>
      <c r="FF223" s="49"/>
      <c r="FG223" s="14"/>
      <c r="FH223" s="49"/>
      <c r="FI223" s="49"/>
      <c r="FJ223" s="14"/>
      <c r="FK223" s="42"/>
      <c r="FL223" s="42"/>
      <c r="FM223" s="42"/>
      <c r="FN223" s="42"/>
      <c r="FO223" s="42"/>
      <c r="FP223" s="42"/>
      <c r="FQ223" s="42"/>
      <c r="FR223" s="42"/>
      <c r="FS223" s="42"/>
      <c r="FT223" s="42"/>
      <c r="FU223" s="42"/>
      <c r="FV223" s="42"/>
      <c r="FW223" s="42"/>
      <c r="FX223" s="42"/>
      <c r="FY223" s="42"/>
      <c r="FZ223" s="44">
        <v>221</v>
      </c>
      <c r="GA223" s="44" t="str">
        <f t="shared" si="79"/>
        <v>EGJCAFLK</v>
      </c>
      <c r="GB223" s="44" t="s">
        <v>148</v>
      </c>
      <c r="GC223" s="44" t="s">
        <v>149</v>
      </c>
      <c r="GD223" s="44" t="s">
        <v>159</v>
      </c>
      <c r="GE223" s="44" t="s">
        <v>163</v>
      </c>
      <c r="GF223" s="44" t="s">
        <v>145</v>
      </c>
      <c r="GG223" s="44" t="s">
        <v>109</v>
      </c>
      <c r="GH223" s="44" t="s">
        <v>152</v>
      </c>
      <c r="GI223" s="44" t="s">
        <v>151</v>
      </c>
      <c r="GJ223" s="100" t="str">
        <f t="shared" ref="GJ223:GQ223" si="1296">VLOOKUP(GB223,$FM$3:$FN$15,2,FALSE)</f>
        <v>Elfenbenskusten</v>
      </c>
      <c r="GK223" s="100" t="str">
        <f t="shared" si="1296"/>
        <v>Iran</v>
      </c>
      <c r="GL223" s="100" t="str">
        <f t="shared" si="1296"/>
        <v>Österrike</v>
      </c>
      <c r="GM223" s="100" t="str">
        <f t="shared" si="1296"/>
        <v>Haiti</v>
      </c>
      <c r="GN223" s="100" t="str">
        <f t="shared" si="1296"/>
        <v>Sydkorea</v>
      </c>
      <c r="GO223" s="100" t="str">
        <f t="shared" si="1296"/>
        <v>Sverige</v>
      </c>
      <c r="GP223" s="100" t="str">
        <f t="shared" si="1296"/>
        <v>Ghana</v>
      </c>
      <c r="GQ223" s="100" t="str">
        <f t="shared" si="1296"/>
        <v>Uzbekistan</v>
      </c>
      <c r="GR223" s="42" t="str">
        <f t="shared" si="81"/>
        <v/>
      </c>
      <c r="GS223" s="42"/>
      <c r="GT223" s="42"/>
      <c r="GU223" s="42"/>
      <c r="GV223" s="42"/>
      <c r="GW223" s="42"/>
      <c r="GX223" s="42"/>
    </row>
    <row r="224" spans="1:206" ht="14.25" customHeight="1" x14ac:dyDescent="0.35">
      <c r="A224" s="42"/>
      <c r="B224" s="43"/>
      <c r="C224" s="43"/>
      <c r="D224" s="43"/>
      <c r="E224" s="44"/>
      <c r="F224" s="43"/>
      <c r="G224" s="44"/>
      <c r="H224" s="44"/>
      <c r="I224" s="44"/>
      <c r="J224" s="57"/>
      <c r="K224" s="58"/>
      <c r="L224" s="158"/>
      <c r="M224" s="46"/>
      <c r="N224" s="46"/>
      <c r="O224" s="42"/>
      <c r="P224" s="42"/>
      <c r="Q224" s="42"/>
      <c r="R224" s="42"/>
      <c r="S224" s="42"/>
      <c r="T224" s="42"/>
      <c r="U224" s="42"/>
      <c r="V224" s="43"/>
      <c r="W224" s="42"/>
      <c r="X224" s="44"/>
      <c r="Y224" s="44"/>
      <c r="Z224" s="44"/>
      <c r="AA224" s="44"/>
      <c r="AB224" s="47"/>
      <c r="AC224" s="48"/>
      <c r="AD224" s="42"/>
      <c r="AE224" s="14"/>
      <c r="AF224" s="14"/>
      <c r="AG224" s="14"/>
      <c r="AH224" s="14"/>
      <c r="AI224" s="44"/>
      <c r="AJ224" s="44"/>
      <c r="AK224" s="44"/>
      <c r="AL224" s="57"/>
      <c r="AM224" s="58"/>
      <c r="AN224" s="49"/>
      <c r="AO224" s="49"/>
      <c r="AP224" s="49"/>
      <c r="AQ224" s="49"/>
      <c r="AR224" s="49"/>
      <c r="AS224" s="49"/>
      <c r="AT224" s="49"/>
      <c r="AU224" s="49"/>
      <c r="AV224" s="49"/>
      <c r="AW224" s="49"/>
      <c r="AX224" s="49"/>
      <c r="AY224" s="49"/>
      <c r="AZ224" s="49"/>
      <c r="BA224" s="49"/>
      <c r="BB224" s="49"/>
      <c r="BC224" s="49"/>
      <c r="BD224" s="49"/>
      <c r="BE224" s="49"/>
      <c r="BF224" s="49"/>
      <c r="BG224" s="49"/>
      <c r="BH224" s="49"/>
      <c r="BI224" s="49"/>
      <c r="BJ224" s="49"/>
      <c r="BK224" s="49"/>
      <c r="BL224" s="49"/>
      <c r="BM224" s="49"/>
      <c r="BN224" s="49"/>
      <c r="BO224" s="49"/>
      <c r="BP224" s="49"/>
      <c r="BQ224" s="49"/>
      <c r="BR224" s="14"/>
      <c r="BS224" s="14"/>
      <c r="BT224" s="14"/>
      <c r="BU224" s="49"/>
      <c r="BV224" s="49"/>
      <c r="BW224" s="49"/>
      <c r="BX224" s="49"/>
      <c r="BY224" s="49"/>
      <c r="BZ224" s="49"/>
      <c r="CA224" s="49"/>
      <c r="CB224" s="14"/>
      <c r="CC224" s="49"/>
      <c r="CD224" s="49"/>
      <c r="CE224" s="14"/>
      <c r="CF224" s="14"/>
      <c r="CG224" s="49"/>
      <c r="CH224" s="49"/>
      <c r="CI224" s="49"/>
      <c r="CJ224" s="49"/>
      <c r="CK224" s="49"/>
      <c r="CL224" s="49"/>
      <c r="CM224" s="49"/>
      <c r="CN224" s="49"/>
      <c r="CO224" s="49"/>
      <c r="CP224" s="49"/>
      <c r="CQ224" s="49"/>
      <c r="CR224" s="49"/>
      <c r="CS224" s="49"/>
      <c r="CT224" s="49"/>
      <c r="CU224" s="49"/>
      <c r="CV224" s="49"/>
      <c r="CW224" s="49"/>
      <c r="CX224" s="49"/>
      <c r="CY224" s="14"/>
      <c r="CZ224" s="14"/>
      <c r="DA224" s="49"/>
      <c r="DB224" s="49"/>
      <c r="DC224" s="49"/>
      <c r="DD224" s="49"/>
      <c r="DE224" s="49"/>
      <c r="DF224" s="49"/>
      <c r="DG224" s="49"/>
      <c r="DH224" s="49"/>
      <c r="DI224" s="49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49"/>
      <c r="DU224" s="49"/>
      <c r="DV224" s="49"/>
      <c r="DW224" s="49"/>
      <c r="DX224" s="49"/>
      <c r="DY224" s="49"/>
      <c r="DZ224" s="49"/>
      <c r="EA224" s="49"/>
      <c r="EB224" s="49"/>
      <c r="EC224" s="49"/>
      <c r="ED224" s="49"/>
      <c r="EE224" s="49"/>
      <c r="EF224" s="49"/>
      <c r="EG224" s="49"/>
      <c r="EH224" s="49"/>
      <c r="EI224" s="49"/>
      <c r="EJ224" s="49"/>
      <c r="EK224" s="49"/>
      <c r="EL224" s="49"/>
      <c r="EM224" s="14"/>
      <c r="EN224" s="49"/>
      <c r="EO224" s="49"/>
      <c r="EP224" s="49"/>
      <c r="EQ224" s="49"/>
      <c r="ER224" s="49"/>
      <c r="ES224" s="49"/>
      <c r="ET224" s="49"/>
      <c r="EU224" s="49"/>
      <c r="EV224" s="49"/>
      <c r="EW224" s="49"/>
      <c r="EX224" s="49"/>
      <c r="EY224" s="49"/>
      <c r="EZ224" s="49"/>
      <c r="FA224" s="49"/>
      <c r="FB224" s="49"/>
      <c r="FC224" s="49"/>
      <c r="FD224" s="49"/>
      <c r="FE224" s="49"/>
      <c r="FF224" s="49"/>
      <c r="FG224" s="14"/>
      <c r="FH224" s="49"/>
      <c r="FI224" s="49"/>
      <c r="FJ224" s="14"/>
      <c r="FK224" s="42"/>
      <c r="FL224" s="42"/>
      <c r="FM224" s="42"/>
      <c r="FN224" s="42"/>
      <c r="FO224" s="42"/>
      <c r="FP224" s="42"/>
      <c r="FQ224" s="42"/>
      <c r="FR224" s="42"/>
      <c r="FS224" s="42"/>
      <c r="FT224" s="42"/>
      <c r="FU224" s="42"/>
      <c r="FV224" s="42"/>
      <c r="FW224" s="42"/>
      <c r="FX224" s="42"/>
      <c r="FY224" s="42"/>
      <c r="FZ224" s="44">
        <v>222</v>
      </c>
      <c r="GA224" s="44" t="str">
        <f t="shared" si="79"/>
        <v>EGICAFLK</v>
      </c>
      <c r="GB224" s="44" t="s">
        <v>148</v>
      </c>
      <c r="GC224" s="44" t="s">
        <v>149</v>
      </c>
      <c r="GD224" s="44" t="s">
        <v>150</v>
      </c>
      <c r="GE224" s="44" t="s">
        <v>163</v>
      </c>
      <c r="GF224" s="44" t="s">
        <v>145</v>
      </c>
      <c r="GG224" s="44" t="s">
        <v>109</v>
      </c>
      <c r="GH224" s="44" t="s">
        <v>152</v>
      </c>
      <c r="GI224" s="44" t="s">
        <v>151</v>
      </c>
      <c r="GJ224" s="100" t="str">
        <f t="shared" ref="GJ224:GQ224" si="1297">VLOOKUP(GB224,$FM$3:$FN$15,2,FALSE)</f>
        <v>Elfenbenskusten</v>
      </c>
      <c r="GK224" s="100" t="str">
        <f t="shared" si="1297"/>
        <v>Iran</v>
      </c>
      <c r="GL224" s="100" t="str">
        <f t="shared" si="1297"/>
        <v>Irak</v>
      </c>
      <c r="GM224" s="100" t="str">
        <f t="shared" si="1297"/>
        <v>Haiti</v>
      </c>
      <c r="GN224" s="100" t="str">
        <f t="shared" si="1297"/>
        <v>Sydkorea</v>
      </c>
      <c r="GO224" s="100" t="str">
        <f t="shared" si="1297"/>
        <v>Sverige</v>
      </c>
      <c r="GP224" s="100" t="str">
        <f t="shared" si="1297"/>
        <v>Ghana</v>
      </c>
      <c r="GQ224" s="100" t="str">
        <f t="shared" si="1297"/>
        <v>Uzbekistan</v>
      </c>
      <c r="GR224" s="42" t="str">
        <f t="shared" si="81"/>
        <v/>
      </c>
      <c r="GS224" s="42"/>
      <c r="GT224" s="42"/>
      <c r="GU224" s="42"/>
      <c r="GV224" s="42"/>
      <c r="GW224" s="42"/>
      <c r="GX224" s="42"/>
    </row>
    <row r="225" spans="1:206" ht="14.25" customHeight="1" x14ac:dyDescent="0.35">
      <c r="A225" s="42"/>
      <c r="B225" s="43"/>
      <c r="C225" s="43"/>
      <c r="D225" s="43"/>
      <c r="E225" s="44"/>
      <c r="F225" s="43"/>
      <c r="G225" s="44"/>
      <c r="H225" s="44"/>
      <c r="I225" s="44"/>
      <c r="J225" s="57"/>
      <c r="K225" s="58"/>
      <c r="L225" s="158"/>
      <c r="M225" s="46"/>
      <c r="N225" s="46"/>
      <c r="O225" s="42"/>
      <c r="P225" s="42"/>
      <c r="Q225" s="42"/>
      <c r="R225" s="42"/>
      <c r="S225" s="42"/>
      <c r="T225" s="42"/>
      <c r="U225" s="42"/>
      <c r="V225" s="43"/>
      <c r="W225" s="42"/>
      <c r="X225" s="44"/>
      <c r="Y225" s="44"/>
      <c r="Z225" s="44"/>
      <c r="AA225" s="44"/>
      <c r="AB225" s="47"/>
      <c r="AC225" s="48"/>
      <c r="AD225" s="42"/>
      <c r="AE225" s="14"/>
      <c r="AF225" s="14"/>
      <c r="AG225" s="14"/>
      <c r="AH225" s="14"/>
      <c r="AI225" s="44"/>
      <c r="AJ225" s="44"/>
      <c r="AK225" s="44"/>
      <c r="AL225" s="57"/>
      <c r="AM225" s="58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49"/>
      <c r="BG225" s="49"/>
      <c r="BH225" s="49"/>
      <c r="BI225" s="49"/>
      <c r="BJ225" s="49"/>
      <c r="BK225" s="49"/>
      <c r="BL225" s="49"/>
      <c r="BM225" s="49"/>
      <c r="BN225" s="49"/>
      <c r="BO225" s="49"/>
      <c r="BP225" s="49"/>
      <c r="BQ225" s="49"/>
      <c r="BR225" s="14"/>
      <c r="BS225" s="14"/>
      <c r="BT225" s="14"/>
      <c r="BU225" s="49"/>
      <c r="BV225" s="49"/>
      <c r="BW225" s="49"/>
      <c r="BX225" s="49"/>
      <c r="BY225" s="49"/>
      <c r="BZ225" s="49"/>
      <c r="CA225" s="49"/>
      <c r="CB225" s="14"/>
      <c r="CC225" s="49"/>
      <c r="CD225" s="49"/>
      <c r="CE225" s="14"/>
      <c r="CF225" s="14"/>
      <c r="CG225" s="49"/>
      <c r="CH225" s="49"/>
      <c r="CI225" s="49"/>
      <c r="CJ225" s="49"/>
      <c r="CK225" s="49"/>
      <c r="CL225" s="49"/>
      <c r="CM225" s="49"/>
      <c r="CN225" s="49"/>
      <c r="CO225" s="49"/>
      <c r="CP225" s="49"/>
      <c r="CQ225" s="49"/>
      <c r="CR225" s="49"/>
      <c r="CS225" s="49"/>
      <c r="CT225" s="49"/>
      <c r="CU225" s="49"/>
      <c r="CV225" s="49"/>
      <c r="CW225" s="49"/>
      <c r="CX225" s="49"/>
      <c r="CY225" s="14"/>
      <c r="CZ225" s="14"/>
      <c r="DA225" s="49"/>
      <c r="DB225" s="49"/>
      <c r="DC225" s="49"/>
      <c r="DD225" s="49"/>
      <c r="DE225" s="49"/>
      <c r="DF225" s="49"/>
      <c r="DG225" s="49"/>
      <c r="DH225" s="49"/>
      <c r="DI225" s="49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49"/>
      <c r="DU225" s="49"/>
      <c r="DV225" s="49"/>
      <c r="DW225" s="49"/>
      <c r="DX225" s="49"/>
      <c r="DY225" s="49"/>
      <c r="DZ225" s="49"/>
      <c r="EA225" s="49"/>
      <c r="EB225" s="49"/>
      <c r="EC225" s="49"/>
      <c r="ED225" s="49"/>
      <c r="EE225" s="49"/>
      <c r="EF225" s="49"/>
      <c r="EG225" s="49"/>
      <c r="EH225" s="49"/>
      <c r="EI225" s="49"/>
      <c r="EJ225" s="49"/>
      <c r="EK225" s="49"/>
      <c r="EL225" s="49"/>
      <c r="EM225" s="14"/>
      <c r="EN225" s="49"/>
      <c r="EO225" s="49"/>
      <c r="EP225" s="49"/>
      <c r="EQ225" s="49"/>
      <c r="ER225" s="49"/>
      <c r="ES225" s="49"/>
      <c r="ET225" s="49"/>
      <c r="EU225" s="49"/>
      <c r="EV225" s="49"/>
      <c r="EW225" s="49"/>
      <c r="EX225" s="49"/>
      <c r="EY225" s="49"/>
      <c r="EZ225" s="49"/>
      <c r="FA225" s="49"/>
      <c r="FB225" s="49"/>
      <c r="FC225" s="49"/>
      <c r="FD225" s="49"/>
      <c r="FE225" s="49"/>
      <c r="FF225" s="49"/>
      <c r="FG225" s="14"/>
      <c r="FH225" s="49"/>
      <c r="FI225" s="49"/>
      <c r="FJ225" s="14"/>
      <c r="FK225" s="42"/>
      <c r="FL225" s="42"/>
      <c r="FM225" s="42"/>
      <c r="FN225" s="42"/>
      <c r="FO225" s="42"/>
      <c r="FP225" s="42"/>
      <c r="FQ225" s="42"/>
      <c r="FR225" s="42"/>
      <c r="FS225" s="42"/>
      <c r="FT225" s="42"/>
      <c r="FU225" s="42"/>
      <c r="FV225" s="42"/>
      <c r="FW225" s="42"/>
      <c r="FX225" s="42"/>
      <c r="FY225" s="42"/>
      <c r="FZ225" s="44">
        <v>223</v>
      </c>
      <c r="GA225" s="44" t="str">
        <f t="shared" si="79"/>
        <v>EGJCAFLI</v>
      </c>
      <c r="GB225" s="44" t="s">
        <v>148</v>
      </c>
      <c r="GC225" s="44" t="s">
        <v>149</v>
      </c>
      <c r="GD225" s="44" t="s">
        <v>159</v>
      </c>
      <c r="GE225" s="44" t="s">
        <v>163</v>
      </c>
      <c r="GF225" s="44" t="s">
        <v>145</v>
      </c>
      <c r="GG225" s="44" t="s">
        <v>109</v>
      </c>
      <c r="GH225" s="44" t="s">
        <v>152</v>
      </c>
      <c r="GI225" s="44" t="s">
        <v>150</v>
      </c>
      <c r="GJ225" s="100" t="str">
        <f t="shared" ref="GJ225:GQ225" si="1298">VLOOKUP(GB225,$FM$3:$FN$15,2,FALSE)</f>
        <v>Elfenbenskusten</v>
      </c>
      <c r="GK225" s="100" t="str">
        <f t="shared" si="1298"/>
        <v>Iran</v>
      </c>
      <c r="GL225" s="100" t="str">
        <f t="shared" si="1298"/>
        <v>Österrike</v>
      </c>
      <c r="GM225" s="100" t="str">
        <f t="shared" si="1298"/>
        <v>Haiti</v>
      </c>
      <c r="GN225" s="100" t="str">
        <f t="shared" si="1298"/>
        <v>Sydkorea</v>
      </c>
      <c r="GO225" s="100" t="str">
        <f t="shared" si="1298"/>
        <v>Sverige</v>
      </c>
      <c r="GP225" s="100" t="str">
        <f t="shared" si="1298"/>
        <v>Ghana</v>
      </c>
      <c r="GQ225" s="100" t="str">
        <f t="shared" si="1298"/>
        <v>Irak</v>
      </c>
      <c r="GR225" s="42" t="str">
        <f t="shared" si="81"/>
        <v/>
      </c>
      <c r="GS225" s="42"/>
      <c r="GT225" s="42"/>
      <c r="GU225" s="42"/>
      <c r="GV225" s="42"/>
      <c r="GW225" s="42"/>
      <c r="GX225" s="42"/>
    </row>
    <row r="226" spans="1:206" ht="14.25" customHeight="1" x14ac:dyDescent="0.35">
      <c r="A226" s="42"/>
      <c r="B226" s="43"/>
      <c r="C226" s="43"/>
      <c r="D226" s="43"/>
      <c r="E226" s="44"/>
      <c r="F226" s="43"/>
      <c r="G226" s="44"/>
      <c r="H226" s="44"/>
      <c r="I226" s="44"/>
      <c r="J226" s="57"/>
      <c r="K226" s="58"/>
      <c r="L226" s="158"/>
      <c r="M226" s="46"/>
      <c r="N226" s="46"/>
      <c r="O226" s="42"/>
      <c r="P226" s="42"/>
      <c r="Q226" s="42"/>
      <c r="R226" s="42"/>
      <c r="S226" s="42"/>
      <c r="T226" s="42"/>
      <c r="U226" s="42"/>
      <c r="V226" s="43"/>
      <c r="W226" s="42"/>
      <c r="X226" s="44"/>
      <c r="Y226" s="44"/>
      <c r="Z226" s="44"/>
      <c r="AA226" s="44"/>
      <c r="AB226" s="47"/>
      <c r="AC226" s="48"/>
      <c r="AD226" s="42"/>
      <c r="AE226" s="14"/>
      <c r="AF226" s="14"/>
      <c r="AG226" s="14"/>
      <c r="AH226" s="14"/>
      <c r="AI226" s="44"/>
      <c r="AJ226" s="44"/>
      <c r="AK226" s="44"/>
      <c r="AL226" s="57"/>
      <c r="AM226" s="58"/>
      <c r="AN226" s="49"/>
      <c r="AO226" s="49"/>
      <c r="AP226" s="49"/>
      <c r="AQ226" s="49"/>
      <c r="AR226" s="49"/>
      <c r="AS226" s="49"/>
      <c r="AT226" s="49"/>
      <c r="AU226" s="49"/>
      <c r="AV226" s="49"/>
      <c r="AW226" s="49"/>
      <c r="AX226" s="49"/>
      <c r="AY226" s="49"/>
      <c r="AZ226" s="49"/>
      <c r="BA226" s="49"/>
      <c r="BB226" s="49"/>
      <c r="BC226" s="49"/>
      <c r="BD226" s="49"/>
      <c r="BE226" s="49"/>
      <c r="BF226" s="49"/>
      <c r="BG226" s="49"/>
      <c r="BH226" s="49"/>
      <c r="BI226" s="49"/>
      <c r="BJ226" s="49"/>
      <c r="BK226" s="49"/>
      <c r="BL226" s="49"/>
      <c r="BM226" s="49"/>
      <c r="BN226" s="49"/>
      <c r="BO226" s="49"/>
      <c r="BP226" s="49"/>
      <c r="BQ226" s="49"/>
      <c r="BR226" s="14"/>
      <c r="BS226" s="14"/>
      <c r="BT226" s="14"/>
      <c r="BU226" s="49"/>
      <c r="BV226" s="49"/>
      <c r="BW226" s="49"/>
      <c r="BX226" s="49"/>
      <c r="BY226" s="49"/>
      <c r="BZ226" s="49"/>
      <c r="CA226" s="49"/>
      <c r="CB226" s="14"/>
      <c r="CC226" s="49"/>
      <c r="CD226" s="49"/>
      <c r="CE226" s="14"/>
      <c r="CF226" s="14"/>
      <c r="CG226" s="49"/>
      <c r="CH226" s="49"/>
      <c r="CI226" s="49"/>
      <c r="CJ226" s="49"/>
      <c r="CK226" s="49"/>
      <c r="CL226" s="49"/>
      <c r="CM226" s="49"/>
      <c r="CN226" s="49"/>
      <c r="CO226" s="49"/>
      <c r="CP226" s="49"/>
      <c r="CQ226" s="49"/>
      <c r="CR226" s="49"/>
      <c r="CS226" s="49"/>
      <c r="CT226" s="49"/>
      <c r="CU226" s="49"/>
      <c r="CV226" s="49"/>
      <c r="CW226" s="49"/>
      <c r="CX226" s="49"/>
      <c r="CY226" s="14"/>
      <c r="CZ226" s="14"/>
      <c r="DA226" s="49"/>
      <c r="DB226" s="49"/>
      <c r="DC226" s="49"/>
      <c r="DD226" s="49"/>
      <c r="DE226" s="49"/>
      <c r="DF226" s="49"/>
      <c r="DG226" s="49"/>
      <c r="DH226" s="49"/>
      <c r="DI226" s="49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49"/>
      <c r="DU226" s="49"/>
      <c r="DV226" s="49"/>
      <c r="DW226" s="49"/>
      <c r="DX226" s="49"/>
      <c r="DY226" s="49"/>
      <c r="DZ226" s="49"/>
      <c r="EA226" s="49"/>
      <c r="EB226" s="49"/>
      <c r="EC226" s="49"/>
      <c r="ED226" s="49"/>
      <c r="EE226" s="49"/>
      <c r="EF226" s="49"/>
      <c r="EG226" s="49"/>
      <c r="EH226" s="49"/>
      <c r="EI226" s="49"/>
      <c r="EJ226" s="49"/>
      <c r="EK226" s="49"/>
      <c r="EL226" s="49"/>
      <c r="EM226" s="14"/>
      <c r="EN226" s="49"/>
      <c r="EO226" s="49"/>
      <c r="EP226" s="49"/>
      <c r="EQ226" s="49"/>
      <c r="ER226" s="49"/>
      <c r="ES226" s="49"/>
      <c r="ET226" s="49"/>
      <c r="EU226" s="49"/>
      <c r="EV226" s="49"/>
      <c r="EW226" s="49"/>
      <c r="EX226" s="49"/>
      <c r="EY226" s="49"/>
      <c r="EZ226" s="49"/>
      <c r="FA226" s="49"/>
      <c r="FB226" s="49"/>
      <c r="FC226" s="49"/>
      <c r="FD226" s="49"/>
      <c r="FE226" s="49"/>
      <c r="FF226" s="49"/>
      <c r="FG226" s="14"/>
      <c r="FH226" s="49"/>
      <c r="FI226" s="49"/>
      <c r="FJ226" s="14"/>
      <c r="FK226" s="42"/>
      <c r="FL226" s="42"/>
      <c r="FM226" s="42"/>
      <c r="FN226" s="42"/>
      <c r="FO226" s="42"/>
      <c r="FP226" s="42"/>
      <c r="FQ226" s="42"/>
      <c r="FR226" s="42"/>
      <c r="FS226" s="42"/>
      <c r="FT226" s="42"/>
      <c r="FU226" s="42"/>
      <c r="FV226" s="42"/>
      <c r="FW226" s="42"/>
      <c r="FX226" s="42"/>
      <c r="FY226" s="42"/>
      <c r="FZ226" s="44">
        <v>224</v>
      </c>
      <c r="GA226" s="44" t="str">
        <f t="shared" si="79"/>
        <v>EGJCAFIK</v>
      </c>
      <c r="GB226" s="44" t="s">
        <v>148</v>
      </c>
      <c r="GC226" s="44" t="s">
        <v>149</v>
      </c>
      <c r="GD226" s="44" t="s">
        <v>159</v>
      </c>
      <c r="GE226" s="44" t="s">
        <v>163</v>
      </c>
      <c r="GF226" s="44" t="s">
        <v>145</v>
      </c>
      <c r="GG226" s="44" t="s">
        <v>109</v>
      </c>
      <c r="GH226" s="44" t="s">
        <v>150</v>
      </c>
      <c r="GI226" s="44" t="s">
        <v>151</v>
      </c>
      <c r="GJ226" s="100" t="str">
        <f t="shared" ref="GJ226:GQ226" si="1299">VLOOKUP(GB226,$FM$3:$FN$15,2,FALSE)</f>
        <v>Elfenbenskusten</v>
      </c>
      <c r="GK226" s="100" t="str">
        <f t="shared" si="1299"/>
        <v>Iran</v>
      </c>
      <c r="GL226" s="100" t="str">
        <f t="shared" si="1299"/>
        <v>Österrike</v>
      </c>
      <c r="GM226" s="100" t="str">
        <f t="shared" si="1299"/>
        <v>Haiti</v>
      </c>
      <c r="GN226" s="100" t="str">
        <f t="shared" si="1299"/>
        <v>Sydkorea</v>
      </c>
      <c r="GO226" s="100" t="str">
        <f t="shared" si="1299"/>
        <v>Sverige</v>
      </c>
      <c r="GP226" s="100" t="str">
        <f t="shared" si="1299"/>
        <v>Irak</v>
      </c>
      <c r="GQ226" s="100" t="str">
        <f t="shared" si="1299"/>
        <v>Uzbekistan</v>
      </c>
      <c r="GR226" s="42" t="str">
        <f t="shared" si="81"/>
        <v/>
      </c>
      <c r="GS226" s="42"/>
      <c r="GT226" s="42"/>
      <c r="GU226" s="42"/>
      <c r="GV226" s="42"/>
      <c r="GW226" s="42"/>
      <c r="GX226" s="42"/>
    </row>
    <row r="227" spans="1:206" ht="14.25" customHeight="1" x14ac:dyDescent="0.35">
      <c r="A227" s="42"/>
      <c r="B227" s="43"/>
      <c r="C227" s="43"/>
      <c r="D227" s="43"/>
      <c r="E227" s="44"/>
      <c r="F227" s="43"/>
      <c r="G227" s="44"/>
      <c r="H227" s="44"/>
      <c r="I227" s="44"/>
      <c r="J227" s="57"/>
      <c r="K227" s="58"/>
      <c r="L227" s="158"/>
      <c r="M227" s="46"/>
      <c r="N227" s="46"/>
      <c r="O227" s="42"/>
      <c r="P227" s="42"/>
      <c r="Q227" s="42"/>
      <c r="R227" s="42"/>
      <c r="S227" s="42"/>
      <c r="T227" s="42"/>
      <c r="U227" s="42"/>
      <c r="V227" s="43"/>
      <c r="W227" s="42"/>
      <c r="X227" s="44"/>
      <c r="Y227" s="44"/>
      <c r="Z227" s="44"/>
      <c r="AA227" s="44"/>
      <c r="AB227" s="47"/>
      <c r="AC227" s="48"/>
      <c r="AD227" s="42"/>
      <c r="AE227" s="14"/>
      <c r="AF227" s="14"/>
      <c r="AG227" s="14"/>
      <c r="AH227" s="14"/>
      <c r="AI227" s="44"/>
      <c r="AJ227" s="44"/>
      <c r="AK227" s="44"/>
      <c r="AL227" s="57"/>
      <c r="AM227" s="58"/>
      <c r="AN227" s="49"/>
      <c r="AO227" s="49"/>
      <c r="AP227" s="49"/>
      <c r="AQ227" s="49"/>
      <c r="AR227" s="49"/>
      <c r="AS227" s="49"/>
      <c r="AT227" s="49"/>
      <c r="AU227" s="49"/>
      <c r="AV227" s="49"/>
      <c r="AW227" s="49"/>
      <c r="AX227" s="49"/>
      <c r="AY227" s="49"/>
      <c r="AZ227" s="49"/>
      <c r="BA227" s="49"/>
      <c r="BB227" s="49"/>
      <c r="BC227" s="49"/>
      <c r="BD227" s="49"/>
      <c r="BE227" s="49"/>
      <c r="BF227" s="49"/>
      <c r="BG227" s="49"/>
      <c r="BH227" s="49"/>
      <c r="BI227" s="49"/>
      <c r="BJ227" s="49"/>
      <c r="BK227" s="49"/>
      <c r="BL227" s="49"/>
      <c r="BM227" s="49"/>
      <c r="BN227" s="49"/>
      <c r="BO227" s="49"/>
      <c r="BP227" s="49"/>
      <c r="BQ227" s="49"/>
      <c r="BR227" s="14"/>
      <c r="BS227" s="14"/>
      <c r="BT227" s="14"/>
      <c r="BU227" s="49"/>
      <c r="BV227" s="49"/>
      <c r="BW227" s="49"/>
      <c r="BX227" s="49"/>
      <c r="BY227" s="49"/>
      <c r="BZ227" s="49"/>
      <c r="CA227" s="49"/>
      <c r="CB227" s="14"/>
      <c r="CC227" s="49"/>
      <c r="CD227" s="49"/>
      <c r="CE227" s="14"/>
      <c r="CF227" s="14"/>
      <c r="CG227" s="49"/>
      <c r="CH227" s="49"/>
      <c r="CI227" s="49"/>
      <c r="CJ227" s="49"/>
      <c r="CK227" s="49"/>
      <c r="CL227" s="49"/>
      <c r="CM227" s="49"/>
      <c r="CN227" s="49"/>
      <c r="CO227" s="49"/>
      <c r="CP227" s="49"/>
      <c r="CQ227" s="49"/>
      <c r="CR227" s="49"/>
      <c r="CS227" s="49"/>
      <c r="CT227" s="49"/>
      <c r="CU227" s="49"/>
      <c r="CV227" s="49"/>
      <c r="CW227" s="49"/>
      <c r="CX227" s="49"/>
      <c r="CY227" s="14"/>
      <c r="CZ227" s="14"/>
      <c r="DA227" s="49"/>
      <c r="DB227" s="49"/>
      <c r="DC227" s="49"/>
      <c r="DD227" s="49"/>
      <c r="DE227" s="49"/>
      <c r="DF227" s="49"/>
      <c r="DG227" s="49"/>
      <c r="DH227" s="49"/>
      <c r="DI227" s="49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49"/>
      <c r="DU227" s="49"/>
      <c r="DV227" s="49"/>
      <c r="DW227" s="49"/>
      <c r="DX227" s="49"/>
      <c r="DY227" s="49"/>
      <c r="DZ227" s="49"/>
      <c r="EA227" s="49"/>
      <c r="EB227" s="49"/>
      <c r="EC227" s="49"/>
      <c r="ED227" s="49"/>
      <c r="EE227" s="49"/>
      <c r="EF227" s="49"/>
      <c r="EG227" s="49"/>
      <c r="EH227" s="49"/>
      <c r="EI227" s="49"/>
      <c r="EJ227" s="49"/>
      <c r="EK227" s="49"/>
      <c r="EL227" s="49"/>
      <c r="EM227" s="14"/>
      <c r="EN227" s="49"/>
      <c r="EO227" s="49"/>
      <c r="EP227" s="49"/>
      <c r="EQ227" s="49"/>
      <c r="ER227" s="49"/>
      <c r="ES227" s="49"/>
      <c r="ET227" s="49"/>
      <c r="EU227" s="49"/>
      <c r="EV227" s="49"/>
      <c r="EW227" s="49"/>
      <c r="EX227" s="49"/>
      <c r="EY227" s="49"/>
      <c r="EZ227" s="49"/>
      <c r="FA227" s="49"/>
      <c r="FB227" s="49"/>
      <c r="FC227" s="49"/>
      <c r="FD227" s="49"/>
      <c r="FE227" s="49"/>
      <c r="FF227" s="49"/>
      <c r="FG227" s="14"/>
      <c r="FH227" s="49"/>
      <c r="FI227" s="49"/>
      <c r="FJ227" s="14"/>
      <c r="FK227" s="42"/>
      <c r="FL227" s="42"/>
      <c r="FM227" s="42"/>
      <c r="FN227" s="42"/>
      <c r="FO227" s="42"/>
      <c r="FP227" s="42"/>
      <c r="FQ227" s="42"/>
      <c r="FR227" s="42"/>
      <c r="FS227" s="42"/>
      <c r="FT227" s="42"/>
      <c r="FU227" s="42"/>
      <c r="FV227" s="42"/>
      <c r="FW227" s="42"/>
      <c r="FX227" s="42"/>
      <c r="FY227" s="42"/>
      <c r="FZ227" s="44">
        <v>225</v>
      </c>
      <c r="GA227" s="44" t="str">
        <f t="shared" si="79"/>
        <v>HGECAFLK</v>
      </c>
      <c r="GB227" s="44" t="s">
        <v>160</v>
      </c>
      <c r="GC227" s="44" t="s">
        <v>149</v>
      </c>
      <c r="GD227" s="44" t="s">
        <v>148</v>
      </c>
      <c r="GE227" s="44" t="s">
        <v>163</v>
      </c>
      <c r="GF227" s="44" t="s">
        <v>145</v>
      </c>
      <c r="GG227" s="44" t="s">
        <v>109</v>
      </c>
      <c r="GH227" s="44" t="s">
        <v>152</v>
      </c>
      <c r="GI227" s="44" t="s">
        <v>151</v>
      </c>
      <c r="GJ227" s="100" t="str">
        <f t="shared" ref="GJ227:GQ227" si="1300">VLOOKUP(GB227,$FM$3:$FN$15,2,FALSE)</f>
        <v>Saudiarabien</v>
      </c>
      <c r="GK227" s="100" t="str">
        <f t="shared" si="1300"/>
        <v>Iran</v>
      </c>
      <c r="GL227" s="100" t="str">
        <f t="shared" si="1300"/>
        <v>Elfenbenskusten</v>
      </c>
      <c r="GM227" s="100" t="str">
        <f t="shared" si="1300"/>
        <v>Haiti</v>
      </c>
      <c r="GN227" s="100" t="str">
        <f t="shared" si="1300"/>
        <v>Sydkorea</v>
      </c>
      <c r="GO227" s="100" t="str">
        <f t="shared" si="1300"/>
        <v>Sverige</v>
      </c>
      <c r="GP227" s="100" t="str">
        <f t="shared" si="1300"/>
        <v>Ghana</v>
      </c>
      <c r="GQ227" s="100" t="str">
        <f t="shared" si="1300"/>
        <v>Uzbekistan</v>
      </c>
      <c r="GR227" s="42" t="str">
        <f t="shared" si="81"/>
        <v/>
      </c>
      <c r="GS227" s="42"/>
      <c r="GT227" s="42"/>
      <c r="GU227" s="42"/>
      <c r="GV227" s="42"/>
      <c r="GW227" s="42"/>
      <c r="GX227" s="42"/>
    </row>
    <row r="228" spans="1:206" ht="14.25" customHeight="1" x14ac:dyDescent="0.35">
      <c r="A228" s="42"/>
      <c r="B228" s="43"/>
      <c r="C228" s="43"/>
      <c r="D228" s="43"/>
      <c r="E228" s="44"/>
      <c r="F228" s="43"/>
      <c r="G228" s="44"/>
      <c r="H228" s="44"/>
      <c r="I228" s="44"/>
      <c r="J228" s="57"/>
      <c r="K228" s="58"/>
      <c r="L228" s="158"/>
      <c r="M228" s="46"/>
      <c r="N228" s="46"/>
      <c r="O228" s="42"/>
      <c r="P228" s="42"/>
      <c r="Q228" s="42"/>
      <c r="R228" s="42"/>
      <c r="S228" s="42"/>
      <c r="T228" s="42"/>
      <c r="U228" s="42"/>
      <c r="V228" s="43"/>
      <c r="W228" s="42"/>
      <c r="X228" s="44"/>
      <c r="Y228" s="44"/>
      <c r="Z228" s="44"/>
      <c r="AA228" s="44"/>
      <c r="AB228" s="47"/>
      <c r="AC228" s="48"/>
      <c r="AD228" s="42"/>
      <c r="AE228" s="14"/>
      <c r="AF228" s="14"/>
      <c r="AG228" s="14"/>
      <c r="AH228" s="14"/>
      <c r="AI228" s="44"/>
      <c r="AJ228" s="44"/>
      <c r="AK228" s="44"/>
      <c r="AL228" s="57"/>
      <c r="AM228" s="58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49"/>
      <c r="BQ228" s="49"/>
      <c r="BR228" s="14"/>
      <c r="BS228" s="14"/>
      <c r="BT228" s="14"/>
      <c r="BU228" s="49"/>
      <c r="BV228" s="49"/>
      <c r="BW228" s="49"/>
      <c r="BX228" s="49"/>
      <c r="BY228" s="49"/>
      <c r="BZ228" s="49"/>
      <c r="CA228" s="49"/>
      <c r="CB228" s="14"/>
      <c r="CC228" s="49"/>
      <c r="CD228" s="49"/>
      <c r="CE228" s="14"/>
      <c r="CF228" s="14"/>
      <c r="CG228" s="49"/>
      <c r="CH228" s="49"/>
      <c r="CI228" s="49"/>
      <c r="CJ228" s="49"/>
      <c r="CK228" s="49"/>
      <c r="CL228" s="49"/>
      <c r="CM228" s="49"/>
      <c r="CN228" s="49"/>
      <c r="CO228" s="49"/>
      <c r="CP228" s="49"/>
      <c r="CQ228" s="49"/>
      <c r="CR228" s="49"/>
      <c r="CS228" s="49"/>
      <c r="CT228" s="49"/>
      <c r="CU228" s="49"/>
      <c r="CV228" s="49"/>
      <c r="CW228" s="49"/>
      <c r="CX228" s="49"/>
      <c r="CY228" s="14"/>
      <c r="CZ228" s="14"/>
      <c r="DA228" s="49"/>
      <c r="DB228" s="49"/>
      <c r="DC228" s="49"/>
      <c r="DD228" s="49"/>
      <c r="DE228" s="49"/>
      <c r="DF228" s="49"/>
      <c r="DG228" s="49"/>
      <c r="DH228" s="49"/>
      <c r="DI228" s="49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49"/>
      <c r="DU228" s="49"/>
      <c r="DV228" s="49"/>
      <c r="DW228" s="49"/>
      <c r="DX228" s="49"/>
      <c r="DY228" s="49"/>
      <c r="DZ228" s="49"/>
      <c r="EA228" s="49"/>
      <c r="EB228" s="49"/>
      <c r="EC228" s="49"/>
      <c r="ED228" s="49"/>
      <c r="EE228" s="49"/>
      <c r="EF228" s="49"/>
      <c r="EG228" s="49"/>
      <c r="EH228" s="49"/>
      <c r="EI228" s="49"/>
      <c r="EJ228" s="49"/>
      <c r="EK228" s="49"/>
      <c r="EL228" s="49"/>
      <c r="EM228" s="14"/>
      <c r="EN228" s="49"/>
      <c r="EO228" s="49"/>
      <c r="EP228" s="49"/>
      <c r="EQ228" s="49"/>
      <c r="ER228" s="49"/>
      <c r="ES228" s="49"/>
      <c r="ET228" s="49"/>
      <c r="EU228" s="49"/>
      <c r="EV228" s="49"/>
      <c r="EW228" s="49"/>
      <c r="EX228" s="49"/>
      <c r="EY228" s="49"/>
      <c r="EZ228" s="49"/>
      <c r="FA228" s="49"/>
      <c r="FB228" s="49"/>
      <c r="FC228" s="49"/>
      <c r="FD228" s="49"/>
      <c r="FE228" s="49"/>
      <c r="FF228" s="49"/>
      <c r="FG228" s="14"/>
      <c r="FH228" s="49"/>
      <c r="FI228" s="49"/>
      <c r="FJ228" s="14"/>
      <c r="FK228" s="42"/>
      <c r="FL228" s="42"/>
      <c r="FM228" s="42"/>
      <c r="FN228" s="42"/>
      <c r="FO228" s="42"/>
      <c r="FP228" s="42"/>
      <c r="FQ228" s="42"/>
      <c r="FR228" s="42"/>
      <c r="FS228" s="42"/>
      <c r="FT228" s="42"/>
      <c r="FU228" s="42"/>
      <c r="FV228" s="42"/>
      <c r="FW228" s="42"/>
      <c r="FX228" s="42"/>
      <c r="FY228" s="42"/>
      <c r="FZ228" s="44">
        <v>226</v>
      </c>
      <c r="GA228" s="44" t="str">
        <f t="shared" si="79"/>
        <v>HGJCAFLE</v>
      </c>
      <c r="GB228" s="44" t="s">
        <v>160</v>
      </c>
      <c r="GC228" s="44" t="s">
        <v>149</v>
      </c>
      <c r="GD228" s="44" t="s">
        <v>159</v>
      </c>
      <c r="GE228" s="44" t="s">
        <v>163</v>
      </c>
      <c r="GF228" s="44" t="s">
        <v>145</v>
      </c>
      <c r="GG228" s="44" t="s">
        <v>109</v>
      </c>
      <c r="GH228" s="44" t="s">
        <v>152</v>
      </c>
      <c r="GI228" s="44" t="s">
        <v>148</v>
      </c>
      <c r="GJ228" s="100" t="str">
        <f t="shared" ref="GJ228:GQ228" si="1301">VLOOKUP(GB228,$FM$3:$FN$15,2,FALSE)</f>
        <v>Saudiarabien</v>
      </c>
      <c r="GK228" s="100" t="str">
        <f t="shared" si="1301"/>
        <v>Iran</v>
      </c>
      <c r="GL228" s="100" t="str">
        <f t="shared" si="1301"/>
        <v>Österrike</v>
      </c>
      <c r="GM228" s="100" t="str">
        <f t="shared" si="1301"/>
        <v>Haiti</v>
      </c>
      <c r="GN228" s="100" t="str">
        <f t="shared" si="1301"/>
        <v>Sydkorea</v>
      </c>
      <c r="GO228" s="100" t="str">
        <f t="shared" si="1301"/>
        <v>Sverige</v>
      </c>
      <c r="GP228" s="100" t="str">
        <f t="shared" si="1301"/>
        <v>Ghana</v>
      </c>
      <c r="GQ228" s="100" t="str">
        <f t="shared" si="1301"/>
        <v>Elfenbenskusten</v>
      </c>
      <c r="GR228" s="42" t="str">
        <f t="shared" si="81"/>
        <v/>
      </c>
      <c r="GS228" s="42"/>
      <c r="GT228" s="42"/>
      <c r="GU228" s="42"/>
      <c r="GV228" s="42"/>
      <c r="GW228" s="42"/>
      <c r="GX228" s="42"/>
    </row>
    <row r="229" spans="1:206" ht="14.25" customHeight="1" x14ac:dyDescent="0.35">
      <c r="A229" s="42"/>
      <c r="B229" s="43"/>
      <c r="C229" s="43"/>
      <c r="D229" s="43"/>
      <c r="E229" s="44"/>
      <c r="F229" s="43"/>
      <c r="G229" s="44"/>
      <c r="H229" s="44"/>
      <c r="I229" s="44"/>
      <c r="J229" s="57"/>
      <c r="K229" s="58"/>
      <c r="L229" s="158"/>
      <c r="M229" s="46"/>
      <c r="N229" s="46"/>
      <c r="O229" s="42"/>
      <c r="P229" s="42"/>
      <c r="Q229" s="42"/>
      <c r="R229" s="42"/>
      <c r="S229" s="42"/>
      <c r="T229" s="42"/>
      <c r="U229" s="42"/>
      <c r="V229" s="43"/>
      <c r="W229" s="42"/>
      <c r="X229" s="44"/>
      <c r="Y229" s="44"/>
      <c r="Z229" s="44"/>
      <c r="AA229" s="44"/>
      <c r="AB229" s="47"/>
      <c r="AC229" s="48"/>
      <c r="AD229" s="42"/>
      <c r="AE229" s="14"/>
      <c r="AF229" s="14"/>
      <c r="AG229" s="14"/>
      <c r="AH229" s="14"/>
      <c r="AI229" s="44"/>
      <c r="AJ229" s="44"/>
      <c r="AK229" s="44"/>
      <c r="AL229" s="57"/>
      <c r="AM229" s="58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49"/>
      <c r="BQ229" s="49"/>
      <c r="BR229" s="14"/>
      <c r="BS229" s="14"/>
      <c r="BT229" s="14"/>
      <c r="BU229" s="49"/>
      <c r="BV229" s="49"/>
      <c r="BW229" s="49"/>
      <c r="BX229" s="49"/>
      <c r="BY229" s="49"/>
      <c r="BZ229" s="49"/>
      <c r="CA229" s="49"/>
      <c r="CB229" s="14"/>
      <c r="CC229" s="49"/>
      <c r="CD229" s="49"/>
      <c r="CE229" s="14"/>
      <c r="CF229" s="14"/>
      <c r="CG229" s="49"/>
      <c r="CH229" s="49"/>
      <c r="CI229" s="49"/>
      <c r="CJ229" s="49"/>
      <c r="CK229" s="49"/>
      <c r="CL229" s="49"/>
      <c r="CM229" s="49"/>
      <c r="CN229" s="49"/>
      <c r="CO229" s="49"/>
      <c r="CP229" s="49"/>
      <c r="CQ229" s="49"/>
      <c r="CR229" s="49"/>
      <c r="CS229" s="49"/>
      <c r="CT229" s="49"/>
      <c r="CU229" s="49"/>
      <c r="CV229" s="49"/>
      <c r="CW229" s="49"/>
      <c r="CX229" s="49"/>
      <c r="CY229" s="14"/>
      <c r="CZ229" s="14"/>
      <c r="DA229" s="49"/>
      <c r="DB229" s="49"/>
      <c r="DC229" s="49"/>
      <c r="DD229" s="49"/>
      <c r="DE229" s="49"/>
      <c r="DF229" s="49"/>
      <c r="DG229" s="49"/>
      <c r="DH229" s="49"/>
      <c r="DI229" s="49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49"/>
      <c r="DU229" s="49"/>
      <c r="DV229" s="49"/>
      <c r="DW229" s="49"/>
      <c r="DX229" s="49"/>
      <c r="DY229" s="49"/>
      <c r="DZ229" s="49"/>
      <c r="EA229" s="49"/>
      <c r="EB229" s="49"/>
      <c r="EC229" s="49"/>
      <c r="ED229" s="49"/>
      <c r="EE229" s="49"/>
      <c r="EF229" s="49"/>
      <c r="EG229" s="49"/>
      <c r="EH229" s="49"/>
      <c r="EI229" s="49"/>
      <c r="EJ229" s="49"/>
      <c r="EK229" s="49"/>
      <c r="EL229" s="49"/>
      <c r="EM229" s="14"/>
      <c r="EN229" s="49"/>
      <c r="EO229" s="49"/>
      <c r="EP229" s="49"/>
      <c r="EQ229" s="49"/>
      <c r="ER229" s="49"/>
      <c r="ES229" s="49"/>
      <c r="ET229" s="49"/>
      <c r="EU229" s="49"/>
      <c r="EV229" s="49"/>
      <c r="EW229" s="49"/>
      <c r="EX229" s="49"/>
      <c r="EY229" s="49"/>
      <c r="EZ229" s="49"/>
      <c r="FA229" s="49"/>
      <c r="FB229" s="49"/>
      <c r="FC229" s="49"/>
      <c r="FD229" s="49"/>
      <c r="FE229" s="49"/>
      <c r="FF229" s="49"/>
      <c r="FG229" s="14"/>
      <c r="FH229" s="49"/>
      <c r="FI229" s="49"/>
      <c r="FJ229" s="14"/>
      <c r="FK229" s="42"/>
      <c r="FL229" s="42"/>
      <c r="FM229" s="42"/>
      <c r="FN229" s="42"/>
      <c r="FO229" s="42"/>
      <c r="FP229" s="42"/>
      <c r="FQ229" s="42"/>
      <c r="FR229" s="42"/>
      <c r="FS229" s="42"/>
      <c r="FT229" s="42"/>
      <c r="FU229" s="42"/>
      <c r="FV229" s="42"/>
      <c r="FW229" s="42"/>
      <c r="FX229" s="42"/>
      <c r="FY229" s="42"/>
      <c r="FZ229" s="44">
        <v>227</v>
      </c>
      <c r="GA229" s="44" t="str">
        <f t="shared" si="79"/>
        <v>HGJCAFEK</v>
      </c>
      <c r="GB229" s="44" t="s">
        <v>160</v>
      </c>
      <c r="GC229" s="44" t="s">
        <v>149</v>
      </c>
      <c r="GD229" s="44" t="s">
        <v>159</v>
      </c>
      <c r="GE229" s="44" t="s">
        <v>163</v>
      </c>
      <c r="GF229" s="44" t="s">
        <v>145</v>
      </c>
      <c r="GG229" s="44" t="s">
        <v>109</v>
      </c>
      <c r="GH229" s="44" t="s">
        <v>148</v>
      </c>
      <c r="GI229" s="44" t="s">
        <v>151</v>
      </c>
      <c r="GJ229" s="100" t="str">
        <f t="shared" ref="GJ229:GQ229" si="1302">VLOOKUP(GB229,$FM$3:$FN$15,2,FALSE)</f>
        <v>Saudiarabien</v>
      </c>
      <c r="GK229" s="100" t="str">
        <f t="shared" si="1302"/>
        <v>Iran</v>
      </c>
      <c r="GL229" s="100" t="str">
        <f t="shared" si="1302"/>
        <v>Österrike</v>
      </c>
      <c r="GM229" s="100" t="str">
        <f t="shared" si="1302"/>
        <v>Haiti</v>
      </c>
      <c r="GN229" s="100" t="str">
        <f t="shared" si="1302"/>
        <v>Sydkorea</v>
      </c>
      <c r="GO229" s="100" t="str">
        <f t="shared" si="1302"/>
        <v>Sverige</v>
      </c>
      <c r="GP229" s="100" t="str">
        <f t="shared" si="1302"/>
        <v>Elfenbenskusten</v>
      </c>
      <c r="GQ229" s="100" t="str">
        <f t="shared" si="1302"/>
        <v>Uzbekistan</v>
      </c>
      <c r="GR229" s="42" t="str">
        <f t="shared" si="81"/>
        <v/>
      </c>
      <c r="GS229" s="42"/>
      <c r="GT229" s="42"/>
      <c r="GU229" s="42"/>
      <c r="GV229" s="42"/>
      <c r="GW229" s="42"/>
      <c r="GX229" s="42"/>
    </row>
    <row r="230" spans="1:206" ht="14.25" customHeight="1" x14ac:dyDescent="0.35">
      <c r="A230" s="42"/>
      <c r="B230" s="43"/>
      <c r="C230" s="43"/>
      <c r="D230" s="43"/>
      <c r="E230" s="44"/>
      <c r="F230" s="43"/>
      <c r="G230" s="44"/>
      <c r="H230" s="44"/>
      <c r="I230" s="44"/>
      <c r="J230" s="57"/>
      <c r="K230" s="58"/>
      <c r="L230" s="158"/>
      <c r="M230" s="46"/>
      <c r="N230" s="46"/>
      <c r="O230" s="42"/>
      <c r="P230" s="42"/>
      <c r="Q230" s="42"/>
      <c r="R230" s="42"/>
      <c r="S230" s="42"/>
      <c r="T230" s="42"/>
      <c r="U230" s="42"/>
      <c r="V230" s="43"/>
      <c r="W230" s="42"/>
      <c r="X230" s="44"/>
      <c r="Y230" s="44"/>
      <c r="Z230" s="44"/>
      <c r="AA230" s="44"/>
      <c r="AB230" s="47"/>
      <c r="AC230" s="48"/>
      <c r="AD230" s="42"/>
      <c r="AE230" s="14"/>
      <c r="AF230" s="14"/>
      <c r="AG230" s="14"/>
      <c r="AH230" s="14"/>
      <c r="AI230" s="44"/>
      <c r="AJ230" s="44"/>
      <c r="AK230" s="44"/>
      <c r="AL230" s="57"/>
      <c r="AM230" s="58"/>
      <c r="AN230" s="49"/>
      <c r="AO230" s="49"/>
      <c r="AP230" s="49"/>
      <c r="AQ230" s="49"/>
      <c r="AR230" s="49"/>
      <c r="AS230" s="49"/>
      <c r="AT230" s="49"/>
      <c r="AU230" s="49"/>
      <c r="AV230" s="49"/>
      <c r="AW230" s="49"/>
      <c r="AX230" s="49"/>
      <c r="AY230" s="49"/>
      <c r="AZ230" s="49"/>
      <c r="BA230" s="49"/>
      <c r="BB230" s="49"/>
      <c r="BC230" s="49"/>
      <c r="BD230" s="49"/>
      <c r="BE230" s="49"/>
      <c r="BF230" s="49"/>
      <c r="BG230" s="49"/>
      <c r="BH230" s="49"/>
      <c r="BI230" s="49"/>
      <c r="BJ230" s="49"/>
      <c r="BK230" s="49"/>
      <c r="BL230" s="49"/>
      <c r="BM230" s="49"/>
      <c r="BN230" s="49"/>
      <c r="BO230" s="49"/>
      <c r="BP230" s="49"/>
      <c r="BQ230" s="49"/>
      <c r="BR230" s="14"/>
      <c r="BS230" s="14"/>
      <c r="BT230" s="14"/>
      <c r="BU230" s="49"/>
      <c r="BV230" s="49"/>
      <c r="BW230" s="49"/>
      <c r="BX230" s="49"/>
      <c r="BY230" s="49"/>
      <c r="BZ230" s="49"/>
      <c r="CA230" s="49"/>
      <c r="CB230" s="14"/>
      <c r="CC230" s="49"/>
      <c r="CD230" s="49"/>
      <c r="CE230" s="14"/>
      <c r="CF230" s="14"/>
      <c r="CG230" s="49"/>
      <c r="CH230" s="49"/>
      <c r="CI230" s="49"/>
      <c r="CJ230" s="49"/>
      <c r="CK230" s="49"/>
      <c r="CL230" s="49"/>
      <c r="CM230" s="49"/>
      <c r="CN230" s="49"/>
      <c r="CO230" s="49"/>
      <c r="CP230" s="49"/>
      <c r="CQ230" s="49"/>
      <c r="CR230" s="49"/>
      <c r="CS230" s="49"/>
      <c r="CT230" s="49"/>
      <c r="CU230" s="49"/>
      <c r="CV230" s="49"/>
      <c r="CW230" s="49"/>
      <c r="CX230" s="49"/>
      <c r="CY230" s="14"/>
      <c r="CZ230" s="14"/>
      <c r="DA230" s="49"/>
      <c r="DB230" s="49"/>
      <c r="DC230" s="49"/>
      <c r="DD230" s="49"/>
      <c r="DE230" s="49"/>
      <c r="DF230" s="49"/>
      <c r="DG230" s="49"/>
      <c r="DH230" s="49"/>
      <c r="DI230" s="49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49"/>
      <c r="DU230" s="49"/>
      <c r="DV230" s="49"/>
      <c r="DW230" s="49"/>
      <c r="DX230" s="49"/>
      <c r="DY230" s="49"/>
      <c r="DZ230" s="49"/>
      <c r="EA230" s="49"/>
      <c r="EB230" s="49"/>
      <c r="EC230" s="49"/>
      <c r="ED230" s="49"/>
      <c r="EE230" s="49"/>
      <c r="EF230" s="49"/>
      <c r="EG230" s="49"/>
      <c r="EH230" s="49"/>
      <c r="EI230" s="49"/>
      <c r="EJ230" s="49"/>
      <c r="EK230" s="49"/>
      <c r="EL230" s="49"/>
      <c r="EM230" s="14"/>
      <c r="EN230" s="49"/>
      <c r="EO230" s="49"/>
      <c r="EP230" s="49"/>
      <c r="EQ230" s="49"/>
      <c r="ER230" s="49"/>
      <c r="ES230" s="49"/>
      <c r="ET230" s="49"/>
      <c r="EU230" s="49"/>
      <c r="EV230" s="49"/>
      <c r="EW230" s="49"/>
      <c r="EX230" s="49"/>
      <c r="EY230" s="49"/>
      <c r="EZ230" s="49"/>
      <c r="FA230" s="49"/>
      <c r="FB230" s="49"/>
      <c r="FC230" s="49"/>
      <c r="FD230" s="49"/>
      <c r="FE230" s="49"/>
      <c r="FF230" s="49"/>
      <c r="FG230" s="14"/>
      <c r="FH230" s="49"/>
      <c r="FI230" s="49"/>
      <c r="FJ230" s="14"/>
      <c r="FK230" s="42"/>
      <c r="FL230" s="42"/>
      <c r="FM230" s="42"/>
      <c r="FN230" s="42"/>
      <c r="FO230" s="42"/>
      <c r="FP230" s="42"/>
      <c r="FQ230" s="42"/>
      <c r="FR230" s="42"/>
      <c r="FS230" s="42"/>
      <c r="FT230" s="42"/>
      <c r="FU230" s="42"/>
      <c r="FV230" s="42"/>
      <c r="FW230" s="42"/>
      <c r="FX230" s="42"/>
      <c r="FY230" s="42"/>
      <c r="FZ230" s="44">
        <v>228</v>
      </c>
      <c r="GA230" s="44" t="str">
        <f t="shared" si="79"/>
        <v>HGECAFLI</v>
      </c>
      <c r="GB230" s="44" t="s">
        <v>160</v>
      </c>
      <c r="GC230" s="44" t="s">
        <v>149</v>
      </c>
      <c r="GD230" s="44" t="s">
        <v>148</v>
      </c>
      <c r="GE230" s="44" t="s">
        <v>163</v>
      </c>
      <c r="GF230" s="44" t="s">
        <v>145</v>
      </c>
      <c r="GG230" s="44" t="s">
        <v>109</v>
      </c>
      <c r="GH230" s="44" t="s">
        <v>152</v>
      </c>
      <c r="GI230" s="44" t="s">
        <v>150</v>
      </c>
      <c r="GJ230" s="100" t="str">
        <f t="shared" ref="GJ230:GQ230" si="1303">VLOOKUP(GB230,$FM$3:$FN$15,2,FALSE)</f>
        <v>Saudiarabien</v>
      </c>
      <c r="GK230" s="100" t="str">
        <f t="shared" si="1303"/>
        <v>Iran</v>
      </c>
      <c r="GL230" s="100" t="str">
        <f t="shared" si="1303"/>
        <v>Elfenbenskusten</v>
      </c>
      <c r="GM230" s="100" t="str">
        <f t="shared" si="1303"/>
        <v>Haiti</v>
      </c>
      <c r="GN230" s="100" t="str">
        <f t="shared" si="1303"/>
        <v>Sydkorea</v>
      </c>
      <c r="GO230" s="100" t="str">
        <f t="shared" si="1303"/>
        <v>Sverige</v>
      </c>
      <c r="GP230" s="100" t="str">
        <f t="shared" si="1303"/>
        <v>Ghana</v>
      </c>
      <c r="GQ230" s="100" t="str">
        <f t="shared" si="1303"/>
        <v>Irak</v>
      </c>
      <c r="GR230" s="42" t="str">
        <f t="shared" si="81"/>
        <v/>
      </c>
      <c r="GS230" s="42"/>
      <c r="GT230" s="42"/>
      <c r="GU230" s="42"/>
      <c r="GV230" s="42"/>
      <c r="GW230" s="42"/>
      <c r="GX230" s="42"/>
    </row>
    <row r="231" spans="1:206" ht="14.25" customHeight="1" x14ac:dyDescent="0.35">
      <c r="A231" s="42"/>
      <c r="B231" s="43"/>
      <c r="C231" s="43"/>
      <c r="D231" s="43"/>
      <c r="E231" s="44"/>
      <c r="F231" s="43"/>
      <c r="G231" s="44"/>
      <c r="H231" s="44"/>
      <c r="I231" s="44"/>
      <c r="J231" s="57"/>
      <c r="K231" s="58"/>
      <c r="L231" s="158"/>
      <c r="M231" s="46"/>
      <c r="N231" s="46"/>
      <c r="O231" s="42"/>
      <c r="P231" s="42"/>
      <c r="Q231" s="42"/>
      <c r="R231" s="42"/>
      <c r="S231" s="42"/>
      <c r="T231" s="42"/>
      <c r="U231" s="42"/>
      <c r="V231" s="43"/>
      <c r="W231" s="42"/>
      <c r="X231" s="44"/>
      <c r="Y231" s="44"/>
      <c r="Z231" s="44"/>
      <c r="AA231" s="44"/>
      <c r="AB231" s="47"/>
      <c r="AC231" s="48"/>
      <c r="AD231" s="42"/>
      <c r="AE231" s="14"/>
      <c r="AF231" s="14"/>
      <c r="AG231" s="14"/>
      <c r="AH231" s="14"/>
      <c r="AI231" s="44"/>
      <c r="AJ231" s="44"/>
      <c r="AK231" s="44"/>
      <c r="AL231" s="57"/>
      <c r="AM231" s="58"/>
      <c r="AN231" s="49"/>
      <c r="AO231" s="49"/>
      <c r="AP231" s="49"/>
      <c r="AQ231" s="49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49"/>
      <c r="BD231" s="49"/>
      <c r="BE231" s="49"/>
      <c r="BF231" s="49"/>
      <c r="BG231" s="49"/>
      <c r="BH231" s="49"/>
      <c r="BI231" s="49"/>
      <c r="BJ231" s="49"/>
      <c r="BK231" s="49"/>
      <c r="BL231" s="49"/>
      <c r="BM231" s="49"/>
      <c r="BN231" s="49"/>
      <c r="BO231" s="49"/>
      <c r="BP231" s="49"/>
      <c r="BQ231" s="49"/>
      <c r="BR231" s="14"/>
      <c r="BS231" s="14"/>
      <c r="BT231" s="14"/>
      <c r="BU231" s="49"/>
      <c r="BV231" s="49"/>
      <c r="BW231" s="49"/>
      <c r="BX231" s="49"/>
      <c r="BY231" s="49"/>
      <c r="BZ231" s="49"/>
      <c r="CA231" s="49"/>
      <c r="CB231" s="14"/>
      <c r="CC231" s="49"/>
      <c r="CD231" s="49"/>
      <c r="CE231" s="14"/>
      <c r="CF231" s="14"/>
      <c r="CG231" s="49"/>
      <c r="CH231" s="49"/>
      <c r="CI231" s="49"/>
      <c r="CJ231" s="49"/>
      <c r="CK231" s="49"/>
      <c r="CL231" s="49"/>
      <c r="CM231" s="49"/>
      <c r="CN231" s="49"/>
      <c r="CO231" s="49"/>
      <c r="CP231" s="49"/>
      <c r="CQ231" s="49"/>
      <c r="CR231" s="49"/>
      <c r="CS231" s="49"/>
      <c r="CT231" s="49"/>
      <c r="CU231" s="49"/>
      <c r="CV231" s="49"/>
      <c r="CW231" s="49"/>
      <c r="CX231" s="49"/>
      <c r="CY231" s="14"/>
      <c r="CZ231" s="14"/>
      <c r="DA231" s="49"/>
      <c r="DB231" s="49"/>
      <c r="DC231" s="49"/>
      <c r="DD231" s="49"/>
      <c r="DE231" s="49"/>
      <c r="DF231" s="49"/>
      <c r="DG231" s="49"/>
      <c r="DH231" s="49"/>
      <c r="DI231" s="49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49"/>
      <c r="DU231" s="49"/>
      <c r="DV231" s="49"/>
      <c r="DW231" s="49"/>
      <c r="DX231" s="49"/>
      <c r="DY231" s="49"/>
      <c r="DZ231" s="49"/>
      <c r="EA231" s="49"/>
      <c r="EB231" s="49"/>
      <c r="EC231" s="49"/>
      <c r="ED231" s="49"/>
      <c r="EE231" s="49"/>
      <c r="EF231" s="49"/>
      <c r="EG231" s="49"/>
      <c r="EH231" s="49"/>
      <c r="EI231" s="49"/>
      <c r="EJ231" s="49"/>
      <c r="EK231" s="49"/>
      <c r="EL231" s="49"/>
      <c r="EM231" s="14"/>
      <c r="EN231" s="49"/>
      <c r="EO231" s="49"/>
      <c r="EP231" s="49"/>
      <c r="EQ231" s="49"/>
      <c r="ER231" s="49"/>
      <c r="ES231" s="49"/>
      <c r="ET231" s="49"/>
      <c r="EU231" s="49"/>
      <c r="EV231" s="49"/>
      <c r="EW231" s="49"/>
      <c r="EX231" s="49"/>
      <c r="EY231" s="49"/>
      <c r="EZ231" s="49"/>
      <c r="FA231" s="49"/>
      <c r="FB231" s="49"/>
      <c r="FC231" s="49"/>
      <c r="FD231" s="49"/>
      <c r="FE231" s="49"/>
      <c r="FF231" s="49"/>
      <c r="FG231" s="14"/>
      <c r="FH231" s="49"/>
      <c r="FI231" s="49"/>
      <c r="FJ231" s="14"/>
      <c r="FK231" s="42"/>
      <c r="FL231" s="42"/>
      <c r="FM231" s="42"/>
      <c r="FN231" s="42"/>
      <c r="FO231" s="42"/>
      <c r="FP231" s="42"/>
      <c r="FQ231" s="42"/>
      <c r="FR231" s="42"/>
      <c r="FS231" s="42"/>
      <c r="FT231" s="42"/>
      <c r="FU231" s="42"/>
      <c r="FV231" s="42"/>
      <c r="FW231" s="42"/>
      <c r="FX231" s="42"/>
      <c r="FY231" s="42"/>
      <c r="FZ231" s="44">
        <v>229</v>
      </c>
      <c r="GA231" s="44" t="str">
        <f t="shared" si="79"/>
        <v>HGECAFIK</v>
      </c>
      <c r="GB231" s="44" t="s">
        <v>160</v>
      </c>
      <c r="GC231" s="44" t="s">
        <v>149</v>
      </c>
      <c r="GD231" s="44" t="s">
        <v>148</v>
      </c>
      <c r="GE231" s="44" t="s">
        <v>163</v>
      </c>
      <c r="GF231" s="44" t="s">
        <v>145</v>
      </c>
      <c r="GG231" s="44" t="s">
        <v>109</v>
      </c>
      <c r="GH231" s="44" t="s">
        <v>150</v>
      </c>
      <c r="GI231" s="44" t="s">
        <v>151</v>
      </c>
      <c r="GJ231" s="100" t="str">
        <f t="shared" ref="GJ231:GQ231" si="1304">VLOOKUP(GB231,$FM$3:$FN$15,2,FALSE)</f>
        <v>Saudiarabien</v>
      </c>
      <c r="GK231" s="100" t="str">
        <f t="shared" si="1304"/>
        <v>Iran</v>
      </c>
      <c r="GL231" s="100" t="str">
        <f t="shared" si="1304"/>
        <v>Elfenbenskusten</v>
      </c>
      <c r="GM231" s="100" t="str">
        <f t="shared" si="1304"/>
        <v>Haiti</v>
      </c>
      <c r="GN231" s="100" t="str">
        <f t="shared" si="1304"/>
        <v>Sydkorea</v>
      </c>
      <c r="GO231" s="100" t="str">
        <f t="shared" si="1304"/>
        <v>Sverige</v>
      </c>
      <c r="GP231" s="100" t="str">
        <f t="shared" si="1304"/>
        <v>Irak</v>
      </c>
      <c r="GQ231" s="100" t="str">
        <f t="shared" si="1304"/>
        <v>Uzbekistan</v>
      </c>
      <c r="GR231" s="42" t="str">
        <f t="shared" si="81"/>
        <v/>
      </c>
      <c r="GS231" s="42"/>
      <c r="GT231" s="42"/>
      <c r="GU231" s="42"/>
      <c r="GV231" s="42"/>
      <c r="GW231" s="42"/>
      <c r="GX231" s="42"/>
    </row>
    <row r="232" spans="1:206" ht="14.25" customHeight="1" x14ac:dyDescent="0.35">
      <c r="A232" s="42"/>
      <c r="B232" s="43"/>
      <c r="C232" s="43"/>
      <c r="D232" s="43"/>
      <c r="E232" s="44"/>
      <c r="F232" s="43"/>
      <c r="G232" s="44"/>
      <c r="H232" s="44"/>
      <c r="I232" s="44"/>
      <c r="J232" s="57"/>
      <c r="K232" s="58"/>
      <c r="L232" s="158"/>
      <c r="M232" s="46"/>
      <c r="N232" s="46"/>
      <c r="O232" s="42"/>
      <c r="P232" s="42"/>
      <c r="Q232" s="42"/>
      <c r="R232" s="42"/>
      <c r="S232" s="42"/>
      <c r="T232" s="42"/>
      <c r="U232" s="42"/>
      <c r="V232" s="43"/>
      <c r="W232" s="42"/>
      <c r="X232" s="44"/>
      <c r="Y232" s="44"/>
      <c r="Z232" s="44"/>
      <c r="AA232" s="44"/>
      <c r="AB232" s="47"/>
      <c r="AC232" s="48"/>
      <c r="AD232" s="42"/>
      <c r="AE232" s="14"/>
      <c r="AF232" s="14"/>
      <c r="AG232" s="14"/>
      <c r="AH232" s="14"/>
      <c r="AI232" s="44"/>
      <c r="AJ232" s="44"/>
      <c r="AK232" s="44"/>
      <c r="AL232" s="57"/>
      <c r="AM232" s="58"/>
      <c r="AN232" s="49"/>
      <c r="AO232" s="49"/>
      <c r="AP232" s="49"/>
      <c r="AQ232" s="49"/>
      <c r="AR232" s="49"/>
      <c r="AS232" s="49"/>
      <c r="AT232" s="49"/>
      <c r="AU232" s="49"/>
      <c r="AV232" s="49"/>
      <c r="AW232" s="49"/>
      <c r="AX232" s="49"/>
      <c r="AY232" s="49"/>
      <c r="AZ232" s="49"/>
      <c r="BA232" s="49"/>
      <c r="BB232" s="49"/>
      <c r="BC232" s="49"/>
      <c r="BD232" s="49"/>
      <c r="BE232" s="49"/>
      <c r="BF232" s="49"/>
      <c r="BG232" s="49"/>
      <c r="BH232" s="49"/>
      <c r="BI232" s="49"/>
      <c r="BJ232" s="49"/>
      <c r="BK232" s="49"/>
      <c r="BL232" s="49"/>
      <c r="BM232" s="49"/>
      <c r="BN232" s="49"/>
      <c r="BO232" s="49"/>
      <c r="BP232" s="49"/>
      <c r="BQ232" s="49"/>
      <c r="BR232" s="14"/>
      <c r="BS232" s="14"/>
      <c r="BT232" s="14"/>
      <c r="BU232" s="49"/>
      <c r="BV232" s="49"/>
      <c r="BW232" s="49"/>
      <c r="BX232" s="49"/>
      <c r="BY232" s="49"/>
      <c r="BZ232" s="49"/>
      <c r="CA232" s="49"/>
      <c r="CB232" s="14"/>
      <c r="CC232" s="49"/>
      <c r="CD232" s="49"/>
      <c r="CE232" s="14"/>
      <c r="CF232" s="14"/>
      <c r="CG232" s="49"/>
      <c r="CH232" s="49"/>
      <c r="CI232" s="49"/>
      <c r="CJ232" s="49"/>
      <c r="CK232" s="49"/>
      <c r="CL232" s="49"/>
      <c r="CM232" s="49"/>
      <c r="CN232" s="49"/>
      <c r="CO232" s="49"/>
      <c r="CP232" s="49"/>
      <c r="CQ232" s="49"/>
      <c r="CR232" s="49"/>
      <c r="CS232" s="49"/>
      <c r="CT232" s="49"/>
      <c r="CU232" s="49"/>
      <c r="CV232" s="49"/>
      <c r="CW232" s="49"/>
      <c r="CX232" s="49"/>
      <c r="CY232" s="14"/>
      <c r="CZ232" s="14"/>
      <c r="DA232" s="49"/>
      <c r="DB232" s="49"/>
      <c r="DC232" s="49"/>
      <c r="DD232" s="49"/>
      <c r="DE232" s="49"/>
      <c r="DF232" s="49"/>
      <c r="DG232" s="49"/>
      <c r="DH232" s="49"/>
      <c r="DI232" s="49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49"/>
      <c r="DU232" s="49"/>
      <c r="DV232" s="49"/>
      <c r="DW232" s="49"/>
      <c r="DX232" s="49"/>
      <c r="DY232" s="49"/>
      <c r="DZ232" s="49"/>
      <c r="EA232" s="49"/>
      <c r="EB232" s="49"/>
      <c r="EC232" s="49"/>
      <c r="ED232" s="49"/>
      <c r="EE232" s="49"/>
      <c r="EF232" s="49"/>
      <c r="EG232" s="49"/>
      <c r="EH232" s="49"/>
      <c r="EI232" s="49"/>
      <c r="EJ232" s="49"/>
      <c r="EK232" s="49"/>
      <c r="EL232" s="49"/>
      <c r="EM232" s="14"/>
      <c r="EN232" s="49"/>
      <c r="EO232" s="49"/>
      <c r="EP232" s="49"/>
      <c r="EQ232" s="49"/>
      <c r="ER232" s="49"/>
      <c r="ES232" s="49"/>
      <c r="ET232" s="49"/>
      <c r="EU232" s="49"/>
      <c r="EV232" s="49"/>
      <c r="EW232" s="49"/>
      <c r="EX232" s="49"/>
      <c r="EY232" s="49"/>
      <c r="EZ232" s="49"/>
      <c r="FA232" s="49"/>
      <c r="FB232" s="49"/>
      <c r="FC232" s="49"/>
      <c r="FD232" s="49"/>
      <c r="FE232" s="49"/>
      <c r="FF232" s="49"/>
      <c r="FG232" s="14"/>
      <c r="FH232" s="49"/>
      <c r="FI232" s="49"/>
      <c r="FJ232" s="14"/>
      <c r="FK232" s="42"/>
      <c r="FL232" s="42"/>
      <c r="FM232" s="42"/>
      <c r="FN232" s="42"/>
      <c r="FO232" s="42"/>
      <c r="FP232" s="42"/>
      <c r="FQ232" s="42"/>
      <c r="FR232" s="42"/>
      <c r="FS232" s="42"/>
      <c r="FT232" s="42"/>
      <c r="FU232" s="42"/>
      <c r="FV232" s="42"/>
      <c r="FW232" s="42"/>
      <c r="FX232" s="42"/>
      <c r="FY232" s="42"/>
      <c r="FZ232" s="44">
        <v>230</v>
      </c>
      <c r="GA232" s="44" t="str">
        <f t="shared" si="79"/>
        <v>HGJCAFEI</v>
      </c>
      <c r="GB232" s="44" t="s">
        <v>160</v>
      </c>
      <c r="GC232" s="44" t="s">
        <v>149</v>
      </c>
      <c r="GD232" s="44" t="s">
        <v>159</v>
      </c>
      <c r="GE232" s="44" t="s">
        <v>163</v>
      </c>
      <c r="GF232" s="44" t="s">
        <v>145</v>
      </c>
      <c r="GG232" s="44" t="s">
        <v>109</v>
      </c>
      <c r="GH232" s="44" t="s">
        <v>148</v>
      </c>
      <c r="GI232" s="44" t="s">
        <v>150</v>
      </c>
      <c r="GJ232" s="100" t="str">
        <f t="shared" ref="GJ232:GQ232" si="1305">VLOOKUP(GB232,$FM$3:$FN$15,2,FALSE)</f>
        <v>Saudiarabien</v>
      </c>
      <c r="GK232" s="100" t="str">
        <f t="shared" si="1305"/>
        <v>Iran</v>
      </c>
      <c r="GL232" s="100" t="str">
        <f t="shared" si="1305"/>
        <v>Österrike</v>
      </c>
      <c r="GM232" s="100" t="str">
        <f t="shared" si="1305"/>
        <v>Haiti</v>
      </c>
      <c r="GN232" s="100" t="str">
        <f t="shared" si="1305"/>
        <v>Sydkorea</v>
      </c>
      <c r="GO232" s="100" t="str">
        <f t="shared" si="1305"/>
        <v>Sverige</v>
      </c>
      <c r="GP232" s="100" t="str">
        <f t="shared" si="1305"/>
        <v>Elfenbenskusten</v>
      </c>
      <c r="GQ232" s="100" t="str">
        <f t="shared" si="1305"/>
        <v>Irak</v>
      </c>
      <c r="GR232" s="42" t="str">
        <f t="shared" si="81"/>
        <v/>
      </c>
      <c r="GS232" s="42"/>
      <c r="GT232" s="42"/>
      <c r="GU232" s="42"/>
      <c r="GV232" s="42"/>
      <c r="GW232" s="42"/>
      <c r="GX232" s="42"/>
    </row>
    <row r="233" spans="1:206" ht="14.25" customHeight="1" x14ac:dyDescent="0.35">
      <c r="A233" s="42"/>
      <c r="B233" s="43"/>
      <c r="C233" s="43"/>
      <c r="D233" s="43"/>
      <c r="E233" s="44"/>
      <c r="F233" s="43"/>
      <c r="G233" s="44"/>
      <c r="H233" s="44"/>
      <c r="I233" s="44"/>
      <c r="J233" s="57"/>
      <c r="K233" s="58"/>
      <c r="L233" s="158"/>
      <c r="M233" s="46"/>
      <c r="N233" s="46"/>
      <c r="O233" s="42"/>
      <c r="P233" s="42"/>
      <c r="Q233" s="42"/>
      <c r="R233" s="42"/>
      <c r="S233" s="42"/>
      <c r="T233" s="42"/>
      <c r="U233" s="42"/>
      <c r="V233" s="43"/>
      <c r="W233" s="42"/>
      <c r="X233" s="44"/>
      <c r="Y233" s="44"/>
      <c r="Z233" s="44"/>
      <c r="AA233" s="44"/>
      <c r="AB233" s="47"/>
      <c r="AC233" s="48"/>
      <c r="AD233" s="42"/>
      <c r="AE233" s="14"/>
      <c r="AF233" s="14"/>
      <c r="AG233" s="14"/>
      <c r="AH233" s="14"/>
      <c r="AI233" s="44"/>
      <c r="AJ233" s="44"/>
      <c r="AK233" s="44"/>
      <c r="AL233" s="57"/>
      <c r="AM233" s="58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49"/>
      <c r="BQ233" s="49"/>
      <c r="BR233" s="14"/>
      <c r="BS233" s="14"/>
      <c r="BT233" s="14"/>
      <c r="BU233" s="49"/>
      <c r="BV233" s="49"/>
      <c r="BW233" s="49"/>
      <c r="BX233" s="49"/>
      <c r="BY233" s="49"/>
      <c r="BZ233" s="49"/>
      <c r="CA233" s="49"/>
      <c r="CB233" s="14"/>
      <c r="CC233" s="49"/>
      <c r="CD233" s="49"/>
      <c r="CE233" s="14"/>
      <c r="CF233" s="14"/>
      <c r="CG233" s="49"/>
      <c r="CH233" s="49"/>
      <c r="CI233" s="49"/>
      <c r="CJ233" s="49"/>
      <c r="CK233" s="49"/>
      <c r="CL233" s="49"/>
      <c r="CM233" s="49"/>
      <c r="CN233" s="49"/>
      <c r="CO233" s="49"/>
      <c r="CP233" s="49"/>
      <c r="CQ233" s="49"/>
      <c r="CR233" s="49"/>
      <c r="CS233" s="49"/>
      <c r="CT233" s="49"/>
      <c r="CU233" s="49"/>
      <c r="CV233" s="49"/>
      <c r="CW233" s="49"/>
      <c r="CX233" s="49"/>
      <c r="CY233" s="14"/>
      <c r="CZ233" s="14"/>
      <c r="DA233" s="49"/>
      <c r="DB233" s="49"/>
      <c r="DC233" s="49"/>
      <c r="DD233" s="49"/>
      <c r="DE233" s="49"/>
      <c r="DF233" s="49"/>
      <c r="DG233" s="49"/>
      <c r="DH233" s="49"/>
      <c r="DI233" s="49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49"/>
      <c r="DU233" s="49"/>
      <c r="DV233" s="49"/>
      <c r="DW233" s="49"/>
      <c r="DX233" s="49"/>
      <c r="DY233" s="49"/>
      <c r="DZ233" s="49"/>
      <c r="EA233" s="49"/>
      <c r="EB233" s="49"/>
      <c r="EC233" s="49"/>
      <c r="ED233" s="49"/>
      <c r="EE233" s="49"/>
      <c r="EF233" s="49"/>
      <c r="EG233" s="49"/>
      <c r="EH233" s="49"/>
      <c r="EI233" s="49"/>
      <c r="EJ233" s="49"/>
      <c r="EK233" s="49"/>
      <c r="EL233" s="49"/>
      <c r="EM233" s="14"/>
      <c r="EN233" s="49"/>
      <c r="EO233" s="49"/>
      <c r="EP233" s="49"/>
      <c r="EQ233" s="49"/>
      <c r="ER233" s="49"/>
      <c r="ES233" s="49"/>
      <c r="ET233" s="49"/>
      <c r="EU233" s="49"/>
      <c r="EV233" s="49"/>
      <c r="EW233" s="49"/>
      <c r="EX233" s="49"/>
      <c r="EY233" s="49"/>
      <c r="EZ233" s="49"/>
      <c r="FA233" s="49"/>
      <c r="FB233" s="49"/>
      <c r="FC233" s="49"/>
      <c r="FD233" s="49"/>
      <c r="FE233" s="49"/>
      <c r="FF233" s="49"/>
      <c r="FG233" s="14"/>
      <c r="FH233" s="49"/>
      <c r="FI233" s="49"/>
      <c r="FJ233" s="14"/>
      <c r="FK233" s="42"/>
      <c r="FL233" s="42"/>
      <c r="FM233" s="42"/>
      <c r="FN233" s="42"/>
      <c r="FO233" s="42"/>
      <c r="FP233" s="42"/>
      <c r="FQ233" s="42"/>
      <c r="FR233" s="42"/>
      <c r="FS233" s="42"/>
      <c r="FT233" s="42"/>
      <c r="FU233" s="42"/>
      <c r="FV233" s="42"/>
      <c r="FW233" s="42"/>
      <c r="FX233" s="42"/>
      <c r="FY233" s="42"/>
      <c r="FZ233" s="44">
        <v>231</v>
      </c>
      <c r="GA233" s="44" t="str">
        <f t="shared" si="79"/>
        <v>HJICADLK</v>
      </c>
      <c r="GB233" s="44" t="s">
        <v>160</v>
      </c>
      <c r="GC233" s="44" t="s">
        <v>159</v>
      </c>
      <c r="GD233" s="44" t="s">
        <v>150</v>
      </c>
      <c r="GE233" s="44" t="s">
        <v>163</v>
      </c>
      <c r="GF233" s="44" t="s">
        <v>145</v>
      </c>
      <c r="GG233" s="44" t="s">
        <v>147</v>
      </c>
      <c r="GH233" s="44" t="s">
        <v>152</v>
      </c>
      <c r="GI233" s="44" t="s">
        <v>151</v>
      </c>
      <c r="GJ233" s="100" t="str">
        <f t="shared" ref="GJ233:GQ233" si="1306">VLOOKUP(GB233,$FM$3:$FN$15,2,FALSE)</f>
        <v>Saudiarabien</v>
      </c>
      <c r="GK233" s="100" t="str">
        <f t="shared" si="1306"/>
        <v>Österrike</v>
      </c>
      <c r="GL233" s="100" t="str">
        <f t="shared" si="1306"/>
        <v>Irak</v>
      </c>
      <c r="GM233" s="100" t="str">
        <f t="shared" si="1306"/>
        <v>Haiti</v>
      </c>
      <c r="GN233" s="100" t="str">
        <f t="shared" si="1306"/>
        <v>Sydkorea</v>
      </c>
      <c r="GO233" s="100" t="str">
        <f t="shared" si="1306"/>
        <v>Australien</v>
      </c>
      <c r="GP233" s="100" t="str">
        <f t="shared" si="1306"/>
        <v>Ghana</v>
      </c>
      <c r="GQ233" s="100" t="str">
        <f t="shared" si="1306"/>
        <v>Uzbekistan</v>
      </c>
      <c r="GR233" s="42" t="str">
        <f t="shared" si="81"/>
        <v/>
      </c>
      <c r="GS233" s="42"/>
      <c r="GT233" s="42"/>
      <c r="GU233" s="42"/>
      <c r="GV233" s="42"/>
      <c r="GW233" s="42"/>
      <c r="GX233" s="42"/>
    </row>
    <row r="234" spans="1:206" ht="14.25" customHeight="1" x14ac:dyDescent="0.35">
      <c r="A234" s="42"/>
      <c r="B234" s="43"/>
      <c r="C234" s="43"/>
      <c r="D234" s="43"/>
      <c r="E234" s="44"/>
      <c r="F234" s="43"/>
      <c r="G234" s="44"/>
      <c r="H234" s="44"/>
      <c r="I234" s="44"/>
      <c r="J234" s="57"/>
      <c r="K234" s="58"/>
      <c r="L234" s="158"/>
      <c r="M234" s="46"/>
      <c r="N234" s="46"/>
      <c r="O234" s="42"/>
      <c r="P234" s="42"/>
      <c r="Q234" s="42"/>
      <c r="R234" s="42"/>
      <c r="S234" s="42"/>
      <c r="T234" s="42"/>
      <c r="U234" s="42"/>
      <c r="V234" s="43"/>
      <c r="W234" s="42"/>
      <c r="X234" s="44"/>
      <c r="Y234" s="44"/>
      <c r="Z234" s="44"/>
      <c r="AA234" s="44"/>
      <c r="AB234" s="47"/>
      <c r="AC234" s="48"/>
      <c r="AD234" s="42"/>
      <c r="AE234" s="14"/>
      <c r="AF234" s="14"/>
      <c r="AG234" s="14"/>
      <c r="AH234" s="14"/>
      <c r="AI234" s="44"/>
      <c r="AJ234" s="44"/>
      <c r="AK234" s="44"/>
      <c r="AL234" s="57"/>
      <c r="AM234" s="58"/>
      <c r="AN234" s="49"/>
      <c r="AO234" s="49"/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49"/>
      <c r="BQ234" s="49"/>
      <c r="BR234" s="14"/>
      <c r="BS234" s="14"/>
      <c r="BT234" s="14"/>
      <c r="BU234" s="49"/>
      <c r="BV234" s="49"/>
      <c r="BW234" s="49"/>
      <c r="BX234" s="49"/>
      <c r="BY234" s="49"/>
      <c r="BZ234" s="49"/>
      <c r="CA234" s="49"/>
      <c r="CB234" s="14"/>
      <c r="CC234" s="49"/>
      <c r="CD234" s="49"/>
      <c r="CE234" s="14"/>
      <c r="CF234" s="14"/>
      <c r="CG234" s="49"/>
      <c r="CH234" s="49"/>
      <c r="CI234" s="49"/>
      <c r="CJ234" s="49"/>
      <c r="CK234" s="49"/>
      <c r="CL234" s="49"/>
      <c r="CM234" s="49"/>
      <c r="CN234" s="49"/>
      <c r="CO234" s="49"/>
      <c r="CP234" s="49"/>
      <c r="CQ234" s="49"/>
      <c r="CR234" s="49"/>
      <c r="CS234" s="49"/>
      <c r="CT234" s="49"/>
      <c r="CU234" s="49"/>
      <c r="CV234" s="49"/>
      <c r="CW234" s="49"/>
      <c r="CX234" s="49"/>
      <c r="CY234" s="14"/>
      <c r="CZ234" s="14"/>
      <c r="DA234" s="49"/>
      <c r="DB234" s="49"/>
      <c r="DC234" s="49"/>
      <c r="DD234" s="49"/>
      <c r="DE234" s="49"/>
      <c r="DF234" s="49"/>
      <c r="DG234" s="49"/>
      <c r="DH234" s="49"/>
      <c r="DI234" s="49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49"/>
      <c r="DU234" s="49"/>
      <c r="DV234" s="49"/>
      <c r="DW234" s="49"/>
      <c r="DX234" s="49"/>
      <c r="DY234" s="49"/>
      <c r="DZ234" s="49"/>
      <c r="EA234" s="49"/>
      <c r="EB234" s="49"/>
      <c r="EC234" s="49"/>
      <c r="ED234" s="49"/>
      <c r="EE234" s="49"/>
      <c r="EF234" s="49"/>
      <c r="EG234" s="49"/>
      <c r="EH234" s="49"/>
      <c r="EI234" s="49"/>
      <c r="EJ234" s="49"/>
      <c r="EK234" s="49"/>
      <c r="EL234" s="49"/>
      <c r="EM234" s="14"/>
      <c r="EN234" s="49"/>
      <c r="EO234" s="49"/>
      <c r="EP234" s="49"/>
      <c r="EQ234" s="49"/>
      <c r="ER234" s="49"/>
      <c r="ES234" s="49"/>
      <c r="ET234" s="49"/>
      <c r="EU234" s="49"/>
      <c r="EV234" s="49"/>
      <c r="EW234" s="49"/>
      <c r="EX234" s="49"/>
      <c r="EY234" s="49"/>
      <c r="EZ234" s="49"/>
      <c r="FA234" s="49"/>
      <c r="FB234" s="49"/>
      <c r="FC234" s="49"/>
      <c r="FD234" s="49"/>
      <c r="FE234" s="49"/>
      <c r="FF234" s="49"/>
      <c r="FG234" s="14"/>
      <c r="FH234" s="49"/>
      <c r="FI234" s="49"/>
      <c r="FJ234" s="14"/>
      <c r="FK234" s="42"/>
      <c r="FL234" s="42"/>
      <c r="FM234" s="42"/>
      <c r="FN234" s="42"/>
      <c r="FO234" s="42"/>
      <c r="FP234" s="42"/>
      <c r="FQ234" s="42"/>
      <c r="FR234" s="42"/>
      <c r="FS234" s="42"/>
      <c r="FT234" s="42"/>
      <c r="FU234" s="42"/>
      <c r="FV234" s="42"/>
      <c r="FW234" s="42"/>
      <c r="FX234" s="42"/>
      <c r="FY234" s="42"/>
      <c r="FZ234" s="44">
        <v>232</v>
      </c>
      <c r="GA234" s="44" t="str">
        <f t="shared" si="79"/>
        <v>IGJCADLK</v>
      </c>
      <c r="GB234" s="44" t="s">
        <v>150</v>
      </c>
      <c r="GC234" s="44" t="s">
        <v>149</v>
      </c>
      <c r="GD234" s="44" t="s">
        <v>159</v>
      </c>
      <c r="GE234" s="44" t="s">
        <v>163</v>
      </c>
      <c r="GF234" s="44" t="s">
        <v>145</v>
      </c>
      <c r="GG234" s="44" t="s">
        <v>147</v>
      </c>
      <c r="GH234" s="44" t="s">
        <v>152</v>
      </c>
      <c r="GI234" s="44" t="s">
        <v>151</v>
      </c>
      <c r="GJ234" s="100" t="str">
        <f t="shared" ref="GJ234:GQ234" si="1307">VLOOKUP(GB234,$FM$3:$FN$15,2,FALSE)</f>
        <v>Irak</v>
      </c>
      <c r="GK234" s="100" t="str">
        <f t="shared" si="1307"/>
        <v>Iran</v>
      </c>
      <c r="GL234" s="100" t="str">
        <f t="shared" si="1307"/>
        <v>Österrike</v>
      </c>
      <c r="GM234" s="100" t="str">
        <f t="shared" si="1307"/>
        <v>Haiti</v>
      </c>
      <c r="GN234" s="100" t="str">
        <f t="shared" si="1307"/>
        <v>Sydkorea</v>
      </c>
      <c r="GO234" s="100" t="str">
        <f t="shared" si="1307"/>
        <v>Australien</v>
      </c>
      <c r="GP234" s="100" t="str">
        <f t="shared" si="1307"/>
        <v>Ghana</v>
      </c>
      <c r="GQ234" s="100" t="str">
        <f t="shared" si="1307"/>
        <v>Uzbekistan</v>
      </c>
      <c r="GR234" s="42" t="str">
        <f t="shared" si="81"/>
        <v/>
      </c>
      <c r="GS234" s="42"/>
      <c r="GT234" s="42"/>
      <c r="GU234" s="42"/>
      <c r="GV234" s="42"/>
      <c r="GW234" s="42"/>
      <c r="GX234" s="42"/>
    </row>
    <row r="235" spans="1:206" ht="14.25" customHeight="1" x14ac:dyDescent="0.35">
      <c r="A235" s="42"/>
      <c r="B235" s="43"/>
      <c r="C235" s="43"/>
      <c r="D235" s="43"/>
      <c r="E235" s="44"/>
      <c r="F235" s="43"/>
      <c r="G235" s="44"/>
      <c r="H235" s="44"/>
      <c r="I235" s="44"/>
      <c r="J235" s="57"/>
      <c r="K235" s="58"/>
      <c r="L235" s="158"/>
      <c r="M235" s="46"/>
      <c r="N235" s="46"/>
      <c r="O235" s="42"/>
      <c r="P235" s="42"/>
      <c r="Q235" s="42"/>
      <c r="R235" s="42"/>
      <c r="S235" s="42"/>
      <c r="T235" s="42"/>
      <c r="U235" s="42"/>
      <c r="V235" s="43"/>
      <c r="W235" s="42"/>
      <c r="X235" s="44"/>
      <c r="Y235" s="44"/>
      <c r="Z235" s="44"/>
      <c r="AA235" s="44"/>
      <c r="AB235" s="47"/>
      <c r="AC235" s="48"/>
      <c r="AD235" s="42"/>
      <c r="AE235" s="14"/>
      <c r="AF235" s="14"/>
      <c r="AG235" s="14"/>
      <c r="AH235" s="14"/>
      <c r="AI235" s="44"/>
      <c r="AJ235" s="44"/>
      <c r="AK235" s="44"/>
      <c r="AL235" s="57"/>
      <c r="AM235" s="58"/>
      <c r="AN235" s="49"/>
      <c r="AO235" s="49"/>
      <c r="AP235" s="49"/>
      <c r="AQ235" s="49"/>
      <c r="AR235" s="49"/>
      <c r="AS235" s="49"/>
      <c r="AT235" s="49"/>
      <c r="AU235" s="49"/>
      <c r="AV235" s="49"/>
      <c r="AW235" s="49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49"/>
      <c r="BJ235" s="49"/>
      <c r="BK235" s="49"/>
      <c r="BL235" s="49"/>
      <c r="BM235" s="49"/>
      <c r="BN235" s="49"/>
      <c r="BO235" s="49"/>
      <c r="BP235" s="49"/>
      <c r="BQ235" s="49"/>
      <c r="BR235" s="14"/>
      <c r="BS235" s="14"/>
      <c r="BT235" s="14"/>
      <c r="BU235" s="49"/>
      <c r="BV235" s="49"/>
      <c r="BW235" s="49"/>
      <c r="BX235" s="49"/>
      <c r="BY235" s="49"/>
      <c r="BZ235" s="49"/>
      <c r="CA235" s="49"/>
      <c r="CB235" s="14"/>
      <c r="CC235" s="49"/>
      <c r="CD235" s="49"/>
      <c r="CE235" s="14"/>
      <c r="CF235" s="14"/>
      <c r="CG235" s="49"/>
      <c r="CH235" s="49"/>
      <c r="CI235" s="49"/>
      <c r="CJ235" s="49"/>
      <c r="CK235" s="49"/>
      <c r="CL235" s="49"/>
      <c r="CM235" s="49"/>
      <c r="CN235" s="49"/>
      <c r="CO235" s="49"/>
      <c r="CP235" s="49"/>
      <c r="CQ235" s="49"/>
      <c r="CR235" s="49"/>
      <c r="CS235" s="49"/>
      <c r="CT235" s="49"/>
      <c r="CU235" s="49"/>
      <c r="CV235" s="49"/>
      <c r="CW235" s="49"/>
      <c r="CX235" s="49"/>
      <c r="CY235" s="14"/>
      <c r="CZ235" s="14"/>
      <c r="DA235" s="49"/>
      <c r="DB235" s="49"/>
      <c r="DC235" s="49"/>
      <c r="DD235" s="49"/>
      <c r="DE235" s="49"/>
      <c r="DF235" s="49"/>
      <c r="DG235" s="49"/>
      <c r="DH235" s="49"/>
      <c r="DI235" s="49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49"/>
      <c r="DU235" s="49"/>
      <c r="DV235" s="49"/>
      <c r="DW235" s="49"/>
      <c r="DX235" s="49"/>
      <c r="DY235" s="49"/>
      <c r="DZ235" s="49"/>
      <c r="EA235" s="49"/>
      <c r="EB235" s="49"/>
      <c r="EC235" s="49"/>
      <c r="ED235" s="49"/>
      <c r="EE235" s="49"/>
      <c r="EF235" s="49"/>
      <c r="EG235" s="49"/>
      <c r="EH235" s="49"/>
      <c r="EI235" s="49"/>
      <c r="EJ235" s="49"/>
      <c r="EK235" s="49"/>
      <c r="EL235" s="49"/>
      <c r="EM235" s="14"/>
      <c r="EN235" s="49"/>
      <c r="EO235" s="49"/>
      <c r="EP235" s="49"/>
      <c r="EQ235" s="49"/>
      <c r="ER235" s="49"/>
      <c r="ES235" s="49"/>
      <c r="ET235" s="49"/>
      <c r="EU235" s="49"/>
      <c r="EV235" s="49"/>
      <c r="EW235" s="49"/>
      <c r="EX235" s="49"/>
      <c r="EY235" s="49"/>
      <c r="EZ235" s="49"/>
      <c r="FA235" s="49"/>
      <c r="FB235" s="49"/>
      <c r="FC235" s="49"/>
      <c r="FD235" s="49"/>
      <c r="FE235" s="49"/>
      <c r="FF235" s="49"/>
      <c r="FG235" s="14"/>
      <c r="FH235" s="49"/>
      <c r="FI235" s="49"/>
      <c r="FJ235" s="14"/>
      <c r="FK235" s="42"/>
      <c r="FL235" s="42"/>
      <c r="FM235" s="42"/>
      <c r="FN235" s="42"/>
      <c r="FO235" s="42"/>
      <c r="FP235" s="42"/>
      <c r="FQ235" s="42"/>
      <c r="FR235" s="42"/>
      <c r="FS235" s="42"/>
      <c r="FT235" s="42"/>
      <c r="FU235" s="42"/>
      <c r="FV235" s="42"/>
      <c r="FW235" s="42"/>
      <c r="FX235" s="42"/>
      <c r="FY235" s="42"/>
      <c r="FZ235" s="44">
        <v>233</v>
      </c>
      <c r="GA235" s="44" t="str">
        <f t="shared" si="79"/>
        <v>HGJCADLK</v>
      </c>
      <c r="GB235" s="44" t="s">
        <v>160</v>
      </c>
      <c r="GC235" s="44" t="s">
        <v>149</v>
      </c>
      <c r="GD235" s="44" t="s">
        <v>159</v>
      </c>
      <c r="GE235" s="44" t="s">
        <v>163</v>
      </c>
      <c r="GF235" s="44" t="s">
        <v>145</v>
      </c>
      <c r="GG235" s="44" t="s">
        <v>147</v>
      </c>
      <c r="GH235" s="44" t="s">
        <v>152</v>
      </c>
      <c r="GI235" s="44" t="s">
        <v>151</v>
      </c>
      <c r="GJ235" s="100" t="str">
        <f t="shared" ref="GJ235:GQ235" si="1308">VLOOKUP(GB235,$FM$3:$FN$15,2,FALSE)</f>
        <v>Saudiarabien</v>
      </c>
      <c r="GK235" s="100" t="str">
        <f t="shared" si="1308"/>
        <v>Iran</v>
      </c>
      <c r="GL235" s="100" t="str">
        <f t="shared" si="1308"/>
        <v>Österrike</v>
      </c>
      <c r="GM235" s="100" t="str">
        <f t="shared" si="1308"/>
        <v>Haiti</v>
      </c>
      <c r="GN235" s="100" t="str">
        <f t="shared" si="1308"/>
        <v>Sydkorea</v>
      </c>
      <c r="GO235" s="100" t="str">
        <f t="shared" si="1308"/>
        <v>Australien</v>
      </c>
      <c r="GP235" s="100" t="str">
        <f t="shared" si="1308"/>
        <v>Ghana</v>
      </c>
      <c r="GQ235" s="100" t="str">
        <f t="shared" si="1308"/>
        <v>Uzbekistan</v>
      </c>
      <c r="GR235" s="42" t="str">
        <f t="shared" si="81"/>
        <v/>
      </c>
      <c r="GS235" s="42"/>
      <c r="GT235" s="42"/>
      <c r="GU235" s="42"/>
      <c r="GV235" s="42"/>
      <c r="GW235" s="42"/>
      <c r="GX235" s="42"/>
    </row>
    <row r="236" spans="1:206" ht="14.25" customHeight="1" x14ac:dyDescent="0.35">
      <c r="A236" s="42"/>
      <c r="B236" s="43"/>
      <c r="C236" s="43"/>
      <c r="D236" s="43"/>
      <c r="E236" s="44"/>
      <c r="F236" s="43"/>
      <c r="G236" s="44"/>
      <c r="H236" s="44"/>
      <c r="I236" s="44"/>
      <c r="J236" s="57"/>
      <c r="K236" s="58"/>
      <c r="L236" s="158"/>
      <c r="M236" s="46"/>
      <c r="N236" s="46"/>
      <c r="O236" s="42"/>
      <c r="P236" s="42"/>
      <c r="Q236" s="42"/>
      <c r="R236" s="42"/>
      <c r="S236" s="42"/>
      <c r="T236" s="42"/>
      <c r="U236" s="42"/>
      <c r="V236" s="43"/>
      <c r="W236" s="42"/>
      <c r="X236" s="44"/>
      <c r="Y236" s="44"/>
      <c r="Z236" s="44"/>
      <c r="AA236" s="44"/>
      <c r="AB236" s="47"/>
      <c r="AC236" s="48"/>
      <c r="AD236" s="42"/>
      <c r="AE236" s="14"/>
      <c r="AF236" s="14"/>
      <c r="AG236" s="14"/>
      <c r="AH236" s="14"/>
      <c r="AI236" s="44"/>
      <c r="AJ236" s="44"/>
      <c r="AK236" s="44"/>
      <c r="AL236" s="57"/>
      <c r="AM236" s="58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49"/>
      <c r="BJ236" s="49"/>
      <c r="BK236" s="49"/>
      <c r="BL236" s="49"/>
      <c r="BM236" s="49"/>
      <c r="BN236" s="49"/>
      <c r="BO236" s="49"/>
      <c r="BP236" s="49"/>
      <c r="BQ236" s="49"/>
      <c r="BR236" s="14"/>
      <c r="BS236" s="14"/>
      <c r="BT236" s="14"/>
      <c r="BU236" s="49"/>
      <c r="BV236" s="49"/>
      <c r="BW236" s="49"/>
      <c r="BX236" s="49"/>
      <c r="BY236" s="49"/>
      <c r="BZ236" s="49"/>
      <c r="CA236" s="49"/>
      <c r="CB236" s="14"/>
      <c r="CC236" s="49"/>
      <c r="CD236" s="49"/>
      <c r="CE236" s="14"/>
      <c r="CF236" s="14"/>
      <c r="CG236" s="49"/>
      <c r="CH236" s="49"/>
      <c r="CI236" s="49"/>
      <c r="CJ236" s="49"/>
      <c r="CK236" s="49"/>
      <c r="CL236" s="49"/>
      <c r="CM236" s="49"/>
      <c r="CN236" s="49"/>
      <c r="CO236" s="49"/>
      <c r="CP236" s="49"/>
      <c r="CQ236" s="49"/>
      <c r="CR236" s="49"/>
      <c r="CS236" s="49"/>
      <c r="CT236" s="49"/>
      <c r="CU236" s="49"/>
      <c r="CV236" s="49"/>
      <c r="CW236" s="49"/>
      <c r="CX236" s="49"/>
      <c r="CY236" s="14"/>
      <c r="CZ236" s="14"/>
      <c r="DA236" s="49"/>
      <c r="DB236" s="49"/>
      <c r="DC236" s="49"/>
      <c r="DD236" s="49"/>
      <c r="DE236" s="49"/>
      <c r="DF236" s="49"/>
      <c r="DG236" s="49"/>
      <c r="DH236" s="49"/>
      <c r="DI236" s="49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49"/>
      <c r="DU236" s="49"/>
      <c r="DV236" s="49"/>
      <c r="DW236" s="49"/>
      <c r="DX236" s="49"/>
      <c r="DY236" s="49"/>
      <c r="DZ236" s="49"/>
      <c r="EA236" s="49"/>
      <c r="EB236" s="49"/>
      <c r="EC236" s="49"/>
      <c r="ED236" s="49"/>
      <c r="EE236" s="49"/>
      <c r="EF236" s="49"/>
      <c r="EG236" s="49"/>
      <c r="EH236" s="49"/>
      <c r="EI236" s="49"/>
      <c r="EJ236" s="49"/>
      <c r="EK236" s="49"/>
      <c r="EL236" s="49"/>
      <c r="EM236" s="14"/>
      <c r="EN236" s="49"/>
      <c r="EO236" s="49"/>
      <c r="EP236" s="49"/>
      <c r="EQ236" s="49"/>
      <c r="ER236" s="49"/>
      <c r="ES236" s="49"/>
      <c r="ET236" s="49"/>
      <c r="EU236" s="49"/>
      <c r="EV236" s="49"/>
      <c r="EW236" s="49"/>
      <c r="EX236" s="49"/>
      <c r="EY236" s="49"/>
      <c r="EZ236" s="49"/>
      <c r="FA236" s="49"/>
      <c r="FB236" s="49"/>
      <c r="FC236" s="49"/>
      <c r="FD236" s="49"/>
      <c r="FE236" s="49"/>
      <c r="FF236" s="49"/>
      <c r="FG236" s="14"/>
      <c r="FH236" s="49"/>
      <c r="FI236" s="49"/>
      <c r="FJ236" s="14"/>
      <c r="FK236" s="42"/>
      <c r="FL236" s="42"/>
      <c r="FM236" s="42"/>
      <c r="FN236" s="42"/>
      <c r="FO236" s="42"/>
      <c r="FP236" s="42"/>
      <c r="FQ236" s="42"/>
      <c r="FR236" s="42"/>
      <c r="FS236" s="42"/>
      <c r="FT236" s="42"/>
      <c r="FU236" s="42"/>
      <c r="FV236" s="42"/>
      <c r="FW236" s="42"/>
      <c r="FX236" s="42"/>
      <c r="FY236" s="42"/>
      <c r="FZ236" s="44">
        <v>234</v>
      </c>
      <c r="GA236" s="44" t="str">
        <f t="shared" si="79"/>
        <v>HGICADLK</v>
      </c>
      <c r="GB236" s="44" t="s">
        <v>160</v>
      </c>
      <c r="GC236" s="44" t="s">
        <v>149</v>
      </c>
      <c r="GD236" s="44" t="s">
        <v>150</v>
      </c>
      <c r="GE236" s="44" t="s">
        <v>163</v>
      </c>
      <c r="GF236" s="44" t="s">
        <v>145</v>
      </c>
      <c r="GG236" s="44" t="s">
        <v>147</v>
      </c>
      <c r="GH236" s="44" t="s">
        <v>152</v>
      </c>
      <c r="GI236" s="44" t="s">
        <v>151</v>
      </c>
      <c r="GJ236" s="100" t="str">
        <f t="shared" ref="GJ236:GQ236" si="1309">VLOOKUP(GB236,$FM$3:$FN$15,2,FALSE)</f>
        <v>Saudiarabien</v>
      </c>
      <c r="GK236" s="100" t="str">
        <f t="shared" si="1309"/>
        <v>Iran</v>
      </c>
      <c r="GL236" s="100" t="str">
        <f t="shared" si="1309"/>
        <v>Irak</v>
      </c>
      <c r="GM236" s="100" t="str">
        <f t="shared" si="1309"/>
        <v>Haiti</v>
      </c>
      <c r="GN236" s="100" t="str">
        <f t="shared" si="1309"/>
        <v>Sydkorea</v>
      </c>
      <c r="GO236" s="100" t="str">
        <f t="shared" si="1309"/>
        <v>Australien</v>
      </c>
      <c r="GP236" s="100" t="str">
        <f t="shared" si="1309"/>
        <v>Ghana</v>
      </c>
      <c r="GQ236" s="100" t="str">
        <f t="shared" si="1309"/>
        <v>Uzbekistan</v>
      </c>
      <c r="GR236" s="42" t="str">
        <f t="shared" si="81"/>
        <v/>
      </c>
      <c r="GS236" s="42"/>
      <c r="GT236" s="42"/>
      <c r="GU236" s="42"/>
      <c r="GV236" s="42"/>
      <c r="GW236" s="42"/>
      <c r="GX236" s="42"/>
    </row>
    <row r="237" spans="1:206" ht="14.25" customHeight="1" x14ac:dyDescent="0.35">
      <c r="A237" s="42"/>
      <c r="B237" s="43"/>
      <c r="C237" s="43"/>
      <c r="D237" s="43"/>
      <c r="E237" s="44"/>
      <c r="F237" s="43"/>
      <c r="G237" s="44"/>
      <c r="H237" s="44"/>
      <c r="I237" s="44"/>
      <c r="J237" s="57"/>
      <c r="K237" s="58"/>
      <c r="L237" s="158"/>
      <c r="M237" s="46"/>
      <c r="N237" s="46"/>
      <c r="O237" s="42"/>
      <c r="P237" s="42"/>
      <c r="Q237" s="42"/>
      <c r="R237" s="42"/>
      <c r="S237" s="42"/>
      <c r="T237" s="42"/>
      <c r="U237" s="42"/>
      <c r="V237" s="43"/>
      <c r="W237" s="42"/>
      <c r="X237" s="44"/>
      <c r="Y237" s="44"/>
      <c r="Z237" s="44"/>
      <c r="AA237" s="44"/>
      <c r="AB237" s="47"/>
      <c r="AC237" s="48"/>
      <c r="AD237" s="42"/>
      <c r="AE237" s="14"/>
      <c r="AF237" s="14"/>
      <c r="AG237" s="14"/>
      <c r="AH237" s="14"/>
      <c r="AI237" s="44"/>
      <c r="AJ237" s="44"/>
      <c r="AK237" s="44"/>
      <c r="AL237" s="57"/>
      <c r="AM237" s="58"/>
      <c r="AN237" s="49"/>
      <c r="AO237" s="49"/>
      <c r="AP237" s="49"/>
      <c r="AQ237" s="49"/>
      <c r="AR237" s="49"/>
      <c r="AS237" s="49"/>
      <c r="AT237" s="49"/>
      <c r="AU237" s="49"/>
      <c r="AV237" s="49"/>
      <c r="AW237" s="49"/>
      <c r="AX237" s="49"/>
      <c r="AY237" s="49"/>
      <c r="AZ237" s="49"/>
      <c r="BA237" s="49"/>
      <c r="BB237" s="49"/>
      <c r="BC237" s="49"/>
      <c r="BD237" s="49"/>
      <c r="BE237" s="49"/>
      <c r="BF237" s="49"/>
      <c r="BG237" s="49"/>
      <c r="BH237" s="49"/>
      <c r="BI237" s="49"/>
      <c r="BJ237" s="49"/>
      <c r="BK237" s="49"/>
      <c r="BL237" s="49"/>
      <c r="BM237" s="49"/>
      <c r="BN237" s="49"/>
      <c r="BO237" s="49"/>
      <c r="BP237" s="49"/>
      <c r="BQ237" s="49"/>
      <c r="BR237" s="14"/>
      <c r="BS237" s="14"/>
      <c r="BT237" s="14"/>
      <c r="BU237" s="49"/>
      <c r="BV237" s="49"/>
      <c r="BW237" s="49"/>
      <c r="BX237" s="49"/>
      <c r="BY237" s="49"/>
      <c r="BZ237" s="49"/>
      <c r="CA237" s="49"/>
      <c r="CB237" s="14"/>
      <c r="CC237" s="49"/>
      <c r="CD237" s="49"/>
      <c r="CE237" s="14"/>
      <c r="CF237" s="14"/>
      <c r="CG237" s="49"/>
      <c r="CH237" s="49"/>
      <c r="CI237" s="49"/>
      <c r="CJ237" s="49"/>
      <c r="CK237" s="49"/>
      <c r="CL237" s="49"/>
      <c r="CM237" s="49"/>
      <c r="CN237" s="49"/>
      <c r="CO237" s="49"/>
      <c r="CP237" s="49"/>
      <c r="CQ237" s="49"/>
      <c r="CR237" s="49"/>
      <c r="CS237" s="49"/>
      <c r="CT237" s="49"/>
      <c r="CU237" s="49"/>
      <c r="CV237" s="49"/>
      <c r="CW237" s="49"/>
      <c r="CX237" s="49"/>
      <c r="CY237" s="14"/>
      <c r="CZ237" s="14"/>
      <c r="DA237" s="49"/>
      <c r="DB237" s="49"/>
      <c r="DC237" s="49"/>
      <c r="DD237" s="49"/>
      <c r="DE237" s="49"/>
      <c r="DF237" s="49"/>
      <c r="DG237" s="49"/>
      <c r="DH237" s="49"/>
      <c r="DI237" s="49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49"/>
      <c r="DU237" s="49"/>
      <c r="DV237" s="49"/>
      <c r="DW237" s="49"/>
      <c r="DX237" s="49"/>
      <c r="DY237" s="49"/>
      <c r="DZ237" s="49"/>
      <c r="EA237" s="49"/>
      <c r="EB237" s="49"/>
      <c r="EC237" s="49"/>
      <c r="ED237" s="49"/>
      <c r="EE237" s="49"/>
      <c r="EF237" s="49"/>
      <c r="EG237" s="49"/>
      <c r="EH237" s="49"/>
      <c r="EI237" s="49"/>
      <c r="EJ237" s="49"/>
      <c r="EK237" s="49"/>
      <c r="EL237" s="49"/>
      <c r="EM237" s="14"/>
      <c r="EN237" s="49"/>
      <c r="EO237" s="49"/>
      <c r="EP237" s="49"/>
      <c r="EQ237" s="49"/>
      <c r="ER237" s="49"/>
      <c r="ES237" s="49"/>
      <c r="ET237" s="49"/>
      <c r="EU237" s="49"/>
      <c r="EV237" s="49"/>
      <c r="EW237" s="49"/>
      <c r="EX237" s="49"/>
      <c r="EY237" s="49"/>
      <c r="EZ237" s="49"/>
      <c r="FA237" s="49"/>
      <c r="FB237" s="49"/>
      <c r="FC237" s="49"/>
      <c r="FD237" s="49"/>
      <c r="FE237" s="49"/>
      <c r="FF237" s="49"/>
      <c r="FG237" s="14"/>
      <c r="FH237" s="49"/>
      <c r="FI237" s="49"/>
      <c r="FJ237" s="14"/>
      <c r="FK237" s="42"/>
      <c r="FL237" s="42"/>
      <c r="FM237" s="42"/>
      <c r="FN237" s="42"/>
      <c r="FO237" s="42"/>
      <c r="FP237" s="42"/>
      <c r="FQ237" s="42"/>
      <c r="FR237" s="42"/>
      <c r="FS237" s="42"/>
      <c r="FT237" s="42"/>
      <c r="FU237" s="42"/>
      <c r="FV237" s="42"/>
      <c r="FW237" s="42"/>
      <c r="FX237" s="42"/>
      <c r="FY237" s="42"/>
      <c r="FZ237" s="44">
        <v>235</v>
      </c>
      <c r="GA237" s="44" t="str">
        <f t="shared" si="79"/>
        <v>HGJCADLI</v>
      </c>
      <c r="GB237" s="44" t="s">
        <v>160</v>
      </c>
      <c r="GC237" s="44" t="s">
        <v>149</v>
      </c>
      <c r="GD237" s="44" t="s">
        <v>159</v>
      </c>
      <c r="GE237" s="44" t="s">
        <v>163</v>
      </c>
      <c r="GF237" s="44" t="s">
        <v>145</v>
      </c>
      <c r="GG237" s="44" t="s">
        <v>147</v>
      </c>
      <c r="GH237" s="44" t="s">
        <v>152</v>
      </c>
      <c r="GI237" s="44" t="s">
        <v>150</v>
      </c>
      <c r="GJ237" s="100" t="str">
        <f t="shared" ref="GJ237:GQ237" si="1310">VLOOKUP(GB237,$FM$3:$FN$15,2,FALSE)</f>
        <v>Saudiarabien</v>
      </c>
      <c r="GK237" s="100" t="str">
        <f t="shared" si="1310"/>
        <v>Iran</v>
      </c>
      <c r="GL237" s="100" t="str">
        <f t="shared" si="1310"/>
        <v>Österrike</v>
      </c>
      <c r="GM237" s="100" t="str">
        <f t="shared" si="1310"/>
        <v>Haiti</v>
      </c>
      <c r="GN237" s="100" t="str">
        <f t="shared" si="1310"/>
        <v>Sydkorea</v>
      </c>
      <c r="GO237" s="100" t="str">
        <f t="shared" si="1310"/>
        <v>Australien</v>
      </c>
      <c r="GP237" s="100" t="str">
        <f t="shared" si="1310"/>
        <v>Ghana</v>
      </c>
      <c r="GQ237" s="100" t="str">
        <f t="shared" si="1310"/>
        <v>Irak</v>
      </c>
      <c r="GR237" s="42" t="str">
        <f t="shared" si="81"/>
        <v/>
      </c>
      <c r="GS237" s="42"/>
      <c r="GT237" s="42"/>
      <c r="GU237" s="42"/>
      <c r="GV237" s="42"/>
      <c r="GW237" s="42"/>
      <c r="GX237" s="42"/>
    </row>
    <row r="238" spans="1:206" ht="14.25" customHeight="1" x14ac:dyDescent="0.35">
      <c r="A238" s="42"/>
      <c r="B238" s="43"/>
      <c r="C238" s="43"/>
      <c r="D238" s="43"/>
      <c r="E238" s="44"/>
      <c r="F238" s="43"/>
      <c r="G238" s="44"/>
      <c r="H238" s="44"/>
      <c r="I238" s="44"/>
      <c r="J238" s="57"/>
      <c r="K238" s="58"/>
      <c r="L238" s="158"/>
      <c r="M238" s="46"/>
      <c r="N238" s="46"/>
      <c r="O238" s="42"/>
      <c r="P238" s="42"/>
      <c r="Q238" s="42"/>
      <c r="R238" s="42"/>
      <c r="S238" s="42"/>
      <c r="T238" s="42"/>
      <c r="U238" s="42"/>
      <c r="V238" s="43"/>
      <c r="W238" s="42"/>
      <c r="X238" s="44"/>
      <c r="Y238" s="44"/>
      <c r="Z238" s="44"/>
      <c r="AA238" s="44"/>
      <c r="AB238" s="47"/>
      <c r="AC238" s="48"/>
      <c r="AD238" s="42"/>
      <c r="AE238" s="14"/>
      <c r="AF238" s="14"/>
      <c r="AG238" s="14"/>
      <c r="AH238" s="14"/>
      <c r="AI238" s="44"/>
      <c r="AJ238" s="44"/>
      <c r="AK238" s="44"/>
      <c r="AL238" s="57"/>
      <c r="AM238" s="58"/>
      <c r="AN238" s="49"/>
      <c r="AO238" s="49"/>
      <c r="AP238" s="49"/>
      <c r="AQ238" s="49"/>
      <c r="AR238" s="49"/>
      <c r="AS238" s="49"/>
      <c r="AT238" s="49"/>
      <c r="AU238" s="49"/>
      <c r="AV238" s="49"/>
      <c r="AW238" s="49"/>
      <c r="AX238" s="49"/>
      <c r="AY238" s="49"/>
      <c r="AZ238" s="49"/>
      <c r="BA238" s="49"/>
      <c r="BB238" s="49"/>
      <c r="BC238" s="49"/>
      <c r="BD238" s="49"/>
      <c r="BE238" s="49"/>
      <c r="BF238" s="49"/>
      <c r="BG238" s="49"/>
      <c r="BH238" s="49"/>
      <c r="BI238" s="49"/>
      <c r="BJ238" s="49"/>
      <c r="BK238" s="49"/>
      <c r="BL238" s="49"/>
      <c r="BM238" s="49"/>
      <c r="BN238" s="49"/>
      <c r="BO238" s="49"/>
      <c r="BP238" s="49"/>
      <c r="BQ238" s="49"/>
      <c r="BR238" s="14"/>
      <c r="BS238" s="14"/>
      <c r="BT238" s="14"/>
      <c r="BU238" s="49"/>
      <c r="BV238" s="49"/>
      <c r="BW238" s="49"/>
      <c r="BX238" s="49"/>
      <c r="BY238" s="49"/>
      <c r="BZ238" s="49"/>
      <c r="CA238" s="49"/>
      <c r="CB238" s="14"/>
      <c r="CC238" s="49"/>
      <c r="CD238" s="49"/>
      <c r="CE238" s="14"/>
      <c r="CF238" s="14"/>
      <c r="CG238" s="49"/>
      <c r="CH238" s="49"/>
      <c r="CI238" s="49"/>
      <c r="CJ238" s="49"/>
      <c r="CK238" s="49"/>
      <c r="CL238" s="49"/>
      <c r="CM238" s="49"/>
      <c r="CN238" s="49"/>
      <c r="CO238" s="49"/>
      <c r="CP238" s="49"/>
      <c r="CQ238" s="49"/>
      <c r="CR238" s="49"/>
      <c r="CS238" s="49"/>
      <c r="CT238" s="49"/>
      <c r="CU238" s="49"/>
      <c r="CV238" s="49"/>
      <c r="CW238" s="49"/>
      <c r="CX238" s="49"/>
      <c r="CY238" s="14"/>
      <c r="CZ238" s="14"/>
      <c r="DA238" s="49"/>
      <c r="DB238" s="49"/>
      <c r="DC238" s="49"/>
      <c r="DD238" s="49"/>
      <c r="DE238" s="49"/>
      <c r="DF238" s="49"/>
      <c r="DG238" s="49"/>
      <c r="DH238" s="49"/>
      <c r="DI238" s="49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49"/>
      <c r="DU238" s="49"/>
      <c r="DV238" s="49"/>
      <c r="DW238" s="49"/>
      <c r="DX238" s="49"/>
      <c r="DY238" s="49"/>
      <c r="DZ238" s="49"/>
      <c r="EA238" s="49"/>
      <c r="EB238" s="49"/>
      <c r="EC238" s="49"/>
      <c r="ED238" s="49"/>
      <c r="EE238" s="49"/>
      <c r="EF238" s="49"/>
      <c r="EG238" s="49"/>
      <c r="EH238" s="49"/>
      <c r="EI238" s="49"/>
      <c r="EJ238" s="49"/>
      <c r="EK238" s="49"/>
      <c r="EL238" s="49"/>
      <c r="EM238" s="14"/>
      <c r="EN238" s="49"/>
      <c r="EO238" s="49"/>
      <c r="EP238" s="49"/>
      <c r="EQ238" s="49"/>
      <c r="ER238" s="49"/>
      <c r="ES238" s="49"/>
      <c r="ET238" s="49"/>
      <c r="EU238" s="49"/>
      <c r="EV238" s="49"/>
      <c r="EW238" s="49"/>
      <c r="EX238" s="49"/>
      <c r="EY238" s="49"/>
      <c r="EZ238" s="49"/>
      <c r="FA238" s="49"/>
      <c r="FB238" s="49"/>
      <c r="FC238" s="49"/>
      <c r="FD238" s="49"/>
      <c r="FE238" s="49"/>
      <c r="FF238" s="49"/>
      <c r="FG238" s="14"/>
      <c r="FH238" s="49"/>
      <c r="FI238" s="49"/>
      <c r="FJ238" s="14"/>
      <c r="FK238" s="42"/>
      <c r="FL238" s="42"/>
      <c r="FM238" s="42"/>
      <c r="FN238" s="42"/>
      <c r="FO238" s="42"/>
      <c r="FP238" s="42"/>
      <c r="FQ238" s="42"/>
      <c r="FR238" s="42"/>
      <c r="FS238" s="42"/>
      <c r="FT238" s="42"/>
      <c r="FU238" s="42"/>
      <c r="FV238" s="42"/>
      <c r="FW238" s="42"/>
      <c r="FX238" s="42"/>
      <c r="FY238" s="42"/>
      <c r="FZ238" s="44">
        <v>236</v>
      </c>
      <c r="GA238" s="44" t="str">
        <f t="shared" si="79"/>
        <v>HGJCADIK</v>
      </c>
      <c r="GB238" s="44" t="s">
        <v>160</v>
      </c>
      <c r="GC238" s="44" t="s">
        <v>149</v>
      </c>
      <c r="GD238" s="44" t="s">
        <v>159</v>
      </c>
      <c r="GE238" s="44" t="s">
        <v>163</v>
      </c>
      <c r="GF238" s="44" t="s">
        <v>145</v>
      </c>
      <c r="GG238" s="44" t="s">
        <v>147</v>
      </c>
      <c r="GH238" s="44" t="s">
        <v>150</v>
      </c>
      <c r="GI238" s="44" t="s">
        <v>151</v>
      </c>
      <c r="GJ238" s="100" t="str">
        <f t="shared" ref="GJ238:GQ238" si="1311">VLOOKUP(GB238,$FM$3:$FN$15,2,FALSE)</f>
        <v>Saudiarabien</v>
      </c>
      <c r="GK238" s="100" t="str">
        <f t="shared" si="1311"/>
        <v>Iran</v>
      </c>
      <c r="GL238" s="100" t="str">
        <f t="shared" si="1311"/>
        <v>Österrike</v>
      </c>
      <c r="GM238" s="100" t="str">
        <f t="shared" si="1311"/>
        <v>Haiti</v>
      </c>
      <c r="GN238" s="100" t="str">
        <f t="shared" si="1311"/>
        <v>Sydkorea</v>
      </c>
      <c r="GO238" s="100" t="str">
        <f t="shared" si="1311"/>
        <v>Australien</v>
      </c>
      <c r="GP238" s="100" t="str">
        <f t="shared" si="1311"/>
        <v>Irak</v>
      </c>
      <c r="GQ238" s="100" t="str">
        <f t="shared" si="1311"/>
        <v>Uzbekistan</v>
      </c>
      <c r="GR238" s="42" t="str">
        <f t="shared" si="81"/>
        <v/>
      </c>
      <c r="GS238" s="42"/>
      <c r="GT238" s="42"/>
      <c r="GU238" s="42"/>
      <c r="GV238" s="42"/>
      <c r="GW238" s="42"/>
      <c r="GX238" s="42"/>
    </row>
    <row r="239" spans="1:206" ht="14.25" customHeight="1" x14ac:dyDescent="0.35">
      <c r="A239" s="42"/>
      <c r="B239" s="43"/>
      <c r="C239" s="43"/>
      <c r="D239" s="43"/>
      <c r="E239" s="44"/>
      <c r="F239" s="43"/>
      <c r="G239" s="44"/>
      <c r="H239" s="44"/>
      <c r="I239" s="44"/>
      <c r="J239" s="57"/>
      <c r="K239" s="58"/>
      <c r="L239" s="158"/>
      <c r="M239" s="46"/>
      <c r="N239" s="46"/>
      <c r="O239" s="42"/>
      <c r="P239" s="42"/>
      <c r="Q239" s="42"/>
      <c r="R239" s="42"/>
      <c r="S239" s="42"/>
      <c r="T239" s="42"/>
      <c r="U239" s="42"/>
      <c r="V239" s="43"/>
      <c r="W239" s="42"/>
      <c r="X239" s="44"/>
      <c r="Y239" s="44"/>
      <c r="Z239" s="44"/>
      <c r="AA239" s="44"/>
      <c r="AB239" s="47"/>
      <c r="AC239" s="48"/>
      <c r="AD239" s="42"/>
      <c r="AE239" s="14"/>
      <c r="AF239" s="14"/>
      <c r="AG239" s="14"/>
      <c r="AH239" s="14"/>
      <c r="AI239" s="44"/>
      <c r="AJ239" s="44"/>
      <c r="AK239" s="44"/>
      <c r="AL239" s="57"/>
      <c r="AM239" s="58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9"/>
      <c r="BJ239" s="49"/>
      <c r="BK239" s="49"/>
      <c r="BL239" s="49"/>
      <c r="BM239" s="49"/>
      <c r="BN239" s="49"/>
      <c r="BO239" s="49"/>
      <c r="BP239" s="49"/>
      <c r="BQ239" s="49"/>
      <c r="BR239" s="14"/>
      <c r="BS239" s="14"/>
      <c r="BT239" s="14"/>
      <c r="BU239" s="49"/>
      <c r="BV239" s="49"/>
      <c r="BW239" s="49"/>
      <c r="BX239" s="49"/>
      <c r="BY239" s="49"/>
      <c r="BZ239" s="49"/>
      <c r="CA239" s="49"/>
      <c r="CB239" s="14"/>
      <c r="CC239" s="49"/>
      <c r="CD239" s="49"/>
      <c r="CE239" s="14"/>
      <c r="CF239" s="14"/>
      <c r="CG239" s="49"/>
      <c r="CH239" s="49"/>
      <c r="CI239" s="49"/>
      <c r="CJ239" s="49"/>
      <c r="CK239" s="49"/>
      <c r="CL239" s="49"/>
      <c r="CM239" s="49"/>
      <c r="CN239" s="49"/>
      <c r="CO239" s="49"/>
      <c r="CP239" s="49"/>
      <c r="CQ239" s="49"/>
      <c r="CR239" s="49"/>
      <c r="CS239" s="49"/>
      <c r="CT239" s="49"/>
      <c r="CU239" s="49"/>
      <c r="CV239" s="49"/>
      <c r="CW239" s="49"/>
      <c r="CX239" s="49"/>
      <c r="CY239" s="14"/>
      <c r="CZ239" s="14"/>
      <c r="DA239" s="49"/>
      <c r="DB239" s="49"/>
      <c r="DC239" s="49"/>
      <c r="DD239" s="49"/>
      <c r="DE239" s="49"/>
      <c r="DF239" s="49"/>
      <c r="DG239" s="49"/>
      <c r="DH239" s="49"/>
      <c r="DI239" s="49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49"/>
      <c r="DU239" s="49"/>
      <c r="DV239" s="49"/>
      <c r="DW239" s="49"/>
      <c r="DX239" s="49"/>
      <c r="DY239" s="49"/>
      <c r="DZ239" s="49"/>
      <c r="EA239" s="49"/>
      <c r="EB239" s="49"/>
      <c r="EC239" s="49"/>
      <c r="ED239" s="49"/>
      <c r="EE239" s="49"/>
      <c r="EF239" s="49"/>
      <c r="EG239" s="49"/>
      <c r="EH239" s="49"/>
      <c r="EI239" s="49"/>
      <c r="EJ239" s="49"/>
      <c r="EK239" s="49"/>
      <c r="EL239" s="49"/>
      <c r="EM239" s="14"/>
      <c r="EN239" s="49"/>
      <c r="EO239" s="49"/>
      <c r="EP239" s="49"/>
      <c r="EQ239" s="49"/>
      <c r="ER239" s="49"/>
      <c r="ES239" s="49"/>
      <c r="ET239" s="49"/>
      <c r="EU239" s="49"/>
      <c r="EV239" s="49"/>
      <c r="EW239" s="49"/>
      <c r="EX239" s="49"/>
      <c r="EY239" s="49"/>
      <c r="EZ239" s="49"/>
      <c r="FA239" s="49"/>
      <c r="FB239" s="49"/>
      <c r="FC239" s="49"/>
      <c r="FD239" s="49"/>
      <c r="FE239" s="49"/>
      <c r="FF239" s="49"/>
      <c r="FG239" s="14"/>
      <c r="FH239" s="49"/>
      <c r="FI239" s="49"/>
      <c r="FJ239" s="14"/>
      <c r="FK239" s="42"/>
      <c r="FL239" s="42"/>
      <c r="FM239" s="42"/>
      <c r="FN239" s="42"/>
      <c r="FO239" s="42"/>
      <c r="FP239" s="42"/>
      <c r="FQ239" s="42"/>
      <c r="FR239" s="42"/>
      <c r="FS239" s="42"/>
      <c r="FT239" s="42"/>
      <c r="FU239" s="42"/>
      <c r="FV239" s="42"/>
      <c r="FW239" s="42"/>
      <c r="FX239" s="42"/>
      <c r="FY239" s="42"/>
      <c r="FZ239" s="44">
        <v>237</v>
      </c>
      <c r="GA239" s="44" t="str">
        <f t="shared" si="79"/>
        <v>CJIDAFLK</v>
      </c>
      <c r="GB239" s="44" t="s">
        <v>163</v>
      </c>
      <c r="GC239" s="44" t="s">
        <v>159</v>
      </c>
      <c r="GD239" s="44" t="s">
        <v>150</v>
      </c>
      <c r="GE239" s="44" t="s">
        <v>147</v>
      </c>
      <c r="GF239" s="44" t="s">
        <v>145</v>
      </c>
      <c r="GG239" s="44" t="s">
        <v>109</v>
      </c>
      <c r="GH239" s="44" t="s">
        <v>152</v>
      </c>
      <c r="GI239" s="44" t="s">
        <v>151</v>
      </c>
      <c r="GJ239" s="100" t="str">
        <f t="shared" ref="GJ239:GQ239" si="1312">VLOOKUP(GB239,$FM$3:$FN$15,2,FALSE)</f>
        <v>Haiti</v>
      </c>
      <c r="GK239" s="100" t="str">
        <f t="shared" si="1312"/>
        <v>Österrike</v>
      </c>
      <c r="GL239" s="100" t="str">
        <f t="shared" si="1312"/>
        <v>Irak</v>
      </c>
      <c r="GM239" s="100" t="str">
        <f t="shared" si="1312"/>
        <v>Australien</v>
      </c>
      <c r="GN239" s="100" t="str">
        <f t="shared" si="1312"/>
        <v>Sydkorea</v>
      </c>
      <c r="GO239" s="100" t="str">
        <f t="shared" si="1312"/>
        <v>Sverige</v>
      </c>
      <c r="GP239" s="100" t="str">
        <f t="shared" si="1312"/>
        <v>Ghana</v>
      </c>
      <c r="GQ239" s="100" t="str">
        <f t="shared" si="1312"/>
        <v>Uzbekistan</v>
      </c>
      <c r="GR239" s="42" t="str">
        <f t="shared" si="81"/>
        <v/>
      </c>
      <c r="GS239" s="42"/>
      <c r="GT239" s="42"/>
      <c r="GU239" s="42"/>
      <c r="GV239" s="42"/>
      <c r="GW239" s="42"/>
      <c r="GX239" s="42"/>
    </row>
    <row r="240" spans="1:206" ht="14.25" customHeight="1" x14ac:dyDescent="0.35">
      <c r="A240" s="42"/>
      <c r="B240" s="43"/>
      <c r="C240" s="43"/>
      <c r="D240" s="43"/>
      <c r="E240" s="44"/>
      <c r="F240" s="43"/>
      <c r="G240" s="44"/>
      <c r="H240" s="44"/>
      <c r="I240" s="44"/>
      <c r="J240" s="57"/>
      <c r="K240" s="58"/>
      <c r="L240" s="158"/>
      <c r="M240" s="46"/>
      <c r="N240" s="46"/>
      <c r="O240" s="42"/>
      <c r="P240" s="42"/>
      <c r="Q240" s="42"/>
      <c r="R240" s="42"/>
      <c r="S240" s="42"/>
      <c r="T240" s="42"/>
      <c r="U240" s="42"/>
      <c r="V240" s="43"/>
      <c r="W240" s="42"/>
      <c r="X240" s="44"/>
      <c r="Y240" s="44"/>
      <c r="Z240" s="44"/>
      <c r="AA240" s="44"/>
      <c r="AB240" s="47"/>
      <c r="AC240" s="48"/>
      <c r="AD240" s="42"/>
      <c r="AE240" s="14"/>
      <c r="AF240" s="14"/>
      <c r="AG240" s="14"/>
      <c r="AH240" s="14"/>
      <c r="AI240" s="44"/>
      <c r="AJ240" s="44"/>
      <c r="AK240" s="44"/>
      <c r="AL240" s="57"/>
      <c r="AM240" s="58"/>
      <c r="AN240" s="49"/>
      <c r="AO240" s="49"/>
      <c r="AP240" s="49"/>
      <c r="AQ240" s="49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49"/>
      <c r="BD240" s="49"/>
      <c r="BE240" s="49"/>
      <c r="BF240" s="49"/>
      <c r="BG240" s="49"/>
      <c r="BH240" s="49"/>
      <c r="BI240" s="49"/>
      <c r="BJ240" s="49"/>
      <c r="BK240" s="49"/>
      <c r="BL240" s="49"/>
      <c r="BM240" s="49"/>
      <c r="BN240" s="49"/>
      <c r="BO240" s="49"/>
      <c r="BP240" s="49"/>
      <c r="BQ240" s="49"/>
      <c r="BR240" s="14"/>
      <c r="BS240" s="14"/>
      <c r="BT240" s="14"/>
      <c r="BU240" s="49"/>
      <c r="BV240" s="49"/>
      <c r="BW240" s="49"/>
      <c r="BX240" s="49"/>
      <c r="BY240" s="49"/>
      <c r="BZ240" s="49"/>
      <c r="CA240" s="49"/>
      <c r="CB240" s="14"/>
      <c r="CC240" s="49"/>
      <c r="CD240" s="49"/>
      <c r="CE240" s="14"/>
      <c r="CF240" s="14"/>
      <c r="CG240" s="49"/>
      <c r="CH240" s="49"/>
      <c r="CI240" s="49"/>
      <c r="CJ240" s="49"/>
      <c r="CK240" s="49"/>
      <c r="CL240" s="49"/>
      <c r="CM240" s="49"/>
      <c r="CN240" s="49"/>
      <c r="CO240" s="49"/>
      <c r="CP240" s="49"/>
      <c r="CQ240" s="49"/>
      <c r="CR240" s="49"/>
      <c r="CS240" s="49"/>
      <c r="CT240" s="49"/>
      <c r="CU240" s="49"/>
      <c r="CV240" s="49"/>
      <c r="CW240" s="49"/>
      <c r="CX240" s="49"/>
      <c r="CY240" s="14"/>
      <c r="CZ240" s="14"/>
      <c r="DA240" s="49"/>
      <c r="DB240" s="49"/>
      <c r="DC240" s="49"/>
      <c r="DD240" s="49"/>
      <c r="DE240" s="49"/>
      <c r="DF240" s="49"/>
      <c r="DG240" s="49"/>
      <c r="DH240" s="49"/>
      <c r="DI240" s="49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49"/>
      <c r="DU240" s="49"/>
      <c r="DV240" s="49"/>
      <c r="DW240" s="49"/>
      <c r="DX240" s="49"/>
      <c r="DY240" s="49"/>
      <c r="DZ240" s="49"/>
      <c r="EA240" s="49"/>
      <c r="EB240" s="49"/>
      <c r="EC240" s="49"/>
      <c r="ED240" s="49"/>
      <c r="EE240" s="49"/>
      <c r="EF240" s="49"/>
      <c r="EG240" s="49"/>
      <c r="EH240" s="49"/>
      <c r="EI240" s="49"/>
      <c r="EJ240" s="49"/>
      <c r="EK240" s="49"/>
      <c r="EL240" s="49"/>
      <c r="EM240" s="14"/>
      <c r="EN240" s="49"/>
      <c r="EO240" s="49"/>
      <c r="EP240" s="49"/>
      <c r="EQ240" s="49"/>
      <c r="ER240" s="49"/>
      <c r="ES240" s="49"/>
      <c r="ET240" s="49"/>
      <c r="EU240" s="49"/>
      <c r="EV240" s="49"/>
      <c r="EW240" s="49"/>
      <c r="EX240" s="49"/>
      <c r="EY240" s="49"/>
      <c r="EZ240" s="49"/>
      <c r="FA240" s="49"/>
      <c r="FB240" s="49"/>
      <c r="FC240" s="49"/>
      <c r="FD240" s="49"/>
      <c r="FE240" s="49"/>
      <c r="FF240" s="49"/>
      <c r="FG240" s="14"/>
      <c r="FH240" s="49"/>
      <c r="FI240" s="49"/>
      <c r="FJ240" s="14"/>
      <c r="FK240" s="42"/>
      <c r="FL240" s="42"/>
      <c r="FM240" s="42"/>
      <c r="FN240" s="42"/>
      <c r="FO240" s="42"/>
      <c r="FP240" s="42"/>
      <c r="FQ240" s="42"/>
      <c r="FR240" s="42"/>
      <c r="FS240" s="42"/>
      <c r="FT240" s="42"/>
      <c r="FU240" s="42"/>
      <c r="FV240" s="42"/>
      <c r="FW240" s="42"/>
      <c r="FX240" s="42"/>
      <c r="FY240" s="42"/>
      <c r="FZ240" s="44">
        <v>238</v>
      </c>
      <c r="GA240" s="44" t="str">
        <f t="shared" si="79"/>
        <v>HJFCADLK</v>
      </c>
      <c r="GB240" s="44" t="s">
        <v>160</v>
      </c>
      <c r="GC240" s="44" t="s">
        <v>159</v>
      </c>
      <c r="GD240" s="44" t="s">
        <v>109</v>
      </c>
      <c r="GE240" s="44" t="s">
        <v>163</v>
      </c>
      <c r="GF240" s="44" t="s">
        <v>145</v>
      </c>
      <c r="GG240" s="44" t="s">
        <v>147</v>
      </c>
      <c r="GH240" s="44" t="s">
        <v>152</v>
      </c>
      <c r="GI240" s="44" t="s">
        <v>151</v>
      </c>
      <c r="GJ240" s="100" t="str">
        <f t="shared" ref="GJ240:GQ240" si="1313">VLOOKUP(GB240,$FM$3:$FN$15,2,FALSE)</f>
        <v>Saudiarabien</v>
      </c>
      <c r="GK240" s="100" t="str">
        <f t="shared" si="1313"/>
        <v>Österrike</v>
      </c>
      <c r="GL240" s="100" t="str">
        <f t="shared" si="1313"/>
        <v>Sverige</v>
      </c>
      <c r="GM240" s="100" t="str">
        <f t="shared" si="1313"/>
        <v>Haiti</v>
      </c>
      <c r="GN240" s="100" t="str">
        <f t="shared" si="1313"/>
        <v>Sydkorea</v>
      </c>
      <c r="GO240" s="100" t="str">
        <f t="shared" si="1313"/>
        <v>Australien</v>
      </c>
      <c r="GP240" s="100" t="str">
        <f t="shared" si="1313"/>
        <v>Ghana</v>
      </c>
      <c r="GQ240" s="100" t="str">
        <f t="shared" si="1313"/>
        <v>Uzbekistan</v>
      </c>
      <c r="GR240" s="42" t="str">
        <f t="shared" si="81"/>
        <v/>
      </c>
      <c r="GS240" s="42"/>
      <c r="GT240" s="42"/>
      <c r="GU240" s="42"/>
      <c r="GV240" s="42"/>
      <c r="GW240" s="42"/>
      <c r="GX240" s="42"/>
    </row>
    <row r="241" spans="1:206" ht="14.25" customHeight="1" x14ac:dyDescent="0.35">
      <c r="A241" s="42"/>
      <c r="B241" s="43"/>
      <c r="C241" s="43"/>
      <c r="D241" s="43"/>
      <c r="E241" s="44"/>
      <c r="F241" s="43"/>
      <c r="G241" s="44"/>
      <c r="H241" s="44"/>
      <c r="I241" s="44"/>
      <c r="J241" s="57"/>
      <c r="K241" s="58"/>
      <c r="L241" s="158"/>
      <c r="M241" s="46"/>
      <c r="N241" s="46"/>
      <c r="O241" s="42"/>
      <c r="P241" s="42"/>
      <c r="Q241" s="42"/>
      <c r="R241" s="42"/>
      <c r="S241" s="42"/>
      <c r="T241" s="42"/>
      <c r="U241" s="42"/>
      <c r="V241" s="43"/>
      <c r="W241" s="42"/>
      <c r="X241" s="44"/>
      <c r="Y241" s="44"/>
      <c r="Z241" s="44"/>
      <c r="AA241" s="44"/>
      <c r="AB241" s="47"/>
      <c r="AC241" s="48"/>
      <c r="AD241" s="42"/>
      <c r="AE241" s="14"/>
      <c r="AF241" s="14"/>
      <c r="AG241" s="14"/>
      <c r="AH241" s="14"/>
      <c r="AI241" s="44"/>
      <c r="AJ241" s="44"/>
      <c r="AK241" s="44"/>
      <c r="AL241" s="57"/>
      <c r="AM241" s="58"/>
      <c r="AN241" s="49"/>
      <c r="AO241" s="49"/>
      <c r="AP241" s="49"/>
      <c r="AQ241" s="49"/>
      <c r="AR241" s="49"/>
      <c r="AS241" s="49"/>
      <c r="AT241" s="49"/>
      <c r="AU241" s="49"/>
      <c r="AV241" s="49"/>
      <c r="AW241" s="49"/>
      <c r="AX241" s="49"/>
      <c r="AY241" s="49"/>
      <c r="AZ241" s="49"/>
      <c r="BA241" s="49"/>
      <c r="BB241" s="49"/>
      <c r="BC241" s="49"/>
      <c r="BD241" s="49"/>
      <c r="BE241" s="49"/>
      <c r="BF241" s="49"/>
      <c r="BG241" s="49"/>
      <c r="BH241" s="49"/>
      <c r="BI241" s="49"/>
      <c r="BJ241" s="49"/>
      <c r="BK241" s="49"/>
      <c r="BL241" s="49"/>
      <c r="BM241" s="49"/>
      <c r="BN241" s="49"/>
      <c r="BO241" s="49"/>
      <c r="BP241" s="49"/>
      <c r="BQ241" s="49"/>
      <c r="BR241" s="14"/>
      <c r="BS241" s="14"/>
      <c r="BT241" s="14"/>
      <c r="BU241" s="49"/>
      <c r="BV241" s="49"/>
      <c r="BW241" s="49"/>
      <c r="BX241" s="49"/>
      <c r="BY241" s="49"/>
      <c r="BZ241" s="49"/>
      <c r="CA241" s="49"/>
      <c r="CB241" s="14"/>
      <c r="CC241" s="49"/>
      <c r="CD241" s="49"/>
      <c r="CE241" s="14"/>
      <c r="CF241" s="14"/>
      <c r="CG241" s="49"/>
      <c r="CH241" s="49"/>
      <c r="CI241" s="49"/>
      <c r="CJ241" s="49"/>
      <c r="CK241" s="49"/>
      <c r="CL241" s="49"/>
      <c r="CM241" s="49"/>
      <c r="CN241" s="49"/>
      <c r="CO241" s="49"/>
      <c r="CP241" s="49"/>
      <c r="CQ241" s="49"/>
      <c r="CR241" s="49"/>
      <c r="CS241" s="49"/>
      <c r="CT241" s="49"/>
      <c r="CU241" s="49"/>
      <c r="CV241" s="49"/>
      <c r="CW241" s="49"/>
      <c r="CX241" s="49"/>
      <c r="CY241" s="14"/>
      <c r="CZ241" s="14"/>
      <c r="DA241" s="49"/>
      <c r="DB241" s="49"/>
      <c r="DC241" s="49"/>
      <c r="DD241" s="49"/>
      <c r="DE241" s="49"/>
      <c r="DF241" s="49"/>
      <c r="DG241" s="49"/>
      <c r="DH241" s="49"/>
      <c r="DI241" s="49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49"/>
      <c r="DU241" s="49"/>
      <c r="DV241" s="49"/>
      <c r="DW241" s="49"/>
      <c r="DX241" s="49"/>
      <c r="DY241" s="49"/>
      <c r="DZ241" s="49"/>
      <c r="EA241" s="49"/>
      <c r="EB241" s="49"/>
      <c r="EC241" s="49"/>
      <c r="ED241" s="49"/>
      <c r="EE241" s="49"/>
      <c r="EF241" s="49"/>
      <c r="EG241" s="49"/>
      <c r="EH241" s="49"/>
      <c r="EI241" s="49"/>
      <c r="EJ241" s="49"/>
      <c r="EK241" s="49"/>
      <c r="EL241" s="49"/>
      <c r="EM241" s="14"/>
      <c r="EN241" s="49"/>
      <c r="EO241" s="49"/>
      <c r="EP241" s="49"/>
      <c r="EQ241" s="49"/>
      <c r="ER241" s="49"/>
      <c r="ES241" s="49"/>
      <c r="ET241" s="49"/>
      <c r="EU241" s="49"/>
      <c r="EV241" s="49"/>
      <c r="EW241" s="49"/>
      <c r="EX241" s="49"/>
      <c r="EY241" s="49"/>
      <c r="EZ241" s="49"/>
      <c r="FA241" s="49"/>
      <c r="FB241" s="49"/>
      <c r="FC241" s="49"/>
      <c r="FD241" s="49"/>
      <c r="FE241" s="49"/>
      <c r="FF241" s="49"/>
      <c r="FG241" s="14"/>
      <c r="FH241" s="49"/>
      <c r="FI241" s="49"/>
      <c r="FJ241" s="14"/>
      <c r="FK241" s="42"/>
      <c r="FL241" s="42"/>
      <c r="FM241" s="42"/>
      <c r="FN241" s="42"/>
      <c r="FO241" s="42"/>
      <c r="FP241" s="42"/>
      <c r="FQ241" s="42"/>
      <c r="FR241" s="42"/>
      <c r="FS241" s="42"/>
      <c r="FT241" s="42"/>
      <c r="FU241" s="42"/>
      <c r="FV241" s="42"/>
      <c r="FW241" s="42"/>
      <c r="FX241" s="42"/>
      <c r="FY241" s="42"/>
      <c r="FZ241" s="44">
        <v>239</v>
      </c>
      <c r="GA241" s="44" t="str">
        <f t="shared" si="79"/>
        <v>HFICADLK</v>
      </c>
      <c r="GB241" s="44" t="s">
        <v>160</v>
      </c>
      <c r="GC241" s="44" t="s">
        <v>109</v>
      </c>
      <c r="GD241" s="44" t="s">
        <v>150</v>
      </c>
      <c r="GE241" s="44" t="s">
        <v>163</v>
      </c>
      <c r="GF241" s="44" t="s">
        <v>145</v>
      </c>
      <c r="GG241" s="44" t="s">
        <v>147</v>
      </c>
      <c r="GH241" s="44" t="s">
        <v>152</v>
      </c>
      <c r="GI241" s="44" t="s">
        <v>151</v>
      </c>
      <c r="GJ241" s="100" t="str">
        <f t="shared" ref="GJ241:GQ241" si="1314">VLOOKUP(GB241,$FM$3:$FN$15,2,FALSE)</f>
        <v>Saudiarabien</v>
      </c>
      <c r="GK241" s="100" t="str">
        <f t="shared" si="1314"/>
        <v>Sverige</v>
      </c>
      <c r="GL241" s="100" t="str">
        <f t="shared" si="1314"/>
        <v>Irak</v>
      </c>
      <c r="GM241" s="100" t="str">
        <f t="shared" si="1314"/>
        <v>Haiti</v>
      </c>
      <c r="GN241" s="100" t="str">
        <f t="shared" si="1314"/>
        <v>Sydkorea</v>
      </c>
      <c r="GO241" s="100" t="str">
        <f t="shared" si="1314"/>
        <v>Australien</v>
      </c>
      <c r="GP241" s="100" t="str">
        <f t="shared" si="1314"/>
        <v>Ghana</v>
      </c>
      <c r="GQ241" s="100" t="str">
        <f t="shared" si="1314"/>
        <v>Uzbekistan</v>
      </c>
      <c r="GR241" s="42" t="str">
        <f t="shared" si="81"/>
        <v/>
      </c>
      <c r="GS241" s="42"/>
      <c r="GT241" s="42"/>
      <c r="GU241" s="42"/>
      <c r="GV241" s="42"/>
      <c r="GW241" s="42"/>
      <c r="GX241" s="42"/>
    </row>
    <row r="242" spans="1:206" ht="14.25" customHeight="1" x14ac:dyDescent="0.35">
      <c r="A242" s="42"/>
      <c r="B242" s="43"/>
      <c r="C242" s="43"/>
      <c r="D242" s="43"/>
      <c r="E242" s="44"/>
      <c r="F242" s="43"/>
      <c r="G242" s="44"/>
      <c r="H242" s="44"/>
      <c r="I242" s="44"/>
      <c r="J242" s="57"/>
      <c r="K242" s="58"/>
      <c r="L242" s="158"/>
      <c r="M242" s="46"/>
      <c r="N242" s="46"/>
      <c r="O242" s="42"/>
      <c r="P242" s="42"/>
      <c r="Q242" s="42"/>
      <c r="R242" s="42"/>
      <c r="S242" s="42"/>
      <c r="T242" s="42"/>
      <c r="U242" s="42"/>
      <c r="V242" s="43"/>
      <c r="W242" s="42"/>
      <c r="X242" s="44"/>
      <c r="Y242" s="44"/>
      <c r="Z242" s="44"/>
      <c r="AA242" s="44"/>
      <c r="AB242" s="47"/>
      <c r="AC242" s="48"/>
      <c r="AD242" s="42"/>
      <c r="AE242" s="14"/>
      <c r="AF242" s="14"/>
      <c r="AG242" s="14"/>
      <c r="AH242" s="14"/>
      <c r="AI242" s="44"/>
      <c r="AJ242" s="44"/>
      <c r="AK242" s="44"/>
      <c r="AL242" s="57"/>
      <c r="AM242" s="58"/>
      <c r="AN242" s="49"/>
      <c r="AO242" s="49"/>
      <c r="AP242" s="49"/>
      <c r="AQ242" s="49"/>
      <c r="AR242" s="49"/>
      <c r="AS242" s="49"/>
      <c r="AT242" s="49"/>
      <c r="AU242" s="49"/>
      <c r="AV242" s="49"/>
      <c r="AW242" s="49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49"/>
      <c r="BJ242" s="49"/>
      <c r="BK242" s="49"/>
      <c r="BL242" s="49"/>
      <c r="BM242" s="49"/>
      <c r="BN242" s="49"/>
      <c r="BO242" s="49"/>
      <c r="BP242" s="49"/>
      <c r="BQ242" s="49"/>
      <c r="BR242" s="14"/>
      <c r="BS242" s="14"/>
      <c r="BT242" s="14"/>
      <c r="BU242" s="49"/>
      <c r="BV242" s="49"/>
      <c r="BW242" s="49"/>
      <c r="BX242" s="49"/>
      <c r="BY242" s="49"/>
      <c r="BZ242" s="49"/>
      <c r="CA242" s="49"/>
      <c r="CB242" s="14"/>
      <c r="CC242" s="49"/>
      <c r="CD242" s="49"/>
      <c r="CE242" s="14"/>
      <c r="CF242" s="14"/>
      <c r="CG242" s="49"/>
      <c r="CH242" s="49"/>
      <c r="CI242" s="49"/>
      <c r="CJ242" s="49"/>
      <c r="CK242" s="49"/>
      <c r="CL242" s="49"/>
      <c r="CM242" s="49"/>
      <c r="CN242" s="49"/>
      <c r="CO242" s="49"/>
      <c r="CP242" s="49"/>
      <c r="CQ242" s="49"/>
      <c r="CR242" s="49"/>
      <c r="CS242" s="49"/>
      <c r="CT242" s="49"/>
      <c r="CU242" s="49"/>
      <c r="CV242" s="49"/>
      <c r="CW242" s="49"/>
      <c r="CX242" s="49"/>
      <c r="CY242" s="14"/>
      <c r="CZ242" s="14"/>
      <c r="DA242" s="49"/>
      <c r="DB242" s="49"/>
      <c r="DC242" s="49"/>
      <c r="DD242" s="49"/>
      <c r="DE242" s="49"/>
      <c r="DF242" s="49"/>
      <c r="DG242" s="49"/>
      <c r="DH242" s="49"/>
      <c r="DI242" s="49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49"/>
      <c r="DU242" s="49"/>
      <c r="DV242" s="49"/>
      <c r="DW242" s="49"/>
      <c r="DX242" s="49"/>
      <c r="DY242" s="49"/>
      <c r="DZ242" s="49"/>
      <c r="EA242" s="49"/>
      <c r="EB242" s="49"/>
      <c r="EC242" s="49"/>
      <c r="ED242" s="49"/>
      <c r="EE242" s="49"/>
      <c r="EF242" s="49"/>
      <c r="EG242" s="49"/>
      <c r="EH242" s="49"/>
      <c r="EI242" s="49"/>
      <c r="EJ242" s="49"/>
      <c r="EK242" s="49"/>
      <c r="EL242" s="49"/>
      <c r="EM242" s="14"/>
      <c r="EN242" s="49"/>
      <c r="EO242" s="49"/>
      <c r="EP242" s="49"/>
      <c r="EQ242" s="49"/>
      <c r="ER242" s="49"/>
      <c r="ES242" s="49"/>
      <c r="ET242" s="49"/>
      <c r="EU242" s="49"/>
      <c r="EV242" s="49"/>
      <c r="EW242" s="49"/>
      <c r="EX242" s="49"/>
      <c r="EY242" s="49"/>
      <c r="EZ242" s="49"/>
      <c r="FA242" s="49"/>
      <c r="FB242" s="49"/>
      <c r="FC242" s="49"/>
      <c r="FD242" s="49"/>
      <c r="FE242" s="49"/>
      <c r="FF242" s="49"/>
      <c r="FG242" s="14"/>
      <c r="FH242" s="49"/>
      <c r="FI242" s="49"/>
      <c r="FJ242" s="14"/>
      <c r="FK242" s="42"/>
      <c r="FL242" s="42"/>
      <c r="FM242" s="42"/>
      <c r="FN242" s="42"/>
      <c r="FO242" s="42"/>
      <c r="FP242" s="42"/>
      <c r="FQ242" s="42"/>
      <c r="FR242" s="42"/>
      <c r="FS242" s="42"/>
      <c r="FT242" s="42"/>
      <c r="FU242" s="42"/>
      <c r="FV242" s="42"/>
      <c r="FW242" s="42"/>
      <c r="FX242" s="42"/>
      <c r="FY242" s="42"/>
      <c r="FZ242" s="44">
        <v>240</v>
      </c>
      <c r="GA242" s="44" t="str">
        <f t="shared" si="79"/>
        <v>HJFCADLI</v>
      </c>
      <c r="GB242" s="44" t="s">
        <v>160</v>
      </c>
      <c r="GC242" s="44" t="s">
        <v>159</v>
      </c>
      <c r="GD242" s="44" t="s">
        <v>109</v>
      </c>
      <c r="GE242" s="44" t="s">
        <v>163</v>
      </c>
      <c r="GF242" s="44" t="s">
        <v>145</v>
      </c>
      <c r="GG242" s="44" t="s">
        <v>147</v>
      </c>
      <c r="GH242" s="44" t="s">
        <v>152</v>
      </c>
      <c r="GI242" s="44" t="s">
        <v>150</v>
      </c>
      <c r="GJ242" s="100" t="str">
        <f t="shared" ref="GJ242:GQ242" si="1315">VLOOKUP(GB242,$FM$3:$FN$15,2,FALSE)</f>
        <v>Saudiarabien</v>
      </c>
      <c r="GK242" s="100" t="str">
        <f t="shared" si="1315"/>
        <v>Österrike</v>
      </c>
      <c r="GL242" s="100" t="str">
        <f t="shared" si="1315"/>
        <v>Sverige</v>
      </c>
      <c r="GM242" s="100" t="str">
        <f t="shared" si="1315"/>
        <v>Haiti</v>
      </c>
      <c r="GN242" s="100" t="str">
        <f t="shared" si="1315"/>
        <v>Sydkorea</v>
      </c>
      <c r="GO242" s="100" t="str">
        <f t="shared" si="1315"/>
        <v>Australien</v>
      </c>
      <c r="GP242" s="100" t="str">
        <f t="shared" si="1315"/>
        <v>Ghana</v>
      </c>
      <c r="GQ242" s="100" t="str">
        <f t="shared" si="1315"/>
        <v>Irak</v>
      </c>
      <c r="GR242" s="42" t="str">
        <f t="shared" si="81"/>
        <v/>
      </c>
      <c r="GS242" s="42"/>
      <c r="GT242" s="42"/>
      <c r="GU242" s="42"/>
      <c r="GV242" s="42"/>
      <c r="GW242" s="42"/>
      <c r="GX242" s="42"/>
    </row>
    <row r="243" spans="1:206" ht="14.25" customHeight="1" x14ac:dyDescent="0.35">
      <c r="A243" s="42"/>
      <c r="B243" s="43"/>
      <c r="C243" s="43"/>
      <c r="D243" s="43"/>
      <c r="E243" s="44"/>
      <c r="F243" s="43"/>
      <c r="G243" s="44"/>
      <c r="H243" s="44"/>
      <c r="I243" s="44"/>
      <c r="J243" s="57"/>
      <c r="K243" s="58"/>
      <c r="L243" s="158"/>
      <c r="M243" s="46"/>
      <c r="N243" s="46"/>
      <c r="O243" s="42"/>
      <c r="P243" s="42"/>
      <c r="Q243" s="42"/>
      <c r="R243" s="42"/>
      <c r="S243" s="42"/>
      <c r="T243" s="42"/>
      <c r="U243" s="42"/>
      <c r="V243" s="43"/>
      <c r="W243" s="42"/>
      <c r="X243" s="44"/>
      <c r="Y243" s="44"/>
      <c r="Z243" s="44"/>
      <c r="AA243" s="44"/>
      <c r="AB243" s="47"/>
      <c r="AC243" s="48"/>
      <c r="AD243" s="42"/>
      <c r="AE243" s="14"/>
      <c r="AF243" s="14"/>
      <c r="AG243" s="14"/>
      <c r="AH243" s="14"/>
      <c r="AI243" s="44"/>
      <c r="AJ243" s="44"/>
      <c r="AK243" s="44"/>
      <c r="AL243" s="57"/>
      <c r="AM243" s="58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49"/>
      <c r="BG243" s="49"/>
      <c r="BH243" s="49"/>
      <c r="BI243" s="49"/>
      <c r="BJ243" s="49"/>
      <c r="BK243" s="49"/>
      <c r="BL243" s="49"/>
      <c r="BM243" s="49"/>
      <c r="BN243" s="49"/>
      <c r="BO243" s="49"/>
      <c r="BP243" s="49"/>
      <c r="BQ243" s="49"/>
      <c r="BR243" s="14"/>
      <c r="BS243" s="14"/>
      <c r="BT243" s="14"/>
      <c r="BU243" s="49"/>
      <c r="BV243" s="49"/>
      <c r="BW243" s="49"/>
      <c r="BX243" s="49"/>
      <c r="BY243" s="49"/>
      <c r="BZ243" s="49"/>
      <c r="CA243" s="49"/>
      <c r="CB243" s="14"/>
      <c r="CC243" s="49"/>
      <c r="CD243" s="49"/>
      <c r="CE243" s="14"/>
      <c r="CF243" s="14"/>
      <c r="CG243" s="49"/>
      <c r="CH243" s="49"/>
      <c r="CI243" s="49"/>
      <c r="CJ243" s="49"/>
      <c r="CK243" s="49"/>
      <c r="CL243" s="49"/>
      <c r="CM243" s="49"/>
      <c r="CN243" s="49"/>
      <c r="CO243" s="49"/>
      <c r="CP243" s="49"/>
      <c r="CQ243" s="49"/>
      <c r="CR243" s="49"/>
      <c r="CS243" s="49"/>
      <c r="CT243" s="49"/>
      <c r="CU243" s="49"/>
      <c r="CV243" s="49"/>
      <c r="CW243" s="49"/>
      <c r="CX243" s="49"/>
      <c r="CY243" s="14"/>
      <c r="CZ243" s="14"/>
      <c r="DA243" s="49"/>
      <c r="DB243" s="49"/>
      <c r="DC243" s="49"/>
      <c r="DD243" s="49"/>
      <c r="DE243" s="49"/>
      <c r="DF243" s="49"/>
      <c r="DG243" s="49"/>
      <c r="DH243" s="49"/>
      <c r="DI243" s="49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49"/>
      <c r="DU243" s="49"/>
      <c r="DV243" s="49"/>
      <c r="DW243" s="49"/>
      <c r="DX243" s="49"/>
      <c r="DY243" s="49"/>
      <c r="DZ243" s="49"/>
      <c r="EA243" s="49"/>
      <c r="EB243" s="49"/>
      <c r="EC243" s="49"/>
      <c r="ED243" s="49"/>
      <c r="EE243" s="49"/>
      <c r="EF243" s="49"/>
      <c r="EG243" s="49"/>
      <c r="EH243" s="49"/>
      <c r="EI243" s="49"/>
      <c r="EJ243" s="49"/>
      <c r="EK243" s="49"/>
      <c r="EL243" s="49"/>
      <c r="EM243" s="14"/>
      <c r="EN243" s="49"/>
      <c r="EO243" s="49"/>
      <c r="EP243" s="49"/>
      <c r="EQ243" s="49"/>
      <c r="ER243" s="49"/>
      <c r="ES243" s="49"/>
      <c r="ET243" s="49"/>
      <c r="EU243" s="49"/>
      <c r="EV243" s="49"/>
      <c r="EW243" s="49"/>
      <c r="EX243" s="49"/>
      <c r="EY243" s="49"/>
      <c r="EZ243" s="49"/>
      <c r="FA243" s="49"/>
      <c r="FB243" s="49"/>
      <c r="FC243" s="49"/>
      <c r="FD243" s="49"/>
      <c r="FE243" s="49"/>
      <c r="FF243" s="49"/>
      <c r="FG243" s="14"/>
      <c r="FH243" s="49"/>
      <c r="FI243" s="49"/>
      <c r="FJ243" s="14"/>
      <c r="FK243" s="42"/>
      <c r="FL243" s="42"/>
      <c r="FM243" s="42"/>
      <c r="FN243" s="42"/>
      <c r="FO243" s="42"/>
      <c r="FP243" s="42"/>
      <c r="FQ243" s="42"/>
      <c r="FR243" s="42"/>
      <c r="FS243" s="42"/>
      <c r="FT243" s="42"/>
      <c r="FU243" s="42"/>
      <c r="FV243" s="42"/>
      <c r="FW243" s="42"/>
      <c r="FX243" s="42"/>
      <c r="FY243" s="42"/>
      <c r="FZ243" s="44">
        <v>241</v>
      </c>
      <c r="GA243" s="44" t="str">
        <f t="shared" si="79"/>
        <v>HJFCADIK</v>
      </c>
      <c r="GB243" s="44" t="s">
        <v>160</v>
      </c>
      <c r="GC243" s="44" t="s">
        <v>159</v>
      </c>
      <c r="GD243" s="44" t="s">
        <v>109</v>
      </c>
      <c r="GE243" s="44" t="s">
        <v>163</v>
      </c>
      <c r="GF243" s="44" t="s">
        <v>145</v>
      </c>
      <c r="GG243" s="44" t="s">
        <v>147</v>
      </c>
      <c r="GH243" s="44" t="s">
        <v>150</v>
      </c>
      <c r="GI243" s="44" t="s">
        <v>151</v>
      </c>
      <c r="GJ243" s="100" t="str">
        <f t="shared" ref="GJ243:GQ243" si="1316">VLOOKUP(GB243,$FM$3:$FN$15,2,FALSE)</f>
        <v>Saudiarabien</v>
      </c>
      <c r="GK243" s="100" t="str">
        <f t="shared" si="1316"/>
        <v>Österrike</v>
      </c>
      <c r="GL243" s="100" t="str">
        <f t="shared" si="1316"/>
        <v>Sverige</v>
      </c>
      <c r="GM243" s="100" t="str">
        <f t="shared" si="1316"/>
        <v>Haiti</v>
      </c>
      <c r="GN243" s="100" t="str">
        <f t="shared" si="1316"/>
        <v>Sydkorea</v>
      </c>
      <c r="GO243" s="100" t="str">
        <f t="shared" si="1316"/>
        <v>Australien</v>
      </c>
      <c r="GP243" s="100" t="str">
        <f t="shared" si="1316"/>
        <v>Irak</v>
      </c>
      <c r="GQ243" s="100" t="str">
        <f t="shared" si="1316"/>
        <v>Uzbekistan</v>
      </c>
      <c r="GR243" s="42" t="str">
        <f t="shared" si="81"/>
        <v/>
      </c>
      <c r="GS243" s="42"/>
      <c r="GT243" s="42"/>
      <c r="GU243" s="42"/>
      <c r="GV243" s="42"/>
      <c r="GW243" s="42"/>
      <c r="GX243" s="42"/>
    </row>
    <row r="244" spans="1:206" ht="14.25" customHeight="1" x14ac:dyDescent="0.35">
      <c r="A244" s="42"/>
      <c r="B244" s="43"/>
      <c r="C244" s="43"/>
      <c r="D244" s="43"/>
      <c r="E244" s="44"/>
      <c r="F244" s="43"/>
      <c r="G244" s="44"/>
      <c r="H244" s="44"/>
      <c r="I244" s="44"/>
      <c r="J244" s="57"/>
      <c r="K244" s="58"/>
      <c r="L244" s="158"/>
      <c r="M244" s="46"/>
      <c r="N244" s="46"/>
      <c r="O244" s="42"/>
      <c r="P244" s="42"/>
      <c r="Q244" s="42"/>
      <c r="R244" s="42"/>
      <c r="S244" s="42"/>
      <c r="T244" s="42"/>
      <c r="U244" s="42"/>
      <c r="V244" s="43"/>
      <c r="W244" s="42"/>
      <c r="X244" s="44"/>
      <c r="Y244" s="44"/>
      <c r="Z244" s="44"/>
      <c r="AA244" s="44"/>
      <c r="AB244" s="47"/>
      <c r="AC244" s="48"/>
      <c r="AD244" s="42"/>
      <c r="AE244" s="14"/>
      <c r="AF244" s="14"/>
      <c r="AG244" s="14"/>
      <c r="AH244" s="14"/>
      <c r="AI244" s="44"/>
      <c r="AJ244" s="44"/>
      <c r="AK244" s="44"/>
      <c r="AL244" s="57"/>
      <c r="AM244" s="58"/>
      <c r="AN244" s="49"/>
      <c r="AO244" s="49"/>
      <c r="AP244" s="49"/>
      <c r="AQ244" s="49"/>
      <c r="AR244" s="49"/>
      <c r="AS244" s="49"/>
      <c r="AT244" s="49"/>
      <c r="AU244" s="49"/>
      <c r="AV244" s="49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9"/>
      <c r="BJ244" s="49"/>
      <c r="BK244" s="49"/>
      <c r="BL244" s="49"/>
      <c r="BM244" s="49"/>
      <c r="BN244" s="49"/>
      <c r="BO244" s="49"/>
      <c r="BP244" s="49"/>
      <c r="BQ244" s="49"/>
      <c r="BR244" s="14"/>
      <c r="BS244" s="14"/>
      <c r="BT244" s="14"/>
      <c r="BU244" s="49"/>
      <c r="BV244" s="49"/>
      <c r="BW244" s="49"/>
      <c r="BX244" s="49"/>
      <c r="BY244" s="49"/>
      <c r="BZ244" s="49"/>
      <c r="CA244" s="49"/>
      <c r="CB244" s="14"/>
      <c r="CC244" s="49"/>
      <c r="CD244" s="49"/>
      <c r="CE244" s="14"/>
      <c r="CF244" s="14"/>
      <c r="CG244" s="49"/>
      <c r="CH244" s="49"/>
      <c r="CI244" s="49"/>
      <c r="CJ244" s="49"/>
      <c r="CK244" s="49"/>
      <c r="CL244" s="49"/>
      <c r="CM244" s="49"/>
      <c r="CN244" s="49"/>
      <c r="CO244" s="49"/>
      <c r="CP244" s="49"/>
      <c r="CQ244" s="49"/>
      <c r="CR244" s="49"/>
      <c r="CS244" s="49"/>
      <c r="CT244" s="49"/>
      <c r="CU244" s="49"/>
      <c r="CV244" s="49"/>
      <c r="CW244" s="49"/>
      <c r="CX244" s="49"/>
      <c r="CY244" s="14"/>
      <c r="CZ244" s="14"/>
      <c r="DA244" s="49"/>
      <c r="DB244" s="49"/>
      <c r="DC244" s="49"/>
      <c r="DD244" s="49"/>
      <c r="DE244" s="49"/>
      <c r="DF244" s="49"/>
      <c r="DG244" s="49"/>
      <c r="DH244" s="49"/>
      <c r="DI244" s="49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49"/>
      <c r="DU244" s="49"/>
      <c r="DV244" s="49"/>
      <c r="DW244" s="49"/>
      <c r="DX244" s="49"/>
      <c r="DY244" s="49"/>
      <c r="DZ244" s="49"/>
      <c r="EA244" s="49"/>
      <c r="EB244" s="49"/>
      <c r="EC244" s="49"/>
      <c r="ED244" s="49"/>
      <c r="EE244" s="49"/>
      <c r="EF244" s="49"/>
      <c r="EG244" s="49"/>
      <c r="EH244" s="49"/>
      <c r="EI244" s="49"/>
      <c r="EJ244" s="49"/>
      <c r="EK244" s="49"/>
      <c r="EL244" s="49"/>
      <c r="EM244" s="14"/>
      <c r="EN244" s="49"/>
      <c r="EO244" s="49"/>
      <c r="EP244" s="49"/>
      <c r="EQ244" s="49"/>
      <c r="ER244" s="49"/>
      <c r="ES244" s="49"/>
      <c r="ET244" s="49"/>
      <c r="EU244" s="49"/>
      <c r="EV244" s="49"/>
      <c r="EW244" s="49"/>
      <c r="EX244" s="49"/>
      <c r="EY244" s="49"/>
      <c r="EZ244" s="49"/>
      <c r="FA244" s="49"/>
      <c r="FB244" s="49"/>
      <c r="FC244" s="49"/>
      <c r="FD244" s="49"/>
      <c r="FE244" s="49"/>
      <c r="FF244" s="49"/>
      <c r="FG244" s="14"/>
      <c r="FH244" s="49"/>
      <c r="FI244" s="49"/>
      <c r="FJ244" s="14"/>
      <c r="FK244" s="42"/>
      <c r="FL244" s="42"/>
      <c r="FM244" s="42"/>
      <c r="FN244" s="42"/>
      <c r="FO244" s="42"/>
      <c r="FP244" s="42"/>
      <c r="FQ244" s="42"/>
      <c r="FR244" s="42"/>
      <c r="FS244" s="42"/>
      <c r="FT244" s="42"/>
      <c r="FU244" s="42"/>
      <c r="FV244" s="42"/>
      <c r="FW244" s="42"/>
      <c r="FX244" s="42"/>
      <c r="FY244" s="42"/>
      <c r="FZ244" s="44">
        <v>242</v>
      </c>
      <c r="GA244" s="44" t="str">
        <f t="shared" si="79"/>
        <v>CGJDAFLK</v>
      </c>
      <c r="GB244" s="44" t="s">
        <v>163</v>
      </c>
      <c r="GC244" s="44" t="s">
        <v>149</v>
      </c>
      <c r="GD244" s="44" t="s">
        <v>159</v>
      </c>
      <c r="GE244" s="44" t="s">
        <v>147</v>
      </c>
      <c r="GF244" s="44" t="s">
        <v>145</v>
      </c>
      <c r="GG244" s="44" t="s">
        <v>109</v>
      </c>
      <c r="GH244" s="44" t="s">
        <v>152</v>
      </c>
      <c r="GI244" s="44" t="s">
        <v>151</v>
      </c>
      <c r="GJ244" s="100" t="str">
        <f t="shared" ref="GJ244:GQ244" si="1317">VLOOKUP(GB244,$FM$3:$FN$15,2,FALSE)</f>
        <v>Haiti</v>
      </c>
      <c r="GK244" s="100" t="str">
        <f t="shared" si="1317"/>
        <v>Iran</v>
      </c>
      <c r="GL244" s="100" t="str">
        <f t="shared" si="1317"/>
        <v>Österrike</v>
      </c>
      <c r="GM244" s="100" t="str">
        <f t="shared" si="1317"/>
        <v>Australien</v>
      </c>
      <c r="GN244" s="100" t="str">
        <f t="shared" si="1317"/>
        <v>Sydkorea</v>
      </c>
      <c r="GO244" s="100" t="str">
        <f t="shared" si="1317"/>
        <v>Sverige</v>
      </c>
      <c r="GP244" s="100" t="str">
        <f t="shared" si="1317"/>
        <v>Ghana</v>
      </c>
      <c r="GQ244" s="100" t="str">
        <f t="shared" si="1317"/>
        <v>Uzbekistan</v>
      </c>
      <c r="GR244" s="42" t="str">
        <f t="shared" si="81"/>
        <v/>
      </c>
      <c r="GS244" s="42"/>
      <c r="GT244" s="42"/>
      <c r="GU244" s="42"/>
      <c r="GV244" s="42"/>
      <c r="GW244" s="42"/>
      <c r="GX244" s="42"/>
    </row>
    <row r="245" spans="1:206" ht="14.25" customHeight="1" x14ac:dyDescent="0.35">
      <c r="A245" s="42"/>
      <c r="B245" s="43"/>
      <c r="C245" s="43"/>
      <c r="D245" s="43"/>
      <c r="E245" s="44"/>
      <c r="F245" s="43"/>
      <c r="G245" s="44"/>
      <c r="H245" s="44"/>
      <c r="I245" s="44"/>
      <c r="J245" s="57"/>
      <c r="K245" s="58"/>
      <c r="L245" s="158"/>
      <c r="M245" s="46"/>
      <c r="N245" s="46"/>
      <c r="O245" s="42"/>
      <c r="P245" s="42"/>
      <c r="Q245" s="42"/>
      <c r="R245" s="42"/>
      <c r="S245" s="42"/>
      <c r="T245" s="42"/>
      <c r="U245" s="42"/>
      <c r="V245" s="43"/>
      <c r="W245" s="42"/>
      <c r="X245" s="44"/>
      <c r="Y245" s="44"/>
      <c r="Z245" s="44"/>
      <c r="AA245" s="44"/>
      <c r="AB245" s="47"/>
      <c r="AC245" s="48"/>
      <c r="AD245" s="42"/>
      <c r="AE245" s="14"/>
      <c r="AF245" s="14"/>
      <c r="AG245" s="14"/>
      <c r="AH245" s="14"/>
      <c r="AI245" s="44"/>
      <c r="AJ245" s="44"/>
      <c r="AK245" s="44"/>
      <c r="AL245" s="57"/>
      <c r="AM245" s="58"/>
      <c r="AN245" s="49"/>
      <c r="AO245" s="49"/>
      <c r="AP245" s="49"/>
      <c r="AQ245" s="49"/>
      <c r="AR245" s="49"/>
      <c r="AS245" s="49"/>
      <c r="AT245" s="49"/>
      <c r="AU245" s="49"/>
      <c r="AV245" s="49"/>
      <c r="AW245" s="49"/>
      <c r="AX245" s="49"/>
      <c r="AY245" s="49"/>
      <c r="AZ245" s="49"/>
      <c r="BA245" s="49"/>
      <c r="BB245" s="49"/>
      <c r="BC245" s="49"/>
      <c r="BD245" s="49"/>
      <c r="BE245" s="49"/>
      <c r="BF245" s="49"/>
      <c r="BG245" s="49"/>
      <c r="BH245" s="49"/>
      <c r="BI245" s="49"/>
      <c r="BJ245" s="49"/>
      <c r="BK245" s="49"/>
      <c r="BL245" s="49"/>
      <c r="BM245" s="49"/>
      <c r="BN245" s="49"/>
      <c r="BO245" s="49"/>
      <c r="BP245" s="49"/>
      <c r="BQ245" s="49"/>
      <c r="BR245" s="14"/>
      <c r="BS245" s="14"/>
      <c r="BT245" s="14"/>
      <c r="BU245" s="49"/>
      <c r="BV245" s="49"/>
      <c r="BW245" s="49"/>
      <c r="BX245" s="49"/>
      <c r="BY245" s="49"/>
      <c r="BZ245" s="49"/>
      <c r="CA245" s="49"/>
      <c r="CB245" s="14"/>
      <c r="CC245" s="49"/>
      <c r="CD245" s="49"/>
      <c r="CE245" s="14"/>
      <c r="CF245" s="14"/>
      <c r="CG245" s="49"/>
      <c r="CH245" s="49"/>
      <c r="CI245" s="49"/>
      <c r="CJ245" s="49"/>
      <c r="CK245" s="49"/>
      <c r="CL245" s="49"/>
      <c r="CM245" s="49"/>
      <c r="CN245" s="49"/>
      <c r="CO245" s="49"/>
      <c r="CP245" s="49"/>
      <c r="CQ245" s="49"/>
      <c r="CR245" s="49"/>
      <c r="CS245" s="49"/>
      <c r="CT245" s="49"/>
      <c r="CU245" s="49"/>
      <c r="CV245" s="49"/>
      <c r="CW245" s="49"/>
      <c r="CX245" s="49"/>
      <c r="CY245" s="14"/>
      <c r="CZ245" s="14"/>
      <c r="DA245" s="49"/>
      <c r="DB245" s="49"/>
      <c r="DC245" s="49"/>
      <c r="DD245" s="49"/>
      <c r="DE245" s="49"/>
      <c r="DF245" s="49"/>
      <c r="DG245" s="49"/>
      <c r="DH245" s="49"/>
      <c r="DI245" s="49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49"/>
      <c r="DU245" s="49"/>
      <c r="DV245" s="49"/>
      <c r="DW245" s="49"/>
      <c r="DX245" s="49"/>
      <c r="DY245" s="49"/>
      <c r="DZ245" s="49"/>
      <c r="EA245" s="49"/>
      <c r="EB245" s="49"/>
      <c r="EC245" s="49"/>
      <c r="ED245" s="49"/>
      <c r="EE245" s="49"/>
      <c r="EF245" s="49"/>
      <c r="EG245" s="49"/>
      <c r="EH245" s="49"/>
      <c r="EI245" s="49"/>
      <c r="EJ245" s="49"/>
      <c r="EK245" s="49"/>
      <c r="EL245" s="49"/>
      <c r="EM245" s="14"/>
      <c r="EN245" s="49"/>
      <c r="EO245" s="49"/>
      <c r="EP245" s="49"/>
      <c r="EQ245" s="49"/>
      <c r="ER245" s="49"/>
      <c r="ES245" s="49"/>
      <c r="ET245" s="49"/>
      <c r="EU245" s="49"/>
      <c r="EV245" s="49"/>
      <c r="EW245" s="49"/>
      <c r="EX245" s="49"/>
      <c r="EY245" s="49"/>
      <c r="EZ245" s="49"/>
      <c r="FA245" s="49"/>
      <c r="FB245" s="49"/>
      <c r="FC245" s="49"/>
      <c r="FD245" s="49"/>
      <c r="FE245" s="49"/>
      <c r="FF245" s="49"/>
      <c r="FG245" s="14"/>
      <c r="FH245" s="49"/>
      <c r="FI245" s="49"/>
      <c r="FJ245" s="14"/>
      <c r="FK245" s="42"/>
      <c r="FL245" s="42"/>
      <c r="FM245" s="42"/>
      <c r="FN245" s="42"/>
      <c r="FO245" s="42"/>
      <c r="FP245" s="42"/>
      <c r="FQ245" s="42"/>
      <c r="FR245" s="42"/>
      <c r="FS245" s="42"/>
      <c r="FT245" s="42"/>
      <c r="FU245" s="42"/>
      <c r="FV245" s="42"/>
      <c r="FW245" s="42"/>
      <c r="FX245" s="42"/>
      <c r="FY245" s="42"/>
      <c r="FZ245" s="44">
        <v>243</v>
      </c>
      <c r="GA245" s="44" t="str">
        <f t="shared" si="79"/>
        <v>CGIDAFLK</v>
      </c>
      <c r="GB245" s="44" t="s">
        <v>163</v>
      </c>
      <c r="GC245" s="44" t="s">
        <v>149</v>
      </c>
      <c r="GD245" s="44" t="s">
        <v>150</v>
      </c>
      <c r="GE245" s="44" t="s">
        <v>147</v>
      </c>
      <c r="GF245" s="44" t="s">
        <v>145</v>
      </c>
      <c r="GG245" s="44" t="s">
        <v>109</v>
      </c>
      <c r="GH245" s="44" t="s">
        <v>152</v>
      </c>
      <c r="GI245" s="44" t="s">
        <v>151</v>
      </c>
      <c r="GJ245" s="100" t="str">
        <f t="shared" ref="GJ245:GQ245" si="1318">VLOOKUP(GB245,$FM$3:$FN$15,2,FALSE)</f>
        <v>Haiti</v>
      </c>
      <c r="GK245" s="100" t="str">
        <f t="shared" si="1318"/>
        <v>Iran</v>
      </c>
      <c r="GL245" s="100" t="str">
        <f t="shared" si="1318"/>
        <v>Irak</v>
      </c>
      <c r="GM245" s="100" t="str">
        <f t="shared" si="1318"/>
        <v>Australien</v>
      </c>
      <c r="GN245" s="100" t="str">
        <f t="shared" si="1318"/>
        <v>Sydkorea</v>
      </c>
      <c r="GO245" s="100" t="str">
        <f t="shared" si="1318"/>
        <v>Sverige</v>
      </c>
      <c r="GP245" s="100" t="str">
        <f t="shared" si="1318"/>
        <v>Ghana</v>
      </c>
      <c r="GQ245" s="100" t="str">
        <f t="shared" si="1318"/>
        <v>Uzbekistan</v>
      </c>
      <c r="GR245" s="42" t="str">
        <f t="shared" si="81"/>
        <v/>
      </c>
      <c r="GS245" s="42"/>
      <c r="GT245" s="42"/>
      <c r="GU245" s="42"/>
      <c r="GV245" s="42"/>
      <c r="GW245" s="42"/>
      <c r="GX245" s="42"/>
    </row>
    <row r="246" spans="1:206" ht="14.25" customHeight="1" x14ac:dyDescent="0.35">
      <c r="A246" s="42"/>
      <c r="B246" s="43"/>
      <c r="C246" s="43"/>
      <c r="D246" s="43"/>
      <c r="E246" s="44"/>
      <c r="F246" s="43"/>
      <c r="G246" s="44"/>
      <c r="H246" s="44"/>
      <c r="I246" s="44"/>
      <c r="J246" s="57"/>
      <c r="K246" s="58"/>
      <c r="L246" s="158"/>
      <c r="M246" s="46"/>
      <c r="N246" s="46"/>
      <c r="O246" s="42"/>
      <c r="P246" s="42"/>
      <c r="Q246" s="42"/>
      <c r="R246" s="42"/>
      <c r="S246" s="42"/>
      <c r="T246" s="42"/>
      <c r="U246" s="42"/>
      <c r="V246" s="43"/>
      <c r="W246" s="42"/>
      <c r="X246" s="44"/>
      <c r="Y246" s="44"/>
      <c r="Z246" s="44"/>
      <c r="AA246" s="44"/>
      <c r="AB246" s="47"/>
      <c r="AC246" s="48"/>
      <c r="AD246" s="42"/>
      <c r="AE246" s="14"/>
      <c r="AF246" s="14"/>
      <c r="AG246" s="14"/>
      <c r="AH246" s="14"/>
      <c r="AI246" s="44"/>
      <c r="AJ246" s="44"/>
      <c r="AK246" s="44"/>
      <c r="AL246" s="57"/>
      <c r="AM246" s="58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14"/>
      <c r="BS246" s="14"/>
      <c r="BT246" s="14"/>
      <c r="BU246" s="49"/>
      <c r="BV246" s="49"/>
      <c r="BW246" s="49"/>
      <c r="BX246" s="49"/>
      <c r="BY246" s="49"/>
      <c r="BZ246" s="49"/>
      <c r="CA246" s="49"/>
      <c r="CB246" s="14"/>
      <c r="CC246" s="49"/>
      <c r="CD246" s="49"/>
      <c r="CE246" s="14"/>
      <c r="CF246" s="14"/>
      <c r="CG246" s="49"/>
      <c r="CH246" s="49"/>
      <c r="CI246" s="49"/>
      <c r="CJ246" s="49"/>
      <c r="CK246" s="49"/>
      <c r="CL246" s="49"/>
      <c r="CM246" s="49"/>
      <c r="CN246" s="49"/>
      <c r="CO246" s="49"/>
      <c r="CP246" s="49"/>
      <c r="CQ246" s="49"/>
      <c r="CR246" s="49"/>
      <c r="CS246" s="49"/>
      <c r="CT246" s="49"/>
      <c r="CU246" s="49"/>
      <c r="CV246" s="49"/>
      <c r="CW246" s="49"/>
      <c r="CX246" s="49"/>
      <c r="CY246" s="14"/>
      <c r="CZ246" s="14"/>
      <c r="DA246" s="49"/>
      <c r="DB246" s="49"/>
      <c r="DC246" s="49"/>
      <c r="DD246" s="49"/>
      <c r="DE246" s="49"/>
      <c r="DF246" s="49"/>
      <c r="DG246" s="49"/>
      <c r="DH246" s="49"/>
      <c r="DI246" s="49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49"/>
      <c r="DU246" s="49"/>
      <c r="DV246" s="49"/>
      <c r="DW246" s="49"/>
      <c r="DX246" s="49"/>
      <c r="DY246" s="49"/>
      <c r="DZ246" s="49"/>
      <c r="EA246" s="49"/>
      <c r="EB246" s="49"/>
      <c r="EC246" s="49"/>
      <c r="ED246" s="49"/>
      <c r="EE246" s="49"/>
      <c r="EF246" s="49"/>
      <c r="EG246" s="49"/>
      <c r="EH246" s="49"/>
      <c r="EI246" s="49"/>
      <c r="EJ246" s="49"/>
      <c r="EK246" s="49"/>
      <c r="EL246" s="49"/>
      <c r="EM246" s="14"/>
      <c r="EN246" s="49"/>
      <c r="EO246" s="49"/>
      <c r="EP246" s="49"/>
      <c r="EQ246" s="49"/>
      <c r="ER246" s="49"/>
      <c r="ES246" s="49"/>
      <c r="ET246" s="49"/>
      <c r="EU246" s="49"/>
      <c r="EV246" s="49"/>
      <c r="EW246" s="49"/>
      <c r="EX246" s="49"/>
      <c r="EY246" s="49"/>
      <c r="EZ246" s="49"/>
      <c r="FA246" s="49"/>
      <c r="FB246" s="49"/>
      <c r="FC246" s="49"/>
      <c r="FD246" s="49"/>
      <c r="FE246" s="49"/>
      <c r="FF246" s="49"/>
      <c r="FG246" s="14"/>
      <c r="FH246" s="49"/>
      <c r="FI246" s="49"/>
      <c r="FJ246" s="14"/>
      <c r="FK246" s="42"/>
      <c r="FL246" s="42"/>
      <c r="FM246" s="42"/>
      <c r="FN246" s="42"/>
      <c r="FO246" s="42"/>
      <c r="FP246" s="42"/>
      <c r="FQ246" s="42"/>
      <c r="FR246" s="42"/>
      <c r="FS246" s="42"/>
      <c r="FT246" s="42"/>
      <c r="FU246" s="42"/>
      <c r="FV246" s="42"/>
      <c r="FW246" s="42"/>
      <c r="FX246" s="42"/>
      <c r="FY246" s="42"/>
      <c r="FZ246" s="44">
        <v>244</v>
      </c>
      <c r="GA246" s="44" t="str">
        <f t="shared" si="79"/>
        <v>CGJDAFLI</v>
      </c>
      <c r="GB246" s="44" t="s">
        <v>163</v>
      </c>
      <c r="GC246" s="44" t="s">
        <v>149</v>
      </c>
      <c r="GD246" s="44" t="s">
        <v>159</v>
      </c>
      <c r="GE246" s="44" t="s">
        <v>147</v>
      </c>
      <c r="GF246" s="44" t="s">
        <v>145</v>
      </c>
      <c r="GG246" s="44" t="s">
        <v>109</v>
      </c>
      <c r="GH246" s="44" t="s">
        <v>152</v>
      </c>
      <c r="GI246" s="44" t="s">
        <v>150</v>
      </c>
      <c r="GJ246" s="100" t="str">
        <f t="shared" ref="GJ246:GQ246" si="1319">VLOOKUP(GB246,$FM$3:$FN$15,2,FALSE)</f>
        <v>Haiti</v>
      </c>
      <c r="GK246" s="100" t="str">
        <f t="shared" si="1319"/>
        <v>Iran</v>
      </c>
      <c r="GL246" s="100" t="str">
        <f t="shared" si="1319"/>
        <v>Österrike</v>
      </c>
      <c r="GM246" s="100" t="str">
        <f t="shared" si="1319"/>
        <v>Australien</v>
      </c>
      <c r="GN246" s="100" t="str">
        <f t="shared" si="1319"/>
        <v>Sydkorea</v>
      </c>
      <c r="GO246" s="100" t="str">
        <f t="shared" si="1319"/>
        <v>Sverige</v>
      </c>
      <c r="GP246" s="100" t="str">
        <f t="shared" si="1319"/>
        <v>Ghana</v>
      </c>
      <c r="GQ246" s="100" t="str">
        <f t="shared" si="1319"/>
        <v>Irak</v>
      </c>
      <c r="GR246" s="42" t="str">
        <f t="shared" si="81"/>
        <v/>
      </c>
      <c r="GS246" s="42"/>
      <c r="GT246" s="42"/>
      <c r="GU246" s="42"/>
      <c r="GV246" s="42"/>
      <c r="GW246" s="42"/>
      <c r="GX246" s="42"/>
    </row>
    <row r="247" spans="1:206" ht="14.25" customHeight="1" x14ac:dyDescent="0.35">
      <c r="A247" s="42"/>
      <c r="B247" s="43"/>
      <c r="C247" s="43"/>
      <c r="D247" s="43"/>
      <c r="E247" s="44"/>
      <c r="F247" s="43"/>
      <c r="G247" s="44"/>
      <c r="H247" s="44"/>
      <c r="I247" s="44"/>
      <c r="J247" s="57"/>
      <c r="K247" s="58"/>
      <c r="L247" s="158"/>
      <c r="M247" s="46"/>
      <c r="N247" s="46"/>
      <c r="O247" s="42"/>
      <c r="P247" s="42"/>
      <c r="Q247" s="42"/>
      <c r="R247" s="42"/>
      <c r="S247" s="42"/>
      <c r="T247" s="42"/>
      <c r="U247" s="42"/>
      <c r="V247" s="43"/>
      <c r="W247" s="42"/>
      <c r="X247" s="44"/>
      <c r="Y247" s="44"/>
      <c r="Z247" s="44"/>
      <c r="AA247" s="44"/>
      <c r="AB247" s="47"/>
      <c r="AC247" s="48"/>
      <c r="AD247" s="42"/>
      <c r="AE247" s="14"/>
      <c r="AF247" s="14"/>
      <c r="AG247" s="14"/>
      <c r="AH247" s="14"/>
      <c r="AI247" s="44"/>
      <c r="AJ247" s="44"/>
      <c r="AK247" s="44"/>
      <c r="AL247" s="57"/>
      <c r="AM247" s="58"/>
      <c r="AN247" s="49"/>
      <c r="AO247" s="49"/>
      <c r="AP247" s="49"/>
      <c r="AQ247" s="49"/>
      <c r="AR247" s="49"/>
      <c r="AS247" s="49"/>
      <c r="AT247" s="49"/>
      <c r="AU247" s="49"/>
      <c r="AV247" s="49"/>
      <c r="AW247" s="49"/>
      <c r="AX247" s="49"/>
      <c r="AY247" s="49"/>
      <c r="AZ247" s="49"/>
      <c r="BA247" s="49"/>
      <c r="BB247" s="49"/>
      <c r="BC247" s="49"/>
      <c r="BD247" s="49"/>
      <c r="BE247" s="49"/>
      <c r="BF247" s="49"/>
      <c r="BG247" s="49"/>
      <c r="BH247" s="49"/>
      <c r="BI247" s="49"/>
      <c r="BJ247" s="49"/>
      <c r="BK247" s="49"/>
      <c r="BL247" s="49"/>
      <c r="BM247" s="49"/>
      <c r="BN247" s="49"/>
      <c r="BO247" s="49"/>
      <c r="BP247" s="49"/>
      <c r="BQ247" s="49"/>
      <c r="BR247" s="14"/>
      <c r="BS247" s="14"/>
      <c r="BT247" s="14"/>
      <c r="BU247" s="49"/>
      <c r="BV247" s="49"/>
      <c r="BW247" s="49"/>
      <c r="BX247" s="49"/>
      <c r="BY247" s="49"/>
      <c r="BZ247" s="49"/>
      <c r="CA247" s="49"/>
      <c r="CB247" s="14"/>
      <c r="CC247" s="49"/>
      <c r="CD247" s="49"/>
      <c r="CE247" s="14"/>
      <c r="CF247" s="14"/>
      <c r="CG247" s="49"/>
      <c r="CH247" s="49"/>
      <c r="CI247" s="49"/>
      <c r="CJ247" s="49"/>
      <c r="CK247" s="49"/>
      <c r="CL247" s="49"/>
      <c r="CM247" s="49"/>
      <c r="CN247" s="49"/>
      <c r="CO247" s="49"/>
      <c r="CP247" s="49"/>
      <c r="CQ247" s="49"/>
      <c r="CR247" s="49"/>
      <c r="CS247" s="49"/>
      <c r="CT247" s="49"/>
      <c r="CU247" s="49"/>
      <c r="CV247" s="49"/>
      <c r="CW247" s="49"/>
      <c r="CX247" s="49"/>
      <c r="CY247" s="14"/>
      <c r="CZ247" s="14"/>
      <c r="DA247" s="49"/>
      <c r="DB247" s="49"/>
      <c r="DC247" s="49"/>
      <c r="DD247" s="49"/>
      <c r="DE247" s="49"/>
      <c r="DF247" s="49"/>
      <c r="DG247" s="49"/>
      <c r="DH247" s="49"/>
      <c r="DI247" s="49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49"/>
      <c r="DU247" s="49"/>
      <c r="DV247" s="49"/>
      <c r="DW247" s="49"/>
      <c r="DX247" s="49"/>
      <c r="DY247" s="49"/>
      <c r="DZ247" s="49"/>
      <c r="EA247" s="49"/>
      <c r="EB247" s="49"/>
      <c r="EC247" s="49"/>
      <c r="ED247" s="49"/>
      <c r="EE247" s="49"/>
      <c r="EF247" s="49"/>
      <c r="EG247" s="49"/>
      <c r="EH247" s="49"/>
      <c r="EI247" s="49"/>
      <c r="EJ247" s="49"/>
      <c r="EK247" s="49"/>
      <c r="EL247" s="49"/>
      <c r="EM247" s="14"/>
      <c r="EN247" s="49"/>
      <c r="EO247" s="49"/>
      <c r="EP247" s="49"/>
      <c r="EQ247" s="49"/>
      <c r="ER247" s="49"/>
      <c r="ES247" s="49"/>
      <c r="ET247" s="49"/>
      <c r="EU247" s="49"/>
      <c r="EV247" s="49"/>
      <c r="EW247" s="49"/>
      <c r="EX247" s="49"/>
      <c r="EY247" s="49"/>
      <c r="EZ247" s="49"/>
      <c r="FA247" s="49"/>
      <c r="FB247" s="49"/>
      <c r="FC247" s="49"/>
      <c r="FD247" s="49"/>
      <c r="FE247" s="49"/>
      <c r="FF247" s="49"/>
      <c r="FG247" s="14"/>
      <c r="FH247" s="49"/>
      <c r="FI247" s="49"/>
      <c r="FJ247" s="14"/>
      <c r="FK247" s="42"/>
      <c r="FL247" s="42"/>
      <c r="FM247" s="42"/>
      <c r="FN247" s="42"/>
      <c r="FO247" s="42"/>
      <c r="FP247" s="42"/>
      <c r="FQ247" s="42"/>
      <c r="FR247" s="42"/>
      <c r="FS247" s="42"/>
      <c r="FT247" s="42"/>
      <c r="FU247" s="42"/>
      <c r="FV247" s="42"/>
      <c r="FW247" s="42"/>
      <c r="FX247" s="42"/>
      <c r="FY247" s="42"/>
      <c r="FZ247" s="44">
        <v>245</v>
      </c>
      <c r="GA247" s="44" t="str">
        <f t="shared" si="79"/>
        <v>CGJDAFIK</v>
      </c>
      <c r="GB247" s="44" t="s">
        <v>163</v>
      </c>
      <c r="GC247" s="44" t="s">
        <v>149</v>
      </c>
      <c r="GD247" s="44" t="s">
        <v>159</v>
      </c>
      <c r="GE247" s="44" t="s">
        <v>147</v>
      </c>
      <c r="GF247" s="44" t="s">
        <v>145</v>
      </c>
      <c r="GG247" s="44" t="s">
        <v>109</v>
      </c>
      <c r="GH247" s="44" t="s">
        <v>150</v>
      </c>
      <c r="GI247" s="44" t="s">
        <v>151</v>
      </c>
      <c r="GJ247" s="100" t="str">
        <f t="shared" ref="GJ247:GQ247" si="1320">VLOOKUP(GB247,$FM$3:$FN$15,2,FALSE)</f>
        <v>Haiti</v>
      </c>
      <c r="GK247" s="100" t="str">
        <f t="shared" si="1320"/>
        <v>Iran</v>
      </c>
      <c r="GL247" s="100" t="str">
        <f t="shared" si="1320"/>
        <v>Österrike</v>
      </c>
      <c r="GM247" s="100" t="str">
        <f t="shared" si="1320"/>
        <v>Australien</v>
      </c>
      <c r="GN247" s="100" t="str">
        <f t="shared" si="1320"/>
        <v>Sydkorea</v>
      </c>
      <c r="GO247" s="100" t="str">
        <f t="shared" si="1320"/>
        <v>Sverige</v>
      </c>
      <c r="GP247" s="100" t="str">
        <f t="shared" si="1320"/>
        <v>Irak</v>
      </c>
      <c r="GQ247" s="100" t="str">
        <f t="shared" si="1320"/>
        <v>Uzbekistan</v>
      </c>
      <c r="GR247" s="42" t="str">
        <f t="shared" si="81"/>
        <v/>
      </c>
      <c r="GS247" s="42"/>
      <c r="GT247" s="42"/>
      <c r="GU247" s="42"/>
      <c r="GV247" s="42"/>
      <c r="GW247" s="42"/>
      <c r="GX247" s="42"/>
    </row>
    <row r="248" spans="1:206" ht="14.25" customHeight="1" x14ac:dyDescent="0.35">
      <c r="A248" s="42"/>
      <c r="B248" s="43"/>
      <c r="C248" s="43"/>
      <c r="D248" s="43"/>
      <c r="E248" s="44"/>
      <c r="F248" s="43"/>
      <c r="G248" s="44"/>
      <c r="H248" s="44"/>
      <c r="I248" s="44"/>
      <c r="J248" s="57"/>
      <c r="K248" s="58"/>
      <c r="L248" s="158"/>
      <c r="M248" s="46"/>
      <c r="N248" s="46"/>
      <c r="O248" s="42"/>
      <c r="P248" s="42"/>
      <c r="Q248" s="42"/>
      <c r="R248" s="42"/>
      <c r="S248" s="42"/>
      <c r="T248" s="42"/>
      <c r="U248" s="42"/>
      <c r="V248" s="43"/>
      <c r="W248" s="42"/>
      <c r="X248" s="44"/>
      <c r="Y248" s="44"/>
      <c r="Z248" s="44"/>
      <c r="AA248" s="44"/>
      <c r="AB248" s="47"/>
      <c r="AC248" s="48"/>
      <c r="AD248" s="42"/>
      <c r="AE248" s="14"/>
      <c r="AF248" s="14"/>
      <c r="AG248" s="14"/>
      <c r="AH248" s="14"/>
      <c r="AI248" s="44"/>
      <c r="AJ248" s="44"/>
      <c r="AK248" s="44"/>
      <c r="AL248" s="57"/>
      <c r="AM248" s="58"/>
      <c r="AN248" s="49"/>
      <c r="AO248" s="49"/>
      <c r="AP248" s="49"/>
      <c r="AQ248" s="49"/>
      <c r="AR248" s="49"/>
      <c r="AS248" s="49"/>
      <c r="AT248" s="49"/>
      <c r="AU248" s="49"/>
      <c r="AV248" s="49"/>
      <c r="AW248" s="49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9"/>
      <c r="BJ248" s="49"/>
      <c r="BK248" s="49"/>
      <c r="BL248" s="49"/>
      <c r="BM248" s="49"/>
      <c r="BN248" s="49"/>
      <c r="BO248" s="49"/>
      <c r="BP248" s="49"/>
      <c r="BQ248" s="49"/>
      <c r="BR248" s="14"/>
      <c r="BS248" s="14"/>
      <c r="BT248" s="14"/>
      <c r="BU248" s="49"/>
      <c r="BV248" s="49"/>
      <c r="BW248" s="49"/>
      <c r="BX248" s="49"/>
      <c r="BY248" s="49"/>
      <c r="BZ248" s="49"/>
      <c r="CA248" s="49"/>
      <c r="CB248" s="14"/>
      <c r="CC248" s="49"/>
      <c r="CD248" s="49"/>
      <c r="CE248" s="14"/>
      <c r="CF248" s="14"/>
      <c r="CG248" s="49"/>
      <c r="CH248" s="49"/>
      <c r="CI248" s="49"/>
      <c r="CJ248" s="49"/>
      <c r="CK248" s="49"/>
      <c r="CL248" s="49"/>
      <c r="CM248" s="49"/>
      <c r="CN248" s="49"/>
      <c r="CO248" s="49"/>
      <c r="CP248" s="49"/>
      <c r="CQ248" s="49"/>
      <c r="CR248" s="49"/>
      <c r="CS248" s="49"/>
      <c r="CT248" s="49"/>
      <c r="CU248" s="49"/>
      <c r="CV248" s="49"/>
      <c r="CW248" s="49"/>
      <c r="CX248" s="49"/>
      <c r="CY248" s="14"/>
      <c r="CZ248" s="14"/>
      <c r="DA248" s="49"/>
      <c r="DB248" s="49"/>
      <c r="DC248" s="49"/>
      <c r="DD248" s="49"/>
      <c r="DE248" s="49"/>
      <c r="DF248" s="49"/>
      <c r="DG248" s="49"/>
      <c r="DH248" s="49"/>
      <c r="DI248" s="49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49"/>
      <c r="DU248" s="49"/>
      <c r="DV248" s="49"/>
      <c r="DW248" s="49"/>
      <c r="DX248" s="49"/>
      <c r="DY248" s="49"/>
      <c r="DZ248" s="49"/>
      <c r="EA248" s="49"/>
      <c r="EB248" s="49"/>
      <c r="EC248" s="49"/>
      <c r="ED248" s="49"/>
      <c r="EE248" s="49"/>
      <c r="EF248" s="49"/>
      <c r="EG248" s="49"/>
      <c r="EH248" s="49"/>
      <c r="EI248" s="49"/>
      <c r="EJ248" s="49"/>
      <c r="EK248" s="49"/>
      <c r="EL248" s="49"/>
      <c r="EM248" s="14"/>
      <c r="EN248" s="49"/>
      <c r="EO248" s="49"/>
      <c r="EP248" s="49"/>
      <c r="EQ248" s="49"/>
      <c r="ER248" s="49"/>
      <c r="ES248" s="49"/>
      <c r="ET248" s="49"/>
      <c r="EU248" s="49"/>
      <c r="EV248" s="49"/>
      <c r="EW248" s="49"/>
      <c r="EX248" s="49"/>
      <c r="EY248" s="49"/>
      <c r="EZ248" s="49"/>
      <c r="FA248" s="49"/>
      <c r="FB248" s="49"/>
      <c r="FC248" s="49"/>
      <c r="FD248" s="49"/>
      <c r="FE248" s="49"/>
      <c r="FF248" s="49"/>
      <c r="FG248" s="14"/>
      <c r="FH248" s="49"/>
      <c r="FI248" s="49"/>
      <c r="FJ248" s="14"/>
      <c r="FK248" s="42"/>
      <c r="FL248" s="42"/>
      <c r="FM248" s="42"/>
      <c r="FN248" s="42"/>
      <c r="FO248" s="42"/>
      <c r="FP248" s="42"/>
      <c r="FQ248" s="42"/>
      <c r="FR248" s="42"/>
      <c r="FS248" s="42"/>
      <c r="FT248" s="42"/>
      <c r="FU248" s="42"/>
      <c r="FV248" s="42"/>
      <c r="FW248" s="42"/>
      <c r="FX248" s="42"/>
      <c r="FY248" s="42"/>
      <c r="FZ248" s="44">
        <v>246</v>
      </c>
      <c r="GA248" s="44" t="str">
        <f t="shared" si="79"/>
        <v>HGFCADLK</v>
      </c>
      <c r="GB248" s="44" t="s">
        <v>160</v>
      </c>
      <c r="GC248" s="44" t="s">
        <v>149</v>
      </c>
      <c r="GD248" s="44" t="s">
        <v>109</v>
      </c>
      <c r="GE248" s="44" t="s">
        <v>163</v>
      </c>
      <c r="GF248" s="44" t="s">
        <v>145</v>
      </c>
      <c r="GG248" s="44" t="s">
        <v>147</v>
      </c>
      <c r="GH248" s="44" t="s">
        <v>152</v>
      </c>
      <c r="GI248" s="44" t="s">
        <v>151</v>
      </c>
      <c r="GJ248" s="100" t="str">
        <f t="shared" ref="GJ248:GQ248" si="1321">VLOOKUP(GB248,$FM$3:$FN$15,2,FALSE)</f>
        <v>Saudiarabien</v>
      </c>
      <c r="GK248" s="100" t="str">
        <f t="shared" si="1321"/>
        <v>Iran</v>
      </c>
      <c r="GL248" s="100" t="str">
        <f t="shared" si="1321"/>
        <v>Sverige</v>
      </c>
      <c r="GM248" s="100" t="str">
        <f t="shared" si="1321"/>
        <v>Haiti</v>
      </c>
      <c r="GN248" s="100" t="str">
        <f t="shared" si="1321"/>
        <v>Sydkorea</v>
      </c>
      <c r="GO248" s="100" t="str">
        <f t="shared" si="1321"/>
        <v>Australien</v>
      </c>
      <c r="GP248" s="100" t="str">
        <f t="shared" si="1321"/>
        <v>Ghana</v>
      </c>
      <c r="GQ248" s="100" t="str">
        <f t="shared" si="1321"/>
        <v>Uzbekistan</v>
      </c>
      <c r="GR248" s="42" t="str">
        <f t="shared" si="81"/>
        <v/>
      </c>
      <c r="GS248" s="42"/>
      <c r="GT248" s="42"/>
      <c r="GU248" s="42"/>
      <c r="GV248" s="42"/>
      <c r="GW248" s="42"/>
      <c r="GX248" s="42"/>
    </row>
    <row r="249" spans="1:206" ht="14.25" customHeight="1" x14ac:dyDescent="0.35">
      <c r="A249" s="42"/>
      <c r="B249" s="43"/>
      <c r="C249" s="43"/>
      <c r="D249" s="43"/>
      <c r="E249" s="44"/>
      <c r="F249" s="43"/>
      <c r="G249" s="44"/>
      <c r="H249" s="44"/>
      <c r="I249" s="44"/>
      <c r="J249" s="57"/>
      <c r="K249" s="58"/>
      <c r="L249" s="158"/>
      <c r="M249" s="46"/>
      <c r="N249" s="46"/>
      <c r="O249" s="42"/>
      <c r="P249" s="42"/>
      <c r="Q249" s="42"/>
      <c r="R249" s="42"/>
      <c r="S249" s="42"/>
      <c r="T249" s="42"/>
      <c r="U249" s="42"/>
      <c r="V249" s="43"/>
      <c r="W249" s="42"/>
      <c r="X249" s="44"/>
      <c r="Y249" s="44"/>
      <c r="Z249" s="44"/>
      <c r="AA249" s="44"/>
      <c r="AB249" s="47"/>
      <c r="AC249" s="48"/>
      <c r="AD249" s="42"/>
      <c r="AE249" s="14"/>
      <c r="AF249" s="14"/>
      <c r="AG249" s="14"/>
      <c r="AH249" s="14"/>
      <c r="AI249" s="44"/>
      <c r="AJ249" s="44"/>
      <c r="AK249" s="44"/>
      <c r="AL249" s="57"/>
      <c r="AM249" s="58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49"/>
      <c r="BG249" s="49"/>
      <c r="BH249" s="49"/>
      <c r="BI249" s="49"/>
      <c r="BJ249" s="49"/>
      <c r="BK249" s="49"/>
      <c r="BL249" s="49"/>
      <c r="BM249" s="49"/>
      <c r="BN249" s="49"/>
      <c r="BO249" s="49"/>
      <c r="BP249" s="49"/>
      <c r="BQ249" s="49"/>
      <c r="BR249" s="14"/>
      <c r="BS249" s="14"/>
      <c r="BT249" s="14"/>
      <c r="BU249" s="49"/>
      <c r="BV249" s="49"/>
      <c r="BW249" s="49"/>
      <c r="BX249" s="49"/>
      <c r="BY249" s="49"/>
      <c r="BZ249" s="49"/>
      <c r="CA249" s="49"/>
      <c r="CB249" s="14"/>
      <c r="CC249" s="49"/>
      <c r="CD249" s="49"/>
      <c r="CE249" s="14"/>
      <c r="CF249" s="14"/>
      <c r="CG249" s="49"/>
      <c r="CH249" s="49"/>
      <c r="CI249" s="49"/>
      <c r="CJ249" s="49"/>
      <c r="CK249" s="49"/>
      <c r="CL249" s="49"/>
      <c r="CM249" s="49"/>
      <c r="CN249" s="49"/>
      <c r="CO249" s="49"/>
      <c r="CP249" s="49"/>
      <c r="CQ249" s="49"/>
      <c r="CR249" s="49"/>
      <c r="CS249" s="49"/>
      <c r="CT249" s="49"/>
      <c r="CU249" s="49"/>
      <c r="CV249" s="49"/>
      <c r="CW249" s="49"/>
      <c r="CX249" s="49"/>
      <c r="CY249" s="14"/>
      <c r="CZ249" s="14"/>
      <c r="DA249" s="49"/>
      <c r="DB249" s="49"/>
      <c r="DC249" s="49"/>
      <c r="DD249" s="49"/>
      <c r="DE249" s="49"/>
      <c r="DF249" s="49"/>
      <c r="DG249" s="49"/>
      <c r="DH249" s="49"/>
      <c r="DI249" s="49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49"/>
      <c r="DU249" s="49"/>
      <c r="DV249" s="49"/>
      <c r="DW249" s="49"/>
      <c r="DX249" s="49"/>
      <c r="DY249" s="49"/>
      <c r="DZ249" s="49"/>
      <c r="EA249" s="49"/>
      <c r="EB249" s="49"/>
      <c r="EC249" s="49"/>
      <c r="ED249" s="49"/>
      <c r="EE249" s="49"/>
      <c r="EF249" s="49"/>
      <c r="EG249" s="49"/>
      <c r="EH249" s="49"/>
      <c r="EI249" s="49"/>
      <c r="EJ249" s="49"/>
      <c r="EK249" s="49"/>
      <c r="EL249" s="49"/>
      <c r="EM249" s="14"/>
      <c r="EN249" s="49"/>
      <c r="EO249" s="49"/>
      <c r="EP249" s="49"/>
      <c r="EQ249" s="49"/>
      <c r="ER249" s="49"/>
      <c r="ES249" s="49"/>
      <c r="ET249" s="49"/>
      <c r="EU249" s="49"/>
      <c r="EV249" s="49"/>
      <c r="EW249" s="49"/>
      <c r="EX249" s="49"/>
      <c r="EY249" s="49"/>
      <c r="EZ249" s="49"/>
      <c r="FA249" s="49"/>
      <c r="FB249" s="49"/>
      <c r="FC249" s="49"/>
      <c r="FD249" s="49"/>
      <c r="FE249" s="49"/>
      <c r="FF249" s="49"/>
      <c r="FG249" s="14"/>
      <c r="FH249" s="49"/>
      <c r="FI249" s="49"/>
      <c r="FJ249" s="14"/>
      <c r="FK249" s="42"/>
      <c r="FL249" s="42"/>
      <c r="FM249" s="42"/>
      <c r="FN249" s="42"/>
      <c r="FO249" s="42"/>
      <c r="FP249" s="42"/>
      <c r="FQ249" s="42"/>
      <c r="FR249" s="42"/>
      <c r="FS249" s="42"/>
      <c r="FT249" s="42"/>
      <c r="FU249" s="42"/>
      <c r="FV249" s="42"/>
      <c r="FW249" s="42"/>
      <c r="FX249" s="42"/>
      <c r="FY249" s="42"/>
      <c r="FZ249" s="44">
        <v>247</v>
      </c>
      <c r="GA249" s="44" t="str">
        <f t="shared" si="79"/>
        <v>CGJDAFLH</v>
      </c>
      <c r="GB249" s="44" t="s">
        <v>163</v>
      </c>
      <c r="GC249" s="44" t="s">
        <v>149</v>
      </c>
      <c r="GD249" s="44" t="s">
        <v>159</v>
      </c>
      <c r="GE249" s="44" t="s">
        <v>147</v>
      </c>
      <c r="GF249" s="44" t="s">
        <v>145</v>
      </c>
      <c r="GG249" s="44" t="s">
        <v>109</v>
      </c>
      <c r="GH249" s="44" t="s">
        <v>152</v>
      </c>
      <c r="GI249" s="44" t="s">
        <v>160</v>
      </c>
      <c r="GJ249" s="100" t="str">
        <f t="shared" ref="GJ249:GQ249" si="1322">VLOOKUP(GB249,$FM$3:$FN$15,2,FALSE)</f>
        <v>Haiti</v>
      </c>
      <c r="GK249" s="100" t="str">
        <f t="shared" si="1322"/>
        <v>Iran</v>
      </c>
      <c r="GL249" s="100" t="str">
        <f t="shared" si="1322"/>
        <v>Österrike</v>
      </c>
      <c r="GM249" s="100" t="str">
        <f t="shared" si="1322"/>
        <v>Australien</v>
      </c>
      <c r="GN249" s="100" t="str">
        <f t="shared" si="1322"/>
        <v>Sydkorea</v>
      </c>
      <c r="GO249" s="100" t="str">
        <f t="shared" si="1322"/>
        <v>Sverige</v>
      </c>
      <c r="GP249" s="100" t="str">
        <f t="shared" si="1322"/>
        <v>Ghana</v>
      </c>
      <c r="GQ249" s="100" t="str">
        <f t="shared" si="1322"/>
        <v>Saudiarabien</v>
      </c>
      <c r="GR249" s="42" t="str">
        <f t="shared" si="81"/>
        <v/>
      </c>
      <c r="GS249" s="42"/>
      <c r="GT249" s="42"/>
      <c r="GU249" s="42"/>
      <c r="GV249" s="42"/>
      <c r="GW249" s="42"/>
      <c r="GX249" s="42"/>
    </row>
    <row r="250" spans="1:206" ht="14.25" customHeight="1" x14ac:dyDescent="0.35">
      <c r="A250" s="42"/>
      <c r="B250" s="43"/>
      <c r="C250" s="43"/>
      <c r="D250" s="43"/>
      <c r="E250" s="44"/>
      <c r="F250" s="43"/>
      <c r="G250" s="44"/>
      <c r="H250" s="44"/>
      <c r="I250" s="44"/>
      <c r="J250" s="57"/>
      <c r="K250" s="58"/>
      <c r="L250" s="158"/>
      <c r="M250" s="46"/>
      <c r="N250" s="46"/>
      <c r="O250" s="42"/>
      <c r="P250" s="42"/>
      <c r="Q250" s="42"/>
      <c r="R250" s="42"/>
      <c r="S250" s="42"/>
      <c r="T250" s="42"/>
      <c r="U250" s="42"/>
      <c r="V250" s="43"/>
      <c r="W250" s="42"/>
      <c r="X250" s="44"/>
      <c r="Y250" s="44"/>
      <c r="Z250" s="44"/>
      <c r="AA250" s="44"/>
      <c r="AB250" s="47"/>
      <c r="AC250" s="48"/>
      <c r="AD250" s="42"/>
      <c r="AE250" s="14"/>
      <c r="AF250" s="14"/>
      <c r="AG250" s="14"/>
      <c r="AH250" s="14"/>
      <c r="AI250" s="44"/>
      <c r="AJ250" s="44"/>
      <c r="AK250" s="44"/>
      <c r="AL250" s="57"/>
      <c r="AM250" s="58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49"/>
      <c r="BQ250" s="49"/>
      <c r="BR250" s="14"/>
      <c r="BS250" s="14"/>
      <c r="BT250" s="14"/>
      <c r="BU250" s="49"/>
      <c r="BV250" s="49"/>
      <c r="BW250" s="49"/>
      <c r="BX250" s="49"/>
      <c r="BY250" s="49"/>
      <c r="BZ250" s="49"/>
      <c r="CA250" s="49"/>
      <c r="CB250" s="14"/>
      <c r="CC250" s="49"/>
      <c r="CD250" s="49"/>
      <c r="CE250" s="14"/>
      <c r="CF250" s="14"/>
      <c r="CG250" s="49"/>
      <c r="CH250" s="49"/>
      <c r="CI250" s="49"/>
      <c r="CJ250" s="49"/>
      <c r="CK250" s="49"/>
      <c r="CL250" s="49"/>
      <c r="CM250" s="49"/>
      <c r="CN250" s="49"/>
      <c r="CO250" s="49"/>
      <c r="CP250" s="49"/>
      <c r="CQ250" s="49"/>
      <c r="CR250" s="49"/>
      <c r="CS250" s="49"/>
      <c r="CT250" s="49"/>
      <c r="CU250" s="49"/>
      <c r="CV250" s="49"/>
      <c r="CW250" s="49"/>
      <c r="CX250" s="49"/>
      <c r="CY250" s="14"/>
      <c r="CZ250" s="14"/>
      <c r="DA250" s="49"/>
      <c r="DB250" s="49"/>
      <c r="DC250" s="49"/>
      <c r="DD250" s="49"/>
      <c r="DE250" s="49"/>
      <c r="DF250" s="49"/>
      <c r="DG250" s="49"/>
      <c r="DH250" s="49"/>
      <c r="DI250" s="49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49"/>
      <c r="DU250" s="49"/>
      <c r="DV250" s="49"/>
      <c r="DW250" s="49"/>
      <c r="DX250" s="49"/>
      <c r="DY250" s="49"/>
      <c r="DZ250" s="49"/>
      <c r="EA250" s="49"/>
      <c r="EB250" s="49"/>
      <c r="EC250" s="49"/>
      <c r="ED250" s="49"/>
      <c r="EE250" s="49"/>
      <c r="EF250" s="49"/>
      <c r="EG250" s="49"/>
      <c r="EH250" s="49"/>
      <c r="EI250" s="49"/>
      <c r="EJ250" s="49"/>
      <c r="EK250" s="49"/>
      <c r="EL250" s="49"/>
      <c r="EM250" s="14"/>
      <c r="EN250" s="49"/>
      <c r="EO250" s="49"/>
      <c r="EP250" s="49"/>
      <c r="EQ250" s="49"/>
      <c r="ER250" s="49"/>
      <c r="ES250" s="49"/>
      <c r="ET250" s="49"/>
      <c r="EU250" s="49"/>
      <c r="EV250" s="49"/>
      <c r="EW250" s="49"/>
      <c r="EX250" s="49"/>
      <c r="EY250" s="49"/>
      <c r="EZ250" s="49"/>
      <c r="FA250" s="49"/>
      <c r="FB250" s="49"/>
      <c r="FC250" s="49"/>
      <c r="FD250" s="49"/>
      <c r="FE250" s="49"/>
      <c r="FF250" s="49"/>
      <c r="FG250" s="14"/>
      <c r="FH250" s="49"/>
      <c r="FI250" s="49"/>
      <c r="FJ250" s="14"/>
      <c r="FK250" s="42"/>
      <c r="FL250" s="42"/>
      <c r="FM250" s="42"/>
      <c r="FN250" s="42"/>
      <c r="FO250" s="42"/>
      <c r="FP250" s="42"/>
      <c r="FQ250" s="42"/>
      <c r="FR250" s="42"/>
      <c r="FS250" s="42"/>
      <c r="FT250" s="42"/>
      <c r="FU250" s="42"/>
      <c r="FV250" s="42"/>
      <c r="FW250" s="42"/>
      <c r="FX250" s="42"/>
      <c r="FY250" s="42"/>
      <c r="FZ250" s="44">
        <v>248</v>
      </c>
      <c r="GA250" s="44" t="str">
        <f t="shared" si="79"/>
        <v>HGJCAFDK</v>
      </c>
      <c r="GB250" s="44" t="s">
        <v>160</v>
      </c>
      <c r="GC250" s="44" t="s">
        <v>149</v>
      </c>
      <c r="GD250" s="44" t="s">
        <v>159</v>
      </c>
      <c r="GE250" s="44" t="s">
        <v>163</v>
      </c>
      <c r="GF250" s="44" t="s">
        <v>145</v>
      </c>
      <c r="GG250" s="44" t="s">
        <v>109</v>
      </c>
      <c r="GH250" s="44" t="s">
        <v>147</v>
      </c>
      <c r="GI250" s="44" t="s">
        <v>151</v>
      </c>
      <c r="GJ250" s="100" t="str">
        <f t="shared" ref="GJ250:GQ250" si="1323">VLOOKUP(GB250,$FM$3:$FN$15,2,FALSE)</f>
        <v>Saudiarabien</v>
      </c>
      <c r="GK250" s="100" t="str">
        <f t="shared" si="1323"/>
        <v>Iran</v>
      </c>
      <c r="GL250" s="100" t="str">
        <f t="shared" si="1323"/>
        <v>Österrike</v>
      </c>
      <c r="GM250" s="100" t="str">
        <f t="shared" si="1323"/>
        <v>Haiti</v>
      </c>
      <c r="GN250" s="100" t="str">
        <f t="shared" si="1323"/>
        <v>Sydkorea</v>
      </c>
      <c r="GO250" s="100" t="str">
        <f t="shared" si="1323"/>
        <v>Sverige</v>
      </c>
      <c r="GP250" s="100" t="str">
        <f t="shared" si="1323"/>
        <v>Australien</v>
      </c>
      <c r="GQ250" s="100" t="str">
        <f t="shared" si="1323"/>
        <v>Uzbekistan</v>
      </c>
      <c r="GR250" s="42" t="str">
        <f t="shared" si="81"/>
        <v/>
      </c>
      <c r="GS250" s="42"/>
      <c r="GT250" s="42"/>
      <c r="GU250" s="42"/>
      <c r="GV250" s="42"/>
      <c r="GW250" s="42"/>
      <c r="GX250" s="42"/>
    </row>
    <row r="251" spans="1:206" ht="14.25" customHeight="1" x14ac:dyDescent="0.35">
      <c r="A251" s="42"/>
      <c r="B251" s="43"/>
      <c r="C251" s="43"/>
      <c r="D251" s="43"/>
      <c r="E251" s="44"/>
      <c r="F251" s="43"/>
      <c r="G251" s="44"/>
      <c r="H251" s="44"/>
      <c r="I251" s="44"/>
      <c r="J251" s="57"/>
      <c r="K251" s="58"/>
      <c r="L251" s="158"/>
      <c r="M251" s="46"/>
      <c r="N251" s="46"/>
      <c r="O251" s="42"/>
      <c r="P251" s="42"/>
      <c r="Q251" s="42"/>
      <c r="R251" s="42"/>
      <c r="S251" s="42"/>
      <c r="T251" s="42"/>
      <c r="U251" s="42"/>
      <c r="V251" s="43"/>
      <c r="W251" s="42"/>
      <c r="X251" s="44"/>
      <c r="Y251" s="44"/>
      <c r="Z251" s="44"/>
      <c r="AA251" s="44"/>
      <c r="AB251" s="47"/>
      <c r="AC251" s="48"/>
      <c r="AD251" s="42"/>
      <c r="AE251" s="14"/>
      <c r="AF251" s="14"/>
      <c r="AG251" s="14"/>
      <c r="AH251" s="14"/>
      <c r="AI251" s="44"/>
      <c r="AJ251" s="44"/>
      <c r="AK251" s="44"/>
      <c r="AL251" s="57"/>
      <c r="AM251" s="58"/>
      <c r="AN251" s="49"/>
      <c r="AO251" s="49"/>
      <c r="AP251" s="49"/>
      <c r="AQ251" s="49"/>
      <c r="AR251" s="49"/>
      <c r="AS251" s="49"/>
      <c r="AT251" s="49"/>
      <c r="AU251" s="49"/>
      <c r="AV251" s="49"/>
      <c r="AW251" s="49"/>
      <c r="AX251" s="49"/>
      <c r="AY251" s="49"/>
      <c r="AZ251" s="49"/>
      <c r="BA251" s="49"/>
      <c r="BB251" s="49"/>
      <c r="BC251" s="49"/>
      <c r="BD251" s="49"/>
      <c r="BE251" s="49"/>
      <c r="BF251" s="49"/>
      <c r="BG251" s="49"/>
      <c r="BH251" s="49"/>
      <c r="BI251" s="49"/>
      <c r="BJ251" s="49"/>
      <c r="BK251" s="49"/>
      <c r="BL251" s="49"/>
      <c r="BM251" s="49"/>
      <c r="BN251" s="49"/>
      <c r="BO251" s="49"/>
      <c r="BP251" s="49"/>
      <c r="BQ251" s="49"/>
      <c r="BR251" s="14"/>
      <c r="BS251" s="14"/>
      <c r="BT251" s="14"/>
      <c r="BU251" s="49"/>
      <c r="BV251" s="49"/>
      <c r="BW251" s="49"/>
      <c r="BX251" s="49"/>
      <c r="BY251" s="49"/>
      <c r="BZ251" s="49"/>
      <c r="CA251" s="49"/>
      <c r="CB251" s="14"/>
      <c r="CC251" s="49"/>
      <c r="CD251" s="49"/>
      <c r="CE251" s="14"/>
      <c r="CF251" s="14"/>
      <c r="CG251" s="49"/>
      <c r="CH251" s="49"/>
      <c r="CI251" s="49"/>
      <c r="CJ251" s="49"/>
      <c r="CK251" s="49"/>
      <c r="CL251" s="49"/>
      <c r="CM251" s="49"/>
      <c r="CN251" s="49"/>
      <c r="CO251" s="49"/>
      <c r="CP251" s="49"/>
      <c r="CQ251" s="49"/>
      <c r="CR251" s="49"/>
      <c r="CS251" s="49"/>
      <c r="CT251" s="49"/>
      <c r="CU251" s="49"/>
      <c r="CV251" s="49"/>
      <c r="CW251" s="49"/>
      <c r="CX251" s="49"/>
      <c r="CY251" s="14"/>
      <c r="CZ251" s="14"/>
      <c r="DA251" s="49"/>
      <c r="DB251" s="49"/>
      <c r="DC251" s="49"/>
      <c r="DD251" s="49"/>
      <c r="DE251" s="49"/>
      <c r="DF251" s="49"/>
      <c r="DG251" s="49"/>
      <c r="DH251" s="49"/>
      <c r="DI251" s="49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49"/>
      <c r="DU251" s="49"/>
      <c r="DV251" s="49"/>
      <c r="DW251" s="49"/>
      <c r="DX251" s="49"/>
      <c r="DY251" s="49"/>
      <c r="DZ251" s="49"/>
      <c r="EA251" s="49"/>
      <c r="EB251" s="49"/>
      <c r="EC251" s="49"/>
      <c r="ED251" s="49"/>
      <c r="EE251" s="49"/>
      <c r="EF251" s="49"/>
      <c r="EG251" s="49"/>
      <c r="EH251" s="49"/>
      <c r="EI251" s="49"/>
      <c r="EJ251" s="49"/>
      <c r="EK251" s="49"/>
      <c r="EL251" s="49"/>
      <c r="EM251" s="14"/>
      <c r="EN251" s="49"/>
      <c r="EO251" s="49"/>
      <c r="EP251" s="49"/>
      <c r="EQ251" s="49"/>
      <c r="ER251" s="49"/>
      <c r="ES251" s="49"/>
      <c r="ET251" s="49"/>
      <c r="EU251" s="49"/>
      <c r="EV251" s="49"/>
      <c r="EW251" s="49"/>
      <c r="EX251" s="49"/>
      <c r="EY251" s="49"/>
      <c r="EZ251" s="49"/>
      <c r="FA251" s="49"/>
      <c r="FB251" s="49"/>
      <c r="FC251" s="49"/>
      <c r="FD251" s="49"/>
      <c r="FE251" s="49"/>
      <c r="FF251" s="49"/>
      <c r="FG251" s="14"/>
      <c r="FH251" s="49"/>
      <c r="FI251" s="49"/>
      <c r="FJ251" s="14"/>
      <c r="FK251" s="42"/>
      <c r="FL251" s="42"/>
      <c r="FM251" s="42"/>
      <c r="FN251" s="42"/>
      <c r="FO251" s="42"/>
      <c r="FP251" s="42"/>
      <c r="FQ251" s="42"/>
      <c r="FR251" s="42"/>
      <c r="FS251" s="42"/>
      <c r="FT251" s="42"/>
      <c r="FU251" s="42"/>
      <c r="FV251" s="42"/>
      <c r="FW251" s="42"/>
      <c r="FX251" s="42"/>
      <c r="FY251" s="42"/>
      <c r="FZ251" s="44">
        <v>249</v>
      </c>
      <c r="GA251" s="44" t="str">
        <f t="shared" si="79"/>
        <v>HGFCADLI</v>
      </c>
      <c r="GB251" s="44" t="s">
        <v>160</v>
      </c>
      <c r="GC251" s="44" t="s">
        <v>149</v>
      </c>
      <c r="GD251" s="44" t="s">
        <v>109</v>
      </c>
      <c r="GE251" s="44" t="s">
        <v>163</v>
      </c>
      <c r="GF251" s="44" t="s">
        <v>145</v>
      </c>
      <c r="GG251" s="44" t="s">
        <v>147</v>
      </c>
      <c r="GH251" s="44" t="s">
        <v>152</v>
      </c>
      <c r="GI251" s="44" t="s">
        <v>150</v>
      </c>
      <c r="GJ251" s="100" t="str">
        <f t="shared" ref="GJ251:GQ251" si="1324">VLOOKUP(GB251,$FM$3:$FN$15,2,FALSE)</f>
        <v>Saudiarabien</v>
      </c>
      <c r="GK251" s="100" t="str">
        <f t="shared" si="1324"/>
        <v>Iran</v>
      </c>
      <c r="GL251" s="100" t="str">
        <f t="shared" si="1324"/>
        <v>Sverige</v>
      </c>
      <c r="GM251" s="100" t="str">
        <f t="shared" si="1324"/>
        <v>Haiti</v>
      </c>
      <c r="GN251" s="100" t="str">
        <f t="shared" si="1324"/>
        <v>Sydkorea</v>
      </c>
      <c r="GO251" s="100" t="str">
        <f t="shared" si="1324"/>
        <v>Australien</v>
      </c>
      <c r="GP251" s="100" t="str">
        <f t="shared" si="1324"/>
        <v>Ghana</v>
      </c>
      <c r="GQ251" s="100" t="str">
        <f t="shared" si="1324"/>
        <v>Irak</v>
      </c>
      <c r="GR251" s="42" t="str">
        <f t="shared" si="81"/>
        <v/>
      </c>
      <c r="GS251" s="42"/>
      <c r="GT251" s="42"/>
      <c r="GU251" s="42"/>
      <c r="GV251" s="42"/>
      <c r="GW251" s="42"/>
      <c r="GX251" s="42"/>
    </row>
    <row r="252" spans="1:206" ht="14.25" customHeight="1" x14ac:dyDescent="0.35">
      <c r="A252" s="42"/>
      <c r="B252" s="43"/>
      <c r="C252" s="43"/>
      <c r="D252" s="43"/>
      <c r="E252" s="44"/>
      <c r="F252" s="43"/>
      <c r="G252" s="44"/>
      <c r="H252" s="44"/>
      <c r="I252" s="44"/>
      <c r="J252" s="57"/>
      <c r="K252" s="58"/>
      <c r="L252" s="158"/>
      <c r="M252" s="46"/>
      <c r="N252" s="46"/>
      <c r="O252" s="42"/>
      <c r="P252" s="42"/>
      <c r="Q252" s="42"/>
      <c r="R252" s="42"/>
      <c r="S252" s="42"/>
      <c r="T252" s="42"/>
      <c r="U252" s="42"/>
      <c r="V252" s="43"/>
      <c r="W252" s="42"/>
      <c r="X252" s="44"/>
      <c r="Y252" s="44"/>
      <c r="Z252" s="44"/>
      <c r="AA252" s="44"/>
      <c r="AB252" s="47"/>
      <c r="AC252" s="48"/>
      <c r="AD252" s="42"/>
      <c r="AE252" s="14"/>
      <c r="AF252" s="14"/>
      <c r="AG252" s="14"/>
      <c r="AH252" s="14"/>
      <c r="AI252" s="44"/>
      <c r="AJ252" s="44"/>
      <c r="AK252" s="44"/>
      <c r="AL252" s="57"/>
      <c r="AM252" s="58"/>
      <c r="AN252" s="49"/>
      <c r="AO252" s="49"/>
      <c r="AP252" s="49"/>
      <c r="AQ252" s="49"/>
      <c r="AR252" s="49"/>
      <c r="AS252" s="49"/>
      <c r="AT252" s="49"/>
      <c r="AU252" s="49"/>
      <c r="AV252" s="49"/>
      <c r="AW252" s="49"/>
      <c r="AX252" s="49"/>
      <c r="AY252" s="49"/>
      <c r="AZ252" s="49"/>
      <c r="BA252" s="49"/>
      <c r="BB252" s="49"/>
      <c r="BC252" s="49"/>
      <c r="BD252" s="49"/>
      <c r="BE252" s="49"/>
      <c r="BF252" s="49"/>
      <c r="BG252" s="49"/>
      <c r="BH252" s="49"/>
      <c r="BI252" s="49"/>
      <c r="BJ252" s="49"/>
      <c r="BK252" s="49"/>
      <c r="BL252" s="49"/>
      <c r="BM252" s="49"/>
      <c r="BN252" s="49"/>
      <c r="BO252" s="49"/>
      <c r="BP252" s="49"/>
      <c r="BQ252" s="49"/>
      <c r="BR252" s="14"/>
      <c r="BS252" s="14"/>
      <c r="BT252" s="14"/>
      <c r="BU252" s="49"/>
      <c r="BV252" s="49"/>
      <c r="BW252" s="49"/>
      <c r="BX252" s="49"/>
      <c r="BY252" s="49"/>
      <c r="BZ252" s="49"/>
      <c r="CA252" s="49"/>
      <c r="CB252" s="14"/>
      <c r="CC252" s="49"/>
      <c r="CD252" s="49"/>
      <c r="CE252" s="14"/>
      <c r="CF252" s="14"/>
      <c r="CG252" s="49"/>
      <c r="CH252" s="49"/>
      <c r="CI252" s="49"/>
      <c r="CJ252" s="49"/>
      <c r="CK252" s="49"/>
      <c r="CL252" s="49"/>
      <c r="CM252" s="49"/>
      <c r="CN252" s="49"/>
      <c r="CO252" s="49"/>
      <c r="CP252" s="49"/>
      <c r="CQ252" s="49"/>
      <c r="CR252" s="49"/>
      <c r="CS252" s="49"/>
      <c r="CT252" s="49"/>
      <c r="CU252" s="49"/>
      <c r="CV252" s="49"/>
      <c r="CW252" s="49"/>
      <c r="CX252" s="49"/>
      <c r="CY252" s="14"/>
      <c r="CZ252" s="14"/>
      <c r="DA252" s="49"/>
      <c r="DB252" s="49"/>
      <c r="DC252" s="49"/>
      <c r="DD252" s="49"/>
      <c r="DE252" s="49"/>
      <c r="DF252" s="49"/>
      <c r="DG252" s="49"/>
      <c r="DH252" s="49"/>
      <c r="DI252" s="49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49"/>
      <c r="DU252" s="49"/>
      <c r="DV252" s="49"/>
      <c r="DW252" s="49"/>
      <c r="DX252" s="49"/>
      <c r="DY252" s="49"/>
      <c r="DZ252" s="49"/>
      <c r="EA252" s="49"/>
      <c r="EB252" s="49"/>
      <c r="EC252" s="49"/>
      <c r="ED252" s="49"/>
      <c r="EE252" s="49"/>
      <c r="EF252" s="49"/>
      <c r="EG252" s="49"/>
      <c r="EH252" s="49"/>
      <c r="EI252" s="49"/>
      <c r="EJ252" s="49"/>
      <c r="EK252" s="49"/>
      <c r="EL252" s="49"/>
      <c r="EM252" s="14"/>
      <c r="EN252" s="49"/>
      <c r="EO252" s="49"/>
      <c r="EP252" s="49"/>
      <c r="EQ252" s="49"/>
      <c r="ER252" s="49"/>
      <c r="ES252" s="49"/>
      <c r="ET252" s="49"/>
      <c r="EU252" s="49"/>
      <c r="EV252" s="49"/>
      <c r="EW252" s="49"/>
      <c r="EX252" s="49"/>
      <c r="EY252" s="49"/>
      <c r="EZ252" s="49"/>
      <c r="FA252" s="49"/>
      <c r="FB252" s="49"/>
      <c r="FC252" s="49"/>
      <c r="FD252" s="49"/>
      <c r="FE252" s="49"/>
      <c r="FF252" s="49"/>
      <c r="FG252" s="14"/>
      <c r="FH252" s="49"/>
      <c r="FI252" s="49"/>
      <c r="FJ252" s="14"/>
      <c r="FK252" s="42"/>
      <c r="FL252" s="42"/>
      <c r="FM252" s="42"/>
      <c r="FN252" s="42"/>
      <c r="FO252" s="42"/>
      <c r="FP252" s="42"/>
      <c r="FQ252" s="42"/>
      <c r="FR252" s="42"/>
      <c r="FS252" s="42"/>
      <c r="FT252" s="42"/>
      <c r="FU252" s="42"/>
      <c r="FV252" s="42"/>
      <c r="FW252" s="42"/>
      <c r="FX252" s="42"/>
      <c r="FY252" s="42"/>
      <c r="FZ252" s="44">
        <v>250</v>
      </c>
      <c r="GA252" s="44" t="str">
        <f t="shared" si="79"/>
        <v>HGFCADIK</v>
      </c>
      <c r="GB252" s="44" t="s">
        <v>160</v>
      </c>
      <c r="GC252" s="44" t="s">
        <v>149</v>
      </c>
      <c r="GD252" s="44" t="s">
        <v>109</v>
      </c>
      <c r="GE252" s="44" t="s">
        <v>163</v>
      </c>
      <c r="GF252" s="44" t="s">
        <v>145</v>
      </c>
      <c r="GG252" s="44" t="s">
        <v>147</v>
      </c>
      <c r="GH252" s="44" t="s">
        <v>150</v>
      </c>
      <c r="GI252" s="44" t="s">
        <v>151</v>
      </c>
      <c r="GJ252" s="100" t="str">
        <f t="shared" ref="GJ252:GQ252" si="1325">VLOOKUP(GB252,$FM$3:$FN$15,2,FALSE)</f>
        <v>Saudiarabien</v>
      </c>
      <c r="GK252" s="100" t="str">
        <f t="shared" si="1325"/>
        <v>Iran</v>
      </c>
      <c r="GL252" s="100" t="str">
        <f t="shared" si="1325"/>
        <v>Sverige</v>
      </c>
      <c r="GM252" s="100" t="str">
        <f t="shared" si="1325"/>
        <v>Haiti</v>
      </c>
      <c r="GN252" s="100" t="str">
        <f t="shared" si="1325"/>
        <v>Sydkorea</v>
      </c>
      <c r="GO252" s="100" t="str">
        <f t="shared" si="1325"/>
        <v>Australien</v>
      </c>
      <c r="GP252" s="100" t="str">
        <f t="shared" si="1325"/>
        <v>Irak</v>
      </c>
      <c r="GQ252" s="100" t="str">
        <f t="shared" si="1325"/>
        <v>Uzbekistan</v>
      </c>
      <c r="GR252" s="42" t="str">
        <f t="shared" si="81"/>
        <v/>
      </c>
      <c r="GS252" s="42"/>
      <c r="GT252" s="42"/>
      <c r="GU252" s="42"/>
      <c r="GV252" s="42"/>
      <c r="GW252" s="42"/>
      <c r="GX252" s="42"/>
    </row>
    <row r="253" spans="1:206" ht="14.25" customHeight="1" x14ac:dyDescent="0.35">
      <c r="A253" s="42"/>
      <c r="B253" s="43"/>
      <c r="C253" s="43"/>
      <c r="D253" s="43"/>
      <c r="E253" s="44"/>
      <c r="F253" s="43"/>
      <c r="G253" s="44"/>
      <c r="H253" s="44"/>
      <c r="I253" s="44"/>
      <c r="J253" s="57"/>
      <c r="K253" s="58"/>
      <c r="L253" s="158"/>
      <c r="M253" s="46"/>
      <c r="N253" s="46"/>
      <c r="O253" s="42"/>
      <c r="P253" s="42"/>
      <c r="Q253" s="42"/>
      <c r="R253" s="42"/>
      <c r="S253" s="42"/>
      <c r="T253" s="42"/>
      <c r="U253" s="42"/>
      <c r="V253" s="43"/>
      <c r="W253" s="42"/>
      <c r="X253" s="44"/>
      <c r="Y253" s="44"/>
      <c r="Z253" s="44"/>
      <c r="AA253" s="44"/>
      <c r="AB253" s="47"/>
      <c r="AC253" s="48"/>
      <c r="AD253" s="42"/>
      <c r="AE253" s="14"/>
      <c r="AF253" s="14"/>
      <c r="AG253" s="14"/>
      <c r="AH253" s="14"/>
      <c r="AI253" s="44"/>
      <c r="AJ253" s="44"/>
      <c r="AK253" s="44"/>
      <c r="AL253" s="57"/>
      <c r="AM253" s="58"/>
      <c r="AN253" s="49"/>
      <c r="AO253" s="49"/>
      <c r="AP253" s="49"/>
      <c r="AQ253" s="49"/>
      <c r="AR253" s="49"/>
      <c r="AS253" s="49"/>
      <c r="AT253" s="49"/>
      <c r="AU253" s="49"/>
      <c r="AV253" s="49"/>
      <c r="AW253" s="49"/>
      <c r="AX253" s="49"/>
      <c r="AY253" s="49"/>
      <c r="AZ253" s="49"/>
      <c r="BA253" s="49"/>
      <c r="BB253" s="49"/>
      <c r="BC253" s="49"/>
      <c r="BD253" s="49"/>
      <c r="BE253" s="49"/>
      <c r="BF253" s="49"/>
      <c r="BG253" s="49"/>
      <c r="BH253" s="49"/>
      <c r="BI253" s="49"/>
      <c r="BJ253" s="49"/>
      <c r="BK253" s="49"/>
      <c r="BL253" s="49"/>
      <c r="BM253" s="49"/>
      <c r="BN253" s="49"/>
      <c r="BO253" s="49"/>
      <c r="BP253" s="49"/>
      <c r="BQ253" s="49"/>
      <c r="BR253" s="14"/>
      <c r="BS253" s="14"/>
      <c r="BT253" s="14"/>
      <c r="BU253" s="49"/>
      <c r="BV253" s="49"/>
      <c r="BW253" s="49"/>
      <c r="BX253" s="49"/>
      <c r="BY253" s="49"/>
      <c r="BZ253" s="49"/>
      <c r="CA253" s="49"/>
      <c r="CB253" s="14"/>
      <c r="CC253" s="49"/>
      <c r="CD253" s="49"/>
      <c r="CE253" s="14"/>
      <c r="CF253" s="14"/>
      <c r="CG253" s="49"/>
      <c r="CH253" s="49"/>
      <c r="CI253" s="49"/>
      <c r="CJ253" s="49"/>
      <c r="CK253" s="49"/>
      <c r="CL253" s="49"/>
      <c r="CM253" s="49"/>
      <c r="CN253" s="49"/>
      <c r="CO253" s="49"/>
      <c r="CP253" s="49"/>
      <c r="CQ253" s="49"/>
      <c r="CR253" s="49"/>
      <c r="CS253" s="49"/>
      <c r="CT253" s="49"/>
      <c r="CU253" s="49"/>
      <c r="CV253" s="49"/>
      <c r="CW253" s="49"/>
      <c r="CX253" s="49"/>
      <c r="CY253" s="14"/>
      <c r="CZ253" s="14"/>
      <c r="DA253" s="49"/>
      <c r="DB253" s="49"/>
      <c r="DC253" s="49"/>
      <c r="DD253" s="49"/>
      <c r="DE253" s="49"/>
      <c r="DF253" s="49"/>
      <c r="DG253" s="49"/>
      <c r="DH253" s="49"/>
      <c r="DI253" s="49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49"/>
      <c r="DU253" s="49"/>
      <c r="DV253" s="49"/>
      <c r="DW253" s="49"/>
      <c r="DX253" s="49"/>
      <c r="DY253" s="49"/>
      <c r="DZ253" s="49"/>
      <c r="EA253" s="49"/>
      <c r="EB253" s="49"/>
      <c r="EC253" s="49"/>
      <c r="ED253" s="49"/>
      <c r="EE253" s="49"/>
      <c r="EF253" s="49"/>
      <c r="EG253" s="49"/>
      <c r="EH253" s="49"/>
      <c r="EI253" s="49"/>
      <c r="EJ253" s="49"/>
      <c r="EK253" s="49"/>
      <c r="EL253" s="49"/>
      <c r="EM253" s="14"/>
      <c r="EN253" s="49"/>
      <c r="EO253" s="49"/>
      <c r="EP253" s="49"/>
      <c r="EQ253" s="49"/>
      <c r="ER253" s="49"/>
      <c r="ES253" s="49"/>
      <c r="ET253" s="49"/>
      <c r="EU253" s="49"/>
      <c r="EV253" s="49"/>
      <c r="EW253" s="49"/>
      <c r="EX253" s="49"/>
      <c r="EY253" s="49"/>
      <c r="EZ253" s="49"/>
      <c r="FA253" s="49"/>
      <c r="FB253" s="49"/>
      <c r="FC253" s="49"/>
      <c r="FD253" s="49"/>
      <c r="FE253" s="49"/>
      <c r="FF253" s="49"/>
      <c r="FG253" s="14"/>
      <c r="FH253" s="49"/>
      <c r="FI253" s="49"/>
      <c r="FJ253" s="14"/>
      <c r="FK253" s="42"/>
      <c r="FL253" s="42"/>
      <c r="FM253" s="42"/>
      <c r="FN253" s="42"/>
      <c r="FO253" s="42"/>
      <c r="FP253" s="42"/>
      <c r="FQ253" s="42"/>
      <c r="FR253" s="42"/>
      <c r="FS253" s="42"/>
      <c r="FT253" s="42"/>
      <c r="FU253" s="42"/>
      <c r="FV253" s="42"/>
      <c r="FW253" s="42"/>
      <c r="FX253" s="42"/>
      <c r="FY253" s="42"/>
      <c r="FZ253" s="44">
        <v>251</v>
      </c>
      <c r="GA253" s="44" t="str">
        <f t="shared" si="79"/>
        <v>HGJCAFDI</v>
      </c>
      <c r="GB253" s="44" t="s">
        <v>160</v>
      </c>
      <c r="GC253" s="44" t="s">
        <v>149</v>
      </c>
      <c r="GD253" s="44" t="s">
        <v>159</v>
      </c>
      <c r="GE253" s="44" t="s">
        <v>163</v>
      </c>
      <c r="GF253" s="44" t="s">
        <v>145</v>
      </c>
      <c r="GG253" s="44" t="s">
        <v>109</v>
      </c>
      <c r="GH253" s="44" t="s">
        <v>147</v>
      </c>
      <c r="GI253" s="44" t="s">
        <v>150</v>
      </c>
      <c r="GJ253" s="100" t="str">
        <f t="shared" ref="GJ253:GQ253" si="1326">VLOOKUP(GB253,$FM$3:$FN$15,2,FALSE)</f>
        <v>Saudiarabien</v>
      </c>
      <c r="GK253" s="100" t="str">
        <f t="shared" si="1326"/>
        <v>Iran</v>
      </c>
      <c r="GL253" s="100" t="str">
        <f t="shared" si="1326"/>
        <v>Österrike</v>
      </c>
      <c r="GM253" s="100" t="str">
        <f t="shared" si="1326"/>
        <v>Haiti</v>
      </c>
      <c r="GN253" s="100" t="str">
        <f t="shared" si="1326"/>
        <v>Sydkorea</v>
      </c>
      <c r="GO253" s="100" t="str">
        <f t="shared" si="1326"/>
        <v>Sverige</v>
      </c>
      <c r="GP253" s="100" t="str">
        <f t="shared" si="1326"/>
        <v>Australien</v>
      </c>
      <c r="GQ253" s="100" t="str">
        <f t="shared" si="1326"/>
        <v>Irak</v>
      </c>
      <c r="GR253" s="42" t="str">
        <f t="shared" si="81"/>
        <v/>
      </c>
      <c r="GS253" s="42"/>
      <c r="GT253" s="42"/>
      <c r="GU253" s="42"/>
      <c r="GV253" s="42"/>
      <c r="GW253" s="42"/>
      <c r="GX253" s="42"/>
    </row>
    <row r="254" spans="1:206" ht="14.25" customHeight="1" x14ac:dyDescent="0.35">
      <c r="A254" s="42"/>
      <c r="B254" s="43"/>
      <c r="C254" s="43"/>
      <c r="D254" s="43"/>
      <c r="E254" s="44"/>
      <c r="F254" s="43"/>
      <c r="G254" s="44"/>
      <c r="H254" s="44"/>
      <c r="I254" s="44"/>
      <c r="J254" s="57"/>
      <c r="K254" s="58"/>
      <c r="L254" s="158"/>
      <c r="M254" s="46"/>
      <c r="N254" s="46"/>
      <c r="O254" s="42"/>
      <c r="P254" s="42"/>
      <c r="Q254" s="42"/>
      <c r="R254" s="42"/>
      <c r="S254" s="42"/>
      <c r="T254" s="42"/>
      <c r="U254" s="42"/>
      <c r="V254" s="43"/>
      <c r="W254" s="42"/>
      <c r="X254" s="44"/>
      <c r="Y254" s="44"/>
      <c r="Z254" s="44"/>
      <c r="AA254" s="44"/>
      <c r="AB254" s="47"/>
      <c r="AC254" s="48"/>
      <c r="AD254" s="42"/>
      <c r="AE254" s="14"/>
      <c r="AF254" s="14"/>
      <c r="AG254" s="14"/>
      <c r="AH254" s="14"/>
      <c r="AI254" s="44"/>
      <c r="AJ254" s="44"/>
      <c r="AK254" s="44"/>
      <c r="AL254" s="57"/>
      <c r="AM254" s="58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49"/>
      <c r="BQ254" s="49"/>
      <c r="BR254" s="14"/>
      <c r="BS254" s="14"/>
      <c r="BT254" s="14"/>
      <c r="BU254" s="49"/>
      <c r="BV254" s="49"/>
      <c r="BW254" s="49"/>
      <c r="BX254" s="49"/>
      <c r="BY254" s="49"/>
      <c r="BZ254" s="49"/>
      <c r="CA254" s="49"/>
      <c r="CB254" s="14"/>
      <c r="CC254" s="49"/>
      <c r="CD254" s="49"/>
      <c r="CE254" s="14"/>
      <c r="CF254" s="14"/>
      <c r="CG254" s="49"/>
      <c r="CH254" s="49"/>
      <c r="CI254" s="49"/>
      <c r="CJ254" s="49"/>
      <c r="CK254" s="49"/>
      <c r="CL254" s="49"/>
      <c r="CM254" s="49"/>
      <c r="CN254" s="49"/>
      <c r="CO254" s="49"/>
      <c r="CP254" s="49"/>
      <c r="CQ254" s="49"/>
      <c r="CR254" s="49"/>
      <c r="CS254" s="49"/>
      <c r="CT254" s="49"/>
      <c r="CU254" s="49"/>
      <c r="CV254" s="49"/>
      <c r="CW254" s="49"/>
      <c r="CX254" s="49"/>
      <c r="CY254" s="14"/>
      <c r="CZ254" s="14"/>
      <c r="DA254" s="49"/>
      <c r="DB254" s="49"/>
      <c r="DC254" s="49"/>
      <c r="DD254" s="49"/>
      <c r="DE254" s="49"/>
      <c r="DF254" s="49"/>
      <c r="DG254" s="49"/>
      <c r="DH254" s="49"/>
      <c r="DI254" s="49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49"/>
      <c r="DU254" s="49"/>
      <c r="DV254" s="49"/>
      <c r="DW254" s="49"/>
      <c r="DX254" s="49"/>
      <c r="DY254" s="49"/>
      <c r="DZ254" s="49"/>
      <c r="EA254" s="49"/>
      <c r="EB254" s="49"/>
      <c r="EC254" s="49"/>
      <c r="ED254" s="49"/>
      <c r="EE254" s="49"/>
      <c r="EF254" s="49"/>
      <c r="EG254" s="49"/>
      <c r="EH254" s="49"/>
      <c r="EI254" s="49"/>
      <c r="EJ254" s="49"/>
      <c r="EK254" s="49"/>
      <c r="EL254" s="49"/>
      <c r="EM254" s="14"/>
      <c r="EN254" s="49"/>
      <c r="EO254" s="49"/>
      <c r="EP254" s="49"/>
      <c r="EQ254" s="49"/>
      <c r="ER254" s="49"/>
      <c r="ES254" s="49"/>
      <c r="ET254" s="49"/>
      <c r="EU254" s="49"/>
      <c r="EV254" s="49"/>
      <c r="EW254" s="49"/>
      <c r="EX254" s="49"/>
      <c r="EY254" s="49"/>
      <c r="EZ254" s="49"/>
      <c r="FA254" s="49"/>
      <c r="FB254" s="49"/>
      <c r="FC254" s="49"/>
      <c r="FD254" s="49"/>
      <c r="FE254" s="49"/>
      <c r="FF254" s="49"/>
      <c r="FG254" s="14"/>
      <c r="FH254" s="49"/>
      <c r="FI254" s="49"/>
      <c r="FJ254" s="14"/>
      <c r="FK254" s="42"/>
      <c r="FL254" s="42"/>
      <c r="FM254" s="42"/>
      <c r="FN254" s="42"/>
      <c r="FO254" s="42"/>
      <c r="FP254" s="42"/>
      <c r="FQ254" s="42"/>
      <c r="FR254" s="42"/>
      <c r="FS254" s="42"/>
      <c r="FT254" s="42"/>
      <c r="FU254" s="42"/>
      <c r="FV254" s="42"/>
      <c r="FW254" s="42"/>
      <c r="FX254" s="42"/>
      <c r="FY254" s="42"/>
      <c r="FZ254" s="44">
        <v>252</v>
      </c>
      <c r="GA254" s="44" t="str">
        <f t="shared" si="79"/>
        <v>EJICADLK</v>
      </c>
      <c r="GB254" s="44" t="s">
        <v>148</v>
      </c>
      <c r="GC254" s="44" t="s">
        <v>159</v>
      </c>
      <c r="GD254" s="44" t="s">
        <v>150</v>
      </c>
      <c r="GE254" s="44" t="s">
        <v>163</v>
      </c>
      <c r="GF254" s="44" t="s">
        <v>145</v>
      </c>
      <c r="GG254" s="44" t="s">
        <v>147</v>
      </c>
      <c r="GH254" s="44" t="s">
        <v>152</v>
      </c>
      <c r="GI254" s="44" t="s">
        <v>151</v>
      </c>
      <c r="GJ254" s="100" t="str">
        <f t="shared" ref="GJ254:GQ254" si="1327">VLOOKUP(GB254,$FM$3:$FN$15,2,FALSE)</f>
        <v>Elfenbenskusten</v>
      </c>
      <c r="GK254" s="100" t="str">
        <f t="shared" si="1327"/>
        <v>Österrike</v>
      </c>
      <c r="GL254" s="100" t="str">
        <f t="shared" si="1327"/>
        <v>Irak</v>
      </c>
      <c r="GM254" s="100" t="str">
        <f t="shared" si="1327"/>
        <v>Haiti</v>
      </c>
      <c r="GN254" s="100" t="str">
        <f t="shared" si="1327"/>
        <v>Sydkorea</v>
      </c>
      <c r="GO254" s="100" t="str">
        <f t="shared" si="1327"/>
        <v>Australien</v>
      </c>
      <c r="GP254" s="100" t="str">
        <f t="shared" si="1327"/>
        <v>Ghana</v>
      </c>
      <c r="GQ254" s="100" t="str">
        <f t="shared" si="1327"/>
        <v>Uzbekistan</v>
      </c>
      <c r="GR254" s="42" t="str">
        <f t="shared" si="81"/>
        <v/>
      </c>
      <c r="GS254" s="42"/>
      <c r="GT254" s="42"/>
      <c r="GU254" s="42"/>
      <c r="GV254" s="42"/>
      <c r="GW254" s="42"/>
      <c r="GX254" s="42"/>
    </row>
    <row r="255" spans="1:206" ht="14.25" customHeight="1" x14ac:dyDescent="0.35">
      <c r="A255" s="42"/>
      <c r="B255" s="43"/>
      <c r="C255" s="43"/>
      <c r="D255" s="43"/>
      <c r="E255" s="44"/>
      <c r="F255" s="43"/>
      <c r="G255" s="44"/>
      <c r="H255" s="44"/>
      <c r="I255" s="44"/>
      <c r="J255" s="57"/>
      <c r="K255" s="58"/>
      <c r="L255" s="158"/>
      <c r="M255" s="46"/>
      <c r="N255" s="46"/>
      <c r="O255" s="42"/>
      <c r="P255" s="42"/>
      <c r="Q255" s="42"/>
      <c r="R255" s="42"/>
      <c r="S255" s="42"/>
      <c r="T255" s="42"/>
      <c r="U255" s="42"/>
      <c r="V255" s="43"/>
      <c r="W255" s="42"/>
      <c r="X255" s="44"/>
      <c r="Y255" s="44"/>
      <c r="Z255" s="44"/>
      <c r="AA255" s="44"/>
      <c r="AB255" s="47"/>
      <c r="AC255" s="48"/>
      <c r="AD255" s="42"/>
      <c r="AE255" s="14"/>
      <c r="AF255" s="14"/>
      <c r="AG255" s="14"/>
      <c r="AH255" s="14"/>
      <c r="AI255" s="44"/>
      <c r="AJ255" s="44"/>
      <c r="AK255" s="44"/>
      <c r="AL255" s="57"/>
      <c r="AM255" s="58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9"/>
      <c r="BJ255" s="49"/>
      <c r="BK255" s="49"/>
      <c r="BL255" s="49"/>
      <c r="BM255" s="49"/>
      <c r="BN255" s="49"/>
      <c r="BO255" s="49"/>
      <c r="BP255" s="49"/>
      <c r="BQ255" s="49"/>
      <c r="BR255" s="14"/>
      <c r="BS255" s="14"/>
      <c r="BT255" s="14"/>
      <c r="BU255" s="49"/>
      <c r="BV255" s="49"/>
      <c r="BW255" s="49"/>
      <c r="BX255" s="49"/>
      <c r="BY255" s="49"/>
      <c r="BZ255" s="49"/>
      <c r="CA255" s="49"/>
      <c r="CB255" s="14"/>
      <c r="CC255" s="49"/>
      <c r="CD255" s="49"/>
      <c r="CE255" s="14"/>
      <c r="CF255" s="14"/>
      <c r="CG255" s="49"/>
      <c r="CH255" s="49"/>
      <c r="CI255" s="49"/>
      <c r="CJ255" s="49"/>
      <c r="CK255" s="49"/>
      <c r="CL255" s="49"/>
      <c r="CM255" s="49"/>
      <c r="CN255" s="49"/>
      <c r="CO255" s="49"/>
      <c r="CP255" s="49"/>
      <c r="CQ255" s="49"/>
      <c r="CR255" s="49"/>
      <c r="CS255" s="49"/>
      <c r="CT255" s="49"/>
      <c r="CU255" s="49"/>
      <c r="CV255" s="49"/>
      <c r="CW255" s="49"/>
      <c r="CX255" s="49"/>
      <c r="CY255" s="14"/>
      <c r="CZ255" s="14"/>
      <c r="DA255" s="49"/>
      <c r="DB255" s="49"/>
      <c r="DC255" s="49"/>
      <c r="DD255" s="49"/>
      <c r="DE255" s="49"/>
      <c r="DF255" s="49"/>
      <c r="DG255" s="49"/>
      <c r="DH255" s="49"/>
      <c r="DI255" s="49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49"/>
      <c r="DU255" s="49"/>
      <c r="DV255" s="49"/>
      <c r="DW255" s="49"/>
      <c r="DX255" s="49"/>
      <c r="DY255" s="49"/>
      <c r="DZ255" s="49"/>
      <c r="EA255" s="49"/>
      <c r="EB255" s="49"/>
      <c r="EC255" s="49"/>
      <c r="ED255" s="49"/>
      <c r="EE255" s="49"/>
      <c r="EF255" s="49"/>
      <c r="EG255" s="49"/>
      <c r="EH255" s="49"/>
      <c r="EI255" s="49"/>
      <c r="EJ255" s="49"/>
      <c r="EK255" s="49"/>
      <c r="EL255" s="49"/>
      <c r="EM255" s="14"/>
      <c r="EN255" s="49"/>
      <c r="EO255" s="49"/>
      <c r="EP255" s="49"/>
      <c r="EQ255" s="49"/>
      <c r="ER255" s="49"/>
      <c r="ES255" s="49"/>
      <c r="ET255" s="49"/>
      <c r="EU255" s="49"/>
      <c r="EV255" s="49"/>
      <c r="EW255" s="49"/>
      <c r="EX255" s="49"/>
      <c r="EY255" s="49"/>
      <c r="EZ255" s="49"/>
      <c r="FA255" s="49"/>
      <c r="FB255" s="49"/>
      <c r="FC255" s="49"/>
      <c r="FD255" s="49"/>
      <c r="FE255" s="49"/>
      <c r="FF255" s="49"/>
      <c r="FG255" s="14"/>
      <c r="FH255" s="49"/>
      <c r="FI255" s="49"/>
      <c r="FJ255" s="14"/>
      <c r="FK255" s="42"/>
      <c r="FL255" s="42"/>
      <c r="FM255" s="42"/>
      <c r="FN255" s="42"/>
      <c r="FO255" s="42"/>
      <c r="FP255" s="42"/>
      <c r="FQ255" s="42"/>
      <c r="FR255" s="42"/>
      <c r="FS255" s="42"/>
      <c r="FT255" s="42"/>
      <c r="FU255" s="42"/>
      <c r="FV255" s="42"/>
      <c r="FW255" s="42"/>
      <c r="FX255" s="42"/>
      <c r="FY255" s="42"/>
      <c r="FZ255" s="44">
        <v>253</v>
      </c>
      <c r="GA255" s="44" t="str">
        <f t="shared" si="79"/>
        <v>HJECADLK</v>
      </c>
      <c r="GB255" s="44" t="s">
        <v>160</v>
      </c>
      <c r="GC255" s="44" t="s">
        <v>159</v>
      </c>
      <c r="GD255" s="44" t="s">
        <v>148</v>
      </c>
      <c r="GE255" s="44" t="s">
        <v>163</v>
      </c>
      <c r="GF255" s="44" t="s">
        <v>145</v>
      </c>
      <c r="GG255" s="44" t="s">
        <v>147</v>
      </c>
      <c r="GH255" s="44" t="s">
        <v>152</v>
      </c>
      <c r="GI255" s="44" t="s">
        <v>151</v>
      </c>
      <c r="GJ255" s="100" t="str">
        <f t="shared" ref="GJ255:GQ255" si="1328">VLOOKUP(GB255,$FM$3:$FN$15,2,FALSE)</f>
        <v>Saudiarabien</v>
      </c>
      <c r="GK255" s="100" t="str">
        <f t="shared" si="1328"/>
        <v>Österrike</v>
      </c>
      <c r="GL255" s="100" t="str">
        <f t="shared" si="1328"/>
        <v>Elfenbenskusten</v>
      </c>
      <c r="GM255" s="100" t="str">
        <f t="shared" si="1328"/>
        <v>Haiti</v>
      </c>
      <c r="GN255" s="100" t="str">
        <f t="shared" si="1328"/>
        <v>Sydkorea</v>
      </c>
      <c r="GO255" s="100" t="str">
        <f t="shared" si="1328"/>
        <v>Australien</v>
      </c>
      <c r="GP255" s="100" t="str">
        <f t="shared" si="1328"/>
        <v>Ghana</v>
      </c>
      <c r="GQ255" s="100" t="str">
        <f t="shared" si="1328"/>
        <v>Uzbekistan</v>
      </c>
      <c r="GR255" s="42" t="str">
        <f t="shared" si="81"/>
        <v/>
      </c>
      <c r="GS255" s="42"/>
      <c r="GT255" s="42"/>
      <c r="GU255" s="42"/>
      <c r="GV255" s="42"/>
      <c r="GW255" s="42"/>
      <c r="GX255" s="42"/>
    </row>
    <row r="256" spans="1:206" ht="14.25" customHeight="1" x14ac:dyDescent="0.35">
      <c r="A256" s="42"/>
      <c r="B256" s="43"/>
      <c r="C256" s="43"/>
      <c r="D256" s="43"/>
      <c r="E256" s="44"/>
      <c r="F256" s="43"/>
      <c r="G256" s="44"/>
      <c r="H256" s="44"/>
      <c r="I256" s="44"/>
      <c r="J256" s="57"/>
      <c r="K256" s="58"/>
      <c r="L256" s="158"/>
      <c r="M256" s="46"/>
      <c r="N256" s="46"/>
      <c r="O256" s="42"/>
      <c r="P256" s="42"/>
      <c r="Q256" s="42"/>
      <c r="R256" s="42"/>
      <c r="S256" s="42"/>
      <c r="T256" s="42"/>
      <c r="U256" s="42"/>
      <c r="V256" s="43"/>
      <c r="W256" s="42"/>
      <c r="X256" s="44"/>
      <c r="Y256" s="44"/>
      <c r="Z256" s="44"/>
      <c r="AA256" s="44"/>
      <c r="AB256" s="47"/>
      <c r="AC256" s="48"/>
      <c r="AD256" s="42"/>
      <c r="AE256" s="14"/>
      <c r="AF256" s="14"/>
      <c r="AG256" s="14"/>
      <c r="AH256" s="14"/>
      <c r="AI256" s="44"/>
      <c r="AJ256" s="44"/>
      <c r="AK256" s="44"/>
      <c r="AL256" s="57"/>
      <c r="AM256" s="58"/>
      <c r="AN256" s="49"/>
      <c r="AO256" s="49"/>
      <c r="AP256" s="49"/>
      <c r="AQ256" s="49"/>
      <c r="AR256" s="49"/>
      <c r="AS256" s="49"/>
      <c r="AT256" s="49"/>
      <c r="AU256" s="49"/>
      <c r="AV256" s="49"/>
      <c r="AW256" s="49"/>
      <c r="AX256" s="49"/>
      <c r="AY256" s="49"/>
      <c r="AZ256" s="49"/>
      <c r="BA256" s="49"/>
      <c r="BB256" s="49"/>
      <c r="BC256" s="49"/>
      <c r="BD256" s="49"/>
      <c r="BE256" s="49"/>
      <c r="BF256" s="49"/>
      <c r="BG256" s="49"/>
      <c r="BH256" s="49"/>
      <c r="BI256" s="49"/>
      <c r="BJ256" s="49"/>
      <c r="BK256" s="49"/>
      <c r="BL256" s="49"/>
      <c r="BM256" s="49"/>
      <c r="BN256" s="49"/>
      <c r="BO256" s="49"/>
      <c r="BP256" s="49"/>
      <c r="BQ256" s="49"/>
      <c r="BR256" s="14"/>
      <c r="BS256" s="14"/>
      <c r="BT256" s="14"/>
      <c r="BU256" s="49"/>
      <c r="BV256" s="49"/>
      <c r="BW256" s="49"/>
      <c r="BX256" s="49"/>
      <c r="BY256" s="49"/>
      <c r="BZ256" s="49"/>
      <c r="CA256" s="49"/>
      <c r="CB256" s="14"/>
      <c r="CC256" s="49"/>
      <c r="CD256" s="49"/>
      <c r="CE256" s="14"/>
      <c r="CF256" s="14"/>
      <c r="CG256" s="49"/>
      <c r="CH256" s="49"/>
      <c r="CI256" s="49"/>
      <c r="CJ256" s="49"/>
      <c r="CK256" s="49"/>
      <c r="CL256" s="49"/>
      <c r="CM256" s="49"/>
      <c r="CN256" s="49"/>
      <c r="CO256" s="49"/>
      <c r="CP256" s="49"/>
      <c r="CQ256" s="49"/>
      <c r="CR256" s="49"/>
      <c r="CS256" s="49"/>
      <c r="CT256" s="49"/>
      <c r="CU256" s="49"/>
      <c r="CV256" s="49"/>
      <c r="CW256" s="49"/>
      <c r="CX256" s="49"/>
      <c r="CY256" s="14"/>
      <c r="CZ256" s="14"/>
      <c r="DA256" s="49"/>
      <c r="DB256" s="49"/>
      <c r="DC256" s="49"/>
      <c r="DD256" s="49"/>
      <c r="DE256" s="49"/>
      <c r="DF256" s="49"/>
      <c r="DG256" s="49"/>
      <c r="DH256" s="49"/>
      <c r="DI256" s="49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49"/>
      <c r="DU256" s="49"/>
      <c r="DV256" s="49"/>
      <c r="DW256" s="49"/>
      <c r="DX256" s="49"/>
      <c r="DY256" s="49"/>
      <c r="DZ256" s="49"/>
      <c r="EA256" s="49"/>
      <c r="EB256" s="49"/>
      <c r="EC256" s="49"/>
      <c r="ED256" s="49"/>
      <c r="EE256" s="49"/>
      <c r="EF256" s="49"/>
      <c r="EG256" s="49"/>
      <c r="EH256" s="49"/>
      <c r="EI256" s="49"/>
      <c r="EJ256" s="49"/>
      <c r="EK256" s="49"/>
      <c r="EL256" s="49"/>
      <c r="EM256" s="14"/>
      <c r="EN256" s="49"/>
      <c r="EO256" s="49"/>
      <c r="EP256" s="49"/>
      <c r="EQ256" s="49"/>
      <c r="ER256" s="49"/>
      <c r="ES256" s="49"/>
      <c r="ET256" s="49"/>
      <c r="EU256" s="49"/>
      <c r="EV256" s="49"/>
      <c r="EW256" s="49"/>
      <c r="EX256" s="49"/>
      <c r="EY256" s="49"/>
      <c r="EZ256" s="49"/>
      <c r="FA256" s="49"/>
      <c r="FB256" s="49"/>
      <c r="FC256" s="49"/>
      <c r="FD256" s="49"/>
      <c r="FE256" s="49"/>
      <c r="FF256" s="49"/>
      <c r="FG256" s="14"/>
      <c r="FH256" s="49"/>
      <c r="FI256" s="49"/>
      <c r="FJ256" s="14"/>
      <c r="FK256" s="42"/>
      <c r="FL256" s="42"/>
      <c r="FM256" s="42"/>
      <c r="FN256" s="42"/>
      <c r="FO256" s="42"/>
      <c r="FP256" s="42"/>
      <c r="FQ256" s="42"/>
      <c r="FR256" s="42"/>
      <c r="FS256" s="42"/>
      <c r="FT256" s="42"/>
      <c r="FU256" s="42"/>
      <c r="FV256" s="42"/>
      <c r="FW256" s="42"/>
      <c r="FX256" s="42"/>
      <c r="FY256" s="42"/>
      <c r="FZ256" s="44">
        <v>254</v>
      </c>
      <c r="GA256" s="44" t="str">
        <f t="shared" si="79"/>
        <v>HEICADLK</v>
      </c>
      <c r="GB256" s="44" t="s">
        <v>160</v>
      </c>
      <c r="GC256" s="44" t="s">
        <v>148</v>
      </c>
      <c r="GD256" s="44" t="s">
        <v>150</v>
      </c>
      <c r="GE256" s="44" t="s">
        <v>163</v>
      </c>
      <c r="GF256" s="44" t="s">
        <v>145</v>
      </c>
      <c r="GG256" s="44" t="s">
        <v>147</v>
      </c>
      <c r="GH256" s="44" t="s">
        <v>152</v>
      </c>
      <c r="GI256" s="44" t="s">
        <v>151</v>
      </c>
      <c r="GJ256" s="100" t="str">
        <f t="shared" ref="GJ256:GQ256" si="1329">VLOOKUP(GB256,$FM$3:$FN$15,2,FALSE)</f>
        <v>Saudiarabien</v>
      </c>
      <c r="GK256" s="100" t="str">
        <f t="shared" si="1329"/>
        <v>Elfenbenskusten</v>
      </c>
      <c r="GL256" s="100" t="str">
        <f t="shared" si="1329"/>
        <v>Irak</v>
      </c>
      <c r="GM256" s="100" t="str">
        <f t="shared" si="1329"/>
        <v>Haiti</v>
      </c>
      <c r="GN256" s="100" t="str">
        <f t="shared" si="1329"/>
        <v>Sydkorea</v>
      </c>
      <c r="GO256" s="100" t="str">
        <f t="shared" si="1329"/>
        <v>Australien</v>
      </c>
      <c r="GP256" s="100" t="str">
        <f t="shared" si="1329"/>
        <v>Ghana</v>
      </c>
      <c r="GQ256" s="100" t="str">
        <f t="shared" si="1329"/>
        <v>Uzbekistan</v>
      </c>
      <c r="GR256" s="42" t="str">
        <f t="shared" si="81"/>
        <v/>
      </c>
      <c r="GS256" s="42"/>
      <c r="GT256" s="42"/>
      <c r="GU256" s="42"/>
      <c r="GV256" s="42"/>
      <c r="GW256" s="42"/>
      <c r="GX256" s="42"/>
    </row>
    <row r="257" spans="1:206" ht="14.25" customHeight="1" x14ac:dyDescent="0.35">
      <c r="A257" s="42"/>
      <c r="B257" s="43"/>
      <c r="C257" s="43"/>
      <c r="D257" s="43"/>
      <c r="E257" s="44"/>
      <c r="F257" s="43"/>
      <c r="G257" s="44"/>
      <c r="H257" s="44"/>
      <c r="I257" s="44"/>
      <c r="J257" s="57"/>
      <c r="K257" s="58"/>
      <c r="L257" s="158"/>
      <c r="M257" s="46"/>
      <c r="N257" s="46"/>
      <c r="O257" s="42"/>
      <c r="P257" s="42"/>
      <c r="Q257" s="42"/>
      <c r="R257" s="42"/>
      <c r="S257" s="42"/>
      <c r="T257" s="42"/>
      <c r="U257" s="42"/>
      <c r="V257" s="43"/>
      <c r="W257" s="42"/>
      <c r="X257" s="44"/>
      <c r="Y257" s="44"/>
      <c r="Z257" s="44"/>
      <c r="AA257" s="44"/>
      <c r="AB257" s="47"/>
      <c r="AC257" s="48"/>
      <c r="AD257" s="42"/>
      <c r="AE257" s="14"/>
      <c r="AF257" s="14"/>
      <c r="AG257" s="14"/>
      <c r="AH257" s="14"/>
      <c r="AI257" s="44"/>
      <c r="AJ257" s="44"/>
      <c r="AK257" s="44"/>
      <c r="AL257" s="57"/>
      <c r="AM257" s="58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49"/>
      <c r="BG257" s="49"/>
      <c r="BH257" s="49"/>
      <c r="BI257" s="49"/>
      <c r="BJ257" s="49"/>
      <c r="BK257" s="49"/>
      <c r="BL257" s="49"/>
      <c r="BM257" s="49"/>
      <c r="BN257" s="49"/>
      <c r="BO257" s="49"/>
      <c r="BP257" s="49"/>
      <c r="BQ257" s="49"/>
      <c r="BR257" s="14"/>
      <c r="BS257" s="14"/>
      <c r="BT257" s="14"/>
      <c r="BU257" s="49"/>
      <c r="BV257" s="49"/>
      <c r="BW257" s="49"/>
      <c r="BX257" s="49"/>
      <c r="BY257" s="49"/>
      <c r="BZ257" s="49"/>
      <c r="CA257" s="49"/>
      <c r="CB257" s="14"/>
      <c r="CC257" s="49"/>
      <c r="CD257" s="49"/>
      <c r="CE257" s="14"/>
      <c r="CF257" s="14"/>
      <c r="CG257" s="49"/>
      <c r="CH257" s="49"/>
      <c r="CI257" s="49"/>
      <c r="CJ257" s="49"/>
      <c r="CK257" s="49"/>
      <c r="CL257" s="49"/>
      <c r="CM257" s="49"/>
      <c r="CN257" s="49"/>
      <c r="CO257" s="49"/>
      <c r="CP257" s="49"/>
      <c r="CQ257" s="49"/>
      <c r="CR257" s="49"/>
      <c r="CS257" s="49"/>
      <c r="CT257" s="49"/>
      <c r="CU257" s="49"/>
      <c r="CV257" s="49"/>
      <c r="CW257" s="49"/>
      <c r="CX257" s="49"/>
      <c r="CY257" s="14"/>
      <c r="CZ257" s="14"/>
      <c r="DA257" s="49"/>
      <c r="DB257" s="49"/>
      <c r="DC257" s="49"/>
      <c r="DD257" s="49"/>
      <c r="DE257" s="49"/>
      <c r="DF257" s="49"/>
      <c r="DG257" s="49"/>
      <c r="DH257" s="49"/>
      <c r="DI257" s="49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49"/>
      <c r="DU257" s="49"/>
      <c r="DV257" s="49"/>
      <c r="DW257" s="49"/>
      <c r="DX257" s="49"/>
      <c r="DY257" s="49"/>
      <c r="DZ257" s="49"/>
      <c r="EA257" s="49"/>
      <c r="EB257" s="49"/>
      <c r="EC257" s="49"/>
      <c r="ED257" s="49"/>
      <c r="EE257" s="49"/>
      <c r="EF257" s="49"/>
      <c r="EG257" s="49"/>
      <c r="EH257" s="49"/>
      <c r="EI257" s="49"/>
      <c r="EJ257" s="49"/>
      <c r="EK257" s="49"/>
      <c r="EL257" s="49"/>
      <c r="EM257" s="14"/>
      <c r="EN257" s="49"/>
      <c r="EO257" s="49"/>
      <c r="EP257" s="49"/>
      <c r="EQ257" s="49"/>
      <c r="ER257" s="49"/>
      <c r="ES257" s="49"/>
      <c r="ET257" s="49"/>
      <c r="EU257" s="49"/>
      <c r="EV257" s="49"/>
      <c r="EW257" s="49"/>
      <c r="EX257" s="49"/>
      <c r="EY257" s="49"/>
      <c r="EZ257" s="49"/>
      <c r="FA257" s="49"/>
      <c r="FB257" s="49"/>
      <c r="FC257" s="49"/>
      <c r="FD257" s="49"/>
      <c r="FE257" s="49"/>
      <c r="FF257" s="49"/>
      <c r="FG257" s="14"/>
      <c r="FH257" s="49"/>
      <c r="FI257" s="49"/>
      <c r="FJ257" s="14"/>
      <c r="FK257" s="42"/>
      <c r="FL257" s="42"/>
      <c r="FM257" s="42"/>
      <c r="FN257" s="42"/>
      <c r="FO257" s="42"/>
      <c r="FP257" s="42"/>
      <c r="FQ257" s="42"/>
      <c r="FR257" s="42"/>
      <c r="FS257" s="42"/>
      <c r="FT257" s="42"/>
      <c r="FU257" s="42"/>
      <c r="FV257" s="42"/>
      <c r="FW257" s="42"/>
      <c r="FX257" s="42"/>
      <c r="FY257" s="42"/>
      <c r="FZ257" s="44">
        <v>255</v>
      </c>
      <c r="GA257" s="44" t="str">
        <f t="shared" si="79"/>
        <v>HJECADLI</v>
      </c>
      <c r="GB257" s="44" t="s">
        <v>160</v>
      </c>
      <c r="GC257" s="44" t="s">
        <v>159</v>
      </c>
      <c r="GD257" s="44" t="s">
        <v>148</v>
      </c>
      <c r="GE257" s="44" t="s">
        <v>163</v>
      </c>
      <c r="GF257" s="44" t="s">
        <v>145</v>
      </c>
      <c r="GG257" s="44" t="s">
        <v>147</v>
      </c>
      <c r="GH257" s="44" t="s">
        <v>152</v>
      </c>
      <c r="GI257" s="44" t="s">
        <v>150</v>
      </c>
      <c r="GJ257" s="100" t="str">
        <f t="shared" ref="GJ257:GQ257" si="1330">VLOOKUP(GB257,$FM$3:$FN$15,2,FALSE)</f>
        <v>Saudiarabien</v>
      </c>
      <c r="GK257" s="100" t="str">
        <f t="shared" si="1330"/>
        <v>Österrike</v>
      </c>
      <c r="GL257" s="100" t="str">
        <f t="shared" si="1330"/>
        <v>Elfenbenskusten</v>
      </c>
      <c r="GM257" s="100" t="str">
        <f t="shared" si="1330"/>
        <v>Haiti</v>
      </c>
      <c r="GN257" s="100" t="str">
        <f t="shared" si="1330"/>
        <v>Sydkorea</v>
      </c>
      <c r="GO257" s="100" t="str">
        <f t="shared" si="1330"/>
        <v>Australien</v>
      </c>
      <c r="GP257" s="100" t="str">
        <f t="shared" si="1330"/>
        <v>Ghana</v>
      </c>
      <c r="GQ257" s="100" t="str">
        <f t="shared" si="1330"/>
        <v>Irak</v>
      </c>
      <c r="GR257" s="42" t="str">
        <f t="shared" si="81"/>
        <v/>
      </c>
      <c r="GS257" s="42"/>
      <c r="GT257" s="42"/>
      <c r="GU257" s="42"/>
      <c r="GV257" s="42"/>
      <c r="GW257" s="42"/>
      <c r="GX257" s="42"/>
    </row>
    <row r="258" spans="1:206" ht="14.25" customHeight="1" x14ac:dyDescent="0.35">
      <c r="A258" s="42"/>
      <c r="B258" s="43"/>
      <c r="C258" s="43"/>
      <c r="D258" s="43"/>
      <c r="E258" s="44"/>
      <c r="F258" s="43"/>
      <c r="G258" s="44"/>
      <c r="H258" s="44"/>
      <c r="I258" s="44"/>
      <c r="J258" s="57"/>
      <c r="K258" s="58"/>
      <c r="L258" s="158"/>
      <c r="M258" s="46"/>
      <c r="N258" s="46"/>
      <c r="O258" s="42"/>
      <c r="P258" s="42"/>
      <c r="Q258" s="42"/>
      <c r="R258" s="42"/>
      <c r="S258" s="42"/>
      <c r="T258" s="42"/>
      <c r="U258" s="42"/>
      <c r="V258" s="43"/>
      <c r="W258" s="42"/>
      <c r="X258" s="44"/>
      <c r="Y258" s="44"/>
      <c r="Z258" s="44"/>
      <c r="AA258" s="44"/>
      <c r="AB258" s="47"/>
      <c r="AC258" s="48"/>
      <c r="AD258" s="42"/>
      <c r="AE258" s="14"/>
      <c r="AF258" s="14"/>
      <c r="AG258" s="14"/>
      <c r="AH258" s="14"/>
      <c r="AI258" s="44"/>
      <c r="AJ258" s="44"/>
      <c r="AK258" s="44"/>
      <c r="AL258" s="57"/>
      <c r="AM258" s="58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49"/>
      <c r="BQ258" s="49"/>
      <c r="BR258" s="14"/>
      <c r="BS258" s="14"/>
      <c r="BT258" s="14"/>
      <c r="BU258" s="49"/>
      <c r="BV258" s="49"/>
      <c r="BW258" s="49"/>
      <c r="BX258" s="49"/>
      <c r="BY258" s="49"/>
      <c r="BZ258" s="49"/>
      <c r="CA258" s="49"/>
      <c r="CB258" s="14"/>
      <c r="CC258" s="49"/>
      <c r="CD258" s="49"/>
      <c r="CE258" s="14"/>
      <c r="CF258" s="14"/>
      <c r="CG258" s="49"/>
      <c r="CH258" s="49"/>
      <c r="CI258" s="49"/>
      <c r="CJ258" s="49"/>
      <c r="CK258" s="49"/>
      <c r="CL258" s="49"/>
      <c r="CM258" s="49"/>
      <c r="CN258" s="49"/>
      <c r="CO258" s="49"/>
      <c r="CP258" s="49"/>
      <c r="CQ258" s="49"/>
      <c r="CR258" s="49"/>
      <c r="CS258" s="49"/>
      <c r="CT258" s="49"/>
      <c r="CU258" s="49"/>
      <c r="CV258" s="49"/>
      <c r="CW258" s="49"/>
      <c r="CX258" s="49"/>
      <c r="CY258" s="14"/>
      <c r="CZ258" s="14"/>
      <c r="DA258" s="49"/>
      <c r="DB258" s="49"/>
      <c r="DC258" s="49"/>
      <c r="DD258" s="49"/>
      <c r="DE258" s="49"/>
      <c r="DF258" s="49"/>
      <c r="DG258" s="49"/>
      <c r="DH258" s="49"/>
      <c r="DI258" s="49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49"/>
      <c r="DU258" s="49"/>
      <c r="DV258" s="49"/>
      <c r="DW258" s="49"/>
      <c r="DX258" s="49"/>
      <c r="DY258" s="49"/>
      <c r="DZ258" s="49"/>
      <c r="EA258" s="49"/>
      <c r="EB258" s="49"/>
      <c r="EC258" s="49"/>
      <c r="ED258" s="49"/>
      <c r="EE258" s="49"/>
      <c r="EF258" s="49"/>
      <c r="EG258" s="49"/>
      <c r="EH258" s="49"/>
      <c r="EI258" s="49"/>
      <c r="EJ258" s="49"/>
      <c r="EK258" s="49"/>
      <c r="EL258" s="49"/>
      <c r="EM258" s="14"/>
      <c r="EN258" s="49"/>
      <c r="EO258" s="49"/>
      <c r="EP258" s="49"/>
      <c r="EQ258" s="49"/>
      <c r="ER258" s="49"/>
      <c r="ES258" s="49"/>
      <c r="ET258" s="49"/>
      <c r="EU258" s="49"/>
      <c r="EV258" s="49"/>
      <c r="EW258" s="49"/>
      <c r="EX258" s="49"/>
      <c r="EY258" s="49"/>
      <c r="EZ258" s="49"/>
      <c r="FA258" s="49"/>
      <c r="FB258" s="49"/>
      <c r="FC258" s="49"/>
      <c r="FD258" s="49"/>
      <c r="FE258" s="49"/>
      <c r="FF258" s="49"/>
      <c r="FG258" s="14"/>
      <c r="FH258" s="49"/>
      <c r="FI258" s="49"/>
      <c r="FJ258" s="14"/>
      <c r="FK258" s="42"/>
      <c r="FL258" s="42"/>
      <c r="FM258" s="42"/>
      <c r="FN258" s="42"/>
      <c r="FO258" s="42"/>
      <c r="FP258" s="42"/>
      <c r="FQ258" s="42"/>
      <c r="FR258" s="42"/>
      <c r="FS258" s="42"/>
      <c r="FT258" s="42"/>
      <c r="FU258" s="42"/>
      <c r="FV258" s="42"/>
      <c r="FW258" s="42"/>
      <c r="FX258" s="42"/>
      <c r="FY258" s="42"/>
      <c r="FZ258" s="44">
        <v>256</v>
      </c>
      <c r="GA258" s="44" t="str">
        <f t="shared" si="79"/>
        <v>HJECADIK</v>
      </c>
      <c r="GB258" s="44" t="s">
        <v>160</v>
      </c>
      <c r="GC258" s="44" t="s">
        <v>159</v>
      </c>
      <c r="GD258" s="44" t="s">
        <v>148</v>
      </c>
      <c r="GE258" s="44" t="s">
        <v>163</v>
      </c>
      <c r="GF258" s="44" t="s">
        <v>145</v>
      </c>
      <c r="GG258" s="44" t="s">
        <v>147</v>
      </c>
      <c r="GH258" s="44" t="s">
        <v>150</v>
      </c>
      <c r="GI258" s="44" t="s">
        <v>151</v>
      </c>
      <c r="GJ258" s="100" t="str">
        <f t="shared" ref="GJ258:GQ258" si="1331">VLOOKUP(GB258,$FM$3:$FN$15,2,FALSE)</f>
        <v>Saudiarabien</v>
      </c>
      <c r="GK258" s="100" t="str">
        <f t="shared" si="1331"/>
        <v>Österrike</v>
      </c>
      <c r="GL258" s="100" t="str">
        <f t="shared" si="1331"/>
        <v>Elfenbenskusten</v>
      </c>
      <c r="GM258" s="100" t="str">
        <f t="shared" si="1331"/>
        <v>Haiti</v>
      </c>
      <c r="GN258" s="100" t="str">
        <f t="shared" si="1331"/>
        <v>Sydkorea</v>
      </c>
      <c r="GO258" s="100" t="str">
        <f t="shared" si="1331"/>
        <v>Australien</v>
      </c>
      <c r="GP258" s="100" t="str">
        <f t="shared" si="1331"/>
        <v>Irak</v>
      </c>
      <c r="GQ258" s="100" t="str">
        <f t="shared" si="1331"/>
        <v>Uzbekistan</v>
      </c>
      <c r="GR258" s="42" t="str">
        <f t="shared" si="81"/>
        <v/>
      </c>
      <c r="GS258" s="42"/>
      <c r="GT258" s="42"/>
      <c r="GU258" s="42"/>
      <c r="GV258" s="42"/>
      <c r="GW258" s="42"/>
      <c r="GX258" s="42"/>
    </row>
    <row r="259" spans="1:206" ht="14.25" customHeight="1" x14ac:dyDescent="0.35">
      <c r="A259" s="42"/>
      <c r="B259" s="43"/>
      <c r="C259" s="43"/>
      <c r="D259" s="43"/>
      <c r="E259" s="44"/>
      <c r="F259" s="43"/>
      <c r="G259" s="44"/>
      <c r="H259" s="44"/>
      <c r="I259" s="44"/>
      <c r="J259" s="57"/>
      <c r="K259" s="58"/>
      <c r="L259" s="158"/>
      <c r="M259" s="46"/>
      <c r="N259" s="46"/>
      <c r="O259" s="42"/>
      <c r="P259" s="42"/>
      <c r="Q259" s="42"/>
      <c r="R259" s="42"/>
      <c r="S259" s="42"/>
      <c r="T259" s="42"/>
      <c r="U259" s="42"/>
      <c r="V259" s="43"/>
      <c r="W259" s="42"/>
      <c r="X259" s="44"/>
      <c r="Y259" s="44"/>
      <c r="Z259" s="44"/>
      <c r="AA259" s="44"/>
      <c r="AB259" s="47"/>
      <c r="AC259" s="48"/>
      <c r="AD259" s="42"/>
      <c r="AE259" s="14"/>
      <c r="AF259" s="14"/>
      <c r="AG259" s="14"/>
      <c r="AH259" s="14"/>
      <c r="AI259" s="44"/>
      <c r="AJ259" s="44"/>
      <c r="AK259" s="44"/>
      <c r="AL259" s="57"/>
      <c r="AM259" s="58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49"/>
      <c r="BQ259" s="49"/>
      <c r="BR259" s="14"/>
      <c r="BS259" s="14"/>
      <c r="BT259" s="14"/>
      <c r="BU259" s="49"/>
      <c r="BV259" s="49"/>
      <c r="BW259" s="49"/>
      <c r="BX259" s="49"/>
      <c r="BY259" s="49"/>
      <c r="BZ259" s="49"/>
      <c r="CA259" s="49"/>
      <c r="CB259" s="14"/>
      <c r="CC259" s="49"/>
      <c r="CD259" s="49"/>
      <c r="CE259" s="14"/>
      <c r="CF259" s="14"/>
      <c r="CG259" s="49"/>
      <c r="CH259" s="49"/>
      <c r="CI259" s="49"/>
      <c r="CJ259" s="49"/>
      <c r="CK259" s="49"/>
      <c r="CL259" s="49"/>
      <c r="CM259" s="49"/>
      <c r="CN259" s="49"/>
      <c r="CO259" s="49"/>
      <c r="CP259" s="49"/>
      <c r="CQ259" s="49"/>
      <c r="CR259" s="49"/>
      <c r="CS259" s="49"/>
      <c r="CT259" s="49"/>
      <c r="CU259" s="49"/>
      <c r="CV259" s="49"/>
      <c r="CW259" s="49"/>
      <c r="CX259" s="49"/>
      <c r="CY259" s="14"/>
      <c r="CZ259" s="14"/>
      <c r="DA259" s="49"/>
      <c r="DB259" s="49"/>
      <c r="DC259" s="49"/>
      <c r="DD259" s="49"/>
      <c r="DE259" s="49"/>
      <c r="DF259" s="49"/>
      <c r="DG259" s="49"/>
      <c r="DH259" s="49"/>
      <c r="DI259" s="49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49"/>
      <c r="DU259" s="49"/>
      <c r="DV259" s="49"/>
      <c r="DW259" s="49"/>
      <c r="DX259" s="49"/>
      <c r="DY259" s="49"/>
      <c r="DZ259" s="49"/>
      <c r="EA259" s="49"/>
      <c r="EB259" s="49"/>
      <c r="EC259" s="49"/>
      <c r="ED259" s="49"/>
      <c r="EE259" s="49"/>
      <c r="EF259" s="49"/>
      <c r="EG259" s="49"/>
      <c r="EH259" s="49"/>
      <c r="EI259" s="49"/>
      <c r="EJ259" s="49"/>
      <c r="EK259" s="49"/>
      <c r="EL259" s="49"/>
      <c r="EM259" s="14"/>
      <c r="EN259" s="49"/>
      <c r="EO259" s="49"/>
      <c r="EP259" s="49"/>
      <c r="EQ259" s="49"/>
      <c r="ER259" s="49"/>
      <c r="ES259" s="49"/>
      <c r="ET259" s="49"/>
      <c r="EU259" s="49"/>
      <c r="EV259" s="49"/>
      <c r="EW259" s="49"/>
      <c r="EX259" s="49"/>
      <c r="EY259" s="49"/>
      <c r="EZ259" s="49"/>
      <c r="FA259" s="49"/>
      <c r="FB259" s="49"/>
      <c r="FC259" s="49"/>
      <c r="FD259" s="49"/>
      <c r="FE259" s="49"/>
      <c r="FF259" s="49"/>
      <c r="FG259" s="14"/>
      <c r="FH259" s="49"/>
      <c r="FI259" s="49"/>
      <c r="FJ259" s="14"/>
      <c r="FK259" s="42"/>
      <c r="FL259" s="42"/>
      <c r="FM259" s="42"/>
      <c r="FN259" s="42"/>
      <c r="FO259" s="42"/>
      <c r="FP259" s="42"/>
      <c r="FQ259" s="42"/>
      <c r="FR259" s="42"/>
      <c r="FS259" s="42"/>
      <c r="FT259" s="42"/>
      <c r="FU259" s="42"/>
      <c r="FV259" s="42"/>
      <c r="FW259" s="42"/>
      <c r="FX259" s="42"/>
      <c r="FY259" s="42"/>
      <c r="FZ259" s="44">
        <v>257</v>
      </c>
      <c r="GA259" s="44" t="str">
        <f t="shared" ref="GA259:GA498" si="1332">GB259&amp;GC259&amp;GD259&amp;GE259&amp;GF259&amp;GG259&amp;GH259&amp;GI259</f>
        <v>EGJCADLK</v>
      </c>
      <c r="GB259" s="44" t="s">
        <v>148</v>
      </c>
      <c r="GC259" s="44" t="s">
        <v>149</v>
      </c>
      <c r="GD259" s="44" t="s">
        <v>159</v>
      </c>
      <c r="GE259" s="44" t="s">
        <v>163</v>
      </c>
      <c r="GF259" s="44" t="s">
        <v>145</v>
      </c>
      <c r="GG259" s="44" t="s">
        <v>147</v>
      </c>
      <c r="GH259" s="44" t="s">
        <v>152</v>
      </c>
      <c r="GI259" s="44" t="s">
        <v>151</v>
      </c>
      <c r="GJ259" s="100" t="str">
        <f t="shared" ref="GJ259:GQ259" si="1333">VLOOKUP(GB259,$FM$3:$FN$15,2,FALSE)</f>
        <v>Elfenbenskusten</v>
      </c>
      <c r="GK259" s="100" t="str">
        <f t="shared" si="1333"/>
        <v>Iran</v>
      </c>
      <c r="GL259" s="100" t="str">
        <f t="shared" si="1333"/>
        <v>Österrike</v>
      </c>
      <c r="GM259" s="100" t="str">
        <f t="shared" si="1333"/>
        <v>Haiti</v>
      </c>
      <c r="GN259" s="100" t="str">
        <f t="shared" si="1333"/>
        <v>Sydkorea</v>
      </c>
      <c r="GO259" s="100" t="str">
        <f t="shared" si="1333"/>
        <v>Australien</v>
      </c>
      <c r="GP259" s="100" t="str">
        <f t="shared" si="1333"/>
        <v>Ghana</v>
      </c>
      <c r="GQ259" s="100" t="str">
        <f t="shared" si="1333"/>
        <v>Uzbekistan</v>
      </c>
      <c r="GR259" s="42" t="str">
        <f t="shared" ref="GR259:GR498" si="1334">IFERROR(IF(AND(VLOOKUP(GB259,$FX$4:$FX$15,1,FALSE)=GB259,VLOOKUP(GC259,$FX$4:$FX$15,1,FALSE)=GC259,VLOOKUP(GD259,$FX$4:$FX$15,1,FALSE)=GD259,VLOOKUP(GE259,$FX$4:$FX$15,1,FALSE)=GE259,VLOOKUP(GF259,$FX$4:$FX$15,1,FALSE)=GF259,VLOOKUP(GG259,$FX$4:$FX$15,1,FALSE)=GG259,VLOOKUP(GH259,$FX$4:$FX$15,1,FALSE)=GH259,VLOOKUP(GI259,$FX$4:$FX$15,1,FALSE)=GI259),FZ259,""),"")</f>
        <v/>
      </c>
      <c r="GS259" s="42"/>
      <c r="GT259" s="42"/>
      <c r="GU259" s="42"/>
      <c r="GV259" s="42"/>
      <c r="GW259" s="42"/>
      <c r="GX259" s="42"/>
    </row>
    <row r="260" spans="1:206" ht="14.25" customHeight="1" x14ac:dyDescent="0.35">
      <c r="A260" s="42"/>
      <c r="B260" s="43"/>
      <c r="C260" s="43"/>
      <c r="D260" s="43"/>
      <c r="E260" s="44"/>
      <c r="F260" s="43"/>
      <c r="G260" s="44"/>
      <c r="H260" s="44"/>
      <c r="I260" s="44"/>
      <c r="J260" s="57"/>
      <c r="K260" s="58"/>
      <c r="L260" s="158"/>
      <c r="M260" s="46"/>
      <c r="N260" s="46"/>
      <c r="O260" s="42"/>
      <c r="P260" s="42"/>
      <c r="Q260" s="42"/>
      <c r="R260" s="42"/>
      <c r="S260" s="42"/>
      <c r="T260" s="42"/>
      <c r="U260" s="42"/>
      <c r="V260" s="43"/>
      <c r="W260" s="42"/>
      <c r="X260" s="44"/>
      <c r="Y260" s="44"/>
      <c r="Z260" s="44"/>
      <c r="AA260" s="44"/>
      <c r="AB260" s="47"/>
      <c r="AC260" s="48"/>
      <c r="AD260" s="42"/>
      <c r="AE260" s="14"/>
      <c r="AF260" s="14"/>
      <c r="AG260" s="14"/>
      <c r="AH260" s="14"/>
      <c r="AI260" s="44"/>
      <c r="AJ260" s="44"/>
      <c r="AK260" s="44"/>
      <c r="AL260" s="57"/>
      <c r="AM260" s="58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14"/>
      <c r="BS260" s="14"/>
      <c r="BT260" s="14"/>
      <c r="BU260" s="49"/>
      <c r="BV260" s="49"/>
      <c r="BW260" s="49"/>
      <c r="BX260" s="49"/>
      <c r="BY260" s="49"/>
      <c r="BZ260" s="49"/>
      <c r="CA260" s="49"/>
      <c r="CB260" s="14"/>
      <c r="CC260" s="49"/>
      <c r="CD260" s="49"/>
      <c r="CE260" s="14"/>
      <c r="CF260" s="14"/>
      <c r="CG260" s="49"/>
      <c r="CH260" s="49"/>
      <c r="CI260" s="49"/>
      <c r="CJ260" s="49"/>
      <c r="CK260" s="49"/>
      <c r="CL260" s="49"/>
      <c r="CM260" s="49"/>
      <c r="CN260" s="49"/>
      <c r="CO260" s="49"/>
      <c r="CP260" s="49"/>
      <c r="CQ260" s="49"/>
      <c r="CR260" s="49"/>
      <c r="CS260" s="49"/>
      <c r="CT260" s="49"/>
      <c r="CU260" s="49"/>
      <c r="CV260" s="49"/>
      <c r="CW260" s="49"/>
      <c r="CX260" s="49"/>
      <c r="CY260" s="14"/>
      <c r="CZ260" s="14"/>
      <c r="DA260" s="49"/>
      <c r="DB260" s="49"/>
      <c r="DC260" s="49"/>
      <c r="DD260" s="49"/>
      <c r="DE260" s="49"/>
      <c r="DF260" s="49"/>
      <c r="DG260" s="49"/>
      <c r="DH260" s="49"/>
      <c r="DI260" s="49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49"/>
      <c r="DU260" s="49"/>
      <c r="DV260" s="49"/>
      <c r="DW260" s="49"/>
      <c r="DX260" s="49"/>
      <c r="DY260" s="49"/>
      <c r="DZ260" s="49"/>
      <c r="EA260" s="49"/>
      <c r="EB260" s="49"/>
      <c r="EC260" s="49"/>
      <c r="ED260" s="49"/>
      <c r="EE260" s="49"/>
      <c r="EF260" s="49"/>
      <c r="EG260" s="49"/>
      <c r="EH260" s="49"/>
      <c r="EI260" s="49"/>
      <c r="EJ260" s="49"/>
      <c r="EK260" s="49"/>
      <c r="EL260" s="49"/>
      <c r="EM260" s="14"/>
      <c r="EN260" s="49"/>
      <c r="EO260" s="49"/>
      <c r="EP260" s="49"/>
      <c r="EQ260" s="49"/>
      <c r="ER260" s="49"/>
      <c r="ES260" s="49"/>
      <c r="ET260" s="49"/>
      <c r="EU260" s="49"/>
      <c r="EV260" s="49"/>
      <c r="EW260" s="49"/>
      <c r="EX260" s="49"/>
      <c r="EY260" s="49"/>
      <c r="EZ260" s="49"/>
      <c r="FA260" s="49"/>
      <c r="FB260" s="49"/>
      <c r="FC260" s="49"/>
      <c r="FD260" s="49"/>
      <c r="FE260" s="49"/>
      <c r="FF260" s="49"/>
      <c r="FG260" s="14"/>
      <c r="FH260" s="49"/>
      <c r="FI260" s="49"/>
      <c r="FJ260" s="14"/>
      <c r="FK260" s="42"/>
      <c r="FL260" s="42"/>
      <c r="FM260" s="42"/>
      <c r="FN260" s="42"/>
      <c r="FO260" s="42"/>
      <c r="FP260" s="42"/>
      <c r="FQ260" s="42"/>
      <c r="FR260" s="42"/>
      <c r="FS260" s="42"/>
      <c r="FT260" s="42"/>
      <c r="FU260" s="42"/>
      <c r="FV260" s="42"/>
      <c r="FW260" s="42"/>
      <c r="FX260" s="42"/>
      <c r="FY260" s="42"/>
      <c r="FZ260" s="44">
        <v>258</v>
      </c>
      <c r="GA260" s="44" t="str">
        <f t="shared" si="1332"/>
        <v>EGICADLK</v>
      </c>
      <c r="GB260" s="44" t="s">
        <v>148</v>
      </c>
      <c r="GC260" s="44" t="s">
        <v>149</v>
      </c>
      <c r="GD260" s="44" t="s">
        <v>150</v>
      </c>
      <c r="GE260" s="44" t="s">
        <v>163</v>
      </c>
      <c r="GF260" s="44" t="s">
        <v>145</v>
      </c>
      <c r="GG260" s="44" t="s">
        <v>147</v>
      </c>
      <c r="GH260" s="44" t="s">
        <v>152</v>
      </c>
      <c r="GI260" s="44" t="s">
        <v>151</v>
      </c>
      <c r="GJ260" s="100" t="str">
        <f t="shared" ref="GJ260:GQ260" si="1335">VLOOKUP(GB260,$FM$3:$FN$15,2,FALSE)</f>
        <v>Elfenbenskusten</v>
      </c>
      <c r="GK260" s="100" t="str">
        <f t="shared" si="1335"/>
        <v>Iran</v>
      </c>
      <c r="GL260" s="100" t="str">
        <f t="shared" si="1335"/>
        <v>Irak</v>
      </c>
      <c r="GM260" s="100" t="str">
        <f t="shared" si="1335"/>
        <v>Haiti</v>
      </c>
      <c r="GN260" s="100" t="str">
        <f t="shared" si="1335"/>
        <v>Sydkorea</v>
      </c>
      <c r="GO260" s="100" t="str">
        <f t="shared" si="1335"/>
        <v>Australien</v>
      </c>
      <c r="GP260" s="100" t="str">
        <f t="shared" si="1335"/>
        <v>Ghana</v>
      </c>
      <c r="GQ260" s="100" t="str">
        <f t="shared" si="1335"/>
        <v>Uzbekistan</v>
      </c>
      <c r="GR260" s="42" t="str">
        <f t="shared" si="1334"/>
        <v/>
      </c>
      <c r="GS260" s="42"/>
      <c r="GT260" s="42"/>
      <c r="GU260" s="42"/>
      <c r="GV260" s="42"/>
      <c r="GW260" s="42"/>
      <c r="GX260" s="42"/>
    </row>
    <row r="261" spans="1:206" ht="14.25" customHeight="1" x14ac:dyDescent="0.35">
      <c r="A261" s="42"/>
      <c r="B261" s="43"/>
      <c r="C261" s="43"/>
      <c r="D261" s="43"/>
      <c r="E261" s="44"/>
      <c r="F261" s="43"/>
      <c r="G261" s="44"/>
      <c r="H261" s="44"/>
      <c r="I261" s="44"/>
      <c r="J261" s="57"/>
      <c r="K261" s="58"/>
      <c r="L261" s="158"/>
      <c r="M261" s="46"/>
      <c r="N261" s="46"/>
      <c r="O261" s="42"/>
      <c r="P261" s="42"/>
      <c r="Q261" s="42"/>
      <c r="R261" s="42"/>
      <c r="S261" s="42"/>
      <c r="T261" s="42"/>
      <c r="U261" s="42"/>
      <c r="V261" s="43"/>
      <c r="W261" s="42"/>
      <c r="X261" s="44"/>
      <c r="Y261" s="44"/>
      <c r="Z261" s="44"/>
      <c r="AA261" s="44"/>
      <c r="AB261" s="47"/>
      <c r="AC261" s="48"/>
      <c r="AD261" s="42"/>
      <c r="AE261" s="14"/>
      <c r="AF261" s="14"/>
      <c r="AG261" s="14"/>
      <c r="AH261" s="14"/>
      <c r="AI261" s="44"/>
      <c r="AJ261" s="44"/>
      <c r="AK261" s="44"/>
      <c r="AL261" s="57"/>
      <c r="AM261" s="58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49"/>
      <c r="BG261" s="49"/>
      <c r="BH261" s="49"/>
      <c r="BI261" s="49"/>
      <c r="BJ261" s="49"/>
      <c r="BK261" s="49"/>
      <c r="BL261" s="49"/>
      <c r="BM261" s="49"/>
      <c r="BN261" s="49"/>
      <c r="BO261" s="49"/>
      <c r="BP261" s="49"/>
      <c r="BQ261" s="49"/>
      <c r="BR261" s="14"/>
      <c r="BS261" s="14"/>
      <c r="BT261" s="14"/>
      <c r="BU261" s="49"/>
      <c r="BV261" s="49"/>
      <c r="BW261" s="49"/>
      <c r="BX261" s="49"/>
      <c r="BY261" s="49"/>
      <c r="BZ261" s="49"/>
      <c r="CA261" s="49"/>
      <c r="CB261" s="14"/>
      <c r="CC261" s="49"/>
      <c r="CD261" s="49"/>
      <c r="CE261" s="14"/>
      <c r="CF261" s="14"/>
      <c r="CG261" s="49"/>
      <c r="CH261" s="49"/>
      <c r="CI261" s="49"/>
      <c r="CJ261" s="49"/>
      <c r="CK261" s="49"/>
      <c r="CL261" s="49"/>
      <c r="CM261" s="49"/>
      <c r="CN261" s="49"/>
      <c r="CO261" s="49"/>
      <c r="CP261" s="49"/>
      <c r="CQ261" s="49"/>
      <c r="CR261" s="49"/>
      <c r="CS261" s="49"/>
      <c r="CT261" s="49"/>
      <c r="CU261" s="49"/>
      <c r="CV261" s="49"/>
      <c r="CW261" s="49"/>
      <c r="CX261" s="49"/>
      <c r="CY261" s="14"/>
      <c r="CZ261" s="14"/>
      <c r="DA261" s="49"/>
      <c r="DB261" s="49"/>
      <c r="DC261" s="49"/>
      <c r="DD261" s="49"/>
      <c r="DE261" s="49"/>
      <c r="DF261" s="49"/>
      <c r="DG261" s="49"/>
      <c r="DH261" s="49"/>
      <c r="DI261" s="49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49"/>
      <c r="DU261" s="49"/>
      <c r="DV261" s="49"/>
      <c r="DW261" s="49"/>
      <c r="DX261" s="49"/>
      <c r="DY261" s="49"/>
      <c r="DZ261" s="49"/>
      <c r="EA261" s="49"/>
      <c r="EB261" s="49"/>
      <c r="EC261" s="49"/>
      <c r="ED261" s="49"/>
      <c r="EE261" s="49"/>
      <c r="EF261" s="49"/>
      <c r="EG261" s="49"/>
      <c r="EH261" s="49"/>
      <c r="EI261" s="49"/>
      <c r="EJ261" s="49"/>
      <c r="EK261" s="49"/>
      <c r="EL261" s="49"/>
      <c r="EM261" s="14"/>
      <c r="EN261" s="49"/>
      <c r="EO261" s="49"/>
      <c r="EP261" s="49"/>
      <c r="EQ261" s="49"/>
      <c r="ER261" s="49"/>
      <c r="ES261" s="49"/>
      <c r="ET261" s="49"/>
      <c r="EU261" s="49"/>
      <c r="EV261" s="49"/>
      <c r="EW261" s="49"/>
      <c r="EX261" s="49"/>
      <c r="EY261" s="49"/>
      <c r="EZ261" s="49"/>
      <c r="FA261" s="49"/>
      <c r="FB261" s="49"/>
      <c r="FC261" s="49"/>
      <c r="FD261" s="49"/>
      <c r="FE261" s="49"/>
      <c r="FF261" s="49"/>
      <c r="FG261" s="14"/>
      <c r="FH261" s="49"/>
      <c r="FI261" s="49"/>
      <c r="FJ261" s="14"/>
      <c r="FK261" s="42"/>
      <c r="FL261" s="42"/>
      <c r="FM261" s="42"/>
      <c r="FN261" s="42"/>
      <c r="FO261" s="42"/>
      <c r="FP261" s="42"/>
      <c r="FQ261" s="42"/>
      <c r="FR261" s="42"/>
      <c r="FS261" s="42"/>
      <c r="FT261" s="42"/>
      <c r="FU261" s="42"/>
      <c r="FV261" s="42"/>
      <c r="FW261" s="42"/>
      <c r="FX261" s="42"/>
      <c r="FY261" s="42"/>
      <c r="FZ261" s="44">
        <v>259</v>
      </c>
      <c r="GA261" s="44" t="str">
        <f t="shared" si="1332"/>
        <v>EGJCADLI</v>
      </c>
      <c r="GB261" s="44" t="s">
        <v>148</v>
      </c>
      <c r="GC261" s="44" t="s">
        <v>149</v>
      </c>
      <c r="GD261" s="44" t="s">
        <v>159</v>
      </c>
      <c r="GE261" s="44" t="s">
        <v>163</v>
      </c>
      <c r="GF261" s="44" t="s">
        <v>145</v>
      </c>
      <c r="GG261" s="44" t="s">
        <v>147</v>
      </c>
      <c r="GH261" s="44" t="s">
        <v>152</v>
      </c>
      <c r="GI261" s="44" t="s">
        <v>150</v>
      </c>
      <c r="GJ261" s="100" t="str">
        <f t="shared" ref="GJ261:GQ261" si="1336">VLOOKUP(GB261,$FM$3:$FN$15,2,FALSE)</f>
        <v>Elfenbenskusten</v>
      </c>
      <c r="GK261" s="100" t="str">
        <f t="shared" si="1336"/>
        <v>Iran</v>
      </c>
      <c r="GL261" s="100" t="str">
        <f t="shared" si="1336"/>
        <v>Österrike</v>
      </c>
      <c r="GM261" s="100" t="str">
        <f t="shared" si="1336"/>
        <v>Haiti</v>
      </c>
      <c r="GN261" s="100" t="str">
        <f t="shared" si="1336"/>
        <v>Sydkorea</v>
      </c>
      <c r="GO261" s="100" t="str">
        <f t="shared" si="1336"/>
        <v>Australien</v>
      </c>
      <c r="GP261" s="100" t="str">
        <f t="shared" si="1336"/>
        <v>Ghana</v>
      </c>
      <c r="GQ261" s="100" t="str">
        <f t="shared" si="1336"/>
        <v>Irak</v>
      </c>
      <c r="GR261" s="42" t="str">
        <f t="shared" si="1334"/>
        <v/>
      </c>
      <c r="GS261" s="42"/>
      <c r="GT261" s="42"/>
      <c r="GU261" s="42"/>
      <c r="GV261" s="42"/>
      <c r="GW261" s="42"/>
      <c r="GX261" s="42"/>
    </row>
    <row r="262" spans="1:206" ht="14.25" customHeight="1" x14ac:dyDescent="0.35">
      <c r="A262" s="42"/>
      <c r="B262" s="43"/>
      <c r="C262" s="43"/>
      <c r="D262" s="43"/>
      <c r="E262" s="44"/>
      <c r="F262" s="43"/>
      <c r="G262" s="44"/>
      <c r="H262" s="44"/>
      <c r="I262" s="44"/>
      <c r="J262" s="57"/>
      <c r="K262" s="58"/>
      <c r="L262" s="158"/>
      <c r="M262" s="46"/>
      <c r="N262" s="46"/>
      <c r="O262" s="42"/>
      <c r="P262" s="42"/>
      <c r="Q262" s="42"/>
      <c r="R262" s="42"/>
      <c r="S262" s="42"/>
      <c r="T262" s="42"/>
      <c r="U262" s="42"/>
      <c r="V262" s="43"/>
      <c r="W262" s="42"/>
      <c r="X262" s="44"/>
      <c r="Y262" s="44"/>
      <c r="Z262" s="44"/>
      <c r="AA262" s="44"/>
      <c r="AB262" s="47"/>
      <c r="AC262" s="48"/>
      <c r="AD262" s="42"/>
      <c r="AE262" s="14"/>
      <c r="AF262" s="14"/>
      <c r="AG262" s="14"/>
      <c r="AH262" s="14"/>
      <c r="AI262" s="44"/>
      <c r="AJ262" s="44"/>
      <c r="AK262" s="44"/>
      <c r="AL262" s="57"/>
      <c r="AM262" s="58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49"/>
      <c r="BQ262" s="49"/>
      <c r="BR262" s="14"/>
      <c r="BS262" s="14"/>
      <c r="BT262" s="14"/>
      <c r="BU262" s="49"/>
      <c r="BV262" s="49"/>
      <c r="BW262" s="49"/>
      <c r="BX262" s="49"/>
      <c r="BY262" s="49"/>
      <c r="BZ262" s="49"/>
      <c r="CA262" s="49"/>
      <c r="CB262" s="14"/>
      <c r="CC262" s="49"/>
      <c r="CD262" s="49"/>
      <c r="CE262" s="14"/>
      <c r="CF262" s="14"/>
      <c r="CG262" s="49"/>
      <c r="CH262" s="49"/>
      <c r="CI262" s="49"/>
      <c r="CJ262" s="49"/>
      <c r="CK262" s="49"/>
      <c r="CL262" s="49"/>
      <c r="CM262" s="49"/>
      <c r="CN262" s="49"/>
      <c r="CO262" s="49"/>
      <c r="CP262" s="49"/>
      <c r="CQ262" s="49"/>
      <c r="CR262" s="49"/>
      <c r="CS262" s="49"/>
      <c r="CT262" s="49"/>
      <c r="CU262" s="49"/>
      <c r="CV262" s="49"/>
      <c r="CW262" s="49"/>
      <c r="CX262" s="49"/>
      <c r="CY262" s="14"/>
      <c r="CZ262" s="14"/>
      <c r="DA262" s="49"/>
      <c r="DB262" s="49"/>
      <c r="DC262" s="49"/>
      <c r="DD262" s="49"/>
      <c r="DE262" s="49"/>
      <c r="DF262" s="49"/>
      <c r="DG262" s="49"/>
      <c r="DH262" s="49"/>
      <c r="DI262" s="49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49"/>
      <c r="DU262" s="49"/>
      <c r="DV262" s="49"/>
      <c r="DW262" s="49"/>
      <c r="DX262" s="49"/>
      <c r="DY262" s="49"/>
      <c r="DZ262" s="49"/>
      <c r="EA262" s="49"/>
      <c r="EB262" s="49"/>
      <c r="EC262" s="49"/>
      <c r="ED262" s="49"/>
      <c r="EE262" s="49"/>
      <c r="EF262" s="49"/>
      <c r="EG262" s="49"/>
      <c r="EH262" s="49"/>
      <c r="EI262" s="49"/>
      <c r="EJ262" s="49"/>
      <c r="EK262" s="49"/>
      <c r="EL262" s="49"/>
      <c r="EM262" s="14"/>
      <c r="EN262" s="49"/>
      <c r="EO262" s="49"/>
      <c r="EP262" s="49"/>
      <c r="EQ262" s="49"/>
      <c r="ER262" s="49"/>
      <c r="ES262" s="49"/>
      <c r="ET262" s="49"/>
      <c r="EU262" s="49"/>
      <c r="EV262" s="49"/>
      <c r="EW262" s="49"/>
      <c r="EX262" s="49"/>
      <c r="EY262" s="49"/>
      <c r="EZ262" s="49"/>
      <c r="FA262" s="49"/>
      <c r="FB262" s="49"/>
      <c r="FC262" s="49"/>
      <c r="FD262" s="49"/>
      <c r="FE262" s="49"/>
      <c r="FF262" s="49"/>
      <c r="FG262" s="14"/>
      <c r="FH262" s="49"/>
      <c r="FI262" s="49"/>
      <c r="FJ262" s="14"/>
      <c r="FK262" s="42"/>
      <c r="FL262" s="42"/>
      <c r="FM262" s="42"/>
      <c r="FN262" s="42"/>
      <c r="FO262" s="42"/>
      <c r="FP262" s="42"/>
      <c r="FQ262" s="42"/>
      <c r="FR262" s="42"/>
      <c r="FS262" s="42"/>
      <c r="FT262" s="42"/>
      <c r="FU262" s="42"/>
      <c r="FV262" s="42"/>
      <c r="FW262" s="42"/>
      <c r="FX262" s="42"/>
      <c r="FY262" s="42"/>
      <c r="FZ262" s="44">
        <v>260</v>
      </c>
      <c r="GA262" s="44" t="str">
        <f t="shared" si="1332"/>
        <v>EGJCADIK</v>
      </c>
      <c r="GB262" s="44" t="s">
        <v>148</v>
      </c>
      <c r="GC262" s="44" t="s">
        <v>149</v>
      </c>
      <c r="GD262" s="44" t="s">
        <v>159</v>
      </c>
      <c r="GE262" s="44" t="s">
        <v>163</v>
      </c>
      <c r="GF262" s="44" t="s">
        <v>145</v>
      </c>
      <c r="GG262" s="44" t="s">
        <v>147</v>
      </c>
      <c r="GH262" s="44" t="s">
        <v>150</v>
      </c>
      <c r="GI262" s="44" t="s">
        <v>151</v>
      </c>
      <c r="GJ262" s="100" t="str">
        <f t="shared" ref="GJ262:GQ262" si="1337">VLOOKUP(GB262,$FM$3:$FN$15,2,FALSE)</f>
        <v>Elfenbenskusten</v>
      </c>
      <c r="GK262" s="100" t="str">
        <f t="shared" si="1337"/>
        <v>Iran</v>
      </c>
      <c r="GL262" s="100" t="str">
        <f t="shared" si="1337"/>
        <v>Österrike</v>
      </c>
      <c r="GM262" s="100" t="str">
        <f t="shared" si="1337"/>
        <v>Haiti</v>
      </c>
      <c r="GN262" s="100" t="str">
        <f t="shared" si="1337"/>
        <v>Sydkorea</v>
      </c>
      <c r="GO262" s="100" t="str">
        <f t="shared" si="1337"/>
        <v>Australien</v>
      </c>
      <c r="GP262" s="100" t="str">
        <f t="shared" si="1337"/>
        <v>Irak</v>
      </c>
      <c r="GQ262" s="100" t="str">
        <f t="shared" si="1337"/>
        <v>Uzbekistan</v>
      </c>
      <c r="GR262" s="42" t="str">
        <f t="shared" si="1334"/>
        <v/>
      </c>
      <c r="GS262" s="42"/>
      <c r="GT262" s="42"/>
      <c r="GU262" s="42"/>
      <c r="GV262" s="42"/>
      <c r="GW262" s="42"/>
      <c r="GX262" s="42"/>
    </row>
    <row r="263" spans="1:206" ht="14.25" customHeight="1" x14ac:dyDescent="0.35">
      <c r="A263" s="42"/>
      <c r="B263" s="43"/>
      <c r="C263" s="43"/>
      <c r="D263" s="43"/>
      <c r="E263" s="44"/>
      <c r="F263" s="43"/>
      <c r="G263" s="44"/>
      <c r="H263" s="44"/>
      <c r="I263" s="44"/>
      <c r="J263" s="57"/>
      <c r="K263" s="58"/>
      <c r="L263" s="158"/>
      <c r="M263" s="46"/>
      <c r="N263" s="46"/>
      <c r="O263" s="42"/>
      <c r="P263" s="42"/>
      <c r="Q263" s="42"/>
      <c r="R263" s="42"/>
      <c r="S263" s="42"/>
      <c r="T263" s="42"/>
      <c r="U263" s="42"/>
      <c r="V263" s="43"/>
      <c r="W263" s="42"/>
      <c r="X263" s="44"/>
      <c r="Y263" s="44"/>
      <c r="Z263" s="44"/>
      <c r="AA263" s="44"/>
      <c r="AB263" s="47"/>
      <c r="AC263" s="48"/>
      <c r="AD263" s="42"/>
      <c r="AE263" s="14"/>
      <c r="AF263" s="14"/>
      <c r="AG263" s="14"/>
      <c r="AH263" s="14"/>
      <c r="AI263" s="44"/>
      <c r="AJ263" s="44"/>
      <c r="AK263" s="44"/>
      <c r="AL263" s="57"/>
      <c r="AM263" s="58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49"/>
      <c r="BG263" s="49"/>
      <c r="BH263" s="49"/>
      <c r="BI263" s="49"/>
      <c r="BJ263" s="49"/>
      <c r="BK263" s="49"/>
      <c r="BL263" s="49"/>
      <c r="BM263" s="49"/>
      <c r="BN263" s="49"/>
      <c r="BO263" s="49"/>
      <c r="BP263" s="49"/>
      <c r="BQ263" s="49"/>
      <c r="BR263" s="14"/>
      <c r="BS263" s="14"/>
      <c r="BT263" s="14"/>
      <c r="BU263" s="49"/>
      <c r="BV263" s="49"/>
      <c r="BW263" s="49"/>
      <c r="BX263" s="49"/>
      <c r="BY263" s="49"/>
      <c r="BZ263" s="49"/>
      <c r="CA263" s="49"/>
      <c r="CB263" s="14"/>
      <c r="CC263" s="49"/>
      <c r="CD263" s="49"/>
      <c r="CE263" s="14"/>
      <c r="CF263" s="14"/>
      <c r="CG263" s="49"/>
      <c r="CH263" s="49"/>
      <c r="CI263" s="49"/>
      <c r="CJ263" s="49"/>
      <c r="CK263" s="49"/>
      <c r="CL263" s="49"/>
      <c r="CM263" s="49"/>
      <c r="CN263" s="49"/>
      <c r="CO263" s="49"/>
      <c r="CP263" s="49"/>
      <c r="CQ263" s="49"/>
      <c r="CR263" s="49"/>
      <c r="CS263" s="49"/>
      <c r="CT263" s="49"/>
      <c r="CU263" s="49"/>
      <c r="CV263" s="49"/>
      <c r="CW263" s="49"/>
      <c r="CX263" s="49"/>
      <c r="CY263" s="14"/>
      <c r="CZ263" s="14"/>
      <c r="DA263" s="49"/>
      <c r="DB263" s="49"/>
      <c r="DC263" s="49"/>
      <c r="DD263" s="49"/>
      <c r="DE263" s="49"/>
      <c r="DF263" s="49"/>
      <c r="DG263" s="49"/>
      <c r="DH263" s="49"/>
      <c r="DI263" s="49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49"/>
      <c r="DU263" s="49"/>
      <c r="DV263" s="49"/>
      <c r="DW263" s="49"/>
      <c r="DX263" s="49"/>
      <c r="DY263" s="49"/>
      <c r="DZ263" s="49"/>
      <c r="EA263" s="49"/>
      <c r="EB263" s="49"/>
      <c r="EC263" s="49"/>
      <c r="ED263" s="49"/>
      <c r="EE263" s="49"/>
      <c r="EF263" s="49"/>
      <c r="EG263" s="49"/>
      <c r="EH263" s="49"/>
      <c r="EI263" s="49"/>
      <c r="EJ263" s="49"/>
      <c r="EK263" s="49"/>
      <c r="EL263" s="49"/>
      <c r="EM263" s="14"/>
      <c r="EN263" s="49"/>
      <c r="EO263" s="49"/>
      <c r="EP263" s="49"/>
      <c r="EQ263" s="49"/>
      <c r="ER263" s="49"/>
      <c r="ES263" s="49"/>
      <c r="ET263" s="49"/>
      <c r="EU263" s="49"/>
      <c r="EV263" s="49"/>
      <c r="EW263" s="49"/>
      <c r="EX263" s="49"/>
      <c r="EY263" s="49"/>
      <c r="EZ263" s="49"/>
      <c r="FA263" s="49"/>
      <c r="FB263" s="49"/>
      <c r="FC263" s="49"/>
      <c r="FD263" s="49"/>
      <c r="FE263" s="49"/>
      <c r="FF263" s="49"/>
      <c r="FG263" s="14"/>
      <c r="FH263" s="49"/>
      <c r="FI263" s="49"/>
      <c r="FJ263" s="14"/>
      <c r="FK263" s="42"/>
      <c r="FL263" s="42"/>
      <c r="FM263" s="42"/>
      <c r="FN263" s="42"/>
      <c r="FO263" s="42"/>
      <c r="FP263" s="42"/>
      <c r="FQ263" s="42"/>
      <c r="FR263" s="42"/>
      <c r="FS263" s="42"/>
      <c r="FT263" s="42"/>
      <c r="FU263" s="42"/>
      <c r="FV263" s="42"/>
      <c r="FW263" s="42"/>
      <c r="FX263" s="42"/>
      <c r="FY263" s="42"/>
      <c r="FZ263" s="44">
        <v>261</v>
      </c>
      <c r="GA263" s="44" t="str">
        <f t="shared" si="1332"/>
        <v>HGECADLK</v>
      </c>
      <c r="GB263" s="44" t="s">
        <v>160</v>
      </c>
      <c r="GC263" s="44" t="s">
        <v>149</v>
      </c>
      <c r="GD263" s="44" t="s">
        <v>148</v>
      </c>
      <c r="GE263" s="44" t="s">
        <v>163</v>
      </c>
      <c r="GF263" s="44" t="s">
        <v>145</v>
      </c>
      <c r="GG263" s="44" t="s">
        <v>147</v>
      </c>
      <c r="GH263" s="44" t="s">
        <v>152</v>
      </c>
      <c r="GI263" s="44" t="s">
        <v>151</v>
      </c>
      <c r="GJ263" s="100" t="str">
        <f t="shared" ref="GJ263:GQ263" si="1338">VLOOKUP(GB263,$FM$3:$FN$15,2,FALSE)</f>
        <v>Saudiarabien</v>
      </c>
      <c r="GK263" s="100" t="str">
        <f t="shared" si="1338"/>
        <v>Iran</v>
      </c>
      <c r="GL263" s="100" t="str">
        <f t="shared" si="1338"/>
        <v>Elfenbenskusten</v>
      </c>
      <c r="GM263" s="100" t="str">
        <f t="shared" si="1338"/>
        <v>Haiti</v>
      </c>
      <c r="GN263" s="100" t="str">
        <f t="shared" si="1338"/>
        <v>Sydkorea</v>
      </c>
      <c r="GO263" s="100" t="str">
        <f t="shared" si="1338"/>
        <v>Australien</v>
      </c>
      <c r="GP263" s="100" t="str">
        <f t="shared" si="1338"/>
        <v>Ghana</v>
      </c>
      <c r="GQ263" s="100" t="str">
        <f t="shared" si="1338"/>
        <v>Uzbekistan</v>
      </c>
      <c r="GR263" s="42" t="str">
        <f t="shared" si="1334"/>
        <v/>
      </c>
      <c r="GS263" s="42"/>
      <c r="GT263" s="42"/>
      <c r="GU263" s="42"/>
      <c r="GV263" s="42"/>
      <c r="GW263" s="42"/>
      <c r="GX263" s="42"/>
    </row>
    <row r="264" spans="1:206" ht="14.25" customHeight="1" x14ac:dyDescent="0.35">
      <c r="A264" s="42"/>
      <c r="B264" s="43"/>
      <c r="C264" s="43"/>
      <c r="D264" s="43"/>
      <c r="E264" s="44"/>
      <c r="F264" s="43"/>
      <c r="G264" s="44"/>
      <c r="H264" s="44"/>
      <c r="I264" s="44"/>
      <c r="J264" s="57"/>
      <c r="K264" s="58"/>
      <c r="L264" s="158"/>
      <c r="M264" s="46"/>
      <c r="N264" s="46"/>
      <c r="O264" s="42"/>
      <c r="P264" s="42"/>
      <c r="Q264" s="42"/>
      <c r="R264" s="42"/>
      <c r="S264" s="42"/>
      <c r="T264" s="42"/>
      <c r="U264" s="42"/>
      <c r="V264" s="43"/>
      <c r="W264" s="42"/>
      <c r="X264" s="44"/>
      <c r="Y264" s="44"/>
      <c r="Z264" s="44"/>
      <c r="AA264" s="44"/>
      <c r="AB264" s="47"/>
      <c r="AC264" s="48"/>
      <c r="AD264" s="42"/>
      <c r="AE264" s="14"/>
      <c r="AF264" s="14"/>
      <c r="AG264" s="14"/>
      <c r="AH264" s="14"/>
      <c r="AI264" s="44"/>
      <c r="AJ264" s="44"/>
      <c r="AK264" s="44"/>
      <c r="AL264" s="57"/>
      <c r="AM264" s="58"/>
      <c r="AN264" s="49"/>
      <c r="AO264" s="49"/>
      <c r="AP264" s="49"/>
      <c r="AQ264" s="49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49"/>
      <c r="BD264" s="49"/>
      <c r="BE264" s="49"/>
      <c r="BF264" s="49"/>
      <c r="BG264" s="49"/>
      <c r="BH264" s="49"/>
      <c r="BI264" s="49"/>
      <c r="BJ264" s="49"/>
      <c r="BK264" s="49"/>
      <c r="BL264" s="49"/>
      <c r="BM264" s="49"/>
      <c r="BN264" s="49"/>
      <c r="BO264" s="49"/>
      <c r="BP264" s="49"/>
      <c r="BQ264" s="49"/>
      <c r="BR264" s="14"/>
      <c r="BS264" s="14"/>
      <c r="BT264" s="14"/>
      <c r="BU264" s="49"/>
      <c r="BV264" s="49"/>
      <c r="BW264" s="49"/>
      <c r="BX264" s="49"/>
      <c r="BY264" s="49"/>
      <c r="BZ264" s="49"/>
      <c r="CA264" s="49"/>
      <c r="CB264" s="14"/>
      <c r="CC264" s="49"/>
      <c r="CD264" s="49"/>
      <c r="CE264" s="14"/>
      <c r="CF264" s="14"/>
      <c r="CG264" s="49"/>
      <c r="CH264" s="49"/>
      <c r="CI264" s="49"/>
      <c r="CJ264" s="49"/>
      <c r="CK264" s="49"/>
      <c r="CL264" s="49"/>
      <c r="CM264" s="49"/>
      <c r="CN264" s="49"/>
      <c r="CO264" s="49"/>
      <c r="CP264" s="49"/>
      <c r="CQ264" s="49"/>
      <c r="CR264" s="49"/>
      <c r="CS264" s="49"/>
      <c r="CT264" s="49"/>
      <c r="CU264" s="49"/>
      <c r="CV264" s="49"/>
      <c r="CW264" s="49"/>
      <c r="CX264" s="49"/>
      <c r="CY264" s="14"/>
      <c r="CZ264" s="14"/>
      <c r="DA264" s="49"/>
      <c r="DB264" s="49"/>
      <c r="DC264" s="49"/>
      <c r="DD264" s="49"/>
      <c r="DE264" s="49"/>
      <c r="DF264" s="49"/>
      <c r="DG264" s="49"/>
      <c r="DH264" s="49"/>
      <c r="DI264" s="49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49"/>
      <c r="DU264" s="49"/>
      <c r="DV264" s="49"/>
      <c r="DW264" s="49"/>
      <c r="DX264" s="49"/>
      <c r="DY264" s="49"/>
      <c r="DZ264" s="49"/>
      <c r="EA264" s="49"/>
      <c r="EB264" s="49"/>
      <c r="EC264" s="49"/>
      <c r="ED264" s="49"/>
      <c r="EE264" s="49"/>
      <c r="EF264" s="49"/>
      <c r="EG264" s="49"/>
      <c r="EH264" s="49"/>
      <c r="EI264" s="49"/>
      <c r="EJ264" s="49"/>
      <c r="EK264" s="49"/>
      <c r="EL264" s="49"/>
      <c r="EM264" s="14"/>
      <c r="EN264" s="49"/>
      <c r="EO264" s="49"/>
      <c r="EP264" s="49"/>
      <c r="EQ264" s="49"/>
      <c r="ER264" s="49"/>
      <c r="ES264" s="49"/>
      <c r="ET264" s="49"/>
      <c r="EU264" s="49"/>
      <c r="EV264" s="49"/>
      <c r="EW264" s="49"/>
      <c r="EX264" s="49"/>
      <c r="EY264" s="49"/>
      <c r="EZ264" s="49"/>
      <c r="FA264" s="49"/>
      <c r="FB264" s="49"/>
      <c r="FC264" s="49"/>
      <c r="FD264" s="49"/>
      <c r="FE264" s="49"/>
      <c r="FF264" s="49"/>
      <c r="FG264" s="14"/>
      <c r="FH264" s="49"/>
      <c r="FI264" s="49"/>
      <c r="FJ264" s="14"/>
      <c r="FK264" s="42"/>
      <c r="FL264" s="42"/>
      <c r="FM264" s="42"/>
      <c r="FN264" s="42"/>
      <c r="FO264" s="42"/>
      <c r="FP264" s="42"/>
      <c r="FQ264" s="42"/>
      <c r="FR264" s="42"/>
      <c r="FS264" s="42"/>
      <c r="FT264" s="42"/>
      <c r="FU264" s="42"/>
      <c r="FV264" s="42"/>
      <c r="FW264" s="42"/>
      <c r="FX264" s="42"/>
      <c r="FY264" s="42"/>
      <c r="FZ264" s="44">
        <v>262</v>
      </c>
      <c r="GA264" s="44" t="str">
        <f t="shared" si="1332"/>
        <v>HGJCADLE</v>
      </c>
      <c r="GB264" s="44" t="s">
        <v>160</v>
      </c>
      <c r="GC264" s="44" t="s">
        <v>149</v>
      </c>
      <c r="GD264" s="44" t="s">
        <v>159</v>
      </c>
      <c r="GE264" s="44" t="s">
        <v>163</v>
      </c>
      <c r="GF264" s="44" t="s">
        <v>145</v>
      </c>
      <c r="GG264" s="44" t="s">
        <v>147</v>
      </c>
      <c r="GH264" s="44" t="s">
        <v>152</v>
      </c>
      <c r="GI264" s="44" t="s">
        <v>148</v>
      </c>
      <c r="GJ264" s="100" t="str">
        <f t="shared" ref="GJ264:GQ264" si="1339">VLOOKUP(GB264,$FM$3:$FN$15,2,FALSE)</f>
        <v>Saudiarabien</v>
      </c>
      <c r="GK264" s="100" t="str">
        <f t="shared" si="1339"/>
        <v>Iran</v>
      </c>
      <c r="GL264" s="100" t="str">
        <f t="shared" si="1339"/>
        <v>Österrike</v>
      </c>
      <c r="GM264" s="100" t="str">
        <f t="shared" si="1339"/>
        <v>Haiti</v>
      </c>
      <c r="GN264" s="100" t="str">
        <f t="shared" si="1339"/>
        <v>Sydkorea</v>
      </c>
      <c r="GO264" s="100" t="str">
        <f t="shared" si="1339"/>
        <v>Australien</v>
      </c>
      <c r="GP264" s="100" t="str">
        <f t="shared" si="1339"/>
        <v>Ghana</v>
      </c>
      <c r="GQ264" s="100" t="str">
        <f t="shared" si="1339"/>
        <v>Elfenbenskusten</v>
      </c>
      <c r="GR264" s="42" t="str">
        <f t="shared" si="1334"/>
        <v/>
      </c>
      <c r="GS264" s="42"/>
      <c r="GT264" s="42"/>
      <c r="GU264" s="42"/>
      <c r="GV264" s="42"/>
      <c r="GW264" s="42"/>
      <c r="GX264" s="42"/>
    </row>
    <row r="265" spans="1:206" ht="14.25" customHeight="1" x14ac:dyDescent="0.35">
      <c r="A265" s="42"/>
      <c r="B265" s="43"/>
      <c r="C265" s="43"/>
      <c r="D265" s="43"/>
      <c r="E265" s="44"/>
      <c r="F265" s="43"/>
      <c r="G265" s="44"/>
      <c r="H265" s="44"/>
      <c r="I265" s="44"/>
      <c r="J265" s="57"/>
      <c r="K265" s="58"/>
      <c r="L265" s="158"/>
      <c r="M265" s="46"/>
      <c r="N265" s="46"/>
      <c r="O265" s="42"/>
      <c r="P265" s="42"/>
      <c r="Q265" s="42"/>
      <c r="R265" s="42"/>
      <c r="S265" s="42"/>
      <c r="T265" s="42"/>
      <c r="U265" s="42"/>
      <c r="V265" s="43"/>
      <c r="W265" s="42"/>
      <c r="X265" s="44"/>
      <c r="Y265" s="44"/>
      <c r="Z265" s="44"/>
      <c r="AA265" s="44"/>
      <c r="AB265" s="47"/>
      <c r="AC265" s="48"/>
      <c r="AD265" s="42"/>
      <c r="AE265" s="14"/>
      <c r="AF265" s="14"/>
      <c r="AG265" s="14"/>
      <c r="AH265" s="14"/>
      <c r="AI265" s="44"/>
      <c r="AJ265" s="44"/>
      <c r="AK265" s="44"/>
      <c r="AL265" s="57"/>
      <c r="AM265" s="58"/>
      <c r="AN265" s="49"/>
      <c r="AO265" s="49"/>
      <c r="AP265" s="49"/>
      <c r="AQ265" s="49"/>
      <c r="AR265" s="49"/>
      <c r="AS265" s="49"/>
      <c r="AT265" s="49"/>
      <c r="AU265" s="49"/>
      <c r="AV265" s="49"/>
      <c r="AW265" s="49"/>
      <c r="AX265" s="49"/>
      <c r="AY265" s="49"/>
      <c r="AZ265" s="49"/>
      <c r="BA265" s="49"/>
      <c r="BB265" s="49"/>
      <c r="BC265" s="49"/>
      <c r="BD265" s="49"/>
      <c r="BE265" s="49"/>
      <c r="BF265" s="49"/>
      <c r="BG265" s="49"/>
      <c r="BH265" s="49"/>
      <c r="BI265" s="49"/>
      <c r="BJ265" s="49"/>
      <c r="BK265" s="49"/>
      <c r="BL265" s="49"/>
      <c r="BM265" s="49"/>
      <c r="BN265" s="49"/>
      <c r="BO265" s="49"/>
      <c r="BP265" s="49"/>
      <c r="BQ265" s="49"/>
      <c r="BR265" s="14"/>
      <c r="BS265" s="14"/>
      <c r="BT265" s="14"/>
      <c r="BU265" s="49"/>
      <c r="BV265" s="49"/>
      <c r="BW265" s="49"/>
      <c r="BX265" s="49"/>
      <c r="BY265" s="49"/>
      <c r="BZ265" s="49"/>
      <c r="CA265" s="49"/>
      <c r="CB265" s="14"/>
      <c r="CC265" s="49"/>
      <c r="CD265" s="49"/>
      <c r="CE265" s="14"/>
      <c r="CF265" s="14"/>
      <c r="CG265" s="49"/>
      <c r="CH265" s="49"/>
      <c r="CI265" s="49"/>
      <c r="CJ265" s="49"/>
      <c r="CK265" s="49"/>
      <c r="CL265" s="49"/>
      <c r="CM265" s="49"/>
      <c r="CN265" s="49"/>
      <c r="CO265" s="49"/>
      <c r="CP265" s="49"/>
      <c r="CQ265" s="49"/>
      <c r="CR265" s="49"/>
      <c r="CS265" s="49"/>
      <c r="CT265" s="49"/>
      <c r="CU265" s="49"/>
      <c r="CV265" s="49"/>
      <c r="CW265" s="49"/>
      <c r="CX265" s="49"/>
      <c r="CY265" s="14"/>
      <c r="CZ265" s="14"/>
      <c r="DA265" s="49"/>
      <c r="DB265" s="49"/>
      <c r="DC265" s="49"/>
      <c r="DD265" s="49"/>
      <c r="DE265" s="49"/>
      <c r="DF265" s="49"/>
      <c r="DG265" s="49"/>
      <c r="DH265" s="49"/>
      <c r="DI265" s="49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49"/>
      <c r="DU265" s="49"/>
      <c r="DV265" s="49"/>
      <c r="DW265" s="49"/>
      <c r="DX265" s="49"/>
      <c r="DY265" s="49"/>
      <c r="DZ265" s="49"/>
      <c r="EA265" s="49"/>
      <c r="EB265" s="49"/>
      <c r="EC265" s="49"/>
      <c r="ED265" s="49"/>
      <c r="EE265" s="49"/>
      <c r="EF265" s="49"/>
      <c r="EG265" s="49"/>
      <c r="EH265" s="49"/>
      <c r="EI265" s="49"/>
      <c r="EJ265" s="49"/>
      <c r="EK265" s="49"/>
      <c r="EL265" s="49"/>
      <c r="EM265" s="14"/>
      <c r="EN265" s="49"/>
      <c r="EO265" s="49"/>
      <c r="EP265" s="49"/>
      <c r="EQ265" s="49"/>
      <c r="ER265" s="49"/>
      <c r="ES265" s="49"/>
      <c r="ET265" s="49"/>
      <c r="EU265" s="49"/>
      <c r="EV265" s="49"/>
      <c r="EW265" s="49"/>
      <c r="EX265" s="49"/>
      <c r="EY265" s="49"/>
      <c r="EZ265" s="49"/>
      <c r="FA265" s="49"/>
      <c r="FB265" s="49"/>
      <c r="FC265" s="49"/>
      <c r="FD265" s="49"/>
      <c r="FE265" s="49"/>
      <c r="FF265" s="49"/>
      <c r="FG265" s="14"/>
      <c r="FH265" s="49"/>
      <c r="FI265" s="49"/>
      <c r="FJ265" s="14"/>
      <c r="FK265" s="42"/>
      <c r="FL265" s="42"/>
      <c r="FM265" s="42"/>
      <c r="FN265" s="42"/>
      <c r="FO265" s="42"/>
      <c r="FP265" s="42"/>
      <c r="FQ265" s="42"/>
      <c r="FR265" s="42"/>
      <c r="FS265" s="42"/>
      <c r="FT265" s="42"/>
      <c r="FU265" s="42"/>
      <c r="FV265" s="42"/>
      <c r="FW265" s="42"/>
      <c r="FX265" s="42"/>
      <c r="FY265" s="42"/>
      <c r="FZ265" s="44">
        <v>263</v>
      </c>
      <c r="GA265" s="44" t="str">
        <f t="shared" si="1332"/>
        <v>HGJCADEK</v>
      </c>
      <c r="GB265" s="44" t="s">
        <v>160</v>
      </c>
      <c r="GC265" s="44" t="s">
        <v>149</v>
      </c>
      <c r="GD265" s="44" t="s">
        <v>159</v>
      </c>
      <c r="GE265" s="44" t="s">
        <v>163</v>
      </c>
      <c r="GF265" s="44" t="s">
        <v>145</v>
      </c>
      <c r="GG265" s="44" t="s">
        <v>147</v>
      </c>
      <c r="GH265" s="44" t="s">
        <v>148</v>
      </c>
      <c r="GI265" s="44" t="s">
        <v>151</v>
      </c>
      <c r="GJ265" s="100" t="str">
        <f t="shared" ref="GJ265:GQ265" si="1340">VLOOKUP(GB265,$FM$3:$FN$15,2,FALSE)</f>
        <v>Saudiarabien</v>
      </c>
      <c r="GK265" s="100" t="str">
        <f t="shared" si="1340"/>
        <v>Iran</v>
      </c>
      <c r="GL265" s="100" t="str">
        <f t="shared" si="1340"/>
        <v>Österrike</v>
      </c>
      <c r="GM265" s="100" t="str">
        <f t="shared" si="1340"/>
        <v>Haiti</v>
      </c>
      <c r="GN265" s="100" t="str">
        <f t="shared" si="1340"/>
        <v>Sydkorea</v>
      </c>
      <c r="GO265" s="100" t="str">
        <f t="shared" si="1340"/>
        <v>Australien</v>
      </c>
      <c r="GP265" s="100" t="str">
        <f t="shared" si="1340"/>
        <v>Elfenbenskusten</v>
      </c>
      <c r="GQ265" s="100" t="str">
        <f t="shared" si="1340"/>
        <v>Uzbekistan</v>
      </c>
      <c r="GR265" s="42" t="str">
        <f t="shared" si="1334"/>
        <v/>
      </c>
      <c r="GS265" s="42"/>
      <c r="GT265" s="42"/>
      <c r="GU265" s="42"/>
      <c r="GV265" s="42"/>
      <c r="GW265" s="42"/>
      <c r="GX265" s="42"/>
    </row>
    <row r="266" spans="1:206" ht="14.25" customHeight="1" x14ac:dyDescent="0.35">
      <c r="A266" s="42"/>
      <c r="B266" s="43"/>
      <c r="C266" s="43"/>
      <c r="D266" s="43"/>
      <c r="E266" s="44"/>
      <c r="F266" s="43"/>
      <c r="G266" s="44"/>
      <c r="H266" s="44"/>
      <c r="I266" s="44"/>
      <c r="J266" s="57"/>
      <c r="K266" s="58"/>
      <c r="L266" s="158"/>
      <c r="M266" s="46"/>
      <c r="N266" s="46"/>
      <c r="O266" s="42"/>
      <c r="P266" s="42"/>
      <c r="Q266" s="42"/>
      <c r="R266" s="42"/>
      <c r="S266" s="42"/>
      <c r="T266" s="42"/>
      <c r="U266" s="42"/>
      <c r="V266" s="43"/>
      <c r="W266" s="42"/>
      <c r="X266" s="44"/>
      <c r="Y266" s="44"/>
      <c r="Z266" s="44"/>
      <c r="AA266" s="44"/>
      <c r="AB266" s="47"/>
      <c r="AC266" s="48"/>
      <c r="AD266" s="42"/>
      <c r="AE266" s="14"/>
      <c r="AF266" s="14"/>
      <c r="AG266" s="14"/>
      <c r="AH266" s="14"/>
      <c r="AI266" s="44"/>
      <c r="AJ266" s="44"/>
      <c r="AK266" s="44"/>
      <c r="AL266" s="57"/>
      <c r="AM266" s="58"/>
      <c r="AN266" s="49"/>
      <c r="AO266" s="49"/>
      <c r="AP266" s="49"/>
      <c r="AQ266" s="49"/>
      <c r="AR266" s="49"/>
      <c r="AS266" s="49"/>
      <c r="AT266" s="49"/>
      <c r="AU266" s="49"/>
      <c r="AV266" s="49"/>
      <c r="AW266" s="49"/>
      <c r="AX266" s="49"/>
      <c r="AY266" s="49"/>
      <c r="AZ266" s="49"/>
      <c r="BA266" s="49"/>
      <c r="BB266" s="49"/>
      <c r="BC266" s="49"/>
      <c r="BD266" s="49"/>
      <c r="BE266" s="49"/>
      <c r="BF266" s="49"/>
      <c r="BG266" s="49"/>
      <c r="BH266" s="49"/>
      <c r="BI266" s="49"/>
      <c r="BJ266" s="49"/>
      <c r="BK266" s="49"/>
      <c r="BL266" s="49"/>
      <c r="BM266" s="49"/>
      <c r="BN266" s="49"/>
      <c r="BO266" s="49"/>
      <c r="BP266" s="49"/>
      <c r="BQ266" s="49"/>
      <c r="BR266" s="14"/>
      <c r="BS266" s="14"/>
      <c r="BT266" s="14"/>
      <c r="BU266" s="49"/>
      <c r="BV266" s="49"/>
      <c r="BW266" s="49"/>
      <c r="BX266" s="49"/>
      <c r="BY266" s="49"/>
      <c r="BZ266" s="49"/>
      <c r="CA266" s="49"/>
      <c r="CB266" s="14"/>
      <c r="CC266" s="49"/>
      <c r="CD266" s="49"/>
      <c r="CE266" s="14"/>
      <c r="CF266" s="14"/>
      <c r="CG266" s="49"/>
      <c r="CH266" s="49"/>
      <c r="CI266" s="49"/>
      <c r="CJ266" s="49"/>
      <c r="CK266" s="49"/>
      <c r="CL266" s="49"/>
      <c r="CM266" s="49"/>
      <c r="CN266" s="49"/>
      <c r="CO266" s="49"/>
      <c r="CP266" s="49"/>
      <c r="CQ266" s="49"/>
      <c r="CR266" s="49"/>
      <c r="CS266" s="49"/>
      <c r="CT266" s="49"/>
      <c r="CU266" s="49"/>
      <c r="CV266" s="49"/>
      <c r="CW266" s="49"/>
      <c r="CX266" s="49"/>
      <c r="CY266" s="14"/>
      <c r="CZ266" s="14"/>
      <c r="DA266" s="49"/>
      <c r="DB266" s="49"/>
      <c r="DC266" s="49"/>
      <c r="DD266" s="49"/>
      <c r="DE266" s="49"/>
      <c r="DF266" s="49"/>
      <c r="DG266" s="49"/>
      <c r="DH266" s="49"/>
      <c r="DI266" s="49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49"/>
      <c r="DU266" s="49"/>
      <c r="DV266" s="49"/>
      <c r="DW266" s="49"/>
      <c r="DX266" s="49"/>
      <c r="DY266" s="49"/>
      <c r="DZ266" s="49"/>
      <c r="EA266" s="49"/>
      <c r="EB266" s="49"/>
      <c r="EC266" s="49"/>
      <c r="ED266" s="49"/>
      <c r="EE266" s="49"/>
      <c r="EF266" s="49"/>
      <c r="EG266" s="49"/>
      <c r="EH266" s="49"/>
      <c r="EI266" s="49"/>
      <c r="EJ266" s="49"/>
      <c r="EK266" s="49"/>
      <c r="EL266" s="49"/>
      <c r="EM266" s="14"/>
      <c r="EN266" s="49"/>
      <c r="EO266" s="49"/>
      <c r="EP266" s="49"/>
      <c r="EQ266" s="49"/>
      <c r="ER266" s="49"/>
      <c r="ES266" s="49"/>
      <c r="ET266" s="49"/>
      <c r="EU266" s="49"/>
      <c r="EV266" s="49"/>
      <c r="EW266" s="49"/>
      <c r="EX266" s="49"/>
      <c r="EY266" s="49"/>
      <c r="EZ266" s="49"/>
      <c r="FA266" s="49"/>
      <c r="FB266" s="49"/>
      <c r="FC266" s="49"/>
      <c r="FD266" s="49"/>
      <c r="FE266" s="49"/>
      <c r="FF266" s="49"/>
      <c r="FG266" s="14"/>
      <c r="FH266" s="49"/>
      <c r="FI266" s="49"/>
      <c r="FJ266" s="14"/>
      <c r="FK266" s="42"/>
      <c r="FL266" s="42"/>
      <c r="FM266" s="42"/>
      <c r="FN266" s="42"/>
      <c r="FO266" s="42"/>
      <c r="FP266" s="42"/>
      <c r="FQ266" s="42"/>
      <c r="FR266" s="42"/>
      <c r="FS266" s="42"/>
      <c r="FT266" s="42"/>
      <c r="FU266" s="42"/>
      <c r="FV266" s="42"/>
      <c r="FW266" s="42"/>
      <c r="FX266" s="42"/>
      <c r="FY266" s="42"/>
      <c r="FZ266" s="44">
        <v>264</v>
      </c>
      <c r="GA266" s="44" t="str">
        <f t="shared" si="1332"/>
        <v>HGECADLI</v>
      </c>
      <c r="GB266" s="44" t="s">
        <v>160</v>
      </c>
      <c r="GC266" s="44" t="s">
        <v>149</v>
      </c>
      <c r="GD266" s="44" t="s">
        <v>148</v>
      </c>
      <c r="GE266" s="44" t="s">
        <v>163</v>
      </c>
      <c r="GF266" s="44" t="s">
        <v>145</v>
      </c>
      <c r="GG266" s="44" t="s">
        <v>147</v>
      </c>
      <c r="GH266" s="44" t="s">
        <v>152</v>
      </c>
      <c r="GI266" s="44" t="s">
        <v>150</v>
      </c>
      <c r="GJ266" s="100" t="str">
        <f t="shared" ref="GJ266:GQ266" si="1341">VLOOKUP(GB266,$FM$3:$FN$15,2,FALSE)</f>
        <v>Saudiarabien</v>
      </c>
      <c r="GK266" s="100" t="str">
        <f t="shared" si="1341"/>
        <v>Iran</v>
      </c>
      <c r="GL266" s="100" t="str">
        <f t="shared" si="1341"/>
        <v>Elfenbenskusten</v>
      </c>
      <c r="GM266" s="100" t="str">
        <f t="shared" si="1341"/>
        <v>Haiti</v>
      </c>
      <c r="GN266" s="100" t="str">
        <f t="shared" si="1341"/>
        <v>Sydkorea</v>
      </c>
      <c r="GO266" s="100" t="str">
        <f t="shared" si="1341"/>
        <v>Australien</v>
      </c>
      <c r="GP266" s="100" t="str">
        <f t="shared" si="1341"/>
        <v>Ghana</v>
      </c>
      <c r="GQ266" s="100" t="str">
        <f t="shared" si="1341"/>
        <v>Irak</v>
      </c>
      <c r="GR266" s="42" t="str">
        <f t="shared" si="1334"/>
        <v/>
      </c>
      <c r="GS266" s="42"/>
      <c r="GT266" s="42"/>
      <c r="GU266" s="42"/>
      <c r="GV266" s="42"/>
      <c r="GW266" s="42"/>
      <c r="GX266" s="42"/>
    </row>
    <row r="267" spans="1:206" ht="14.25" customHeight="1" x14ac:dyDescent="0.35">
      <c r="A267" s="42"/>
      <c r="B267" s="43"/>
      <c r="C267" s="43"/>
      <c r="D267" s="43"/>
      <c r="E267" s="44"/>
      <c r="F267" s="43"/>
      <c r="G267" s="44"/>
      <c r="H267" s="44"/>
      <c r="I267" s="44"/>
      <c r="J267" s="57"/>
      <c r="K267" s="58"/>
      <c r="L267" s="158"/>
      <c r="M267" s="46"/>
      <c r="N267" s="46"/>
      <c r="O267" s="42"/>
      <c r="P267" s="42"/>
      <c r="Q267" s="42"/>
      <c r="R267" s="42"/>
      <c r="S267" s="42"/>
      <c r="T267" s="42"/>
      <c r="U267" s="42"/>
      <c r="V267" s="43"/>
      <c r="W267" s="42"/>
      <c r="X267" s="44"/>
      <c r="Y267" s="44"/>
      <c r="Z267" s="44"/>
      <c r="AA267" s="44"/>
      <c r="AB267" s="47"/>
      <c r="AC267" s="48"/>
      <c r="AD267" s="42"/>
      <c r="AE267" s="14"/>
      <c r="AF267" s="14"/>
      <c r="AG267" s="14"/>
      <c r="AH267" s="14"/>
      <c r="AI267" s="44"/>
      <c r="AJ267" s="44"/>
      <c r="AK267" s="44"/>
      <c r="AL267" s="57"/>
      <c r="AM267" s="58"/>
      <c r="AN267" s="49"/>
      <c r="AO267" s="49"/>
      <c r="AP267" s="49"/>
      <c r="AQ267" s="49"/>
      <c r="AR267" s="49"/>
      <c r="AS267" s="49"/>
      <c r="AT267" s="49"/>
      <c r="AU267" s="49"/>
      <c r="AV267" s="49"/>
      <c r="AW267" s="49"/>
      <c r="AX267" s="49"/>
      <c r="AY267" s="49"/>
      <c r="AZ267" s="49"/>
      <c r="BA267" s="49"/>
      <c r="BB267" s="49"/>
      <c r="BC267" s="49"/>
      <c r="BD267" s="49"/>
      <c r="BE267" s="49"/>
      <c r="BF267" s="49"/>
      <c r="BG267" s="49"/>
      <c r="BH267" s="49"/>
      <c r="BI267" s="49"/>
      <c r="BJ267" s="49"/>
      <c r="BK267" s="49"/>
      <c r="BL267" s="49"/>
      <c r="BM267" s="49"/>
      <c r="BN267" s="49"/>
      <c r="BO267" s="49"/>
      <c r="BP267" s="49"/>
      <c r="BQ267" s="49"/>
      <c r="BR267" s="14"/>
      <c r="BS267" s="14"/>
      <c r="BT267" s="14"/>
      <c r="BU267" s="49"/>
      <c r="BV267" s="49"/>
      <c r="BW267" s="49"/>
      <c r="BX267" s="49"/>
      <c r="BY267" s="49"/>
      <c r="BZ267" s="49"/>
      <c r="CA267" s="49"/>
      <c r="CB267" s="14"/>
      <c r="CC267" s="49"/>
      <c r="CD267" s="49"/>
      <c r="CE267" s="14"/>
      <c r="CF267" s="14"/>
      <c r="CG267" s="49"/>
      <c r="CH267" s="49"/>
      <c r="CI267" s="49"/>
      <c r="CJ267" s="49"/>
      <c r="CK267" s="49"/>
      <c r="CL267" s="49"/>
      <c r="CM267" s="49"/>
      <c r="CN267" s="49"/>
      <c r="CO267" s="49"/>
      <c r="CP267" s="49"/>
      <c r="CQ267" s="49"/>
      <c r="CR267" s="49"/>
      <c r="CS267" s="49"/>
      <c r="CT267" s="49"/>
      <c r="CU267" s="49"/>
      <c r="CV267" s="49"/>
      <c r="CW267" s="49"/>
      <c r="CX267" s="49"/>
      <c r="CY267" s="14"/>
      <c r="CZ267" s="14"/>
      <c r="DA267" s="49"/>
      <c r="DB267" s="49"/>
      <c r="DC267" s="49"/>
      <c r="DD267" s="49"/>
      <c r="DE267" s="49"/>
      <c r="DF267" s="49"/>
      <c r="DG267" s="49"/>
      <c r="DH267" s="49"/>
      <c r="DI267" s="49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49"/>
      <c r="DU267" s="49"/>
      <c r="DV267" s="49"/>
      <c r="DW267" s="49"/>
      <c r="DX267" s="49"/>
      <c r="DY267" s="49"/>
      <c r="DZ267" s="49"/>
      <c r="EA267" s="49"/>
      <c r="EB267" s="49"/>
      <c r="EC267" s="49"/>
      <c r="ED267" s="49"/>
      <c r="EE267" s="49"/>
      <c r="EF267" s="49"/>
      <c r="EG267" s="49"/>
      <c r="EH267" s="49"/>
      <c r="EI267" s="49"/>
      <c r="EJ267" s="49"/>
      <c r="EK267" s="49"/>
      <c r="EL267" s="49"/>
      <c r="EM267" s="14"/>
      <c r="EN267" s="49"/>
      <c r="EO267" s="49"/>
      <c r="EP267" s="49"/>
      <c r="EQ267" s="49"/>
      <c r="ER267" s="49"/>
      <c r="ES267" s="49"/>
      <c r="ET267" s="49"/>
      <c r="EU267" s="49"/>
      <c r="EV267" s="49"/>
      <c r="EW267" s="49"/>
      <c r="EX267" s="49"/>
      <c r="EY267" s="49"/>
      <c r="EZ267" s="49"/>
      <c r="FA267" s="49"/>
      <c r="FB267" s="49"/>
      <c r="FC267" s="49"/>
      <c r="FD267" s="49"/>
      <c r="FE267" s="49"/>
      <c r="FF267" s="49"/>
      <c r="FG267" s="14"/>
      <c r="FH267" s="49"/>
      <c r="FI267" s="49"/>
      <c r="FJ267" s="14"/>
      <c r="FK267" s="42"/>
      <c r="FL267" s="42"/>
      <c r="FM267" s="42"/>
      <c r="FN267" s="42"/>
      <c r="FO267" s="42"/>
      <c r="FP267" s="42"/>
      <c r="FQ267" s="42"/>
      <c r="FR267" s="42"/>
      <c r="FS267" s="42"/>
      <c r="FT267" s="42"/>
      <c r="FU267" s="42"/>
      <c r="FV267" s="42"/>
      <c r="FW267" s="42"/>
      <c r="FX267" s="42"/>
      <c r="FY267" s="42"/>
      <c r="FZ267" s="44">
        <v>265</v>
      </c>
      <c r="GA267" s="44" t="str">
        <f t="shared" si="1332"/>
        <v>HGECADIK</v>
      </c>
      <c r="GB267" s="44" t="s">
        <v>160</v>
      </c>
      <c r="GC267" s="44" t="s">
        <v>149</v>
      </c>
      <c r="GD267" s="44" t="s">
        <v>148</v>
      </c>
      <c r="GE267" s="44" t="s">
        <v>163</v>
      </c>
      <c r="GF267" s="44" t="s">
        <v>145</v>
      </c>
      <c r="GG267" s="44" t="s">
        <v>147</v>
      </c>
      <c r="GH267" s="44" t="s">
        <v>150</v>
      </c>
      <c r="GI267" s="44" t="s">
        <v>151</v>
      </c>
      <c r="GJ267" s="100" t="str">
        <f t="shared" ref="GJ267:GQ267" si="1342">VLOOKUP(GB267,$FM$3:$FN$15,2,FALSE)</f>
        <v>Saudiarabien</v>
      </c>
      <c r="GK267" s="100" t="str">
        <f t="shared" si="1342"/>
        <v>Iran</v>
      </c>
      <c r="GL267" s="100" t="str">
        <f t="shared" si="1342"/>
        <v>Elfenbenskusten</v>
      </c>
      <c r="GM267" s="100" t="str">
        <f t="shared" si="1342"/>
        <v>Haiti</v>
      </c>
      <c r="GN267" s="100" t="str">
        <f t="shared" si="1342"/>
        <v>Sydkorea</v>
      </c>
      <c r="GO267" s="100" t="str">
        <f t="shared" si="1342"/>
        <v>Australien</v>
      </c>
      <c r="GP267" s="100" t="str">
        <f t="shared" si="1342"/>
        <v>Irak</v>
      </c>
      <c r="GQ267" s="100" t="str">
        <f t="shared" si="1342"/>
        <v>Uzbekistan</v>
      </c>
      <c r="GR267" s="42" t="str">
        <f t="shared" si="1334"/>
        <v/>
      </c>
      <c r="GS267" s="42"/>
      <c r="GT267" s="42"/>
      <c r="GU267" s="42"/>
      <c r="GV267" s="42"/>
      <c r="GW267" s="42"/>
      <c r="GX267" s="42"/>
    </row>
    <row r="268" spans="1:206" ht="14.25" customHeight="1" x14ac:dyDescent="0.35">
      <c r="A268" s="42"/>
      <c r="B268" s="43"/>
      <c r="C268" s="43"/>
      <c r="D268" s="43"/>
      <c r="E268" s="44"/>
      <c r="F268" s="43"/>
      <c r="G268" s="44"/>
      <c r="H268" s="44"/>
      <c r="I268" s="44"/>
      <c r="J268" s="57"/>
      <c r="K268" s="58"/>
      <c r="L268" s="158"/>
      <c r="M268" s="46"/>
      <c r="N268" s="46"/>
      <c r="O268" s="42"/>
      <c r="P268" s="42"/>
      <c r="Q268" s="42"/>
      <c r="R268" s="42"/>
      <c r="S268" s="42"/>
      <c r="T268" s="42"/>
      <c r="U268" s="42"/>
      <c r="V268" s="43"/>
      <c r="W268" s="42"/>
      <c r="X268" s="44"/>
      <c r="Y268" s="44"/>
      <c r="Z268" s="44"/>
      <c r="AA268" s="44"/>
      <c r="AB268" s="47"/>
      <c r="AC268" s="48"/>
      <c r="AD268" s="42"/>
      <c r="AE268" s="14"/>
      <c r="AF268" s="14"/>
      <c r="AG268" s="14"/>
      <c r="AH268" s="14"/>
      <c r="AI268" s="44"/>
      <c r="AJ268" s="44"/>
      <c r="AK268" s="44"/>
      <c r="AL268" s="57"/>
      <c r="AM268" s="58"/>
      <c r="AN268" s="49"/>
      <c r="AO268" s="49"/>
      <c r="AP268" s="49"/>
      <c r="AQ268" s="49"/>
      <c r="AR268" s="49"/>
      <c r="AS268" s="49"/>
      <c r="AT268" s="49"/>
      <c r="AU268" s="49"/>
      <c r="AV268" s="49"/>
      <c r="AW268" s="49"/>
      <c r="AX268" s="49"/>
      <c r="AY268" s="49"/>
      <c r="AZ268" s="49"/>
      <c r="BA268" s="49"/>
      <c r="BB268" s="49"/>
      <c r="BC268" s="49"/>
      <c r="BD268" s="49"/>
      <c r="BE268" s="49"/>
      <c r="BF268" s="49"/>
      <c r="BG268" s="49"/>
      <c r="BH268" s="49"/>
      <c r="BI268" s="49"/>
      <c r="BJ268" s="49"/>
      <c r="BK268" s="49"/>
      <c r="BL268" s="49"/>
      <c r="BM268" s="49"/>
      <c r="BN268" s="49"/>
      <c r="BO268" s="49"/>
      <c r="BP268" s="49"/>
      <c r="BQ268" s="49"/>
      <c r="BR268" s="14"/>
      <c r="BS268" s="14"/>
      <c r="BT268" s="14"/>
      <c r="BU268" s="49"/>
      <c r="BV268" s="49"/>
      <c r="BW268" s="49"/>
      <c r="BX268" s="49"/>
      <c r="BY268" s="49"/>
      <c r="BZ268" s="49"/>
      <c r="CA268" s="49"/>
      <c r="CB268" s="14"/>
      <c r="CC268" s="49"/>
      <c r="CD268" s="49"/>
      <c r="CE268" s="14"/>
      <c r="CF268" s="14"/>
      <c r="CG268" s="49"/>
      <c r="CH268" s="49"/>
      <c r="CI268" s="49"/>
      <c r="CJ268" s="49"/>
      <c r="CK268" s="49"/>
      <c r="CL268" s="49"/>
      <c r="CM268" s="49"/>
      <c r="CN268" s="49"/>
      <c r="CO268" s="49"/>
      <c r="CP268" s="49"/>
      <c r="CQ268" s="49"/>
      <c r="CR268" s="49"/>
      <c r="CS268" s="49"/>
      <c r="CT268" s="49"/>
      <c r="CU268" s="49"/>
      <c r="CV268" s="49"/>
      <c r="CW268" s="49"/>
      <c r="CX268" s="49"/>
      <c r="CY268" s="14"/>
      <c r="CZ268" s="14"/>
      <c r="DA268" s="49"/>
      <c r="DB268" s="49"/>
      <c r="DC268" s="49"/>
      <c r="DD268" s="49"/>
      <c r="DE268" s="49"/>
      <c r="DF268" s="49"/>
      <c r="DG268" s="49"/>
      <c r="DH268" s="49"/>
      <c r="DI268" s="49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49"/>
      <c r="DU268" s="49"/>
      <c r="DV268" s="49"/>
      <c r="DW268" s="49"/>
      <c r="DX268" s="49"/>
      <c r="DY268" s="49"/>
      <c r="DZ268" s="49"/>
      <c r="EA268" s="49"/>
      <c r="EB268" s="49"/>
      <c r="EC268" s="49"/>
      <c r="ED268" s="49"/>
      <c r="EE268" s="49"/>
      <c r="EF268" s="49"/>
      <c r="EG268" s="49"/>
      <c r="EH268" s="49"/>
      <c r="EI268" s="49"/>
      <c r="EJ268" s="49"/>
      <c r="EK268" s="49"/>
      <c r="EL268" s="49"/>
      <c r="EM268" s="14"/>
      <c r="EN268" s="49"/>
      <c r="EO268" s="49"/>
      <c r="EP268" s="49"/>
      <c r="EQ268" s="49"/>
      <c r="ER268" s="49"/>
      <c r="ES268" s="49"/>
      <c r="ET268" s="49"/>
      <c r="EU268" s="49"/>
      <c r="EV268" s="49"/>
      <c r="EW268" s="49"/>
      <c r="EX268" s="49"/>
      <c r="EY268" s="49"/>
      <c r="EZ268" s="49"/>
      <c r="FA268" s="49"/>
      <c r="FB268" s="49"/>
      <c r="FC268" s="49"/>
      <c r="FD268" s="49"/>
      <c r="FE268" s="49"/>
      <c r="FF268" s="49"/>
      <c r="FG268" s="14"/>
      <c r="FH268" s="49"/>
      <c r="FI268" s="49"/>
      <c r="FJ268" s="14"/>
      <c r="FK268" s="42"/>
      <c r="FL268" s="42"/>
      <c r="FM268" s="42"/>
      <c r="FN268" s="42"/>
      <c r="FO268" s="42"/>
      <c r="FP268" s="42"/>
      <c r="FQ268" s="42"/>
      <c r="FR268" s="42"/>
      <c r="FS268" s="42"/>
      <c r="FT268" s="42"/>
      <c r="FU268" s="42"/>
      <c r="FV268" s="42"/>
      <c r="FW268" s="42"/>
      <c r="FX268" s="42"/>
      <c r="FY268" s="42"/>
      <c r="FZ268" s="44">
        <v>266</v>
      </c>
      <c r="GA268" s="44" t="str">
        <f t="shared" si="1332"/>
        <v>HGJCADEI</v>
      </c>
      <c r="GB268" s="44" t="s">
        <v>160</v>
      </c>
      <c r="GC268" s="44" t="s">
        <v>149</v>
      </c>
      <c r="GD268" s="44" t="s">
        <v>159</v>
      </c>
      <c r="GE268" s="44" t="s">
        <v>163</v>
      </c>
      <c r="GF268" s="44" t="s">
        <v>145</v>
      </c>
      <c r="GG268" s="44" t="s">
        <v>147</v>
      </c>
      <c r="GH268" s="44" t="s">
        <v>148</v>
      </c>
      <c r="GI268" s="44" t="s">
        <v>150</v>
      </c>
      <c r="GJ268" s="100" t="str">
        <f t="shared" ref="GJ268:GQ268" si="1343">VLOOKUP(GB268,$FM$3:$FN$15,2,FALSE)</f>
        <v>Saudiarabien</v>
      </c>
      <c r="GK268" s="100" t="str">
        <f t="shared" si="1343"/>
        <v>Iran</v>
      </c>
      <c r="GL268" s="100" t="str">
        <f t="shared" si="1343"/>
        <v>Österrike</v>
      </c>
      <c r="GM268" s="100" t="str">
        <f t="shared" si="1343"/>
        <v>Haiti</v>
      </c>
      <c r="GN268" s="100" t="str">
        <f t="shared" si="1343"/>
        <v>Sydkorea</v>
      </c>
      <c r="GO268" s="100" t="str">
        <f t="shared" si="1343"/>
        <v>Australien</v>
      </c>
      <c r="GP268" s="100" t="str">
        <f t="shared" si="1343"/>
        <v>Elfenbenskusten</v>
      </c>
      <c r="GQ268" s="100" t="str">
        <f t="shared" si="1343"/>
        <v>Irak</v>
      </c>
      <c r="GR268" s="42" t="str">
        <f t="shared" si="1334"/>
        <v/>
      </c>
      <c r="GS268" s="42"/>
      <c r="GT268" s="42"/>
      <c r="GU268" s="42"/>
      <c r="GV268" s="42"/>
      <c r="GW268" s="42"/>
      <c r="GX268" s="42"/>
    </row>
    <row r="269" spans="1:206" ht="14.25" customHeight="1" x14ac:dyDescent="0.35">
      <c r="A269" s="42"/>
      <c r="B269" s="43"/>
      <c r="C269" s="43"/>
      <c r="D269" s="43"/>
      <c r="E269" s="44"/>
      <c r="F269" s="43"/>
      <c r="G269" s="44"/>
      <c r="H269" s="44"/>
      <c r="I269" s="44"/>
      <c r="J269" s="57"/>
      <c r="K269" s="58"/>
      <c r="L269" s="158"/>
      <c r="M269" s="46"/>
      <c r="N269" s="46"/>
      <c r="O269" s="42"/>
      <c r="P269" s="42"/>
      <c r="Q269" s="42"/>
      <c r="R269" s="42"/>
      <c r="S269" s="42"/>
      <c r="T269" s="42"/>
      <c r="U269" s="42"/>
      <c r="V269" s="43"/>
      <c r="W269" s="42"/>
      <c r="X269" s="44"/>
      <c r="Y269" s="44"/>
      <c r="Z269" s="44"/>
      <c r="AA269" s="44"/>
      <c r="AB269" s="47"/>
      <c r="AC269" s="48"/>
      <c r="AD269" s="42"/>
      <c r="AE269" s="14"/>
      <c r="AF269" s="14"/>
      <c r="AG269" s="14"/>
      <c r="AH269" s="14"/>
      <c r="AI269" s="44"/>
      <c r="AJ269" s="44"/>
      <c r="AK269" s="44"/>
      <c r="AL269" s="57"/>
      <c r="AM269" s="58"/>
      <c r="AN269" s="49"/>
      <c r="AO269" s="49"/>
      <c r="AP269" s="49"/>
      <c r="AQ269" s="49"/>
      <c r="AR269" s="49"/>
      <c r="AS269" s="49"/>
      <c r="AT269" s="49"/>
      <c r="AU269" s="49"/>
      <c r="AV269" s="49"/>
      <c r="AW269" s="49"/>
      <c r="AX269" s="49"/>
      <c r="AY269" s="49"/>
      <c r="AZ269" s="49"/>
      <c r="BA269" s="49"/>
      <c r="BB269" s="49"/>
      <c r="BC269" s="49"/>
      <c r="BD269" s="49"/>
      <c r="BE269" s="49"/>
      <c r="BF269" s="49"/>
      <c r="BG269" s="49"/>
      <c r="BH269" s="49"/>
      <c r="BI269" s="49"/>
      <c r="BJ269" s="49"/>
      <c r="BK269" s="49"/>
      <c r="BL269" s="49"/>
      <c r="BM269" s="49"/>
      <c r="BN269" s="49"/>
      <c r="BO269" s="49"/>
      <c r="BP269" s="49"/>
      <c r="BQ269" s="49"/>
      <c r="BR269" s="14"/>
      <c r="BS269" s="14"/>
      <c r="BT269" s="14"/>
      <c r="BU269" s="49"/>
      <c r="BV269" s="49"/>
      <c r="BW269" s="49"/>
      <c r="BX269" s="49"/>
      <c r="BY269" s="49"/>
      <c r="BZ269" s="49"/>
      <c r="CA269" s="49"/>
      <c r="CB269" s="14"/>
      <c r="CC269" s="49"/>
      <c r="CD269" s="49"/>
      <c r="CE269" s="14"/>
      <c r="CF269" s="14"/>
      <c r="CG269" s="49"/>
      <c r="CH269" s="49"/>
      <c r="CI269" s="49"/>
      <c r="CJ269" s="49"/>
      <c r="CK269" s="49"/>
      <c r="CL269" s="49"/>
      <c r="CM269" s="49"/>
      <c r="CN269" s="49"/>
      <c r="CO269" s="49"/>
      <c r="CP269" s="49"/>
      <c r="CQ269" s="49"/>
      <c r="CR269" s="49"/>
      <c r="CS269" s="49"/>
      <c r="CT269" s="49"/>
      <c r="CU269" s="49"/>
      <c r="CV269" s="49"/>
      <c r="CW269" s="49"/>
      <c r="CX269" s="49"/>
      <c r="CY269" s="14"/>
      <c r="CZ269" s="14"/>
      <c r="DA269" s="49"/>
      <c r="DB269" s="49"/>
      <c r="DC269" s="49"/>
      <c r="DD269" s="49"/>
      <c r="DE269" s="49"/>
      <c r="DF269" s="49"/>
      <c r="DG269" s="49"/>
      <c r="DH269" s="49"/>
      <c r="DI269" s="49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49"/>
      <c r="DU269" s="49"/>
      <c r="DV269" s="49"/>
      <c r="DW269" s="49"/>
      <c r="DX269" s="49"/>
      <c r="DY269" s="49"/>
      <c r="DZ269" s="49"/>
      <c r="EA269" s="49"/>
      <c r="EB269" s="49"/>
      <c r="EC269" s="49"/>
      <c r="ED269" s="49"/>
      <c r="EE269" s="49"/>
      <c r="EF269" s="49"/>
      <c r="EG269" s="49"/>
      <c r="EH269" s="49"/>
      <c r="EI269" s="49"/>
      <c r="EJ269" s="49"/>
      <c r="EK269" s="49"/>
      <c r="EL269" s="49"/>
      <c r="EM269" s="14"/>
      <c r="EN269" s="49"/>
      <c r="EO269" s="49"/>
      <c r="EP269" s="49"/>
      <c r="EQ269" s="49"/>
      <c r="ER269" s="49"/>
      <c r="ES269" s="49"/>
      <c r="ET269" s="49"/>
      <c r="EU269" s="49"/>
      <c r="EV269" s="49"/>
      <c r="EW269" s="49"/>
      <c r="EX269" s="49"/>
      <c r="EY269" s="49"/>
      <c r="EZ269" s="49"/>
      <c r="FA269" s="49"/>
      <c r="FB269" s="49"/>
      <c r="FC269" s="49"/>
      <c r="FD269" s="49"/>
      <c r="FE269" s="49"/>
      <c r="FF269" s="49"/>
      <c r="FG269" s="14"/>
      <c r="FH269" s="49"/>
      <c r="FI269" s="49"/>
      <c r="FJ269" s="14"/>
      <c r="FK269" s="42"/>
      <c r="FL269" s="42"/>
      <c r="FM269" s="42"/>
      <c r="FN269" s="42"/>
      <c r="FO269" s="42"/>
      <c r="FP269" s="42"/>
      <c r="FQ269" s="42"/>
      <c r="FR269" s="42"/>
      <c r="FS269" s="42"/>
      <c r="FT269" s="42"/>
      <c r="FU269" s="42"/>
      <c r="FV269" s="42"/>
      <c r="FW269" s="42"/>
      <c r="FX269" s="42"/>
      <c r="FY269" s="42"/>
      <c r="FZ269" s="44">
        <v>267</v>
      </c>
      <c r="GA269" s="44" t="str">
        <f t="shared" si="1332"/>
        <v>CJEDAFLK</v>
      </c>
      <c r="GB269" s="44" t="s">
        <v>163</v>
      </c>
      <c r="GC269" s="44" t="s">
        <v>159</v>
      </c>
      <c r="GD269" s="44" t="s">
        <v>148</v>
      </c>
      <c r="GE269" s="44" t="s">
        <v>147</v>
      </c>
      <c r="GF269" s="44" t="s">
        <v>145</v>
      </c>
      <c r="GG269" s="44" t="s">
        <v>109</v>
      </c>
      <c r="GH269" s="44" t="s">
        <v>152</v>
      </c>
      <c r="GI269" s="44" t="s">
        <v>151</v>
      </c>
      <c r="GJ269" s="100" t="str">
        <f t="shared" ref="GJ269:GQ269" si="1344">VLOOKUP(GB269,$FM$3:$FN$15,2,FALSE)</f>
        <v>Haiti</v>
      </c>
      <c r="GK269" s="100" t="str">
        <f t="shared" si="1344"/>
        <v>Österrike</v>
      </c>
      <c r="GL269" s="100" t="str">
        <f t="shared" si="1344"/>
        <v>Elfenbenskusten</v>
      </c>
      <c r="GM269" s="100" t="str">
        <f t="shared" si="1344"/>
        <v>Australien</v>
      </c>
      <c r="GN269" s="100" t="str">
        <f t="shared" si="1344"/>
        <v>Sydkorea</v>
      </c>
      <c r="GO269" s="100" t="str">
        <f t="shared" si="1344"/>
        <v>Sverige</v>
      </c>
      <c r="GP269" s="100" t="str">
        <f t="shared" si="1344"/>
        <v>Ghana</v>
      </c>
      <c r="GQ269" s="100" t="str">
        <f t="shared" si="1344"/>
        <v>Uzbekistan</v>
      </c>
      <c r="GR269" s="42" t="str">
        <f t="shared" si="1334"/>
        <v/>
      </c>
      <c r="GS269" s="42"/>
      <c r="GT269" s="42"/>
      <c r="GU269" s="42"/>
      <c r="GV269" s="42"/>
      <c r="GW269" s="42"/>
      <c r="GX269" s="42"/>
    </row>
    <row r="270" spans="1:206" ht="14.25" customHeight="1" x14ac:dyDescent="0.35">
      <c r="A270" s="42"/>
      <c r="B270" s="43"/>
      <c r="C270" s="43"/>
      <c r="D270" s="43"/>
      <c r="E270" s="44"/>
      <c r="F270" s="43"/>
      <c r="G270" s="44"/>
      <c r="H270" s="44"/>
      <c r="I270" s="44"/>
      <c r="J270" s="57"/>
      <c r="K270" s="58"/>
      <c r="L270" s="158"/>
      <c r="M270" s="46"/>
      <c r="N270" s="46"/>
      <c r="O270" s="42"/>
      <c r="P270" s="42"/>
      <c r="Q270" s="42"/>
      <c r="R270" s="42"/>
      <c r="S270" s="42"/>
      <c r="T270" s="42"/>
      <c r="U270" s="42"/>
      <c r="V270" s="43"/>
      <c r="W270" s="42"/>
      <c r="X270" s="44"/>
      <c r="Y270" s="44"/>
      <c r="Z270" s="44"/>
      <c r="AA270" s="44"/>
      <c r="AB270" s="47"/>
      <c r="AC270" s="48"/>
      <c r="AD270" s="42"/>
      <c r="AE270" s="14"/>
      <c r="AF270" s="14"/>
      <c r="AG270" s="14"/>
      <c r="AH270" s="14"/>
      <c r="AI270" s="44"/>
      <c r="AJ270" s="44"/>
      <c r="AK270" s="44"/>
      <c r="AL270" s="57"/>
      <c r="AM270" s="58"/>
      <c r="AN270" s="49"/>
      <c r="AO270" s="49"/>
      <c r="AP270" s="49"/>
      <c r="AQ270" s="49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49"/>
      <c r="BD270" s="49"/>
      <c r="BE270" s="49"/>
      <c r="BF270" s="49"/>
      <c r="BG270" s="49"/>
      <c r="BH270" s="49"/>
      <c r="BI270" s="49"/>
      <c r="BJ270" s="49"/>
      <c r="BK270" s="49"/>
      <c r="BL270" s="49"/>
      <c r="BM270" s="49"/>
      <c r="BN270" s="49"/>
      <c r="BO270" s="49"/>
      <c r="BP270" s="49"/>
      <c r="BQ270" s="49"/>
      <c r="BR270" s="14"/>
      <c r="BS270" s="14"/>
      <c r="BT270" s="14"/>
      <c r="BU270" s="49"/>
      <c r="BV270" s="49"/>
      <c r="BW270" s="49"/>
      <c r="BX270" s="49"/>
      <c r="BY270" s="49"/>
      <c r="BZ270" s="49"/>
      <c r="CA270" s="49"/>
      <c r="CB270" s="14"/>
      <c r="CC270" s="49"/>
      <c r="CD270" s="49"/>
      <c r="CE270" s="14"/>
      <c r="CF270" s="14"/>
      <c r="CG270" s="49"/>
      <c r="CH270" s="49"/>
      <c r="CI270" s="49"/>
      <c r="CJ270" s="49"/>
      <c r="CK270" s="49"/>
      <c r="CL270" s="49"/>
      <c r="CM270" s="49"/>
      <c r="CN270" s="49"/>
      <c r="CO270" s="49"/>
      <c r="CP270" s="49"/>
      <c r="CQ270" s="49"/>
      <c r="CR270" s="49"/>
      <c r="CS270" s="49"/>
      <c r="CT270" s="49"/>
      <c r="CU270" s="49"/>
      <c r="CV270" s="49"/>
      <c r="CW270" s="49"/>
      <c r="CX270" s="49"/>
      <c r="CY270" s="14"/>
      <c r="CZ270" s="14"/>
      <c r="DA270" s="49"/>
      <c r="DB270" s="49"/>
      <c r="DC270" s="49"/>
      <c r="DD270" s="49"/>
      <c r="DE270" s="49"/>
      <c r="DF270" s="49"/>
      <c r="DG270" s="49"/>
      <c r="DH270" s="49"/>
      <c r="DI270" s="49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49"/>
      <c r="DU270" s="49"/>
      <c r="DV270" s="49"/>
      <c r="DW270" s="49"/>
      <c r="DX270" s="49"/>
      <c r="DY270" s="49"/>
      <c r="DZ270" s="49"/>
      <c r="EA270" s="49"/>
      <c r="EB270" s="49"/>
      <c r="EC270" s="49"/>
      <c r="ED270" s="49"/>
      <c r="EE270" s="49"/>
      <c r="EF270" s="49"/>
      <c r="EG270" s="49"/>
      <c r="EH270" s="49"/>
      <c r="EI270" s="49"/>
      <c r="EJ270" s="49"/>
      <c r="EK270" s="49"/>
      <c r="EL270" s="49"/>
      <c r="EM270" s="14"/>
      <c r="EN270" s="49"/>
      <c r="EO270" s="49"/>
      <c r="EP270" s="49"/>
      <c r="EQ270" s="49"/>
      <c r="ER270" s="49"/>
      <c r="ES270" s="49"/>
      <c r="ET270" s="49"/>
      <c r="EU270" s="49"/>
      <c r="EV270" s="49"/>
      <c r="EW270" s="49"/>
      <c r="EX270" s="49"/>
      <c r="EY270" s="49"/>
      <c r="EZ270" s="49"/>
      <c r="FA270" s="49"/>
      <c r="FB270" s="49"/>
      <c r="FC270" s="49"/>
      <c r="FD270" s="49"/>
      <c r="FE270" s="49"/>
      <c r="FF270" s="49"/>
      <c r="FG270" s="14"/>
      <c r="FH270" s="49"/>
      <c r="FI270" s="49"/>
      <c r="FJ270" s="14"/>
      <c r="FK270" s="42"/>
      <c r="FL270" s="42"/>
      <c r="FM270" s="42"/>
      <c r="FN270" s="42"/>
      <c r="FO270" s="42"/>
      <c r="FP270" s="42"/>
      <c r="FQ270" s="42"/>
      <c r="FR270" s="42"/>
      <c r="FS270" s="42"/>
      <c r="FT270" s="42"/>
      <c r="FU270" s="42"/>
      <c r="FV270" s="42"/>
      <c r="FW270" s="42"/>
      <c r="FX270" s="42"/>
      <c r="FY270" s="42"/>
      <c r="FZ270" s="44">
        <v>268</v>
      </c>
      <c r="GA270" s="44" t="str">
        <f t="shared" si="1332"/>
        <v>CEIDAFLK</v>
      </c>
      <c r="GB270" s="44" t="s">
        <v>163</v>
      </c>
      <c r="GC270" s="44" t="s">
        <v>148</v>
      </c>
      <c r="GD270" s="44" t="s">
        <v>150</v>
      </c>
      <c r="GE270" s="44" t="s">
        <v>147</v>
      </c>
      <c r="GF270" s="44" t="s">
        <v>145</v>
      </c>
      <c r="GG270" s="44" t="s">
        <v>109</v>
      </c>
      <c r="GH270" s="44" t="s">
        <v>152</v>
      </c>
      <c r="GI270" s="44" t="s">
        <v>151</v>
      </c>
      <c r="GJ270" s="100" t="str">
        <f t="shared" ref="GJ270:GQ270" si="1345">VLOOKUP(GB270,$FM$3:$FN$15,2,FALSE)</f>
        <v>Haiti</v>
      </c>
      <c r="GK270" s="100" t="str">
        <f t="shared" si="1345"/>
        <v>Elfenbenskusten</v>
      </c>
      <c r="GL270" s="100" t="str">
        <f t="shared" si="1345"/>
        <v>Irak</v>
      </c>
      <c r="GM270" s="100" t="str">
        <f t="shared" si="1345"/>
        <v>Australien</v>
      </c>
      <c r="GN270" s="100" t="str">
        <f t="shared" si="1345"/>
        <v>Sydkorea</v>
      </c>
      <c r="GO270" s="100" t="str">
        <f t="shared" si="1345"/>
        <v>Sverige</v>
      </c>
      <c r="GP270" s="100" t="str">
        <f t="shared" si="1345"/>
        <v>Ghana</v>
      </c>
      <c r="GQ270" s="100" t="str">
        <f t="shared" si="1345"/>
        <v>Uzbekistan</v>
      </c>
      <c r="GR270" s="42" t="str">
        <f t="shared" si="1334"/>
        <v/>
      </c>
      <c r="GS270" s="42"/>
      <c r="GT270" s="42"/>
      <c r="GU270" s="42"/>
      <c r="GV270" s="42"/>
      <c r="GW270" s="42"/>
      <c r="GX270" s="42"/>
    </row>
    <row r="271" spans="1:206" ht="14.25" customHeight="1" x14ac:dyDescent="0.35">
      <c r="A271" s="42"/>
      <c r="B271" s="43"/>
      <c r="C271" s="43"/>
      <c r="D271" s="43"/>
      <c r="E271" s="44"/>
      <c r="F271" s="43"/>
      <c r="G271" s="44"/>
      <c r="H271" s="44"/>
      <c r="I271" s="44"/>
      <c r="J271" s="57"/>
      <c r="K271" s="58"/>
      <c r="L271" s="158"/>
      <c r="M271" s="46"/>
      <c r="N271" s="46"/>
      <c r="O271" s="42"/>
      <c r="P271" s="42"/>
      <c r="Q271" s="42"/>
      <c r="R271" s="42"/>
      <c r="S271" s="42"/>
      <c r="T271" s="42"/>
      <c r="U271" s="42"/>
      <c r="V271" s="43"/>
      <c r="W271" s="42"/>
      <c r="X271" s="44"/>
      <c r="Y271" s="44"/>
      <c r="Z271" s="44"/>
      <c r="AA271" s="44"/>
      <c r="AB271" s="47"/>
      <c r="AC271" s="48"/>
      <c r="AD271" s="42"/>
      <c r="AE271" s="14"/>
      <c r="AF271" s="14"/>
      <c r="AG271" s="14"/>
      <c r="AH271" s="14"/>
      <c r="AI271" s="44"/>
      <c r="AJ271" s="44"/>
      <c r="AK271" s="44"/>
      <c r="AL271" s="57"/>
      <c r="AM271" s="58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9"/>
      <c r="BJ271" s="49"/>
      <c r="BK271" s="49"/>
      <c r="BL271" s="49"/>
      <c r="BM271" s="49"/>
      <c r="BN271" s="49"/>
      <c r="BO271" s="49"/>
      <c r="BP271" s="49"/>
      <c r="BQ271" s="49"/>
      <c r="BR271" s="14"/>
      <c r="BS271" s="14"/>
      <c r="BT271" s="14"/>
      <c r="BU271" s="49"/>
      <c r="BV271" s="49"/>
      <c r="BW271" s="49"/>
      <c r="BX271" s="49"/>
      <c r="BY271" s="49"/>
      <c r="BZ271" s="49"/>
      <c r="CA271" s="49"/>
      <c r="CB271" s="14"/>
      <c r="CC271" s="49"/>
      <c r="CD271" s="49"/>
      <c r="CE271" s="14"/>
      <c r="CF271" s="14"/>
      <c r="CG271" s="49"/>
      <c r="CH271" s="49"/>
      <c r="CI271" s="49"/>
      <c r="CJ271" s="49"/>
      <c r="CK271" s="49"/>
      <c r="CL271" s="49"/>
      <c r="CM271" s="49"/>
      <c r="CN271" s="49"/>
      <c r="CO271" s="49"/>
      <c r="CP271" s="49"/>
      <c r="CQ271" s="49"/>
      <c r="CR271" s="49"/>
      <c r="CS271" s="49"/>
      <c r="CT271" s="49"/>
      <c r="CU271" s="49"/>
      <c r="CV271" s="49"/>
      <c r="CW271" s="49"/>
      <c r="CX271" s="49"/>
      <c r="CY271" s="14"/>
      <c r="CZ271" s="14"/>
      <c r="DA271" s="49"/>
      <c r="DB271" s="49"/>
      <c r="DC271" s="49"/>
      <c r="DD271" s="49"/>
      <c r="DE271" s="49"/>
      <c r="DF271" s="49"/>
      <c r="DG271" s="49"/>
      <c r="DH271" s="49"/>
      <c r="DI271" s="49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49"/>
      <c r="DU271" s="49"/>
      <c r="DV271" s="49"/>
      <c r="DW271" s="49"/>
      <c r="DX271" s="49"/>
      <c r="DY271" s="49"/>
      <c r="DZ271" s="49"/>
      <c r="EA271" s="49"/>
      <c r="EB271" s="49"/>
      <c r="EC271" s="49"/>
      <c r="ED271" s="49"/>
      <c r="EE271" s="49"/>
      <c r="EF271" s="49"/>
      <c r="EG271" s="49"/>
      <c r="EH271" s="49"/>
      <c r="EI271" s="49"/>
      <c r="EJ271" s="49"/>
      <c r="EK271" s="49"/>
      <c r="EL271" s="49"/>
      <c r="EM271" s="14"/>
      <c r="EN271" s="49"/>
      <c r="EO271" s="49"/>
      <c r="EP271" s="49"/>
      <c r="EQ271" s="49"/>
      <c r="ER271" s="49"/>
      <c r="ES271" s="49"/>
      <c r="ET271" s="49"/>
      <c r="EU271" s="49"/>
      <c r="EV271" s="49"/>
      <c r="EW271" s="49"/>
      <c r="EX271" s="49"/>
      <c r="EY271" s="49"/>
      <c r="EZ271" s="49"/>
      <c r="FA271" s="49"/>
      <c r="FB271" s="49"/>
      <c r="FC271" s="49"/>
      <c r="FD271" s="49"/>
      <c r="FE271" s="49"/>
      <c r="FF271" s="49"/>
      <c r="FG271" s="14"/>
      <c r="FH271" s="49"/>
      <c r="FI271" s="49"/>
      <c r="FJ271" s="14"/>
      <c r="FK271" s="42"/>
      <c r="FL271" s="42"/>
      <c r="FM271" s="42"/>
      <c r="FN271" s="42"/>
      <c r="FO271" s="42"/>
      <c r="FP271" s="42"/>
      <c r="FQ271" s="42"/>
      <c r="FR271" s="42"/>
      <c r="FS271" s="42"/>
      <c r="FT271" s="42"/>
      <c r="FU271" s="42"/>
      <c r="FV271" s="42"/>
      <c r="FW271" s="42"/>
      <c r="FX271" s="42"/>
      <c r="FY271" s="42"/>
      <c r="FZ271" s="44">
        <v>269</v>
      </c>
      <c r="GA271" s="44" t="str">
        <f t="shared" si="1332"/>
        <v>CJEDAFLI</v>
      </c>
      <c r="GB271" s="44" t="s">
        <v>163</v>
      </c>
      <c r="GC271" s="44" t="s">
        <v>159</v>
      </c>
      <c r="GD271" s="44" t="s">
        <v>148</v>
      </c>
      <c r="GE271" s="44" t="s">
        <v>147</v>
      </c>
      <c r="GF271" s="44" t="s">
        <v>145</v>
      </c>
      <c r="GG271" s="44" t="s">
        <v>109</v>
      </c>
      <c r="GH271" s="44" t="s">
        <v>152</v>
      </c>
      <c r="GI271" s="44" t="s">
        <v>150</v>
      </c>
      <c r="GJ271" s="100" t="str">
        <f t="shared" ref="GJ271:GQ271" si="1346">VLOOKUP(GB271,$FM$3:$FN$15,2,FALSE)</f>
        <v>Haiti</v>
      </c>
      <c r="GK271" s="100" t="str">
        <f t="shared" si="1346"/>
        <v>Österrike</v>
      </c>
      <c r="GL271" s="100" t="str">
        <f t="shared" si="1346"/>
        <v>Elfenbenskusten</v>
      </c>
      <c r="GM271" s="100" t="str">
        <f t="shared" si="1346"/>
        <v>Australien</v>
      </c>
      <c r="GN271" s="100" t="str">
        <f t="shared" si="1346"/>
        <v>Sydkorea</v>
      </c>
      <c r="GO271" s="100" t="str">
        <f t="shared" si="1346"/>
        <v>Sverige</v>
      </c>
      <c r="GP271" s="100" t="str">
        <f t="shared" si="1346"/>
        <v>Ghana</v>
      </c>
      <c r="GQ271" s="100" t="str">
        <f t="shared" si="1346"/>
        <v>Irak</v>
      </c>
      <c r="GR271" s="42" t="str">
        <f t="shared" si="1334"/>
        <v/>
      </c>
      <c r="GS271" s="42"/>
      <c r="GT271" s="42"/>
      <c r="GU271" s="42"/>
      <c r="GV271" s="42"/>
      <c r="GW271" s="42"/>
      <c r="GX271" s="42"/>
    </row>
    <row r="272" spans="1:206" ht="14.25" customHeight="1" x14ac:dyDescent="0.35">
      <c r="A272" s="42"/>
      <c r="B272" s="43"/>
      <c r="C272" s="43"/>
      <c r="D272" s="43"/>
      <c r="E272" s="44"/>
      <c r="F272" s="43"/>
      <c r="G272" s="44"/>
      <c r="H272" s="44"/>
      <c r="I272" s="44"/>
      <c r="J272" s="57"/>
      <c r="K272" s="58"/>
      <c r="L272" s="158"/>
      <c r="M272" s="46"/>
      <c r="N272" s="46"/>
      <c r="O272" s="42"/>
      <c r="P272" s="42"/>
      <c r="Q272" s="42"/>
      <c r="R272" s="42"/>
      <c r="S272" s="42"/>
      <c r="T272" s="42"/>
      <c r="U272" s="42"/>
      <c r="V272" s="43"/>
      <c r="W272" s="42"/>
      <c r="X272" s="44"/>
      <c r="Y272" s="44"/>
      <c r="Z272" s="44"/>
      <c r="AA272" s="44"/>
      <c r="AB272" s="47"/>
      <c r="AC272" s="48"/>
      <c r="AD272" s="42"/>
      <c r="AE272" s="14"/>
      <c r="AF272" s="14"/>
      <c r="AG272" s="14"/>
      <c r="AH272" s="14"/>
      <c r="AI272" s="44"/>
      <c r="AJ272" s="44"/>
      <c r="AK272" s="44"/>
      <c r="AL272" s="57"/>
      <c r="AM272" s="58"/>
      <c r="AN272" s="49"/>
      <c r="AO272" s="49"/>
      <c r="AP272" s="49"/>
      <c r="AQ272" s="49"/>
      <c r="AR272" s="49"/>
      <c r="AS272" s="49"/>
      <c r="AT272" s="49"/>
      <c r="AU272" s="49"/>
      <c r="AV272" s="49"/>
      <c r="AW272" s="49"/>
      <c r="AX272" s="49"/>
      <c r="AY272" s="49"/>
      <c r="AZ272" s="49"/>
      <c r="BA272" s="49"/>
      <c r="BB272" s="49"/>
      <c r="BC272" s="49"/>
      <c r="BD272" s="49"/>
      <c r="BE272" s="49"/>
      <c r="BF272" s="49"/>
      <c r="BG272" s="49"/>
      <c r="BH272" s="49"/>
      <c r="BI272" s="49"/>
      <c r="BJ272" s="49"/>
      <c r="BK272" s="49"/>
      <c r="BL272" s="49"/>
      <c r="BM272" s="49"/>
      <c r="BN272" s="49"/>
      <c r="BO272" s="49"/>
      <c r="BP272" s="49"/>
      <c r="BQ272" s="49"/>
      <c r="BR272" s="14"/>
      <c r="BS272" s="14"/>
      <c r="BT272" s="14"/>
      <c r="BU272" s="49"/>
      <c r="BV272" s="49"/>
      <c r="BW272" s="49"/>
      <c r="BX272" s="49"/>
      <c r="BY272" s="49"/>
      <c r="BZ272" s="49"/>
      <c r="CA272" s="49"/>
      <c r="CB272" s="14"/>
      <c r="CC272" s="49"/>
      <c r="CD272" s="49"/>
      <c r="CE272" s="14"/>
      <c r="CF272" s="14"/>
      <c r="CG272" s="49"/>
      <c r="CH272" s="49"/>
      <c r="CI272" s="49"/>
      <c r="CJ272" s="49"/>
      <c r="CK272" s="49"/>
      <c r="CL272" s="49"/>
      <c r="CM272" s="49"/>
      <c r="CN272" s="49"/>
      <c r="CO272" s="49"/>
      <c r="CP272" s="49"/>
      <c r="CQ272" s="49"/>
      <c r="CR272" s="49"/>
      <c r="CS272" s="49"/>
      <c r="CT272" s="49"/>
      <c r="CU272" s="49"/>
      <c r="CV272" s="49"/>
      <c r="CW272" s="49"/>
      <c r="CX272" s="49"/>
      <c r="CY272" s="14"/>
      <c r="CZ272" s="14"/>
      <c r="DA272" s="49"/>
      <c r="DB272" s="49"/>
      <c r="DC272" s="49"/>
      <c r="DD272" s="49"/>
      <c r="DE272" s="49"/>
      <c r="DF272" s="49"/>
      <c r="DG272" s="49"/>
      <c r="DH272" s="49"/>
      <c r="DI272" s="49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49"/>
      <c r="DU272" s="49"/>
      <c r="DV272" s="49"/>
      <c r="DW272" s="49"/>
      <c r="DX272" s="49"/>
      <c r="DY272" s="49"/>
      <c r="DZ272" s="49"/>
      <c r="EA272" s="49"/>
      <c r="EB272" s="49"/>
      <c r="EC272" s="49"/>
      <c r="ED272" s="49"/>
      <c r="EE272" s="49"/>
      <c r="EF272" s="49"/>
      <c r="EG272" s="49"/>
      <c r="EH272" s="49"/>
      <c r="EI272" s="49"/>
      <c r="EJ272" s="49"/>
      <c r="EK272" s="49"/>
      <c r="EL272" s="49"/>
      <c r="EM272" s="14"/>
      <c r="EN272" s="49"/>
      <c r="EO272" s="49"/>
      <c r="EP272" s="49"/>
      <c r="EQ272" s="49"/>
      <c r="ER272" s="49"/>
      <c r="ES272" s="49"/>
      <c r="ET272" s="49"/>
      <c r="EU272" s="49"/>
      <c r="EV272" s="49"/>
      <c r="EW272" s="49"/>
      <c r="EX272" s="49"/>
      <c r="EY272" s="49"/>
      <c r="EZ272" s="49"/>
      <c r="FA272" s="49"/>
      <c r="FB272" s="49"/>
      <c r="FC272" s="49"/>
      <c r="FD272" s="49"/>
      <c r="FE272" s="49"/>
      <c r="FF272" s="49"/>
      <c r="FG272" s="14"/>
      <c r="FH272" s="49"/>
      <c r="FI272" s="49"/>
      <c r="FJ272" s="14"/>
      <c r="FK272" s="42"/>
      <c r="FL272" s="42"/>
      <c r="FM272" s="42"/>
      <c r="FN272" s="42"/>
      <c r="FO272" s="42"/>
      <c r="FP272" s="42"/>
      <c r="FQ272" s="42"/>
      <c r="FR272" s="42"/>
      <c r="FS272" s="42"/>
      <c r="FT272" s="42"/>
      <c r="FU272" s="42"/>
      <c r="FV272" s="42"/>
      <c r="FW272" s="42"/>
      <c r="FX272" s="42"/>
      <c r="FY272" s="42"/>
      <c r="FZ272" s="44">
        <v>270</v>
      </c>
      <c r="GA272" s="44" t="str">
        <f t="shared" si="1332"/>
        <v>CJEDAFIK</v>
      </c>
      <c r="GB272" s="44" t="s">
        <v>163</v>
      </c>
      <c r="GC272" s="44" t="s">
        <v>159</v>
      </c>
      <c r="GD272" s="44" t="s">
        <v>148</v>
      </c>
      <c r="GE272" s="44" t="s">
        <v>147</v>
      </c>
      <c r="GF272" s="44" t="s">
        <v>145</v>
      </c>
      <c r="GG272" s="44" t="s">
        <v>109</v>
      </c>
      <c r="GH272" s="44" t="s">
        <v>150</v>
      </c>
      <c r="GI272" s="44" t="s">
        <v>151</v>
      </c>
      <c r="GJ272" s="100" t="str">
        <f t="shared" ref="GJ272:GQ272" si="1347">VLOOKUP(GB272,$FM$3:$FN$15,2,FALSE)</f>
        <v>Haiti</v>
      </c>
      <c r="GK272" s="100" t="str">
        <f t="shared" si="1347"/>
        <v>Österrike</v>
      </c>
      <c r="GL272" s="100" t="str">
        <f t="shared" si="1347"/>
        <v>Elfenbenskusten</v>
      </c>
      <c r="GM272" s="100" t="str">
        <f t="shared" si="1347"/>
        <v>Australien</v>
      </c>
      <c r="GN272" s="100" t="str">
        <f t="shared" si="1347"/>
        <v>Sydkorea</v>
      </c>
      <c r="GO272" s="100" t="str">
        <f t="shared" si="1347"/>
        <v>Sverige</v>
      </c>
      <c r="GP272" s="100" t="str">
        <f t="shared" si="1347"/>
        <v>Irak</v>
      </c>
      <c r="GQ272" s="100" t="str">
        <f t="shared" si="1347"/>
        <v>Uzbekistan</v>
      </c>
      <c r="GR272" s="42" t="str">
        <f t="shared" si="1334"/>
        <v/>
      </c>
      <c r="GS272" s="42"/>
      <c r="GT272" s="42"/>
      <c r="GU272" s="42"/>
      <c r="GV272" s="42"/>
      <c r="GW272" s="42"/>
      <c r="GX272" s="42"/>
    </row>
    <row r="273" spans="1:206" ht="14.25" customHeight="1" x14ac:dyDescent="0.35">
      <c r="A273" s="42"/>
      <c r="B273" s="43"/>
      <c r="C273" s="43"/>
      <c r="D273" s="43"/>
      <c r="E273" s="44"/>
      <c r="F273" s="43"/>
      <c r="G273" s="44"/>
      <c r="H273" s="44"/>
      <c r="I273" s="44"/>
      <c r="J273" s="57"/>
      <c r="K273" s="58"/>
      <c r="L273" s="158"/>
      <c r="M273" s="46"/>
      <c r="N273" s="46"/>
      <c r="O273" s="42"/>
      <c r="P273" s="42"/>
      <c r="Q273" s="42"/>
      <c r="R273" s="42"/>
      <c r="S273" s="42"/>
      <c r="T273" s="42"/>
      <c r="U273" s="42"/>
      <c r="V273" s="43"/>
      <c r="W273" s="42"/>
      <c r="X273" s="44"/>
      <c r="Y273" s="44"/>
      <c r="Z273" s="44"/>
      <c r="AA273" s="44"/>
      <c r="AB273" s="47"/>
      <c r="AC273" s="48"/>
      <c r="AD273" s="42"/>
      <c r="AE273" s="14"/>
      <c r="AF273" s="14"/>
      <c r="AG273" s="14"/>
      <c r="AH273" s="14"/>
      <c r="AI273" s="44"/>
      <c r="AJ273" s="44"/>
      <c r="AK273" s="44"/>
      <c r="AL273" s="57"/>
      <c r="AM273" s="58"/>
      <c r="AN273" s="49"/>
      <c r="AO273" s="49"/>
      <c r="AP273" s="49"/>
      <c r="AQ273" s="49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49"/>
      <c r="BG273" s="49"/>
      <c r="BH273" s="49"/>
      <c r="BI273" s="49"/>
      <c r="BJ273" s="49"/>
      <c r="BK273" s="49"/>
      <c r="BL273" s="49"/>
      <c r="BM273" s="49"/>
      <c r="BN273" s="49"/>
      <c r="BO273" s="49"/>
      <c r="BP273" s="49"/>
      <c r="BQ273" s="49"/>
      <c r="BR273" s="14"/>
      <c r="BS273" s="14"/>
      <c r="BT273" s="14"/>
      <c r="BU273" s="49"/>
      <c r="BV273" s="49"/>
      <c r="BW273" s="49"/>
      <c r="BX273" s="49"/>
      <c r="BY273" s="49"/>
      <c r="BZ273" s="49"/>
      <c r="CA273" s="49"/>
      <c r="CB273" s="14"/>
      <c r="CC273" s="49"/>
      <c r="CD273" s="49"/>
      <c r="CE273" s="14"/>
      <c r="CF273" s="14"/>
      <c r="CG273" s="49"/>
      <c r="CH273" s="49"/>
      <c r="CI273" s="49"/>
      <c r="CJ273" s="49"/>
      <c r="CK273" s="49"/>
      <c r="CL273" s="49"/>
      <c r="CM273" s="49"/>
      <c r="CN273" s="49"/>
      <c r="CO273" s="49"/>
      <c r="CP273" s="49"/>
      <c r="CQ273" s="49"/>
      <c r="CR273" s="49"/>
      <c r="CS273" s="49"/>
      <c r="CT273" s="49"/>
      <c r="CU273" s="49"/>
      <c r="CV273" s="49"/>
      <c r="CW273" s="49"/>
      <c r="CX273" s="49"/>
      <c r="CY273" s="14"/>
      <c r="CZ273" s="14"/>
      <c r="DA273" s="49"/>
      <c r="DB273" s="49"/>
      <c r="DC273" s="49"/>
      <c r="DD273" s="49"/>
      <c r="DE273" s="49"/>
      <c r="DF273" s="49"/>
      <c r="DG273" s="49"/>
      <c r="DH273" s="49"/>
      <c r="DI273" s="49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49"/>
      <c r="DU273" s="49"/>
      <c r="DV273" s="49"/>
      <c r="DW273" s="49"/>
      <c r="DX273" s="49"/>
      <c r="DY273" s="49"/>
      <c r="DZ273" s="49"/>
      <c r="EA273" s="49"/>
      <c r="EB273" s="49"/>
      <c r="EC273" s="49"/>
      <c r="ED273" s="49"/>
      <c r="EE273" s="49"/>
      <c r="EF273" s="49"/>
      <c r="EG273" s="49"/>
      <c r="EH273" s="49"/>
      <c r="EI273" s="49"/>
      <c r="EJ273" s="49"/>
      <c r="EK273" s="49"/>
      <c r="EL273" s="49"/>
      <c r="EM273" s="14"/>
      <c r="EN273" s="49"/>
      <c r="EO273" s="49"/>
      <c r="EP273" s="49"/>
      <c r="EQ273" s="49"/>
      <c r="ER273" s="49"/>
      <c r="ES273" s="49"/>
      <c r="ET273" s="49"/>
      <c r="EU273" s="49"/>
      <c r="EV273" s="49"/>
      <c r="EW273" s="49"/>
      <c r="EX273" s="49"/>
      <c r="EY273" s="49"/>
      <c r="EZ273" s="49"/>
      <c r="FA273" s="49"/>
      <c r="FB273" s="49"/>
      <c r="FC273" s="49"/>
      <c r="FD273" s="49"/>
      <c r="FE273" s="49"/>
      <c r="FF273" s="49"/>
      <c r="FG273" s="14"/>
      <c r="FH273" s="49"/>
      <c r="FI273" s="49"/>
      <c r="FJ273" s="14"/>
      <c r="FK273" s="42"/>
      <c r="FL273" s="42"/>
      <c r="FM273" s="42"/>
      <c r="FN273" s="42"/>
      <c r="FO273" s="42"/>
      <c r="FP273" s="42"/>
      <c r="FQ273" s="42"/>
      <c r="FR273" s="42"/>
      <c r="FS273" s="42"/>
      <c r="FT273" s="42"/>
      <c r="FU273" s="42"/>
      <c r="FV273" s="42"/>
      <c r="FW273" s="42"/>
      <c r="FX273" s="42"/>
      <c r="FY273" s="42"/>
      <c r="FZ273" s="44">
        <v>271</v>
      </c>
      <c r="GA273" s="44" t="str">
        <f t="shared" si="1332"/>
        <v>HEFCADLK</v>
      </c>
      <c r="GB273" s="44" t="s">
        <v>160</v>
      </c>
      <c r="GC273" s="44" t="s">
        <v>148</v>
      </c>
      <c r="GD273" s="44" t="s">
        <v>109</v>
      </c>
      <c r="GE273" s="44" t="s">
        <v>163</v>
      </c>
      <c r="GF273" s="44" t="s">
        <v>145</v>
      </c>
      <c r="GG273" s="44" t="s">
        <v>147</v>
      </c>
      <c r="GH273" s="44" t="s">
        <v>152</v>
      </c>
      <c r="GI273" s="44" t="s">
        <v>151</v>
      </c>
      <c r="GJ273" s="100" t="str">
        <f t="shared" ref="GJ273:GQ273" si="1348">VLOOKUP(GB273,$FM$3:$FN$15,2,FALSE)</f>
        <v>Saudiarabien</v>
      </c>
      <c r="GK273" s="100" t="str">
        <f t="shared" si="1348"/>
        <v>Elfenbenskusten</v>
      </c>
      <c r="GL273" s="100" t="str">
        <f t="shared" si="1348"/>
        <v>Sverige</v>
      </c>
      <c r="GM273" s="100" t="str">
        <f t="shared" si="1348"/>
        <v>Haiti</v>
      </c>
      <c r="GN273" s="100" t="str">
        <f t="shared" si="1348"/>
        <v>Sydkorea</v>
      </c>
      <c r="GO273" s="100" t="str">
        <f t="shared" si="1348"/>
        <v>Australien</v>
      </c>
      <c r="GP273" s="100" t="str">
        <f t="shared" si="1348"/>
        <v>Ghana</v>
      </c>
      <c r="GQ273" s="100" t="str">
        <f t="shared" si="1348"/>
        <v>Uzbekistan</v>
      </c>
      <c r="GR273" s="42" t="str">
        <f t="shared" si="1334"/>
        <v/>
      </c>
      <c r="GS273" s="42"/>
      <c r="GT273" s="42"/>
      <c r="GU273" s="42"/>
      <c r="GV273" s="42"/>
      <c r="GW273" s="42"/>
      <c r="GX273" s="42"/>
    </row>
    <row r="274" spans="1:206" ht="14.25" customHeight="1" x14ac:dyDescent="0.35">
      <c r="A274" s="42"/>
      <c r="B274" s="43"/>
      <c r="C274" s="43"/>
      <c r="D274" s="43"/>
      <c r="E274" s="44"/>
      <c r="F274" s="43"/>
      <c r="G274" s="44"/>
      <c r="H274" s="44"/>
      <c r="I274" s="44"/>
      <c r="J274" s="57"/>
      <c r="K274" s="58"/>
      <c r="L274" s="158"/>
      <c r="M274" s="46"/>
      <c r="N274" s="46"/>
      <c r="O274" s="42"/>
      <c r="P274" s="42"/>
      <c r="Q274" s="42"/>
      <c r="R274" s="42"/>
      <c r="S274" s="42"/>
      <c r="T274" s="42"/>
      <c r="U274" s="42"/>
      <c r="V274" s="43"/>
      <c r="W274" s="42"/>
      <c r="X274" s="44"/>
      <c r="Y274" s="44"/>
      <c r="Z274" s="44"/>
      <c r="AA274" s="44"/>
      <c r="AB274" s="47"/>
      <c r="AC274" s="48"/>
      <c r="AD274" s="42"/>
      <c r="AE274" s="14"/>
      <c r="AF274" s="14"/>
      <c r="AG274" s="14"/>
      <c r="AH274" s="14"/>
      <c r="AI274" s="44"/>
      <c r="AJ274" s="44"/>
      <c r="AK274" s="44"/>
      <c r="AL274" s="57"/>
      <c r="AM274" s="58"/>
      <c r="AN274" s="49"/>
      <c r="AO274" s="49"/>
      <c r="AP274" s="49"/>
      <c r="AQ274" s="49"/>
      <c r="AR274" s="49"/>
      <c r="AS274" s="49"/>
      <c r="AT274" s="49"/>
      <c r="AU274" s="49"/>
      <c r="AV274" s="49"/>
      <c r="AW274" s="49"/>
      <c r="AX274" s="49"/>
      <c r="AY274" s="49"/>
      <c r="AZ274" s="49"/>
      <c r="BA274" s="49"/>
      <c r="BB274" s="49"/>
      <c r="BC274" s="49"/>
      <c r="BD274" s="49"/>
      <c r="BE274" s="49"/>
      <c r="BF274" s="49"/>
      <c r="BG274" s="49"/>
      <c r="BH274" s="49"/>
      <c r="BI274" s="49"/>
      <c r="BJ274" s="49"/>
      <c r="BK274" s="49"/>
      <c r="BL274" s="49"/>
      <c r="BM274" s="49"/>
      <c r="BN274" s="49"/>
      <c r="BO274" s="49"/>
      <c r="BP274" s="49"/>
      <c r="BQ274" s="49"/>
      <c r="BR274" s="14"/>
      <c r="BS274" s="14"/>
      <c r="BT274" s="14"/>
      <c r="BU274" s="49"/>
      <c r="BV274" s="49"/>
      <c r="BW274" s="49"/>
      <c r="BX274" s="49"/>
      <c r="BY274" s="49"/>
      <c r="BZ274" s="49"/>
      <c r="CA274" s="49"/>
      <c r="CB274" s="14"/>
      <c r="CC274" s="49"/>
      <c r="CD274" s="49"/>
      <c r="CE274" s="14"/>
      <c r="CF274" s="14"/>
      <c r="CG274" s="49"/>
      <c r="CH274" s="49"/>
      <c r="CI274" s="49"/>
      <c r="CJ274" s="49"/>
      <c r="CK274" s="49"/>
      <c r="CL274" s="49"/>
      <c r="CM274" s="49"/>
      <c r="CN274" s="49"/>
      <c r="CO274" s="49"/>
      <c r="CP274" s="49"/>
      <c r="CQ274" s="49"/>
      <c r="CR274" s="49"/>
      <c r="CS274" s="49"/>
      <c r="CT274" s="49"/>
      <c r="CU274" s="49"/>
      <c r="CV274" s="49"/>
      <c r="CW274" s="49"/>
      <c r="CX274" s="49"/>
      <c r="CY274" s="14"/>
      <c r="CZ274" s="14"/>
      <c r="DA274" s="49"/>
      <c r="DB274" s="49"/>
      <c r="DC274" s="49"/>
      <c r="DD274" s="49"/>
      <c r="DE274" s="49"/>
      <c r="DF274" s="49"/>
      <c r="DG274" s="49"/>
      <c r="DH274" s="49"/>
      <c r="DI274" s="49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49"/>
      <c r="DU274" s="49"/>
      <c r="DV274" s="49"/>
      <c r="DW274" s="49"/>
      <c r="DX274" s="49"/>
      <c r="DY274" s="49"/>
      <c r="DZ274" s="49"/>
      <c r="EA274" s="49"/>
      <c r="EB274" s="49"/>
      <c r="EC274" s="49"/>
      <c r="ED274" s="49"/>
      <c r="EE274" s="49"/>
      <c r="EF274" s="49"/>
      <c r="EG274" s="49"/>
      <c r="EH274" s="49"/>
      <c r="EI274" s="49"/>
      <c r="EJ274" s="49"/>
      <c r="EK274" s="49"/>
      <c r="EL274" s="49"/>
      <c r="EM274" s="14"/>
      <c r="EN274" s="49"/>
      <c r="EO274" s="49"/>
      <c r="EP274" s="49"/>
      <c r="EQ274" s="49"/>
      <c r="ER274" s="49"/>
      <c r="ES274" s="49"/>
      <c r="ET274" s="49"/>
      <c r="EU274" s="49"/>
      <c r="EV274" s="49"/>
      <c r="EW274" s="49"/>
      <c r="EX274" s="49"/>
      <c r="EY274" s="49"/>
      <c r="EZ274" s="49"/>
      <c r="FA274" s="49"/>
      <c r="FB274" s="49"/>
      <c r="FC274" s="49"/>
      <c r="FD274" s="49"/>
      <c r="FE274" s="49"/>
      <c r="FF274" s="49"/>
      <c r="FG274" s="14"/>
      <c r="FH274" s="49"/>
      <c r="FI274" s="49"/>
      <c r="FJ274" s="14"/>
      <c r="FK274" s="42"/>
      <c r="FL274" s="42"/>
      <c r="FM274" s="42"/>
      <c r="FN274" s="42"/>
      <c r="FO274" s="42"/>
      <c r="FP274" s="42"/>
      <c r="FQ274" s="42"/>
      <c r="FR274" s="42"/>
      <c r="FS274" s="42"/>
      <c r="FT274" s="42"/>
      <c r="FU274" s="42"/>
      <c r="FV274" s="42"/>
      <c r="FW274" s="42"/>
      <c r="FX274" s="42"/>
      <c r="FY274" s="42"/>
      <c r="FZ274" s="44">
        <v>272</v>
      </c>
      <c r="GA274" s="44" t="str">
        <f t="shared" si="1332"/>
        <v>HJFCADLE</v>
      </c>
      <c r="GB274" s="44" t="s">
        <v>160</v>
      </c>
      <c r="GC274" s="44" t="s">
        <v>159</v>
      </c>
      <c r="GD274" s="44" t="s">
        <v>109</v>
      </c>
      <c r="GE274" s="44" t="s">
        <v>163</v>
      </c>
      <c r="GF274" s="44" t="s">
        <v>145</v>
      </c>
      <c r="GG274" s="44" t="s">
        <v>147</v>
      </c>
      <c r="GH274" s="44" t="s">
        <v>152</v>
      </c>
      <c r="GI274" s="44" t="s">
        <v>148</v>
      </c>
      <c r="GJ274" s="100" t="str">
        <f t="shared" ref="GJ274:GQ274" si="1349">VLOOKUP(GB274,$FM$3:$FN$15,2,FALSE)</f>
        <v>Saudiarabien</v>
      </c>
      <c r="GK274" s="100" t="str">
        <f t="shared" si="1349"/>
        <v>Österrike</v>
      </c>
      <c r="GL274" s="100" t="str">
        <f t="shared" si="1349"/>
        <v>Sverige</v>
      </c>
      <c r="GM274" s="100" t="str">
        <f t="shared" si="1349"/>
        <v>Haiti</v>
      </c>
      <c r="GN274" s="100" t="str">
        <f t="shared" si="1349"/>
        <v>Sydkorea</v>
      </c>
      <c r="GO274" s="100" t="str">
        <f t="shared" si="1349"/>
        <v>Australien</v>
      </c>
      <c r="GP274" s="100" t="str">
        <f t="shared" si="1349"/>
        <v>Ghana</v>
      </c>
      <c r="GQ274" s="100" t="str">
        <f t="shared" si="1349"/>
        <v>Elfenbenskusten</v>
      </c>
      <c r="GR274" s="42" t="str">
        <f t="shared" si="1334"/>
        <v/>
      </c>
      <c r="GS274" s="42"/>
      <c r="GT274" s="42"/>
      <c r="GU274" s="42"/>
      <c r="GV274" s="42"/>
      <c r="GW274" s="42"/>
      <c r="GX274" s="42"/>
    </row>
    <row r="275" spans="1:206" ht="14.25" customHeight="1" x14ac:dyDescent="0.35">
      <c r="A275" s="42"/>
      <c r="B275" s="43"/>
      <c r="C275" s="43"/>
      <c r="D275" s="43"/>
      <c r="E275" s="44"/>
      <c r="F275" s="43"/>
      <c r="G275" s="44"/>
      <c r="H275" s="44"/>
      <c r="I275" s="44"/>
      <c r="J275" s="57"/>
      <c r="K275" s="58"/>
      <c r="L275" s="158"/>
      <c r="M275" s="46"/>
      <c r="N275" s="46"/>
      <c r="O275" s="42"/>
      <c r="P275" s="42"/>
      <c r="Q275" s="42"/>
      <c r="R275" s="42"/>
      <c r="S275" s="42"/>
      <c r="T275" s="42"/>
      <c r="U275" s="42"/>
      <c r="V275" s="43"/>
      <c r="W275" s="42"/>
      <c r="X275" s="44"/>
      <c r="Y275" s="44"/>
      <c r="Z275" s="44"/>
      <c r="AA275" s="44"/>
      <c r="AB275" s="47"/>
      <c r="AC275" s="48"/>
      <c r="AD275" s="42"/>
      <c r="AE275" s="14"/>
      <c r="AF275" s="14"/>
      <c r="AG275" s="14"/>
      <c r="AH275" s="14"/>
      <c r="AI275" s="44"/>
      <c r="AJ275" s="44"/>
      <c r="AK275" s="44"/>
      <c r="AL275" s="57"/>
      <c r="AM275" s="58"/>
      <c r="AN275" s="49"/>
      <c r="AO275" s="49"/>
      <c r="AP275" s="49"/>
      <c r="AQ275" s="49"/>
      <c r="AR275" s="49"/>
      <c r="AS275" s="49"/>
      <c r="AT275" s="49"/>
      <c r="AU275" s="49"/>
      <c r="AV275" s="49"/>
      <c r="AW275" s="49"/>
      <c r="AX275" s="49"/>
      <c r="AY275" s="49"/>
      <c r="AZ275" s="49"/>
      <c r="BA275" s="49"/>
      <c r="BB275" s="49"/>
      <c r="BC275" s="49"/>
      <c r="BD275" s="49"/>
      <c r="BE275" s="49"/>
      <c r="BF275" s="49"/>
      <c r="BG275" s="49"/>
      <c r="BH275" s="49"/>
      <c r="BI275" s="49"/>
      <c r="BJ275" s="49"/>
      <c r="BK275" s="49"/>
      <c r="BL275" s="49"/>
      <c r="BM275" s="49"/>
      <c r="BN275" s="49"/>
      <c r="BO275" s="49"/>
      <c r="BP275" s="49"/>
      <c r="BQ275" s="49"/>
      <c r="BR275" s="14"/>
      <c r="BS275" s="14"/>
      <c r="BT275" s="14"/>
      <c r="BU275" s="49"/>
      <c r="BV275" s="49"/>
      <c r="BW275" s="49"/>
      <c r="BX275" s="49"/>
      <c r="BY275" s="49"/>
      <c r="BZ275" s="49"/>
      <c r="CA275" s="49"/>
      <c r="CB275" s="14"/>
      <c r="CC275" s="49"/>
      <c r="CD275" s="49"/>
      <c r="CE275" s="14"/>
      <c r="CF275" s="14"/>
      <c r="CG275" s="49"/>
      <c r="CH275" s="49"/>
      <c r="CI275" s="49"/>
      <c r="CJ275" s="49"/>
      <c r="CK275" s="49"/>
      <c r="CL275" s="49"/>
      <c r="CM275" s="49"/>
      <c r="CN275" s="49"/>
      <c r="CO275" s="49"/>
      <c r="CP275" s="49"/>
      <c r="CQ275" s="49"/>
      <c r="CR275" s="49"/>
      <c r="CS275" s="49"/>
      <c r="CT275" s="49"/>
      <c r="CU275" s="49"/>
      <c r="CV275" s="49"/>
      <c r="CW275" s="49"/>
      <c r="CX275" s="49"/>
      <c r="CY275" s="14"/>
      <c r="CZ275" s="14"/>
      <c r="DA275" s="49"/>
      <c r="DB275" s="49"/>
      <c r="DC275" s="49"/>
      <c r="DD275" s="49"/>
      <c r="DE275" s="49"/>
      <c r="DF275" s="49"/>
      <c r="DG275" s="49"/>
      <c r="DH275" s="49"/>
      <c r="DI275" s="49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49"/>
      <c r="DU275" s="49"/>
      <c r="DV275" s="49"/>
      <c r="DW275" s="49"/>
      <c r="DX275" s="49"/>
      <c r="DY275" s="49"/>
      <c r="DZ275" s="49"/>
      <c r="EA275" s="49"/>
      <c r="EB275" s="49"/>
      <c r="EC275" s="49"/>
      <c r="ED275" s="49"/>
      <c r="EE275" s="49"/>
      <c r="EF275" s="49"/>
      <c r="EG275" s="49"/>
      <c r="EH275" s="49"/>
      <c r="EI275" s="49"/>
      <c r="EJ275" s="49"/>
      <c r="EK275" s="49"/>
      <c r="EL275" s="49"/>
      <c r="EM275" s="14"/>
      <c r="EN275" s="49"/>
      <c r="EO275" s="49"/>
      <c r="EP275" s="49"/>
      <c r="EQ275" s="49"/>
      <c r="ER275" s="49"/>
      <c r="ES275" s="49"/>
      <c r="ET275" s="49"/>
      <c r="EU275" s="49"/>
      <c r="EV275" s="49"/>
      <c r="EW275" s="49"/>
      <c r="EX275" s="49"/>
      <c r="EY275" s="49"/>
      <c r="EZ275" s="49"/>
      <c r="FA275" s="49"/>
      <c r="FB275" s="49"/>
      <c r="FC275" s="49"/>
      <c r="FD275" s="49"/>
      <c r="FE275" s="49"/>
      <c r="FF275" s="49"/>
      <c r="FG275" s="14"/>
      <c r="FH275" s="49"/>
      <c r="FI275" s="49"/>
      <c r="FJ275" s="14"/>
      <c r="FK275" s="42"/>
      <c r="FL275" s="42"/>
      <c r="FM275" s="42"/>
      <c r="FN275" s="42"/>
      <c r="FO275" s="42"/>
      <c r="FP275" s="42"/>
      <c r="FQ275" s="42"/>
      <c r="FR275" s="42"/>
      <c r="FS275" s="42"/>
      <c r="FT275" s="42"/>
      <c r="FU275" s="42"/>
      <c r="FV275" s="42"/>
      <c r="FW275" s="42"/>
      <c r="FX275" s="42"/>
      <c r="FY275" s="42"/>
      <c r="FZ275" s="44">
        <v>273</v>
      </c>
      <c r="GA275" s="44" t="str">
        <f t="shared" si="1332"/>
        <v>HJECAFDK</v>
      </c>
      <c r="GB275" s="44" t="s">
        <v>160</v>
      </c>
      <c r="GC275" s="44" t="s">
        <v>159</v>
      </c>
      <c r="GD275" s="44" t="s">
        <v>148</v>
      </c>
      <c r="GE275" s="44" t="s">
        <v>163</v>
      </c>
      <c r="GF275" s="44" t="s">
        <v>145</v>
      </c>
      <c r="GG275" s="44" t="s">
        <v>109</v>
      </c>
      <c r="GH275" s="44" t="s">
        <v>147</v>
      </c>
      <c r="GI275" s="44" t="s">
        <v>151</v>
      </c>
      <c r="GJ275" s="100" t="str">
        <f t="shared" ref="GJ275:GQ275" si="1350">VLOOKUP(GB275,$FM$3:$FN$15,2,FALSE)</f>
        <v>Saudiarabien</v>
      </c>
      <c r="GK275" s="100" t="str">
        <f t="shared" si="1350"/>
        <v>Österrike</v>
      </c>
      <c r="GL275" s="100" t="str">
        <f t="shared" si="1350"/>
        <v>Elfenbenskusten</v>
      </c>
      <c r="GM275" s="100" t="str">
        <f t="shared" si="1350"/>
        <v>Haiti</v>
      </c>
      <c r="GN275" s="100" t="str">
        <f t="shared" si="1350"/>
        <v>Sydkorea</v>
      </c>
      <c r="GO275" s="100" t="str">
        <f t="shared" si="1350"/>
        <v>Sverige</v>
      </c>
      <c r="GP275" s="100" t="str">
        <f t="shared" si="1350"/>
        <v>Australien</v>
      </c>
      <c r="GQ275" s="100" t="str">
        <f t="shared" si="1350"/>
        <v>Uzbekistan</v>
      </c>
      <c r="GR275" s="42" t="str">
        <f t="shared" si="1334"/>
        <v/>
      </c>
      <c r="GS275" s="42"/>
      <c r="GT275" s="42"/>
      <c r="GU275" s="42"/>
      <c r="GV275" s="42"/>
      <c r="GW275" s="42"/>
      <c r="GX275" s="42"/>
    </row>
    <row r="276" spans="1:206" ht="14.25" customHeight="1" x14ac:dyDescent="0.35">
      <c r="A276" s="42"/>
      <c r="B276" s="43"/>
      <c r="C276" s="43"/>
      <c r="D276" s="43"/>
      <c r="E276" s="44"/>
      <c r="F276" s="43"/>
      <c r="G276" s="44"/>
      <c r="H276" s="44"/>
      <c r="I276" s="44"/>
      <c r="J276" s="57"/>
      <c r="K276" s="58"/>
      <c r="L276" s="158"/>
      <c r="M276" s="46"/>
      <c r="N276" s="46"/>
      <c r="O276" s="42"/>
      <c r="P276" s="42"/>
      <c r="Q276" s="42"/>
      <c r="R276" s="42"/>
      <c r="S276" s="42"/>
      <c r="T276" s="42"/>
      <c r="U276" s="42"/>
      <c r="V276" s="43"/>
      <c r="W276" s="42"/>
      <c r="X276" s="44"/>
      <c r="Y276" s="44"/>
      <c r="Z276" s="44"/>
      <c r="AA276" s="44"/>
      <c r="AB276" s="47"/>
      <c r="AC276" s="48"/>
      <c r="AD276" s="42"/>
      <c r="AE276" s="14"/>
      <c r="AF276" s="14"/>
      <c r="AG276" s="14"/>
      <c r="AH276" s="14"/>
      <c r="AI276" s="44"/>
      <c r="AJ276" s="44"/>
      <c r="AK276" s="44"/>
      <c r="AL276" s="57"/>
      <c r="AM276" s="58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49"/>
      <c r="BD276" s="49"/>
      <c r="BE276" s="49"/>
      <c r="BF276" s="49"/>
      <c r="BG276" s="49"/>
      <c r="BH276" s="49"/>
      <c r="BI276" s="49"/>
      <c r="BJ276" s="49"/>
      <c r="BK276" s="49"/>
      <c r="BL276" s="49"/>
      <c r="BM276" s="49"/>
      <c r="BN276" s="49"/>
      <c r="BO276" s="49"/>
      <c r="BP276" s="49"/>
      <c r="BQ276" s="49"/>
      <c r="BR276" s="14"/>
      <c r="BS276" s="14"/>
      <c r="BT276" s="14"/>
      <c r="BU276" s="49"/>
      <c r="BV276" s="49"/>
      <c r="BW276" s="49"/>
      <c r="BX276" s="49"/>
      <c r="BY276" s="49"/>
      <c r="BZ276" s="49"/>
      <c r="CA276" s="49"/>
      <c r="CB276" s="14"/>
      <c r="CC276" s="49"/>
      <c r="CD276" s="49"/>
      <c r="CE276" s="14"/>
      <c r="CF276" s="14"/>
      <c r="CG276" s="49"/>
      <c r="CH276" s="49"/>
      <c r="CI276" s="49"/>
      <c r="CJ276" s="49"/>
      <c r="CK276" s="49"/>
      <c r="CL276" s="49"/>
      <c r="CM276" s="49"/>
      <c r="CN276" s="49"/>
      <c r="CO276" s="49"/>
      <c r="CP276" s="49"/>
      <c r="CQ276" s="49"/>
      <c r="CR276" s="49"/>
      <c r="CS276" s="49"/>
      <c r="CT276" s="49"/>
      <c r="CU276" s="49"/>
      <c r="CV276" s="49"/>
      <c r="CW276" s="49"/>
      <c r="CX276" s="49"/>
      <c r="CY276" s="14"/>
      <c r="CZ276" s="14"/>
      <c r="DA276" s="49"/>
      <c r="DB276" s="49"/>
      <c r="DC276" s="49"/>
      <c r="DD276" s="49"/>
      <c r="DE276" s="49"/>
      <c r="DF276" s="49"/>
      <c r="DG276" s="49"/>
      <c r="DH276" s="49"/>
      <c r="DI276" s="49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49"/>
      <c r="DU276" s="49"/>
      <c r="DV276" s="49"/>
      <c r="DW276" s="49"/>
      <c r="DX276" s="49"/>
      <c r="DY276" s="49"/>
      <c r="DZ276" s="49"/>
      <c r="EA276" s="49"/>
      <c r="EB276" s="49"/>
      <c r="EC276" s="49"/>
      <c r="ED276" s="49"/>
      <c r="EE276" s="49"/>
      <c r="EF276" s="49"/>
      <c r="EG276" s="49"/>
      <c r="EH276" s="49"/>
      <c r="EI276" s="49"/>
      <c r="EJ276" s="49"/>
      <c r="EK276" s="49"/>
      <c r="EL276" s="49"/>
      <c r="EM276" s="14"/>
      <c r="EN276" s="49"/>
      <c r="EO276" s="49"/>
      <c r="EP276" s="49"/>
      <c r="EQ276" s="49"/>
      <c r="ER276" s="49"/>
      <c r="ES276" s="49"/>
      <c r="ET276" s="49"/>
      <c r="EU276" s="49"/>
      <c r="EV276" s="49"/>
      <c r="EW276" s="49"/>
      <c r="EX276" s="49"/>
      <c r="EY276" s="49"/>
      <c r="EZ276" s="49"/>
      <c r="FA276" s="49"/>
      <c r="FB276" s="49"/>
      <c r="FC276" s="49"/>
      <c r="FD276" s="49"/>
      <c r="FE276" s="49"/>
      <c r="FF276" s="49"/>
      <c r="FG276" s="14"/>
      <c r="FH276" s="49"/>
      <c r="FI276" s="49"/>
      <c r="FJ276" s="14"/>
      <c r="FK276" s="42"/>
      <c r="FL276" s="42"/>
      <c r="FM276" s="42"/>
      <c r="FN276" s="42"/>
      <c r="FO276" s="42"/>
      <c r="FP276" s="42"/>
      <c r="FQ276" s="42"/>
      <c r="FR276" s="42"/>
      <c r="FS276" s="42"/>
      <c r="FT276" s="42"/>
      <c r="FU276" s="42"/>
      <c r="FV276" s="42"/>
      <c r="FW276" s="42"/>
      <c r="FX276" s="42"/>
      <c r="FY276" s="42"/>
      <c r="FZ276" s="44">
        <v>274</v>
      </c>
      <c r="GA276" s="44" t="str">
        <f t="shared" si="1332"/>
        <v>HEFCADLI</v>
      </c>
      <c r="GB276" s="44" t="s">
        <v>160</v>
      </c>
      <c r="GC276" s="44" t="s">
        <v>148</v>
      </c>
      <c r="GD276" s="44" t="s">
        <v>109</v>
      </c>
      <c r="GE276" s="44" t="s">
        <v>163</v>
      </c>
      <c r="GF276" s="44" t="s">
        <v>145</v>
      </c>
      <c r="GG276" s="44" t="s">
        <v>147</v>
      </c>
      <c r="GH276" s="44" t="s">
        <v>152</v>
      </c>
      <c r="GI276" s="44" t="s">
        <v>150</v>
      </c>
      <c r="GJ276" s="100" t="str">
        <f t="shared" ref="GJ276:GQ276" si="1351">VLOOKUP(GB276,$FM$3:$FN$15,2,FALSE)</f>
        <v>Saudiarabien</v>
      </c>
      <c r="GK276" s="100" t="str">
        <f t="shared" si="1351"/>
        <v>Elfenbenskusten</v>
      </c>
      <c r="GL276" s="100" t="str">
        <f t="shared" si="1351"/>
        <v>Sverige</v>
      </c>
      <c r="GM276" s="100" t="str">
        <f t="shared" si="1351"/>
        <v>Haiti</v>
      </c>
      <c r="GN276" s="100" t="str">
        <f t="shared" si="1351"/>
        <v>Sydkorea</v>
      </c>
      <c r="GO276" s="100" t="str">
        <f t="shared" si="1351"/>
        <v>Australien</v>
      </c>
      <c r="GP276" s="100" t="str">
        <f t="shared" si="1351"/>
        <v>Ghana</v>
      </c>
      <c r="GQ276" s="100" t="str">
        <f t="shared" si="1351"/>
        <v>Irak</v>
      </c>
      <c r="GR276" s="42" t="str">
        <f t="shared" si="1334"/>
        <v/>
      </c>
      <c r="GS276" s="42"/>
      <c r="GT276" s="42"/>
      <c r="GU276" s="42"/>
      <c r="GV276" s="42"/>
      <c r="GW276" s="42"/>
      <c r="GX276" s="42"/>
    </row>
    <row r="277" spans="1:206" ht="14.25" customHeight="1" x14ac:dyDescent="0.35">
      <c r="A277" s="42"/>
      <c r="B277" s="43"/>
      <c r="C277" s="43"/>
      <c r="D277" s="43"/>
      <c r="E277" s="44"/>
      <c r="F277" s="43"/>
      <c r="G277" s="44"/>
      <c r="H277" s="44"/>
      <c r="I277" s="44"/>
      <c r="J277" s="57"/>
      <c r="K277" s="58"/>
      <c r="L277" s="158"/>
      <c r="M277" s="46"/>
      <c r="N277" s="46"/>
      <c r="O277" s="42"/>
      <c r="P277" s="42"/>
      <c r="Q277" s="42"/>
      <c r="R277" s="42"/>
      <c r="S277" s="42"/>
      <c r="T277" s="42"/>
      <c r="U277" s="42"/>
      <c r="V277" s="43"/>
      <c r="W277" s="42"/>
      <c r="X277" s="44"/>
      <c r="Y277" s="44"/>
      <c r="Z277" s="44"/>
      <c r="AA277" s="44"/>
      <c r="AB277" s="47"/>
      <c r="AC277" s="48"/>
      <c r="AD277" s="42"/>
      <c r="AE277" s="14"/>
      <c r="AF277" s="14"/>
      <c r="AG277" s="14"/>
      <c r="AH277" s="14"/>
      <c r="AI277" s="44"/>
      <c r="AJ277" s="44"/>
      <c r="AK277" s="44"/>
      <c r="AL277" s="57"/>
      <c r="AM277" s="58"/>
      <c r="AN277" s="49"/>
      <c r="AO277" s="49"/>
      <c r="AP277" s="49"/>
      <c r="AQ277" s="49"/>
      <c r="AR277" s="49"/>
      <c r="AS277" s="49"/>
      <c r="AT277" s="49"/>
      <c r="AU277" s="49"/>
      <c r="AV277" s="49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49"/>
      <c r="BQ277" s="49"/>
      <c r="BR277" s="14"/>
      <c r="BS277" s="14"/>
      <c r="BT277" s="14"/>
      <c r="BU277" s="49"/>
      <c r="BV277" s="49"/>
      <c r="BW277" s="49"/>
      <c r="BX277" s="49"/>
      <c r="BY277" s="49"/>
      <c r="BZ277" s="49"/>
      <c r="CA277" s="49"/>
      <c r="CB277" s="14"/>
      <c r="CC277" s="49"/>
      <c r="CD277" s="49"/>
      <c r="CE277" s="14"/>
      <c r="CF277" s="14"/>
      <c r="CG277" s="49"/>
      <c r="CH277" s="49"/>
      <c r="CI277" s="49"/>
      <c r="CJ277" s="49"/>
      <c r="CK277" s="49"/>
      <c r="CL277" s="49"/>
      <c r="CM277" s="49"/>
      <c r="CN277" s="49"/>
      <c r="CO277" s="49"/>
      <c r="CP277" s="49"/>
      <c r="CQ277" s="49"/>
      <c r="CR277" s="49"/>
      <c r="CS277" s="49"/>
      <c r="CT277" s="49"/>
      <c r="CU277" s="49"/>
      <c r="CV277" s="49"/>
      <c r="CW277" s="49"/>
      <c r="CX277" s="49"/>
      <c r="CY277" s="14"/>
      <c r="CZ277" s="14"/>
      <c r="DA277" s="49"/>
      <c r="DB277" s="49"/>
      <c r="DC277" s="49"/>
      <c r="DD277" s="49"/>
      <c r="DE277" s="49"/>
      <c r="DF277" s="49"/>
      <c r="DG277" s="49"/>
      <c r="DH277" s="49"/>
      <c r="DI277" s="49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49"/>
      <c r="DU277" s="49"/>
      <c r="DV277" s="49"/>
      <c r="DW277" s="49"/>
      <c r="DX277" s="49"/>
      <c r="DY277" s="49"/>
      <c r="DZ277" s="49"/>
      <c r="EA277" s="49"/>
      <c r="EB277" s="49"/>
      <c r="EC277" s="49"/>
      <c r="ED277" s="49"/>
      <c r="EE277" s="49"/>
      <c r="EF277" s="49"/>
      <c r="EG277" s="49"/>
      <c r="EH277" s="49"/>
      <c r="EI277" s="49"/>
      <c r="EJ277" s="49"/>
      <c r="EK277" s="49"/>
      <c r="EL277" s="49"/>
      <c r="EM277" s="14"/>
      <c r="EN277" s="49"/>
      <c r="EO277" s="49"/>
      <c r="EP277" s="49"/>
      <c r="EQ277" s="49"/>
      <c r="ER277" s="49"/>
      <c r="ES277" s="49"/>
      <c r="ET277" s="49"/>
      <c r="EU277" s="49"/>
      <c r="EV277" s="49"/>
      <c r="EW277" s="49"/>
      <c r="EX277" s="49"/>
      <c r="EY277" s="49"/>
      <c r="EZ277" s="49"/>
      <c r="FA277" s="49"/>
      <c r="FB277" s="49"/>
      <c r="FC277" s="49"/>
      <c r="FD277" s="49"/>
      <c r="FE277" s="49"/>
      <c r="FF277" s="49"/>
      <c r="FG277" s="14"/>
      <c r="FH277" s="49"/>
      <c r="FI277" s="49"/>
      <c r="FJ277" s="14"/>
      <c r="FK277" s="42"/>
      <c r="FL277" s="42"/>
      <c r="FM277" s="42"/>
      <c r="FN277" s="42"/>
      <c r="FO277" s="42"/>
      <c r="FP277" s="42"/>
      <c r="FQ277" s="42"/>
      <c r="FR277" s="42"/>
      <c r="FS277" s="42"/>
      <c r="FT277" s="42"/>
      <c r="FU277" s="42"/>
      <c r="FV277" s="42"/>
      <c r="FW277" s="42"/>
      <c r="FX277" s="42"/>
      <c r="FY277" s="42"/>
      <c r="FZ277" s="44">
        <v>275</v>
      </c>
      <c r="GA277" s="44" t="str">
        <f t="shared" si="1332"/>
        <v>HEFCADIK</v>
      </c>
      <c r="GB277" s="44" t="s">
        <v>160</v>
      </c>
      <c r="GC277" s="44" t="s">
        <v>148</v>
      </c>
      <c r="GD277" s="44" t="s">
        <v>109</v>
      </c>
      <c r="GE277" s="44" t="s">
        <v>163</v>
      </c>
      <c r="GF277" s="44" t="s">
        <v>145</v>
      </c>
      <c r="GG277" s="44" t="s">
        <v>147</v>
      </c>
      <c r="GH277" s="44" t="s">
        <v>150</v>
      </c>
      <c r="GI277" s="44" t="s">
        <v>151</v>
      </c>
      <c r="GJ277" s="100" t="str">
        <f t="shared" ref="GJ277:GQ277" si="1352">VLOOKUP(GB277,$FM$3:$FN$15,2,FALSE)</f>
        <v>Saudiarabien</v>
      </c>
      <c r="GK277" s="100" t="str">
        <f t="shared" si="1352"/>
        <v>Elfenbenskusten</v>
      </c>
      <c r="GL277" s="100" t="str">
        <f t="shared" si="1352"/>
        <v>Sverige</v>
      </c>
      <c r="GM277" s="100" t="str">
        <f t="shared" si="1352"/>
        <v>Haiti</v>
      </c>
      <c r="GN277" s="100" t="str">
        <f t="shared" si="1352"/>
        <v>Sydkorea</v>
      </c>
      <c r="GO277" s="100" t="str">
        <f t="shared" si="1352"/>
        <v>Australien</v>
      </c>
      <c r="GP277" s="100" t="str">
        <f t="shared" si="1352"/>
        <v>Irak</v>
      </c>
      <c r="GQ277" s="100" t="str">
        <f t="shared" si="1352"/>
        <v>Uzbekistan</v>
      </c>
      <c r="GR277" s="42" t="str">
        <f t="shared" si="1334"/>
        <v/>
      </c>
      <c r="GS277" s="42"/>
      <c r="GT277" s="42"/>
      <c r="GU277" s="42"/>
      <c r="GV277" s="42"/>
      <c r="GW277" s="42"/>
      <c r="GX277" s="42"/>
    </row>
    <row r="278" spans="1:206" ht="14.25" customHeight="1" x14ac:dyDescent="0.35">
      <c r="A278" s="42"/>
      <c r="B278" s="43"/>
      <c r="C278" s="43"/>
      <c r="D278" s="43"/>
      <c r="E278" s="44"/>
      <c r="F278" s="43"/>
      <c r="G278" s="44"/>
      <c r="H278" s="44"/>
      <c r="I278" s="44"/>
      <c r="J278" s="57"/>
      <c r="K278" s="58"/>
      <c r="L278" s="158"/>
      <c r="M278" s="46"/>
      <c r="N278" s="46"/>
      <c r="O278" s="42"/>
      <c r="P278" s="42"/>
      <c r="Q278" s="42"/>
      <c r="R278" s="42"/>
      <c r="S278" s="42"/>
      <c r="T278" s="42"/>
      <c r="U278" s="42"/>
      <c r="V278" s="43"/>
      <c r="W278" s="42"/>
      <c r="X278" s="44"/>
      <c r="Y278" s="44"/>
      <c r="Z278" s="44"/>
      <c r="AA278" s="44"/>
      <c r="AB278" s="47"/>
      <c r="AC278" s="48"/>
      <c r="AD278" s="42"/>
      <c r="AE278" s="14"/>
      <c r="AF278" s="14"/>
      <c r="AG278" s="14"/>
      <c r="AH278" s="14"/>
      <c r="AI278" s="44"/>
      <c r="AJ278" s="44"/>
      <c r="AK278" s="44"/>
      <c r="AL278" s="57"/>
      <c r="AM278" s="58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49"/>
      <c r="BQ278" s="49"/>
      <c r="BR278" s="14"/>
      <c r="BS278" s="14"/>
      <c r="BT278" s="14"/>
      <c r="BU278" s="49"/>
      <c r="BV278" s="49"/>
      <c r="BW278" s="49"/>
      <c r="BX278" s="49"/>
      <c r="BY278" s="49"/>
      <c r="BZ278" s="49"/>
      <c r="CA278" s="49"/>
      <c r="CB278" s="14"/>
      <c r="CC278" s="49"/>
      <c r="CD278" s="49"/>
      <c r="CE278" s="14"/>
      <c r="CF278" s="14"/>
      <c r="CG278" s="49"/>
      <c r="CH278" s="49"/>
      <c r="CI278" s="49"/>
      <c r="CJ278" s="49"/>
      <c r="CK278" s="49"/>
      <c r="CL278" s="49"/>
      <c r="CM278" s="49"/>
      <c r="CN278" s="49"/>
      <c r="CO278" s="49"/>
      <c r="CP278" s="49"/>
      <c r="CQ278" s="49"/>
      <c r="CR278" s="49"/>
      <c r="CS278" s="49"/>
      <c r="CT278" s="49"/>
      <c r="CU278" s="49"/>
      <c r="CV278" s="49"/>
      <c r="CW278" s="49"/>
      <c r="CX278" s="49"/>
      <c r="CY278" s="14"/>
      <c r="CZ278" s="14"/>
      <c r="DA278" s="49"/>
      <c r="DB278" s="49"/>
      <c r="DC278" s="49"/>
      <c r="DD278" s="49"/>
      <c r="DE278" s="49"/>
      <c r="DF278" s="49"/>
      <c r="DG278" s="49"/>
      <c r="DH278" s="49"/>
      <c r="DI278" s="49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49"/>
      <c r="DU278" s="49"/>
      <c r="DV278" s="49"/>
      <c r="DW278" s="49"/>
      <c r="DX278" s="49"/>
      <c r="DY278" s="49"/>
      <c r="DZ278" s="49"/>
      <c r="EA278" s="49"/>
      <c r="EB278" s="49"/>
      <c r="EC278" s="49"/>
      <c r="ED278" s="49"/>
      <c r="EE278" s="49"/>
      <c r="EF278" s="49"/>
      <c r="EG278" s="49"/>
      <c r="EH278" s="49"/>
      <c r="EI278" s="49"/>
      <c r="EJ278" s="49"/>
      <c r="EK278" s="49"/>
      <c r="EL278" s="49"/>
      <c r="EM278" s="14"/>
      <c r="EN278" s="49"/>
      <c r="EO278" s="49"/>
      <c r="EP278" s="49"/>
      <c r="EQ278" s="49"/>
      <c r="ER278" s="49"/>
      <c r="ES278" s="49"/>
      <c r="ET278" s="49"/>
      <c r="EU278" s="49"/>
      <c r="EV278" s="49"/>
      <c r="EW278" s="49"/>
      <c r="EX278" s="49"/>
      <c r="EY278" s="49"/>
      <c r="EZ278" s="49"/>
      <c r="FA278" s="49"/>
      <c r="FB278" s="49"/>
      <c r="FC278" s="49"/>
      <c r="FD278" s="49"/>
      <c r="FE278" s="49"/>
      <c r="FF278" s="49"/>
      <c r="FG278" s="14"/>
      <c r="FH278" s="49"/>
      <c r="FI278" s="49"/>
      <c r="FJ278" s="14"/>
      <c r="FK278" s="42"/>
      <c r="FL278" s="42"/>
      <c r="FM278" s="42"/>
      <c r="FN278" s="42"/>
      <c r="FO278" s="42"/>
      <c r="FP278" s="42"/>
      <c r="FQ278" s="42"/>
      <c r="FR278" s="42"/>
      <c r="FS278" s="42"/>
      <c r="FT278" s="42"/>
      <c r="FU278" s="42"/>
      <c r="FV278" s="42"/>
      <c r="FW278" s="42"/>
      <c r="FX278" s="42"/>
      <c r="FY278" s="42"/>
      <c r="FZ278" s="44">
        <v>276</v>
      </c>
      <c r="GA278" s="44" t="str">
        <f t="shared" si="1332"/>
        <v>HJECAFDI</v>
      </c>
      <c r="GB278" s="44" t="s">
        <v>160</v>
      </c>
      <c r="GC278" s="44" t="s">
        <v>159</v>
      </c>
      <c r="GD278" s="44" t="s">
        <v>148</v>
      </c>
      <c r="GE278" s="44" t="s">
        <v>163</v>
      </c>
      <c r="GF278" s="44" t="s">
        <v>145</v>
      </c>
      <c r="GG278" s="44" t="s">
        <v>109</v>
      </c>
      <c r="GH278" s="44" t="s">
        <v>147</v>
      </c>
      <c r="GI278" s="44" t="s">
        <v>150</v>
      </c>
      <c r="GJ278" s="100" t="str">
        <f t="shared" ref="GJ278:GQ278" si="1353">VLOOKUP(GB278,$FM$3:$FN$15,2,FALSE)</f>
        <v>Saudiarabien</v>
      </c>
      <c r="GK278" s="100" t="str">
        <f t="shared" si="1353"/>
        <v>Österrike</v>
      </c>
      <c r="GL278" s="100" t="str">
        <f t="shared" si="1353"/>
        <v>Elfenbenskusten</v>
      </c>
      <c r="GM278" s="100" t="str">
        <f t="shared" si="1353"/>
        <v>Haiti</v>
      </c>
      <c r="GN278" s="100" t="str">
        <f t="shared" si="1353"/>
        <v>Sydkorea</v>
      </c>
      <c r="GO278" s="100" t="str">
        <f t="shared" si="1353"/>
        <v>Sverige</v>
      </c>
      <c r="GP278" s="100" t="str">
        <f t="shared" si="1353"/>
        <v>Australien</v>
      </c>
      <c r="GQ278" s="100" t="str">
        <f t="shared" si="1353"/>
        <v>Irak</v>
      </c>
      <c r="GR278" s="42" t="str">
        <f t="shared" si="1334"/>
        <v/>
      </c>
      <c r="GS278" s="42"/>
      <c r="GT278" s="42"/>
      <c r="GU278" s="42"/>
      <c r="GV278" s="42"/>
      <c r="GW278" s="42"/>
      <c r="GX278" s="42"/>
    </row>
    <row r="279" spans="1:206" ht="14.25" customHeight="1" x14ac:dyDescent="0.35">
      <c r="A279" s="42"/>
      <c r="B279" s="43"/>
      <c r="C279" s="43"/>
      <c r="D279" s="43"/>
      <c r="E279" s="44"/>
      <c r="F279" s="43"/>
      <c r="G279" s="44"/>
      <c r="H279" s="44"/>
      <c r="I279" s="44"/>
      <c r="J279" s="57"/>
      <c r="K279" s="58"/>
      <c r="L279" s="158"/>
      <c r="M279" s="46"/>
      <c r="N279" s="46"/>
      <c r="O279" s="42"/>
      <c r="P279" s="42"/>
      <c r="Q279" s="42"/>
      <c r="R279" s="42"/>
      <c r="S279" s="42"/>
      <c r="T279" s="42"/>
      <c r="U279" s="42"/>
      <c r="V279" s="43"/>
      <c r="W279" s="42"/>
      <c r="X279" s="44"/>
      <c r="Y279" s="44"/>
      <c r="Z279" s="44"/>
      <c r="AA279" s="44"/>
      <c r="AB279" s="47"/>
      <c r="AC279" s="48"/>
      <c r="AD279" s="42"/>
      <c r="AE279" s="14"/>
      <c r="AF279" s="14"/>
      <c r="AG279" s="14"/>
      <c r="AH279" s="14"/>
      <c r="AI279" s="44"/>
      <c r="AJ279" s="44"/>
      <c r="AK279" s="44"/>
      <c r="AL279" s="57"/>
      <c r="AM279" s="58"/>
      <c r="AN279" s="49"/>
      <c r="AO279" s="49"/>
      <c r="AP279" s="49"/>
      <c r="AQ279" s="49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49"/>
      <c r="BD279" s="49"/>
      <c r="BE279" s="49"/>
      <c r="BF279" s="49"/>
      <c r="BG279" s="49"/>
      <c r="BH279" s="49"/>
      <c r="BI279" s="49"/>
      <c r="BJ279" s="49"/>
      <c r="BK279" s="49"/>
      <c r="BL279" s="49"/>
      <c r="BM279" s="49"/>
      <c r="BN279" s="49"/>
      <c r="BO279" s="49"/>
      <c r="BP279" s="49"/>
      <c r="BQ279" s="49"/>
      <c r="BR279" s="14"/>
      <c r="BS279" s="14"/>
      <c r="BT279" s="14"/>
      <c r="BU279" s="49"/>
      <c r="BV279" s="49"/>
      <c r="BW279" s="49"/>
      <c r="BX279" s="49"/>
      <c r="BY279" s="49"/>
      <c r="BZ279" s="49"/>
      <c r="CA279" s="49"/>
      <c r="CB279" s="14"/>
      <c r="CC279" s="49"/>
      <c r="CD279" s="49"/>
      <c r="CE279" s="14"/>
      <c r="CF279" s="14"/>
      <c r="CG279" s="49"/>
      <c r="CH279" s="49"/>
      <c r="CI279" s="49"/>
      <c r="CJ279" s="49"/>
      <c r="CK279" s="49"/>
      <c r="CL279" s="49"/>
      <c r="CM279" s="49"/>
      <c r="CN279" s="49"/>
      <c r="CO279" s="49"/>
      <c r="CP279" s="49"/>
      <c r="CQ279" s="49"/>
      <c r="CR279" s="49"/>
      <c r="CS279" s="49"/>
      <c r="CT279" s="49"/>
      <c r="CU279" s="49"/>
      <c r="CV279" s="49"/>
      <c r="CW279" s="49"/>
      <c r="CX279" s="49"/>
      <c r="CY279" s="14"/>
      <c r="CZ279" s="14"/>
      <c r="DA279" s="49"/>
      <c r="DB279" s="49"/>
      <c r="DC279" s="49"/>
      <c r="DD279" s="49"/>
      <c r="DE279" s="49"/>
      <c r="DF279" s="49"/>
      <c r="DG279" s="49"/>
      <c r="DH279" s="49"/>
      <c r="DI279" s="49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49"/>
      <c r="DU279" s="49"/>
      <c r="DV279" s="49"/>
      <c r="DW279" s="49"/>
      <c r="DX279" s="49"/>
      <c r="DY279" s="49"/>
      <c r="DZ279" s="49"/>
      <c r="EA279" s="49"/>
      <c r="EB279" s="49"/>
      <c r="EC279" s="49"/>
      <c r="ED279" s="49"/>
      <c r="EE279" s="49"/>
      <c r="EF279" s="49"/>
      <c r="EG279" s="49"/>
      <c r="EH279" s="49"/>
      <c r="EI279" s="49"/>
      <c r="EJ279" s="49"/>
      <c r="EK279" s="49"/>
      <c r="EL279" s="49"/>
      <c r="EM279" s="14"/>
      <c r="EN279" s="49"/>
      <c r="EO279" s="49"/>
      <c r="EP279" s="49"/>
      <c r="EQ279" s="49"/>
      <c r="ER279" s="49"/>
      <c r="ES279" s="49"/>
      <c r="ET279" s="49"/>
      <c r="EU279" s="49"/>
      <c r="EV279" s="49"/>
      <c r="EW279" s="49"/>
      <c r="EX279" s="49"/>
      <c r="EY279" s="49"/>
      <c r="EZ279" s="49"/>
      <c r="FA279" s="49"/>
      <c r="FB279" s="49"/>
      <c r="FC279" s="49"/>
      <c r="FD279" s="49"/>
      <c r="FE279" s="49"/>
      <c r="FF279" s="49"/>
      <c r="FG279" s="14"/>
      <c r="FH279" s="49"/>
      <c r="FI279" s="49"/>
      <c r="FJ279" s="14"/>
      <c r="FK279" s="42"/>
      <c r="FL279" s="42"/>
      <c r="FM279" s="42"/>
      <c r="FN279" s="42"/>
      <c r="FO279" s="42"/>
      <c r="FP279" s="42"/>
      <c r="FQ279" s="42"/>
      <c r="FR279" s="42"/>
      <c r="FS279" s="42"/>
      <c r="FT279" s="42"/>
      <c r="FU279" s="42"/>
      <c r="FV279" s="42"/>
      <c r="FW279" s="42"/>
      <c r="FX279" s="42"/>
      <c r="FY279" s="42"/>
      <c r="FZ279" s="44">
        <v>277</v>
      </c>
      <c r="GA279" s="44" t="str">
        <f t="shared" si="1332"/>
        <v>CGEDAFLK</v>
      </c>
      <c r="GB279" s="44" t="s">
        <v>163</v>
      </c>
      <c r="GC279" s="44" t="s">
        <v>149</v>
      </c>
      <c r="GD279" s="44" t="s">
        <v>148</v>
      </c>
      <c r="GE279" s="44" t="s">
        <v>147</v>
      </c>
      <c r="GF279" s="44" t="s">
        <v>145</v>
      </c>
      <c r="GG279" s="44" t="s">
        <v>109</v>
      </c>
      <c r="GH279" s="44" t="s">
        <v>152</v>
      </c>
      <c r="GI279" s="44" t="s">
        <v>151</v>
      </c>
      <c r="GJ279" s="100" t="str">
        <f t="shared" ref="GJ279:GQ279" si="1354">VLOOKUP(GB279,$FM$3:$FN$15,2,FALSE)</f>
        <v>Haiti</v>
      </c>
      <c r="GK279" s="100" t="str">
        <f t="shared" si="1354"/>
        <v>Iran</v>
      </c>
      <c r="GL279" s="100" t="str">
        <f t="shared" si="1354"/>
        <v>Elfenbenskusten</v>
      </c>
      <c r="GM279" s="100" t="str">
        <f t="shared" si="1354"/>
        <v>Australien</v>
      </c>
      <c r="GN279" s="100" t="str">
        <f t="shared" si="1354"/>
        <v>Sydkorea</v>
      </c>
      <c r="GO279" s="100" t="str">
        <f t="shared" si="1354"/>
        <v>Sverige</v>
      </c>
      <c r="GP279" s="100" t="str">
        <f t="shared" si="1354"/>
        <v>Ghana</v>
      </c>
      <c r="GQ279" s="100" t="str">
        <f t="shared" si="1354"/>
        <v>Uzbekistan</v>
      </c>
      <c r="GR279" s="42" t="str">
        <f t="shared" si="1334"/>
        <v/>
      </c>
      <c r="GS279" s="42"/>
      <c r="GT279" s="42"/>
      <c r="GU279" s="42"/>
      <c r="GV279" s="42"/>
      <c r="GW279" s="42"/>
      <c r="GX279" s="42"/>
    </row>
    <row r="280" spans="1:206" ht="14.25" customHeight="1" x14ac:dyDescent="0.35">
      <c r="A280" s="42"/>
      <c r="B280" s="43"/>
      <c r="C280" s="43"/>
      <c r="D280" s="43"/>
      <c r="E280" s="44"/>
      <c r="F280" s="43"/>
      <c r="G280" s="44"/>
      <c r="H280" s="44"/>
      <c r="I280" s="44"/>
      <c r="J280" s="57"/>
      <c r="K280" s="58"/>
      <c r="L280" s="158"/>
      <c r="M280" s="46"/>
      <c r="N280" s="46"/>
      <c r="O280" s="42"/>
      <c r="P280" s="42"/>
      <c r="Q280" s="42"/>
      <c r="R280" s="42"/>
      <c r="S280" s="42"/>
      <c r="T280" s="42"/>
      <c r="U280" s="42"/>
      <c r="V280" s="43"/>
      <c r="W280" s="42"/>
      <c r="X280" s="44"/>
      <c r="Y280" s="44"/>
      <c r="Z280" s="44"/>
      <c r="AA280" s="44"/>
      <c r="AB280" s="47"/>
      <c r="AC280" s="48"/>
      <c r="AD280" s="42"/>
      <c r="AE280" s="14"/>
      <c r="AF280" s="14"/>
      <c r="AG280" s="14"/>
      <c r="AH280" s="14"/>
      <c r="AI280" s="44"/>
      <c r="AJ280" s="44"/>
      <c r="AK280" s="44"/>
      <c r="AL280" s="57"/>
      <c r="AM280" s="58"/>
      <c r="AN280" s="49"/>
      <c r="AO280" s="49"/>
      <c r="AP280" s="49"/>
      <c r="AQ280" s="49"/>
      <c r="AR280" s="49"/>
      <c r="AS280" s="49"/>
      <c r="AT280" s="49"/>
      <c r="AU280" s="49"/>
      <c r="AV280" s="49"/>
      <c r="AW280" s="49"/>
      <c r="AX280" s="49"/>
      <c r="AY280" s="49"/>
      <c r="AZ280" s="49"/>
      <c r="BA280" s="49"/>
      <c r="BB280" s="49"/>
      <c r="BC280" s="49"/>
      <c r="BD280" s="49"/>
      <c r="BE280" s="49"/>
      <c r="BF280" s="49"/>
      <c r="BG280" s="49"/>
      <c r="BH280" s="49"/>
      <c r="BI280" s="49"/>
      <c r="BJ280" s="49"/>
      <c r="BK280" s="49"/>
      <c r="BL280" s="49"/>
      <c r="BM280" s="49"/>
      <c r="BN280" s="49"/>
      <c r="BO280" s="49"/>
      <c r="BP280" s="49"/>
      <c r="BQ280" s="49"/>
      <c r="BR280" s="14"/>
      <c r="BS280" s="14"/>
      <c r="BT280" s="14"/>
      <c r="BU280" s="49"/>
      <c r="BV280" s="49"/>
      <c r="BW280" s="49"/>
      <c r="BX280" s="49"/>
      <c r="BY280" s="49"/>
      <c r="BZ280" s="49"/>
      <c r="CA280" s="49"/>
      <c r="CB280" s="14"/>
      <c r="CC280" s="49"/>
      <c r="CD280" s="49"/>
      <c r="CE280" s="14"/>
      <c r="CF280" s="14"/>
      <c r="CG280" s="49"/>
      <c r="CH280" s="49"/>
      <c r="CI280" s="49"/>
      <c r="CJ280" s="49"/>
      <c r="CK280" s="49"/>
      <c r="CL280" s="49"/>
      <c r="CM280" s="49"/>
      <c r="CN280" s="49"/>
      <c r="CO280" s="49"/>
      <c r="CP280" s="49"/>
      <c r="CQ280" s="49"/>
      <c r="CR280" s="49"/>
      <c r="CS280" s="49"/>
      <c r="CT280" s="49"/>
      <c r="CU280" s="49"/>
      <c r="CV280" s="49"/>
      <c r="CW280" s="49"/>
      <c r="CX280" s="49"/>
      <c r="CY280" s="14"/>
      <c r="CZ280" s="14"/>
      <c r="DA280" s="49"/>
      <c r="DB280" s="49"/>
      <c r="DC280" s="49"/>
      <c r="DD280" s="49"/>
      <c r="DE280" s="49"/>
      <c r="DF280" s="49"/>
      <c r="DG280" s="49"/>
      <c r="DH280" s="49"/>
      <c r="DI280" s="49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49"/>
      <c r="DU280" s="49"/>
      <c r="DV280" s="49"/>
      <c r="DW280" s="49"/>
      <c r="DX280" s="49"/>
      <c r="DY280" s="49"/>
      <c r="DZ280" s="49"/>
      <c r="EA280" s="49"/>
      <c r="EB280" s="49"/>
      <c r="EC280" s="49"/>
      <c r="ED280" s="49"/>
      <c r="EE280" s="49"/>
      <c r="EF280" s="49"/>
      <c r="EG280" s="49"/>
      <c r="EH280" s="49"/>
      <c r="EI280" s="49"/>
      <c r="EJ280" s="49"/>
      <c r="EK280" s="49"/>
      <c r="EL280" s="49"/>
      <c r="EM280" s="14"/>
      <c r="EN280" s="49"/>
      <c r="EO280" s="49"/>
      <c r="EP280" s="49"/>
      <c r="EQ280" s="49"/>
      <c r="ER280" s="49"/>
      <c r="ES280" s="49"/>
      <c r="ET280" s="49"/>
      <c r="EU280" s="49"/>
      <c r="EV280" s="49"/>
      <c r="EW280" s="49"/>
      <c r="EX280" s="49"/>
      <c r="EY280" s="49"/>
      <c r="EZ280" s="49"/>
      <c r="FA280" s="49"/>
      <c r="FB280" s="49"/>
      <c r="FC280" s="49"/>
      <c r="FD280" s="49"/>
      <c r="FE280" s="49"/>
      <c r="FF280" s="49"/>
      <c r="FG280" s="14"/>
      <c r="FH280" s="49"/>
      <c r="FI280" s="49"/>
      <c r="FJ280" s="14"/>
      <c r="FK280" s="42"/>
      <c r="FL280" s="42"/>
      <c r="FM280" s="42"/>
      <c r="FN280" s="42"/>
      <c r="FO280" s="42"/>
      <c r="FP280" s="42"/>
      <c r="FQ280" s="42"/>
      <c r="FR280" s="42"/>
      <c r="FS280" s="42"/>
      <c r="FT280" s="42"/>
      <c r="FU280" s="42"/>
      <c r="FV280" s="42"/>
      <c r="FW280" s="42"/>
      <c r="FX280" s="42"/>
      <c r="FY280" s="42"/>
      <c r="FZ280" s="44">
        <v>278</v>
      </c>
      <c r="GA280" s="44" t="str">
        <f t="shared" si="1332"/>
        <v>CGJDAFLE</v>
      </c>
      <c r="GB280" s="44" t="s">
        <v>163</v>
      </c>
      <c r="GC280" s="44" t="s">
        <v>149</v>
      </c>
      <c r="GD280" s="44" t="s">
        <v>159</v>
      </c>
      <c r="GE280" s="44" t="s">
        <v>147</v>
      </c>
      <c r="GF280" s="44" t="s">
        <v>145</v>
      </c>
      <c r="GG280" s="44" t="s">
        <v>109</v>
      </c>
      <c r="GH280" s="44" t="s">
        <v>152</v>
      </c>
      <c r="GI280" s="44" t="s">
        <v>148</v>
      </c>
      <c r="GJ280" s="100" t="str">
        <f t="shared" ref="GJ280:GQ280" si="1355">VLOOKUP(GB280,$FM$3:$FN$15,2,FALSE)</f>
        <v>Haiti</v>
      </c>
      <c r="GK280" s="100" t="str">
        <f t="shared" si="1355"/>
        <v>Iran</v>
      </c>
      <c r="GL280" s="100" t="str">
        <f t="shared" si="1355"/>
        <v>Österrike</v>
      </c>
      <c r="GM280" s="100" t="str">
        <f t="shared" si="1355"/>
        <v>Australien</v>
      </c>
      <c r="GN280" s="100" t="str">
        <f t="shared" si="1355"/>
        <v>Sydkorea</v>
      </c>
      <c r="GO280" s="100" t="str">
        <f t="shared" si="1355"/>
        <v>Sverige</v>
      </c>
      <c r="GP280" s="100" t="str">
        <f t="shared" si="1355"/>
        <v>Ghana</v>
      </c>
      <c r="GQ280" s="100" t="str">
        <f t="shared" si="1355"/>
        <v>Elfenbenskusten</v>
      </c>
      <c r="GR280" s="42" t="str">
        <f t="shared" si="1334"/>
        <v/>
      </c>
      <c r="GS280" s="42"/>
      <c r="GT280" s="42"/>
      <c r="GU280" s="42"/>
      <c r="GV280" s="42"/>
      <c r="GW280" s="42"/>
      <c r="GX280" s="42"/>
    </row>
    <row r="281" spans="1:206" ht="14.25" customHeight="1" x14ac:dyDescent="0.35">
      <c r="A281" s="42"/>
      <c r="B281" s="43"/>
      <c r="C281" s="43"/>
      <c r="D281" s="43"/>
      <c r="E281" s="44"/>
      <c r="F281" s="43"/>
      <c r="G281" s="44"/>
      <c r="H281" s="44"/>
      <c r="I281" s="44"/>
      <c r="J281" s="57"/>
      <c r="K281" s="58"/>
      <c r="L281" s="158"/>
      <c r="M281" s="46"/>
      <c r="N281" s="46"/>
      <c r="O281" s="42"/>
      <c r="P281" s="42"/>
      <c r="Q281" s="42"/>
      <c r="R281" s="42"/>
      <c r="S281" s="42"/>
      <c r="T281" s="42"/>
      <c r="U281" s="42"/>
      <c r="V281" s="43"/>
      <c r="W281" s="42"/>
      <c r="X281" s="44"/>
      <c r="Y281" s="44"/>
      <c r="Z281" s="44"/>
      <c r="AA281" s="44"/>
      <c r="AB281" s="47"/>
      <c r="AC281" s="48"/>
      <c r="AD281" s="42"/>
      <c r="AE281" s="14"/>
      <c r="AF281" s="14"/>
      <c r="AG281" s="14"/>
      <c r="AH281" s="14"/>
      <c r="AI281" s="44"/>
      <c r="AJ281" s="44"/>
      <c r="AK281" s="44"/>
      <c r="AL281" s="57"/>
      <c r="AM281" s="58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14"/>
      <c r="BS281" s="14"/>
      <c r="BT281" s="14"/>
      <c r="BU281" s="49"/>
      <c r="BV281" s="49"/>
      <c r="BW281" s="49"/>
      <c r="BX281" s="49"/>
      <c r="BY281" s="49"/>
      <c r="BZ281" s="49"/>
      <c r="CA281" s="49"/>
      <c r="CB281" s="14"/>
      <c r="CC281" s="49"/>
      <c r="CD281" s="49"/>
      <c r="CE281" s="14"/>
      <c r="CF281" s="14"/>
      <c r="CG281" s="49"/>
      <c r="CH281" s="49"/>
      <c r="CI281" s="49"/>
      <c r="CJ281" s="49"/>
      <c r="CK281" s="49"/>
      <c r="CL281" s="49"/>
      <c r="CM281" s="49"/>
      <c r="CN281" s="49"/>
      <c r="CO281" s="49"/>
      <c r="CP281" s="49"/>
      <c r="CQ281" s="49"/>
      <c r="CR281" s="49"/>
      <c r="CS281" s="49"/>
      <c r="CT281" s="49"/>
      <c r="CU281" s="49"/>
      <c r="CV281" s="49"/>
      <c r="CW281" s="49"/>
      <c r="CX281" s="49"/>
      <c r="CY281" s="14"/>
      <c r="CZ281" s="14"/>
      <c r="DA281" s="49"/>
      <c r="DB281" s="49"/>
      <c r="DC281" s="49"/>
      <c r="DD281" s="49"/>
      <c r="DE281" s="49"/>
      <c r="DF281" s="49"/>
      <c r="DG281" s="49"/>
      <c r="DH281" s="49"/>
      <c r="DI281" s="49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49"/>
      <c r="DU281" s="49"/>
      <c r="DV281" s="49"/>
      <c r="DW281" s="49"/>
      <c r="DX281" s="49"/>
      <c r="DY281" s="49"/>
      <c r="DZ281" s="49"/>
      <c r="EA281" s="49"/>
      <c r="EB281" s="49"/>
      <c r="EC281" s="49"/>
      <c r="ED281" s="49"/>
      <c r="EE281" s="49"/>
      <c r="EF281" s="49"/>
      <c r="EG281" s="49"/>
      <c r="EH281" s="49"/>
      <c r="EI281" s="49"/>
      <c r="EJ281" s="49"/>
      <c r="EK281" s="49"/>
      <c r="EL281" s="49"/>
      <c r="EM281" s="14"/>
      <c r="EN281" s="49"/>
      <c r="EO281" s="49"/>
      <c r="EP281" s="49"/>
      <c r="EQ281" s="49"/>
      <c r="ER281" s="49"/>
      <c r="ES281" s="49"/>
      <c r="ET281" s="49"/>
      <c r="EU281" s="49"/>
      <c r="EV281" s="49"/>
      <c r="EW281" s="49"/>
      <c r="EX281" s="49"/>
      <c r="EY281" s="49"/>
      <c r="EZ281" s="49"/>
      <c r="FA281" s="49"/>
      <c r="FB281" s="49"/>
      <c r="FC281" s="49"/>
      <c r="FD281" s="49"/>
      <c r="FE281" s="49"/>
      <c r="FF281" s="49"/>
      <c r="FG281" s="14"/>
      <c r="FH281" s="49"/>
      <c r="FI281" s="49"/>
      <c r="FJ281" s="14"/>
      <c r="FK281" s="42"/>
      <c r="FL281" s="42"/>
      <c r="FM281" s="42"/>
      <c r="FN281" s="42"/>
      <c r="FO281" s="42"/>
      <c r="FP281" s="42"/>
      <c r="FQ281" s="42"/>
      <c r="FR281" s="42"/>
      <c r="FS281" s="42"/>
      <c r="FT281" s="42"/>
      <c r="FU281" s="42"/>
      <c r="FV281" s="42"/>
      <c r="FW281" s="42"/>
      <c r="FX281" s="42"/>
      <c r="FY281" s="42"/>
      <c r="FZ281" s="44">
        <v>279</v>
      </c>
      <c r="GA281" s="44" t="str">
        <f t="shared" si="1332"/>
        <v>CGJDAFEK</v>
      </c>
      <c r="GB281" s="44" t="s">
        <v>163</v>
      </c>
      <c r="GC281" s="44" t="s">
        <v>149</v>
      </c>
      <c r="GD281" s="44" t="s">
        <v>159</v>
      </c>
      <c r="GE281" s="44" t="s">
        <v>147</v>
      </c>
      <c r="GF281" s="44" t="s">
        <v>145</v>
      </c>
      <c r="GG281" s="44" t="s">
        <v>109</v>
      </c>
      <c r="GH281" s="44" t="s">
        <v>148</v>
      </c>
      <c r="GI281" s="44" t="s">
        <v>151</v>
      </c>
      <c r="GJ281" s="100" t="str">
        <f t="shared" ref="GJ281:GQ281" si="1356">VLOOKUP(GB281,$FM$3:$FN$15,2,FALSE)</f>
        <v>Haiti</v>
      </c>
      <c r="GK281" s="100" t="str">
        <f t="shared" si="1356"/>
        <v>Iran</v>
      </c>
      <c r="GL281" s="100" t="str">
        <f t="shared" si="1356"/>
        <v>Österrike</v>
      </c>
      <c r="GM281" s="100" t="str">
        <f t="shared" si="1356"/>
        <v>Australien</v>
      </c>
      <c r="GN281" s="100" t="str">
        <f t="shared" si="1356"/>
        <v>Sydkorea</v>
      </c>
      <c r="GO281" s="100" t="str">
        <f t="shared" si="1356"/>
        <v>Sverige</v>
      </c>
      <c r="GP281" s="100" t="str">
        <f t="shared" si="1356"/>
        <v>Elfenbenskusten</v>
      </c>
      <c r="GQ281" s="100" t="str">
        <f t="shared" si="1356"/>
        <v>Uzbekistan</v>
      </c>
      <c r="GR281" s="42" t="str">
        <f t="shared" si="1334"/>
        <v/>
      </c>
      <c r="GS281" s="42"/>
      <c r="GT281" s="42"/>
      <c r="GU281" s="42"/>
      <c r="GV281" s="42"/>
      <c r="GW281" s="42"/>
      <c r="GX281" s="42"/>
    </row>
    <row r="282" spans="1:206" ht="14.25" customHeight="1" x14ac:dyDescent="0.35">
      <c r="A282" s="42"/>
      <c r="B282" s="43"/>
      <c r="C282" s="43"/>
      <c r="D282" s="43"/>
      <c r="E282" s="44"/>
      <c r="F282" s="43"/>
      <c r="G282" s="44"/>
      <c r="H282" s="44"/>
      <c r="I282" s="44"/>
      <c r="J282" s="57"/>
      <c r="K282" s="58"/>
      <c r="L282" s="158"/>
      <c r="M282" s="46"/>
      <c r="N282" s="46"/>
      <c r="O282" s="42"/>
      <c r="P282" s="42"/>
      <c r="Q282" s="42"/>
      <c r="R282" s="42"/>
      <c r="S282" s="42"/>
      <c r="T282" s="42"/>
      <c r="U282" s="42"/>
      <c r="V282" s="43"/>
      <c r="W282" s="42"/>
      <c r="X282" s="44"/>
      <c r="Y282" s="44"/>
      <c r="Z282" s="44"/>
      <c r="AA282" s="44"/>
      <c r="AB282" s="47"/>
      <c r="AC282" s="48"/>
      <c r="AD282" s="42"/>
      <c r="AE282" s="14"/>
      <c r="AF282" s="14"/>
      <c r="AG282" s="14"/>
      <c r="AH282" s="14"/>
      <c r="AI282" s="44"/>
      <c r="AJ282" s="44"/>
      <c r="AK282" s="44"/>
      <c r="AL282" s="57"/>
      <c r="AM282" s="58"/>
      <c r="AN282" s="49"/>
      <c r="AO282" s="49"/>
      <c r="AP282" s="49"/>
      <c r="AQ282" s="49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9"/>
      <c r="BJ282" s="49"/>
      <c r="BK282" s="49"/>
      <c r="BL282" s="49"/>
      <c r="BM282" s="49"/>
      <c r="BN282" s="49"/>
      <c r="BO282" s="49"/>
      <c r="BP282" s="49"/>
      <c r="BQ282" s="49"/>
      <c r="BR282" s="14"/>
      <c r="BS282" s="14"/>
      <c r="BT282" s="14"/>
      <c r="BU282" s="49"/>
      <c r="BV282" s="49"/>
      <c r="BW282" s="49"/>
      <c r="BX282" s="49"/>
      <c r="BY282" s="49"/>
      <c r="BZ282" s="49"/>
      <c r="CA282" s="49"/>
      <c r="CB282" s="14"/>
      <c r="CC282" s="49"/>
      <c r="CD282" s="49"/>
      <c r="CE282" s="14"/>
      <c r="CF282" s="14"/>
      <c r="CG282" s="49"/>
      <c r="CH282" s="49"/>
      <c r="CI282" s="49"/>
      <c r="CJ282" s="49"/>
      <c r="CK282" s="49"/>
      <c r="CL282" s="49"/>
      <c r="CM282" s="49"/>
      <c r="CN282" s="49"/>
      <c r="CO282" s="49"/>
      <c r="CP282" s="49"/>
      <c r="CQ282" s="49"/>
      <c r="CR282" s="49"/>
      <c r="CS282" s="49"/>
      <c r="CT282" s="49"/>
      <c r="CU282" s="49"/>
      <c r="CV282" s="49"/>
      <c r="CW282" s="49"/>
      <c r="CX282" s="49"/>
      <c r="CY282" s="14"/>
      <c r="CZ282" s="14"/>
      <c r="DA282" s="49"/>
      <c r="DB282" s="49"/>
      <c r="DC282" s="49"/>
      <c r="DD282" s="49"/>
      <c r="DE282" s="49"/>
      <c r="DF282" s="49"/>
      <c r="DG282" s="49"/>
      <c r="DH282" s="49"/>
      <c r="DI282" s="49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49"/>
      <c r="DU282" s="49"/>
      <c r="DV282" s="49"/>
      <c r="DW282" s="49"/>
      <c r="DX282" s="49"/>
      <c r="DY282" s="49"/>
      <c r="DZ282" s="49"/>
      <c r="EA282" s="49"/>
      <c r="EB282" s="49"/>
      <c r="EC282" s="49"/>
      <c r="ED282" s="49"/>
      <c r="EE282" s="49"/>
      <c r="EF282" s="49"/>
      <c r="EG282" s="49"/>
      <c r="EH282" s="49"/>
      <c r="EI282" s="49"/>
      <c r="EJ282" s="49"/>
      <c r="EK282" s="49"/>
      <c r="EL282" s="49"/>
      <c r="EM282" s="14"/>
      <c r="EN282" s="49"/>
      <c r="EO282" s="49"/>
      <c r="EP282" s="49"/>
      <c r="EQ282" s="49"/>
      <c r="ER282" s="49"/>
      <c r="ES282" s="49"/>
      <c r="ET282" s="49"/>
      <c r="EU282" s="49"/>
      <c r="EV282" s="49"/>
      <c r="EW282" s="49"/>
      <c r="EX282" s="49"/>
      <c r="EY282" s="49"/>
      <c r="EZ282" s="49"/>
      <c r="FA282" s="49"/>
      <c r="FB282" s="49"/>
      <c r="FC282" s="49"/>
      <c r="FD282" s="49"/>
      <c r="FE282" s="49"/>
      <c r="FF282" s="49"/>
      <c r="FG282" s="14"/>
      <c r="FH282" s="49"/>
      <c r="FI282" s="49"/>
      <c r="FJ282" s="14"/>
      <c r="FK282" s="42"/>
      <c r="FL282" s="42"/>
      <c r="FM282" s="42"/>
      <c r="FN282" s="42"/>
      <c r="FO282" s="42"/>
      <c r="FP282" s="42"/>
      <c r="FQ282" s="42"/>
      <c r="FR282" s="42"/>
      <c r="FS282" s="42"/>
      <c r="FT282" s="42"/>
      <c r="FU282" s="42"/>
      <c r="FV282" s="42"/>
      <c r="FW282" s="42"/>
      <c r="FX282" s="42"/>
      <c r="FY282" s="42"/>
      <c r="FZ282" s="44">
        <v>280</v>
      </c>
      <c r="GA282" s="44" t="str">
        <f t="shared" si="1332"/>
        <v>CGEDAFLI</v>
      </c>
      <c r="GB282" s="44" t="s">
        <v>163</v>
      </c>
      <c r="GC282" s="44" t="s">
        <v>149</v>
      </c>
      <c r="GD282" s="44" t="s">
        <v>148</v>
      </c>
      <c r="GE282" s="44" t="s">
        <v>147</v>
      </c>
      <c r="GF282" s="44" t="s">
        <v>145</v>
      </c>
      <c r="GG282" s="44" t="s">
        <v>109</v>
      </c>
      <c r="GH282" s="44" t="s">
        <v>152</v>
      </c>
      <c r="GI282" s="44" t="s">
        <v>150</v>
      </c>
      <c r="GJ282" s="100" t="str">
        <f t="shared" ref="GJ282:GQ282" si="1357">VLOOKUP(GB282,$FM$3:$FN$15,2,FALSE)</f>
        <v>Haiti</v>
      </c>
      <c r="GK282" s="100" t="str">
        <f t="shared" si="1357"/>
        <v>Iran</v>
      </c>
      <c r="GL282" s="100" t="str">
        <f t="shared" si="1357"/>
        <v>Elfenbenskusten</v>
      </c>
      <c r="GM282" s="100" t="str">
        <f t="shared" si="1357"/>
        <v>Australien</v>
      </c>
      <c r="GN282" s="100" t="str">
        <f t="shared" si="1357"/>
        <v>Sydkorea</v>
      </c>
      <c r="GO282" s="100" t="str">
        <f t="shared" si="1357"/>
        <v>Sverige</v>
      </c>
      <c r="GP282" s="100" t="str">
        <f t="shared" si="1357"/>
        <v>Ghana</v>
      </c>
      <c r="GQ282" s="100" t="str">
        <f t="shared" si="1357"/>
        <v>Irak</v>
      </c>
      <c r="GR282" s="42" t="str">
        <f t="shared" si="1334"/>
        <v/>
      </c>
      <c r="GS282" s="42"/>
      <c r="GT282" s="42"/>
      <c r="GU282" s="42"/>
      <c r="GV282" s="42"/>
      <c r="GW282" s="42"/>
      <c r="GX282" s="42"/>
    </row>
    <row r="283" spans="1:206" ht="14.25" customHeight="1" x14ac:dyDescent="0.35">
      <c r="A283" s="42"/>
      <c r="B283" s="43"/>
      <c r="C283" s="43"/>
      <c r="D283" s="43"/>
      <c r="E283" s="44"/>
      <c r="F283" s="43"/>
      <c r="G283" s="44"/>
      <c r="H283" s="44"/>
      <c r="I283" s="44"/>
      <c r="J283" s="57"/>
      <c r="K283" s="58"/>
      <c r="L283" s="158"/>
      <c r="M283" s="46"/>
      <c r="N283" s="46"/>
      <c r="O283" s="42"/>
      <c r="P283" s="42"/>
      <c r="Q283" s="42"/>
      <c r="R283" s="42"/>
      <c r="S283" s="42"/>
      <c r="T283" s="42"/>
      <c r="U283" s="42"/>
      <c r="V283" s="43"/>
      <c r="W283" s="42"/>
      <c r="X283" s="44"/>
      <c r="Y283" s="44"/>
      <c r="Z283" s="44"/>
      <c r="AA283" s="44"/>
      <c r="AB283" s="47"/>
      <c r="AC283" s="48"/>
      <c r="AD283" s="42"/>
      <c r="AE283" s="14"/>
      <c r="AF283" s="14"/>
      <c r="AG283" s="14"/>
      <c r="AH283" s="14"/>
      <c r="AI283" s="44"/>
      <c r="AJ283" s="44"/>
      <c r="AK283" s="44"/>
      <c r="AL283" s="57"/>
      <c r="AM283" s="58"/>
      <c r="AN283" s="49"/>
      <c r="AO283" s="49"/>
      <c r="AP283" s="49"/>
      <c r="AQ283" s="49"/>
      <c r="AR283" s="49"/>
      <c r="AS283" s="49"/>
      <c r="AT283" s="49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49"/>
      <c r="BG283" s="49"/>
      <c r="BH283" s="49"/>
      <c r="BI283" s="49"/>
      <c r="BJ283" s="49"/>
      <c r="BK283" s="49"/>
      <c r="BL283" s="49"/>
      <c r="BM283" s="49"/>
      <c r="BN283" s="49"/>
      <c r="BO283" s="49"/>
      <c r="BP283" s="49"/>
      <c r="BQ283" s="49"/>
      <c r="BR283" s="14"/>
      <c r="BS283" s="14"/>
      <c r="BT283" s="14"/>
      <c r="BU283" s="49"/>
      <c r="BV283" s="49"/>
      <c r="BW283" s="49"/>
      <c r="BX283" s="49"/>
      <c r="BY283" s="49"/>
      <c r="BZ283" s="49"/>
      <c r="CA283" s="49"/>
      <c r="CB283" s="14"/>
      <c r="CC283" s="49"/>
      <c r="CD283" s="49"/>
      <c r="CE283" s="14"/>
      <c r="CF283" s="14"/>
      <c r="CG283" s="49"/>
      <c r="CH283" s="49"/>
      <c r="CI283" s="49"/>
      <c r="CJ283" s="49"/>
      <c r="CK283" s="49"/>
      <c r="CL283" s="49"/>
      <c r="CM283" s="49"/>
      <c r="CN283" s="49"/>
      <c r="CO283" s="49"/>
      <c r="CP283" s="49"/>
      <c r="CQ283" s="49"/>
      <c r="CR283" s="49"/>
      <c r="CS283" s="49"/>
      <c r="CT283" s="49"/>
      <c r="CU283" s="49"/>
      <c r="CV283" s="49"/>
      <c r="CW283" s="49"/>
      <c r="CX283" s="49"/>
      <c r="CY283" s="14"/>
      <c r="CZ283" s="14"/>
      <c r="DA283" s="49"/>
      <c r="DB283" s="49"/>
      <c r="DC283" s="49"/>
      <c r="DD283" s="49"/>
      <c r="DE283" s="49"/>
      <c r="DF283" s="49"/>
      <c r="DG283" s="49"/>
      <c r="DH283" s="49"/>
      <c r="DI283" s="49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49"/>
      <c r="DU283" s="49"/>
      <c r="DV283" s="49"/>
      <c r="DW283" s="49"/>
      <c r="DX283" s="49"/>
      <c r="DY283" s="49"/>
      <c r="DZ283" s="49"/>
      <c r="EA283" s="49"/>
      <c r="EB283" s="49"/>
      <c r="EC283" s="49"/>
      <c r="ED283" s="49"/>
      <c r="EE283" s="49"/>
      <c r="EF283" s="49"/>
      <c r="EG283" s="49"/>
      <c r="EH283" s="49"/>
      <c r="EI283" s="49"/>
      <c r="EJ283" s="49"/>
      <c r="EK283" s="49"/>
      <c r="EL283" s="49"/>
      <c r="EM283" s="14"/>
      <c r="EN283" s="49"/>
      <c r="EO283" s="49"/>
      <c r="EP283" s="49"/>
      <c r="EQ283" s="49"/>
      <c r="ER283" s="49"/>
      <c r="ES283" s="49"/>
      <c r="ET283" s="49"/>
      <c r="EU283" s="49"/>
      <c r="EV283" s="49"/>
      <c r="EW283" s="49"/>
      <c r="EX283" s="49"/>
      <c r="EY283" s="49"/>
      <c r="EZ283" s="49"/>
      <c r="FA283" s="49"/>
      <c r="FB283" s="49"/>
      <c r="FC283" s="49"/>
      <c r="FD283" s="49"/>
      <c r="FE283" s="49"/>
      <c r="FF283" s="49"/>
      <c r="FG283" s="14"/>
      <c r="FH283" s="49"/>
      <c r="FI283" s="49"/>
      <c r="FJ283" s="14"/>
      <c r="FK283" s="42"/>
      <c r="FL283" s="42"/>
      <c r="FM283" s="42"/>
      <c r="FN283" s="42"/>
      <c r="FO283" s="42"/>
      <c r="FP283" s="42"/>
      <c r="FQ283" s="42"/>
      <c r="FR283" s="42"/>
      <c r="FS283" s="42"/>
      <c r="FT283" s="42"/>
      <c r="FU283" s="42"/>
      <c r="FV283" s="42"/>
      <c r="FW283" s="42"/>
      <c r="FX283" s="42"/>
      <c r="FY283" s="42"/>
      <c r="FZ283" s="44">
        <v>281</v>
      </c>
      <c r="GA283" s="44" t="str">
        <f t="shared" si="1332"/>
        <v>CGEDAFIK</v>
      </c>
      <c r="GB283" s="44" t="s">
        <v>163</v>
      </c>
      <c r="GC283" s="44" t="s">
        <v>149</v>
      </c>
      <c r="GD283" s="44" t="s">
        <v>148</v>
      </c>
      <c r="GE283" s="44" t="s">
        <v>147</v>
      </c>
      <c r="GF283" s="44" t="s">
        <v>145</v>
      </c>
      <c r="GG283" s="44" t="s">
        <v>109</v>
      </c>
      <c r="GH283" s="44" t="s">
        <v>150</v>
      </c>
      <c r="GI283" s="44" t="s">
        <v>151</v>
      </c>
      <c r="GJ283" s="100" t="str">
        <f t="shared" ref="GJ283:GQ283" si="1358">VLOOKUP(GB283,$FM$3:$FN$15,2,FALSE)</f>
        <v>Haiti</v>
      </c>
      <c r="GK283" s="100" t="str">
        <f t="shared" si="1358"/>
        <v>Iran</v>
      </c>
      <c r="GL283" s="100" t="str">
        <f t="shared" si="1358"/>
        <v>Elfenbenskusten</v>
      </c>
      <c r="GM283" s="100" t="str">
        <f t="shared" si="1358"/>
        <v>Australien</v>
      </c>
      <c r="GN283" s="100" t="str">
        <f t="shared" si="1358"/>
        <v>Sydkorea</v>
      </c>
      <c r="GO283" s="100" t="str">
        <f t="shared" si="1358"/>
        <v>Sverige</v>
      </c>
      <c r="GP283" s="100" t="str">
        <f t="shared" si="1358"/>
        <v>Irak</v>
      </c>
      <c r="GQ283" s="100" t="str">
        <f t="shared" si="1358"/>
        <v>Uzbekistan</v>
      </c>
      <c r="GR283" s="42" t="str">
        <f t="shared" si="1334"/>
        <v/>
      </c>
      <c r="GS283" s="42"/>
      <c r="GT283" s="42"/>
      <c r="GU283" s="42"/>
      <c r="GV283" s="42"/>
      <c r="GW283" s="42"/>
      <c r="GX283" s="42"/>
    </row>
    <row r="284" spans="1:206" ht="14.25" customHeight="1" x14ac:dyDescent="0.35">
      <c r="A284" s="42"/>
      <c r="B284" s="43"/>
      <c r="C284" s="43"/>
      <c r="D284" s="43"/>
      <c r="E284" s="44"/>
      <c r="F284" s="43"/>
      <c r="G284" s="44"/>
      <c r="H284" s="44"/>
      <c r="I284" s="44"/>
      <c r="J284" s="57"/>
      <c r="K284" s="58"/>
      <c r="L284" s="158"/>
      <c r="M284" s="46"/>
      <c r="N284" s="46"/>
      <c r="O284" s="42"/>
      <c r="P284" s="42"/>
      <c r="Q284" s="42"/>
      <c r="R284" s="42"/>
      <c r="S284" s="42"/>
      <c r="T284" s="42"/>
      <c r="U284" s="42"/>
      <c r="V284" s="43"/>
      <c r="W284" s="42"/>
      <c r="X284" s="44"/>
      <c r="Y284" s="44"/>
      <c r="Z284" s="44"/>
      <c r="AA284" s="44"/>
      <c r="AB284" s="47"/>
      <c r="AC284" s="48"/>
      <c r="AD284" s="42"/>
      <c r="AE284" s="14"/>
      <c r="AF284" s="14"/>
      <c r="AG284" s="14"/>
      <c r="AH284" s="14"/>
      <c r="AI284" s="44"/>
      <c r="AJ284" s="44"/>
      <c r="AK284" s="44"/>
      <c r="AL284" s="57"/>
      <c r="AM284" s="58"/>
      <c r="AN284" s="49"/>
      <c r="AO284" s="49"/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49"/>
      <c r="BA284" s="49"/>
      <c r="BB284" s="49"/>
      <c r="BC284" s="49"/>
      <c r="BD284" s="49"/>
      <c r="BE284" s="49"/>
      <c r="BF284" s="49"/>
      <c r="BG284" s="49"/>
      <c r="BH284" s="49"/>
      <c r="BI284" s="49"/>
      <c r="BJ284" s="49"/>
      <c r="BK284" s="49"/>
      <c r="BL284" s="49"/>
      <c r="BM284" s="49"/>
      <c r="BN284" s="49"/>
      <c r="BO284" s="49"/>
      <c r="BP284" s="49"/>
      <c r="BQ284" s="49"/>
      <c r="BR284" s="14"/>
      <c r="BS284" s="14"/>
      <c r="BT284" s="14"/>
      <c r="BU284" s="49"/>
      <c r="BV284" s="49"/>
      <c r="BW284" s="49"/>
      <c r="BX284" s="49"/>
      <c r="BY284" s="49"/>
      <c r="BZ284" s="49"/>
      <c r="CA284" s="49"/>
      <c r="CB284" s="14"/>
      <c r="CC284" s="49"/>
      <c r="CD284" s="49"/>
      <c r="CE284" s="14"/>
      <c r="CF284" s="14"/>
      <c r="CG284" s="49"/>
      <c r="CH284" s="49"/>
      <c r="CI284" s="49"/>
      <c r="CJ284" s="49"/>
      <c r="CK284" s="49"/>
      <c r="CL284" s="49"/>
      <c r="CM284" s="49"/>
      <c r="CN284" s="49"/>
      <c r="CO284" s="49"/>
      <c r="CP284" s="49"/>
      <c r="CQ284" s="49"/>
      <c r="CR284" s="49"/>
      <c r="CS284" s="49"/>
      <c r="CT284" s="49"/>
      <c r="CU284" s="49"/>
      <c r="CV284" s="49"/>
      <c r="CW284" s="49"/>
      <c r="CX284" s="49"/>
      <c r="CY284" s="14"/>
      <c r="CZ284" s="14"/>
      <c r="DA284" s="49"/>
      <c r="DB284" s="49"/>
      <c r="DC284" s="49"/>
      <c r="DD284" s="49"/>
      <c r="DE284" s="49"/>
      <c r="DF284" s="49"/>
      <c r="DG284" s="49"/>
      <c r="DH284" s="49"/>
      <c r="DI284" s="49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49"/>
      <c r="DU284" s="49"/>
      <c r="DV284" s="49"/>
      <c r="DW284" s="49"/>
      <c r="DX284" s="49"/>
      <c r="DY284" s="49"/>
      <c r="DZ284" s="49"/>
      <c r="EA284" s="49"/>
      <c r="EB284" s="49"/>
      <c r="EC284" s="49"/>
      <c r="ED284" s="49"/>
      <c r="EE284" s="49"/>
      <c r="EF284" s="49"/>
      <c r="EG284" s="49"/>
      <c r="EH284" s="49"/>
      <c r="EI284" s="49"/>
      <c r="EJ284" s="49"/>
      <c r="EK284" s="49"/>
      <c r="EL284" s="49"/>
      <c r="EM284" s="14"/>
      <c r="EN284" s="49"/>
      <c r="EO284" s="49"/>
      <c r="EP284" s="49"/>
      <c r="EQ284" s="49"/>
      <c r="ER284" s="49"/>
      <c r="ES284" s="49"/>
      <c r="ET284" s="49"/>
      <c r="EU284" s="49"/>
      <c r="EV284" s="49"/>
      <c r="EW284" s="49"/>
      <c r="EX284" s="49"/>
      <c r="EY284" s="49"/>
      <c r="EZ284" s="49"/>
      <c r="FA284" s="49"/>
      <c r="FB284" s="49"/>
      <c r="FC284" s="49"/>
      <c r="FD284" s="49"/>
      <c r="FE284" s="49"/>
      <c r="FF284" s="49"/>
      <c r="FG284" s="14"/>
      <c r="FH284" s="49"/>
      <c r="FI284" s="49"/>
      <c r="FJ284" s="14"/>
      <c r="FK284" s="42"/>
      <c r="FL284" s="42"/>
      <c r="FM284" s="42"/>
      <c r="FN284" s="42"/>
      <c r="FO284" s="42"/>
      <c r="FP284" s="42"/>
      <c r="FQ284" s="42"/>
      <c r="FR284" s="42"/>
      <c r="FS284" s="42"/>
      <c r="FT284" s="42"/>
      <c r="FU284" s="42"/>
      <c r="FV284" s="42"/>
      <c r="FW284" s="42"/>
      <c r="FX284" s="42"/>
      <c r="FY284" s="42"/>
      <c r="FZ284" s="44">
        <v>282</v>
      </c>
      <c r="GA284" s="44" t="str">
        <f t="shared" si="1332"/>
        <v>CGJDAFEI</v>
      </c>
      <c r="GB284" s="44" t="s">
        <v>163</v>
      </c>
      <c r="GC284" s="44" t="s">
        <v>149</v>
      </c>
      <c r="GD284" s="44" t="s">
        <v>159</v>
      </c>
      <c r="GE284" s="44" t="s">
        <v>147</v>
      </c>
      <c r="GF284" s="44" t="s">
        <v>145</v>
      </c>
      <c r="GG284" s="44" t="s">
        <v>109</v>
      </c>
      <c r="GH284" s="44" t="s">
        <v>148</v>
      </c>
      <c r="GI284" s="44" t="s">
        <v>150</v>
      </c>
      <c r="GJ284" s="100" t="str">
        <f t="shared" ref="GJ284:GQ284" si="1359">VLOOKUP(GB284,$FM$3:$FN$15,2,FALSE)</f>
        <v>Haiti</v>
      </c>
      <c r="GK284" s="100" t="str">
        <f t="shared" si="1359"/>
        <v>Iran</v>
      </c>
      <c r="GL284" s="100" t="str">
        <f t="shared" si="1359"/>
        <v>Österrike</v>
      </c>
      <c r="GM284" s="100" t="str">
        <f t="shared" si="1359"/>
        <v>Australien</v>
      </c>
      <c r="GN284" s="100" t="str">
        <f t="shared" si="1359"/>
        <v>Sydkorea</v>
      </c>
      <c r="GO284" s="100" t="str">
        <f t="shared" si="1359"/>
        <v>Sverige</v>
      </c>
      <c r="GP284" s="100" t="str">
        <f t="shared" si="1359"/>
        <v>Elfenbenskusten</v>
      </c>
      <c r="GQ284" s="100" t="str">
        <f t="shared" si="1359"/>
        <v>Irak</v>
      </c>
      <c r="GR284" s="42" t="str">
        <f t="shared" si="1334"/>
        <v/>
      </c>
      <c r="GS284" s="42"/>
      <c r="GT284" s="42"/>
      <c r="GU284" s="42"/>
      <c r="GV284" s="42"/>
      <c r="GW284" s="42"/>
      <c r="GX284" s="42"/>
    </row>
    <row r="285" spans="1:206" ht="14.25" customHeight="1" x14ac:dyDescent="0.35">
      <c r="A285" s="42"/>
      <c r="B285" s="43"/>
      <c r="C285" s="43"/>
      <c r="D285" s="43"/>
      <c r="E285" s="44"/>
      <c r="F285" s="43"/>
      <c r="G285" s="44"/>
      <c r="H285" s="44"/>
      <c r="I285" s="44"/>
      <c r="J285" s="57"/>
      <c r="K285" s="58"/>
      <c r="L285" s="158"/>
      <c r="M285" s="46"/>
      <c r="N285" s="46"/>
      <c r="O285" s="42"/>
      <c r="P285" s="42"/>
      <c r="Q285" s="42"/>
      <c r="R285" s="42"/>
      <c r="S285" s="42"/>
      <c r="T285" s="42"/>
      <c r="U285" s="42"/>
      <c r="V285" s="43"/>
      <c r="W285" s="42"/>
      <c r="X285" s="44"/>
      <c r="Y285" s="44"/>
      <c r="Z285" s="44"/>
      <c r="AA285" s="44"/>
      <c r="AB285" s="47"/>
      <c r="AC285" s="48"/>
      <c r="AD285" s="42"/>
      <c r="AE285" s="14"/>
      <c r="AF285" s="14"/>
      <c r="AG285" s="14"/>
      <c r="AH285" s="14"/>
      <c r="AI285" s="44"/>
      <c r="AJ285" s="44"/>
      <c r="AK285" s="44"/>
      <c r="AL285" s="57"/>
      <c r="AM285" s="58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49"/>
      <c r="BG285" s="49"/>
      <c r="BH285" s="49"/>
      <c r="BI285" s="49"/>
      <c r="BJ285" s="49"/>
      <c r="BK285" s="49"/>
      <c r="BL285" s="49"/>
      <c r="BM285" s="49"/>
      <c r="BN285" s="49"/>
      <c r="BO285" s="49"/>
      <c r="BP285" s="49"/>
      <c r="BQ285" s="49"/>
      <c r="BR285" s="14"/>
      <c r="BS285" s="14"/>
      <c r="BT285" s="14"/>
      <c r="BU285" s="49"/>
      <c r="BV285" s="49"/>
      <c r="BW285" s="49"/>
      <c r="BX285" s="49"/>
      <c r="BY285" s="49"/>
      <c r="BZ285" s="49"/>
      <c r="CA285" s="49"/>
      <c r="CB285" s="14"/>
      <c r="CC285" s="49"/>
      <c r="CD285" s="49"/>
      <c r="CE285" s="14"/>
      <c r="CF285" s="14"/>
      <c r="CG285" s="49"/>
      <c r="CH285" s="49"/>
      <c r="CI285" s="49"/>
      <c r="CJ285" s="49"/>
      <c r="CK285" s="49"/>
      <c r="CL285" s="49"/>
      <c r="CM285" s="49"/>
      <c r="CN285" s="49"/>
      <c r="CO285" s="49"/>
      <c r="CP285" s="49"/>
      <c r="CQ285" s="49"/>
      <c r="CR285" s="49"/>
      <c r="CS285" s="49"/>
      <c r="CT285" s="49"/>
      <c r="CU285" s="49"/>
      <c r="CV285" s="49"/>
      <c r="CW285" s="49"/>
      <c r="CX285" s="49"/>
      <c r="CY285" s="14"/>
      <c r="CZ285" s="14"/>
      <c r="DA285" s="49"/>
      <c r="DB285" s="49"/>
      <c r="DC285" s="49"/>
      <c r="DD285" s="49"/>
      <c r="DE285" s="49"/>
      <c r="DF285" s="49"/>
      <c r="DG285" s="49"/>
      <c r="DH285" s="49"/>
      <c r="DI285" s="49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49"/>
      <c r="DU285" s="49"/>
      <c r="DV285" s="49"/>
      <c r="DW285" s="49"/>
      <c r="DX285" s="49"/>
      <c r="DY285" s="49"/>
      <c r="DZ285" s="49"/>
      <c r="EA285" s="49"/>
      <c r="EB285" s="49"/>
      <c r="EC285" s="49"/>
      <c r="ED285" s="49"/>
      <c r="EE285" s="49"/>
      <c r="EF285" s="49"/>
      <c r="EG285" s="49"/>
      <c r="EH285" s="49"/>
      <c r="EI285" s="49"/>
      <c r="EJ285" s="49"/>
      <c r="EK285" s="49"/>
      <c r="EL285" s="49"/>
      <c r="EM285" s="14"/>
      <c r="EN285" s="49"/>
      <c r="EO285" s="49"/>
      <c r="EP285" s="49"/>
      <c r="EQ285" s="49"/>
      <c r="ER285" s="49"/>
      <c r="ES285" s="49"/>
      <c r="ET285" s="49"/>
      <c r="EU285" s="49"/>
      <c r="EV285" s="49"/>
      <c r="EW285" s="49"/>
      <c r="EX285" s="49"/>
      <c r="EY285" s="49"/>
      <c r="EZ285" s="49"/>
      <c r="FA285" s="49"/>
      <c r="FB285" s="49"/>
      <c r="FC285" s="49"/>
      <c r="FD285" s="49"/>
      <c r="FE285" s="49"/>
      <c r="FF285" s="49"/>
      <c r="FG285" s="14"/>
      <c r="FH285" s="49"/>
      <c r="FI285" s="49"/>
      <c r="FJ285" s="14"/>
      <c r="FK285" s="42"/>
      <c r="FL285" s="42"/>
      <c r="FM285" s="42"/>
      <c r="FN285" s="42"/>
      <c r="FO285" s="42"/>
      <c r="FP285" s="42"/>
      <c r="FQ285" s="42"/>
      <c r="FR285" s="42"/>
      <c r="FS285" s="42"/>
      <c r="FT285" s="42"/>
      <c r="FU285" s="42"/>
      <c r="FV285" s="42"/>
      <c r="FW285" s="42"/>
      <c r="FX285" s="42"/>
      <c r="FY285" s="42"/>
      <c r="FZ285" s="44">
        <v>283</v>
      </c>
      <c r="GA285" s="44" t="str">
        <f t="shared" si="1332"/>
        <v>HGFCADLE</v>
      </c>
      <c r="GB285" s="44" t="s">
        <v>160</v>
      </c>
      <c r="GC285" s="44" t="s">
        <v>149</v>
      </c>
      <c r="GD285" s="44" t="s">
        <v>109</v>
      </c>
      <c r="GE285" s="44" t="s">
        <v>163</v>
      </c>
      <c r="GF285" s="44" t="s">
        <v>145</v>
      </c>
      <c r="GG285" s="44" t="s">
        <v>147</v>
      </c>
      <c r="GH285" s="44" t="s">
        <v>152</v>
      </c>
      <c r="GI285" s="44" t="s">
        <v>148</v>
      </c>
      <c r="GJ285" s="100" t="str">
        <f t="shared" ref="GJ285:GQ285" si="1360">VLOOKUP(GB285,$FM$3:$FN$15,2,FALSE)</f>
        <v>Saudiarabien</v>
      </c>
      <c r="GK285" s="100" t="str">
        <f t="shared" si="1360"/>
        <v>Iran</v>
      </c>
      <c r="GL285" s="100" t="str">
        <f t="shared" si="1360"/>
        <v>Sverige</v>
      </c>
      <c r="GM285" s="100" t="str">
        <f t="shared" si="1360"/>
        <v>Haiti</v>
      </c>
      <c r="GN285" s="100" t="str">
        <f t="shared" si="1360"/>
        <v>Sydkorea</v>
      </c>
      <c r="GO285" s="100" t="str">
        <f t="shared" si="1360"/>
        <v>Australien</v>
      </c>
      <c r="GP285" s="100" t="str">
        <f t="shared" si="1360"/>
        <v>Ghana</v>
      </c>
      <c r="GQ285" s="100" t="str">
        <f t="shared" si="1360"/>
        <v>Elfenbenskusten</v>
      </c>
      <c r="GR285" s="42" t="str">
        <f t="shared" si="1334"/>
        <v/>
      </c>
      <c r="GS285" s="42"/>
      <c r="GT285" s="42"/>
      <c r="GU285" s="42"/>
      <c r="GV285" s="42"/>
      <c r="GW285" s="42"/>
      <c r="GX285" s="42"/>
    </row>
    <row r="286" spans="1:206" ht="14.25" customHeight="1" x14ac:dyDescent="0.35">
      <c r="A286" s="42"/>
      <c r="B286" s="43"/>
      <c r="C286" s="43"/>
      <c r="D286" s="43"/>
      <c r="E286" s="44"/>
      <c r="F286" s="43"/>
      <c r="G286" s="44"/>
      <c r="H286" s="44"/>
      <c r="I286" s="44"/>
      <c r="J286" s="57"/>
      <c r="K286" s="58"/>
      <c r="L286" s="158"/>
      <c r="M286" s="46"/>
      <c r="N286" s="46"/>
      <c r="O286" s="42"/>
      <c r="P286" s="42"/>
      <c r="Q286" s="42"/>
      <c r="R286" s="42"/>
      <c r="S286" s="42"/>
      <c r="T286" s="42"/>
      <c r="U286" s="42"/>
      <c r="V286" s="43"/>
      <c r="W286" s="42"/>
      <c r="X286" s="44"/>
      <c r="Y286" s="44"/>
      <c r="Z286" s="44"/>
      <c r="AA286" s="44"/>
      <c r="AB286" s="47"/>
      <c r="AC286" s="48"/>
      <c r="AD286" s="42"/>
      <c r="AE286" s="14"/>
      <c r="AF286" s="14"/>
      <c r="AG286" s="14"/>
      <c r="AH286" s="14"/>
      <c r="AI286" s="44"/>
      <c r="AJ286" s="44"/>
      <c r="AK286" s="44"/>
      <c r="AL286" s="57"/>
      <c r="AM286" s="58"/>
      <c r="AN286" s="49"/>
      <c r="AO286" s="49"/>
      <c r="AP286" s="49"/>
      <c r="AQ286" s="49"/>
      <c r="AR286" s="49"/>
      <c r="AS286" s="49"/>
      <c r="AT286" s="49"/>
      <c r="AU286" s="49"/>
      <c r="AV286" s="49"/>
      <c r="AW286" s="49"/>
      <c r="AX286" s="49"/>
      <c r="AY286" s="49"/>
      <c r="AZ286" s="49"/>
      <c r="BA286" s="49"/>
      <c r="BB286" s="49"/>
      <c r="BC286" s="49"/>
      <c r="BD286" s="49"/>
      <c r="BE286" s="49"/>
      <c r="BF286" s="49"/>
      <c r="BG286" s="49"/>
      <c r="BH286" s="49"/>
      <c r="BI286" s="49"/>
      <c r="BJ286" s="49"/>
      <c r="BK286" s="49"/>
      <c r="BL286" s="49"/>
      <c r="BM286" s="49"/>
      <c r="BN286" s="49"/>
      <c r="BO286" s="49"/>
      <c r="BP286" s="49"/>
      <c r="BQ286" s="49"/>
      <c r="BR286" s="14"/>
      <c r="BS286" s="14"/>
      <c r="BT286" s="14"/>
      <c r="BU286" s="49"/>
      <c r="BV286" s="49"/>
      <c r="BW286" s="49"/>
      <c r="BX286" s="49"/>
      <c r="BY286" s="49"/>
      <c r="BZ286" s="49"/>
      <c r="CA286" s="49"/>
      <c r="CB286" s="14"/>
      <c r="CC286" s="49"/>
      <c r="CD286" s="49"/>
      <c r="CE286" s="14"/>
      <c r="CF286" s="14"/>
      <c r="CG286" s="49"/>
      <c r="CH286" s="49"/>
      <c r="CI286" s="49"/>
      <c r="CJ286" s="49"/>
      <c r="CK286" s="49"/>
      <c r="CL286" s="49"/>
      <c r="CM286" s="49"/>
      <c r="CN286" s="49"/>
      <c r="CO286" s="49"/>
      <c r="CP286" s="49"/>
      <c r="CQ286" s="49"/>
      <c r="CR286" s="49"/>
      <c r="CS286" s="49"/>
      <c r="CT286" s="49"/>
      <c r="CU286" s="49"/>
      <c r="CV286" s="49"/>
      <c r="CW286" s="49"/>
      <c r="CX286" s="49"/>
      <c r="CY286" s="14"/>
      <c r="CZ286" s="14"/>
      <c r="DA286" s="49"/>
      <c r="DB286" s="49"/>
      <c r="DC286" s="49"/>
      <c r="DD286" s="49"/>
      <c r="DE286" s="49"/>
      <c r="DF286" s="49"/>
      <c r="DG286" s="49"/>
      <c r="DH286" s="49"/>
      <c r="DI286" s="49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49"/>
      <c r="DU286" s="49"/>
      <c r="DV286" s="49"/>
      <c r="DW286" s="49"/>
      <c r="DX286" s="49"/>
      <c r="DY286" s="49"/>
      <c r="DZ286" s="49"/>
      <c r="EA286" s="49"/>
      <c r="EB286" s="49"/>
      <c r="EC286" s="49"/>
      <c r="ED286" s="49"/>
      <c r="EE286" s="49"/>
      <c r="EF286" s="49"/>
      <c r="EG286" s="49"/>
      <c r="EH286" s="49"/>
      <c r="EI286" s="49"/>
      <c r="EJ286" s="49"/>
      <c r="EK286" s="49"/>
      <c r="EL286" s="49"/>
      <c r="EM286" s="14"/>
      <c r="EN286" s="49"/>
      <c r="EO286" s="49"/>
      <c r="EP286" s="49"/>
      <c r="EQ286" s="49"/>
      <c r="ER286" s="49"/>
      <c r="ES286" s="49"/>
      <c r="ET286" s="49"/>
      <c r="EU286" s="49"/>
      <c r="EV286" s="49"/>
      <c r="EW286" s="49"/>
      <c r="EX286" s="49"/>
      <c r="EY286" s="49"/>
      <c r="EZ286" s="49"/>
      <c r="FA286" s="49"/>
      <c r="FB286" s="49"/>
      <c r="FC286" s="49"/>
      <c r="FD286" s="49"/>
      <c r="FE286" s="49"/>
      <c r="FF286" s="49"/>
      <c r="FG286" s="14"/>
      <c r="FH286" s="49"/>
      <c r="FI286" s="49"/>
      <c r="FJ286" s="14"/>
      <c r="FK286" s="42"/>
      <c r="FL286" s="42"/>
      <c r="FM286" s="42"/>
      <c r="FN286" s="42"/>
      <c r="FO286" s="42"/>
      <c r="FP286" s="42"/>
      <c r="FQ286" s="42"/>
      <c r="FR286" s="42"/>
      <c r="FS286" s="42"/>
      <c r="FT286" s="42"/>
      <c r="FU286" s="42"/>
      <c r="FV286" s="42"/>
      <c r="FW286" s="42"/>
      <c r="FX286" s="42"/>
      <c r="FY286" s="42"/>
      <c r="FZ286" s="44">
        <v>284</v>
      </c>
      <c r="GA286" s="44" t="str">
        <f t="shared" si="1332"/>
        <v>HGECAFDK</v>
      </c>
      <c r="GB286" s="44" t="s">
        <v>160</v>
      </c>
      <c r="GC286" s="44" t="s">
        <v>149</v>
      </c>
      <c r="GD286" s="44" t="s">
        <v>148</v>
      </c>
      <c r="GE286" s="44" t="s">
        <v>163</v>
      </c>
      <c r="GF286" s="44" t="s">
        <v>145</v>
      </c>
      <c r="GG286" s="44" t="s">
        <v>109</v>
      </c>
      <c r="GH286" s="44" t="s">
        <v>147</v>
      </c>
      <c r="GI286" s="44" t="s">
        <v>151</v>
      </c>
      <c r="GJ286" s="100" t="str">
        <f t="shared" ref="GJ286:GQ286" si="1361">VLOOKUP(GB286,$FM$3:$FN$15,2,FALSE)</f>
        <v>Saudiarabien</v>
      </c>
      <c r="GK286" s="100" t="str">
        <f t="shared" si="1361"/>
        <v>Iran</v>
      </c>
      <c r="GL286" s="100" t="str">
        <f t="shared" si="1361"/>
        <v>Elfenbenskusten</v>
      </c>
      <c r="GM286" s="100" t="str">
        <f t="shared" si="1361"/>
        <v>Haiti</v>
      </c>
      <c r="GN286" s="100" t="str">
        <f t="shared" si="1361"/>
        <v>Sydkorea</v>
      </c>
      <c r="GO286" s="100" t="str">
        <f t="shared" si="1361"/>
        <v>Sverige</v>
      </c>
      <c r="GP286" s="100" t="str">
        <f t="shared" si="1361"/>
        <v>Australien</v>
      </c>
      <c r="GQ286" s="100" t="str">
        <f t="shared" si="1361"/>
        <v>Uzbekistan</v>
      </c>
      <c r="GR286" s="42" t="str">
        <f t="shared" si="1334"/>
        <v/>
      </c>
      <c r="GS286" s="42"/>
      <c r="GT286" s="42"/>
      <c r="GU286" s="42"/>
      <c r="GV286" s="42"/>
      <c r="GW286" s="42"/>
      <c r="GX286" s="42"/>
    </row>
    <row r="287" spans="1:206" ht="14.25" customHeight="1" x14ac:dyDescent="0.35">
      <c r="A287" s="42"/>
      <c r="B287" s="43"/>
      <c r="C287" s="43"/>
      <c r="D287" s="43"/>
      <c r="E287" s="44"/>
      <c r="F287" s="43"/>
      <c r="G287" s="44"/>
      <c r="H287" s="44"/>
      <c r="I287" s="44"/>
      <c r="J287" s="57"/>
      <c r="K287" s="58"/>
      <c r="L287" s="158"/>
      <c r="M287" s="46"/>
      <c r="N287" s="46"/>
      <c r="O287" s="42"/>
      <c r="P287" s="42"/>
      <c r="Q287" s="42"/>
      <c r="R287" s="42"/>
      <c r="S287" s="42"/>
      <c r="T287" s="42"/>
      <c r="U287" s="42"/>
      <c r="V287" s="43"/>
      <c r="W287" s="42"/>
      <c r="X287" s="44"/>
      <c r="Y287" s="44"/>
      <c r="Z287" s="44"/>
      <c r="AA287" s="44"/>
      <c r="AB287" s="47"/>
      <c r="AC287" s="48"/>
      <c r="AD287" s="42"/>
      <c r="AE287" s="14"/>
      <c r="AF287" s="14"/>
      <c r="AG287" s="14"/>
      <c r="AH287" s="14"/>
      <c r="AI287" s="44"/>
      <c r="AJ287" s="44"/>
      <c r="AK287" s="44"/>
      <c r="AL287" s="57"/>
      <c r="AM287" s="58"/>
      <c r="AN287" s="49"/>
      <c r="AO287" s="49"/>
      <c r="AP287" s="49"/>
      <c r="AQ287" s="49"/>
      <c r="AR287" s="49"/>
      <c r="AS287" s="49"/>
      <c r="AT287" s="49"/>
      <c r="AU287" s="49"/>
      <c r="AV287" s="49"/>
      <c r="AW287" s="49"/>
      <c r="AX287" s="49"/>
      <c r="AY287" s="49"/>
      <c r="AZ287" s="49"/>
      <c r="BA287" s="49"/>
      <c r="BB287" s="49"/>
      <c r="BC287" s="49"/>
      <c r="BD287" s="49"/>
      <c r="BE287" s="49"/>
      <c r="BF287" s="49"/>
      <c r="BG287" s="49"/>
      <c r="BH287" s="49"/>
      <c r="BI287" s="49"/>
      <c r="BJ287" s="49"/>
      <c r="BK287" s="49"/>
      <c r="BL287" s="49"/>
      <c r="BM287" s="49"/>
      <c r="BN287" s="49"/>
      <c r="BO287" s="49"/>
      <c r="BP287" s="49"/>
      <c r="BQ287" s="49"/>
      <c r="BR287" s="14"/>
      <c r="BS287" s="14"/>
      <c r="BT287" s="14"/>
      <c r="BU287" s="49"/>
      <c r="BV287" s="49"/>
      <c r="BW287" s="49"/>
      <c r="BX287" s="49"/>
      <c r="BY287" s="49"/>
      <c r="BZ287" s="49"/>
      <c r="CA287" s="49"/>
      <c r="CB287" s="14"/>
      <c r="CC287" s="49"/>
      <c r="CD287" s="49"/>
      <c r="CE287" s="14"/>
      <c r="CF287" s="14"/>
      <c r="CG287" s="49"/>
      <c r="CH287" s="49"/>
      <c r="CI287" s="49"/>
      <c r="CJ287" s="49"/>
      <c r="CK287" s="49"/>
      <c r="CL287" s="49"/>
      <c r="CM287" s="49"/>
      <c r="CN287" s="49"/>
      <c r="CO287" s="49"/>
      <c r="CP287" s="49"/>
      <c r="CQ287" s="49"/>
      <c r="CR287" s="49"/>
      <c r="CS287" s="49"/>
      <c r="CT287" s="49"/>
      <c r="CU287" s="49"/>
      <c r="CV287" s="49"/>
      <c r="CW287" s="49"/>
      <c r="CX287" s="49"/>
      <c r="CY287" s="14"/>
      <c r="CZ287" s="14"/>
      <c r="DA287" s="49"/>
      <c r="DB287" s="49"/>
      <c r="DC287" s="49"/>
      <c r="DD287" s="49"/>
      <c r="DE287" s="49"/>
      <c r="DF287" s="49"/>
      <c r="DG287" s="49"/>
      <c r="DH287" s="49"/>
      <c r="DI287" s="49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49"/>
      <c r="DU287" s="49"/>
      <c r="DV287" s="49"/>
      <c r="DW287" s="49"/>
      <c r="DX287" s="49"/>
      <c r="DY287" s="49"/>
      <c r="DZ287" s="49"/>
      <c r="EA287" s="49"/>
      <c r="EB287" s="49"/>
      <c r="EC287" s="49"/>
      <c r="ED287" s="49"/>
      <c r="EE287" s="49"/>
      <c r="EF287" s="49"/>
      <c r="EG287" s="49"/>
      <c r="EH287" s="49"/>
      <c r="EI287" s="49"/>
      <c r="EJ287" s="49"/>
      <c r="EK287" s="49"/>
      <c r="EL287" s="49"/>
      <c r="EM287" s="14"/>
      <c r="EN287" s="49"/>
      <c r="EO287" s="49"/>
      <c r="EP287" s="49"/>
      <c r="EQ287" s="49"/>
      <c r="ER287" s="49"/>
      <c r="ES287" s="49"/>
      <c r="ET287" s="49"/>
      <c r="EU287" s="49"/>
      <c r="EV287" s="49"/>
      <c r="EW287" s="49"/>
      <c r="EX287" s="49"/>
      <c r="EY287" s="49"/>
      <c r="EZ287" s="49"/>
      <c r="FA287" s="49"/>
      <c r="FB287" s="49"/>
      <c r="FC287" s="49"/>
      <c r="FD287" s="49"/>
      <c r="FE287" s="49"/>
      <c r="FF287" s="49"/>
      <c r="FG287" s="14"/>
      <c r="FH287" s="49"/>
      <c r="FI287" s="49"/>
      <c r="FJ287" s="14"/>
      <c r="FK287" s="42"/>
      <c r="FL287" s="42"/>
      <c r="FM287" s="42"/>
      <c r="FN287" s="42"/>
      <c r="FO287" s="42"/>
      <c r="FP287" s="42"/>
      <c r="FQ287" s="42"/>
      <c r="FR287" s="42"/>
      <c r="FS287" s="42"/>
      <c r="FT287" s="42"/>
      <c r="FU287" s="42"/>
      <c r="FV287" s="42"/>
      <c r="FW287" s="42"/>
      <c r="FX287" s="42"/>
      <c r="FY287" s="42"/>
      <c r="FZ287" s="44">
        <v>285</v>
      </c>
      <c r="GA287" s="44" t="str">
        <f t="shared" si="1332"/>
        <v>HGJCAFDE</v>
      </c>
      <c r="GB287" s="44" t="s">
        <v>160</v>
      </c>
      <c r="GC287" s="44" t="s">
        <v>149</v>
      </c>
      <c r="GD287" s="44" t="s">
        <v>159</v>
      </c>
      <c r="GE287" s="44" t="s">
        <v>163</v>
      </c>
      <c r="GF287" s="44" t="s">
        <v>145</v>
      </c>
      <c r="GG287" s="44" t="s">
        <v>109</v>
      </c>
      <c r="GH287" s="44" t="s">
        <v>147</v>
      </c>
      <c r="GI287" s="44" t="s">
        <v>148</v>
      </c>
      <c r="GJ287" s="100" t="str">
        <f t="shared" ref="GJ287:GQ287" si="1362">VLOOKUP(GB287,$FM$3:$FN$15,2,FALSE)</f>
        <v>Saudiarabien</v>
      </c>
      <c r="GK287" s="100" t="str">
        <f t="shared" si="1362"/>
        <v>Iran</v>
      </c>
      <c r="GL287" s="100" t="str">
        <f t="shared" si="1362"/>
        <v>Österrike</v>
      </c>
      <c r="GM287" s="100" t="str">
        <f t="shared" si="1362"/>
        <v>Haiti</v>
      </c>
      <c r="GN287" s="100" t="str">
        <f t="shared" si="1362"/>
        <v>Sydkorea</v>
      </c>
      <c r="GO287" s="100" t="str">
        <f t="shared" si="1362"/>
        <v>Sverige</v>
      </c>
      <c r="GP287" s="100" t="str">
        <f t="shared" si="1362"/>
        <v>Australien</v>
      </c>
      <c r="GQ287" s="100" t="str">
        <f t="shared" si="1362"/>
        <v>Elfenbenskusten</v>
      </c>
      <c r="GR287" s="42" t="str">
        <f t="shared" si="1334"/>
        <v/>
      </c>
      <c r="GS287" s="42"/>
      <c r="GT287" s="42"/>
      <c r="GU287" s="42"/>
      <c r="GV287" s="42"/>
      <c r="GW287" s="42"/>
      <c r="GX287" s="42"/>
    </row>
    <row r="288" spans="1:206" ht="14.25" customHeight="1" x14ac:dyDescent="0.35">
      <c r="A288" s="42"/>
      <c r="B288" s="43"/>
      <c r="C288" s="43"/>
      <c r="D288" s="43"/>
      <c r="E288" s="44"/>
      <c r="F288" s="43"/>
      <c r="G288" s="44"/>
      <c r="H288" s="44"/>
      <c r="I288" s="44"/>
      <c r="J288" s="57"/>
      <c r="K288" s="58"/>
      <c r="L288" s="158"/>
      <c r="M288" s="46"/>
      <c r="N288" s="46"/>
      <c r="O288" s="42"/>
      <c r="P288" s="42"/>
      <c r="Q288" s="42"/>
      <c r="R288" s="42"/>
      <c r="S288" s="42"/>
      <c r="T288" s="42"/>
      <c r="U288" s="42"/>
      <c r="V288" s="43"/>
      <c r="W288" s="42"/>
      <c r="X288" s="44"/>
      <c r="Y288" s="44"/>
      <c r="Z288" s="44"/>
      <c r="AA288" s="44"/>
      <c r="AB288" s="47"/>
      <c r="AC288" s="48"/>
      <c r="AD288" s="42"/>
      <c r="AE288" s="14"/>
      <c r="AF288" s="14"/>
      <c r="AG288" s="14"/>
      <c r="AH288" s="14"/>
      <c r="AI288" s="44"/>
      <c r="AJ288" s="44"/>
      <c r="AK288" s="44"/>
      <c r="AL288" s="57"/>
      <c r="AM288" s="58"/>
      <c r="AN288" s="49"/>
      <c r="AO288" s="49"/>
      <c r="AP288" s="49"/>
      <c r="AQ288" s="49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49"/>
      <c r="BD288" s="49"/>
      <c r="BE288" s="49"/>
      <c r="BF288" s="49"/>
      <c r="BG288" s="49"/>
      <c r="BH288" s="49"/>
      <c r="BI288" s="49"/>
      <c r="BJ288" s="49"/>
      <c r="BK288" s="49"/>
      <c r="BL288" s="49"/>
      <c r="BM288" s="49"/>
      <c r="BN288" s="49"/>
      <c r="BO288" s="49"/>
      <c r="BP288" s="49"/>
      <c r="BQ288" s="49"/>
      <c r="BR288" s="14"/>
      <c r="BS288" s="14"/>
      <c r="BT288" s="14"/>
      <c r="BU288" s="49"/>
      <c r="BV288" s="49"/>
      <c r="BW288" s="49"/>
      <c r="BX288" s="49"/>
      <c r="BY288" s="49"/>
      <c r="BZ288" s="49"/>
      <c r="CA288" s="49"/>
      <c r="CB288" s="14"/>
      <c r="CC288" s="49"/>
      <c r="CD288" s="49"/>
      <c r="CE288" s="14"/>
      <c r="CF288" s="14"/>
      <c r="CG288" s="49"/>
      <c r="CH288" s="49"/>
      <c r="CI288" s="49"/>
      <c r="CJ288" s="49"/>
      <c r="CK288" s="49"/>
      <c r="CL288" s="49"/>
      <c r="CM288" s="49"/>
      <c r="CN288" s="49"/>
      <c r="CO288" s="49"/>
      <c r="CP288" s="49"/>
      <c r="CQ288" s="49"/>
      <c r="CR288" s="49"/>
      <c r="CS288" s="49"/>
      <c r="CT288" s="49"/>
      <c r="CU288" s="49"/>
      <c r="CV288" s="49"/>
      <c r="CW288" s="49"/>
      <c r="CX288" s="49"/>
      <c r="CY288" s="14"/>
      <c r="CZ288" s="14"/>
      <c r="DA288" s="49"/>
      <c r="DB288" s="49"/>
      <c r="DC288" s="49"/>
      <c r="DD288" s="49"/>
      <c r="DE288" s="49"/>
      <c r="DF288" s="49"/>
      <c r="DG288" s="49"/>
      <c r="DH288" s="49"/>
      <c r="DI288" s="49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49"/>
      <c r="DU288" s="49"/>
      <c r="DV288" s="49"/>
      <c r="DW288" s="49"/>
      <c r="DX288" s="49"/>
      <c r="DY288" s="49"/>
      <c r="DZ288" s="49"/>
      <c r="EA288" s="49"/>
      <c r="EB288" s="49"/>
      <c r="EC288" s="49"/>
      <c r="ED288" s="49"/>
      <c r="EE288" s="49"/>
      <c r="EF288" s="49"/>
      <c r="EG288" s="49"/>
      <c r="EH288" s="49"/>
      <c r="EI288" s="49"/>
      <c r="EJ288" s="49"/>
      <c r="EK288" s="49"/>
      <c r="EL288" s="49"/>
      <c r="EM288" s="14"/>
      <c r="EN288" s="49"/>
      <c r="EO288" s="49"/>
      <c r="EP288" s="49"/>
      <c r="EQ288" s="49"/>
      <c r="ER288" s="49"/>
      <c r="ES288" s="49"/>
      <c r="ET288" s="49"/>
      <c r="EU288" s="49"/>
      <c r="EV288" s="49"/>
      <c r="EW288" s="49"/>
      <c r="EX288" s="49"/>
      <c r="EY288" s="49"/>
      <c r="EZ288" s="49"/>
      <c r="FA288" s="49"/>
      <c r="FB288" s="49"/>
      <c r="FC288" s="49"/>
      <c r="FD288" s="49"/>
      <c r="FE288" s="49"/>
      <c r="FF288" s="49"/>
      <c r="FG288" s="14"/>
      <c r="FH288" s="49"/>
      <c r="FI288" s="49"/>
      <c r="FJ288" s="14"/>
      <c r="FK288" s="42"/>
      <c r="FL288" s="42"/>
      <c r="FM288" s="42"/>
      <c r="FN288" s="42"/>
      <c r="FO288" s="42"/>
      <c r="FP288" s="42"/>
      <c r="FQ288" s="42"/>
      <c r="FR288" s="42"/>
      <c r="FS288" s="42"/>
      <c r="FT288" s="42"/>
      <c r="FU288" s="42"/>
      <c r="FV288" s="42"/>
      <c r="FW288" s="42"/>
      <c r="FX288" s="42"/>
      <c r="FY288" s="42"/>
      <c r="FZ288" s="44">
        <v>286</v>
      </c>
      <c r="GA288" s="44" t="str">
        <f t="shared" si="1332"/>
        <v>HGECAFDI</v>
      </c>
      <c r="GB288" s="44" t="s">
        <v>160</v>
      </c>
      <c r="GC288" s="44" t="s">
        <v>149</v>
      </c>
      <c r="GD288" s="44" t="s">
        <v>148</v>
      </c>
      <c r="GE288" s="44" t="s">
        <v>163</v>
      </c>
      <c r="GF288" s="44" t="s">
        <v>145</v>
      </c>
      <c r="GG288" s="44" t="s">
        <v>109</v>
      </c>
      <c r="GH288" s="44" t="s">
        <v>147</v>
      </c>
      <c r="GI288" s="44" t="s">
        <v>150</v>
      </c>
      <c r="GJ288" s="100" t="str">
        <f t="shared" ref="GJ288:GQ288" si="1363">VLOOKUP(GB288,$FM$3:$FN$15,2,FALSE)</f>
        <v>Saudiarabien</v>
      </c>
      <c r="GK288" s="100" t="str">
        <f t="shared" si="1363"/>
        <v>Iran</v>
      </c>
      <c r="GL288" s="100" t="str">
        <f t="shared" si="1363"/>
        <v>Elfenbenskusten</v>
      </c>
      <c r="GM288" s="100" t="str">
        <f t="shared" si="1363"/>
        <v>Haiti</v>
      </c>
      <c r="GN288" s="100" t="str">
        <f t="shared" si="1363"/>
        <v>Sydkorea</v>
      </c>
      <c r="GO288" s="100" t="str">
        <f t="shared" si="1363"/>
        <v>Sverige</v>
      </c>
      <c r="GP288" s="100" t="str">
        <f t="shared" si="1363"/>
        <v>Australien</v>
      </c>
      <c r="GQ288" s="100" t="str">
        <f t="shared" si="1363"/>
        <v>Irak</v>
      </c>
      <c r="GR288" s="42" t="str">
        <f t="shared" si="1334"/>
        <v/>
      </c>
      <c r="GS288" s="42"/>
      <c r="GT288" s="42"/>
      <c r="GU288" s="42"/>
      <c r="GV288" s="42"/>
      <c r="GW288" s="42"/>
      <c r="GX288" s="42"/>
    </row>
    <row r="289" spans="1:206" ht="14.25" customHeight="1" x14ac:dyDescent="0.35">
      <c r="A289" s="42"/>
      <c r="B289" s="43"/>
      <c r="C289" s="43"/>
      <c r="D289" s="43"/>
      <c r="E289" s="44"/>
      <c r="F289" s="43"/>
      <c r="G289" s="44"/>
      <c r="H289" s="44"/>
      <c r="I289" s="44"/>
      <c r="J289" s="57"/>
      <c r="K289" s="58"/>
      <c r="L289" s="158"/>
      <c r="M289" s="46"/>
      <c r="N289" s="46"/>
      <c r="O289" s="42"/>
      <c r="P289" s="42"/>
      <c r="Q289" s="42"/>
      <c r="R289" s="42"/>
      <c r="S289" s="42"/>
      <c r="T289" s="42"/>
      <c r="U289" s="42"/>
      <c r="V289" s="43"/>
      <c r="W289" s="42"/>
      <c r="X289" s="44"/>
      <c r="Y289" s="44"/>
      <c r="Z289" s="44"/>
      <c r="AA289" s="44"/>
      <c r="AB289" s="47"/>
      <c r="AC289" s="48"/>
      <c r="AD289" s="42"/>
      <c r="AE289" s="14"/>
      <c r="AF289" s="14"/>
      <c r="AG289" s="14"/>
      <c r="AH289" s="14"/>
      <c r="AI289" s="44"/>
      <c r="AJ289" s="44"/>
      <c r="AK289" s="44"/>
      <c r="AL289" s="57"/>
      <c r="AM289" s="58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49"/>
      <c r="BG289" s="49"/>
      <c r="BH289" s="49"/>
      <c r="BI289" s="49"/>
      <c r="BJ289" s="49"/>
      <c r="BK289" s="49"/>
      <c r="BL289" s="49"/>
      <c r="BM289" s="49"/>
      <c r="BN289" s="49"/>
      <c r="BO289" s="49"/>
      <c r="BP289" s="49"/>
      <c r="BQ289" s="49"/>
      <c r="BR289" s="14"/>
      <c r="BS289" s="14"/>
      <c r="BT289" s="14"/>
      <c r="BU289" s="49"/>
      <c r="BV289" s="49"/>
      <c r="BW289" s="49"/>
      <c r="BX289" s="49"/>
      <c r="BY289" s="49"/>
      <c r="BZ289" s="49"/>
      <c r="CA289" s="49"/>
      <c r="CB289" s="14"/>
      <c r="CC289" s="49"/>
      <c r="CD289" s="49"/>
      <c r="CE289" s="14"/>
      <c r="CF289" s="14"/>
      <c r="CG289" s="49"/>
      <c r="CH289" s="49"/>
      <c r="CI289" s="49"/>
      <c r="CJ289" s="49"/>
      <c r="CK289" s="49"/>
      <c r="CL289" s="49"/>
      <c r="CM289" s="49"/>
      <c r="CN289" s="49"/>
      <c r="CO289" s="49"/>
      <c r="CP289" s="49"/>
      <c r="CQ289" s="49"/>
      <c r="CR289" s="49"/>
      <c r="CS289" s="49"/>
      <c r="CT289" s="49"/>
      <c r="CU289" s="49"/>
      <c r="CV289" s="49"/>
      <c r="CW289" s="49"/>
      <c r="CX289" s="49"/>
      <c r="CY289" s="14"/>
      <c r="CZ289" s="14"/>
      <c r="DA289" s="49"/>
      <c r="DB289" s="49"/>
      <c r="DC289" s="49"/>
      <c r="DD289" s="49"/>
      <c r="DE289" s="49"/>
      <c r="DF289" s="49"/>
      <c r="DG289" s="49"/>
      <c r="DH289" s="49"/>
      <c r="DI289" s="49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49"/>
      <c r="DU289" s="49"/>
      <c r="DV289" s="49"/>
      <c r="DW289" s="49"/>
      <c r="DX289" s="49"/>
      <c r="DY289" s="49"/>
      <c r="DZ289" s="49"/>
      <c r="EA289" s="49"/>
      <c r="EB289" s="49"/>
      <c r="EC289" s="49"/>
      <c r="ED289" s="49"/>
      <c r="EE289" s="49"/>
      <c r="EF289" s="49"/>
      <c r="EG289" s="49"/>
      <c r="EH289" s="49"/>
      <c r="EI289" s="49"/>
      <c r="EJ289" s="49"/>
      <c r="EK289" s="49"/>
      <c r="EL289" s="49"/>
      <c r="EM289" s="14"/>
      <c r="EN289" s="49"/>
      <c r="EO289" s="49"/>
      <c r="EP289" s="49"/>
      <c r="EQ289" s="49"/>
      <c r="ER289" s="49"/>
      <c r="ES289" s="49"/>
      <c r="ET289" s="49"/>
      <c r="EU289" s="49"/>
      <c r="EV289" s="49"/>
      <c r="EW289" s="49"/>
      <c r="EX289" s="49"/>
      <c r="EY289" s="49"/>
      <c r="EZ289" s="49"/>
      <c r="FA289" s="49"/>
      <c r="FB289" s="49"/>
      <c r="FC289" s="49"/>
      <c r="FD289" s="49"/>
      <c r="FE289" s="49"/>
      <c r="FF289" s="49"/>
      <c r="FG289" s="14"/>
      <c r="FH289" s="49"/>
      <c r="FI289" s="49"/>
      <c r="FJ289" s="14"/>
      <c r="FK289" s="42"/>
      <c r="FL289" s="42"/>
      <c r="FM289" s="42"/>
      <c r="FN289" s="42"/>
      <c r="FO289" s="42"/>
      <c r="FP289" s="42"/>
      <c r="FQ289" s="42"/>
      <c r="FR289" s="42"/>
      <c r="FS289" s="42"/>
      <c r="FT289" s="42"/>
      <c r="FU289" s="42"/>
      <c r="FV289" s="42"/>
      <c r="FW289" s="42"/>
      <c r="FX289" s="42"/>
      <c r="FY289" s="42"/>
      <c r="FZ289" s="44">
        <v>287</v>
      </c>
      <c r="GA289" s="44" t="str">
        <f t="shared" si="1332"/>
        <v>HJBAIGLK</v>
      </c>
      <c r="GB289" s="44" t="s">
        <v>160</v>
      </c>
      <c r="GC289" s="44" t="s">
        <v>159</v>
      </c>
      <c r="GD289" s="44" t="s">
        <v>146</v>
      </c>
      <c r="GE289" s="44" t="s">
        <v>145</v>
      </c>
      <c r="GF289" s="44" t="s">
        <v>150</v>
      </c>
      <c r="GG289" s="44" t="s">
        <v>149</v>
      </c>
      <c r="GH289" s="44" t="s">
        <v>152</v>
      </c>
      <c r="GI289" s="44" t="s">
        <v>151</v>
      </c>
      <c r="GJ289" s="100" t="str">
        <f t="shared" ref="GJ289:GQ289" si="1364">VLOOKUP(GB289,$FM$3:$FN$15,2,FALSE)</f>
        <v>Saudiarabien</v>
      </c>
      <c r="GK289" s="100" t="str">
        <f t="shared" si="1364"/>
        <v>Österrike</v>
      </c>
      <c r="GL289" s="100" t="str">
        <f t="shared" si="1364"/>
        <v>Qatar</v>
      </c>
      <c r="GM289" s="100" t="str">
        <f t="shared" si="1364"/>
        <v>Sydkorea</v>
      </c>
      <c r="GN289" s="100" t="str">
        <f t="shared" si="1364"/>
        <v>Irak</v>
      </c>
      <c r="GO289" s="100" t="str">
        <f t="shared" si="1364"/>
        <v>Iran</v>
      </c>
      <c r="GP289" s="100" t="str">
        <f t="shared" si="1364"/>
        <v>Ghana</v>
      </c>
      <c r="GQ289" s="100" t="str">
        <f t="shared" si="1364"/>
        <v>Uzbekistan</v>
      </c>
      <c r="GR289" s="42" t="str">
        <f t="shared" si="1334"/>
        <v/>
      </c>
      <c r="GS289" s="42"/>
      <c r="GT289" s="42"/>
      <c r="GU289" s="42"/>
      <c r="GV289" s="42"/>
      <c r="GW289" s="42"/>
      <c r="GX289" s="42"/>
    </row>
    <row r="290" spans="1:206" ht="14.25" customHeight="1" x14ac:dyDescent="0.35">
      <c r="A290" s="42"/>
      <c r="B290" s="43"/>
      <c r="C290" s="43"/>
      <c r="D290" s="43"/>
      <c r="E290" s="44"/>
      <c r="F290" s="43"/>
      <c r="G290" s="44"/>
      <c r="H290" s="44"/>
      <c r="I290" s="44"/>
      <c r="J290" s="57"/>
      <c r="K290" s="58"/>
      <c r="L290" s="158"/>
      <c r="M290" s="46"/>
      <c r="N290" s="46"/>
      <c r="O290" s="42"/>
      <c r="P290" s="42"/>
      <c r="Q290" s="42"/>
      <c r="R290" s="42"/>
      <c r="S290" s="42"/>
      <c r="T290" s="42"/>
      <c r="U290" s="42"/>
      <c r="V290" s="43"/>
      <c r="W290" s="42"/>
      <c r="X290" s="44"/>
      <c r="Y290" s="44"/>
      <c r="Z290" s="44"/>
      <c r="AA290" s="44"/>
      <c r="AB290" s="47"/>
      <c r="AC290" s="48"/>
      <c r="AD290" s="42"/>
      <c r="AE290" s="14"/>
      <c r="AF290" s="14"/>
      <c r="AG290" s="14"/>
      <c r="AH290" s="14"/>
      <c r="AI290" s="44"/>
      <c r="AJ290" s="44"/>
      <c r="AK290" s="44"/>
      <c r="AL290" s="57"/>
      <c r="AM290" s="58"/>
      <c r="AN290" s="49"/>
      <c r="AO290" s="49"/>
      <c r="AP290" s="49"/>
      <c r="AQ290" s="49"/>
      <c r="AR290" s="49"/>
      <c r="AS290" s="49"/>
      <c r="AT290" s="49"/>
      <c r="AU290" s="49"/>
      <c r="AV290" s="49"/>
      <c r="AW290" s="49"/>
      <c r="AX290" s="49"/>
      <c r="AY290" s="49"/>
      <c r="AZ290" s="49"/>
      <c r="BA290" s="49"/>
      <c r="BB290" s="49"/>
      <c r="BC290" s="49"/>
      <c r="BD290" s="49"/>
      <c r="BE290" s="49"/>
      <c r="BF290" s="49"/>
      <c r="BG290" s="49"/>
      <c r="BH290" s="49"/>
      <c r="BI290" s="49"/>
      <c r="BJ290" s="49"/>
      <c r="BK290" s="49"/>
      <c r="BL290" s="49"/>
      <c r="BM290" s="49"/>
      <c r="BN290" s="49"/>
      <c r="BO290" s="49"/>
      <c r="BP290" s="49"/>
      <c r="BQ290" s="49"/>
      <c r="BR290" s="14"/>
      <c r="BS290" s="14"/>
      <c r="BT290" s="14"/>
      <c r="BU290" s="49"/>
      <c r="BV290" s="49"/>
      <c r="BW290" s="49"/>
      <c r="BX290" s="49"/>
      <c r="BY290" s="49"/>
      <c r="BZ290" s="49"/>
      <c r="CA290" s="49"/>
      <c r="CB290" s="14"/>
      <c r="CC290" s="49"/>
      <c r="CD290" s="49"/>
      <c r="CE290" s="14"/>
      <c r="CF290" s="14"/>
      <c r="CG290" s="49"/>
      <c r="CH290" s="49"/>
      <c r="CI290" s="49"/>
      <c r="CJ290" s="49"/>
      <c r="CK290" s="49"/>
      <c r="CL290" s="49"/>
      <c r="CM290" s="49"/>
      <c r="CN290" s="49"/>
      <c r="CO290" s="49"/>
      <c r="CP290" s="49"/>
      <c r="CQ290" s="49"/>
      <c r="CR290" s="49"/>
      <c r="CS290" s="49"/>
      <c r="CT290" s="49"/>
      <c r="CU290" s="49"/>
      <c r="CV290" s="49"/>
      <c r="CW290" s="49"/>
      <c r="CX290" s="49"/>
      <c r="CY290" s="14"/>
      <c r="CZ290" s="14"/>
      <c r="DA290" s="49"/>
      <c r="DB290" s="49"/>
      <c r="DC290" s="49"/>
      <c r="DD290" s="49"/>
      <c r="DE290" s="49"/>
      <c r="DF290" s="49"/>
      <c r="DG290" s="49"/>
      <c r="DH290" s="49"/>
      <c r="DI290" s="49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49"/>
      <c r="DU290" s="49"/>
      <c r="DV290" s="49"/>
      <c r="DW290" s="49"/>
      <c r="DX290" s="49"/>
      <c r="DY290" s="49"/>
      <c r="DZ290" s="49"/>
      <c r="EA290" s="49"/>
      <c r="EB290" s="49"/>
      <c r="EC290" s="49"/>
      <c r="ED290" s="49"/>
      <c r="EE290" s="49"/>
      <c r="EF290" s="49"/>
      <c r="EG290" s="49"/>
      <c r="EH290" s="49"/>
      <c r="EI290" s="49"/>
      <c r="EJ290" s="49"/>
      <c r="EK290" s="49"/>
      <c r="EL290" s="49"/>
      <c r="EM290" s="14"/>
      <c r="EN290" s="49"/>
      <c r="EO290" s="49"/>
      <c r="EP290" s="49"/>
      <c r="EQ290" s="49"/>
      <c r="ER290" s="49"/>
      <c r="ES290" s="49"/>
      <c r="ET290" s="49"/>
      <c r="EU290" s="49"/>
      <c r="EV290" s="49"/>
      <c r="EW290" s="49"/>
      <c r="EX290" s="49"/>
      <c r="EY290" s="49"/>
      <c r="EZ290" s="49"/>
      <c r="FA290" s="49"/>
      <c r="FB290" s="49"/>
      <c r="FC290" s="49"/>
      <c r="FD290" s="49"/>
      <c r="FE290" s="49"/>
      <c r="FF290" s="49"/>
      <c r="FG290" s="14"/>
      <c r="FH290" s="49"/>
      <c r="FI290" s="49"/>
      <c r="FJ290" s="14"/>
      <c r="FK290" s="42"/>
      <c r="FL290" s="42"/>
      <c r="FM290" s="42"/>
      <c r="FN290" s="42"/>
      <c r="FO290" s="42"/>
      <c r="FP290" s="42"/>
      <c r="FQ290" s="42"/>
      <c r="FR290" s="42"/>
      <c r="FS290" s="42"/>
      <c r="FT290" s="42"/>
      <c r="FU290" s="42"/>
      <c r="FV290" s="42"/>
      <c r="FW290" s="42"/>
      <c r="FX290" s="42"/>
      <c r="FY290" s="42"/>
      <c r="FZ290" s="44">
        <v>288</v>
      </c>
      <c r="GA290" s="44" t="str">
        <f t="shared" si="1332"/>
        <v>HJBAIFLK</v>
      </c>
      <c r="GB290" s="44" t="s">
        <v>160</v>
      </c>
      <c r="GC290" s="44" t="s">
        <v>159</v>
      </c>
      <c r="GD290" s="44" t="s">
        <v>146</v>
      </c>
      <c r="GE290" s="44" t="s">
        <v>145</v>
      </c>
      <c r="GF290" s="44" t="s">
        <v>150</v>
      </c>
      <c r="GG290" s="44" t="s">
        <v>109</v>
      </c>
      <c r="GH290" s="44" t="s">
        <v>152</v>
      </c>
      <c r="GI290" s="44" t="s">
        <v>151</v>
      </c>
      <c r="GJ290" s="100" t="str">
        <f t="shared" ref="GJ290:GQ290" si="1365">VLOOKUP(GB290,$FM$3:$FN$15,2,FALSE)</f>
        <v>Saudiarabien</v>
      </c>
      <c r="GK290" s="100" t="str">
        <f t="shared" si="1365"/>
        <v>Österrike</v>
      </c>
      <c r="GL290" s="100" t="str">
        <f t="shared" si="1365"/>
        <v>Qatar</v>
      </c>
      <c r="GM290" s="100" t="str">
        <f t="shared" si="1365"/>
        <v>Sydkorea</v>
      </c>
      <c r="GN290" s="100" t="str">
        <f t="shared" si="1365"/>
        <v>Irak</v>
      </c>
      <c r="GO290" s="100" t="str">
        <f t="shared" si="1365"/>
        <v>Sverige</v>
      </c>
      <c r="GP290" s="100" t="str">
        <f t="shared" si="1365"/>
        <v>Ghana</v>
      </c>
      <c r="GQ290" s="100" t="str">
        <f t="shared" si="1365"/>
        <v>Uzbekistan</v>
      </c>
      <c r="GR290" s="42" t="str">
        <f t="shared" si="1334"/>
        <v/>
      </c>
      <c r="GS290" s="42"/>
      <c r="GT290" s="42"/>
      <c r="GU290" s="42"/>
      <c r="GV290" s="42"/>
      <c r="GW290" s="42"/>
      <c r="GX290" s="42"/>
    </row>
    <row r="291" spans="1:206" ht="14.25" customHeight="1" x14ac:dyDescent="0.35">
      <c r="A291" s="42"/>
      <c r="B291" s="43"/>
      <c r="C291" s="43"/>
      <c r="D291" s="43"/>
      <c r="E291" s="44"/>
      <c r="F291" s="43"/>
      <c r="G291" s="44"/>
      <c r="H291" s="44"/>
      <c r="I291" s="44"/>
      <c r="J291" s="57"/>
      <c r="K291" s="58"/>
      <c r="L291" s="158"/>
      <c r="M291" s="46"/>
      <c r="N291" s="46"/>
      <c r="O291" s="42"/>
      <c r="P291" s="42"/>
      <c r="Q291" s="42"/>
      <c r="R291" s="42"/>
      <c r="S291" s="42"/>
      <c r="T291" s="42"/>
      <c r="U291" s="42"/>
      <c r="V291" s="43"/>
      <c r="W291" s="42"/>
      <c r="X291" s="44"/>
      <c r="Y291" s="44"/>
      <c r="Z291" s="44"/>
      <c r="AA291" s="44"/>
      <c r="AB291" s="47"/>
      <c r="AC291" s="48"/>
      <c r="AD291" s="42"/>
      <c r="AE291" s="14"/>
      <c r="AF291" s="14"/>
      <c r="AG291" s="14"/>
      <c r="AH291" s="14"/>
      <c r="AI291" s="44"/>
      <c r="AJ291" s="44"/>
      <c r="AK291" s="44"/>
      <c r="AL291" s="57"/>
      <c r="AM291" s="58"/>
      <c r="AN291" s="49"/>
      <c r="AO291" s="49"/>
      <c r="AP291" s="49"/>
      <c r="AQ291" s="49"/>
      <c r="AR291" s="49"/>
      <c r="AS291" s="49"/>
      <c r="AT291" s="49"/>
      <c r="AU291" s="49"/>
      <c r="AV291" s="49"/>
      <c r="AW291" s="49"/>
      <c r="AX291" s="49"/>
      <c r="AY291" s="49"/>
      <c r="AZ291" s="49"/>
      <c r="BA291" s="49"/>
      <c r="BB291" s="49"/>
      <c r="BC291" s="49"/>
      <c r="BD291" s="49"/>
      <c r="BE291" s="49"/>
      <c r="BF291" s="49"/>
      <c r="BG291" s="49"/>
      <c r="BH291" s="49"/>
      <c r="BI291" s="49"/>
      <c r="BJ291" s="49"/>
      <c r="BK291" s="49"/>
      <c r="BL291" s="49"/>
      <c r="BM291" s="49"/>
      <c r="BN291" s="49"/>
      <c r="BO291" s="49"/>
      <c r="BP291" s="49"/>
      <c r="BQ291" s="49"/>
      <c r="BR291" s="14"/>
      <c r="BS291" s="14"/>
      <c r="BT291" s="14"/>
      <c r="BU291" s="49"/>
      <c r="BV291" s="49"/>
      <c r="BW291" s="49"/>
      <c r="BX291" s="49"/>
      <c r="BY291" s="49"/>
      <c r="BZ291" s="49"/>
      <c r="CA291" s="49"/>
      <c r="CB291" s="14"/>
      <c r="CC291" s="49"/>
      <c r="CD291" s="49"/>
      <c r="CE291" s="14"/>
      <c r="CF291" s="14"/>
      <c r="CG291" s="49"/>
      <c r="CH291" s="49"/>
      <c r="CI291" s="49"/>
      <c r="CJ291" s="49"/>
      <c r="CK291" s="49"/>
      <c r="CL291" s="49"/>
      <c r="CM291" s="49"/>
      <c r="CN291" s="49"/>
      <c r="CO291" s="49"/>
      <c r="CP291" s="49"/>
      <c r="CQ291" s="49"/>
      <c r="CR291" s="49"/>
      <c r="CS291" s="49"/>
      <c r="CT291" s="49"/>
      <c r="CU291" s="49"/>
      <c r="CV291" s="49"/>
      <c r="CW291" s="49"/>
      <c r="CX291" s="49"/>
      <c r="CY291" s="14"/>
      <c r="CZ291" s="14"/>
      <c r="DA291" s="49"/>
      <c r="DB291" s="49"/>
      <c r="DC291" s="49"/>
      <c r="DD291" s="49"/>
      <c r="DE291" s="49"/>
      <c r="DF291" s="49"/>
      <c r="DG291" s="49"/>
      <c r="DH291" s="49"/>
      <c r="DI291" s="49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49"/>
      <c r="DU291" s="49"/>
      <c r="DV291" s="49"/>
      <c r="DW291" s="49"/>
      <c r="DX291" s="49"/>
      <c r="DY291" s="49"/>
      <c r="DZ291" s="49"/>
      <c r="EA291" s="49"/>
      <c r="EB291" s="49"/>
      <c r="EC291" s="49"/>
      <c r="ED291" s="49"/>
      <c r="EE291" s="49"/>
      <c r="EF291" s="49"/>
      <c r="EG291" s="49"/>
      <c r="EH291" s="49"/>
      <c r="EI291" s="49"/>
      <c r="EJ291" s="49"/>
      <c r="EK291" s="49"/>
      <c r="EL291" s="49"/>
      <c r="EM291" s="14"/>
      <c r="EN291" s="49"/>
      <c r="EO291" s="49"/>
      <c r="EP291" s="49"/>
      <c r="EQ291" s="49"/>
      <c r="ER291" s="49"/>
      <c r="ES291" s="49"/>
      <c r="ET291" s="49"/>
      <c r="EU291" s="49"/>
      <c r="EV291" s="49"/>
      <c r="EW291" s="49"/>
      <c r="EX291" s="49"/>
      <c r="EY291" s="49"/>
      <c r="EZ291" s="49"/>
      <c r="FA291" s="49"/>
      <c r="FB291" s="49"/>
      <c r="FC291" s="49"/>
      <c r="FD291" s="49"/>
      <c r="FE291" s="49"/>
      <c r="FF291" s="49"/>
      <c r="FG291" s="14"/>
      <c r="FH291" s="49"/>
      <c r="FI291" s="49"/>
      <c r="FJ291" s="14"/>
      <c r="FK291" s="42"/>
      <c r="FL291" s="42"/>
      <c r="FM291" s="42"/>
      <c r="FN291" s="42"/>
      <c r="FO291" s="42"/>
      <c r="FP291" s="42"/>
      <c r="FQ291" s="42"/>
      <c r="FR291" s="42"/>
      <c r="FS291" s="42"/>
      <c r="FT291" s="42"/>
      <c r="FU291" s="42"/>
      <c r="FV291" s="42"/>
      <c r="FW291" s="42"/>
      <c r="FX291" s="42"/>
      <c r="FY291" s="42"/>
      <c r="FZ291" s="44">
        <v>289</v>
      </c>
      <c r="GA291" s="44" t="str">
        <f t="shared" si="1332"/>
        <v>IJBFAGLK</v>
      </c>
      <c r="GB291" s="44" t="s">
        <v>150</v>
      </c>
      <c r="GC291" s="44" t="s">
        <v>159</v>
      </c>
      <c r="GD291" s="44" t="s">
        <v>146</v>
      </c>
      <c r="GE291" s="44" t="s">
        <v>109</v>
      </c>
      <c r="GF291" s="44" t="s">
        <v>145</v>
      </c>
      <c r="GG291" s="44" t="s">
        <v>149</v>
      </c>
      <c r="GH291" s="44" t="s">
        <v>152</v>
      </c>
      <c r="GI291" s="44" t="s">
        <v>151</v>
      </c>
      <c r="GJ291" s="100" t="str">
        <f t="shared" ref="GJ291:GQ291" si="1366">VLOOKUP(GB291,$FM$3:$FN$15,2,FALSE)</f>
        <v>Irak</v>
      </c>
      <c r="GK291" s="100" t="str">
        <f t="shared" si="1366"/>
        <v>Österrike</v>
      </c>
      <c r="GL291" s="100" t="str">
        <f t="shared" si="1366"/>
        <v>Qatar</v>
      </c>
      <c r="GM291" s="100" t="str">
        <f t="shared" si="1366"/>
        <v>Sverige</v>
      </c>
      <c r="GN291" s="100" t="str">
        <f t="shared" si="1366"/>
        <v>Sydkorea</v>
      </c>
      <c r="GO291" s="100" t="str">
        <f t="shared" si="1366"/>
        <v>Iran</v>
      </c>
      <c r="GP291" s="100" t="str">
        <f t="shared" si="1366"/>
        <v>Ghana</v>
      </c>
      <c r="GQ291" s="100" t="str">
        <f t="shared" si="1366"/>
        <v>Uzbekistan</v>
      </c>
      <c r="GR291" s="42" t="str">
        <f t="shared" si="1334"/>
        <v/>
      </c>
      <c r="GS291" s="42"/>
      <c r="GT291" s="42"/>
      <c r="GU291" s="42"/>
      <c r="GV291" s="42"/>
      <c r="GW291" s="42"/>
      <c r="GX291" s="42"/>
    </row>
    <row r="292" spans="1:206" ht="14.25" customHeight="1" x14ac:dyDescent="0.35">
      <c r="A292" s="42"/>
      <c r="B292" s="43"/>
      <c r="C292" s="43"/>
      <c r="D292" s="43"/>
      <c r="E292" s="44"/>
      <c r="F292" s="43"/>
      <c r="G292" s="44"/>
      <c r="H292" s="44"/>
      <c r="I292" s="44"/>
      <c r="J292" s="57"/>
      <c r="K292" s="58"/>
      <c r="L292" s="158"/>
      <c r="M292" s="46"/>
      <c r="N292" s="46"/>
      <c r="O292" s="42"/>
      <c r="P292" s="42"/>
      <c r="Q292" s="42"/>
      <c r="R292" s="42"/>
      <c r="S292" s="42"/>
      <c r="T292" s="42"/>
      <c r="U292" s="42"/>
      <c r="V292" s="43"/>
      <c r="W292" s="42"/>
      <c r="X292" s="44"/>
      <c r="Y292" s="44"/>
      <c r="Z292" s="44"/>
      <c r="AA292" s="44"/>
      <c r="AB292" s="47"/>
      <c r="AC292" s="48"/>
      <c r="AD292" s="42"/>
      <c r="AE292" s="14"/>
      <c r="AF292" s="14"/>
      <c r="AG292" s="14"/>
      <c r="AH292" s="14"/>
      <c r="AI292" s="44"/>
      <c r="AJ292" s="44"/>
      <c r="AK292" s="44"/>
      <c r="AL292" s="57"/>
      <c r="AM292" s="58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  <c r="AX292" s="49"/>
      <c r="AY292" s="49"/>
      <c r="AZ292" s="49"/>
      <c r="BA292" s="49"/>
      <c r="BB292" s="49"/>
      <c r="BC292" s="49"/>
      <c r="BD292" s="49"/>
      <c r="BE292" s="49"/>
      <c r="BF292" s="49"/>
      <c r="BG292" s="49"/>
      <c r="BH292" s="49"/>
      <c r="BI292" s="49"/>
      <c r="BJ292" s="49"/>
      <c r="BK292" s="49"/>
      <c r="BL292" s="49"/>
      <c r="BM292" s="49"/>
      <c r="BN292" s="49"/>
      <c r="BO292" s="49"/>
      <c r="BP292" s="49"/>
      <c r="BQ292" s="49"/>
      <c r="BR292" s="14"/>
      <c r="BS292" s="14"/>
      <c r="BT292" s="14"/>
      <c r="BU292" s="49"/>
      <c r="BV292" s="49"/>
      <c r="BW292" s="49"/>
      <c r="BX292" s="49"/>
      <c r="BY292" s="49"/>
      <c r="BZ292" s="49"/>
      <c r="CA292" s="49"/>
      <c r="CB292" s="14"/>
      <c r="CC292" s="49"/>
      <c r="CD292" s="49"/>
      <c r="CE292" s="14"/>
      <c r="CF292" s="14"/>
      <c r="CG292" s="49"/>
      <c r="CH292" s="49"/>
      <c r="CI292" s="49"/>
      <c r="CJ292" s="49"/>
      <c r="CK292" s="49"/>
      <c r="CL292" s="49"/>
      <c r="CM292" s="49"/>
      <c r="CN292" s="49"/>
      <c r="CO292" s="49"/>
      <c r="CP292" s="49"/>
      <c r="CQ292" s="49"/>
      <c r="CR292" s="49"/>
      <c r="CS292" s="49"/>
      <c r="CT292" s="49"/>
      <c r="CU292" s="49"/>
      <c r="CV292" s="49"/>
      <c r="CW292" s="49"/>
      <c r="CX292" s="49"/>
      <c r="CY292" s="14"/>
      <c r="CZ292" s="14"/>
      <c r="DA292" s="49"/>
      <c r="DB292" s="49"/>
      <c r="DC292" s="49"/>
      <c r="DD292" s="49"/>
      <c r="DE292" s="49"/>
      <c r="DF292" s="49"/>
      <c r="DG292" s="49"/>
      <c r="DH292" s="49"/>
      <c r="DI292" s="49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49"/>
      <c r="DU292" s="49"/>
      <c r="DV292" s="49"/>
      <c r="DW292" s="49"/>
      <c r="DX292" s="49"/>
      <c r="DY292" s="49"/>
      <c r="DZ292" s="49"/>
      <c r="EA292" s="49"/>
      <c r="EB292" s="49"/>
      <c r="EC292" s="49"/>
      <c r="ED292" s="49"/>
      <c r="EE292" s="49"/>
      <c r="EF292" s="49"/>
      <c r="EG292" s="49"/>
      <c r="EH292" s="49"/>
      <c r="EI292" s="49"/>
      <c r="EJ292" s="49"/>
      <c r="EK292" s="49"/>
      <c r="EL292" s="49"/>
      <c r="EM292" s="14"/>
      <c r="EN292" s="49"/>
      <c r="EO292" s="49"/>
      <c r="EP292" s="49"/>
      <c r="EQ292" s="49"/>
      <c r="ER292" s="49"/>
      <c r="ES292" s="49"/>
      <c r="ET292" s="49"/>
      <c r="EU292" s="49"/>
      <c r="EV292" s="49"/>
      <c r="EW292" s="49"/>
      <c r="EX292" s="49"/>
      <c r="EY292" s="49"/>
      <c r="EZ292" s="49"/>
      <c r="FA292" s="49"/>
      <c r="FB292" s="49"/>
      <c r="FC292" s="49"/>
      <c r="FD292" s="49"/>
      <c r="FE292" s="49"/>
      <c r="FF292" s="49"/>
      <c r="FG292" s="14"/>
      <c r="FH292" s="49"/>
      <c r="FI292" s="49"/>
      <c r="FJ292" s="14"/>
      <c r="FK292" s="42"/>
      <c r="FL292" s="42"/>
      <c r="FM292" s="42"/>
      <c r="FN292" s="42"/>
      <c r="FO292" s="42"/>
      <c r="FP292" s="42"/>
      <c r="FQ292" s="42"/>
      <c r="FR292" s="42"/>
      <c r="FS292" s="42"/>
      <c r="FT292" s="42"/>
      <c r="FU292" s="42"/>
      <c r="FV292" s="42"/>
      <c r="FW292" s="42"/>
      <c r="FX292" s="42"/>
      <c r="FY292" s="42"/>
      <c r="FZ292" s="44">
        <v>290</v>
      </c>
      <c r="GA292" s="44" t="str">
        <f t="shared" si="1332"/>
        <v>HJBFAGLK</v>
      </c>
      <c r="GB292" s="44" t="s">
        <v>160</v>
      </c>
      <c r="GC292" s="44" t="s">
        <v>159</v>
      </c>
      <c r="GD292" s="44" t="s">
        <v>146</v>
      </c>
      <c r="GE292" s="44" t="s">
        <v>109</v>
      </c>
      <c r="GF292" s="44" t="s">
        <v>145</v>
      </c>
      <c r="GG292" s="44" t="s">
        <v>149</v>
      </c>
      <c r="GH292" s="44" t="s">
        <v>152</v>
      </c>
      <c r="GI292" s="44" t="s">
        <v>151</v>
      </c>
      <c r="GJ292" s="100" t="str">
        <f t="shared" ref="GJ292:GQ292" si="1367">VLOOKUP(GB292,$FM$3:$FN$15,2,FALSE)</f>
        <v>Saudiarabien</v>
      </c>
      <c r="GK292" s="100" t="str">
        <f t="shared" si="1367"/>
        <v>Österrike</v>
      </c>
      <c r="GL292" s="100" t="str">
        <f t="shared" si="1367"/>
        <v>Qatar</v>
      </c>
      <c r="GM292" s="100" t="str">
        <f t="shared" si="1367"/>
        <v>Sverige</v>
      </c>
      <c r="GN292" s="100" t="str">
        <f t="shared" si="1367"/>
        <v>Sydkorea</v>
      </c>
      <c r="GO292" s="100" t="str">
        <f t="shared" si="1367"/>
        <v>Iran</v>
      </c>
      <c r="GP292" s="100" t="str">
        <f t="shared" si="1367"/>
        <v>Ghana</v>
      </c>
      <c r="GQ292" s="100" t="str">
        <f t="shared" si="1367"/>
        <v>Uzbekistan</v>
      </c>
      <c r="GR292" s="42" t="str">
        <f t="shared" si="1334"/>
        <v/>
      </c>
      <c r="GS292" s="42"/>
      <c r="GT292" s="42"/>
      <c r="GU292" s="42"/>
      <c r="GV292" s="42"/>
      <c r="GW292" s="42"/>
      <c r="GX292" s="42"/>
    </row>
    <row r="293" spans="1:206" ht="14.25" customHeight="1" x14ac:dyDescent="0.35">
      <c r="A293" s="42"/>
      <c r="B293" s="43"/>
      <c r="C293" s="43"/>
      <c r="D293" s="43"/>
      <c r="E293" s="44"/>
      <c r="F293" s="43"/>
      <c r="G293" s="44"/>
      <c r="H293" s="44"/>
      <c r="I293" s="44"/>
      <c r="J293" s="57"/>
      <c r="K293" s="58"/>
      <c r="L293" s="158"/>
      <c r="M293" s="46"/>
      <c r="N293" s="46"/>
      <c r="O293" s="42"/>
      <c r="P293" s="42"/>
      <c r="Q293" s="42"/>
      <c r="R293" s="42"/>
      <c r="S293" s="42"/>
      <c r="T293" s="42"/>
      <c r="U293" s="42"/>
      <c r="V293" s="43"/>
      <c r="W293" s="42"/>
      <c r="X293" s="44"/>
      <c r="Y293" s="44"/>
      <c r="Z293" s="44"/>
      <c r="AA293" s="44"/>
      <c r="AB293" s="47"/>
      <c r="AC293" s="48"/>
      <c r="AD293" s="42"/>
      <c r="AE293" s="14"/>
      <c r="AF293" s="14"/>
      <c r="AG293" s="14"/>
      <c r="AH293" s="14"/>
      <c r="AI293" s="44"/>
      <c r="AJ293" s="44"/>
      <c r="AK293" s="44"/>
      <c r="AL293" s="57"/>
      <c r="AM293" s="58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49"/>
      <c r="BG293" s="49"/>
      <c r="BH293" s="49"/>
      <c r="BI293" s="49"/>
      <c r="BJ293" s="49"/>
      <c r="BK293" s="49"/>
      <c r="BL293" s="49"/>
      <c r="BM293" s="49"/>
      <c r="BN293" s="49"/>
      <c r="BO293" s="49"/>
      <c r="BP293" s="49"/>
      <c r="BQ293" s="49"/>
      <c r="BR293" s="14"/>
      <c r="BS293" s="14"/>
      <c r="BT293" s="14"/>
      <c r="BU293" s="49"/>
      <c r="BV293" s="49"/>
      <c r="BW293" s="49"/>
      <c r="BX293" s="49"/>
      <c r="BY293" s="49"/>
      <c r="BZ293" s="49"/>
      <c r="CA293" s="49"/>
      <c r="CB293" s="14"/>
      <c r="CC293" s="49"/>
      <c r="CD293" s="49"/>
      <c r="CE293" s="14"/>
      <c r="CF293" s="14"/>
      <c r="CG293" s="49"/>
      <c r="CH293" s="49"/>
      <c r="CI293" s="49"/>
      <c r="CJ293" s="49"/>
      <c r="CK293" s="49"/>
      <c r="CL293" s="49"/>
      <c r="CM293" s="49"/>
      <c r="CN293" s="49"/>
      <c r="CO293" s="49"/>
      <c r="CP293" s="49"/>
      <c r="CQ293" s="49"/>
      <c r="CR293" s="49"/>
      <c r="CS293" s="49"/>
      <c r="CT293" s="49"/>
      <c r="CU293" s="49"/>
      <c r="CV293" s="49"/>
      <c r="CW293" s="49"/>
      <c r="CX293" s="49"/>
      <c r="CY293" s="14"/>
      <c r="CZ293" s="14"/>
      <c r="DA293" s="49"/>
      <c r="DB293" s="49"/>
      <c r="DC293" s="49"/>
      <c r="DD293" s="49"/>
      <c r="DE293" s="49"/>
      <c r="DF293" s="49"/>
      <c r="DG293" s="49"/>
      <c r="DH293" s="49"/>
      <c r="DI293" s="49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49"/>
      <c r="DU293" s="49"/>
      <c r="DV293" s="49"/>
      <c r="DW293" s="49"/>
      <c r="DX293" s="49"/>
      <c r="DY293" s="49"/>
      <c r="DZ293" s="49"/>
      <c r="EA293" s="49"/>
      <c r="EB293" s="49"/>
      <c r="EC293" s="49"/>
      <c r="ED293" s="49"/>
      <c r="EE293" s="49"/>
      <c r="EF293" s="49"/>
      <c r="EG293" s="49"/>
      <c r="EH293" s="49"/>
      <c r="EI293" s="49"/>
      <c r="EJ293" s="49"/>
      <c r="EK293" s="49"/>
      <c r="EL293" s="49"/>
      <c r="EM293" s="14"/>
      <c r="EN293" s="49"/>
      <c r="EO293" s="49"/>
      <c r="EP293" s="49"/>
      <c r="EQ293" s="49"/>
      <c r="ER293" s="49"/>
      <c r="ES293" s="49"/>
      <c r="ET293" s="49"/>
      <c r="EU293" s="49"/>
      <c r="EV293" s="49"/>
      <c r="EW293" s="49"/>
      <c r="EX293" s="49"/>
      <c r="EY293" s="49"/>
      <c r="EZ293" s="49"/>
      <c r="FA293" s="49"/>
      <c r="FB293" s="49"/>
      <c r="FC293" s="49"/>
      <c r="FD293" s="49"/>
      <c r="FE293" s="49"/>
      <c r="FF293" s="49"/>
      <c r="FG293" s="14"/>
      <c r="FH293" s="49"/>
      <c r="FI293" s="49"/>
      <c r="FJ293" s="14"/>
      <c r="FK293" s="42"/>
      <c r="FL293" s="42"/>
      <c r="FM293" s="42"/>
      <c r="FN293" s="42"/>
      <c r="FO293" s="42"/>
      <c r="FP293" s="42"/>
      <c r="FQ293" s="42"/>
      <c r="FR293" s="42"/>
      <c r="FS293" s="42"/>
      <c r="FT293" s="42"/>
      <c r="FU293" s="42"/>
      <c r="FV293" s="42"/>
      <c r="FW293" s="42"/>
      <c r="FX293" s="42"/>
      <c r="FY293" s="42"/>
      <c r="FZ293" s="44">
        <v>291</v>
      </c>
      <c r="GA293" s="44" t="str">
        <f t="shared" si="1332"/>
        <v>HGBAIFLK</v>
      </c>
      <c r="GB293" s="44" t="s">
        <v>160</v>
      </c>
      <c r="GC293" s="44" t="s">
        <v>149</v>
      </c>
      <c r="GD293" s="44" t="s">
        <v>146</v>
      </c>
      <c r="GE293" s="44" t="s">
        <v>145</v>
      </c>
      <c r="GF293" s="44" t="s">
        <v>150</v>
      </c>
      <c r="GG293" s="44" t="s">
        <v>109</v>
      </c>
      <c r="GH293" s="44" t="s">
        <v>152</v>
      </c>
      <c r="GI293" s="44" t="s">
        <v>151</v>
      </c>
      <c r="GJ293" s="100" t="str">
        <f t="shared" ref="GJ293:GQ293" si="1368">VLOOKUP(GB293,$FM$3:$FN$15,2,FALSE)</f>
        <v>Saudiarabien</v>
      </c>
      <c r="GK293" s="100" t="str">
        <f t="shared" si="1368"/>
        <v>Iran</v>
      </c>
      <c r="GL293" s="100" t="str">
        <f t="shared" si="1368"/>
        <v>Qatar</v>
      </c>
      <c r="GM293" s="100" t="str">
        <f t="shared" si="1368"/>
        <v>Sydkorea</v>
      </c>
      <c r="GN293" s="100" t="str">
        <f t="shared" si="1368"/>
        <v>Irak</v>
      </c>
      <c r="GO293" s="100" t="str">
        <f t="shared" si="1368"/>
        <v>Sverige</v>
      </c>
      <c r="GP293" s="100" t="str">
        <f t="shared" si="1368"/>
        <v>Ghana</v>
      </c>
      <c r="GQ293" s="100" t="str">
        <f t="shared" si="1368"/>
        <v>Uzbekistan</v>
      </c>
      <c r="GR293" s="42" t="str">
        <f t="shared" si="1334"/>
        <v/>
      </c>
      <c r="GS293" s="42"/>
      <c r="GT293" s="42"/>
      <c r="GU293" s="42"/>
      <c r="GV293" s="42"/>
      <c r="GW293" s="42"/>
      <c r="GX293" s="42"/>
    </row>
    <row r="294" spans="1:206" ht="14.25" customHeight="1" x14ac:dyDescent="0.35">
      <c r="A294" s="42"/>
      <c r="B294" s="43"/>
      <c r="C294" s="43"/>
      <c r="D294" s="43"/>
      <c r="E294" s="44"/>
      <c r="F294" s="43"/>
      <c r="G294" s="44"/>
      <c r="H294" s="44"/>
      <c r="I294" s="44"/>
      <c r="J294" s="57"/>
      <c r="K294" s="58"/>
      <c r="L294" s="158"/>
      <c r="M294" s="46"/>
      <c r="N294" s="46"/>
      <c r="O294" s="42"/>
      <c r="P294" s="42"/>
      <c r="Q294" s="42"/>
      <c r="R294" s="42"/>
      <c r="S294" s="42"/>
      <c r="T294" s="42"/>
      <c r="U294" s="42"/>
      <c r="V294" s="43"/>
      <c r="W294" s="42"/>
      <c r="X294" s="44"/>
      <c r="Y294" s="44"/>
      <c r="Z294" s="44"/>
      <c r="AA294" s="44"/>
      <c r="AB294" s="47"/>
      <c r="AC294" s="48"/>
      <c r="AD294" s="42"/>
      <c r="AE294" s="14"/>
      <c r="AF294" s="14"/>
      <c r="AG294" s="14"/>
      <c r="AH294" s="14"/>
      <c r="AI294" s="44"/>
      <c r="AJ294" s="44"/>
      <c r="AK294" s="44"/>
      <c r="AL294" s="57"/>
      <c r="AM294" s="58"/>
      <c r="AN294" s="49"/>
      <c r="AO294" s="49"/>
      <c r="AP294" s="49"/>
      <c r="AQ294" s="49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49"/>
      <c r="BJ294" s="49"/>
      <c r="BK294" s="49"/>
      <c r="BL294" s="49"/>
      <c r="BM294" s="49"/>
      <c r="BN294" s="49"/>
      <c r="BO294" s="49"/>
      <c r="BP294" s="49"/>
      <c r="BQ294" s="49"/>
      <c r="BR294" s="14"/>
      <c r="BS294" s="14"/>
      <c r="BT294" s="14"/>
      <c r="BU294" s="49"/>
      <c r="BV294" s="49"/>
      <c r="BW294" s="49"/>
      <c r="BX294" s="49"/>
      <c r="BY294" s="49"/>
      <c r="BZ294" s="49"/>
      <c r="CA294" s="49"/>
      <c r="CB294" s="14"/>
      <c r="CC294" s="49"/>
      <c r="CD294" s="49"/>
      <c r="CE294" s="14"/>
      <c r="CF294" s="14"/>
      <c r="CG294" s="49"/>
      <c r="CH294" s="49"/>
      <c r="CI294" s="49"/>
      <c r="CJ294" s="49"/>
      <c r="CK294" s="49"/>
      <c r="CL294" s="49"/>
      <c r="CM294" s="49"/>
      <c r="CN294" s="49"/>
      <c r="CO294" s="49"/>
      <c r="CP294" s="49"/>
      <c r="CQ294" s="49"/>
      <c r="CR294" s="49"/>
      <c r="CS294" s="49"/>
      <c r="CT294" s="49"/>
      <c r="CU294" s="49"/>
      <c r="CV294" s="49"/>
      <c r="CW294" s="49"/>
      <c r="CX294" s="49"/>
      <c r="CY294" s="14"/>
      <c r="CZ294" s="14"/>
      <c r="DA294" s="49"/>
      <c r="DB294" s="49"/>
      <c r="DC294" s="49"/>
      <c r="DD294" s="49"/>
      <c r="DE294" s="49"/>
      <c r="DF294" s="49"/>
      <c r="DG294" s="49"/>
      <c r="DH294" s="49"/>
      <c r="DI294" s="49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49"/>
      <c r="DU294" s="49"/>
      <c r="DV294" s="49"/>
      <c r="DW294" s="49"/>
      <c r="DX294" s="49"/>
      <c r="DY294" s="49"/>
      <c r="DZ294" s="49"/>
      <c r="EA294" s="49"/>
      <c r="EB294" s="49"/>
      <c r="EC294" s="49"/>
      <c r="ED294" s="49"/>
      <c r="EE294" s="49"/>
      <c r="EF294" s="49"/>
      <c r="EG294" s="49"/>
      <c r="EH294" s="49"/>
      <c r="EI294" s="49"/>
      <c r="EJ294" s="49"/>
      <c r="EK294" s="49"/>
      <c r="EL294" s="49"/>
      <c r="EM294" s="14"/>
      <c r="EN294" s="49"/>
      <c r="EO294" s="49"/>
      <c r="EP294" s="49"/>
      <c r="EQ294" s="49"/>
      <c r="ER294" s="49"/>
      <c r="ES294" s="49"/>
      <c r="ET294" s="49"/>
      <c r="EU294" s="49"/>
      <c r="EV294" s="49"/>
      <c r="EW294" s="49"/>
      <c r="EX294" s="49"/>
      <c r="EY294" s="49"/>
      <c r="EZ294" s="49"/>
      <c r="FA294" s="49"/>
      <c r="FB294" s="49"/>
      <c r="FC294" s="49"/>
      <c r="FD294" s="49"/>
      <c r="FE294" s="49"/>
      <c r="FF294" s="49"/>
      <c r="FG294" s="14"/>
      <c r="FH294" s="49"/>
      <c r="FI294" s="49"/>
      <c r="FJ294" s="14"/>
      <c r="FK294" s="42"/>
      <c r="FL294" s="42"/>
      <c r="FM294" s="42"/>
      <c r="FN294" s="42"/>
      <c r="FO294" s="42"/>
      <c r="FP294" s="42"/>
      <c r="FQ294" s="42"/>
      <c r="FR294" s="42"/>
      <c r="FS294" s="42"/>
      <c r="FT294" s="42"/>
      <c r="FU294" s="42"/>
      <c r="FV294" s="42"/>
      <c r="FW294" s="42"/>
      <c r="FX294" s="42"/>
      <c r="FY294" s="42"/>
      <c r="FZ294" s="44">
        <v>292</v>
      </c>
      <c r="GA294" s="44" t="str">
        <f t="shared" si="1332"/>
        <v>HJBFAGLI</v>
      </c>
      <c r="GB294" s="44" t="s">
        <v>160</v>
      </c>
      <c r="GC294" s="44" t="s">
        <v>159</v>
      </c>
      <c r="GD294" s="44" t="s">
        <v>146</v>
      </c>
      <c r="GE294" s="44" t="s">
        <v>109</v>
      </c>
      <c r="GF294" s="44" t="s">
        <v>145</v>
      </c>
      <c r="GG294" s="44" t="s">
        <v>149</v>
      </c>
      <c r="GH294" s="44" t="s">
        <v>152</v>
      </c>
      <c r="GI294" s="44" t="s">
        <v>150</v>
      </c>
      <c r="GJ294" s="100" t="str">
        <f t="shared" ref="GJ294:GQ294" si="1369">VLOOKUP(GB294,$FM$3:$FN$15,2,FALSE)</f>
        <v>Saudiarabien</v>
      </c>
      <c r="GK294" s="100" t="str">
        <f t="shared" si="1369"/>
        <v>Österrike</v>
      </c>
      <c r="GL294" s="100" t="str">
        <f t="shared" si="1369"/>
        <v>Qatar</v>
      </c>
      <c r="GM294" s="100" t="str">
        <f t="shared" si="1369"/>
        <v>Sverige</v>
      </c>
      <c r="GN294" s="100" t="str">
        <f t="shared" si="1369"/>
        <v>Sydkorea</v>
      </c>
      <c r="GO294" s="100" t="str">
        <f t="shared" si="1369"/>
        <v>Iran</v>
      </c>
      <c r="GP294" s="100" t="str">
        <f t="shared" si="1369"/>
        <v>Ghana</v>
      </c>
      <c r="GQ294" s="100" t="str">
        <f t="shared" si="1369"/>
        <v>Irak</v>
      </c>
      <c r="GR294" s="42" t="str">
        <f t="shared" si="1334"/>
        <v/>
      </c>
      <c r="GS294" s="42"/>
      <c r="GT294" s="42"/>
      <c r="GU294" s="42"/>
      <c r="GV294" s="42"/>
      <c r="GW294" s="42"/>
      <c r="GX294" s="42"/>
    </row>
    <row r="295" spans="1:206" ht="14.25" customHeight="1" x14ac:dyDescent="0.35">
      <c r="A295" s="42"/>
      <c r="B295" s="43"/>
      <c r="C295" s="43"/>
      <c r="D295" s="43"/>
      <c r="E295" s="44"/>
      <c r="F295" s="43"/>
      <c r="G295" s="44"/>
      <c r="H295" s="44"/>
      <c r="I295" s="44"/>
      <c r="J295" s="57"/>
      <c r="K295" s="58"/>
      <c r="L295" s="158"/>
      <c r="M295" s="46"/>
      <c r="N295" s="46"/>
      <c r="O295" s="42"/>
      <c r="P295" s="42"/>
      <c r="Q295" s="42"/>
      <c r="R295" s="42"/>
      <c r="S295" s="42"/>
      <c r="T295" s="42"/>
      <c r="U295" s="42"/>
      <c r="V295" s="43"/>
      <c r="W295" s="42"/>
      <c r="X295" s="44"/>
      <c r="Y295" s="44"/>
      <c r="Z295" s="44"/>
      <c r="AA295" s="44"/>
      <c r="AB295" s="47"/>
      <c r="AC295" s="48"/>
      <c r="AD295" s="42"/>
      <c r="AE295" s="14"/>
      <c r="AF295" s="14"/>
      <c r="AG295" s="14"/>
      <c r="AH295" s="14"/>
      <c r="AI295" s="44"/>
      <c r="AJ295" s="44"/>
      <c r="AK295" s="44"/>
      <c r="AL295" s="57"/>
      <c r="AM295" s="58"/>
      <c r="AN295" s="49"/>
      <c r="AO295" s="49"/>
      <c r="AP295" s="49"/>
      <c r="AQ295" s="49"/>
      <c r="AR295" s="49"/>
      <c r="AS295" s="49"/>
      <c r="AT295" s="49"/>
      <c r="AU295" s="49"/>
      <c r="AV295" s="49"/>
      <c r="AW295" s="49"/>
      <c r="AX295" s="49"/>
      <c r="AY295" s="49"/>
      <c r="AZ295" s="49"/>
      <c r="BA295" s="49"/>
      <c r="BB295" s="49"/>
      <c r="BC295" s="49"/>
      <c r="BD295" s="49"/>
      <c r="BE295" s="49"/>
      <c r="BF295" s="49"/>
      <c r="BG295" s="49"/>
      <c r="BH295" s="49"/>
      <c r="BI295" s="49"/>
      <c r="BJ295" s="49"/>
      <c r="BK295" s="49"/>
      <c r="BL295" s="49"/>
      <c r="BM295" s="49"/>
      <c r="BN295" s="49"/>
      <c r="BO295" s="49"/>
      <c r="BP295" s="49"/>
      <c r="BQ295" s="49"/>
      <c r="BR295" s="14"/>
      <c r="BS295" s="14"/>
      <c r="BT295" s="14"/>
      <c r="BU295" s="49"/>
      <c r="BV295" s="49"/>
      <c r="BW295" s="49"/>
      <c r="BX295" s="49"/>
      <c r="BY295" s="49"/>
      <c r="BZ295" s="49"/>
      <c r="CA295" s="49"/>
      <c r="CB295" s="14"/>
      <c r="CC295" s="49"/>
      <c r="CD295" s="49"/>
      <c r="CE295" s="14"/>
      <c r="CF295" s="14"/>
      <c r="CG295" s="49"/>
      <c r="CH295" s="49"/>
      <c r="CI295" s="49"/>
      <c r="CJ295" s="49"/>
      <c r="CK295" s="49"/>
      <c r="CL295" s="49"/>
      <c r="CM295" s="49"/>
      <c r="CN295" s="49"/>
      <c r="CO295" s="49"/>
      <c r="CP295" s="49"/>
      <c r="CQ295" s="49"/>
      <c r="CR295" s="49"/>
      <c r="CS295" s="49"/>
      <c r="CT295" s="49"/>
      <c r="CU295" s="49"/>
      <c r="CV295" s="49"/>
      <c r="CW295" s="49"/>
      <c r="CX295" s="49"/>
      <c r="CY295" s="14"/>
      <c r="CZ295" s="14"/>
      <c r="DA295" s="49"/>
      <c r="DB295" s="49"/>
      <c r="DC295" s="49"/>
      <c r="DD295" s="49"/>
      <c r="DE295" s="49"/>
      <c r="DF295" s="49"/>
      <c r="DG295" s="49"/>
      <c r="DH295" s="49"/>
      <c r="DI295" s="49"/>
      <c r="DJ295" s="14"/>
      <c r="DK295" s="14"/>
      <c r="DL295" s="14"/>
      <c r="DM295" s="14"/>
      <c r="DN295" s="14"/>
      <c r="DO295" s="14"/>
      <c r="DP295" s="14"/>
      <c r="DQ295" s="14"/>
      <c r="DR295" s="14"/>
      <c r="DS295" s="14"/>
      <c r="DT295" s="49"/>
      <c r="DU295" s="49"/>
      <c r="DV295" s="49"/>
      <c r="DW295" s="49"/>
      <c r="DX295" s="49"/>
      <c r="DY295" s="49"/>
      <c r="DZ295" s="49"/>
      <c r="EA295" s="49"/>
      <c r="EB295" s="49"/>
      <c r="EC295" s="49"/>
      <c r="ED295" s="49"/>
      <c r="EE295" s="49"/>
      <c r="EF295" s="49"/>
      <c r="EG295" s="49"/>
      <c r="EH295" s="49"/>
      <c r="EI295" s="49"/>
      <c r="EJ295" s="49"/>
      <c r="EK295" s="49"/>
      <c r="EL295" s="49"/>
      <c r="EM295" s="14"/>
      <c r="EN295" s="49"/>
      <c r="EO295" s="49"/>
      <c r="EP295" s="49"/>
      <c r="EQ295" s="49"/>
      <c r="ER295" s="49"/>
      <c r="ES295" s="49"/>
      <c r="ET295" s="49"/>
      <c r="EU295" s="49"/>
      <c r="EV295" s="49"/>
      <c r="EW295" s="49"/>
      <c r="EX295" s="49"/>
      <c r="EY295" s="49"/>
      <c r="EZ295" s="49"/>
      <c r="FA295" s="49"/>
      <c r="FB295" s="49"/>
      <c r="FC295" s="49"/>
      <c r="FD295" s="49"/>
      <c r="FE295" s="49"/>
      <c r="FF295" s="49"/>
      <c r="FG295" s="14"/>
      <c r="FH295" s="49"/>
      <c r="FI295" s="49"/>
      <c r="FJ295" s="14"/>
      <c r="FK295" s="42"/>
      <c r="FL295" s="42"/>
      <c r="FM295" s="42"/>
      <c r="FN295" s="42"/>
      <c r="FO295" s="42"/>
      <c r="FP295" s="42"/>
      <c r="FQ295" s="42"/>
      <c r="FR295" s="42"/>
      <c r="FS295" s="42"/>
      <c r="FT295" s="42"/>
      <c r="FU295" s="42"/>
      <c r="FV295" s="42"/>
      <c r="FW295" s="42"/>
      <c r="FX295" s="42"/>
      <c r="FY295" s="42"/>
      <c r="FZ295" s="44">
        <v>293</v>
      </c>
      <c r="GA295" s="44" t="str">
        <f t="shared" si="1332"/>
        <v>HJBFAGIK</v>
      </c>
      <c r="GB295" s="44" t="s">
        <v>160</v>
      </c>
      <c r="GC295" s="44" t="s">
        <v>159</v>
      </c>
      <c r="GD295" s="44" t="s">
        <v>146</v>
      </c>
      <c r="GE295" s="44" t="s">
        <v>109</v>
      </c>
      <c r="GF295" s="44" t="s">
        <v>145</v>
      </c>
      <c r="GG295" s="44" t="s">
        <v>149</v>
      </c>
      <c r="GH295" s="44" t="s">
        <v>150</v>
      </c>
      <c r="GI295" s="44" t="s">
        <v>151</v>
      </c>
      <c r="GJ295" s="100" t="str">
        <f t="shared" ref="GJ295:GQ295" si="1370">VLOOKUP(GB295,$FM$3:$FN$15,2,FALSE)</f>
        <v>Saudiarabien</v>
      </c>
      <c r="GK295" s="100" t="str">
        <f t="shared" si="1370"/>
        <v>Österrike</v>
      </c>
      <c r="GL295" s="100" t="str">
        <f t="shared" si="1370"/>
        <v>Qatar</v>
      </c>
      <c r="GM295" s="100" t="str">
        <f t="shared" si="1370"/>
        <v>Sverige</v>
      </c>
      <c r="GN295" s="100" t="str">
        <f t="shared" si="1370"/>
        <v>Sydkorea</v>
      </c>
      <c r="GO295" s="100" t="str">
        <f t="shared" si="1370"/>
        <v>Iran</v>
      </c>
      <c r="GP295" s="100" t="str">
        <f t="shared" si="1370"/>
        <v>Irak</v>
      </c>
      <c r="GQ295" s="100" t="str">
        <f t="shared" si="1370"/>
        <v>Uzbekistan</v>
      </c>
      <c r="GR295" s="42" t="str">
        <f t="shared" si="1334"/>
        <v/>
      </c>
      <c r="GS295" s="42"/>
      <c r="GT295" s="42"/>
      <c r="GU295" s="42"/>
      <c r="GV295" s="42"/>
      <c r="GW295" s="42"/>
      <c r="GX295" s="42"/>
    </row>
    <row r="296" spans="1:206" ht="14.25" customHeight="1" x14ac:dyDescent="0.35">
      <c r="A296" s="42"/>
      <c r="B296" s="43"/>
      <c r="C296" s="43"/>
      <c r="D296" s="43"/>
      <c r="E296" s="44"/>
      <c r="F296" s="43"/>
      <c r="G296" s="44"/>
      <c r="H296" s="44"/>
      <c r="I296" s="44"/>
      <c r="J296" s="57"/>
      <c r="K296" s="58"/>
      <c r="L296" s="158"/>
      <c r="M296" s="46"/>
      <c r="N296" s="46"/>
      <c r="O296" s="42"/>
      <c r="P296" s="42"/>
      <c r="Q296" s="42"/>
      <c r="R296" s="42"/>
      <c r="S296" s="42"/>
      <c r="T296" s="42"/>
      <c r="U296" s="42"/>
      <c r="V296" s="43"/>
      <c r="W296" s="42"/>
      <c r="X296" s="44"/>
      <c r="Y296" s="44"/>
      <c r="Z296" s="44"/>
      <c r="AA296" s="44"/>
      <c r="AB296" s="47"/>
      <c r="AC296" s="48"/>
      <c r="AD296" s="42"/>
      <c r="AE296" s="14"/>
      <c r="AF296" s="14"/>
      <c r="AG296" s="14"/>
      <c r="AH296" s="14"/>
      <c r="AI296" s="44"/>
      <c r="AJ296" s="44"/>
      <c r="AK296" s="44"/>
      <c r="AL296" s="57"/>
      <c r="AM296" s="58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49"/>
      <c r="BQ296" s="49"/>
      <c r="BR296" s="14"/>
      <c r="BS296" s="14"/>
      <c r="BT296" s="14"/>
      <c r="BU296" s="49"/>
      <c r="BV296" s="49"/>
      <c r="BW296" s="49"/>
      <c r="BX296" s="49"/>
      <c r="BY296" s="49"/>
      <c r="BZ296" s="49"/>
      <c r="CA296" s="49"/>
      <c r="CB296" s="14"/>
      <c r="CC296" s="49"/>
      <c r="CD296" s="49"/>
      <c r="CE296" s="14"/>
      <c r="CF296" s="14"/>
      <c r="CG296" s="49"/>
      <c r="CH296" s="49"/>
      <c r="CI296" s="49"/>
      <c r="CJ296" s="49"/>
      <c r="CK296" s="49"/>
      <c r="CL296" s="49"/>
      <c r="CM296" s="49"/>
      <c r="CN296" s="49"/>
      <c r="CO296" s="49"/>
      <c r="CP296" s="49"/>
      <c r="CQ296" s="49"/>
      <c r="CR296" s="49"/>
      <c r="CS296" s="49"/>
      <c r="CT296" s="49"/>
      <c r="CU296" s="49"/>
      <c r="CV296" s="49"/>
      <c r="CW296" s="49"/>
      <c r="CX296" s="49"/>
      <c r="CY296" s="14"/>
      <c r="CZ296" s="14"/>
      <c r="DA296" s="49"/>
      <c r="DB296" s="49"/>
      <c r="DC296" s="49"/>
      <c r="DD296" s="49"/>
      <c r="DE296" s="49"/>
      <c r="DF296" s="49"/>
      <c r="DG296" s="49"/>
      <c r="DH296" s="49"/>
      <c r="DI296" s="49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49"/>
      <c r="DU296" s="49"/>
      <c r="DV296" s="49"/>
      <c r="DW296" s="49"/>
      <c r="DX296" s="49"/>
      <c r="DY296" s="49"/>
      <c r="DZ296" s="49"/>
      <c r="EA296" s="49"/>
      <c r="EB296" s="49"/>
      <c r="EC296" s="49"/>
      <c r="ED296" s="49"/>
      <c r="EE296" s="49"/>
      <c r="EF296" s="49"/>
      <c r="EG296" s="49"/>
      <c r="EH296" s="49"/>
      <c r="EI296" s="49"/>
      <c r="EJ296" s="49"/>
      <c r="EK296" s="49"/>
      <c r="EL296" s="49"/>
      <c r="EM296" s="14"/>
      <c r="EN296" s="49"/>
      <c r="EO296" s="49"/>
      <c r="EP296" s="49"/>
      <c r="EQ296" s="49"/>
      <c r="ER296" s="49"/>
      <c r="ES296" s="49"/>
      <c r="ET296" s="49"/>
      <c r="EU296" s="49"/>
      <c r="EV296" s="49"/>
      <c r="EW296" s="49"/>
      <c r="EX296" s="49"/>
      <c r="EY296" s="49"/>
      <c r="EZ296" s="49"/>
      <c r="FA296" s="49"/>
      <c r="FB296" s="49"/>
      <c r="FC296" s="49"/>
      <c r="FD296" s="49"/>
      <c r="FE296" s="49"/>
      <c r="FF296" s="49"/>
      <c r="FG296" s="14"/>
      <c r="FH296" s="49"/>
      <c r="FI296" s="49"/>
      <c r="FJ296" s="14"/>
      <c r="FK296" s="42"/>
      <c r="FL296" s="42"/>
      <c r="FM296" s="42"/>
      <c r="FN296" s="42"/>
      <c r="FO296" s="42"/>
      <c r="FP296" s="42"/>
      <c r="FQ296" s="42"/>
      <c r="FR296" s="42"/>
      <c r="FS296" s="42"/>
      <c r="FT296" s="42"/>
      <c r="FU296" s="42"/>
      <c r="FV296" s="42"/>
      <c r="FW296" s="42"/>
      <c r="FX296" s="42"/>
      <c r="FY296" s="42"/>
      <c r="FZ296" s="44">
        <v>294</v>
      </c>
      <c r="GA296" s="44" t="str">
        <f t="shared" si="1332"/>
        <v>EJBAIHLK</v>
      </c>
      <c r="GB296" s="44" t="s">
        <v>148</v>
      </c>
      <c r="GC296" s="44" t="s">
        <v>159</v>
      </c>
      <c r="GD296" s="44" t="s">
        <v>146</v>
      </c>
      <c r="GE296" s="44" t="s">
        <v>145</v>
      </c>
      <c r="GF296" s="44" t="s">
        <v>150</v>
      </c>
      <c r="GG296" s="44" t="s">
        <v>160</v>
      </c>
      <c r="GH296" s="44" t="s">
        <v>152</v>
      </c>
      <c r="GI296" s="44" t="s">
        <v>151</v>
      </c>
      <c r="GJ296" s="100" t="str">
        <f t="shared" ref="GJ296:GQ296" si="1371">VLOOKUP(GB296,$FM$3:$FN$15,2,FALSE)</f>
        <v>Elfenbenskusten</v>
      </c>
      <c r="GK296" s="100" t="str">
        <f t="shared" si="1371"/>
        <v>Österrike</v>
      </c>
      <c r="GL296" s="100" t="str">
        <f t="shared" si="1371"/>
        <v>Qatar</v>
      </c>
      <c r="GM296" s="100" t="str">
        <f t="shared" si="1371"/>
        <v>Sydkorea</v>
      </c>
      <c r="GN296" s="100" t="str">
        <f t="shared" si="1371"/>
        <v>Irak</v>
      </c>
      <c r="GO296" s="100" t="str">
        <f t="shared" si="1371"/>
        <v>Saudiarabien</v>
      </c>
      <c r="GP296" s="100" t="str">
        <f t="shared" si="1371"/>
        <v>Ghana</v>
      </c>
      <c r="GQ296" s="100" t="str">
        <f t="shared" si="1371"/>
        <v>Uzbekistan</v>
      </c>
      <c r="GR296" s="42" t="str">
        <f t="shared" si="1334"/>
        <v/>
      </c>
      <c r="GS296" s="42"/>
      <c r="GT296" s="42"/>
      <c r="GU296" s="42"/>
      <c r="GV296" s="42"/>
      <c r="GW296" s="42"/>
      <c r="GX296" s="42"/>
    </row>
    <row r="297" spans="1:206" ht="14.25" customHeight="1" x14ac:dyDescent="0.35">
      <c r="A297" s="42"/>
      <c r="B297" s="43"/>
      <c r="C297" s="43"/>
      <c r="D297" s="43"/>
      <c r="E297" s="44"/>
      <c r="F297" s="43"/>
      <c r="G297" s="44"/>
      <c r="H297" s="44"/>
      <c r="I297" s="44"/>
      <c r="J297" s="57"/>
      <c r="K297" s="58"/>
      <c r="L297" s="158"/>
      <c r="M297" s="46"/>
      <c r="N297" s="46"/>
      <c r="O297" s="42"/>
      <c r="P297" s="42"/>
      <c r="Q297" s="42"/>
      <c r="R297" s="42"/>
      <c r="S297" s="42"/>
      <c r="T297" s="42"/>
      <c r="U297" s="42"/>
      <c r="V297" s="43"/>
      <c r="W297" s="42"/>
      <c r="X297" s="44"/>
      <c r="Y297" s="44"/>
      <c r="Z297" s="44"/>
      <c r="AA297" s="44"/>
      <c r="AB297" s="47"/>
      <c r="AC297" s="48"/>
      <c r="AD297" s="42"/>
      <c r="AE297" s="14"/>
      <c r="AF297" s="14"/>
      <c r="AG297" s="14"/>
      <c r="AH297" s="14"/>
      <c r="AI297" s="44"/>
      <c r="AJ297" s="44"/>
      <c r="AK297" s="44"/>
      <c r="AL297" s="57"/>
      <c r="AM297" s="58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49"/>
      <c r="BQ297" s="49"/>
      <c r="BR297" s="14"/>
      <c r="BS297" s="14"/>
      <c r="BT297" s="14"/>
      <c r="BU297" s="49"/>
      <c r="BV297" s="49"/>
      <c r="BW297" s="49"/>
      <c r="BX297" s="49"/>
      <c r="BY297" s="49"/>
      <c r="BZ297" s="49"/>
      <c r="CA297" s="49"/>
      <c r="CB297" s="14"/>
      <c r="CC297" s="49"/>
      <c r="CD297" s="49"/>
      <c r="CE297" s="14"/>
      <c r="CF297" s="14"/>
      <c r="CG297" s="49"/>
      <c r="CH297" s="49"/>
      <c r="CI297" s="49"/>
      <c r="CJ297" s="49"/>
      <c r="CK297" s="49"/>
      <c r="CL297" s="49"/>
      <c r="CM297" s="49"/>
      <c r="CN297" s="49"/>
      <c r="CO297" s="49"/>
      <c r="CP297" s="49"/>
      <c r="CQ297" s="49"/>
      <c r="CR297" s="49"/>
      <c r="CS297" s="49"/>
      <c r="CT297" s="49"/>
      <c r="CU297" s="49"/>
      <c r="CV297" s="49"/>
      <c r="CW297" s="49"/>
      <c r="CX297" s="49"/>
      <c r="CY297" s="14"/>
      <c r="CZ297" s="14"/>
      <c r="DA297" s="49"/>
      <c r="DB297" s="49"/>
      <c r="DC297" s="49"/>
      <c r="DD297" s="49"/>
      <c r="DE297" s="49"/>
      <c r="DF297" s="49"/>
      <c r="DG297" s="49"/>
      <c r="DH297" s="49"/>
      <c r="DI297" s="49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49"/>
      <c r="DU297" s="49"/>
      <c r="DV297" s="49"/>
      <c r="DW297" s="49"/>
      <c r="DX297" s="49"/>
      <c r="DY297" s="49"/>
      <c r="DZ297" s="49"/>
      <c r="EA297" s="49"/>
      <c r="EB297" s="49"/>
      <c r="EC297" s="49"/>
      <c r="ED297" s="49"/>
      <c r="EE297" s="49"/>
      <c r="EF297" s="49"/>
      <c r="EG297" s="49"/>
      <c r="EH297" s="49"/>
      <c r="EI297" s="49"/>
      <c r="EJ297" s="49"/>
      <c r="EK297" s="49"/>
      <c r="EL297" s="49"/>
      <c r="EM297" s="14"/>
      <c r="EN297" s="49"/>
      <c r="EO297" s="49"/>
      <c r="EP297" s="49"/>
      <c r="EQ297" s="49"/>
      <c r="ER297" s="49"/>
      <c r="ES297" s="49"/>
      <c r="ET297" s="49"/>
      <c r="EU297" s="49"/>
      <c r="EV297" s="49"/>
      <c r="EW297" s="49"/>
      <c r="EX297" s="49"/>
      <c r="EY297" s="49"/>
      <c r="EZ297" s="49"/>
      <c r="FA297" s="49"/>
      <c r="FB297" s="49"/>
      <c r="FC297" s="49"/>
      <c r="FD297" s="49"/>
      <c r="FE297" s="49"/>
      <c r="FF297" s="49"/>
      <c r="FG297" s="14"/>
      <c r="FH297" s="49"/>
      <c r="FI297" s="49"/>
      <c r="FJ297" s="14"/>
      <c r="FK297" s="42"/>
      <c r="FL297" s="42"/>
      <c r="FM297" s="42"/>
      <c r="FN297" s="42"/>
      <c r="FO297" s="42"/>
      <c r="FP297" s="42"/>
      <c r="FQ297" s="42"/>
      <c r="FR297" s="42"/>
      <c r="FS297" s="42"/>
      <c r="FT297" s="42"/>
      <c r="FU297" s="42"/>
      <c r="FV297" s="42"/>
      <c r="FW297" s="42"/>
      <c r="FX297" s="42"/>
      <c r="FY297" s="42"/>
      <c r="FZ297" s="44">
        <v>295</v>
      </c>
      <c r="GA297" s="44" t="str">
        <f t="shared" si="1332"/>
        <v>EJBAIGLK</v>
      </c>
      <c r="GB297" s="44" t="s">
        <v>148</v>
      </c>
      <c r="GC297" s="44" t="s">
        <v>159</v>
      </c>
      <c r="GD297" s="44" t="s">
        <v>146</v>
      </c>
      <c r="GE297" s="44" t="s">
        <v>145</v>
      </c>
      <c r="GF297" s="44" t="s">
        <v>150</v>
      </c>
      <c r="GG297" s="44" t="s">
        <v>149</v>
      </c>
      <c r="GH297" s="44" t="s">
        <v>152</v>
      </c>
      <c r="GI297" s="44" t="s">
        <v>151</v>
      </c>
      <c r="GJ297" s="100" t="str">
        <f t="shared" ref="GJ297:GQ297" si="1372">VLOOKUP(GB297,$FM$3:$FN$15,2,FALSE)</f>
        <v>Elfenbenskusten</v>
      </c>
      <c r="GK297" s="100" t="str">
        <f t="shared" si="1372"/>
        <v>Österrike</v>
      </c>
      <c r="GL297" s="100" t="str">
        <f t="shared" si="1372"/>
        <v>Qatar</v>
      </c>
      <c r="GM297" s="100" t="str">
        <f t="shared" si="1372"/>
        <v>Sydkorea</v>
      </c>
      <c r="GN297" s="100" t="str">
        <f t="shared" si="1372"/>
        <v>Irak</v>
      </c>
      <c r="GO297" s="100" t="str">
        <f t="shared" si="1372"/>
        <v>Iran</v>
      </c>
      <c r="GP297" s="100" t="str">
        <f t="shared" si="1372"/>
        <v>Ghana</v>
      </c>
      <c r="GQ297" s="100" t="str">
        <f t="shared" si="1372"/>
        <v>Uzbekistan</v>
      </c>
      <c r="GR297" s="42" t="str">
        <f t="shared" si="1334"/>
        <v/>
      </c>
      <c r="GS297" s="42"/>
      <c r="GT297" s="42"/>
      <c r="GU297" s="42"/>
      <c r="GV297" s="42"/>
      <c r="GW297" s="42"/>
      <c r="GX297" s="42"/>
    </row>
    <row r="298" spans="1:206" ht="14.25" customHeight="1" x14ac:dyDescent="0.35">
      <c r="A298" s="42"/>
      <c r="B298" s="43"/>
      <c r="C298" s="43"/>
      <c r="D298" s="43"/>
      <c r="E298" s="44"/>
      <c r="F298" s="43"/>
      <c r="G298" s="44"/>
      <c r="H298" s="44"/>
      <c r="I298" s="44"/>
      <c r="J298" s="57"/>
      <c r="K298" s="58"/>
      <c r="L298" s="158"/>
      <c r="M298" s="46"/>
      <c r="N298" s="46"/>
      <c r="O298" s="42"/>
      <c r="P298" s="42"/>
      <c r="Q298" s="42"/>
      <c r="R298" s="42"/>
      <c r="S298" s="42"/>
      <c r="T298" s="42"/>
      <c r="U298" s="42"/>
      <c r="V298" s="43"/>
      <c r="W298" s="42"/>
      <c r="X298" s="44"/>
      <c r="Y298" s="44"/>
      <c r="Z298" s="44"/>
      <c r="AA298" s="44"/>
      <c r="AB298" s="47"/>
      <c r="AC298" s="48"/>
      <c r="AD298" s="42"/>
      <c r="AE298" s="14"/>
      <c r="AF298" s="14"/>
      <c r="AG298" s="14"/>
      <c r="AH298" s="14"/>
      <c r="AI298" s="44"/>
      <c r="AJ298" s="44"/>
      <c r="AK298" s="44"/>
      <c r="AL298" s="57"/>
      <c r="AM298" s="58"/>
      <c r="AN298" s="49"/>
      <c r="AO298" s="49"/>
      <c r="AP298" s="49"/>
      <c r="AQ298" s="49"/>
      <c r="AR298" s="49"/>
      <c r="AS298" s="49"/>
      <c r="AT298" s="49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49"/>
      <c r="BQ298" s="49"/>
      <c r="BR298" s="14"/>
      <c r="BS298" s="14"/>
      <c r="BT298" s="14"/>
      <c r="BU298" s="49"/>
      <c r="BV298" s="49"/>
      <c r="BW298" s="49"/>
      <c r="BX298" s="49"/>
      <c r="BY298" s="49"/>
      <c r="BZ298" s="49"/>
      <c r="CA298" s="49"/>
      <c r="CB298" s="14"/>
      <c r="CC298" s="49"/>
      <c r="CD298" s="49"/>
      <c r="CE298" s="14"/>
      <c r="CF298" s="14"/>
      <c r="CG298" s="49"/>
      <c r="CH298" s="49"/>
      <c r="CI298" s="49"/>
      <c r="CJ298" s="49"/>
      <c r="CK298" s="49"/>
      <c r="CL298" s="49"/>
      <c r="CM298" s="49"/>
      <c r="CN298" s="49"/>
      <c r="CO298" s="49"/>
      <c r="CP298" s="49"/>
      <c r="CQ298" s="49"/>
      <c r="CR298" s="49"/>
      <c r="CS298" s="49"/>
      <c r="CT298" s="49"/>
      <c r="CU298" s="49"/>
      <c r="CV298" s="49"/>
      <c r="CW298" s="49"/>
      <c r="CX298" s="49"/>
      <c r="CY298" s="14"/>
      <c r="CZ298" s="14"/>
      <c r="DA298" s="49"/>
      <c r="DB298" s="49"/>
      <c r="DC298" s="49"/>
      <c r="DD298" s="49"/>
      <c r="DE298" s="49"/>
      <c r="DF298" s="49"/>
      <c r="DG298" s="49"/>
      <c r="DH298" s="49"/>
      <c r="DI298" s="49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49"/>
      <c r="DU298" s="49"/>
      <c r="DV298" s="49"/>
      <c r="DW298" s="49"/>
      <c r="DX298" s="49"/>
      <c r="DY298" s="49"/>
      <c r="DZ298" s="49"/>
      <c r="EA298" s="49"/>
      <c r="EB298" s="49"/>
      <c r="EC298" s="49"/>
      <c r="ED298" s="49"/>
      <c r="EE298" s="49"/>
      <c r="EF298" s="49"/>
      <c r="EG298" s="49"/>
      <c r="EH298" s="49"/>
      <c r="EI298" s="49"/>
      <c r="EJ298" s="49"/>
      <c r="EK298" s="49"/>
      <c r="EL298" s="49"/>
      <c r="EM298" s="14"/>
      <c r="EN298" s="49"/>
      <c r="EO298" s="49"/>
      <c r="EP298" s="49"/>
      <c r="EQ298" s="49"/>
      <c r="ER298" s="49"/>
      <c r="ES298" s="49"/>
      <c r="ET298" s="49"/>
      <c r="EU298" s="49"/>
      <c r="EV298" s="49"/>
      <c r="EW298" s="49"/>
      <c r="EX298" s="49"/>
      <c r="EY298" s="49"/>
      <c r="EZ298" s="49"/>
      <c r="FA298" s="49"/>
      <c r="FB298" s="49"/>
      <c r="FC298" s="49"/>
      <c r="FD298" s="49"/>
      <c r="FE298" s="49"/>
      <c r="FF298" s="49"/>
      <c r="FG298" s="14"/>
      <c r="FH298" s="49"/>
      <c r="FI298" s="49"/>
      <c r="FJ298" s="14"/>
      <c r="FK298" s="42"/>
      <c r="FL298" s="42"/>
      <c r="FM298" s="42"/>
      <c r="FN298" s="42"/>
      <c r="FO298" s="42"/>
      <c r="FP298" s="42"/>
      <c r="FQ298" s="42"/>
      <c r="FR298" s="42"/>
      <c r="FS298" s="42"/>
      <c r="FT298" s="42"/>
      <c r="FU298" s="42"/>
      <c r="FV298" s="42"/>
      <c r="FW298" s="42"/>
      <c r="FX298" s="42"/>
      <c r="FY298" s="42"/>
      <c r="FZ298" s="44">
        <v>296</v>
      </c>
      <c r="GA298" s="44" t="str">
        <f t="shared" si="1332"/>
        <v>EJBAHGLK</v>
      </c>
      <c r="GB298" s="44" t="s">
        <v>148</v>
      </c>
      <c r="GC298" s="44" t="s">
        <v>159</v>
      </c>
      <c r="GD298" s="44" t="s">
        <v>146</v>
      </c>
      <c r="GE298" s="44" t="s">
        <v>145</v>
      </c>
      <c r="GF298" s="44" t="s">
        <v>160</v>
      </c>
      <c r="GG298" s="44" t="s">
        <v>149</v>
      </c>
      <c r="GH298" s="44" t="s">
        <v>152</v>
      </c>
      <c r="GI298" s="44" t="s">
        <v>151</v>
      </c>
      <c r="GJ298" s="100" t="str">
        <f t="shared" ref="GJ298:GQ298" si="1373">VLOOKUP(GB298,$FM$3:$FN$15,2,FALSE)</f>
        <v>Elfenbenskusten</v>
      </c>
      <c r="GK298" s="100" t="str">
        <f t="shared" si="1373"/>
        <v>Österrike</v>
      </c>
      <c r="GL298" s="100" t="str">
        <f t="shared" si="1373"/>
        <v>Qatar</v>
      </c>
      <c r="GM298" s="100" t="str">
        <f t="shared" si="1373"/>
        <v>Sydkorea</v>
      </c>
      <c r="GN298" s="100" t="str">
        <f t="shared" si="1373"/>
        <v>Saudiarabien</v>
      </c>
      <c r="GO298" s="100" t="str">
        <f t="shared" si="1373"/>
        <v>Iran</v>
      </c>
      <c r="GP298" s="100" t="str">
        <f t="shared" si="1373"/>
        <v>Ghana</v>
      </c>
      <c r="GQ298" s="100" t="str">
        <f t="shared" si="1373"/>
        <v>Uzbekistan</v>
      </c>
      <c r="GR298" s="42" t="str">
        <f t="shared" si="1334"/>
        <v/>
      </c>
      <c r="GS298" s="42"/>
      <c r="GT298" s="42"/>
      <c r="GU298" s="42"/>
      <c r="GV298" s="42"/>
      <c r="GW298" s="42"/>
      <c r="GX298" s="42"/>
    </row>
    <row r="299" spans="1:206" ht="14.25" customHeight="1" x14ac:dyDescent="0.35">
      <c r="A299" s="42"/>
      <c r="B299" s="43"/>
      <c r="C299" s="43"/>
      <c r="D299" s="43"/>
      <c r="E299" s="44"/>
      <c r="F299" s="43"/>
      <c r="G299" s="44"/>
      <c r="H299" s="44"/>
      <c r="I299" s="44"/>
      <c r="J299" s="57"/>
      <c r="K299" s="58"/>
      <c r="L299" s="158"/>
      <c r="M299" s="46"/>
      <c r="N299" s="46"/>
      <c r="O299" s="42"/>
      <c r="P299" s="42"/>
      <c r="Q299" s="42"/>
      <c r="R299" s="42"/>
      <c r="S299" s="42"/>
      <c r="T299" s="42"/>
      <c r="U299" s="42"/>
      <c r="V299" s="43"/>
      <c r="W299" s="42"/>
      <c r="X299" s="44"/>
      <c r="Y299" s="44"/>
      <c r="Z299" s="44"/>
      <c r="AA299" s="44"/>
      <c r="AB299" s="47"/>
      <c r="AC299" s="48"/>
      <c r="AD299" s="42"/>
      <c r="AE299" s="14"/>
      <c r="AF299" s="14"/>
      <c r="AG299" s="14"/>
      <c r="AH299" s="14"/>
      <c r="AI299" s="44"/>
      <c r="AJ299" s="44"/>
      <c r="AK299" s="44"/>
      <c r="AL299" s="57"/>
      <c r="AM299" s="58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49"/>
      <c r="BQ299" s="49"/>
      <c r="BR299" s="14"/>
      <c r="BS299" s="14"/>
      <c r="BT299" s="14"/>
      <c r="BU299" s="49"/>
      <c r="BV299" s="49"/>
      <c r="BW299" s="49"/>
      <c r="BX299" s="49"/>
      <c r="BY299" s="49"/>
      <c r="BZ299" s="49"/>
      <c r="CA299" s="49"/>
      <c r="CB299" s="14"/>
      <c r="CC299" s="49"/>
      <c r="CD299" s="49"/>
      <c r="CE299" s="14"/>
      <c r="CF299" s="14"/>
      <c r="CG299" s="49"/>
      <c r="CH299" s="49"/>
      <c r="CI299" s="49"/>
      <c r="CJ299" s="49"/>
      <c r="CK299" s="49"/>
      <c r="CL299" s="49"/>
      <c r="CM299" s="49"/>
      <c r="CN299" s="49"/>
      <c r="CO299" s="49"/>
      <c r="CP299" s="49"/>
      <c r="CQ299" s="49"/>
      <c r="CR299" s="49"/>
      <c r="CS299" s="49"/>
      <c r="CT299" s="49"/>
      <c r="CU299" s="49"/>
      <c r="CV299" s="49"/>
      <c r="CW299" s="49"/>
      <c r="CX299" s="49"/>
      <c r="CY299" s="14"/>
      <c r="CZ299" s="14"/>
      <c r="DA299" s="49"/>
      <c r="DB299" s="49"/>
      <c r="DC299" s="49"/>
      <c r="DD299" s="49"/>
      <c r="DE299" s="49"/>
      <c r="DF299" s="49"/>
      <c r="DG299" s="49"/>
      <c r="DH299" s="49"/>
      <c r="DI299" s="49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49"/>
      <c r="DU299" s="49"/>
      <c r="DV299" s="49"/>
      <c r="DW299" s="49"/>
      <c r="DX299" s="49"/>
      <c r="DY299" s="49"/>
      <c r="DZ299" s="49"/>
      <c r="EA299" s="49"/>
      <c r="EB299" s="49"/>
      <c r="EC299" s="49"/>
      <c r="ED299" s="49"/>
      <c r="EE299" s="49"/>
      <c r="EF299" s="49"/>
      <c r="EG299" s="49"/>
      <c r="EH299" s="49"/>
      <c r="EI299" s="49"/>
      <c r="EJ299" s="49"/>
      <c r="EK299" s="49"/>
      <c r="EL299" s="49"/>
      <c r="EM299" s="14"/>
      <c r="EN299" s="49"/>
      <c r="EO299" s="49"/>
      <c r="EP299" s="49"/>
      <c r="EQ299" s="49"/>
      <c r="ER299" s="49"/>
      <c r="ES299" s="49"/>
      <c r="ET299" s="49"/>
      <c r="EU299" s="49"/>
      <c r="EV299" s="49"/>
      <c r="EW299" s="49"/>
      <c r="EX299" s="49"/>
      <c r="EY299" s="49"/>
      <c r="EZ299" s="49"/>
      <c r="FA299" s="49"/>
      <c r="FB299" s="49"/>
      <c r="FC299" s="49"/>
      <c r="FD299" s="49"/>
      <c r="FE299" s="49"/>
      <c r="FF299" s="49"/>
      <c r="FG299" s="14"/>
      <c r="FH299" s="49"/>
      <c r="FI299" s="49"/>
      <c r="FJ299" s="14"/>
      <c r="FK299" s="42"/>
      <c r="FL299" s="42"/>
      <c r="FM299" s="42"/>
      <c r="FN299" s="42"/>
      <c r="FO299" s="42"/>
      <c r="FP299" s="42"/>
      <c r="FQ299" s="42"/>
      <c r="FR299" s="42"/>
      <c r="FS299" s="42"/>
      <c r="FT299" s="42"/>
      <c r="FU299" s="42"/>
      <c r="FV299" s="42"/>
      <c r="FW299" s="42"/>
      <c r="FX299" s="42"/>
      <c r="FY299" s="42"/>
      <c r="FZ299" s="44">
        <v>297</v>
      </c>
      <c r="GA299" s="44" t="str">
        <f t="shared" si="1332"/>
        <v>EGBAIHLK</v>
      </c>
      <c r="GB299" s="44" t="s">
        <v>148</v>
      </c>
      <c r="GC299" s="44" t="s">
        <v>149</v>
      </c>
      <c r="GD299" s="44" t="s">
        <v>146</v>
      </c>
      <c r="GE299" s="44" t="s">
        <v>145</v>
      </c>
      <c r="GF299" s="44" t="s">
        <v>150</v>
      </c>
      <c r="GG299" s="44" t="s">
        <v>160</v>
      </c>
      <c r="GH299" s="44" t="s">
        <v>152</v>
      </c>
      <c r="GI299" s="44" t="s">
        <v>151</v>
      </c>
      <c r="GJ299" s="100" t="str">
        <f t="shared" ref="GJ299:GQ299" si="1374">VLOOKUP(GB299,$FM$3:$FN$15,2,FALSE)</f>
        <v>Elfenbenskusten</v>
      </c>
      <c r="GK299" s="100" t="str">
        <f t="shared" si="1374"/>
        <v>Iran</v>
      </c>
      <c r="GL299" s="100" t="str">
        <f t="shared" si="1374"/>
        <v>Qatar</v>
      </c>
      <c r="GM299" s="100" t="str">
        <f t="shared" si="1374"/>
        <v>Sydkorea</v>
      </c>
      <c r="GN299" s="100" t="str">
        <f t="shared" si="1374"/>
        <v>Irak</v>
      </c>
      <c r="GO299" s="100" t="str">
        <f t="shared" si="1374"/>
        <v>Saudiarabien</v>
      </c>
      <c r="GP299" s="100" t="str">
        <f t="shared" si="1374"/>
        <v>Ghana</v>
      </c>
      <c r="GQ299" s="100" t="str">
        <f t="shared" si="1374"/>
        <v>Uzbekistan</v>
      </c>
      <c r="GR299" s="42" t="str">
        <f t="shared" si="1334"/>
        <v/>
      </c>
      <c r="GS299" s="42"/>
      <c r="GT299" s="42"/>
      <c r="GU299" s="42"/>
      <c r="GV299" s="42"/>
      <c r="GW299" s="42"/>
      <c r="GX299" s="42"/>
    </row>
    <row r="300" spans="1:206" ht="14.25" customHeight="1" x14ac:dyDescent="0.35">
      <c r="A300" s="42"/>
      <c r="B300" s="43"/>
      <c r="C300" s="43"/>
      <c r="D300" s="43"/>
      <c r="E300" s="44"/>
      <c r="F300" s="43"/>
      <c r="G300" s="44"/>
      <c r="H300" s="44"/>
      <c r="I300" s="44"/>
      <c r="J300" s="57"/>
      <c r="K300" s="58"/>
      <c r="L300" s="158"/>
      <c r="M300" s="46"/>
      <c r="N300" s="46"/>
      <c r="O300" s="42"/>
      <c r="P300" s="42"/>
      <c r="Q300" s="42"/>
      <c r="R300" s="42"/>
      <c r="S300" s="42"/>
      <c r="T300" s="42"/>
      <c r="U300" s="42"/>
      <c r="V300" s="43"/>
      <c r="W300" s="42"/>
      <c r="X300" s="44"/>
      <c r="Y300" s="44"/>
      <c r="Z300" s="44"/>
      <c r="AA300" s="44"/>
      <c r="AB300" s="47"/>
      <c r="AC300" s="48"/>
      <c r="AD300" s="42"/>
      <c r="AE300" s="14"/>
      <c r="AF300" s="14"/>
      <c r="AG300" s="14"/>
      <c r="AH300" s="14"/>
      <c r="AI300" s="44"/>
      <c r="AJ300" s="44"/>
      <c r="AK300" s="44"/>
      <c r="AL300" s="57"/>
      <c r="AM300" s="58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14"/>
      <c r="BS300" s="14"/>
      <c r="BT300" s="14"/>
      <c r="BU300" s="49"/>
      <c r="BV300" s="49"/>
      <c r="BW300" s="49"/>
      <c r="BX300" s="49"/>
      <c r="BY300" s="49"/>
      <c r="BZ300" s="49"/>
      <c r="CA300" s="49"/>
      <c r="CB300" s="14"/>
      <c r="CC300" s="49"/>
      <c r="CD300" s="49"/>
      <c r="CE300" s="14"/>
      <c r="CF300" s="14"/>
      <c r="CG300" s="49"/>
      <c r="CH300" s="49"/>
      <c r="CI300" s="49"/>
      <c r="CJ300" s="49"/>
      <c r="CK300" s="49"/>
      <c r="CL300" s="49"/>
      <c r="CM300" s="49"/>
      <c r="CN300" s="49"/>
      <c r="CO300" s="49"/>
      <c r="CP300" s="49"/>
      <c r="CQ300" s="49"/>
      <c r="CR300" s="49"/>
      <c r="CS300" s="49"/>
      <c r="CT300" s="49"/>
      <c r="CU300" s="49"/>
      <c r="CV300" s="49"/>
      <c r="CW300" s="49"/>
      <c r="CX300" s="49"/>
      <c r="CY300" s="14"/>
      <c r="CZ300" s="14"/>
      <c r="DA300" s="49"/>
      <c r="DB300" s="49"/>
      <c r="DC300" s="49"/>
      <c r="DD300" s="49"/>
      <c r="DE300" s="49"/>
      <c r="DF300" s="49"/>
      <c r="DG300" s="49"/>
      <c r="DH300" s="49"/>
      <c r="DI300" s="49"/>
      <c r="DJ300" s="14"/>
      <c r="DK300" s="14"/>
      <c r="DL300" s="14"/>
      <c r="DM300" s="14"/>
      <c r="DN300" s="14"/>
      <c r="DO300" s="14"/>
      <c r="DP300" s="14"/>
      <c r="DQ300" s="14"/>
      <c r="DR300" s="14"/>
      <c r="DS300" s="14"/>
      <c r="DT300" s="49"/>
      <c r="DU300" s="49"/>
      <c r="DV300" s="49"/>
      <c r="DW300" s="49"/>
      <c r="DX300" s="49"/>
      <c r="DY300" s="49"/>
      <c r="DZ300" s="49"/>
      <c r="EA300" s="49"/>
      <c r="EB300" s="49"/>
      <c r="EC300" s="49"/>
      <c r="ED300" s="49"/>
      <c r="EE300" s="49"/>
      <c r="EF300" s="49"/>
      <c r="EG300" s="49"/>
      <c r="EH300" s="49"/>
      <c r="EI300" s="49"/>
      <c r="EJ300" s="49"/>
      <c r="EK300" s="49"/>
      <c r="EL300" s="49"/>
      <c r="EM300" s="14"/>
      <c r="EN300" s="49"/>
      <c r="EO300" s="49"/>
      <c r="EP300" s="49"/>
      <c r="EQ300" s="49"/>
      <c r="ER300" s="49"/>
      <c r="ES300" s="49"/>
      <c r="ET300" s="49"/>
      <c r="EU300" s="49"/>
      <c r="EV300" s="49"/>
      <c r="EW300" s="49"/>
      <c r="EX300" s="49"/>
      <c r="EY300" s="49"/>
      <c r="EZ300" s="49"/>
      <c r="FA300" s="49"/>
      <c r="FB300" s="49"/>
      <c r="FC300" s="49"/>
      <c r="FD300" s="49"/>
      <c r="FE300" s="49"/>
      <c r="FF300" s="49"/>
      <c r="FG300" s="14"/>
      <c r="FH300" s="49"/>
      <c r="FI300" s="49"/>
      <c r="FJ300" s="14"/>
      <c r="FK300" s="42"/>
      <c r="FL300" s="42"/>
      <c r="FM300" s="42"/>
      <c r="FN300" s="42"/>
      <c r="FO300" s="42"/>
      <c r="FP300" s="42"/>
      <c r="FQ300" s="42"/>
      <c r="FR300" s="42"/>
      <c r="FS300" s="42"/>
      <c r="FT300" s="42"/>
      <c r="FU300" s="42"/>
      <c r="FV300" s="42"/>
      <c r="FW300" s="42"/>
      <c r="FX300" s="42"/>
      <c r="FY300" s="42"/>
      <c r="FZ300" s="44">
        <v>298</v>
      </c>
      <c r="GA300" s="44" t="str">
        <f t="shared" si="1332"/>
        <v>EJBAHGLI</v>
      </c>
      <c r="GB300" s="44" t="s">
        <v>148</v>
      </c>
      <c r="GC300" s="44" t="s">
        <v>159</v>
      </c>
      <c r="GD300" s="44" t="s">
        <v>146</v>
      </c>
      <c r="GE300" s="44" t="s">
        <v>145</v>
      </c>
      <c r="GF300" s="44" t="s">
        <v>160</v>
      </c>
      <c r="GG300" s="44" t="s">
        <v>149</v>
      </c>
      <c r="GH300" s="44" t="s">
        <v>152</v>
      </c>
      <c r="GI300" s="44" t="s">
        <v>150</v>
      </c>
      <c r="GJ300" s="100" t="str">
        <f t="shared" ref="GJ300:GQ300" si="1375">VLOOKUP(GB300,$FM$3:$FN$15,2,FALSE)</f>
        <v>Elfenbenskusten</v>
      </c>
      <c r="GK300" s="100" t="str">
        <f t="shared" si="1375"/>
        <v>Österrike</v>
      </c>
      <c r="GL300" s="100" t="str">
        <f t="shared" si="1375"/>
        <v>Qatar</v>
      </c>
      <c r="GM300" s="100" t="str">
        <f t="shared" si="1375"/>
        <v>Sydkorea</v>
      </c>
      <c r="GN300" s="100" t="str">
        <f t="shared" si="1375"/>
        <v>Saudiarabien</v>
      </c>
      <c r="GO300" s="100" t="str">
        <f t="shared" si="1375"/>
        <v>Iran</v>
      </c>
      <c r="GP300" s="100" t="str">
        <f t="shared" si="1375"/>
        <v>Ghana</v>
      </c>
      <c r="GQ300" s="100" t="str">
        <f t="shared" si="1375"/>
        <v>Irak</v>
      </c>
      <c r="GR300" s="42" t="str">
        <f t="shared" si="1334"/>
        <v/>
      </c>
      <c r="GS300" s="42"/>
      <c r="GT300" s="42"/>
      <c r="GU300" s="42"/>
      <c r="GV300" s="42"/>
      <c r="GW300" s="42"/>
      <c r="GX300" s="42"/>
    </row>
    <row r="301" spans="1:206" ht="14.25" customHeight="1" x14ac:dyDescent="0.35">
      <c r="A301" s="42"/>
      <c r="B301" s="43"/>
      <c r="C301" s="43"/>
      <c r="D301" s="43"/>
      <c r="E301" s="44"/>
      <c r="F301" s="43"/>
      <c r="G301" s="44"/>
      <c r="H301" s="44"/>
      <c r="I301" s="44"/>
      <c r="J301" s="57"/>
      <c r="K301" s="58"/>
      <c r="L301" s="158"/>
      <c r="M301" s="46"/>
      <c r="N301" s="46"/>
      <c r="O301" s="42"/>
      <c r="P301" s="42"/>
      <c r="Q301" s="42"/>
      <c r="R301" s="42"/>
      <c r="S301" s="42"/>
      <c r="T301" s="42"/>
      <c r="U301" s="42"/>
      <c r="V301" s="43"/>
      <c r="W301" s="42"/>
      <c r="X301" s="44"/>
      <c r="Y301" s="44"/>
      <c r="Z301" s="44"/>
      <c r="AA301" s="44"/>
      <c r="AB301" s="47"/>
      <c r="AC301" s="48"/>
      <c r="AD301" s="42"/>
      <c r="AE301" s="14"/>
      <c r="AF301" s="14"/>
      <c r="AG301" s="14"/>
      <c r="AH301" s="14"/>
      <c r="AI301" s="44"/>
      <c r="AJ301" s="44"/>
      <c r="AK301" s="44"/>
      <c r="AL301" s="57"/>
      <c r="AM301" s="58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49"/>
      <c r="BQ301" s="49"/>
      <c r="BR301" s="14"/>
      <c r="BS301" s="14"/>
      <c r="BT301" s="14"/>
      <c r="BU301" s="49"/>
      <c r="BV301" s="49"/>
      <c r="BW301" s="49"/>
      <c r="BX301" s="49"/>
      <c r="BY301" s="49"/>
      <c r="BZ301" s="49"/>
      <c r="CA301" s="49"/>
      <c r="CB301" s="14"/>
      <c r="CC301" s="49"/>
      <c r="CD301" s="49"/>
      <c r="CE301" s="14"/>
      <c r="CF301" s="14"/>
      <c r="CG301" s="49"/>
      <c r="CH301" s="49"/>
      <c r="CI301" s="49"/>
      <c r="CJ301" s="49"/>
      <c r="CK301" s="49"/>
      <c r="CL301" s="49"/>
      <c r="CM301" s="49"/>
      <c r="CN301" s="49"/>
      <c r="CO301" s="49"/>
      <c r="CP301" s="49"/>
      <c r="CQ301" s="49"/>
      <c r="CR301" s="49"/>
      <c r="CS301" s="49"/>
      <c r="CT301" s="49"/>
      <c r="CU301" s="49"/>
      <c r="CV301" s="49"/>
      <c r="CW301" s="49"/>
      <c r="CX301" s="49"/>
      <c r="CY301" s="14"/>
      <c r="CZ301" s="14"/>
      <c r="DA301" s="49"/>
      <c r="DB301" s="49"/>
      <c r="DC301" s="49"/>
      <c r="DD301" s="49"/>
      <c r="DE301" s="49"/>
      <c r="DF301" s="49"/>
      <c r="DG301" s="49"/>
      <c r="DH301" s="49"/>
      <c r="DI301" s="49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49"/>
      <c r="DU301" s="49"/>
      <c r="DV301" s="49"/>
      <c r="DW301" s="49"/>
      <c r="DX301" s="49"/>
      <c r="DY301" s="49"/>
      <c r="DZ301" s="49"/>
      <c r="EA301" s="49"/>
      <c r="EB301" s="49"/>
      <c r="EC301" s="49"/>
      <c r="ED301" s="49"/>
      <c r="EE301" s="49"/>
      <c r="EF301" s="49"/>
      <c r="EG301" s="49"/>
      <c r="EH301" s="49"/>
      <c r="EI301" s="49"/>
      <c r="EJ301" s="49"/>
      <c r="EK301" s="49"/>
      <c r="EL301" s="49"/>
      <c r="EM301" s="14"/>
      <c r="EN301" s="49"/>
      <c r="EO301" s="49"/>
      <c r="EP301" s="49"/>
      <c r="EQ301" s="49"/>
      <c r="ER301" s="49"/>
      <c r="ES301" s="49"/>
      <c r="ET301" s="49"/>
      <c r="EU301" s="49"/>
      <c r="EV301" s="49"/>
      <c r="EW301" s="49"/>
      <c r="EX301" s="49"/>
      <c r="EY301" s="49"/>
      <c r="EZ301" s="49"/>
      <c r="FA301" s="49"/>
      <c r="FB301" s="49"/>
      <c r="FC301" s="49"/>
      <c r="FD301" s="49"/>
      <c r="FE301" s="49"/>
      <c r="FF301" s="49"/>
      <c r="FG301" s="14"/>
      <c r="FH301" s="49"/>
      <c r="FI301" s="49"/>
      <c r="FJ301" s="14"/>
      <c r="FK301" s="42"/>
      <c r="FL301" s="42"/>
      <c r="FM301" s="42"/>
      <c r="FN301" s="42"/>
      <c r="FO301" s="42"/>
      <c r="FP301" s="42"/>
      <c r="FQ301" s="42"/>
      <c r="FR301" s="42"/>
      <c r="FS301" s="42"/>
      <c r="FT301" s="42"/>
      <c r="FU301" s="42"/>
      <c r="FV301" s="42"/>
      <c r="FW301" s="42"/>
      <c r="FX301" s="42"/>
      <c r="FY301" s="42"/>
      <c r="FZ301" s="44">
        <v>299</v>
      </c>
      <c r="GA301" s="44" t="str">
        <f t="shared" si="1332"/>
        <v>EJBAHGIK</v>
      </c>
      <c r="GB301" s="44" t="s">
        <v>148</v>
      </c>
      <c r="GC301" s="44" t="s">
        <v>159</v>
      </c>
      <c r="GD301" s="44" t="s">
        <v>146</v>
      </c>
      <c r="GE301" s="44" t="s">
        <v>145</v>
      </c>
      <c r="GF301" s="44" t="s">
        <v>160</v>
      </c>
      <c r="GG301" s="44" t="s">
        <v>149</v>
      </c>
      <c r="GH301" s="44" t="s">
        <v>150</v>
      </c>
      <c r="GI301" s="44" t="s">
        <v>151</v>
      </c>
      <c r="GJ301" s="100" t="str">
        <f t="shared" ref="GJ301:GQ301" si="1376">VLOOKUP(GB301,$FM$3:$FN$15,2,FALSE)</f>
        <v>Elfenbenskusten</v>
      </c>
      <c r="GK301" s="100" t="str">
        <f t="shared" si="1376"/>
        <v>Österrike</v>
      </c>
      <c r="GL301" s="100" t="str">
        <f t="shared" si="1376"/>
        <v>Qatar</v>
      </c>
      <c r="GM301" s="100" t="str">
        <f t="shared" si="1376"/>
        <v>Sydkorea</v>
      </c>
      <c r="GN301" s="100" t="str">
        <f t="shared" si="1376"/>
        <v>Saudiarabien</v>
      </c>
      <c r="GO301" s="100" t="str">
        <f t="shared" si="1376"/>
        <v>Iran</v>
      </c>
      <c r="GP301" s="100" t="str">
        <f t="shared" si="1376"/>
        <v>Irak</v>
      </c>
      <c r="GQ301" s="100" t="str">
        <f t="shared" si="1376"/>
        <v>Uzbekistan</v>
      </c>
      <c r="GR301" s="42" t="str">
        <f t="shared" si="1334"/>
        <v/>
      </c>
      <c r="GS301" s="42"/>
      <c r="GT301" s="42"/>
      <c r="GU301" s="42"/>
      <c r="GV301" s="42"/>
      <c r="GW301" s="42"/>
      <c r="GX301" s="42"/>
    </row>
    <row r="302" spans="1:206" ht="14.25" customHeight="1" x14ac:dyDescent="0.35">
      <c r="A302" s="42"/>
      <c r="B302" s="43"/>
      <c r="C302" s="43"/>
      <c r="D302" s="43"/>
      <c r="E302" s="44"/>
      <c r="F302" s="43"/>
      <c r="G302" s="44"/>
      <c r="H302" s="44"/>
      <c r="I302" s="44"/>
      <c r="J302" s="57"/>
      <c r="K302" s="58"/>
      <c r="L302" s="158"/>
      <c r="M302" s="46"/>
      <c r="N302" s="46"/>
      <c r="O302" s="42"/>
      <c r="P302" s="42"/>
      <c r="Q302" s="42"/>
      <c r="R302" s="42"/>
      <c r="S302" s="42"/>
      <c r="T302" s="42"/>
      <c r="U302" s="42"/>
      <c r="V302" s="43"/>
      <c r="W302" s="42"/>
      <c r="X302" s="44"/>
      <c r="Y302" s="44"/>
      <c r="Z302" s="44"/>
      <c r="AA302" s="44"/>
      <c r="AB302" s="47"/>
      <c r="AC302" s="48"/>
      <c r="AD302" s="42"/>
      <c r="AE302" s="14"/>
      <c r="AF302" s="14"/>
      <c r="AG302" s="14"/>
      <c r="AH302" s="14"/>
      <c r="AI302" s="44"/>
      <c r="AJ302" s="44"/>
      <c r="AK302" s="44"/>
      <c r="AL302" s="57"/>
      <c r="AM302" s="58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49"/>
      <c r="BQ302" s="49"/>
      <c r="BR302" s="14"/>
      <c r="BS302" s="14"/>
      <c r="BT302" s="14"/>
      <c r="BU302" s="49"/>
      <c r="BV302" s="49"/>
      <c r="BW302" s="49"/>
      <c r="BX302" s="49"/>
      <c r="BY302" s="49"/>
      <c r="BZ302" s="49"/>
      <c r="CA302" s="49"/>
      <c r="CB302" s="14"/>
      <c r="CC302" s="49"/>
      <c r="CD302" s="49"/>
      <c r="CE302" s="14"/>
      <c r="CF302" s="14"/>
      <c r="CG302" s="49"/>
      <c r="CH302" s="49"/>
      <c r="CI302" s="49"/>
      <c r="CJ302" s="49"/>
      <c r="CK302" s="49"/>
      <c r="CL302" s="49"/>
      <c r="CM302" s="49"/>
      <c r="CN302" s="49"/>
      <c r="CO302" s="49"/>
      <c r="CP302" s="49"/>
      <c r="CQ302" s="49"/>
      <c r="CR302" s="49"/>
      <c r="CS302" s="49"/>
      <c r="CT302" s="49"/>
      <c r="CU302" s="49"/>
      <c r="CV302" s="49"/>
      <c r="CW302" s="49"/>
      <c r="CX302" s="49"/>
      <c r="CY302" s="14"/>
      <c r="CZ302" s="14"/>
      <c r="DA302" s="49"/>
      <c r="DB302" s="49"/>
      <c r="DC302" s="49"/>
      <c r="DD302" s="49"/>
      <c r="DE302" s="49"/>
      <c r="DF302" s="49"/>
      <c r="DG302" s="49"/>
      <c r="DH302" s="49"/>
      <c r="DI302" s="49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49"/>
      <c r="DU302" s="49"/>
      <c r="DV302" s="49"/>
      <c r="DW302" s="49"/>
      <c r="DX302" s="49"/>
      <c r="DY302" s="49"/>
      <c r="DZ302" s="49"/>
      <c r="EA302" s="49"/>
      <c r="EB302" s="49"/>
      <c r="EC302" s="49"/>
      <c r="ED302" s="49"/>
      <c r="EE302" s="49"/>
      <c r="EF302" s="49"/>
      <c r="EG302" s="49"/>
      <c r="EH302" s="49"/>
      <c r="EI302" s="49"/>
      <c r="EJ302" s="49"/>
      <c r="EK302" s="49"/>
      <c r="EL302" s="49"/>
      <c r="EM302" s="14"/>
      <c r="EN302" s="49"/>
      <c r="EO302" s="49"/>
      <c r="EP302" s="49"/>
      <c r="EQ302" s="49"/>
      <c r="ER302" s="49"/>
      <c r="ES302" s="49"/>
      <c r="ET302" s="49"/>
      <c r="EU302" s="49"/>
      <c r="EV302" s="49"/>
      <c r="EW302" s="49"/>
      <c r="EX302" s="49"/>
      <c r="EY302" s="49"/>
      <c r="EZ302" s="49"/>
      <c r="FA302" s="49"/>
      <c r="FB302" s="49"/>
      <c r="FC302" s="49"/>
      <c r="FD302" s="49"/>
      <c r="FE302" s="49"/>
      <c r="FF302" s="49"/>
      <c r="FG302" s="14"/>
      <c r="FH302" s="49"/>
      <c r="FI302" s="49"/>
      <c r="FJ302" s="14"/>
      <c r="FK302" s="42"/>
      <c r="FL302" s="42"/>
      <c r="FM302" s="42"/>
      <c r="FN302" s="42"/>
      <c r="FO302" s="42"/>
      <c r="FP302" s="42"/>
      <c r="FQ302" s="42"/>
      <c r="FR302" s="42"/>
      <c r="FS302" s="42"/>
      <c r="FT302" s="42"/>
      <c r="FU302" s="42"/>
      <c r="FV302" s="42"/>
      <c r="FW302" s="42"/>
      <c r="FX302" s="42"/>
      <c r="FY302" s="42"/>
      <c r="FZ302" s="44">
        <v>300</v>
      </c>
      <c r="GA302" s="44" t="str">
        <f t="shared" si="1332"/>
        <v>EJBAIFLK</v>
      </c>
      <c r="GB302" s="44" t="s">
        <v>148</v>
      </c>
      <c r="GC302" s="44" t="s">
        <v>159</v>
      </c>
      <c r="GD302" s="44" t="s">
        <v>146</v>
      </c>
      <c r="GE302" s="44" t="s">
        <v>145</v>
      </c>
      <c r="GF302" s="44" t="s">
        <v>150</v>
      </c>
      <c r="GG302" s="44" t="s">
        <v>109</v>
      </c>
      <c r="GH302" s="44" t="s">
        <v>152</v>
      </c>
      <c r="GI302" s="44" t="s">
        <v>151</v>
      </c>
      <c r="GJ302" s="100" t="str">
        <f t="shared" ref="GJ302:GQ302" si="1377">VLOOKUP(GB302,$FM$3:$FN$15,2,FALSE)</f>
        <v>Elfenbenskusten</v>
      </c>
      <c r="GK302" s="100" t="str">
        <f t="shared" si="1377"/>
        <v>Österrike</v>
      </c>
      <c r="GL302" s="100" t="str">
        <f t="shared" si="1377"/>
        <v>Qatar</v>
      </c>
      <c r="GM302" s="100" t="str">
        <f t="shared" si="1377"/>
        <v>Sydkorea</v>
      </c>
      <c r="GN302" s="100" t="str">
        <f t="shared" si="1377"/>
        <v>Irak</v>
      </c>
      <c r="GO302" s="100" t="str">
        <f t="shared" si="1377"/>
        <v>Sverige</v>
      </c>
      <c r="GP302" s="100" t="str">
        <f t="shared" si="1377"/>
        <v>Ghana</v>
      </c>
      <c r="GQ302" s="100" t="str">
        <f t="shared" si="1377"/>
        <v>Uzbekistan</v>
      </c>
      <c r="GR302" s="42" t="str">
        <f t="shared" si="1334"/>
        <v/>
      </c>
      <c r="GS302" s="42"/>
      <c r="GT302" s="42"/>
      <c r="GU302" s="42"/>
      <c r="GV302" s="42"/>
      <c r="GW302" s="42"/>
      <c r="GX302" s="42"/>
    </row>
    <row r="303" spans="1:206" ht="14.25" customHeight="1" x14ac:dyDescent="0.35">
      <c r="A303" s="42"/>
      <c r="B303" s="43"/>
      <c r="C303" s="43"/>
      <c r="D303" s="43"/>
      <c r="E303" s="44"/>
      <c r="F303" s="43"/>
      <c r="G303" s="44"/>
      <c r="H303" s="44"/>
      <c r="I303" s="44"/>
      <c r="J303" s="57"/>
      <c r="K303" s="58"/>
      <c r="L303" s="158"/>
      <c r="M303" s="46"/>
      <c r="N303" s="46"/>
      <c r="O303" s="42"/>
      <c r="P303" s="42"/>
      <c r="Q303" s="42"/>
      <c r="R303" s="42"/>
      <c r="S303" s="42"/>
      <c r="T303" s="42"/>
      <c r="U303" s="42"/>
      <c r="V303" s="43"/>
      <c r="W303" s="42"/>
      <c r="X303" s="44"/>
      <c r="Y303" s="44"/>
      <c r="Z303" s="44"/>
      <c r="AA303" s="44"/>
      <c r="AB303" s="47"/>
      <c r="AC303" s="48"/>
      <c r="AD303" s="42"/>
      <c r="AE303" s="14"/>
      <c r="AF303" s="14"/>
      <c r="AG303" s="14"/>
      <c r="AH303" s="14"/>
      <c r="AI303" s="44"/>
      <c r="AJ303" s="44"/>
      <c r="AK303" s="44"/>
      <c r="AL303" s="57"/>
      <c r="AM303" s="58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49"/>
      <c r="BQ303" s="49"/>
      <c r="BR303" s="14"/>
      <c r="BS303" s="14"/>
      <c r="BT303" s="14"/>
      <c r="BU303" s="49"/>
      <c r="BV303" s="49"/>
      <c r="BW303" s="49"/>
      <c r="BX303" s="49"/>
      <c r="BY303" s="49"/>
      <c r="BZ303" s="49"/>
      <c r="CA303" s="49"/>
      <c r="CB303" s="14"/>
      <c r="CC303" s="49"/>
      <c r="CD303" s="49"/>
      <c r="CE303" s="14"/>
      <c r="CF303" s="14"/>
      <c r="CG303" s="49"/>
      <c r="CH303" s="49"/>
      <c r="CI303" s="49"/>
      <c r="CJ303" s="49"/>
      <c r="CK303" s="49"/>
      <c r="CL303" s="49"/>
      <c r="CM303" s="49"/>
      <c r="CN303" s="49"/>
      <c r="CO303" s="49"/>
      <c r="CP303" s="49"/>
      <c r="CQ303" s="49"/>
      <c r="CR303" s="49"/>
      <c r="CS303" s="49"/>
      <c r="CT303" s="49"/>
      <c r="CU303" s="49"/>
      <c r="CV303" s="49"/>
      <c r="CW303" s="49"/>
      <c r="CX303" s="49"/>
      <c r="CY303" s="14"/>
      <c r="CZ303" s="14"/>
      <c r="DA303" s="49"/>
      <c r="DB303" s="49"/>
      <c r="DC303" s="49"/>
      <c r="DD303" s="49"/>
      <c r="DE303" s="49"/>
      <c r="DF303" s="49"/>
      <c r="DG303" s="49"/>
      <c r="DH303" s="49"/>
      <c r="DI303" s="49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49"/>
      <c r="DU303" s="49"/>
      <c r="DV303" s="49"/>
      <c r="DW303" s="49"/>
      <c r="DX303" s="49"/>
      <c r="DY303" s="49"/>
      <c r="DZ303" s="49"/>
      <c r="EA303" s="49"/>
      <c r="EB303" s="49"/>
      <c r="EC303" s="49"/>
      <c r="ED303" s="49"/>
      <c r="EE303" s="49"/>
      <c r="EF303" s="49"/>
      <c r="EG303" s="49"/>
      <c r="EH303" s="49"/>
      <c r="EI303" s="49"/>
      <c r="EJ303" s="49"/>
      <c r="EK303" s="49"/>
      <c r="EL303" s="49"/>
      <c r="EM303" s="14"/>
      <c r="EN303" s="49"/>
      <c r="EO303" s="49"/>
      <c r="EP303" s="49"/>
      <c r="EQ303" s="49"/>
      <c r="ER303" s="49"/>
      <c r="ES303" s="49"/>
      <c r="ET303" s="49"/>
      <c r="EU303" s="49"/>
      <c r="EV303" s="49"/>
      <c r="EW303" s="49"/>
      <c r="EX303" s="49"/>
      <c r="EY303" s="49"/>
      <c r="EZ303" s="49"/>
      <c r="FA303" s="49"/>
      <c r="FB303" s="49"/>
      <c r="FC303" s="49"/>
      <c r="FD303" s="49"/>
      <c r="FE303" s="49"/>
      <c r="FF303" s="49"/>
      <c r="FG303" s="14"/>
      <c r="FH303" s="49"/>
      <c r="FI303" s="49"/>
      <c r="FJ303" s="14"/>
      <c r="FK303" s="42"/>
      <c r="FL303" s="42"/>
      <c r="FM303" s="42"/>
      <c r="FN303" s="42"/>
      <c r="FO303" s="42"/>
      <c r="FP303" s="42"/>
      <c r="FQ303" s="42"/>
      <c r="FR303" s="42"/>
      <c r="FS303" s="42"/>
      <c r="FT303" s="42"/>
      <c r="FU303" s="42"/>
      <c r="FV303" s="42"/>
      <c r="FW303" s="42"/>
      <c r="FX303" s="42"/>
      <c r="FY303" s="42"/>
      <c r="FZ303" s="44">
        <v>301</v>
      </c>
      <c r="GA303" s="44" t="str">
        <f t="shared" si="1332"/>
        <v>EJBFAHLK</v>
      </c>
      <c r="GB303" s="44" t="s">
        <v>148</v>
      </c>
      <c r="GC303" s="44" t="s">
        <v>159</v>
      </c>
      <c r="GD303" s="44" t="s">
        <v>146</v>
      </c>
      <c r="GE303" s="44" t="s">
        <v>109</v>
      </c>
      <c r="GF303" s="44" t="s">
        <v>145</v>
      </c>
      <c r="GG303" s="44" t="s">
        <v>160</v>
      </c>
      <c r="GH303" s="44" t="s">
        <v>152</v>
      </c>
      <c r="GI303" s="44" t="s">
        <v>151</v>
      </c>
      <c r="GJ303" s="100" t="str">
        <f t="shared" ref="GJ303:GQ303" si="1378">VLOOKUP(GB303,$FM$3:$FN$15,2,FALSE)</f>
        <v>Elfenbenskusten</v>
      </c>
      <c r="GK303" s="100" t="str">
        <f t="shared" si="1378"/>
        <v>Österrike</v>
      </c>
      <c r="GL303" s="100" t="str">
        <f t="shared" si="1378"/>
        <v>Qatar</v>
      </c>
      <c r="GM303" s="100" t="str">
        <f t="shared" si="1378"/>
        <v>Sverige</v>
      </c>
      <c r="GN303" s="100" t="str">
        <f t="shared" si="1378"/>
        <v>Sydkorea</v>
      </c>
      <c r="GO303" s="100" t="str">
        <f t="shared" si="1378"/>
        <v>Saudiarabien</v>
      </c>
      <c r="GP303" s="100" t="str">
        <f t="shared" si="1378"/>
        <v>Ghana</v>
      </c>
      <c r="GQ303" s="100" t="str">
        <f t="shared" si="1378"/>
        <v>Uzbekistan</v>
      </c>
      <c r="GR303" s="42" t="str">
        <f t="shared" si="1334"/>
        <v/>
      </c>
      <c r="GS303" s="42"/>
      <c r="GT303" s="42"/>
      <c r="GU303" s="42"/>
      <c r="GV303" s="42"/>
      <c r="GW303" s="42"/>
      <c r="GX303" s="42"/>
    </row>
    <row r="304" spans="1:206" ht="14.25" customHeight="1" x14ac:dyDescent="0.35">
      <c r="A304" s="42"/>
      <c r="B304" s="43"/>
      <c r="C304" s="43"/>
      <c r="D304" s="43"/>
      <c r="E304" s="44"/>
      <c r="F304" s="43"/>
      <c r="G304" s="44"/>
      <c r="H304" s="44"/>
      <c r="I304" s="44"/>
      <c r="J304" s="57"/>
      <c r="K304" s="58"/>
      <c r="L304" s="158"/>
      <c r="M304" s="46"/>
      <c r="N304" s="46"/>
      <c r="O304" s="42"/>
      <c r="P304" s="42"/>
      <c r="Q304" s="42"/>
      <c r="R304" s="42"/>
      <c r="S304" s="42"/>
      <c r="T304" s="42"/>
      <c r="U304" s="42"/>
      <c r="V304" s="43"/>
      <c r="W304" s="42"/>
      <c r="X304" s="44"/>
      <c r="Y304" s="44"/>
      <c r="Z304" s="44"/>
      <c r="AA304" s="44"/>
      <c r="AB304" s="47"/>
      <c r="AC304" s="48"/>
      <c r="AD304" s="42"/>
      <c r="AE304" s="14"/>
      <c r="AF304" s="14"/>
      <c r="AG304" s="14"/>
      <c r="AH304" s="14"/>
      <c r="AI304" s="44"/>
      <c r="AJ304" s="44"/>
      <c r="AK304" s="44"/>
      <c r="AL304" s="57"/>
      <c r="AM304" s="58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49"/>
      <c r="BQ304" s="49"/>
      <c r="BR304" s="14"/>
      <c r="BS304" s="14"/>
      <c r="BT304" s="14"/>
      <c r="BU304" s="49"/>
      <c r="BV304" s="49"/>
      <c r="BW304" s="49"/>
      <c r="BX304" s="49"/>
      <c r="BY304" s="49"/>
      <c r="BZ304" s="49"/>
      <c r="CA304" s="49"/>
      <c r="CB304" s="14"/>
      <c r="CC304" s="49"/>
      <c r="CD304" s="49"/>
      <c r="CE304" s="14"/>
      <c r="CF304" s="14"/>
      <c r="CG304" s="49"/>
      <c r="CH304" s="49"/>
      <c r="CI304" s="49"/>
      <c r="CJ304" s="49"/>
      <c r="CK304" s="49"/>
      <c r="CL304" s="49"/>
      <c r="CM304" s="49"/>
      <c r="CN304" s="49"/>
      <c r="CO304" s="49"/>
      <c r="CP304" s="49"/>
      <c r="CQ304" s="49"/>
      <c r="CR304" s="49"/>
      <c r="CS304" s="49"/>
      <c r="CT304" s="49"/>
      <c r="CU304" s="49"/>
      <c r="CV304" s="49"/>
      <c r="CW304" s="49"/>
      <c r="CX304" s="49"/>
      <c r="CY304" s="14"/>
      <c r="CZ304" s="14"/>
      <c r="DA304" s="49"/>
      <c r="DB304" s="49"/>
      <c r="DC304" s="49"/>
      <c r="DD304" s="49"/>
      <c r="DE304" s="49"/>
      <c r="DF304" s="49"/>
      <c r="DG304" s="49"/>
      <c r="DH304" s="49"/>
      <c r="DI304" s="49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49"/>
      <c r="DU304" s="49"/>
      <c r="DV304" s="49"/>
      <c r="DW304" s="49"/>
      <c r="DX304" s="49"/>
      <c r="DY304" s="49"/>
      <c r="DZ304" s="49"/>
      <c r="EA304" s="49"/>
      <c r="EB304" s="49"/>
      <c r="EC304" s="49"/>
      <c r="ED304" s="49"/>
      <c r="EE304" s="49"/>
      <c r="EF304" s="49"/>
      <c r="EG304" s="49"/>
      <c r="EH304" s="49"/>
      <c r="EI304" s="49"/>
      <c r="EJ304" s="49"/>
      <c r="EK304" s="49"/>
      <c r="EL304" s="49"/>
      <c r="EM304" s="14"/>
      <c r="EN304" s="49"/>
      <c r="EO304" s="49"/>
      <c r="EP304" s="49"/>
      <c r="EQ304" s="49"/>
      <c r="ER304" s="49"/>
      <c r="ES304" s="49"/>
      <c r="ET304" s="49"/>
      <c r="EU304" s="49"/>
      <c r="EV304" s="49"/>
      <c r="EW304" s="49"/>
      <c r="EX304" s="49"/>
      <c r="EY304" s="49"/>
      <c r="EZ304" s="49"/>
      <c r="FA304" s="49"/>
      <c r="FB304" s="49"/>
      <c r="FC304" s="49"/>
      <c r="FD304" s="49"/>
      <c r="FE304" s="49"/>
      <c r="FF304" s="49"/>
      <c r="FG304" s="14"/>
      <c r="FH304" s="49"/>
      <c r="FI304" s="49"/>
      <c r="FJ304" s="14"/>
      <c r="FK304" s="42"/>
      <c r="FL304" s="42"/>
      <c r="FM304" s="42"/>
      <c r="FN304" s="42"/>
      <c r="FO304" s="42"/>
      <c r="FP304" s="42"/>
      <c r="FQ304" s="42"/>
      <c r="FR304" s="42"/>
      <c r="FS304" s="42"/>
      <c r="FT304" s="42"/>
      <c r="FU304" s="42"/>
      <c r="FV304" s="42"/>
      <c r="FW304" s="42"/>
      <c r="FX304" s="42"/>
      <c r="FY304" s="42"/>
      <c r="FZ304" s="44">
        <v>302</v>
      </c>
      <c r="GA304" s="44" t="str">
        <f t="shared" si="1332"/>
        <v>EIBFAHLK</v>
      </c>
      <c r="GB304" s="44" t="s">
        <v>148</v>
      </c>
      <c r="GC304" s="44" t="s">
        <v>150</v>
      </c>
      <c r="GD304" s="44" t="s">
        <v>146</v>
      </c>
      <c r="GE304" s="44" t="s">
        <v>109</v>
      </c>
      <c r="GF304" s="44" t="s">
        <v>145</v>
      </c>
      <c r="GG304" s="44" t="s">
        <v>160</v>
      </c>
      <c r="GH304" s="44" t="s">
        <v>152</v>
      </c>
      <c r="GI304" s="44" t="s">
        <v>151</v>
      </c>
      <c r="GJ304" s="100" t="str">
        <f t="shared" ref="GJ304:GQ304" si="1379">VLOOKUP(GB304,$FM$3:$FN$15,2,FALSE)</f>
        <v>Elfenbenskusten</v>
      </c>
      <c r="GK304" s="100" t="str">
        <f t="shared" si="1379"/>
        <v>Irak</v>
      </c>
      <c r="GL304" s="100" t="str">
        <f t="shared" si="1379"/>
        <v>Qatar</v>
      </c>
      <c r="GM304" s="100" t="str">
        <f t="shared" si="1379"/>
        <v>Sverige</v>
      </c>
      <c r="GN304" s="100" t="str">
        <f t="shared" si="1379"/>
        <v>Sydkorea</v>
      </c>
      <c r="GO304" s="100" t="str">
        <f t="shared" si="1379"/>
        <v>Saudiarabien</v>
      </c>
      <c r="GP304" s="100" t="str">
        <f t="shared" si="1379"/>
        <v>Ghana</v>
      </c>
      <c r="GQ304" s="100" t="str">
        <f t="shared" si="1379"/>
        <v>Uzbekistan</v>
      </c>
      <c r="GR304" s="42" t="str">
        <f t="shared" si="1334"/>
        <v/>
      </c>
      <c r="GS304" s="42"/>
      <c r="GT304" s="42"/>
      <c r="GU304" s="42"/>
      <c r="GV304" s="42"/>
      <c r="GW304" s="42"/>
      <c r="GX304" s="42"/>
    </row>
    <row r="305" spans="1:206" ht="14.25" customHeight="1" x14ac:dyDescent="0.35">
      <c r="A305" s="42"/>
      <c r="B305" s="43"/>
      <c r="C305" s="43"/>
      <c r="D305" s="43"/>
      <c r="E305" s="44"/>
      <c r="F305" s="43"/>
      <c r="G305" s="44"/>
      <c r="H305" s="44"/>
      <c r="I305" s="44"/>
      <c r="J305" s="57"/>
      <c r="K305" s="58"/>
      <c r="L305" s="158"/>
      <c r="M305" s="46"/>
      <c r="N305" s="46"/>
      <c r="O305" s="42"/>
      <c r="P305" s="42"/>
      <c r="Q305" s="42"/>
      <c r="R305" s="42"/>
      <c r="S305" s="42"/>
      <c r="T305" s="42"/>
      <c r="U305" s="42"/>
      <c r="V305" s="43"/>
      <c r="W305" s="42"/>
      <c r="X305" s="44"/>
      <c r="Y305" s="44"/>
      <c r="Z305" s="44"/>
      <c r="AA305" s="44"/>
      <c r="AB305" s="47"/>
      <c r="AC305" s="48"/>
      <c r="AD305" s="42"/>
      <c r="AE305" s="14"/>
      <c r="AF305" s="14"/>
      <c r="AG305" s="14"/>
      <c r="AH305" s="14"/>
      <c r="AI305" s="44"/>
      <c r="AJ305" s="44"/>
      <c r="AK305" s="44"/>
      <c r="AL305" s="57"/>
      <c r="AM305" s="58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49"/>
      <c r="BQ305" s="49"/>
      <c r="BR305" s="14"/>
      <c r="BS305" s="14"/>
      <c r="BT305" s="14"/>
      <c r="BU305" s="49"/>
      <c r="BV305" s="49"/>
      <c r="BW305" s="49"/>
      <c r="BX305" s="49"/>
      <c r="BY305" s="49"/>
      <c r="BZ305" s="49"/>
      <c r="CA305" s="49"/>
      <c r="CB305" s="14"/>
      <c r="CC305" s="49"/>
      <c r="CD305" s="49"/>
      <c r="CE305" s="14"/>
      <c r="CF305" s="14"/>
      <c r="CG305" s="49"/>
      <c r="CH305" s="49"/>
      <c r="CI305" s="49"/>
      <c r="CJ305" s="49"/>
      <c r="CK305" s="49"/>
      <c r="CL305" s="49"/>
      <c r="CM305" s="49"/>
      <c r="CN305" s="49"/>
      <c r="CO305" s="49"/>
      <c r="CP305" s="49"/>
      <c r="CQ305" s="49"/>
      <c r="CR305" s="49"/>
      <c r="CS305" s="49"/>
      <c r="CT305" s="49"/>
      <c r="CU305" s="49"/>
      <c r="CV305" s="49"/>
      <c r="CW305" s="49"/>
      <c r="CX305" s="49"/>
      <c r="CY305" s="14"/>
      <c r="CZ305" s="14"/>
      <c r="DA305" s="49"/>
      <c r="DB305" s="49"/>
      <c r="DC305" s="49"/>
      <c r="DD305" s="49"/>
      <c r="DE305" s="49"/>
      <c r="DF305" s="49"/>
      <c r="DG305" s="49"/>
      <c r="DH305" s="49"/>
      <c r="DI305" s="49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49"/>
      <c r="DU305" s="49"/>
      <c r="DV305" s="49"/>
      <c r="DW305" s="49"/>
      <c r="DX305" s="49"/>
      <c r="DY305" s="49"/>
      <c r="DZ305" s="49"/>
      <c r="EA305" s="49"/>
      <c r="EB305" s="49"/>
      <c r="EC305" s="49"/>
      <c r="ED305" s="49"/>
      <c r="EE305" s="49"/>
      <c r="EF305" s="49"/>
      <c r="EG305" s="49"/>
      <c r="EH305" s="49"/>
      <c r="EI305" s="49"/>
      <c r="EJ305" s="49"/>
      <c r="EK305" s="49"/>
      <c r="EL305" s="49"/>
      <c r="EM305" s="14"/>
      <c r="EN305" s="49"/>
      <c r="EO305" s="49"/>
      <c r="EP305" s="49"/>
      <c r="EQ305" s="49"/>
      <c r="ER305" s="49"/>
      <c r="ES305" s="49"/>
      <c r="ET305" s="49"/>
      <c r="EU305" s="49"/>
      <c r="EV305" s="49"/>
      <c r="EW305" s="49"/>
      <c r="EX305" s="49"/>
      <c r="EY305" s="49"/>
      <c r="EZ305" s="49"/>
      <c r="FA305" s="49"/>
      <c r="FB305" s="49"/>
      <c r="FC305" s="49"/>
      <c r="FD305" s="49"/>
      <c r="FE305" s="49"/>
      <c r="FF305" s="49"/>
      <c r="FG305" s="14"/>
      <c r="FH305" s="49"/>
      <c r="FI305" s="49"/>
      <c r="FJ305" s="14"/>
      <c r="FK305" s="42"/>
      <c r="FL305" s="42"/>
      <c r="FM305" s="42"/>
      <c r="FN305" s="42"/>
      <c r="FO305" s="42"/>
      <c r="FP305" s="42"/>
      <c r="FQ305" s="42"/>
      <c r="FR305" s="42"/>
      <c r="FS305" s="42"/>
      <c r="FT305" s="42"/>
      <c r="FU305" s="42"/>
      <c r="FV305" s="42"/>
      <c r="FW305" s="42"/>
      <c r="FX305" s="42"/>
      <c r="FY305" s="42"/>
      <c r="FZ305" s="44">
        <v>303</v>
      </c>
      <c r="GA305" s="44" t="str">
        <f t="shared" si="1332"/>
        <v>EJBFAHLI</v>
      </c>
      <c r="GB305" s="44" t="s">
        <v>148</v>
      </c>
      <c r="GC305" s="44" t="s">
        <v>159</v>
      </c>
      <c r="GD305" s="44" t="s">
        <v>146</v>
      </c>
      <c r="GE305" s="44" t="s">
        <v>109</v>
      </c>
      <c r="GF305" s="44" t="s">
        <v>145</v>
      </c>
      <c r="GG305" s="44" t="s">
        <v>160</v>
      </c>
      <c r="GH305" s="44" t="s">
        <v>152</v>
      </c>
      <c r="GI305" s="44" t="s">
        <v>150</v>
      </c>
      <c r="GJ305" s="100" t="str">
        <f t="shared" ref="GJ305:GQ305" si="1380">VLOOKUP(GB305,$FM$3:$FN$15,2,FALSE)</f>
        <v>Elfenbenskusten</v>
      </c>
      <c r="GK305" s="100" t="str">
        <f t="shared" si="1380"/>
        <v>Österrike</v>
      </c>
      <c r="GL305" s="100" t="str">
        <f t="shared" si="1380"/>
        <v>Qatar</v>
      </c>
      <c r="GM305" s="100" t="str">
        <f t="shared" si="1380"/>
        <v>Sverige</v>
      </c>
      <c r="GN305" s="100" t="str">
        <f t="shared" si="1380"/>
        <v>Sydkorea</v>
      </c>
      <c r="GO305" s="100" t="str">
        <f t="shared" si="1380"/>
        <v>Saudiarabien</v>
      </c>
      <c r="GP305" s="100" t="str">
        <f t="shared" si="1380"/>
        <v>Ghana</v>
      </c>
      <c r="GQ305" s="100" t="str">
        <f t="shared" si="1380"/>
        <v>Irak</v>
      </c>
      <c r="GR305" s="42" t="str">
        <f t="shared" si="1334"/>
        <v/>
      </c>
      <c r="GS305" s="42"/>
      <c r="GT305" s="42"/>
      <c r="GU305" s="42"/>
      <c r="GV305" s="42"/>
      <c r="GW305" s="42"/>
      <c r="GX305" s="42"/>
    </row>
    <row r="306" spans="1:206" ht="14.25" customHeight="1" x14ac:dyDescent="0.35">
      <c r="A306" s="42"/>
      <c r="B306" s="43"/>
      <c r="C306" s="43"/>
      <c r="D306" s="43"/>
      <c r="E306" s="44"/>
      <c r="F306" s="43"/>
      <c r="G306" s="44"/>
      <c r="H306" s="44"/>
      <c r="I306" s="44"/>
      <c r="J306" s="57"/>
      <c r="K306" s="58"/>
      <c r="L306" s="158"/>
      <c r="M306" s="46"/>
      <c r="N306" s="46"/>
      <c r="O306" s="42"/>
      <c r="P306" s="42"/>
      <c r="Q306" s="42"/>
      <c r="R306" s="42"/>
      <c r="S306" s="42"/>
      <c r="T306" s="42"/>
      <c r="U306" s="42"/>
      <c r="V306" s="43"/>
      <c r="W306" s="42"/>
      <c r="X306" s="44"/>
      <c r="Y306" s="44"/>
      <c r="Z306" s="44"/>
      <c r="AA306" s="44"/>
      <c r="AB306" s="47"/>
      <c r="AC306" s="48"/>
      <c r="AD306" s="42"/>
      <c r="AE306" s="14"/>
      <c r="AF306" s="14"/>
      <c r="AG306" s="14"/>
      <c r="AH306" s="14"/>
      <c r="AI306" s="44"/>
      <c r="AJ306" s="44"/>
      <c r="AK306" s="44"/>
      <c r="AL306" s="57"/>
      <c r="AM306" s="58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49"/>
      <c r="BQ306" s="49"/>
      <c r="BR306" s="14"/>
      <c r="BS306" s="14"/>
      <c r="BT306" s="14"/>
      <c r="BU306" s="49"/>
      <c r="BV306" s="49"/>
      <c r="BW306" s="49"/>
      <c r="BX306" s="49"/>
      <c r="BY306" s="49"/>
      <c r="BZ306" s="49"/>
      <c r="CA306" s="49"/>
      <c r="CB306" s="14"/>
      <c r="CC306" s="49"/>
      <c r="CD306" s="49"/>
      <c r="CE306" s="14"/>
      <c r="CF306" s="14"/>
      <c r="CG306" s="49"/>
      <c r="CH306" s="49"/>
      <c r="CI306" s="49"/>
      <c r="CJ306" s="49"/>
      <c r="CK306" s="49"/>
      <c r="CL306" s="49"/>
      <c r="CM306" s="49"/>
      <c r="CN306" s="49"/>
      <c r="CO306" s="49"/>
      <c r="CP306" s="49"/>
      <c r="CQ306" s="49"/>
      <c r="CR306" s="49"/>
      <c r="CS306" s="49"/>
      <c r="CT306" s="49"/>
      <c r="CU306" s="49"/>
      <c r="CV306" s="49"/>
      <c r="CW306" s="49"/>
      <c r="CX306" s="49"/>
      <c r="CY306" s="14"/>
      <c r="CZ306" s="14"/>
      <c r="DA306" s="49"/>
      <c r="DB306" s="49"/>
      <c r="DC306" s="49"/>
      <c r="DD306" s="49"/>
      <c r="DE306" s="49"/>
      <c r="DF306" s="49"/>
      <c r="DG306" s="49"/>
      <c r="DH306" s="49"/>
      <c r="DI306" s="49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49"/>
      <c r="DU306" s="49"/>
      <c r="DV306" s="49"/>
      <c r="DW306" s="49"/>
      <c r="DX306" s="49"/>
      <c r="DY306" s="49"/>
      <c r="DZ306" s="49"/>
      <c r="EA306" s="49"/>
      <c r="EB306" s="49"/>
      <c r="EC306" s="49"/>
      <c r="ED306" s="49"/>
      <c r="EE306" s="49"/>
      <c r="EF306" s="49"/>
      <c r="EG306" s="49"/>
      <c r="EH306" s="49"/>
      <c r="EI306" s="49"/>
      <c r="EJ306" s="49"/>
      <c r="EK306" s="49"/>
      <c r="EL306" s="49"/>
      <c r="EM306" s="14"/>
      <c r="EN306" s="49"/>
      <c r="EO306" s="49"/>
      <c r="EP306" s="49"/>
      <c r="EQ306" s="49"/>
      <c r="ER306" s="49"/>
      <c r="ES306" s="49"/>
      <c r="ET306" s="49"/>
      <c r="EU306" s="49"/>
      <c r="EV306" s="49"/>
      <c r="EW306" s="49"/>
      <c r="EX306" s="49"/>
      <c r="EY306" s="49"/>
      <c r="EZ306" s="49"/>
      <c r="FA306" s="49"/>
      <c r="FB306" s="49"/>
      <c r="FC306" s="49"/>
      <c r="FD306" s="49"/>
      <c r="FE306" s="49"/>
      <c r="FF306" s="49"/>
      <c r="FG306" s="14"/>
      <c r="FH306" s="49"/>
      <c r="FI306" s="49"/>
      <c r="FJ306" s="14"/>
      <c r="FK306" s="42"/>
      <c r="FL306" s="42"/>
      <c r="FM306" s="42"/>
      <c r="FN306" s="42"/>
      <c r="FO306" s="42"/>
      <c r="FP306" s="42"/>
      <c r="FQ306" s="42"/>
      <c r="FR306" s="42"/>
      <c r="FS306" s="42"/>
      <c r="FT306" s="42"/>
      <c r="FU306" s="42"/>
      <c r="FV306" s="42"/>
      <c r="FW306" s="42"/>
      <c r="FX306" s="42"/>
      <c r="FY306" s="42"/>
      <c r="FZ306" s="44">
        <v>304</v>
      </c>
      <c r="GA306" s="44" t="str">
        <f t="shared" si="1332"/>
        <v>EJBFAHIK</v>
      </c>
      <c r="GB306" s="44" t="s">
        <v>148</v>
      </c>
      <c r="GC306" s="44" t="s">
        <v>159</v>
      </c>
      <c r="GD306" s="44" t="s">
        <v>146</v>
      </c>
      <c r="GE306" s="44" t="s">
        <v>109</v>
      </c>
      <c r="GF306" s="44" t="s">
        <v>145</v>
      </c>
      <c r="GG306" s="44" t="s">
        <v>160</v>
      </c>
      <c r="GH306" s="44" t="s">
        <v>150</v>
      </c>
      <c r="GI306" s="44" t="s">
        <v>151</v>
      </c>
      <c r="GJ306" s="100" t="str">
        <f t="shared" ref="GJ306:GQ306" si="1381">VLOOKUP(GB306,$FM$3:$FN$15,2,FALSE)</f>
        <v>Elfenbenskusten</v>
      </c>
      <c r="GK306" s="100" t="str">
        <f t="shared" si="1381"/>
        <v>Österrike</v>
      </c>
      <c r="GL306" s="100" t="str">
        <f t="shared" si="1381"/>
        <v>Qatar</v>
      </c>
      <c r="GM306" s="100" t="str">
        <f t="shared" si="1381"/>
        <v>Sverige</v>
      </c>
      <c r="GN306" s="100" t="str">
        <f t="shared" si="1381"/>
        <v>Sydkorea</v>
      </c>
      <c r="GO306" s="100" t="str">
        <f t="shared" si="1381"/>
        <v>Saudiarabien</v>
      </c>
      <c r="GP306" s="100" t="str">
        <f t="shared" si="1381"/>
        <v>Irak</v>
      </c>
      <c r="GQ306" s="100" t="str">
        <f t="shared" si="1381"/>
        <v>Uzbekistan</v>
      </c>
      <c r="GR306" s="42" t="str">
        <f t="shared" si="1334"/>
        <v/>
      </c>
      <c r="GS306" s="42"/>
      <c r="GT306" s="42"/>
      <c r="GU306" s="42"/>
      <c r="GV306" s="42"/>
      <c r="GW306" s="42"/>
      <c r="GX306" s="42"/>
    </row>
    <row r="307" spans="1:206" ht="14.25" customHeight="1" x14ac:dyDescent="0.35">
      <c r="A307" s="42"/>
      <c r="B307" s="43"/>
      <c r="C307" s="43"/>
      <c r="D307" s="43"/>
      <c r="E307" s="44"/>
      <c r="F307" s="43"/>
      <c r="G307" s="44"/>
      <c r="H307" s="44"/>
      <c r="I307" s="44"/>
      <c r="J307" s="57"/>
      <c r="K307" s="58"/>
      <c r="L307" s="158"/>
      <c r="M307" s="46"/>
      <c r="N307" s="46"/>
      <c r="O307" s="42"/>
      <c r="P307" s="42"/>
      <c r="Q307" s="42"/>
      <c r="R307" s="42"/>
      <c r="S307" s="42"/>
      <c r="T307" s="42"/>
      <c r="U307" s="42"/>
      <c r="V307" s="43"/>
      <c r="W307" s="42"/>
      <c r="X307" s="44"/>
      <c r="Y307" s="44"/>
      <c r="Z307" s="44"/>
      <c r="AA307" s="44"/>
      <c r="AB307" s="47"/>
      <c r="AC307" s="48"/>
      <c r="AD307" s="42"/>
      <c r="AE307" s="14"/>
      <c r="AF307" s="14"/>
      <c r="AG307" s="14"/>
      <c r="AH307" s="14"/>
      <c r="AI307" s="44"/>
      <c r="AJ307" s="44"/>
      <c r="AK307" s="44"/>
      <c r="AL307" s="57"/>
      <c r="AM307" s="58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49"/>
      <c r="BQ307" s="49"/>
      <c r="BR307" s="14"/>
      <c r="BS307" s="14"/>
      <c r="BT307" s="14"/>
      <c r="BU307" s="49"/>
      <c r="BV307" s="49"/>
      <c r="BW307" s="49"/>
      <c r="BX307" s="49"/>
      <c r="BY307" s="49"/>
      <c r="BZ307" s="49"/>
      <c r="CA307" s="49"/>
      <c r="CB307" s="14"/>
      <c r="CC307" s="49"/>
      <c r="CD307" s="49"/>
      <c r="CE307" s="14"/>
      <c r="CF307" s="14"/>
      <c r="CG307" s="49"/>
      <c r="CH307" s="49"/>
      <c r="CI307" s="49"/>
      <c r="CJ307" s="49"/>
      <c r="CK307" s="49"/>
      <c r="CL307" s="49"/>
      <c r="CM307" s="49"/>
      <c r="CN307" s="49"/>
      <c r="CO307" s="49"/>
      <c r="CP307" s="49"/>
      <c r="CQ307" s="49"/>
      <c r="CR307" s="49"/>
      <c r="CS307" s="49"/>
      <c r="CT307" s="49"/>
      <c r="CU307" s="49"/>
      <c r="CV307" s="49"/>
      <c r="CW307" s="49"/>
      <c r="CX307" s="49"/>
      <c r="CY307" s="14"/>
      <c r="CZ307" s="14"/>
      <c r="DA307" s="49"/>
      <c r="DB307" s="49"/>
      <c r="DC307" s="49"/>
      <c r="DD307" s="49"/>
      <c r="DE307" s="49"/>
      <c r="DF307" s="49"/>
      <c r="DG307" s="49"/>
      <c r="DH307" s="49"/>
      <c r="DI307" s="49"/>
      <c r="DJ307" s="14"/>
      <c r="DK307" s="14"/>
      <c r="DL307" s="14"/>
      <c r="DM307" s="14"/>
      <c r="DN307" s="14"/>
      <c r="DO307" s="14"/>
      <c r="DP307" s="14"/>
      <c r="DQ307" s="14"/>
      <c r="DR307" s="14"/>
      <c r="DS307" s="14"/>
      <c r="DT307" s="49"/>
      <c r="DU307" s="49"/>
      <c r="DV307" s="49"/>
      <c r="DW307" s="49"/>
      <c r="DX307" s="49"/>
      <c r="DY307" s="49"/>
      <c r="DZ307" s="49"/>
      <c r="EA307" s="49"/>
      <c r="EB307" s="49"/>
      <c r="EC307" s="49"/>
      <c r="ED307" s="49"/>
      <c r="EE307" s="49"/>
      <c r="EF307" s="49"/>
      <c r="EG307" s="49"/>
      <c r="EH307" s="49"/>
      <c r="EI307" s="49"/>
      <c r="EJ307" s="49"/>
      <c r="EK307" s="49"/>
      <c r="EL307" s="49"/>
      <c r="EM307" s="14"/>
      <c r="EN307" s="49"/>
      <c r="EO307" s="49"/>
      <c r="EP307" s="49"/>
      <c r="EQ307" s="49"/>
      <c r="ER307" s="49"/>
      <c r="ES307" s="49"/>
      <c r="ET307" s="49"/>
      <c r="EU307" s="49"/>
      <c r="EV307" s="49"/>
      <c r="EW307" s="49"/>
      <c r="EX307" s="49"/>
      <c r="EY307" s="49"/>
      <c r="EZ307" s="49"/>
      <c r="FA307" s="49"/>
      <c r="FB307" s="49"/>
      <c r="FC307" s="49"/>
      <c r="FD307" s="49"/>
      <c r="FE307" s="49"/>
      <c r="FF307" s="49"/>
      <c r="FG307" s="14"/>
      <c r="FH307" s="49"/>
      <c r="FI307" s="49"/>
      <c r="FJ307" s="14"/>
      <c r="FK307" s="42"/>
      <c r="FL307" s="42"/>
      <c r="FM307" s="42"/>
      <c r="FN307" s="42"/>
      <c r="FO307" s="42"/>
      <c r="FP307" s="42"/>
      <c r="FQ307" s="42"/>
      <c r="FR307" s="42"/>
      <c r="FS307" s="42"/>
      <c r="FT307" s="42"/>
      <c r="FU307" s="42"/>
      <c r="FV307" s="42"/>
      <c r="FW307" s="42"/>
      <c r="FX307" s="42"/>
      <c r="FY307" s="42"/>
      <c r="FZ307" s="44">
        <v>305</v>
      </c>
      <c r="GA307" s="44" t="str">
        <f t="shared" si="1332"/>
        <v>EJBFAGLK</v>
      </c>
      <c r="GB307" s="44" t="s">
        <v>148</v>
      </c>
      <c r="GC307" s="44" t="s">
        <v>159</v>
      </c>
      <c r="GD307" s="44" t="s">
        <v>146</v>
      </c>
      <c r="GE307" s="44" t="s">
        <v>109</v>
      </c>
      <c r="GF307" s="44" t="s">
        <v>145</v>
      </c>
      <c r="GG307" s="44" t="s">
        <v>149</v>
      </c>
      <c r="GH307" s="44" t="s">
        <v>152</v>
      </c>
      <c r="GI307" s="44" t="s">
        <v>151</v>
      </c>
      <c r="GJ307" s="100" t="str">
        <f t="shared" ref="GJ307:GQ307" si="1382">VLOOKUP(GB307,$FM$3:$FN$15,2,FALSE)</f>
        <v>Elfenbenskusten</v>
      </c>
      <c r="GK307" s="100" t="str">
        <f t="shared" si="1382"/>
        <v>Österrike</v>
      </c>
      <c r="GL307" s="100" t="str">
        <f t="shared" si="1382"/>
        <v>Qatar</v>
      </c>
      <c r="GM307" s="100" t="str">
        <f t="shared" si="1382"/>
        <v>Sverige</v>
      </c>
      <c r="GN307" s="100" t="str">
        <f t="shared" si="1382"/>
        <v>Sydkorea</v>
      </c>
      <c r="GO307" s="100" t="str">
        <f t="shared" si="1382"/>
        <v>Iran</v>
      </c>
      <c r="GP307" s="100" t="str">
        <f t="shared" si="1382"/>
        <v>Ghana</v>
      </c>
      <c r="GQ307" s="100" t="str">
        <f t="shared" si="1382"/>
        <v>Uzbekistan</v>
      </c>
      <c r="GR307" s="42" t="str">
        <f t="shared" si="1334"/>
        <v/>
      </c>
      <c r="GS307" s="42"/>
      <c r="GT307" s="42"/>
      <c r="GU307" s="42"/>
      <c r="GV307" s="42"/>
      <c r="GW307" s="42"/>
      <c r="GX307" s="42"/>
    </row>
    <row r="308" spans="1:206" ht="14.25" customHeight="1" x14ac:dyDescent="0.35">
      <c r="A308" s="42"/>
      <c r="B308" s="43"/>
      <c r="C308" s="43"/>
      <c r="D308" s="43"/>
      <c r="E308" s="44"/>
      <c r="F308" s="43"/>
      <c r="G308" s="44"/>
      <c r="H308" s="44"/>
      <c r="I308" s="44"/>
      <c r="J308" s="57"/>
      <c r="K308" s="58"/>
      <c r="L308" s="158"/>
      <c r="M308" s="46"/>
      <c r="N308" s="46"/>
      <c r="O308" s="42"/>
      <c r="P308" s="42"/>
      <c r="Q308" s="42"/>
      <c r="R308" s="42"/>
      <c r="S308" s="42"/>
      <c r="T308" s="42"/>
      <c r="U308" s="42"/>
      <c r="V308" s="43"/>
      <c r="W308" s="42"/>
      <c r="X308" s="44"/>
      <c r="Y308" s="44"/>
      <c r="Z308" s="44"/>
      <c r="AA308" s="44"/>
      <c r="AB308" s="47"/>
      <c r="AC308" s="48"/>
      <c r="AD308" s="42"/>
      <c r="AE308" s="14"/>
      <c r="AF308" s="14"/>
      <c r="AG308" s="14"/>
      <c r="AH308" s="14"/>
      <c r="AI308" s="44"/>
      <c r="AJ308" s="44"/>
      <c r="AK308" s="44"/>
      <c r="AL308" s="57"/>
      <c r="AM308" s="58"/>
      <c r="AN308" s="49"/>
      <c r="AO308" s="49"/>
      <c r="AP308" s="49"/>
      <c r="AQ308" s="49"/>
      <c r="AR308" s="49"/>
      <c r="AS308" s="49"/>
      <c r="AT308" s="49"/>
      <c r="AU308" s="49"/>
      <c r="AV308" s="49"/>
      <c r="AW308" s="49"/>
      <c r="AX308" s="49"/>
      <c r="AY308" s="49"/>
      <c r="AZ308" s="49"/>
      <c r="BA308" s="49"/>
      <c r="BB308" s="49"/>
      <c r="BC308" s="49"/>
      <c r="BD308" s="49"/>
      <c r="BE308" s="49"/>
      <c r="BF308" s="49"/>
      <c r="BG308" s="49"/>
      <c r="BH308" s="49"/>
      <c r="BI308" s="49"/>
      <c r="BJ308" s="49"/>
      <c r="BK308" s="49"/>
      <c r="BL308" s="49"/>
      <c r="BM308" s="49"/>
      <c r="BN308" s="49"/>
      <c r="BO308" s="49"/>
      <c r="BP308" s="49"/>
      <c r="BQ308" s="49"/>
      <c r="BR308" s="14"/>
      <c r="BS308" s="14"/>
      <c r="BT308" s="14"/>
      <c r="BU308" s="49"/>
      <c r="BV308" s="49"/>
      <c r="BW308" s="49"/>
      <c r="BX308" s="49"/>
      <c r="BY308" s="49"/>
      <c r="BZ308" s="49"/>
      <c r="CA308" s="49"/>
      <c r="CB308" s="14"/>
      <c r="CC308" s="49"/>
      <c r="CD308" s="49"/>
      <c r="CE308" s="14"/>
      <c r="CF308" s="14"/>
      <c r="CG308" s="49"/>
      <c r="CH308" s="49"/>
      <c r="CI308" s="49"/>
      <c r="CJ308" s="49"/>
      <c r="CK308" s="49"/>
      <c r="CL308" s="49"/>
      <c r="CM308" s="49"/>
      <c r="CN308" s="49"/>
      <c r="CO308" s="49"/>
      <c r="CP308" s="49"/>
      <c r="CQ308" s="49"/>
      <c r="CR308" s="49"/>
      <c r="CS308" s="49"/>
      <c r="CT308" s="49"/>
      <c r="CU308" s="49"/>
      <c r="CV308" s="49"/>
      <c r="CW308" s="49"/>
      <c r="CX308" s="49"/>
      <c r="CY308" s="14"/>
      <c r="CZ308" s="14"/>
      <c r="DA308" s="49"/>
      <c r="DB308" s="49"/>
      <c r="DC308" s="49"/>
      <c r="DD308" s="49"/>
      <c r="DE308" s="49"/>
      <c r="DF308" s="49"/>
      <c r="DG308" s="49"/>
      <c r="DH308" s="49"/>
      <c r="DI308" s="49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49"/>
      <c r="DU308" s="49"/>
      <c r="DV308" s="49"/>
      <c r="DW308" s="49"/>
      <c r="DX308" s="49"/>
      <c r="DY308" s="49"/>
      <c r="DZ308" s="49"/>
      <c r="EA308" s="49"/>
      <c r="EB308" s="49"/>
      <c r="EC308" s="49"/>
      <c r="ED308" s="49"/>
      <c r="EE308" s="49"/>
      <c r="EF308" s="49"/>
      <c r="EG308" s="49"/>
      <c r="EH308" s="49"/>
      <c r="EI308" s="49"/>
      <c r="EJ308" s="49"/>
      <c r="EK308" s="49"/>
      <c r="EL308" s="49"/>
      <c r="EM308" s="14"/>
      <c r="EN308" s="49"/>
      <c r="EO308" s="49"/>
      <c r="EP308" s="49"/>
      <c r="EQ308" s="49"/>
      <c r="ER308" s="49"/>
      <c r="ES308" s="49"/>
      <c r="ET308" s="49"/>
      <c r="EU308" s="49"/>
      <c r="EV308" s="49"/>
      <c r="EW308" s="49"/>
      <c r="EX308" s="49"/>
      <c r="EY308" s="49"/>
      <c r="EZ308" s="49"/>
      <c r="FA308" s="49"/>
      <c r="FB308" s="49"/>
      <c r="FC308" s="49"/>
      <c r="FD308" s="49"/>
      <c r="FE308" s="49"/>
      <c r="FF308" s="49"/>
      <c r="FG308" s="14"/>
      <c r="FH308" s="49"/>
      <c r="FI308" s="49"/>
      <c r="FJ308" s="14"/>
      <c r="FK308" s="42"/>
      <c r="FL308" s="42"/>
      <c r="FM308" s="42"/>
      <c r="FN308" s="42"/>
      <c r="FO308" s="42"/>
      <c r="FP308" s="42"/>
      <c r="FQ308" s="42"/>
      <c r="FR308" s="42"/>
      <c r="FS308" s="42"/>
      <c r="FT308" s="42"/>
      <c r="FU308" s="42"/>
      <c r="FV308" s="42"/>
      <c r="FW308" s="42"/>
      <c r="FX308" s="42"/>
      <c r="FY308" s="42"/>
      <c r="FZ308" s="44">
        <v>306</v>
      </c>
      <c r="GA308" s="44" t="str">
        <f t="shared" si="1332"/>
        <v>EGBAIFLK</v>
      </c>
      <c r="GB308" s="44" t="s">
        <v>148</v>
      </c>
      <c r="GC308" s="44" t="s">
        <v>149</v>
      </c>
      <c r="GD308" s="44" t="s">
        <v>146</v>
      </c>
      <c r="GE308" s="44" t="s">
        <v>145</v>
      </c>
      <c r="GF308" s="44" t="s">
        <v>150</v>
      </c>
      <c r="GG308" s="44" t="s">
        <v>109</v>
      </c>
      <c r="GH308" s="44" t="s">
        <v>152</v>
      </c>
      <c r="GI308" s="44" t="s">
        <v>151</v>
      </c>
      <c r="GJ308" s="100" t="str">
        <f t="shared" ref="GJ308:GQ308" si="1383">VLOOKUP(GB308,$FM$3:$FN$15,2,FALSE)</f>
        <v>Elfenbenskusten</v>
      </c>
      <c r="GK308" s="100" t="str">
        <f t="shared" si="1383"/>
        <v>Iran</v>
      </c>
      <c r="GL308" s="100" t="str">
        <f t="shared" si="1383"/>
        <v>Qatar</v>
      </c>
      <c r="GM308" s="100" t="str">
        <f t="shared" si="1383"/>
        <v>Sydkorea</v>
      </c>
      <c r="GN308" s="100" t="str">
        <f t="shared" si="1383"/>
        <v>Irak</v>
      </c>
      <c r="GO308" s="100" t="str">
        <f t="shared" si="1383"/>
        <v>Sverige</v>
      </c>
      <c r="GP308" s="100" t="str">
        <f t="shared" si="1383"/>
        <v>Ghana</v>
      </c>
      <c r="GQ308" s="100" t="str">
        <f t="shared" si="1383"/>
        <v>Uzbekistan</v>
      </c>
      <c r="GR308" s="42" t="str">
        <f t="shared" si="1334"/>
        <v/>
      </c>
      <c r="GS308" s="42"/>
      <c r="GT308" s="42"/>
      <c r="GU308" s="42"/>
      <c r="GV308" s="42"/>
      <c r="GW308" s="42"/>
      <c r="GX308" s="42"/>
    </row>
    <row r="309" spans="1:206" ht="14.25" customHeight="1" x14ac:dyDescent="0.35">
      <c r="A309" s="42"/>
      <c r="B309" s="43"/>
      <c r="C309" s="43"/>
      <c r="D309" s="43"/>
      <c r="E309" s="44"/>
      <c r="F309" s="43"/>
      <c r="G309" s="44"/>
      <c r="H309" s="44"/>
      <c r="I309" s="44"/>
      <c r="J309" s="57"/>
      <c r="K309" s="58"/>
      <c r="L309" s="158"/>
      <c r="M309" s="46"/>
      <c r="N309" s="46"/>
      <c r="O309" s="42"/>
      <c r="P309" s="42"/>
      <c r="Q309" s="42"/>
      <c r="R309" s="42"/>
      <c r="S309" s="42"/>
      <c r="T309" s="42"/>
      <c r="U309" s="42"/>
      <c r="V309" s="43"/>
      <c r="W309" s="42"/>
      <c r="X309" s="44"/>
      <c r="Y309" s="44"/>
      <c r="Z309" s="44"/>
      <c r="AA309" s="44"/>
      <c r="AB309" s="47"/>
      <c r="AC309" s="48"/>
      <c r="AD309" s="42"/>
      <c r="AE309" s="14"/>
      <c r="AF309" s="14"/>
      <c r="AG309" s="14"/>
      <c r="AH309" s="14"/>
      <c r="AI309" s="44"/>
      <c r="AJ309" s="44"/>
      <c r="AK309" s="44"/>
      <c r="AL309" s="57"/>
      <c r="AM309" s="58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49"/>
      <c r="BQ309" s="49"/>
      <c r="BR309" s="14"/>
      <c r="BS309" s="14"/>
      <c r="BT309" s="14"/>
      <c r="BU309" s="49"/>
      <c r="BV309" s="49"/>
      <c r="BW309" s="49"/>
      <c r="BX309" s="49"/>
      <c r="BY309" s="49"/>
      <c r="BZ309" s="49"/>
      <c r="CA309" s="49"/>
      <c r="CB309" s="14"/>
      <c r="CC309" s="49"/>
      <c r="CD309" s="49"/>
      <c r="CE309" s="14"/>
      <c r="CF309" s="14"/>
      <c r="CG309" s="49"/>
      <c r="CH309" s="49"/>
      <c r="CI309" s="49"/>
      <c r="CJ309" s="49"/>
      <c r="CK309" s="49"/>
      <c r="CL309" s="49"/>
      <c r="CM309" s="49"/>
      <c r="CN309" s="49"/>
      <c r="CO309" s="49"/>
      <c r="CP309" s="49"/>
      <c r="CQ309" s="49"/>
      <c r="CR309" s="49"/>
      <c r="CS309" s="49"/>
      <c r="CT309" s="49"/>
      <c r="CU309" s="49"/>
      <c r="CV309" s="49"/>
      <c r="CW309" s="49"/>
      <c r="CX309" s="49"/>
      <c r="CY309" s="14"/>
      <c r="CZ309" s="14"/>
      <c r="DA309" s="49"/>
      <c r="DB309" s="49"/>
      <c r="DC309" s="49"/>
      <c r="DD309" s="49"/>
      <c r="DE309" s="49"/>
      <c r="DF309" s="49"/>
      <c r="DG309" s="49"/>
      <c r="DH309" s="49"/>
      <c r="DI309" s="49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49"/>
      <c r="DU309" s="49"/>
      <c r="DV309" s="49"/>
      <c r="DW309" s="49"/>
      <c r="DX309" s="49"/>
      <c r="DY309" s="49"/>
      <c r="DZ309" s="49"/>
      <c r="EA309" s="49"/>
      <c r="EB309" s="49"/>
      <c r="EC309" s="49"/>
      <c r="ED309" s="49"/>
      <c r="EE309" s="49"/>
      <c r="EF309" s="49"/>
      <c r="EG309" s="49"/>
      <c r="EH309" s="49"/>
      <c r="EI309" s="49"/>
      <c r="EJ309" s="49"/>
      <c r="EK309" s="49"/>
      <c r="EL309" s="49"/>
      <c r="EM309" s="14"/>
      <c r="EN309" s="49"/>
      <c r="EO309" s="49"/>
      <c r="EP309" s="49"/>
      <c r="EQ309" s="49"/>
      <c r="ER309" s="49"/>
      <c r="ES309" s="49"/>
      <c r="ET309" s="49"/>
      <c r="EU309" s="49"/>
      <c r="EV309" s="49"/>
      <c r="EW309" s="49"/>
      <c r="EX309" s="49"/>
      <c r="EY309" s="49"/>
      <c r="EZ309" s="49"/>
      <c r="FA309" s="49"/>
      <c r="FB309" s="49"/>
      <c r="FC309" s="49"/>
      <c r="FD309" s="49"/>
      <c r="FE309" s="49"/>
      <c r="FF309" s="49"/>
      <c r="FG309" s="14"/>
      <c r="FH309" s="49"/>
      <c r="FI309" s="49"/>
      <c r="FJ309" s="14"/>
      <c r="FK309" s="42"/>
      <c r="FL309" s="42"/>
      <c r="FM309" s="42"/>
      <c r="FN309" s="42"/>
      <c r="FO309" s="42"/>
      <c r="FP309" s="42"/>
      <c r="FQ309" s="42"/>
      <c r="FR309" s="42"/>
      <c r="FS309" s="42"/>
      <c r="FT309" s="42"/>
      <c r="FU309" s="42"/>
      <c r="FV309" s="42"/>
      <c r="FW309" s="42"/>
      <c r="FX309" s="42"/>
      <c r="FY309" s="42"/>
      <c r="FZ309" s="44">
        <v>307</v>
      </c>
      <c r="GA309" s="44" t="str">
        <f t="shared" si="1332"/>
        <v>EJBFAGLI</v>
      </c>
      <c r="GB309" s="44" t="s">
        <v>148</v>
      </c>
      <c r="GC309" s="44" t="s">
        <v>159</v>
      </c>
      <c r="GD309" s="44" t="s">
        <v>146</v>
      </c>
      <c r="GE309" s="44" t="s">
        <v>109</v>
      </c>
      <c r="GF309" s="44" t="s">
        <v>145</v>
      </c>
      <c r="GG309" s="44" t="s">
        <v>149</v>
      </c>
      <c r="GH309" s="44" t="s">
        <v>152</v>
      </c>
      <c r="GI309" s="44" t="s">
        <v>150</v>
      </c>
      <c r="GJ309" s="100" t="str">
        <f t="shared" ref="GJ309:GQ309" si="1384">VLOOKUP(GB309,$FM$3:$FN$15,2,FALSE)</f>
        <v>Elfenbenskusten</v>
      </c>
      <c r="GK309" s="100" t="str">
        <f t="shared" si="1384"/>
        <v>Österrike</v>
      </c>
      <c r="GL309" s="100" t="str">
        <f t="shared" si="1384"/>
        <v>Qatar</v>
      </c>
      <c r="GM309" s="100" t="str">
        <f t="shared" si="1384"/>
        <v>Sverige</v>
      </c>
      <c r="GN309" s="100" t="str">
        <f t="shared" si="1384"/>
        <v>Sydkorea</v>
      </c>
      <c r="GO309" s="100" t="str">
        <f t="shared" si="1384"/>
        <v>Iran</v>
      </c>
      <c r="GP309" s="100" t="str">
        <f t="shared" si="1384"/>
        <v>Ghana</v>
      </c>
      <c r="GQ309" s="100" t="str">
        <f t="shared" si="1384"/>
        <v>Irak</v>
      </c>
      <c r="GR309" s="42" t="str">
        <f t="shared" si="1334"/>
        <v/>
      </c>
      <c r="GS309" s="42"/>
      <c r="GT309" s="42"/>
      <c r="GU309" s="42"/>
      <c r="GV309" s="42"/>
      <c r="GW309" s="42"/>
      <c r="GX309" s="42"/>
    </row>
    <row r="310" spans="1:206" ht="14.25" customHeight="1" x14ac:dyDescent="0.35">
      <c r="A310" s="42"/>
      <c r="B310" s="43"/>
      <c r="C310" s="43"/>
      <c r="D310" s="43"/>
      <c r="E310" s="44"/>
      <c r="F310" s="43"/>
      <c r="G310" s="44"/>
      <c r="H310" s="44"/>
      <c r="I310" s="44"/>
      <c r="J310" s="57"/>
      <c r="K310" s="58"/>
      <c r="L310" s="158"/>
      <c r="M310" s="46"/>
      <c r="N310" s="46"/>
      <c r="O310" s="42"/>
      <c r="P310" s="42"/>
      <c r="Q310" s="42"/>
      <c r="R310" s="42"/>
      <c r="S310" s="42"/>
      <c r="T310" s="42"/>
      <c r="U310" s="42"/>
      <c r="V310" s="43"/>
      <c r="W310" s="42"/>
      <c r="X310" s="44"/>
      <c r="Y310" s="44"/>
      <c r="Z310" s="44"/>
      <c r="AA310" s="44"/>
      <c r="AB310" s="47"/>
      <c r="AC310" s="48"/>
      <c r="AD310" s="42"/>
      <c r="AE310" s="14"/>
      <c r="AF310" s="14"/>
      <c r="AG310" s="14"/>
      <c r="AH310" s="14"/>
      <c r="AI310" s="44"/>
      <c r="AJ310" s="44"/>
      <c r="AK310" s="44"/>
      <c r="AL310" s="57"/>
      <c r="AM310" s="58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49"/>
      <c r="BQ310" s="49"/>
      <c r="BR310" s="14"/>
      <c r="BS310" s="14"/>
      <c r="BT310" s="14"/>
      <c r="BU310" s="49"/>
      <c r="BV310" s="49"/>
      <c r="BW310" s="49"/>
      <c r="BX310" s="49"/>
      <c r="BY310" s="49"/>
      <c r="BZ310" s="49"/>
      <c r="CA310" s="49"/>
      <c r="CB310" s="14"/>
      <c r="CC310" s="49"/>
      <c r="CD310" s="49"/>
      <c r="CE310" s="14"/>
      <c r="CF310" s="14"/>
      <c r="CG310" s="49"/>
      <c r="CH310" s="49"/>
      <c r="CI310" s="49"/>
      <c r="CJ310" s="49"/>
      <c r="CK310" s="49"/>
      <c r="CL310" s="49"/>
      <c r="CM310" s="49"/>
      <c r="CN310" s="49"/>
      <c r="CO310" s="49"/>
      <c r="CP310" s="49"/>
      <c r="CQ310" s="49"/>
      <c r="CR310" s="49"/>
      <c r="CS310" s="49"/>
      <c r="CT310" s="49"/>
      <c r="CU310" s="49"/>
      <c r="CV310" s="49"/>
      <c r="CW310" s="49"/>
      <c r="CX310" s="49"/>
      <c r="CY310" s="14"/>
      <c r="CZ310" s="14"/>
      <c r="DA310" s="49"/>
      <c r="DB310" s="49"/>
      <c r="DC310" s="49"/>
      <c r="DD310" s="49"/>
      <c r="DE310" s="49"/>
      <c r="DF310" s="49"/>
      <c r="DG310" s="49"/>
      <c r="DH310" s="49"/>
      <c r="DI310" s="49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49"/>
      <c r="DU310" s="49"/>
      <c r="DV310" s="49"/>
      <c r="DW310" s="49"/>
      <c r="DX310" s="49"/>
      <c r="DY310" s="49"/>
      <c r="DZ310" s="49"/>
      <c r="EA310" s="49"/>
      <c r="EB310" s="49"/>
      <c r="EC310" s="49"/>
      <c r="ED310" s="49"/>
      <c r="EE310" s="49"/>
      <c r="EF310" s="49"/>
      <c r="EG310" s="49"/>
      <c r="EH310" s="49"/>
      <c r="EI310" s="49"/>
      <c r="EJ310" s="49"/>
      <c r="EK310" s="49"/>
      <c r="EL310" s="49"/>
      <c r="EM310" s="14"/>
      <c r="EN310" s="49"/>
      <c r="EO310" s="49"/>
      <c r="EP310" s="49"/>
      <c r="EQ310" s="49"/>
      <c r="ER310" s="49"/>
      <c r="ES310" s="49"/>
      <c r="ET310" s="49"/>
      <c r="EU310" s="49"/>
      <c r="EV310" s="49"/>
      <c r="EW310" s="49"/>
      <c r="EX310" s="49"/>
      <c r="EY310" s="49"/>
      <c r="EZ310" s="49"/>
      <c r="FA310" s="49"/>
      <c r="FB310" s="49"/>
      <c r="FC310" s="49"/>
      <c r="FD310" s="49"/>
      <c r="FE310" s="49"/>
      <c r="FF310" s="49"/>
      <c r="FG310" s="14"/>
      <c r="FH310" s="49"/>
      <c r="FI310" s="49"/>
      <c r="FJ310" s="14"/>
      <c r="FK310" s="42"/>
      <c r="FL310" s="42"/>
      <c r="FM310" s="42"/>
      <c r="FN310" s="42"/>
      <c r="FO310" s="42"/>
      <c r="FP310" s="42"/>
      <c r="FQ310" s="42"/>
      <c r="FR310" s="42"/>
      <c r="FS310" s="42"/>
      <c r="FT310" s="42"/>
      <c r="FU310" s="42"/>
      <c r="FV310" s="42"/>
      <c r="FW310" s="42"/>
      <c r="FX310" s="42"/>
      <c r="FY310" s="42"/>
      <c r="FZ310" s="44">
        <v>308</v>
      </c>
      <c r="GA310" s="44" t="str">
        <f t="shared" si="1332"/>
        <v>EJBFAGIK</v>
      </c>
      <c r="GB310" s="44" t="s">
        <v>148</v>
      </c>
      <c r="GC310" s="44" t="s">
        <v>159</v>
      </c>
      <c r="GD310" s="44" t="s">
        <v>146</v>
      </c>
      <c r="GE310" s="44" t="s">
        <v>109</v>
      </c>
      <c r="GF310" s="44" t="s">
        <v>145</v>
      </c>
      <c r="GG310" s="44" t="s">
        <v>149</v>
      </c>
      <c r="GH310" s="44" t="s">
        <v>150</v>
      </c>
      <c r="GI310" s="44" t="s">
        <v>151</v>
      </c>
      <c r="GJ310" s="100" t="str">
        <f t="shared" ref="GJ310:GQ310" si="1385">VLOOKUP(GB310,$FM$3:$FN$15,2,FALSE)</f>
        <v>Elfenbenskusten</v>
      </c>
      <c r="GK310" s="100" t="str">
        <f t="shared" si="1385"/>
        <v>Österrike</v>
      </c>
      <c r="GL310" s="100" t="str">
        <f t="shared" si="1385"/>
        <v>Qatar</v>
      </c>
      <c r="GM310" s="100" t="str">
        <f t="shared" si="1385"/>
        <v>Sverige</v>
      </c>
      <c r="GN310" s="100" t="str">
        <f t="shared" si="1385"/>
        <v>Sydkorea</v>
      </c>
      <c r="GO310" s="100" t="str">
        <f t="shared" si="1385"/>
        <v>Iran</v>
      </c>
      <c r="GP310" s="100" t="str">
        <f t="shared" si="1385"/>
        <v>Irak</v>
      </c>
      <c r="GQ310" s="100" t="str">
        <f t="shared" si="1385"/>
        <v>Uzbekistan</v>
      </c>
      <c r="GR310" s="42" t="str">
        <f t="shared" si="1334"/>
        <v/>
      </c>
      <c r="GS310" s="42"/>
      <c r="GT310" s="42"/>
      <c r="GU310" s="42"/>
      <c r="GV310" s="42"/>
      <c r="GW310" s="42"/>
      <c r="GX310" s="42"/>
    </row>
    <row r="311" spans="1:206" ht="14.25" customHeight="1" x14ac:dyDescent="0.35">
      <c r="A311" s="42"/>
      <c r="B311" s="43"/>
      <c r="C311" s="43"/>
      <c r="D311" s="43"/>
      <c r="E311" s="44"/>
      <c r="F311" s="43"/>
      <c r="G311" s="44"/>
      <c r="H311" s="44"/>
      <c r="I311" s="44"/>
      <c r="J311" s="57"/>
      <c r="K311" s="58"/>
      <c r="L311" s="158"/>
      <c r="M311" s="46"/>
      <c r="N311" s="46"/>
      <c r="O311" s="42"/>
      <c r="P311" s="42"/>
      <c r="Q311" s="42"/>
      <c r="R311" s="42"/>
      <c r="S311" s="42"/>
      <c r="T311" s="42"/>
      <c r="U311" s="42"/>
      <c r="V311" s="43"/>
      <c r="W311" s="42"/>
      <c r="X311" s="44"/>
      <c r="Y311" s="44"/>
      <c r="Z311" s="44"/>
      <c r="AA311" s="44"/>
      <c r="AB311" s="47"/>
      <c r="AC311" s="48"/>
      <c r="AD311" s="42"/>
      <c r="AE311" s="14"/>
      <c r="AF311" s="14"/>
      <c r="AG311" s="14"/>
      <c r="AH311" s="14"/>
      <c r="AI311" s="44"/>
      <c r="AJ311" s="44"/>
      <c r="AK311" s="44"/>
      <c r="AL311" s="57"/>
      <c r="AM311" s="58"/>
      <c r="AN311" s="49"/>
      <c r="AO311" s="49"/>
      <c r="AP311" s="49"/>
      <c r="AQ311" s="49"/>
      <c r="AR311" s="49"/>
      <c r="AS311" s="49"/>
      <c r="AT311" s="49"/>
      <c r="AU311" s="49"/>
      <c r="AV311" s="49"/>
      <c r="AW311" s="49"/>
      <c r="AX311" s="49"/>
      <c r="AY311" s="49"/>
      <c r="AZ311" s="49"/>
      <c r="BA311" s="49"/>
      <c r="BB311" s="49"/>
      <c r="BC311" s="49"/>
      <c r="BD311" s="49"/>
      <c r="BE311" s="49"/>
      <c r="BF311" s="49"/>
      <c r="BG311" s="49"/>
      <c r="BH311" s="49"/>
      <c r="BI311" s="49"/>
      <c r="BJ311" s="49"/>
      <c r="BK311" s="49"/>
      <c r="BL311" s="49"/>
      <c r="BM311" s="49"/>
      <c r="BN311" s="49"/>
      <c r="BO311" s="49"/>
      <c r="BP311" s="49"/>
      <c r="BQ311" s="49"/>
      <c r="BR311" s="14"/>
      <c r="BS311" s="14"/>
      <c r="BT311" s="14"/>
      <c r="BU311" s="49"/>
      <c r="BV311" s="49"/>
      <c r="BW311" s="49"/>
      <c r="BX311" s="49"/>
      <c r="BY311" s="49"/>
      <c r="BZ311" s="49"/>
      <c r="CA311" s="49"/>
      <c r="CB311" s="14"/>
      <c r="CC311" s="49"/>
      <c r="CD311" s="49"/>
      <c r="CE311" s="14"/>
      <c r="CF311" s="14"/>
      <c r="CG311" s="49"/>
      <c r="CH311" s="49"/>
      <c r="CI311" s="49"/>
      <c r="CJ311" s="49"/>
      <c r="CK311" s="49"/>
      <c r="CL311" s="49"/>
      <c r="CM311" s="49"/>
      <c r="CN311" s="49"/>
      <c r="CO311" s="49"/>
      <c r="CP311" s="49"/>
      <c r="CQ311" s="49"/>
      <c r="CR311" s="49"/>
      <c r="CS311" s="49"/>
      <c r="CT311" s="49"/>
      <c r="CU311" s="49"/>
      <c r="CV311" s="49"/>
      <c r="CW311" s="49"/>
      <c r="CX311" s="49"/>
      <c r="CY311" s="14"/>
      <c r="CZ311" s="14"/>
      <c r="DA311" s="49"/>
      <c r="DB311" s="49"/>
      <c r="DC311" s="49"/>
      <c r="DD311" s="49"/>
      <c r="DE311" s="49"/>
      <c r="DF311" s="49"/>
      <c r="DG311" s="49"/>
      <c r="DH311" s="49"/>
      <c r="DI311" s="49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49"/>
      <c r="DU311" s="49"/>
      <c r="DV311" s="49"/>
      <c r="DW311" s="49"/>
      <c r="DX311" s="49"/>
      <c r="DY311" s="49"/>
      <c r="DZ311" s="49"/>
      <c r="EA311" s="49"/>
      <c r="EB311" s="49"/>
      <c r="EC311" s="49"/>
      <c r="ED311" s="49"/>
      <c r="EE311" s="49"/>
      <c r="EF311" s="49"/>
      <c r="EG311" s="49"/>
      <c r="EH311" s="49"/>
      <c r="EI311" s="49"/>
      <c r="EJ311" s="49"/>
      <c r="EK311" s="49"/>
      <c r="EL311" s="49"/>
      <c r="EM311" s="14"/>
      <c r="EN311" s="49"/>
      <c r="EO311" s="49"/>
      <c r="EP311" s="49"/>
      <c r="EQ311" s="49"/>
      <c r="ER311" s="49"/>
      <c r="ES311" s="49"/>
      <c r="ET311" s="49"/>
      <c r="EU311" s="49"/>
      <c r="EV311" s="49"/>
      <c r="EW311" s="49"/>
      <c r="EX311" s="49"/>
      <c r="EY311" s="49"/>
      <c r="EZ311" s="49"/>
      <c r="FA311" s="49"/>
      <c r="FB311" s="49"/>
      <c r="FC311" s="49"/>
      <c r="FD311" s="49"/>
      <c r="FE311" s="49"/>
      <c r="FF311" s="49"/>
      <c r="FG311" s="14"/>
      <c r="FH311" s="49"/>
      <c r="FI311" s="49"/>
      <c r="FJ311" s="14"/>
      <c r="FK311" s="42"/>
      <c r="FL311" s="42"/>
      <c r="FM311" s="42"/>
      <c r="FN311" s="42"/>
      <c r="FO311" s="42"/>
      <c r="FP311" s="42"/>
      <c r="FQ311" s="42"/>
      <c r="FR311" s="42"/>
      <c r="FS311" s="42"/>
      <c r="FT311" s="42"/>
      <c r="FU311" s="42"/>
      <c r="FV311" s="42"/>
      <c r="FW311" s="42"/>
      <c r="FX311" s="42"/>
      <c r="FY311" s="42"/>
      <c r="FZ311" s="44">
        <v>309</v>
      </c>
      <c r="GA311" s="44" t="str">
        <f t="shared" si="1332"/>
        <v>EGBFAHLK</v>
      </c>
      <c r="GB311" s="44" t="s">
        <v>148</v>
      </c>
      <c r="GC311" s="44" t="s">
        <v>149</v>
      </c>
      <c r="GD311" s="44" t="s">
        <v>146</v>
      </c>
      <c r="GE311" s="44" t="s">
        <v>109</v>
      </c>
      <c r="GF311" s="44" t="s">
        <v>145</v>
      </c>
      <c r="GG311" s="44" t="s">
        <v>160</v>
      </c>
      <c r="GH311" s="44" t="s">
        <v>152</v>
      </c>
      <c r="GI311" s="44" t="s">
        <v>151</v>
      </c>
      <c r="GJ311" s="100" t="str">
        <f t="shared" ref="GJ311:GQ311" si="1386">VLOOKUP(GB311,$FM$3:$FN$15,2,FALSE)</f>
        <v>Elfenbenskusten</v>
      </c>
      <c r="GK311" s="100" t="str">
        <f t="shared" si="1386"/>
        <v>Iran</v>
      </c>
      <c r="GL311" s="100" t="str">
        <f t="shared" si="1386"/>
        <v>Qatar</v>
      </c>
      <c r="GM311" s="100" t="str">
        <f t="shared" si="1386"/>
        <v>Sverige</v>
      </c>
      <c r="GN311" s="100" t="str">
        <f t="shared" si="1386"/>
        <v>Sydkorea</v>
      </c>
      <c r="GO311" s="100" t="str">
        <f t="shared" si="1386"/>
        <v>Saudiarabien</v>
      </c>
      <c r="GP311" s="100" t="str">
        <f t="shared" si="1386"/>
        <v>Ghana</v>
      </c>
      <c r="GQ311" s="100" t="str">
        <f t="shared" si="1386"/>
        <v>Uzbekistan</v>
      </c>
      <c r="GR311" s="42" t="str">
        <f t="shared" si="1334"/>
        <v/>
      </c>
      <c r="GS311" s="42"/>
      <c r="GT311" s="42"/>
      <c r="GU311" s="42"/>
      <c r="GV311" s="42"/>
      <c r="GW311" s="42"/>
      <c r="GX311" s="42"/>
    </row>
    <row r="312" spans="1:206" ht="14.25" customHeight="1" x14ac:dyDescent="0.35">
      <c r="A312" s="42"/>
      <c r="B312" s="43"/>
      <c r="C312" s="43"/>
      <c r="D312" s="43"/>
      <c r="E312" s="44"/>
      <c r="F312" s="43"/>
      <c r="G312" s="44"/>
      <c r="H312" s="44"/>
      <c r="I312" s="44"/>
      <c r="J312" s="57"/>
      <c r="K312" s="58"/>
      <c r="L312" s="158"/>
      <c r="M312" s="46"/>
      <c r="N312" s="46"/>
      <c r="O312" s="42"/>
      <c r="P312" s="42"/>
      <c r="Q312" s="42"/>
      <c r="R312" s="42"/>
      <c r="S312" s="42"/>
      <c r="T312" s="42"/>
      <c r="U312" s="42"/>
      <c r="V312" s="43"/>
      <c r="W312" s="42"/>
      <c r="X312" s="44"/>
      <c r="Y312" s="44"/>
      <c r="Z312" s="44"/>
      <c r="AA312" s="44"/>
      <c r="AB312" s="47"/>
      <c r="AC312" s="48"/>
      <c r="AD312" s="42"/>
      <c r="AE312" s="14"/>
      <c r="AF312" s="14"/>
      <c r="AG312" s="14"/>
      <c r="AH312" s="14"/>
      <c r="AI312" s="44"/>
      <c r="AJ312" s="44"/>
      <c r="AK312" s="44"/>
      <c r="AL312" s="57"/>
      <c r="AM312" s="58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49"/>
      <c r="BQ312" s="49"/>
      <c r="BR312" s="14"/>
      <c r="BS312" s="14"/>
      <c r="BT312" s="14"/>
      <c r="BU312" s="49"/>
      <c r="BV312" s="49"/>
      <c r="BW312" s="49"/>
      <c r="BX312" s="49"/>
      <c r="BY312" s="49"/>
      <c r="BZ312" s="49"/>
      <c r="CA312" s="49"/>
      <c r="CB312" s="14"/>
      <c r="CC312" s="49"/>
      <c r="CD312" s="49"/>
      <c r="CE312" s="14"/>
      <c r="CF312" s="14"/>
      <c r="CG312" s="49"/>
      <c r="CH312" s="49"/>
      <c r="CI312" s="49"/>
      <c r="CJ312" s="49"/>
      <c r="CK312" s="49"/>
      <c r="CL312" s="49"/>
      <c r="CM312" s="49"/>
      <c r="CN312" s="49"/>
      <c r="CO312" s="49"/>
      <c r="CP312" s="49"/>
      <c r="CQ312" s="49"/>
      <c r="CR312" s="49"/>
      <c r="CS312" s="49"/>
      <c r="CT312" s="49"/>
      <c r="CU312" s="49"/>
      <c r="CV312" s="49"/>
      <c r="CW312" s="49"/>
      <c r="CX312" s="49"/>
      <c r="CY312" s="14"/>
      <c r="CZ312" s="14"/>
      <c r="DA312" s="49"/>
      <c r="DB312" s="49"/>
      <c r="DC312" s="49"/>
      <c r="DD312" s="49"/>
      <c r="DE312" s="49"/>
      <c r="DF312" s="49"/>
      <c r="DG312" s="49"/>
      <c r="DH312" s="49"/>
      <c r="DI312" s="49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49"/>
      <c r="DU312" s="49"/>
      <c r="DV312" s="49"/>
      <c r="DW312" s="49"/>
      <c r="DX312" s="49"/>
      <c r="DY312" s="49"/>
      <c r="DZ312" s="49"/>
      <c r="EA312" s="49"/>
      <c r="EB312" s="49"/>
      <c r="EC312" s="49"/>
      <c r="ED312" s="49"/>
      <c r="EE312" s="49"/>
      <c r="EF312" s="49"/>
      <c r="EG312" s="49"/>
      <c r="EH312" s="49"/>
      <c r="EI312" s="49"/>
      <c r="EJ312" s="49"/>
      <c r="EK312" s="49"/>
      <c r="EL312" s="49"/>
      <c r="EM312" s="14"/>
      <c r="EN312" s="49"/>
      <c r="EO312" s="49"/>
      <c r="EP312" s="49"/>
      <c r="EQ312" s="49"/>
      <c r="ER312" s="49"/>
      <c r="ES312" s="49"/>
      <c r="ET312" s="49"/>
      <c r="EU312" s="49"/>
      <c r="EV312" s="49"/>
      <c r="EW312" s="49"/>
      <c r="EX312" s="49"/>
      <c r="EY312" s="49"/>
      <c r="EZ312" s="49"/>
      <c r="FA312" s="49"/>
      <c r="FB312" s="49"/>
      <c r="FC312" s="49"/>
      <c r="FD312" s="49"/>
      <c r="FE312" s="49"/>
      <c r="FF312" s="49"/>
      <c r="FG312" s="14"/>
      <c r="FH312" s="49"/>
      <c r="FI312" s="49"/>
      <c r="FJ312" s="14"/>
      <c r="FK312" s="42"/>
      <c r="FL312" s="42"/>
      <c r="FM312" s="42"/>
      <c r="FN312" s="42"/>
      <c r="FO312" s="42"/>
      <c r="FP312" s="42"/>
      <c r="FQ312" s="42"/>
      <c r="FR312" s="42"/>
      <c r="FS312" s="42"/>
      <c r="FT312" s="42"/>
      <c r="FU312" s="42"/>
      <c r="FV312" s="42"/>
      <c r="FW312" s="42"/>
      <c r="FX312" s="42"/>
      <c r="FY312" s="42"/>
      <c r="FZ312" s="44">
        <v>310</v>
      </c>
      <c r="GA312" s="44" t="str">
        <f t="shared" si="1332"/>
        <v>HJBFAGLE</v>
      </c>
      <c r="GB312" s="44" t="s">
        <v>160</v>
      </c>
      <c r="GC312" s="44" t="s">
        <v>159</v>
      </c>
      <c r="GD312" s="44" t="s">
        <v>146</v>
      </c>
      <c r="GE312" s="44" t="s">
        <v>109</v>
      </c>
      <c r="GF312" s="44" t="s">
        <v>145</v>
      </c>
      <c r="GG312" s="44" t="s">
        <v>149</v>
      </c>
      <c r="GH312" s="44" t="s">
        <v>152</v>
      </c>
      <c r="GI312" s="44" t="s">
        <v>148</v>
      </c>
      <c r="GJ312" s="100" t="str">
        <f t="shared" ref="GJ312:GQ312" si="1387">VLOOKUP(GB312,$FM$3:$FN$15,2,FALSE)</f>
        <v>Saudiarabien</v>
      </c>
      <c r="GK312" s="100" t="str">
        <f t="shared" si="1387"/>
        <v>Österrike</v>
      </c>
      <c r="GL312" s="100" t="str">
        <f t="shared" si="1387"/>
        <v>Qatar</v>
      </c>
      <c r="GM312" s="100" t="str">
        <f t="shared" si="1387"/>
        <v>Sverige</v>
      </c>
      <c r="GN312" s="100" t="str">
        <f t="shared" si="1387"/>
        <v>Sydkorea</v>
      </c>
      <c r="GO312" s="100" t="str">
        <f t="shared" si="1387"/>
        <v>Iran</v>
      </c>
      <c r="GP312" s="100" t="str">
        <f t="shared" si="1387"/>
        <v>Ghana</v>
      </c>
      <c r="GQ312" s="100" t="str">
        <f t="shared" si="1387"/>
        <v>Elfenbenskusten</v>
      </c>
      <c r="GR312" s="42" t="str">
        <f t="shared" si="1334"/>
        <v/>
      </c>
      <c r="GS312" s="42"/>
      <c r="GT312" s="42"/>
      <c r="GU312" s="42"/>
      <c r="GV312" s="42"/>
      <c r="GW312" s="42"/>
      <c r="GX312" s="42"/>
    </row>
    <row r="313" spans="1:206" ht="14.25" customHeight="1" x14ac:dyDescent="0.35">
      <c r="A313" s="42"/>
      <c r="B313" s="43"/>
      <c r="C313" s="43"/>
      <c r="D313" s="43"/>
      <c r="E313" s="44"/>
      <c r="F313" s="43"/>
      <c r="G313" s="44"/>
      <c r="H313" s="44"/>
      <c r="I313" s="44"/>
      <c r="J313" s="57"/>
      <c r="K313" s="58"/>
      <c r="L313" s="158"/>
      <c r="M313" s="46"/>
      <c r="N313" s="46"/>
      <c r="O313" s="42"/>
      <c r="P313" s="42"/>
      <c r="Q313" s="42"/>
      <c r="R313" s="42"/>
      <c r="S313" s="42"/>
      <c r="T313" s="42"/>
      <c r="U313" s="42"/>
      <c r="V313" s="43"/>
      <c r="W313" s="42"/>
      <c r="X313" s="44"/>
      <c r="Y313" s="44"/>
      <c r="Z313" s="44"/>
      <c r="AA313" s="44"/>
      <c r="AB313" s="47"/>
      <c r="AC313" s="48"/>
      <c r="AD313" s="42"/>
      <c r="AE313" s="14"/>
      <c r="AF313" s="14"/>
      <c r="AG313" s="14"/>
      <c r="AH313" s="14"/>
      <c r="AI313" s="44"/>
      <c r="AJ313" s="44"/>
      <c r="AK313" s="44"/>
      <c r="AL313" s="57"/>
      <c r="AM313" s="58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49"/>
      <c r="BQ313" s="49"/>
      <c r="BR313" s="14"/>
      <c r="BS313" s="14"/>
      <c r="BT313" s="14"/>
      <c r="BU313" s="49"/>
      <c r="BV313" s="49"/>
      <c r="BW313" s="49"/>
      <c r="BX313" s="49"/>
      <c r="BY313" s="49"/>
      <c r="BZ313" s="49"/>
      <c r="CA313" s="49"/>
      <c r="CB313" s="14"/>
      <c r="CC313" s="49"/>
      <c r="CD313" s="49"/>
      <c r="CE313" s="14"/>
      <c r="CF313" s="14"/>
      <c r="CG313" s="49"/>
      <c r="CH313" s="49"/>
      <c r="CI313" s="49"/>
      <c r="CJ313" s="49"/>
      <c r="CK313" s="49"/>
      <c r="CL313" s="49"/>
      <c r="CM313" s="49"/>
      <c r="CN313" s="49"/>
      <c r="CO313" s="49"/>
      <c r="CP313" s="49"/>
      <c r="CQ313" s="49"/>
      <c r="CR313" s="49"/>
      <c r="CS313" s="49"/>
      <c r="CT313" s="49"/>
      <c r="CU313" s="49"/>
      <c r="CV313" s="49"/>
      <c r="CW313" s="49"/>
      <c r="CX313" s="49"/>
      <c r="CY313" s="14"/>
      <c r="CZ313" s="14"/>
      <c r="DA313" s="49"/>
      <c r="DB313" s="49"/>
      <c r="DC313" s="49"/>
      <c r="DD313" s="49"/>
      <c r="DE313" s="49"/>
      <c r="DF313" s="49"/>
      <c r="DG313" s="49"/>
      <c r="DH313" s="49"/>
      <c r="DI313" s="49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49"/>
      <c r="DU313" s="49"/>
      <c r="DV313" s="49"/>
      <c r="DW313" s="49"/>
      <c r="DX313" s="49"/>
      <c r="DY313" s="49"/>
      <c r="DZ313" s="49"/>
      <c r="EA313" s="49"/>
      <c r="EB313" s="49"/>
      <c r="EC313" s="49"/>
      <c r="ED313" s="49"/>
      <c r="EE313" s="49"/>
      <c r="EF313" s="49"/>
      <c r="EG313" s="49"/>
      <c r="EH313" s="49"/>
      <c r="EI313" s="49"/>
      <c r="EJ313" s="49"/>
      <c r="EK313" s="49"/>
      <c r="EL313" s="49"/>
      <c r="EM313" s="14"/>
      <c r="EN313" s="49"/>
      <c r="EO313" s="49"/>
      <c r="EP313" s="49"/>
      <c r="EQ313" s="49"/>
      <c r="ER313" s="49"/>
      <c r="ES313" s="49"/>
      <c r="ET313" s="49"/>
      <c r="EU313" s="49"/>
      <c r="EV313" s="49"/>
      <c r="EW313" s="49"/>
      <c r="EX313" s="49"/>
      <c r="EY313" s="49"/>
      <c r="EZ313" s="49"/>
      <c r="FA313" s="49"/>
      <c r="FB313" s="49"/>
      <c r="FC313" s="49"/>
      <c r="FD313" s="49"/>
      <c r="FE313" s="49"/>
      <c r="FF313" s="49"/>
      <c r="FG313" s="14"/>
      <c r="FH313" s="49"/>
      <c r="FI313" s="49"/>
      <c r="FJ313" s="14"/>
      <c r="FK313" s="42"/>
      <c r="FL313" s="42"/>
      <c r="FM313" s="42"/>
      <c r="FN313" s="42"/>
      <c r="FO313" s="42"/>
      <c r="FP313" s="42"/>
      <c r="FQ313" s="42"/>
      <c r="FR313" s="42"/>
      <c r="FS313" s="42"/>
      <c r="FT313" s="42"/>
      <c r="FU313" s="42"/>
      <c r="FV313" s="42"/>
      <c r="FW313" s="42"/>
      <c r="FX313" s="42"/>
      <c r="FY313" s="42"/>
      <c r="FZ313" s="44">
        <v>311</v>
      </c>
      <c r="GA313" s="44" t="str">
        <f t="shared" si="1332"/>
        <v>HJBFAGEK</v>
      </c>
      <c r="GB313" s="44" t="s">
        <v>160</v>
      </c>
      <c r="GC313" s="44" t="s">
        <v>159</v>
      </c>
      <c r="GD313" s="44" t="s">
        <v>146</v>
      </c>
      <c r="GE313" s="44" t="s">
        <v>109</v>
      </c>
      <c r="GF313" s="44" t="s">
        <v>145</v>
      </c>
      <c r="GG313" s="44" t="s">
        <v>149</v>
      </c>
      <c r="GH313" s="44" t="s">
        <v>148</v>
      </c>
      <c r="GI313" s="44" t="s">
        <v>151</v>
      </c>
      <c r="GJ313" s="100" t="str">
        <f t="shared" ref="GJ313:GQ313" si="1388">VLOOKUP(GB313,$FM$3:$FN$15,2,FALSE)</f>
        <v>Saudiarabien</v>
      </c>
      <c r="GK313" s="100" t="str">
        <f t="shared" si="1388"/>
        <v>Österrike</v>
      </c>
      <c r="GL313" s="100" t="str">
        <f t="shared" si="1388"/>
        <v>Qatar</v>
      </c>
      <c r="GM313" s="100" t="str">
        <f t="shared" si="1388"/>
        <v>Sverige</v>
      </c>
      <c r="GN313" s="100" t="str">
        <f t="shared" si="1388"/>
        <v>Sydkorea</v>
      </c>
      <c r="GO313" s="100" t="str">
        <f t="shared" si="1388"/>
        <v>Iran</v>
      </c>
      <c r="GP313" s="100" t="str">
        <f t="shared" si="1388"/>
        <v>Elfenbenskusten</v>
      </c>
      <c r="GQ313" s="100" t="str">
        <f t="shared" si="1388"/>
        <v>Uzbekistan</v>
      </c>
      <c r="GR313" s="42" t="str">
        <f t="shared" si="1334"/>
        <v/>
      </c>
      <c r="GS313" s="42"/>
      <c r="GT313" s="42"/>
      <c r="GU313" s="42"/>
      <c r="GV313" s="42"/>
      <c r="GW313" s="42"/>
      <c r="GX313" s="42"/>
    </row>
    <row r="314" spans="1:206" ht="14.25" customHeight="1" x14ac:dyDescent="0.35">
      <c r="A314" s="42"/>
      <c r="B314" s="43"/>
      <c r="C314" s="43"/>
      <c r="D314" s="43"/>
      <c r="E314" s="44"/>
      <c r="F314" s="43"/>
      <c r="G314" s="44"/>
      <c r="H314" s="44"/>
      <c r="I314" s="44"/>
      <c r="J314" s="57"/>
      <c r="K314" s="58"/>
      <c r="L314" s="158"/>
      <c r="M314" s="46"/>
      <c r="N314" s="46"/>
      <c r="O314" s="42"/>
      <c r="P314" s="42"/>
      <c r="Q314" s="42"/>
      <c r="R314" s="42"/>
      <c r="S314" s="42"/>
      <c r="T314" s="42"/>
      <c r="U314" s="42"/>
      <c r="V314" s="43"/>
      <c r="W314" s="42"/>
      <c r="X314" s="44"/>
      <c r="Y314" s="44"/>
      <c r="Z314" s="44"/>
      <c r="AA314" s="44"/>
      <c r="AB314" s="47"/>
      <c r="AC314" s="48"/>
      <c r="AD314" s="42"/>
      <c r="AE314" s="14"/>
      <c r="AF314" s="14"/>
      <c r="AG314" s="14"/>
      <c r="AH314" s="14"/>
      <c r="AI314" s="44"/>
      <c r="AJ314" s="44"/>
      <c r="AK314" s="44"/>
      <c r="AL314" s="57"/>
      <c r="AM314" s="58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9"/>
      <c r="BJ314" s="49"/>
      <c r="BK314" s="49"/>
      <c r="BL314" s="49"/>
      <c r="BM314" s="49"/>
      <c r="BN314" s="49"/>
      <c r="BO314" s="49"/>
      <c r="BP314" s="49"/>
      <c r="BQ314" s="49"/>
      <c r="BR314" s="14"/>
      <c r="BS314" s="14"/>
      <c r="BT314" s="14"/>
      <c r="BU314" s="49"/>
      <c r="BV314" s="49"/>
      <c r="BW314" s="49"/>
      <c r="BX314" s="49"/>
      <c r="BY314" s="49"/>
      <c r="BZ314" s="49"/>
      <c r="CA314" s="49"/>
      <c r="CB314" s="14"/>
      <c r="CC314" s="49"/>
      <c r="CD314" s="49"/>
      <c r="CE314" s="14"/>
      <c r="CF314" s="14"/>
      <c r="CG314" s="49"/>
      <c r="CH314" s="49"/>
      <c r="CI314" s="49"/>
      <c r="CJ314" s="49"/>
      <c r="CK314" s="49"/>
      <c r="CL314" s="49"/>
      <c r="CM314" s="49"/>
      <c r="CN314" s="49"/>
      <c r="CO314" s="49"/>
      <c r="CP314" s="49"/>
      <c r="CQ314" s="49"/>
      <c r="CR314" s="49"/>
      <c r="CS314" s="49"/>
      <c r="CT314" s="49"/>
      <c r="CU314" s="49"/>
      <c r="CV314" s="49"/>
      <c r="CW314" s="49"/>
      <c r="CX314" s="49"/>
      <c r="CY314" s="14"/>
      <c r="CZ314" s="14"/>
      <c r="DA314" s="49"/>
      <c r="DB314" s="49"/>
      <c r="DC314" s="49"/>
      <c r="DD314" s="49"/>
      <c r="DE314" s="49"/>
      <c r="DF314" s="49"/>
      <c r="DG314" s="49"/>
      <c r="DH314" s="49"/>
      <c r="DI314" s="49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49"/>
      <c r="DU314" s="49"/>
      <c r="DV314" s="49"/>
      <c r="DW314" s="49"/>
      <c r="DX314" s="49"/>
      <c r="DY314" s="49"/>
      <c r="DZ314" s="49"/>
      <c r="EA314" s="49"/>
      <c r="EB314" s="49"/>
      <c r="EC314" s="49"/>
      <c r="ED314" s="49"/>
      <c r="EE314" s="49"/>
      <c r="EF314" s="49"/>
      <c r="EG314" s="49"/>
      <c r="EH314" s="49"/>
      <c r="EI314" s="49"/>
      <c r="EJ314" s="49"/>
      <c r="EK314" s="49"/>
      <c r="EL314" s="49"/>
      <c r="EM314" s="14"/>
      <c r="EN314" s="49"/>
      <c r="EO314" s="49"/>
      <c r="EP314" s="49"/>
      <c r="EQ314" s="49"/>
      <c r="ER314" s="49"/>
      <c r="ES314" s="49"/>
      <c r="ET314" s="49"/>
      <c r="EU314" s="49"/>
      <c r="EV314" s="49"/>
      <c r="EW314" s="49"/>
      <c r="EX314" s="49"/>
      <c r="EY314" s="49"/>
      <c r="EZ314" s="49"/>
      <c r="FA314" s="49"/>
      <c r="FB314" s="49"/>
      <c r="FC314" s="49"/>
      <c r="FD314" s="49"/>
      <c r="FE314" s="49"/>
      <c r="FF314" s="49"/>
      <c r="FG314" s="14"/>
      <c r="FH314" s="49"/>
      <c r="FI314" s="49"/>
      <c r="FJ314" s="14"/>
      <c r="FK314" s="42"/>
      <c r="FL314" s="42"/>
      <c r="FM314" s="42"/>
      <c r="FN314" s="42"/>
      <c r="FO314" s="42"/>
      <c r="FP314" s="42"/>
      <c r="FQ314" s="42"/>
      <c r="FR314" s="42"/>
      <c r="FS314" s="42"/>
      <c r="FT314" s="42"/>
      <c r="FU314" s="42"/>
      <c r="FV314" s="42"/>
      <c r="FW314" s="42"/>
      <c r="FX314" s="42"/>
      <c r="FY314" s="42"/>
      <c r="FZ314" s="44">
        <v>312</v>
      </c>
      <c r="GA314" s="44" t="str">
        <f t="shared" si="1332"/>
        <v>EGBFAHLI</v>
      </c>
      <c r="GB314" s="44" t="s">
        <v>148</v>
      </c>
      <c r="GC314" s="44" t="s">
        <v>149</v>
      </c>
      <c r="GD314" s="44" t="s">
        <v>146</v>
      </c>
      <c r="GE314" s="44" t="s">
        <v>109</v>
      </c>
      <c r="GF314" s="44" t="s">
        <v>145</v>
      </c>
      <c r="GG314" s="44" t="s">
        <v>160</v>
      </c>
      <c r="GH314" s="44" t="s">
        <v>152</v>
      </c>
      <c r="GI314" s="44" t="s">
        <v>150</v>
      </c>
      <c r="GJ314" s="100" t="str">
        <f t="shared" ref="GJ314:GQ314" si="1389">VLOOKUP(GB314,$FM$3:$FN$15,2,FALSE)</f>
        <v>Elfenbenskusten</v>
      </c>
      <c r="GK314" s="100" t="str">
        <f t="shared" si="1389"/>
        <v>Iran</v>
      </c>
      <c r="GL314" s="100" t="str">
        <f t="shared" si="1389"/>
        <v>Qatar</v>
      </c>
      <c r="GM314" s="100" t="str">
        <f t="shared" si="1389"/>
        <v>Sverige</v>
      </c>
      <c r="GN314" s="100" t="str">
        <f t="shared" si="1389"/>
        <v>Sydkorea</v>
      </c>
      <c r="GO314" s="100" t="str">
        <f t="shared" si="1389"/>
        <v>Saudiarabien</v>
      </c>
      <c r="GP314" s="100" t="str">
        <f t="shared" si="1389"/>
        <v>Ghana</v>
      </c>
      <c r="GQ314" s="100" t="str">
        <f t="shared" si="1389"/>
        <v>Irak</v>
      </c>
      <c r="GR314" s="42" t="str">
        <f t="shared" si="1334"/>
        <v/>
      </c>
      <c r="GS314" s="42"/>
      <c r="GT314" s="42"/>
      <c r="GU314" s="42"/>
      <c r="GV314" s="42"/>
      <c r="GW314" s="42"/>
      <c r="GX314" s="42"/>
    </row>
    <row r="315" spans="1:206" ht="14.25" customHeight="1" x14ac:dyDescent="0.35">
      <c r="A315" s="42"/>
      <c r="B315" s="43"/>
      <c r="C315" s="43"/>
      <c r="D315" s="43"/>
      <c r="E315" s="44"/>
      <c r="F315" s="43"/>
      <c r="G315" s="44"/>
      <c r="H315" s="44"/>
      <c r="I315" s="44"/>
      <c r="J315" s="57"/>
      <c r="K315" s="58"/>
      <c r="L315" s="158"/>
      <c r="M315" s="46"/>
      <c r="N315" s="46"/>
      <c r="O315" s="42"/>
      <c r="P315" s="42"/>
      <c r="Q315" s="42"/>
      <c r="R315" s="42"/>
      <c r="S315" s="42"/>
      <c r="T315" s="42"/>
      <c r="U315" s="42"/>
      <c r="V315" s="43"/>
      <c r="W315" s="42"/>
      <c r="X315" s="44"/>
      <c r="Y315" s="44"/>
      <c r="Z315" s="44"/>
      <c r="AA315" s="44"/>
      <c r="AB315" s="47"/>
      <c r="AC315" s="48"/>
      <c r="AD315" s="42"/>
      <c r="AE315" s="14"/>
      <c r="AF315" s="14"/>
      <c r="AG315" s="14"/>
      <c r="AH315" s="14"/>
      <c r="AI315" s="44"/>
      <c r="AJ315" s="44"/>
      <c r="AK315" s="44"/>
      <c r="AL315" s="57"/>
      <c r="AM315" s="58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49"/>
      <c r="BQ315" s="49"/>
      <c r="BR315" s="14"/>
      <c r="BS315" s="14"/>
      <c r="BT315" s="14"/>
      <c r="BU315" s="49"/>
      <c r="BV315" s="49"/>
      <c r="BW315" s="49"/>
      <c r="BX315" s="49"/>
      <c r="BY315" s="49"/>
      <c r="BZ315" s="49"/>
      <c r="CA315" s="49"/>
      <c r="CB315" s="14"/>
      <c r="CC315" s="49"/>
      <c r="CD315" s="49"/>
      <c r="CE315" s="14"/>
      <c r="CF315" s="14"/>
      <c r="CG315" s="49"/>
      <c r="CH315" s="49"/>
      <c r="CI315" s="49"/>
      <c r="CJ315" s="49"/>
      <c r="CK315" s="49"/>
      <c r="CL315" s="49"/>
      <c r="CM315" s="49"/>
      <c r="CN315" s="49"/>
      <c r="CO315" s="49"/>
      <c r="CP315" s="49"/>
      <c r="CQ315" s="49"/>
      <c r="CR315" s="49"/>
      <c r="CS315" s="49"/>
      <c r="CT315" s="49"/>
      <c r="CU315" s="49"/>
      <c r="CV315" s="49"/>
      <c r="CW315" s="49"/>
      <c r="CX315" s="49"/>
      <c r="CY315" s="14"/>
      <c r="CZ315" s="14"/>
      <c r="DA315" s="49"/>
      <c r="DB315" s="49"/>
      <c r="DC315" s="49"/>
      <c r="DD315" s="49"/>
      <c r="DE315" s="49"/>
      <c r="DF315" s="49"/>
      <c r="DG315" s="49"/>
      <c r="DH315" s="49"/>
      <c r="DI315" s="49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49"/>
      <c r="DU315" s="49"/>
      <c r="DV315" s="49"/>
      <c r="DW315" s="49"/>
      <c r="DX315" s="49"/>
      <c r="DY315" s="49"/>
      <c r="DZ315" s="49"/>
      <c r="EA315" s="49"/>
      <c r="EB315" s="49"/>
      <c r="EC315" s="49"/>
      <c r="ED315" s="49"/>
      <c r="EE315" s="49"/>
      <c r="EF315" s="49"/>
      <c r="EG315" s="49"/>
      <c r="EH315" s="49"/>
      <c r="EI315" s="49"/>
      <c r="EJ315" s="49"/>
      <c r="EK315" s="49"/>
      <c r="EL315" s="49"/>
      <c r="EM315" s="14"/>
      <c r="EN315" s="49"/>
      <c r="EO315" s="49"/>
      <c r="EP315" s="49"/>
      <c r="EQ315" s="49"/>
      <c r="ER315" s="49"/>
      <c r="ES315" s="49"/>
      <c r="ET315" s="49"/>
      <c r="EU315" s="49"/>
      <c r="EV315" s="49"/>
      <c r="EW315" s="49"/>
      <c r="EX315" s="49"/>
      <c r="EY315" s="49"/>
      <c r="EZ315" s="49"/>
      <c r="FA315" s="49"/>
      <c r="FB315" s="49"/>
      <c r="FC315" s="49"/>
      <c r="FD315" s="49"/>
      <c r="FE315" s="49"/>
      <c r="FF315" s="49"/>
      <c r="FG315" s="14"/>
      <c r="FH315" s="49"/>
      <c r="FI315" s="49"/>
      <c r="FJ315" s="14"/>
      <c r="FK315" s="42"/>
      <c r="FL315" s="42"/>
      <c r="FM315" s="42"/>
      <c r="FN315" s="42"/>
      <c r="FO315" s="42"/>
      <c r="FP315" s="42"/>
      <c r="FQ315" s="42"/>
      <c r="FR315" s="42"/>
      <c r="FS315" s="42"/>
      <c r="FT315" s="42"/>
      <c r="FU315" s="42"/>
      <c r="FV315" s="42"/>
      <c r="FW315" s="42"/>
      <c r="FX315" s="42"/>
      <c r="FY315" s="42"/>
      <c r="FZ315" s="44">
        <v>313</v>
      </c>
      <c r="GA315" s="44" t="str">
        <f t="shared" si="1332"/>
        <v>EGBFAHIK</v>
      </c>
      <c r="GB315" s="44" t="s">
        <v>148</v>
      </c>
      <c r="GC315" s="44" t="s">
        <v>149</v>
      </c>
      <c r="GD315" s="44" t="s">
        <v>146</v>
      </c>
      <c r="GE315" s="44" t="s">
        <v>109</v>
      </c>
      <c r="GF315" s="44" t="s">
        <v>145</v>
      </c>
      <c r="GG315" s="44" t="s">
        <v>160</v>
      </c>
      <c r="GH315" s="44" t="s">
        <v>150</v>
      </c>
      <c r="GI315" s="44" t="s">
        <v>151</v>
      </c>
      <c r="GJ315" s="100" t="str">
        <f t="shared" ref="GJ315:GQ315" si="1390">VLOOKUP(GB315,$FM$3:$FN$15,2,FALSE)</f>
        <v>Elfenbenskusten</v>
      </c>
      <c r="GK315" s="100" t="str">
        <f t="shared" si="1390"/>
        <v>Iran</v>
      </c>
      <c r="GL315" s="100" t="str">
        <f t="shared" si="1390"/>
        <v>Qatar</v>
      </c>
      <c r="GM315" s="100" t="str">
        <f t="shared" si="1390"/>
        <v>Sverige</v>
      </c>
      <c r="GN315" s="100" t="str">
        <f t="shared" si="1390"/>
        <v>Sydkorea</v>
      </c>
      <c r="GO315" s="100" t="str">
        <f t="shared" si="1390"/>
        <v>Saudiarabien</v>
      </c>
      <c r="GP315" s="100" t="str">
        <f t="shared" si="1390"/>
        <v>Irak</v>
      </c>
      <c r="GQ315" s="100" t="str">
        <f t="shared" si="1390"/>
        <v>Uzbekistan</v>
      </c>
      <c r="GR315" s="42" t="str">
        <f t="shared" si="1334"/>
        <v/>
      </c>
      <c r="GS315" s="42"/>
      <c r="GT315" s="42"/>
      <c r="GU315" s="42"/>
      <c r="GV315" s="42"/>
      <c r="GW315" s="42"/>
      <c r="GX315" s="42"/>
    </row>
    <row r="316" spans="1:206" ht="14.25" customHeight="1" x14ac:dyDescent="0.35">
      <c r="A316" s="42"/>
      <c r="B316" s="43"/>
      <c r="C316" s="43"/>
      <c r="D316" s="43"/>
      <c r="E316" s="44"/>
      <c r="F316" s="43"/>
      <c r="G316" s="44"/>
      <c r="H316" s="44"/>
      <c r="I316" s="44"/>
      <c r="J316" s="57"/>
      <c r="K316" s="58"/>
      <c r="L316" s="158"/>
      <c r="M316" s="46"/>
      <c r="N316" s="46"/>
      <c r="O316" s="42"/>
      <c r="P316" s="42"/>
      <c r="Q316" s="42"/>
      <c r="R316" s="42"/>
      <c r="S316" s="42"/>
      <c r="T316" s="42"/>
      <c r="U316" s="42"/>
      <c r="V316" s="43"/>
      <c r="W316" s="42"/>
      <c r="X316" s="44"/>
      <c r="Y316" s="44"/>
      <c r="Z316" s="44"/>
      <c r="AA316" s="44"/>
      <c r="AB316" s="47"/>
      <c r="AC316" s="48"/>
      <c r="AD316" s="42"/>
      <c r="AE316" s="14"/>
      <c r="AF316" s="14"/>
      <c r="AG316" s="14"/>
      <c r="AH316" s="14"/>
      <c r="AI316" s="44"/>
      <c r="AJ316" s="44"/>
      <c r="AK316" s="44"/>
      <c r="AL316" s="57"/>
      <c r="AM316" s="58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49"/>
      <c r="BQ316" s="49"/>
      <c r="BR316" s="14"/>
      <c r="BS316" s="14"/>
      <c r="BT316" s="14"/>
      <c r="BU316" s="49"/>
      <c r="BV316" s="49"/>
      <c r="BW316" s="49"/>
      <c r="BX316" s="49"/>
      <c r="BY316" s="49"/>
      <c r="BZ316" s="49"/>
      <c r="CA316" s="49"/>
      <c r="CB316" s="14"/>
      <c r="CC316" s="49"/>
      <c r="CD316" s="49"/>
      <c r="CE316" s="14"/>
      <c r="CF316" s="14"/>
      <c r="CG316" s="49"/>
      <c r="CH316" s="49"/>
      <c r="CI316" s="49"/>
      <c r="CJ316" s="49"/>
      <c r="CK316" s="49"/>
      <c r="CL316" s="49"/>
      <c r="CM316" s="49"/>
      <c r="CN316" s="49"/>
      <c r="CO316" s="49"/>
      <c r="CP316" s="49"/>
      <c r="CQ316" s="49"/>
      <c r="CR316" s="49"/>
      <c r="CS316" s="49"/>
      <c r="CT316" s="49"/>
      <c r="CU316" s="49"/>
      <c r="CV316" s="49"/>
      <c r="CW316" s="49"/>
      <c r="CX316" s="49"/>
      <c r="CY316" s="14"/>
      <c r="CZ316" s="14"/>
      <c r="DA316" s="49"/>
      <c r="DB316" s="49"/>
      <c r="DC316" s="49"/>
      <c r="DD316" s="49"/>
      <c r="DE316" s="49"/>
      <c r="DF316" s="49"/>
      <c r="DG316" s="49"/>
      <c r="DH316" s="49"/>
      <c r="DI316" s="49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49"/>
      <c r="DU316" s="49"/>
      <c r="DV316" s="49"/>
      <c r="DW316" s="49"/>
      <c r="DX316" s="49"/>
      <c r="DY316" s="49"/>
      <c r="DZ316" s="49"/>
      <c r="EA316" s="49"/>
      <c r="EB316" s="49"/>
      <c r="EC316" s="49"/>
      <c r="ED316" s="49"/>
      <c r="EE316" s="49"/>
      <c r="EF316" s="49"/>
      <c r="EG316" s="49"/>
      <c r="EH316" s="49"/>
      <c r="EI316" s="49"/>
      <c r="EJ316" s="49"/>
      <c r="EK316" s="49"/>
      <c r="EL316" s="49"/>
      <c r="EM316" s="14"/>
      <c r="EN316" s="49"/>
      <c r="EO316" s="49"/>
      <c r="EP316" s="49"/>
      <c r="EQ316" s="49"/>
      <c r="ER316" s="49"/>
      <c r="ES316" s="49"/>
      <c r="ET316" s="49"/>
      <c r="EU316" s="49"/>
      <c r="EV316" s="49"/>
      <c r="EW316" s="49"/>
      <c r="EX316" s="49"/>
      <c r="EY316" s="49"/>
      <c r="EZ316" s="49"/>
      <c r="FA316" s="49"/>
      <c r="FB316" s="49"/>
      <c r="FC316" s="49"/>
      <c r="FD316" s="49"/>
      <c r="FE316" s="49"/>
      <c r="FF316" s="49"/>
      <c r="FG316" s="14"/>
      <c r="FH316" s="49"/>
      <c r="FI316" s="49"/>
      <c r="FJ316" s="14"/>
      <c r="FK316" s="42"/>
      <c r="FL316" s="42"/>
      <c r="FM316" s="42"/>
      <c r="FN316" s="42"/>
      <c r="FO316" s="42"/>
      <c r="FP316" s="42"/>
      <c r="FQ316" s="42"/>
      <c r="FR316" s="42"/>
      <c r="FS316" s="42"/>
      <c r="FT316" s="42"/>
      <c r="FU316" s="42"/>
      <c r="FV316" s="42"/>
      <c r="FW316" s="42"/>
      <c r="FX316" s="42"/>
      <c r="FY316" s="42"/>
      <c r="FZ316" s="44">
        <v>314</v>
      </c>
      <c r="GA316" s="44" t="str">
        <f t="shared" si="1332"/>
        <v>HJBFAGEI</v>
      </c>
      <c r="GB316" s="44" t="s">
        <v>160</v>
      </c>
      <c r="GC316" s="44" t="s">
        <v>159</v>
      </c>
      <c r="GD316" s="44" t="s">
        <v>146</v>
      </c>
      <c r="GE316" s="44" t="s">
        <v>109</v>
      </c>
      <c r="GF316" s="44" t="s">
        <v>145</v>
      </c>
      <c r="GG316" s="44" t="s">
        <v>149</v>
      </c>
      <c r="GH316" s="44" t="s">
        <v>148</v>
      </c>
      <c r="GI316" s="44" t="s">
        <v>150</v>
      </c>
      <c r="GJ316" s="100" t="str">
        <f t="shared" ref="GJ316:GQ316" si="1391">VLOOKUP(GB316,$FM$3:$FN$15,2,FALSE)</f>
        <v>Saudiarabien</v>
      </c>
      <c r="GK316" s="100" t="str">
        <f t="shared" si="1391"/>
        <v>Österrike</v>
      </c>
      <c r="GL316" s="100" t="str">
        <f t="shared" si="1391"/>
        <v>Qatar</v>
      </c>
      <c r="GM316" s="100" t="str">
        <f t="shared" si="1391"/>
        <v>Sverige</v>
      </c>
      <c r="GN316" s="100" t="str">
        <f t="shared" si="1391"/>
        <v>Sydkorea</v>
      </c>
      <c r="GO316" s="100" t="str">
        <f t="shared" si="1391"/>
        <v>Iran</v>
      </c>
      <c r="GP316" s="100" t="str">
        <f t="shared" si="1391"/>
        <v>Elfenbenskusten</v>
      </c>
      <c r="GQ316" s="100" t="str">
        <f t="shared" si="1391"/>
        <v>Irak</v>
      </c>
      <c r="GR316" s="42" t="str">
        <f t="shared" si="1334"/>
        <v/>
      </c>
      <c r="GS316" s="42"/>
      <c r="GT316" s="42"/>
      <c r="GU316" s="42"/>
      <c r="GV316" s="42"/>
      <c r="GW316" s="42"/>
      <c r="GX316" s="42"/>
    </row>
    <row r="317" spans="1:206" ht="14.25" customHeight="1" x14ac:dyDescent="0.35">
      <c r="A317" s="42"/>
      <c r="B317" s="43"/>
      <c r="C317" s="43"/>
      <c r="D317" s="43"/>
      <c r="E317" s="44"/>
      <c r="F317" s="43"/>
      <c r="G317" s="44"/>
      <c r="H317" s="44"/>
      <c r="I317" s="44"/>
      <c r="J317" s="57"/>
      <c r="K317" s="58"/>
      <c r="L317" s="158"/>
      <c r="M317" s="46"/>
      <c r="N317" s="46"/>
      <c r="O317" s="42"/>
      <c r="P317" s="42"/>
      <c r="Q317" s="42"/>
      <c r="R317" s="42"/>
      <c r="S317" s="42"/>
      <c r="T317" s="42"/>
      <c r="U317" s="42"/>
      <c r="V317" s="43"/>
      <c r="W317" s="42"/>
      <c r="X317" s="44"/>
      <c r="Y317" s="44"/>
      <c r="Z317" s="44"/>
      <c r="AA317" s="44"/>
      <c r="AB317" s="47"/>
      <c r="AC317" s="48"/>
      <c r="AD317" s="42"/>
      <c r="AE317" s="14"/>
      <c r="AF317" s="14"/>
      <c r="AG317" s="14"/>
      <c r="AH317" s="14"/>
      <c r="AI317" s="44"/>
      <c r="AJ317" s="44"/>
      <c r="AK317" s="44"/>
      <c r="AL317" s="57"/>
      <c r="AM317" s="58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49"/>
      <c r="BQ317" s="49"/>
      <c r="BR317" s="14"/>
      <c r="BS317" s="14"/>
      <c r="BT317" s="14"/>
      <c r="BU317" s="49"/>
      <c r="BV317" s="49"/>
      <c r="BW317" s="49"/>
      <c r="BX317" s="49"/>
      <c r="BY317" s="49"/>
      <c r="BZ317" s="49"/>
      <c r="CA317" s="49"/>
      <c r="CB317" s="14"/>
      <c r="CC317" s="49"/>
      <c r="CD317" s="49"/>
      <c r="CE317" s="14"/>
      <c r="CF317" s="14"/>
      <c r="CG317" s="49"/>
      <c r="CH317" s="49"/>
      <c r="CI317" s="49"/>
      <c r="CJ317" s="49"/>
      <c r="CK317" s="49"/>
      <c r="CL317" s="49"/>
      <c r="CM317" s="49"/>
      <c r="CN317" s="49"/>
      <c r="CO317" s="49"/>
      <c r="CP317" s="49"/>
      <c r="CQ317" s="49"/>
      <c r="CR317" s="49"/>
      <c r="CS317" s="49"/>
      <c r="CT317" s="49"/>
      <c r="CU317" s="49"/>
      <c r="CV317" s="49"/>
      <c r="CW317" s="49"/>
      <c r="CX317" s="49"/>
      <c r="CY317" s="14"/>
      <c r="CZ317" s="14"/>
      <c r="DA317" s="49"/>
      <c r="DB317" s="49"/>
      <c r="DC317" s="49"/>
      <c r="DD317" s="49"/>
      <c r="DE317" s="49"/>
      <c r="DF317" s="49"/>
      <c r="DG317" s="49"/>
      <c r="DH317" s="49"/>
      <c r="DI317" s="49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49"/>
      <c r="DU317" s="49"/>
      <c r="DV317" s="49"/>
      <c r="DW317" s="49"/>
      <c r="DX317" s="49"/>
      <c r="DY317" s="49"/>
      <c r="DZ317" s="49"/>
      <c r="EA317" s="49"/>
      <c r="EB317" s="49"/>
      <c r="EC317" s="49"/>
      <c r="ED317" s="49"/>
      <c r="EE317" s="49"/>
      <c r="EF317" s="49"/>
      <c r="EG317" s="49"/>
      <c r="EH317" s="49"/>
      <c r="EI317" s="49"/>
      <c r="EJ317" s="49"/>
      <c r="EK317" s="49"/>
      <c r="EL317" s="49"/>
      <c r="EM317" s="14"/>
      <c r="EN317" s="49"/>
      <c r="EO317" s="49"/>
      <c r="EP317" s="49"/>
      <c r="EQ317" s="49"/>
      <c r="ER317" s="49"/>
      <c r="ES317" s="49"/>
      <c r="ET317" s="49"/>
      <c r="EU317" s="49"/>
      <c r="EV317" s="49"/>
      <c r="EW317" s="49"/>
      <c r="EX317" s="49"/>
      <c r="EY317" s="49"/>
      <c r="EZ317" s="49"/>
      <c r="FA317" s="49"/>
      <c r="FB317" s="49"/>
      <c r="FC317" s="49"/>
      <c r="FD317" s="49"/>
      <c r="FE317" s="49"/>
      <c r="FF317" s="49"/>
      <c r="FG317" s="14"/>
      <c r="FH317" s="49"/>
      <c r="FI317" s="49"/>
      <c r="FJ317" s="14"/>
      <c r="FK317" s="42"/>
      <c r="FL317" s="42"/>
      <c r="FM317" s="42"/>
      <c r="FN317" s="42"/>
      <c r="FO317" s="42"/>
      <c r="FP317" s="42"/>
      <c r="FQ317" s="42"/>
      <c r="FR317" s="42"/>
      <c r="FS317" s="42"/>
      <c r="FT317" s="42"/>
      <c r="FU317" s="42"/>
      <c r="FV317" s="42"/>
      <c r="FW317" s="42"/>
      <c r="FX317" s="42"/>
      <c r="FY317" s="42"/>
      <c r="FZ317" s="44">
        <v>315</v>
      </c>
      <c r="GA317" s="44" t="str">
        <f t="shared" si="1332"/>
        <v>IJBDAHLK</v>
      </c>
      <c r="GB317" s="44" t="s">
        <v>150</v>
      </c>
      <c r="GC317" s="44" t="s">
        <v>159</v>
      </c>
      <c r="GD317" s="44" t="s">
        <v>146</v>
      </c>
      <c r="GE317" s="44" t="s">
        <v>147</v>
      </c>
      <c r="GF317" s="44" t="s">
        <v>145</v>
      </c>
      <c r="GG317" s="44" t="s">
        <v>160</v>
      </c>
      <c r="GH317" s="44" t="s">
        <v>152</v>
      </c>
      <c r="GI317" s="44" t="s">
        <v>151</v>
      </c>
      <c r="GJ317" s="100" t="str">
        <f t="shared" ref="GJ317:GQ317" si="1392">VLOOKUP(GB317,$FM$3:$FN$15,2,FALSE)</f>
        <v>Irak</v>
      </c>
      <c r="GK317" s="100" t="str">
        <f t="shared" si="1392"/>
        <v>Österrike</v>
      </c>
      <c r="GL317" s="100" t="str">
        <f t="shared" si="1392"/>
        <v>Qatar</v>
      </c>
      <c r="GM317" s="100" t="str">
        <f t="shared" si="1392"/>
        <v>Australien</v>
      </c>
      <c r="GN317" s="100" t="str">
        <f t="shared" si="1392"/>
        <v>Sydkorea</v>
      </c>
      <c r="GO317" s="100" t="str">
        <f t="shared" si="1392"/>
        <v>Saudiarabien</v>
      </c>
      <c r="GP317" s="100" t="str">
        <f t="shared" si="1392"/>
        <v>Ghana</v>
      </c>
      <c r="GQ317" s="100" t="str">
        <f t="shared" si="1392"/>
        <v>Uzbekistan</v>
      </c>
      <c r="GR317" s="42" t="str">
        <f t="shared" si="1334"/>
        <v/>
      </c>
      <c r="GS317" s="42"/>
      <c r="GT317" s="42"/>
      <c r="GU317" s="42"/>
      <c r="GV317" s="42"/>
      <c r="GW317" s="42"/>
      <c r="GX317" s="42"/>
    </row>
    <row r="318" spans="1:206" ht="14.25" customHeight="1" x14ac:dyDescent="0.35">
      <c r="A318" s="42"/>
      <c r="B318" s="43"/>
      <c r="C318" s="43"/>
      <c r="D318" s="43"/>
      <c r="E318" s="44"/>
      <c r="F318" s="43"/>
      <c r="G318" s="44"/>
      <c r="H318" s="44"/>
      <c r="I318" s="44"/>
      <c r="J318" s="57"/>
      <c r="K318" s="58"/>
      <c r="L318" s="158"/>
      <c r="M318" s="46"/>
      <c r="N318" s="46"/>
      <c r="O318" s="42"/>
      <c r="P318" s="42"/>
      <c r="Q318" s="42"/>
      <c r="R318" s="42"/>
      <c r="S318" s="42"/>
      <c r="T318" s="42"/>
      <c r="U318" s="42"/>
      <c r="V318" s="43"/>
      <c r="W318" s="42"/>
      <c r="X318" s="44"/>
      <c r="Y318" s="44"/>
      <c r="Z318" s="44"/>
      <c r="AA318" s="44"/>
      <c r="AB318" s="47"/>
      <c r="AC318" s="48"/>
      <c r="AD318" s="42"/>
      <c r="AE318" s="14"/>
      <c r="AF318" s="14"/>
      <c r="AG318" s="14"/>
      <c r="AH318" s="14"/>
      <c r="AI318" s="44"/>
      <c r="AJ318" s="44"/>
      <c r="AK318" s="44"/>
      <c r="AL318" s="57"/>
      <c r="AM318" s="58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49"/>
      <c r="BQ318" s="49"/>
      <c r="BR318" s="14"/>
      <c r="BS318" s="14"/>
      <c r="BT318" s="14"/>
      <c r="BU318" s="49"/>
      <c r="BV318" s="49"/>
      <c r="BW318" s="49"/>
      <c r="BX318" s="49"/>
      <c r="BY318" s="49"/>
      <c r="BZ318" s="49"/>
      <c r="CA318" s="49"/>
      <c r="CB318" s="14"/>
      <c r="CC318" s="49"/>
      <c r="CD318" s="49"/>
      <c r="CE318" s="14"/>
      <c r="CF318" s="14"/>
      <c r="CG318" s="49"/>
      <c r="CH318" s="49"/>
      <c r="CI318" s="49"/>
      <c r="CJ318" s="49"/>
      <c r="CK318" s="49"/>
      <c r="CL318" s="49"/>
      <c r="CM318" s="49"/>
      <c r="CN318" s="49"/>
      <c r="CO318" s="49"/>
      <c r="CP318" s="49"/>
      <c r="CQ318" s="49"/>
      <c r="CR318" s="49"/>
      <c r="CS318" s="49"/>
      <c r="CT318" s="49"/>
      <c r="CU318" s="49"/>
      <c r="CV318" s="49"/>
      <c r="CW318" s="49"/>
      <c r="CX318" s="49"/>
      <c r="CY318" s="14"/>
      <c r="CZ318" s="14"/>
      <c r="DA318" s="49"/>
      <c r="DB318" s="49"/>
      <c r="DC318" s="49"/>
      <c r="DD318" s="49"/>
      <c r="DE318" s="49"/>
      <c r="DF318" s="49"/>
      <c r="DG318" s="49"/>
      <c r="DH318" s="49"/>
      <c r="DI318" s="49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49"/>
      <c r="DU318" s="49"/>
      <c r="DV318" s="49"/>
      <c r="DW318" s="49"/>
      <c r="DX318" s="49"/>
      <c r="DY318" s="49"/>
      <c r="DZ318" s="49"/>
      <c r="EA318" s="49"/>
      <c r="EB318" s="49"/>
      <c r="EC318" s="49"/>
      <c r="ED318" s="49"/>
      <c r="EE318" s="49"/>
      <c r="EF318" s="49"/>
      <c r="EG318" s="49"/>
      <c r="EH318" s="49"/>
      <c r="EI318" s="49"/>
      <c r="EJ318" s="49"/>
      <c r="EK318" s="49"/>
      <c r="EL318" s="49"/>
      <c r="EM318" s="14"/>
      <c r="EN318" s="49"/>
      <c r="EO318" s="49"/>
      <c r="EP318" s="49"/>
      <c r="EQ318" s="49"/>
      <c r="ER318" s="49"/>
      <c r="ES318" s="49"/>
      <c r="ET318" s="49"/>
      <c r="EU318" s="49"/>
      <c r="EV318" s="49"/>
      <c r="EW318" s="49"/>
      <c r="EX318" s="49"/>
      <c r="EY318" s="49"/>
      <c r="EZ318" s="49"/>
      <c r="FA318" s="49"/>
      <c r="FB318" s="49"/>
      <c r="FC318" s="49"/>
      <c r="FD318" s="49"/>
      <c r="FE318" s="49"/>
      <c r="FF318" s="49"/>
      <c r="FG318" s="14"/>
      <c r="FH318" s="49"/>
      <c r="FI318" s="49"/>
      <c r="FJ318" s="14"/>
      <c r="FK318" s="42"/>
      <c r="FL318" s="42"/>
      <c r="FM318" s="42"/>
      <c r="FN318" s="42"/>
      <c r="FO318" s="42"/>
      <c r="FP318" s="42"/>
      <c r="FQ318" s="42"/>
      <c r="FR318" s="42"/>
      <c r="FS318" s="42"/>
      <c r="FT318" s="42"/>
      <c r="FU318" s="42"/>
      <c r="FV318" s="42"/>
      <c r="FW318" s="42"/>
      <c r="FX318" s="42"/>
      <c r="FY318" s="42"/>
      <c r="FZ318" s="44">
        <v>316</v>
      </c>
      <c r="GA318" s="44" t="str">
        <f t="shared" si="1332"/>
        <v>IJBDAGLK</v>
      </c>
      <c r="GB318" s="44" t="s">
        <v>150</v>
      </c>
      <c r="GC318" s="44" t="s">
        <v>159</v>
      </c>
      <c r="GD318" s="44" t="s">
        <v>146</v>
      </c>
      <c r="GE318" s="44" t="s">
        <v>147</v>
      </c>
      <c r="GF318" s="44" t="s">
        <v>145</v>
      </c>
      <c r="GG318" s="44" t="s">
        <v>149</v>
      </c>
      <c r="GH318" s="44" t="s">
        <v>152</v>
      </c>
      <c r="GI318" s="44" t="s">
        <v>151</v>
      </c>
      <c r="GJ318" s="100" t="str">
        <f t="shared" ref="GJ318:GQ318" si="1393">VLOOKUP(GB318,$FM$3:$FN$15,2,FALSE)</f>
        <v>Irak</v>
      </c>
      <c r="GK318" s="100" t="str">
        <f t="shared" si="1393"/>
        <v>Österrike</v>
      </c>
      <c r="GL318" s="100" t="str">
        <f t="shared" si="1393"/>
        <v>Qatar</v>
      </c>
      <c r="GM318" s="100" t="str">
        <f t="shared" si="1393"/>
        <v>Australien</v>
      </c>
      <c r="GN318" s="100" t="str">
        <f t="shared" si="1393"/>
        <v>Sydkorea</v>
      </c>
      <c r="GO318" s="100" t="str">
        <f t="shared" si="1393"/>
        <v>Iran</v>
      </c>
      <c r="GP318" s="100" t="str">
        <f t="shared" si="1393"/>
        <v>Ghana</v>
      </c>
      <c r="GQ318" s="100" t="str">
        <f t="shared" si="1393"/>
        <v>Uzbekistan</v>
      </c>
      <c r="GR318" s="42" t="str">
        <f t="shared" si="1334"/>
        <v/>
      </c>
      <c r="GS318" s="42"/>
      <c r="GT318" s="42"/>
      <c r="GU318" s="42"/>
      <c r="GV318" s="42"/>
      <c r="GW318" s="42"/>
      <c r="GX318" s="42"/>
    </row>
    <row r="319" spans="1:206" ht="14.25" customHeight="1" x14ac:dyDescent="0.35">
      <c r="A319" s="42"/>
      <c r="B319" s="43"/>
      <c r="C319" s="43"/>
      <c r="D319" s="43"/>
      <c r="E319" s="44"/>
      <c r="F319" s="43"/>
      <c r="G319" s="44"/>
      <c r="H319" s="44"/>
      <c r="I319" s="44"/>
      <c r="J319" s="57"/>
      <c r="K319" s="58"/>
      <c r="L319" s="158"/>
      <c r="M319" s="46"/>
      <c r="N319" s="46"/>
      <c r="O319" s="42"/>
      <c r="P319" s="42"/>
      <c r="Q319" s="42"/>
      <c r="R319" s="42"/>
      <c r="S319" s="42"/>
      <c r="T319" s="42"/>
      <c r="U319" s="42"/>
      <c r="V319" s="43"/>
      <c r="W319" s="42"/>
      <c r="X319" s="44"/>
      <c r="Y319" s="44"/>
      <c r="Z319" s="44"/>
      <c r="AA319" s="44"/>
      <c r="AB319" s="47"/>
      <c r="AC319" s="48"/>
      <c r="AD319" s="42"/>
      <c r="AE319" s="14"/>
      <c r="AF319" s="14"/>
      <c r="AG319" s="14"/>
      <c r="AH319" s="14"/>
      <c r="AI319" s="44"/>
      <c r="AJ319" s="44"/>
      <c r="AK319" s="44"/>
      <c r="AL319" s="57"/>
      <c r="AM319" s="58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49"/>
      <c r="BG319" s="49"/>
      <c r="BH319" s="49"/>
      <c r="BI319" s="49"/>
      <c r="BJ319" s="49"/>
      <c r="BK319" s="49"/>
      <c r="BL319" s="49"/>
      <c r="BM319" s="49"/>
      <c r="BN319" s="49"/>
      <c r="BO319" s="49"/>
      <c r="BP319" s="49"/>
      <c r="BQ319" s="49"/>
      <c r="BR319" s="14"/>
      <c r="BS319" s="14"/>
      <c r="BT319" s="14"/>
      <c r="BU319" s="49"/>
      <c r="BV319" s="49"/>
      <c r="BW319" s="49"/>
      <c r="BX319" s="49"/>
      <c r="BY319" s="49"/>
      <c r="BZ319" s="49"/>
      <c r="CA319" s="49"/>
      <c r="CB319" s="14"/>
      <c r="CC319" s="49"/>
      <c r="CD319" s="49"/>
      <c r="CE319" s="14"/>
      <c r="CF319" s="14"/>
      <c r="CG319" s="49"/>
      <c r="CH319" s="49"/>
      <c r="CI319" s="49"/>
      <c r="CJ319" s="49"/>
      <c r="CK319" s="49"/>
      <c r="CL319" s="49"/>
      <c r="CM319" s="49"/>
      <c r="CN319" s="49"/>
      <c r="CO319" s="49"/>
      <c r="CP319" s="49"/>
      <c r="CQ319" s="49"/>
      <c r="CR319" s="49"/>
      <c r="CS319" s="49"/>
      <c r="CT319" s="49"/>
      <c r="CU319" s="49"/>
      <c r="CV319" s="49"/>
      <c r="CW319" s="49"/>
      <c r="CX319" s="49"/>
      <c r="CY319" s="14"/>
      <c r="CZ319" s="14"/>
      <c r="DA319" s="49"/>
      <c r="DB319" s="49"/>
      <c r="DC319" s="49"/>
      <c r="DD319" s="49"/>
      <c r="DE319" s="49"/>
      <c r="DF319" s="49"/>
      <c r="DG319" s="49"/>
      <c r="DH319" s="49"/>
      <c r="DI319" s="49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49"/>
      <c r="DU319" s="49"/>
      <c r="DV319" s="49"/>
      <c r="DW319" s="49"/>
      <c r="DX319" s="49"/>
      <c r="DY319" s="49"/>
      <c r="DZ319" s="49"/>
      <c r="EA319" s="49"/>
      <c r="EB319" s="49"/>
      <c r="EC319" s="49"/>
      <c r="ED319" s="49"/>
      <c r="EE319" s="49"/>
      <c r="EF319" s="49"/>
      <c r="EG319" s="49"/>
      <c r="EH319" s="49"/>
      <c r="EI319" s="49"/>
      <c r="EJ319" s="49"/>
      <c r="EK319" s="49"/>
      <c r="EL319" s="49"/>
      <c r="EM319" s="14"/>
      <c r="EN319" s="49"/>
      <c r="EO319" s="49"/>
      <c r="EP319" s="49"/>
      <c r="EQ319" s="49"/>
      <c r="ER319" s="49"/>
      <c r="ES319" s="49"/>
      <c r="ET319" s="49"/>
      <c r="EU319" s="49"/>
      <c r="EV319" s="49"/>
      <c r="EW319" s="49"/>
      <c r="EX319" s="49"/>
      <c r="EY319" s="49"/>
      <c r="EZ319" s="49"/>
      <c r="FA319" s="49"/>
      <c r="FB319" s="49"/>
      <c r="FC319" s="49"/>
      <c r="FD319" s="49"/>
      <c r="FE319" s="49"/>
      <c r="FF319" s="49"/>
      <c r="FG319" s="14"/>
      <c r="FH319" s="49"/>
      <c r="FI319" s="49"/>
      <c r="FJ319" s="14"/>
      <c r="FK319" s="42"/>
      <c r="FL319" s="42"/>
      <c r="FM319" s="42"/>
      <c r="FN319" s="42"/>
      <c r="FO319" s="42"/>
      <c r="FP319" s="42"/>
      <c r="FQ319" s="42"/>
      <c r="FR319" s="42"/>
      <c r="FS319" s="42"/>
      <c r="FT319" s="42"/>
      <c r="FU319" s="42"/>
      <c r="FV319" s="42"/>
      <c r="FW319" s="42"/>
      <c r="FX319" s="42"/>
      <c r="FY319" s="42"/>
      <c r="FZ319" s="44">
        <v>317</v>
      </c>
      <c r="GA319" s="44" t="str">
        <f t="shared" si="1332"/>
        <v>HJBDAGLK</v>
      </c>
      <c r="GB319" s="44" t="s">
        <v>160</v>
      </c>
      <c r="GC319" s="44" t="s">
        <v>159</v>
      </c>
      <c r="GD319" s="44" t="s">
        <v>146</v>
      </c>
      <c r="GE319" s="44" t="s">
        <v>147</v>
      </c>
      <c r="GF319" s="44" t="s">
        <v>145</v>
      </c>
      <c r="GG319" s="44" t="s">
        <v>149</v>
      </c>
      <c r="GH319" s="44" t="s">
        <v>152</v>
      </c>
      <c r="GI319" s="44" t="s">
        <v>151</v>
      </c>
      <c r="GJ319" s="100" t="str">
        <f t="shared" ref="GJ319:GQ319" si="1394">VLOOKUP(GB319,$FM$3:$FN$15,2,FALSE)</f>
        <v>Saudiarabien</v>
      </c>
      <c r="GK319" s="100" t="str">
        <f t="shared" si="1394"/>
        <v>Österrike</v>
      </c>
      <c r="GL319" s="100" t="str">
        <f t="shared" si="1394"/>
        <v>Qatar</v>
      </c>
      <c r="GM319" s="100" t="str">
        <f t="shared" si="1394"/>
        <v>Australien</v>
      </c>
      <c r="GN319" s="100" t="str">
        <f t="shared" si="1394"/>
        <v>Sydkorea</v>
      </c>
      <c r="GO319" s="100" t="str">
        <f t="shared" si="1394"/>
        <v>Iran</v>
      </c>
      <c r="GP319" s="100" t="str">
        <f t="shared" si="1394"/>
        <v>Ghana</v>
      </c>
      <c r="GQ319" s="100" t="str">
        <f t="shared" si="1394"/>
        <v>Uzbekistan</v>
      </c>
      <c r="GR319" s="42" t="str">
        <f t="shared" si="1334"/>
        <v/>
      </c>
      <c r="GS319" s="42"/>
      <c r="GT319" s="42"/>
      <c r="GU319" s="42"/>
      <c r="GV319" s="42"/>
      <c r="GW319" s="42"/>
      <c r="GX319" s="42"/>
    </row>
    <row r="320" spans="1:206" ht="14.25" customHeight="1" x14ac:dyDescent="0.35">
      <c r="A320" s="42"/>
      <c r="B320" s="43"/>
      <c r="C320" s="43"/>
      <c r="D320" s="43"/>
      <c r="E320" s="44"/>
      <c r="F320" s="43"/>
      <c r="G320" s="44"/>
      <c r="H320" s="44"/>
      <c r="I320" s="44"/>
      <c r="J320" s="57"/>
      <c r="K320" s="58"/>
      <c r="L320" s="158"/>
      <c r="M320" s="46"/>
      <c r="N320" s="46"/>
      <c r="O320" s="42"/>
      <c r="P320" s="42"/>
      <c r="Q320" s="42"/>
      <c r="R320" s="42"/>
      <c r="S320" s="42"/>
      <c r="T320" s="42"/>
      <c r="U320" s="42"/>
      <c r="V320" s="43"/>
      <c r="W320" s="42"/>
      <c r="X320" s="44"/>
      <c r="Y320" s="44"/>
      <c r="Z320" s="44"/>
      <c r="AA320" s="44"/>
      <c r="AB320" s="47"/>
      <c r="AC320" s="48"/>
      <c r="AD320" s="42"/>
      <c r="AE320" s="14"/>
      <c r="AF320" s="14"/>
      <c r="AG320" s="14"/>
      <c r="AH320" s="14"/>
      <c r="AI320" s="44"/>
      <c r="AJ320" s="44"/>
      <c r="AK320" s="44"/>
      <c r="AL320" s="57"/>
      <c r="AM320" s="58"/>
      <c r="AN320" s="49"/>
      <c r="AO320" s="49"/>
      <c r="AP320" s="49"/>
      <c r="AQ320" s="49"/>
      <c r="AR320" s="49"/>
      <c r="AS320" s="49"/>
      <c r="AT320" s="49"/>
      <c r="AU320" s="49"/>
      <c r="AV320" s="49"/>
      <c r="AW320" s="49"/>
      <c r="AX320" s="49"/>
      <c r="AY320" s="49"/>
      <c r="AZ320" s="49"/>
      <c r="BA320" s="49"/>
      <c r="BB320" s="49"/>
      <c r="BC320" s="49"/>
      <c r="BD320" s="49"/>
      <c r="BE320" s="49"/>
      <c r="BF320" s="49"/>
      <c r="BG320" s="49"/>
      <c r="BH320" s="49"/>
      <c r="BI320" s="49"/>
      <c r="BJ320" s="49"/>
      <c r="BK320" s="49"/>
      <c r="BL320" s="49"/>
      <c r="BM320" s="49"/>
      <c r="BN320" s="49"/>
      <c r="BO320" s="49"/>
      <c r="BP320" s="49"/>
      <c r="BQ320" s="49"/>
      <c r="BR320" s="14"/>
      <c r="BS320" s="14"/>
      <c r="BT320" s="14"/>
      <c r="BU320" s="49"/>
      <c r="BV320" s="49"/>
      <c r="BW320" s="49"/>
      <c r="BX320" s="49"/>
      <c r="BY320" s="49"/>
      <c r="BZ320" s="49"/>
      <c r="CA320" s="49"/>
      <c r="CB320" s="14"/>
      <c r="CC320" s="49"/>
      <c r="CD320" s="49"/>
      <c r="CE320" s="14"/>
      <c r="CF320" s="14"/>
      <c r="CG320" s="49"/>
      <c r="CH320" s="49"/>
      <c r="CI320" s="49"/>
      <c r="CJ320" s="49"/>
      <c r="CK320" s="49"/>
      <c r="CL320" s="49"/>
      <c r="CM320" s="49"/>
      <c r="CN320" s="49"/>
      <c r="CO320" s="49"/>
      <c r="CP320" s="49"/>
      <c r="CQ320" s="49"/>
      <c r="CR320" s="49"/>
      <c r="CS320" s="49"/>
      <c r="CT320" s="49"/>
      <c r="CU320" s="49"/>
      <c r="CV320" s="49"/>
      <c r="CW320" s="49"/>
      <c r="CX320" s="49"/>
      <c r="CY320" s="14"/>
      <c r="CZ320" s="14"/>
      <c r="DA320" s="49"/>
      <c r="DB320" s="49"/>
      <c r="DC320" s="49"/>
      <c r="DD320" s="49"/>
      <c r="DE320" s="49"/>
      <c r="DF320" s="49"/>
      <c r="DG320" s="49"/>
      <c r="DH320" s="49"/>
      <c r="DI320" s="49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49"/>
      <c r="DU320" s="49"/>
      <c r="DV320" s="49"/>
      <c r="DW320" s="49"/>
      <c r="DX320" s="49"/>
      <c r="DY320" s="49"/>
      <c r="DZ320" s="49"/>
      <c r="EA320" s="49"/>
      <c r="EB320" s="49"/>
      <c r="EC320" s="49"/>
      <c r="ED320" s="49"/>
      <c r="EE320" s="49"/>
      <c r="EF320" s="49"/>
      <c r="EG320" s="49"/>
      <c r="EH320" s="49"/>
      <c r="EI320" s="49"/>
      <c r="EJ320" s="49"/>
      <c r="EK320" s="49"/>
      <c r="EL320" s="49"/>
      <c r="EM320" s="14"/>
      <c r="EN320" s="49"/>
      <c r="EO320" s="49"/>
      <c r="EP320" s="49"/>
      <c r="EQ320" s="49"/>
      <c r="ER320" s="49"/>
      <c r="ES320" s="49"/>
      <c r="ET320" s="49"/>
      <c r="EU320" s="49"/>
      <c r="EV320" s="49"/>
      <c r="EW320" s="49"/>
      <c r="EX320" s="49"/>
      <c r="EY320" s="49"/>
      <c r="EZ320" s="49"/>
      <c r="FA320" s="49"/>
      <c r="FB320" s="49"/>
      <c r="FC320" s="49"/>
      <c r="FD320" s="49"/>
      <c r="FE320" s="49"/>
      <c r="FF320" s="49"/>
      <c r="FG320" s="14"/>
      <c r="FH320" s="49"/>
      <c r="FI320" s="49"/>
      <c r="FJ320" s="14"/>
      <c r="FK320" s="42"/>
      <c r="FL320" s="42"/>
      <c r="FM320" s="42"/>
      <c r="FN320" s="42"/>
      <c r="FO320" s="42"/>
      <c r="FP320" s="42"/>
      <c r="FQ320" s="42"/>
      <c r="FR320" s="42"/>
      <c r="FS320" s="42"/>
      <c r="FT320" s="42"/>
      <c r="FU320" s="42"/>
      <c r="FV320" s="42"/>
      <c r="FW320" s="42"/>
      <c r="FX320" s="42"/>
      <c r="FY320" s="42"/>
      <c r="FZ320" s="44">
        <v>318</v>
      </c>
      <c r="GA320" s="44" t="str">
        <f t="shared" si="1332"/>
        <v>IGBDAHLK</v>
      </c>
      <c r="GB320" s="44" t="s">
        <v>150</v>
      </c>
      <c r="GC320" s="44" t="s">
        <v>149</v>
      </c>
      <c r="GD320" s="44" t="s">
        <v>146</v>
      </c>
      <c r="GE320" s="44" t="s">
        <v>147</v>
      </c>
      <c r="GF320" s="44" t="s">
        <v>145</v>
      </c>
      <c r="GG320" s="44" t="s">
        <v>160</v>
      </c>
      <c r="GH320" s="44" t="s">
        <v>152</v>
      </c>
      <c r="GI320" s="44" t="s">
        <v>151</v>
      </c>
      <c r="GJ320" s="100" t="str">
        <f t="shared" ref="GJ320:GQ320" si="1395">VLOOKUP(GB320,$FM$3:$FN$15,2,FALSE)</f>
        <v>Irak</v>
      </c>
      <c r="GK320" s="100" t="str">
        <f t="shared" si="1395"/>
        <v>Iran</v>
      </c>
      <c r="GL320" s="100" t="str">
        <f t="shared" si="1395"/>
        <v>Qatar</v>
      </c>
      <c r="GM320" s="100" t="str">
        <f t="shared" si="1395"/>
        <v>Australien</v>
      </c>
      <c r="GN320" s="100" t="str">
        <f t="shared" si="1395"/>
        <v>Sydkorea</v>
      </c>
      <c r="GO320" s="100" t="str">
        <f t="shared" si="1395"/>
        <v>Saudiarabien</v>
      </c>
      <c r="GP320" s="100" t="str">
        <f t="shared" si="1395"/>
        <v>Ghana</v>
      </c>
      <c r="GQ320" s="100" t="str">
        <f t="shared" si="1395"/>
        <v>Uzbekistan</v>
      </c>
      <c r="GR320" s="42" t="str">
        <f t="shared" si="1334"/>
        <v/>
      </c>
      <c r="GS320" s="42"/>
      <c r="GT320" s="42"/>
      <c r="GU320" s="42"/>
      <c r="GV320" s="42"/>
      <c r="GW320" s="42"/>
      <c r="GX320" s="42"/>
    </row>
    <row r="321" spans="1:206" ht="14.25" customHeight="1" x14ac:dyDescent="0.35">
      <c r="A321" s="42"/>
      <c r="B321" s="43"/>
      <c r="C321" s="43"/>
      <c r="D321" s="43"/>
      <c r="E321" s="44"/>
      <c r="F321" s="43"/>
      <c r="G321" s="44"/>
      <c r="H321" s="44"/>
      <c r="I321" s="44"/>
      <c r="J321" s="57"/>
      <c r="K321" s="58"/>
      <c r="L321" s="158"/>
      <c r="M321" s="46"/>
      <c r="N321" s="46"/>
      <c r="O321" s="42"/>
      <c r="P321" s="42"/>
      <c r="Q321" s="42"/>
      <c r="R321" s="42"/>
      <c r="S321" s="42"/>
      <c r="T321" s="42"/>
      <c r="U321" s="42"/>
      <c r="V321" s="43"/>
      <c r="W321" s="42"/>
      <c r="X321" s="44"/>
      <c r="Y321" s="44"/>
      <c r="Z321" s="44"/>
      <c r="AA321" s="44"/>
      <c r="AB321" s="47"/>
      <c r="AC321" s="48"/>
      <c r="AD321" s="42"/>
      <c r="AE321" s="14"/>
      <c r="AF321" s="14"/>
      <c r="AG321" s="14"/>
      <c r="AH321" s="14"/>
      <c r="AI321" s="44"/>
      <c r="AJ321" s="44"/>
      <c r="AK321" s="44"/>
      <c r="AL321" s="57"/>
      <c r="AM321" s="58"/>
      <c r="AN321" s="49"/>
      <c r="AO321" s="49"/>
      <c r="AP321" s="49"/>
      <c r="AQ321" s="49"/>
      <c r="AR321" s="49"/>
      <c r="AS321" s="49"/>
      <c r="AT321" s="49"/>
      <c r="AU321" s="49"/>
      <c r="AV321" s="49"/>
      <c r="AW321" s="49"/>
      <c r="AX321" s="49"/>
      <c r="AY321" s="49"/>
      <c r="AZ321" s="49"/>
      <c r="BA321" s="49"/>
      <c r="BB321" s="49"/>
      <c r="BC321" s="49"/>
      <c r="BD321" s="49"/>
      <c r="BE321" s="49"/>
      <c r="BF321" s="49"/>
      <c r="BG321" s="49"/>
      <c r="BH321" s="49"/>
      <c r="BI321" s="49"/>
      <c r="BJ321" s="49"/>
      <c r="BK321" s="49"/>
      <c r="BL321" s="49"/>
      <c r="BM321" s="49"/>
      <c r="BN321" s="49"/>
      <c r="BO321" s="49"/>
      <c r="BP321" s="49"/>
      <c r="BQ321" s="49"/>
      <c r="BR321" s="14"/>
      <c r="BS321" s="14"/>
      <c r="BT321" s="14"/>
      <c r="BU321" s="49"/>
      <c r="BV321" s="49"/>
      <c r="BW321" s="49"/>
      <c r="BX321" s="49"/>
      <c r="BY321" s="49"/>
      <c r="BZ321" s="49"/>
      <c r="CA321" s="49"/>
      <c r="CB321" s="14"/>
      <c r="CC321" s="49"/>
      <c r="CD321" s="49"/>
      <c r="CE321" s="14"/>
      <c r="CF321" s="14"/>
      <c r="CG321" s="49"/>
      <c r="CH321" s="49"/>
      <c r="CI321" s="49"/>
      <c r="CJ321" s="49"/>
      <c r="CK321" s="49"/>
      <c r="CL321" s="49"/>
      <c r="CM321" s="49"/>
      <c r="CN321" s="49"/>
      <c r="CO321" s="49"/>
      <c r="CP321" s="49"/>
      <c r="CQ321" s="49"/>
      <c r="CR321" s="49"/>
      <c r="CS321" s="49"/>
      <c r="CT321" s="49"/>
      <c r="CU321" s="49"/>
      <c r="CV321" s="49"/>
      <c r="CW321" s="49"/>
      <c r="CX321" s="49"/>
      <c r="CY321" s="14"/>
      <c r="CZ321" s="14"/>
      <c r="DA321" s="49"/>
      <c r="DB321" s="49"/>
      <c r="DC321" s="49"/>
      <c r="DD321" s="49"/>
      <c r="DE321" s="49"/>
      <c r="DF321" s="49"/>
      <c r="DG321" s="49"/>
      <c r="DH321" s="49"/>
      <c r="DI321" s="49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49"/>
      <c r="DU321" s="49"/>
      <c r="DV321" s="49"/>
      <c r="DW321" s="49"/>
      <c r="DX321" s="49"/>
      <c r="DY321" s="49"/>
      <c r="DZ321" s="49"/>
      <c r="EA321" s="49"/>
      <c r="EB321" s="49"/>
      <c r="EC321" s="49"/>
      <c r="ED321" s="49"/>
      <c r="EE321" s="49"/>
      <c r="EF321" s="49"/>
      <c r="EG321" s="49"/>
      <c r="EH321" s="49"/>
      <c r="EI321" s="49"/>
      <c r="EJ321" s="49"/>
      <c r="EK321" s="49"/>
      <c r="EL321" s="49"/>
      <c r="EM321" s="14"/>
      <c r="EN321" s="49"/>
      <c r="EO321" s="49"/>
      <c r="EP321" s="49"/>
      <c r="EQ321" s="49"/>
      <c r="ER321" s="49"/>
      <c r="ES321" s="49"/>
      <c r="ET321" s="49"/>
      <c r="EU321" s="49"/>
      <c r="EV321" s="49"/>
      <c r="EW321" s="49"/>
      <c r="EX321" s="49"/>
      <c r="EY321" s="49"/>
      <c r="EZ321" s="49"/>
      <c r="FA321" s="49"/>
      <c r="FB321" s="49"/>
      <c r="FC321" s="49"/>
      <c r="FD321" s="49"/>
      <c r="FE321" s="49"/>
      <c r="FF321" s="49"/>
      <c r="FG321" s="14"/>
      <c r="FH321" s="49"/>
      <c r="FI321" s="49"/>
      <c r="FJ321" s="14"/>
      <c r="FK321" s="42"/>
      <c r="FL321" s="42"/>
      <c r="FM321" s="42"/>
      <c r="FN321" s="42"/>
      <c r="FO321" s="42"/>
      <c r="FP321" s="42"/>
      <c r="FQ321" s="42"/>
      <c r="FR321" s="42"/>
      <c r="FS321" s="42"/>
      <c r="FT321" s="42"/>
      <c r="FU321" s="42"/>
      <c r="FV321" s="42"/>
      <c r="FW321" s="42"/>
      <c r="FX321" s="42"/>
      <c r="FY321" s="42"/>
      <c r="FZ321" s="44">
        <v>319</v>
      </c>
      <c r="GA321" s="44" t="str">
        <f t="shared" si="1332"/>
        <v>HJBDAGLI</v>
      </c>
      <c r="GB321" s="44" t="s">
        <v>160</v>
      </c>
      <c r="GC321" s="44" t="s">
        <v>159</v>
      </c>
      <c r="GD321" s="44" t="s">
        <v>146</v>
      </c>
      <c r="GE321" s="44" t="s">
        <v>147</v>
      </c>
      <c r="GF321" s="44" t="s">
        <v>145</v>
      </c>
      <c r="GG321" s="44" t="s">
        <v>149</v>
      </c>
      <c r="GH321" s="44" t="s">
        <v>152</v>
      </c>
      <c r="GI321" s="44" t="s">
        <v>150</v>
      </c>
      <c r="GJ321" s="100" t="str">
        <f t="shared" ref="GJ321:GQ321" si="1396">VLOOKUP(GB321,$FM$3:$FN$15,2,FALSE)</f>
        <v>Saudiarabien</v>
      </c>
      <c r="GK321" s="100" t="str">
        <f t="shared" si="1396"/>
        <v>Österrike</v>
      </c>
      <c r="GL321" s="100" t="str">
        <f t="shared" si="1396"/>
        <v>Qatar</v>
      </c>
      <c r="GM321" s="100" t="str">
        <f t="shared" si="1396"/>
        <v>Australien</v>
      </c>
      <c r="GN321" s="100" t="str">
        <f t="shared" si="1396"/>
        <v>Sydkorea</v>
      </c>
      <c r="GO321" s="100" t="str">
        <f t="shared" si="1396"/>
        <v>Iran</v>
      </c>
      <c r="GP321" s="100" t="str">
        <f t="shared" si="1396"/>
        <v>Ghana</v>
      </c>
      <c r="GQ321" s="100" t="str">
        <f t="shared" si="1396"/>
        <v>Irak</v>
      </c>
      <c r="GR321" s="42" t="str">
        <f t="shared" si="1334"/>
        <v/>
      </c>
      <c r="GS321" s="42"/>
      <c r="GT321" s="42"/>
      <c r="GU321" s="42"/>
      <c r="GV321" s="42"/>
      <c r="GW321" s="42"/>
      <c r="GX321" s="42"/>
    </row>
    <row r="322" spans="1:206" ht="14.25" customHeight="1" x14ac:dyDescent="0.35">
      <c r="A322" s="42"/>
      <c r="B322" s="43"/>
      <c r="C322" s="43"/>
      <c r="D322" s="43"/>
      <c r="E322" s="44"/>
      <c r="F322" s="43"/>
      <c r="G322" s="44"/>
      <c r="H322" s="44"/>
      <c r="I322" s="44"/>
      <c r="J322" s="57"/>
      <c r="K322" s="58"/>
      <c r="L322" s="158"/>
      <c r="M322" s="46"/>
      <c r="N322" s="46"/>
      <c r="O322" s="42"/>
      <c r="P322" s="42"/>
      <c r="Q322" s="42"/>
      <c r="R322" s="42"/>
      <c r="S322" s="42"/>
      <c r="T322" s="42"/>
      <c r="U322" s="42"/>
      <c r="V322" s="43"/>
      <c r="W322" s="42"/>
      <c r="X322" s="44"/>
      <c r="Y322" s="44"/>
      <c r="Z322" s="44"/>
      <c r="AA322" s="44"/>
      <c r="AB322" s="47"/>
      <c r="AC322" s="48"/>
      <c r="AD322" s="42"/>
      <c r="AE322" s="14"/>
      <c r="AF322" s="14"/>
      <c r="AG322" s="14"/>
      <c r="AH322" s="14"/>
      <c r="AI322" s="44"/>
      <c r="AJ322" s="44"/>
      <c r="AK322" s="44"/>
      <c r="AL322" s="57"/>
      <c r="AM322" s="58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49"/>
      <c r="BQ322" s="49"/>
      <c r="BR322" s="14"/>
      <c r="BS322" s="14"/>
      <c r="BT322" s="14"/>
      <c r="BU322" s="49"/>
      <c r="BV322" s="49"/>
      <c r="BW322" s="49"/>
      <c r="BX322" s="49"/>
      <c r="BY322" s="49"/>
      <c r="BZ322" s="49"/>
      <c r="CA322" s="49"/>
      <c r="CB322" s="14"/>
      <c r="CC322" s="49"/>
      <c r="CD322" s="49"/>
      <c r="CE322" s="14"/>
      <c r="CF322" s="14"/>
      <c r="CG322" s="49"/>
      <c r="CH322" s="49"/>
      <c r="CI322" s="49"/>
      <c r="CJ322" s="49"/>
      <c r="CK322" s="49"/>
      <c r="CL322" s="49"/>
      <c r="CM322" s="49"/>
      <c r="CN322" s="49"/>
      <c r="CO322" s="49"/>
      <c r="CP322" s="49"/>
      <c r="CQ322" s="49"/>
      <c r="CR322" s="49"/>
      <c r="CS322" s="49"/>
      <c r="CT322" s="49"/>
      <c r="CU322" s="49"/>
      <c r="CV322" s="49"/>
      <c r="CW322" s="49"/>
      <c r="CX322" s="49"/>
      <c r="CY322" s="14"/>
      <c r="CZ322" s="14"/>
      <c r="DA322" s="49"/>
      <c r="DB322" s="49"/>
      <c r="DC322" s="49"/>
      <c r="DD322" s="49"/>
      <c r="DE322" s="49"/>
      <c r="DF322" s="49"/>
      <c r="DG322" s="49"/>
      <c r="DH322" s="49"/>
      <c r="DI322" s="49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49"/>
      <c r="DU322" s="49"/>
      <c r="DV322" s="49"/>
      <c r="DW322" s="49"/>
      <c r="DX322" s="49"/>
      <c r="DY322" s="49"/>
      <c r="DZ322" s="49"/>
      <c r="EA322" s="49"/>
      <c r="EB322" s="49"/>
      <c r="EC322" s="49"/>
      <c r="ED322" s="49"/>
      <c r="EE322" s="49"/>
      <c r="EF322" s="49"/>
      <c r="EG322" s="49"/>
      <c r="EH322" s="49"/>
      <c r="EI322" s="49"/>
      <c r="EJ322" s="49"/>
      <c r="EK322" s="49"/>
      <c r="EL322" s="49"/>
      <c r="EM322" s="14"/>
      <c r="EN322" s="49"/>
      <c r="EO322" s="49"/>
      <c r="EP322" s="49"/>
      <c r="EQ322" s="49"/>
      <c r="ER322" s="49"/>
      <c r="ES322" s="49"/>
      <c r="ET322" s="49"/>
      <c r="EU322" s="49"/>
      <c r="EV322" s="49"/>
      <c r="EW322" s="49"/>
      <c r="EX322" s="49"/>
      <c r="EY322" s="49"/>
      <c r="EZ322" s="49"/>
      <c r="FA322" s="49"/>
      <c r="FB322" s="49"/>
      <c r="FC322" s="49"/>
      <c r="FD322" s="49"/>
      <c r="FE322" s="49"/>
      <c r="FF322" s="49"/>
      <c r="FG322" s="14"/>
      <c r="FH322" s="49"/>
      <c r="FI322" s="49"/>
      <c r="FJ322" s="14"/>
      <c r="FK322" s="42"/>
      <c r="FL322" s="42"/>
      <c r="FM322" s="42"/>
      <c r="FN322" s="42"/>
      <c r="FO322" s="42"/>
      <c r="FP322" s="42"/>
      <c r="FQ322" s="42"/>
      <c r="FR322" s="42"/>
      <c r="FS322" s="42"/>
      <c r="FT322" s="42"/>
      <c r="FU322" s="42"/>
      <c r="FV322" s="42"/>
      <c r="FW322" s="42"/>
      <c r="FX322" s="42"/>
      <c r="FY322" s="42"/>
      <c r="FZ322" s="44">
        <v>320</v>
      </c>
      <c r="GA322" s="44" t="str">
        <f t="shared" si="1332"/>
        <v>HJBDAGIK</v>
      </c>
      <c r="GB322" s="44" t="s">
        <v>160</v>
      </c>
      <c r="GC322" s="44" t="s">
        <v>159</v>
      </c>
      <c r="GD322" s="44" t="s">
        <v>146</v>
      </c>
      <c r="GE322" s="44" t="s">
        <v>147</v>
      </c>
      <c r="GF322" s="44" t="s">
        <v>145</v>
      </c>
      <c r="GG322" s="44" t="s">
        <v>149</v>
      </c>
      <c r="GH322" s="44" t="s">
        <v>150</v>
      </c>
      <c r="GI322" s="44" t="s">
        <v>151</v>
      </c>
      <c r="GJ322" s="100" t="str">
        <f t="shared" ref="GJ322:GQ322" si="1397">VLOOKUP(GB322,$FM$3:$FN$15,2,FALSE)</f>
        <v>Saudiarabien</v>
      </c>
      <c r="GK322" s="100" t="str">
        <f t="shared" si="1397"/>
        <v>Österrike</v>
      </c>
      <c r="GL322" s="100" t="str">
        <f t="shared" si="1397"/>
        <v>Qatar</v>
      </c>
      <c r="GM322" s="100" t="str">
        <f t="shared" si="1397"/>
        <v>Australien</v>
      </c>
      <c r="GN322" s="100" t="str">
        <f t="shared" si="1397"/>
        <v>Sydkorea</v>
      </c>
      <c r="GO322" s="100" t="str">
        <f t="shared" si="1397"/>
        <v>Iran</v>
      </c>
      <c r="GP322" s="100" t="str">
        <f t="shared" si="1397"/>
        <v>Irak</v>
      </c>
      <c r="GQ322" s="100" t="str">
        <f t="shared" si="1397"/>
        <v>Uzbekistan</v>
      </c>
      <c r="GR322" s="42" t="str">
        <f t="shared" si="1334"/>
        <v/>
      </c>
      <c r="GS322" s="42"/>
      <c r="GT322" s="42"/>
      <c r="GU322" s="42"/>
      <c r="GV322" s="42"/>
      <c r="GW322" s="42"/>
      <c r="GX322" s="42"/>
    </row>
    <row r="323" spans="1:206" ht="14.25" customHeight="1" x14ac:dyDescent="0.35">
      <c r="A323" s="42"/>
      <c r="B323" s="43"/>
      <c r="C323" s="43"/>
      <c r="D323" s="43"/>
      <c r="E323" s="44"/>
      <c r="F323" s="43"/>
      <c r="G323" s="44"/>
      <c r="H323" s="44"/>
      <c r="I323" s="44"/>
      <c r="J323" s="57"/>
      <c r="K323" s="58"/>
      <c r="L323" s="158"/>
      <c r="M323" s="46"/>
      <c r="N323" s="46"/>
      <c r="O323" s="42"/>
      <c r="P323" s="42"/>
      <c r="Q323" s="42"/>
      <c r="R323" s="42"/>
      <c r="S323" s="42"/>
      <c r="T323" s="42"/>
      <c r="U323" s="42"/>
      <c r="V323" s="43"/>
      <c r="W323" s="42"/>
      <c r="X323" s="44"/>
      <c r="Y323" s="44"/>
      <c r="Z323" s="44"/>
      <c r="AA323" s="44"/>
      <c r="AB323" s="47"/>
      <c r="AC323" s="48"/>
      <c r="AD323" s="42"/>
      <c r="AE323" s="14"/>
      <c r="AF323" s="14"/>
      <c r="AG323" s="14"/>
      <c r="AH323" s="14"/>
      <c r="AI323" s="44"/>
      <c r="AJ323" s="44"/>
      <c r="AK323" s="44"/>
      <c r="AL323" s="57"/>
      <c r="AM323" s="58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49"/>
      <c r="BQ323" s="49"/>
      <c r="BR323" s="14"/>
      <c r="BS323" s="14"/>
      <c r="BT323" s="14"/>
      <c r="BU323" s="49"/>
      <c r="BV323" s="49"/>
      <c r="BW323" s="49"/>
      <c r="BX323" s="49"/>
      <c r="BY323" s="49"/>
      <c r="BZ323" s="49"/>
      <c r="CA323" s="49"/>
      <c r="CB323" s="14"/>
      <c r="CC323" s="49"/>
      <c r="CD323" s="49"/>
      <c r="CE323" s="14"/>
      <c r="CF323" s="14"/>
      <c r="CG323" s="49"/>
      <c r="CH323" s="49"/>
      <c r="CI323" s="49"/>
      <c r="CJ323" s="49"/>
      <c r="CK323" s="49"/>
      <c r="CL323" s="49"/>
      <c r="CM323" s="49"/>
      <c r="CN323" s="49"/>
      <c r="CO323" s="49"/>
      <c r="CP323" s="49"/>
      <c r="CQ323" s="49"/>
      <c r="CR323" s="49"/>
      <c r="CS323" s="49"/>
      <c r="CT323" s="49"/>
      <c r="CU323" s="49"/>
      <c r="CV323" s="49"/>
      <c r="CW323" s="49"/>
      <c r="CX323" s="49"/>
      <c r="CY323" s="14"/>
      <c r="CZ323" s="14"/>
      <c r="DA323" s="49"/>
      <c r="DB323" s="49"/>
      <c r="DC323" s="49"/>
      <c r="DD323" s="49"/>
      <c r="DE323" s="49"/>
      <c r="DF323" s="49"/>
      <c r="DG323" s="49"/>
      <c r="DH323" s="49"/>
      <c r="DI323" s="49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49"/>
      <c r="DU323" s="49"/>
      <c r="DV323" s="49"/>
      <c r="DW323" s="49"/>
      <c r="DX323" s="49"/>
      <c r="DY323" s="49"/>
      <c r="DZ323" s="49"/>
      <c r="EA323" s="49"/>
      <c r="EB323" s="49"/>
      <c r="EC323" s="49"/>
      <c r="ED323" s="49"/>
      <c r="EE323" s="49"/>
      <c r="EF323" s="49"/>
      <c r="EG323" s="49"/>
      <c r="EH323" s="49"/>
      <c r="EI323" s="49"/>
      <c r="EJ323" s="49"/>
      <c r="EK323" s="49"/>
      <c r="EL323" s="49"/>
      <c r="EM323" s="14"/>
      <c r="EN323" s="49"/>
      <c r="EO323" s="49"/>
      <c r="EP323" s="49"/>
      <c r="EQ323" s="49"/>
      <c r="ER323" s="49"/>
      <c r="ES323" s="49"/>
      <c r="ET323" s="49"/>
      <c r="EU323" s="49"/>
      <c r="EV323" s="49"/>
      <c r="EW323" s="49"/>
      <c r="EX323" s="49"/>
      <c r="EY323" s="49"/>
      <c r="EZ323" s="49"/>
      <c r="FA323" s="49"/>
      <c r="FB323" s="49"/>
      <c r="FC323" s="49"/>
      <c r="FD323" s="49"/>
      <c r="FE323" s="49"/>
      <c r="FF323" s="49"/>
      <c r="FG323" s="14"/>
      <c r="FH323" s="49"/>
      <c r="FI323" s="49"/>
      <c r="FJ323" s="14"/>
      <c r="FK323" s="42"/>
      <c r="FL323" s="42"/>
      <c r="FM323" s="42"/>
      <c r="FN323" s="42"/>
      <c r="FO323" s="42"/>
      <c r="FP323" s="42"/>
      <c r="FQ323" s="42"/>
      <c r="FR323" s="42"/>
      <c r="FS323" s="42"/>
      <c r="FT323" s="42"/>
      <c r="FU323" s="42"/>
      <c r="FV323" s="42"/>
      <c r="FW323" s="42"/>
      <c r="FX323" s="42"/>
      <c r="FY323" s="42"/>
      <c r="FZ323" s="44">
        <v>321</v>
      </c>
      <c r="GA323" s="44" t="str">
        <f t="shared" si="1332"/>
        <v>IJBDAFLK</v>
      </c>
      <c r="GB323" s="44" t="s">
        <v>150</v>
      </c>
      <c r="GC323" s="44" t="s">
        <v>159</v>
      </c>
      <c r="GD323" s="44" t="s">
        <v>146</v>
      </c>
      <c r="GE323" s="44" t="s">
        <v>147</v>
      </c>
      <c r="GF323" s="44" t="s">
        <v>145</v>
      </c>
      <c r="GG323" s="44" t="s">
        <v>109</v>
      </c>
      <c r="GH323" s="44" t="s">
        <v>152</v>
      </c>
      <c r="GI323" s="44" t="s">
        <v>151</v>
      </c>
      <c r="GJ323" s="100" t="str">
        <f t="shared" ref="GJ323:GQ323" si="1398">VLOOKUP(GB323,$FM$3:$FN$15,2,FALSE)</f>
        <v>Irak</v>
      </c>
      <c r="GK323" s="100" t="str">
        <f t="shared" si="1398"/>
        <v>Österrike</v>
      </c>
      <c r="GL323" s="100" t="str">
        <f t="shared" si="1398"/>
        <v>Qatar</v>
      </c>
      <c r="GM323" s="100" t="str">
        <f t="shared" si="1398"/>
        <v>Australien</v>
      </c>
      <c r="GN323" s="100" t="str">
        <f t="shared" si="1398"/>
        <v>Sydkorea</v>
      </c>
      <c r="GO323" s="100" t="str">
        <f t="shared" si="1398"/>
        <v>Sverige</v>
      </c>
      <c r="GP323" s="100" t="str">
        <f t="shared" si="1398"/>
        <v>Ghana</v>
      </c>
      <c r="GQ323" s="100" t="str">
        <f t="shared" si="1398"/>
        <v>Uzbekistan</v>
      </c>
      <c r="GR323" s="42" t="str">
        <f t="shared" si="1334"/>
        <v/>
      </c>
      <c r="GS323" s="42"/>
      <c r="GT323" s="42"/>
      <c r="GU323" s="42"/>
      <c r="GV323" s="42"/>
      <c r="GW323" s="42"/>
      <c r="GX323" s="42"/>
    </row>
    <row r="324" spans="1:206" ht="14.25" customHeight="1" x14ac:dyDescent="0.35">
      <c r="A324" s="42"/>
      <c r="B324" s="43"/>
      <c r="C324" s="43"/>
      <c r="D324" s="43"/>
      <c r="E324" s="44"/>
      <c r="F324" s="43"/>
      <c r="G324" s="44"/>
      <c r="H324" s="44"/>
      <c r="I324" s="44"/>
      <c r="J324" s="57"/>
      <c r="K324" s="58"/>
      <c r="L324" s="158"/>
      <c r="M324" s="46"/>
      <c r="N324" s="46"/>
      <c r="O324" s="42"/>
      <c r="P324" s="42"/>
      <c r="Q324" s="42"/>
      <c r="R324" s="42"/>
      <c r="S324" s="42"/>
      <c r="T324" s="42"/>
      <c r="U324" s="42"/>
      <c r="V324" s="43"/>
      <c r="W324" s="42"/>
      <c r="X324" s="44"/>
      <c r="Y324" s="44"/>
      <c r="Z324" s="44"/>
      <c r="AA324" s="44"/>
      <c r="AB324" s="47"/>
      <c r="AC324" s="48"/>
      <c r="AD324" s="42"/>
      <c r="AE324" s="14"/>
      <c r="AF324" s="14"/>
      <c r="AG324" s="14"/>
      <c r="AH324" s="14"/>
      <c r="AI324" s="44"/>
      <c r="AJ324" s="44"/>
      <c r="AK324" s="44"/>
      <c r="AL324" s="57"/>
      <c r="AM324" s="58"/>
      <c r="AN324" s="49"/>
      <c r="AO324" s="49"/>
      <c r="AP324" s="49"/>
      <c r="AQ324" s="49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49"/>
      <c r="BQ324" s="49"/>
      <c r="BR324" s="14"/>
      <c r="BS324" s="14"/>
      <c r="BT324" s="14"/>
      <c r="BU324" s="49"/>
      <c r="BV324" s="49"/>
      <c r="BW324" s="49"/>
      <c r="BX324" s="49"/>
      <c r="BY324" s="49"/>
      <c r="BZ324" s="49"/>
      <c r="CA324" s="49"/>
      <c r="CB324" s="14"/>
      <c r="CC324" s="49"/>
      <c r="CD324" s="49"/>
      <c r="CE324" s="14"/>
      <c r="CF324" s="14"/>
      <c r="CG324" s="49"/>
      <c r="CH324" s="49"/>
      <c r="CI324" s="49"/>
      <c r="CJ324" s="49"/>
      <c r="CK324" s="49"/>
      <c r="CL324" s="49"/>
      <c r="CM324" s="49"/>
      <c r="CN324" s="49"/>
      <c r="CO324" s="49"/>
      <c r="CP324" s="49"/>
      <c r="CQ324" s="49"/>
      <c r="CR324" s="49"/>
      <c r="CS324" s="49"/>
      <c r="CT324" s="49"/>
      <c r="CU324" s="49"/>
      <c r="CV324" s="49"/>
      <c r="CW324" s="49"/>
      <c r="CX324" s="49"/>
      <c r="CY324" s="14"/>
      <c r="CZ324" s="14"/>
      <c r="DA324" s="49"/>
      <c r="DB324" s="49"/>
      <c r="DC324" s="49"/>
      <c r="DD324" s="49"/>
      <c r="DE324" s="49"/>
      <c r="DF324" s="49"/>
      <c r="DG324" s="49"/>
      <c r="DH324" s="49"/>
      <c r="DI324" s="49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49"/>
      <c r="DU324" s="49"/>
      <c r="DV324" s="49"/>
      <c r="DW324" s="49"/>
      <c r="DX324" s="49"/>
      <c r="DY324" s="49"/>
      <c r="DZ324" s="49"/>
      <c r="EA324" s="49"/>
      <c r="EB324" s="49"/>
      <c r="EC324" s="49"/>
      <c r="ED324" s="49"/>
      <c r="EE324" s="49"/>
      <c r="EF324" s="49"/>
      <c r="EG324" s="49"/>
      <c r="EH324" s="49"/>
      <c r="EI324" s="49"/>
      <c r="EJ324" s="49"/>
      <c r="EK324" s="49"/>
      <c r="EL324" s="49"/>
      <c r="EM324" s="14"/>
      <c r="EN324" s="49"/>
      <c r="EO324" s="49"/>
      <c r="EP324" s="49"/>
      <c r="EQ324" s="49"/>
      <c r="ER324" s="49"/>
      <c r="ES324" s="49"/>
      <c r="ET324" s="49"/>
      <c r="EU324" s="49"/>
      <c r="EV324" s="49"/>
      <c r="EW324" s="49"/>
      <c r="EX324" s="49"/>
      <c r="EY324" s="49"/>
      <c r="EZ324" s="49"/>
      <c r="FA324" s="49"/>
      <c r="FB324" s="49"/>
      <c r="FC324" s="49"/>
      <c r="FD324" s="49"/>
      <c r="FE324" s="49"/>
      <c r="FF324" s="49"/>
      <c r="FG324" s="14"/>
      <c r="FH324" s="49"/>
      <c r="FI324" s="49"/>
      <c r="FJ324" s="14"/>
      <c r="FK324" s="42"/>
      <c r="FL324" s="42"/>
      <c r="FM324" s="42"/>
      <c r="FN324" s="42"/>
      <c r="FO324" s="42"/>
      <c r="FP324" s="42"/>
      <c r="FQ324" s="42"/>
      <c r="FR324" s="42"/>
      <c r="FS324" s="42"/>
      <c r="FT324" s="42"/>
      <c r="FU324" s="42"/>
      <c r="FV324" s="42"/>
      <c r="FW324" s="42"/>
      <c r="FX324" s="42"/>
      <c r="FY324" s="42"/>
      <c r="FZ324" s="44">
        <v>322</v>
      </c>
      <c r="GA324" s="44" t="str">
        <f t="shared" si="1332"/>
        <v>HJBDAFLK</v>
      </c>
      <c r="GB324" s="44" t="s">
        <v>160</v>
      </c>
      <c r="GC324" s="44" t="s">
        <v>159</v>
      </c>
      <c r="GD324" s="44" t="s">
        <v>146</v>
      </c>
      <c r="GE324" s="44" t="s">
        <v>147</v>
      </c>
      <c r="GF324" s="44" t="s">
        <v>145</v>
      </c>
      <c r="GG324" s="44" t="s">
        <v>109</v>
      </c>
      <c r="GH324" s="44" t="s">
        <v>152</v>
      </c>
      <c r="GI324" s="44" t="s">
        <v>151</v>
      </c>
      <c r="GJ324" s="100" t="str">
        <f t="shared" ref="GJ324:GQ324" si="1399">VLOOKUP(GB324,$FM$3:$FN$15,2,FALSE)</f>
        <v>Saudiarabien</v>
      </c>
      <c r="GK324" s="100" t="str">
        <f t="shared" si="1399"/>
        <v>Österrike</v>
      </c>
      <c r="GL324" s="100" t="str">
        <f t="shared" si="1399"/>
        <v>Qatar</v>
      </c>
      <c r="GM324" s="100" t="str">
        <f t="shared" si="1399"/>
        <v>Australien</v>
      </c>
      <c r="GN324" s="100" t="str">
        <f t="shared" si="1399"/>
        <v>Sydkorea</v>
      </c>
      <c r="GO324" s="100" t="str">
        <f t="shared" si="1399"/>
        <v>Sverige</v>
      </c>
      <c r="GP324" s="100" t="str">
        <f t="shared" si="1399"/>
        <v>Ghana</v>
      </c>
      <c r="GQ324" s="100" t="str">
        <f t="shared" si="1399"/>
        <v>Uzbekistan</v>
      </c>
      <c r="GR324" s="42" t="str">
        <f t="shared" si="1334"/>
        <v/>
      </c>
      <c r="GS324" s="42"/>
      <c r="GT324" s="42"/>
      <c r="GU324" s="42"/>
      <c r="GV324" s="42"/>
      <c r="GW324" s="42"/>
      <c r="GX324" s="42"/>
    </row>
    <row r="325" spans="1:206" ht="14.25" customHeight="1" x14ac:dyDescent="0.35">
      <c r="A325" s="42"/>
      <c r="B325" s="43"/>
      <c r="C325" s="43"/>
      <c r="D325" s="43"/>
      <c r="E325" s="44"/>
      <c r="F325" s="43"/>
      <c r="G325" s="44"/>
      <c r="H325" s="44"/>
      <c r="I325" s="44"/>
      <c r="J325" s="57"/>
      <c r="K325" s="58"/>
      <c r="L325" s="158"/>
      <c r="M325" s="46"/>
      <c r="N325" s="46"/>
      <c r="O325" s="42"/>
      <c r="P325" s="42"/>
      <c r="Q325" s="42"/>
      <c r="R325" s="42"/>
      <c r="S325" s="42"/>
      <c r="T325" s="42"/>
      <c r="U325" s="42"/>
      <c r="V325" s="43"/>
      <c r="W325" s="42"/>
      <c r="X325" s="44"/>
      <c r="Y325" s="44"/>
      <c r="Z325" s="44"/>
      <c r="AA325" s="44"/>
      <c r="AB325" s="47"/>
      <c r="AC325" s="48"/>
      <c r="AD325" s="42"/>
      <c r="AE325" s="14"/>
      <c r="AF325" s="14"/>
      <c r="AG325" s="14"/>
      <c r="AH325" s="14"/>
      <c r="AI325" s="44"/>
      <c r="AJ325" s="44"/>
      <c r="AK325" s="44"/>
      <c r="AL325" s="57"/>
      <c r="AM325" s="58"/>
      <c r="AN325" s="49"/>
      <c r="AO325" s="49"/>
      <c r="AP325" s="49"/>
      <c r="AQ325" s="49"/>
      <c r="AR325" s="49"/>
      <c r="AS325" s="49"/>
      <c r="AT325" s="49"/>
      <c r="AU325" s="49"/>
      <c r="AV325" s="49"/>
      <c r="AW325" s="49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49"/>
      <c r="BQ325" s="49"/>
      <c r="BR325" s="14"/>
      <c r="BS325" s="14"/>
      <c r="BT325" s="14"/>
      <c r="BU325" s="49"/>
      <c r="BV325" s="49"/>
      <c r="BW325" s="49"/>
      <c r="BX325" s="49"/>
      <c r="BY325" s="49"/>
      <c r="BZ325" s="49"/>
      <c r="CA325" s="49"/>
      <c r="CB325" s="14"/>
      <c r="CC325" s="49"/>
      <c r="CD325" s="49"/>
      <c r="CE325" s="14"/>
      <c r="CF325" s="14"/>
      <c r="CG325" s="49"/>
      <c r="CH325" s="49"/>
      <c r="CI325" s="49"/>
      <c r="CJ325" s="49"/>
      <c r="CK325" s="49"/>
      <c r="CL325" s="49"/>
      <c r="CM325" s="49"/>
      <c r="CN325" s="49"/>
      <c r="CO325" s="49"/>
      <c r="CP325" s="49"/>
      <c r="CQ325" s="49"/>
      <c r="CR325" s="49"/>
      <c r="CS325" s="49"/>
      <c r="CT325" s="49"/>
      <c r="CU325" s="49"/>
      <c r="CV325" s="49"/>
      <c r="CW325" s="49"/>
      <c r="CX325" s="49"/>
      <c r="CY325" s="14"/>
      <c r="CZ325" s="14"/>
      <c r="DA325" s="49"/>
      <c r="DB325" s="49"/>
      <c r="DC325" s="49"/>
      <c r="DD325" s="49"/>
      <c r="DE325" s="49"/>
      <c r="DF325" s="49"/>
      <c r="DG325" s="49"/>
      <c r="DH325" s="49"/>
      <c r="DI325" s="49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49"/>
      <c r="DU325" s="49"/>
      <c r="DV325" s="49"/>
      <c r="DW325" s="49"/>
      <c r="DX325" s="49"/>
      <c r="DY325" s="49"/>
      <c r="DZ325" s="49"/>
      <c r="EA325" s="49"/>
      <c r="EB325" s="49"/>
      <c r="EC325" s="49"/>
      <c r="ED325" s="49"/>
      <c r="EE325" s="49"/>
      <c r="EF325" s="49"/>
      <c r="EG325" s="49"/>
      <c r="EH325" s="49"/>
      <c r="EI325" s="49"/>
      <c r="EJ325" s="49"/>
      <c r="EK325" s="49"/>
      <c r="EL325" s="49"/>
      <c r="EM325" s="14"/>
      <c r="EN325" s="49"/>
      <c r="EO325" s="49"/>
      <c r="EP325" s="49"/>
      <c r="EQ325" s="49"/>
      <c r="ER325" s="49"/>
      <c r="ES325" s="49"/>
      <c r="ET325" s="49"/>
      <c r="EU325" s="49"/>
      <c r="EV325" s="49"/>
      <c r="EW325" s="49"/>
      <c r="EX325" s="49"/>
      <c r="EY325" s="49"/>
      <c r="EZ325" s="49"/>
      <c r="FA325" s="49"/>
      <c r="FB325" s="49"/>
      <c r="FC325" s="49"/>
      <c r="FD325" s="49"/>
      <c r="FE325" s="49"/>
      <c r="FF325" s="49"/>
      <c r="FG325" s="14"/>
      <c r="FH325" s="49"/>
      <c r="FI325" s="49"/>
      <c r="FJ325" s="14"/>
      <c r="FK325" s="42"/>
      <c r="FL325" s="42"/>
      <c r="FM325" s="42"/>
      <c r="FN325" s="42"/>
      <c r="FO325" s="42"/>
      <c r="FP325" s="42"/>
      <c r="FQ325" s="42"/>
      <c r="FR325" s="42"/>
      <c r="FS325" s="42"/>
      <c r="FT325" s="42"/>
      <c r="FU325" s="42"/>
      <c r="FV325" s="42"/>
      <c r="FW325" s="42"/>
      <c r="FX325" s="42"/>
      <c r="FY325" s="42"/>
      <c r="FZ325" s="44">
        <v>323</v>
      </c>
      <c r="GA325" s="44" t="str">
        <f t="shared" si="1332"/>
        <v>HIBDAFLK</v>
      </c>
      <c r="GB325" s="44" t="s">
        <v>160</v>
      </c>
      <c r="GC325" s="44" t="s">
        <v>150</v>
      </c>
      <c r="GD325" s="44" t="s">
        <v>146</v>
      </c>
      <c r="GE325" s="44" t="s">
        <v>147</v>
      </c>
      <c r="GF325" s="44" t="s">
        <v>145</v>
      </c>
      <c r="GG325" s="44" t="s">
        <v>109</v>
      </c>
      <c r="GH325" s="44" t="s">
        <v>152</v>
      </c>
      <c r="GI325" s="44" t="s">
        <v>151</v>
      </c>
      <c r="GJ325" s="100" t="str">
        <f t="shared" ref="GJ325:GQ325" si="1400">VLOOKUP(GB325,$FM$3:$FN$15,2,FALSE)</f>
        <v>Saudiarabien</v>
      </c>
      <c r="GK325" s="100" t="str">
        <f t="shared" si="1400"/>
        <v>Irak</v>
      </c>
      <c r="GL325" s="100" t="str">
        <f t="shared" si="1400"/>
        <v>Qatar</v>
      </c>
      <c r="GM325" s="100" t="str">
        <f t="shared" si="1400"/>
        <v>Australien</v>
      </c>
      <c r="GN325" s="100" t="str">
        <f t="shared" si="1400"/>
        <v>Sydkorea</v>
      </c>
      <c r="GO325" s="100" t="str">
        <f t="shared" si="1400"/>
        <v>Sverige</v>
      </c>
      <c r="GP325" s="100" t="str">
        <f t="shared" si="1400"/>
        <v>Ghana</v>
      </c>
      <c r="GQ325" s="100" t="str">
        <f t="shared" si="1400"/>
        <v>Uzbekistan</v>
      </c>
      <c r="GR325" s="42" t="str">
        <f t="shared" si="1334"/>
        <v/>
      </c>
      <c r="GS325" s="42"/>
      <c r="GT325" s="42"/>
      <c r="GU325" s="42"/>
      <c r="GV325" s="42"/>
      <c r="GW325" s="42"/>
      <c r="GX325" s="42"/>
    </row>
    <row r="326" spans="1:206" ht="14.25" customHeight="1" x14ac:dyDescent="0.35">
      <c r="A326" s="42"/>
      <c r="B326" s="43"/>
      <c r="C326" s="43"/>
      <c r="D326" s="43"/>
      <c r="E326" s="44"/>
      <c r="F326" s="43"/>
      <c r="G326" s="44"/>
      <c r="H326" s="44"/>
      <c r="I326" s="44"/>
      <c r="J326" s="57"/>
      <c r="K326" s="58"/>
      <c r="L326" s="158"/>
      <c r="M326" s="46"/>
      <c r="N326" s="46"/>
      <c r="O326" s="42"/>
      <c r="P326" s="42"/>
      <c r="Q326" s="42"/>
      <c r="R326" s="42"/>
      <c r="S326" s="42"/>
      <c r="T326" s="42"/>
      <c r="U326" s="42"/>
      <c r="V326" s="43"/>
      <c r="W326" s="42"/>
      <c r="X326" s="44"/>
      <c r="Y326" s="44"/>
      <c r="Z326" s="44"/>
      <c r="AA326" s="44"/>
      <c r="AB326" s="47"/>
      <c r="AC326" s="48"/>
      <c r="AD326" s="42"/>
      <c r="AE326" s="14"/>
      <c r="AF326" s="14"/>
      <c r="AG326" s="14"/>
      <c r="AH326" s="14"/>
      <c r="AI326" s="44"/>
      <c r="AJ326" s="44"/>
      <c r="AK326" s="44"/>
      <c r="AL326" s="57"/>
      <c r="AM326" s="58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49"/>
      <c r="BQ326" s="49"/>
      <c r="BR326" s="14"/>
      <c r="BS326" s="14"/>
      <c r="BT326" s="14"/>
      <c r="BU326" s="49"/>
      <c r="BV326" s="49"/>
      <c r="BW326" s="49"/>
      <c r="BX326" s="49"/>
      <c r="BY326" s="49"/>
      <c r="BZ326" s="49"/>
      <c r="CA326" s="49"/>
      <c r="CB326" s="14"/>
      <c r="CC326" s="49"/>
      <c r="CD326" s="49"/>
      <c r="CE326" s="14"/>
      <c r="CF326" s="14"/>
      <c r="CG326" s="49"/>
      <c r="CH326" s="49"/>
      <c r="CI326" s="49"/>
      <c r="CJ326" s="49"/>
      <c r="CK326" s="49"/>
      <c r="CL326" s="49"/>
      <c r="CM326" s="49"/>
      <c r="CN326" s="49"/>
      <c r="CO326" s="49"/>
      <c r="CP326" s="49"/>
      <c r="CQ326" s="49"/>
      <c r="CR326" s="49"/>
      <c r="CS326" s="49"/>
      <c r="CT326" s="49"/>
      <c r="CU326" s="49"/>
      <c r="CV326" s="49"/>
      <c r="CW326" s="49"/>
      <c r="CX326" s="49"/>
      <c r="CY326" s="14"/>
      <c r="CZ326" s="14"/>
      <c r="DA326" s="49"/>
      <c r="DB326" s="49"/>
      <c r="DC326" s="49"/>
      <c r="DD326" s="49"/>
      <c r="DE326" s="49"/>
      <c r="DF326" s="49"/>
      <c r="DG326" s="49"/>
      <c r="DH326" s="49"/>
      <c r="DI326" s="49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49"/>
      <c r="DU326" s="49"/>
      <c r="DV326" s="49"/>
      <c r="DW326" s="49"/>
      <c r="DX326" s="49"/>
      <c r="DY326" s="49"/>
      <c r="DZ326" s="49"/>
      <c r="EA326" s="49"/>
      <c r="EB326" s="49"/>
      <c r="EC326" s="49"/>
      <c r="ED326" s="49"/>
      <c r="EE326" s="49"/>
      <c r="EF326" s="49"/>
      <c r="EG326" s="49"/>
      <c r="EH326" s="49"/>
      <c r="EI326" s="49"/>
      <c r="EJ326" s="49"/>
      <c r="EK326" s="49"/>
      <c r="EL326" s="49"/>
      <c r="EM326" s="14"/>
      <c r="EN326" s="49"/>
      <c r="EO326" s="49"/>
      <c r="EP326" s="49"/>
      <c r="EQ326" s="49"/>
      <c r="ER326" s="49"/>
      <c r="ES326" s="49"/>
      <c r="ET326" s="49"/>
      <c r="EU326" s="49"/>
      <c r="EV326" s="49"/>
      <c r="EW326" s="49"/>
      <c r="EX326" s="49"/>
      <c r="EY326" s="49"/>
      <c r="EZ326" s="49"/>
      <c r="FA326" s="49"/>
      <c r="FB326" s="49"/>
      <c r="FC326" s="49"/>
      <c r="FD326" s="49"/>
      <c r="FE326" s="49"/>
      <c r="FF326" s="49"/>
      <c r="FG326" s="14"/>
      <c r="FH326" s="49"/>
      <c r="FI326" s="49"/>
      <c r="FJ326" s="14"/>
      <c r="FK326" s="42"/>
      <c r="FL326" s="42"/>
      <c r="FM326" s="42"/>
      <c r="FN326" s="42"/>
      <c r="FO326" s="42"/>
      <c r="FP326" s="42"/>
      <c r="FQ326" s="42"/>
      <c r="FR326" s="42"/>
      <c r="FS326" s="42"/>
      <c r="FT326" s="42"/>
      <c r="FU326" s="42"/>
      <c r="FV326" s="42"/>
      <c r="FW326" s="42"/>
      <c r="FX326" s="42"/>
      <c r="FY326" s="42"/>
      <c r="FZ326" s="44">
        <v>324</v>
      </c>
      <c r="GA326" s="44" t="str">
        <f t="shared" si="1332"/>
        <v>HJBDAFLI</v>
      </c>
      <c r="GB326" s="44" t="s">
        <v>160</v>
      </c>
      <c r="GC326" s="44" t="s">
        <v>159</v>
      </c>
      <c r="GD326" s="44" t="s">
        <v>146</v>
      </c>
      <c r="GE326" s="44" t="s">
        <v>147</v>
      </c>
      <c r="GF326" s="44" t="s">
        <v>145</v>
      </c>
      <c r="GG326" s="44" t="s">
        <v>109</v>
      </c>
      <c r="GH326" s="44" t="s">
        <v>152</v>
      </c>
      <c r="GI326" s="44" t="s">
        <v>150</v>
      </c>
      <c r="GJ326" s="100" t="str">
        <f t="shared" ref="GJ326:GQ326" si="1401">VLOOKUP(GB326,$FM$3:$FN$15,2,FALSE)</f>
        <v>Saudiarabien</v>
      </c>
      <c r="GK326" s="100" t="str">
        <f t="shared" si="1401"/>
        <v>Österrike</v>
      </c>
      <c r="GL326" s="100" t="str">
        <f t="shared" si="1401"/>
        <v>Qatar</v>
      </c>
      <c r="GM326" s="100" t="str">
        <f t="shared" si="1401"/>
        <v>Australien</v>
      </c>
      <c r="GN326" s="100" t="str">
        <f t="shared" si="1401"/>
        <v>Sydkorea</v>
      </c>
      <c r="GO326" s="100" t="str">
        <f t="shared" si="1401"/>
        <v>Sverige</v>
      </c>
      <c r="GP326" s="100" t="str">
        <f t="shared" si="1401"/>
        <v>Ghana</v>
      </c>
      <c r="GQ326" s="100" t="str">
        <f t="shared" si="1401"/>
        <v>Irak</v>
      </c>
      <c r="GR326" s="42" t="str">
        <f t="shared" si="1334"/>
        <v/>
      </c>
      <c r="GS326" s="42"/>
      <c r="GT326" s="42"/>
      <c r="GU326" s="42"/>
      <c r="GV326" s="42"/>
      <c r="GW326" s="42"/>
      <c r="GX326" s="42"/>
    </row>
    <row r="327" spans="1:206" ht="14.25" customHeight="1" x14ac:dyDescent="0.35">
      <c r="A327" s="42"/>
      <c r="B327" s="43"/>
      <c r="C327" s="43"/>
      <c r="D327" s="43"/>
      <c r="E327" s="44"/>
      <c r="F327" s="43"/>
      <c r="G327" s="44"/>
      <c r="H327" s="44"/>
      <c r="I327" s="44"/>
      <c r="J327" s="57"/>
      <c r="K327" s="58"/>
      <c r="L327" s="158"/>
      <c r="M327" s="46"/>
      <c r="N327" s="46"/>
      <c r="O327" s="42"/>
      <c r="P327" s="42"/>
      <c r="Q327" s="42"/>
      <c r="R327" s="42"/>
      <c r="S327" s="42"/>
      <c r="T327" s="42"/>
      <c r="U327" s="42"/>
      <c r="V327" s="43"/>
      <c r="W327" s="42"/>
      <c r="X327" s="44"/>
      <c r="Y327" s="44"/>
      <c r="Z327" s="44"/>
      <c r="AA327" s="44"/>
      <c r="AB327" s="47"/>
      <c r="AC327" s="48"/>
      <c r="AD327" s="42"/>
      <c r="AE327" s="14"/>
      <c r="AF327" s="14"/>
      <c r="AG327" s="14"/>
      <c r="AH327" s="14"/>
      <c r="AI327" s="44"/>
      <c r="AJ327" s="44"/>
      <c r="AK327" s="44"/>
      <c r="AL327" s="57"/>
      <c r="AM327" s="58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49"/>
      <c r="BQ327" s="49"/>
      <c r="BR327" s="14"/>
      <c r="BS327" s="14"/>
      <c r="BT327" s="14"/>
      <c r="BU327" s="49"/>
      <c r="BV327" s="49"/>
      <c r="BW327" s="49"/>
      <c r="BX327" s="49"/>
      <c r="BY327" s="49"/>
      <c r="BZ327" s="49"/>
      <c r="CA327" s="49"/>
      <c r="CB327" s="14"/>
      <c r="CC327" s="49"/>
      <c r="CD327" s="49"/>
      <c r="CE327" s="14"/>
      <c r="CF327" s="14"/>
      <c r="CG327" s="49"/>
      <c r="CH327" s="49"/>
      <c r="CI327" s="49"/>
      <c r="CJ327" s="49"/>
      <c r="CK327" s="49"/>
      <c r="CL327" s="49"/>
      <c r="CM327" s="49"/>
      <c r="CN327" s="49"/>
      <c r="CO327" s="49"/>
      <c r="CP327" s="49"/>
      <c r="CQ327" s="49"/>
      <c r="CR327" s="49"/>
      <c r="CS327" s="49"/>
      <c r="CT327" s="49"/>
      <c r="CU327" s="49"/>
      <c r="CV327" s="49"/>
      <c r="CW327" s="49"/>
      <c r="CX327" s="49"/>
      <c r="CY327" s="14"/>
      <c r="CZ327" s="14"/>
      <c r="DA327" s="49"/>
      <c r="DB327" s="49"/>
      <c r="DC327" s="49"/>
      <c r="DD327" s="49"/>
      <c r="DE327" s="49"/>
      <c r="DF327" s="49"/>
      <c r="DG327" s="49"/>
      <c r="DH327" s="49"/>
      <c r="DI327" s="49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49"/>
      <c r="DU327" s="49"/>
      <c r="DV327" s="49"/>
      <c r="DW327" s="49"/>
      <c r="DX327" s="49"/>
      <c r="DY327" s="49"/>
      <c r="DZ327" s="49"/>
      <c r="EA327" s="49"/>
      <c r="EB327" s="49"/>
      <c r="EC327" s="49"/>
      <c r="ED327" s="49"/>
      <c r="EE327" s="49"/>
      <c r="EF327" s="49"/>
      <c r="EG327" s="49"/>
      <c r="EH327" s="49"/>
      <c r="EI327" s="49"/>
      <c r="EJ327" s="49"/>
      <c r="EK327" s="49"/>
      <c r="EL327" s="49"/>
      <c r="EM327" s="14"/>
      <c r="EN327" s="49"/>
      <c r="EO327" s="49"/>
      <c r="EP327" s="49"/>
      <c r="EQ327" s="49"/>
      <c r="ER327" s="49"/>
      <c r="ES327" s="49"/>
      <c r="ET327" s="49"/>
      <c r="EU327" s="49"/>
      <c r="EV327" s="49"/>
      <c r="EW327" s="49"/>
      <c r="EX327" s="49"/>
      <c r="EY327" s="49"/>
      <c r="EZ327" s="49"/>
      <c r="FA327" s="49"/>
      <c r="FB327" s="49"/>
      <c r="FC327" s="49"/>
      <c r="FD327" s="49"/>
      <c r="FE327" s="49"/>
      <c r="FF327" s="49"/>
      <c r="FG327" s="14"/>
      <c r="FH327" s="49"/>
      <c r="FI327" s="49"/>
      <c r="FJ327" s="14"/>
      <c r="FK327" s="42"/>
      <c r="FL327" s="42"/>
      <c r="FM327" s="42"/>
      <c r="FN327" s="42"/>
      <c r="FO327" s="42"/>
      <c r="FP327" s="42"/>
      <c r="FQ327" s="42"/>
      <c r="FR327" s="42"/>
      <c r="FS327" s="42"/>
      <c r="FT327" s="42"/>
      <c r="FU327" s="42"/>
      <c r="FV327" s="42"/>
      <c r="FW327" s="42"/>
      <c r="FX327" s="42"/>
      <c r="FY327" s="42"/>
      <c r="FZ327" s="44">
        <v>325</v>
      </c>
      <c r="GA327" s="44" t="str">
        <f t="shared" si="1332"/>
        <v>HJBDAFIK</v>
      </c>
      <c r="GB327" s="44" t="s">
        <v>160</v>
      </c>
      <c r="GC327" s="44" t="s">
        <v>159</v>
      </c>
      <c r="GD327" s="44" t="s">
        <v>146</v>
      </c>
      <c r="GE327" s="44" t="s">
        <v>147</v>
      </c>
      <c r="GF327" s="44" t="s">
        <v>145</v>
      </c>
      <c r="GG327" s="44" t="s">
        <v>109</v>
      </c>
      <c r="GH327" s="44" t="s">
        <v>150</v>
      </c>
      <c r="GI327" s="44" t="s">
        <v>151</v>
      </c>
      <c r="GJ327" s="100" t="str">
        <f t="shared" ref="GJ327:GQ327" si="1402">VLOOKUP(GB327,$FM$3:$FN$15,2,FALSE)</f>
        <v>Saudiarabien</v>
      </c>
      <c r="GK327" s="100" t="str">
        <f t="shared" si="1402"/>
        <v>Österrike</v>
      </c>
      <c r="GL327" s="100" t="str">
        <f t="shared" si="1402"/>
        <v>Qatar</v>
      </c>
      <c r="GM327" s="100" t="str">
        <f t="shared" si="1402"/>
        <v>Australien</v>
      </c>
      <c r="GN327" s="100" t="str">
        <f t="shared" si="1402"/>
        <v>Sydkorea</v>
      </c>
      <c r="GO327" s="100" t="str">
        <f t="shared" si="1402"/>
        <v>Sverige</v>
      </c>
      <c r="GP327" s="100" t="str">
        <f t="shared" si="1402"/>
        <v>Irak</v>
      </c>
      <c r="GQ327" s="100" t="str">
        <f t="shared" si="1402"/>
        <v>Uzbekistan</v>
      </c>
      <c r="GR327" s="42" t="str">
        <f t="shared" si="1334"/>
        <v/>
      </c>
      <c r="GS327" s="42"/>
      <c r="GT327" s="42"/>
      <c r="GU327" s="42"/>
      <c r="GV327" s="42"/>
      <c r="GW327" s="42"/>
      <c r="GX327" s="42"/>
    </row>
    <row r="328" spans="1:206" ht="14.25" customHeight="1" x14ac:dyDescent="0.35">
      <c r="A328" s="42"/>
      <c r="B328" s="43"/>
      <c r="C328" s="43"/>
      <c r="D328" s="43"/>
      <c r="E328" s="44"/>
      <c r="F328" s="43"/>
      <c r="G328" s="44"/>
      <c r="H328" s="44"/>
      <c r="I328" s="44"/>
      <c r="J328" s="57"/>
      <c r="K328" s="58"/>
      <c r="L328" s="158"/>
      <c r="M328" s="46"/>
      <c r="N328" s="46"/>
      <c r="O328" s="42"/>
      <c r="P328" s="42"/>
      <c r="Q328" s="42"/>
      <c r="R328" s="42"/>
      <c r="S328" s="42"/>
      <c r="T328" s="42"/>
      <c r="U328" s="42"/>
      <c r="V328" s="43"/>
      <c r="W328" s="42"/>
      <c r="X328" s="44"/>
      <c r="Y328" s="44"/>
      <c r="Z328" s="44"/>
      <c r="AA328" s="44"/>
      <c r="AB328" s="47"/>
      <c r="AC328" s="48"/>
      <c r="AD328" s="42"/>
      <c r="AE328" s="14"/>
      <c r="AF328" s="14"/>
      <c r="AG328" s="14"/>
      <c r="AH328" s="14"/>
      <c r="AI328" s="44"/>
      <c r="AJ328" s="44"/>
      <c r="AK328" s="44"/>
      <c r="AL328" s="57"/>
      <c r="AM328" s="58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49"/>
      <c r="BQ328" s="49"/>
      <c r="BR328" s="14"/>
      <c r="BS328" s="14"/>
      <c r="BT328" s="14"/>
      <c r="BU328" s="49"/>
      <c r="BV328" s="49"/>
      <c r="BW328" s="49"/>
      <c r="BX328" s="49"/>
      <c r="BY328" s="49"/>
      <c r="BZ328" s="49"/>
      <c r="CA328" s="49"/>
      <c r="CB328" s="14"/>
      <c r="CC328" s="49"/>
      <c r="CD328" s="49"/>
      <c r="CE328" s="14"/>
      <c r="CF328" s="14"/>
      <c r="CG328" s="49"/>
      <c r="CH328" s="49"/>
      <c r="CI328" s="49"/>
      <c r="CJ328" s="49"/>
      <c r="CK328" s="49"/>
      <c r="CL328" s="49"/>
      <c r="CM328" s="49"/>
      <c r="CN328" s="49"/>
      <c r="CO328" s="49"/>
      <c r="CP328" s="49"/>
      <c r="CQ328" s="49"/>
      <c r="CR328" s="49"/>
      <c r="CS328" s="49"/>
      <c r="CT328" s="49"/>
      <c r="CU328" s="49"/>
      <c r="CV328" s="49"/>
      <c r="CW328" s="49"/>
      <c r="CX328" s="49"/>
      <c r="CY328" s="14"/>
      <c r="CZ328" s="14"/>
      <c r="DA328" s="49"/>
      <c r="DB328" s="49"/>
      <c r="DC328" s="49"/>
      <c r="DD328" s="49"/>
      <c r="DE328" s="49"/>
      <c r="DF328" s="49"/>
      <c r="DG328" s="49"/>
      <c r="DH328" s="49"/>
      <c r="DI328" s="49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49"/>
      <c r="DU328" s="49"/>
      <c r="DV328" s="49"/>
      <c r="DW328" s="49"/>
      <c r="DX328" s="49"/>
      <c r="DY328" s="49"/>
      <c r="DZ328" s="49"/>
      <c r="EA328" s="49"/>
      <c r="EB328" s="49"/>
      <c r="EC328" s="49"/>
      <c r="ED328" s="49"/>
      <c r="EE328" s="49"/>
      <c r="EF328" s="49"/>
      <c r="EG328" s="49"/>
      <c r="EH328" s="49"/>
      <c r="EI328" s="49"/>
      <c r="EJ328" s="49"/>
      <c r="EK328" s="49"/>
      <c r="EL328" s="49"/>
      <c r="EM328" s="14"/>
      <c r="EN328" s="49"/>
      <c r="EO328" s="49"/>
      <c r="EP328" s="49"/>
      <c r="EQ328" s="49"/>
      <c r="ER328" s="49"/>
      <c r="ES328" s="49"/>
      <c r="ET328" s="49"/>
      <c r="EU328" s="49"/>
      <c r="EV328" s="49"/>
      <c r="EW328" s="49"/>
      <c r="EX328" s="49"/>
      <c r="EY328" s="49"/>
      <c r="EZ328" s="49"/>
      <c r="FA328" s="49"/>
      <c r="FB328" s="49"/>
      <c r="FC328" s="49"/>
      <c r="FD328" s="49"/>
      <c r="FE328" s="49"/>
      <c r="FF328" s="49"/>
      <c r="FG328" s="14"/>
      <c r="FH328" s="49"/>
      <c r="FI328" s="49"/>
      <c r="FJ328" s="14"/>
      <c r="FK328" s="42"/>
      <c r="FL328" s="42"/>
      <c r="FM328" s="42"/>
      <c r="FN328" s="42"/>
      <c r="FO328" s="42"/>
      <c r="FP328" s="42"/>
      <c r="FQ328" s="42"/>
      <c r="FR328" s="42"/>
      <c r="FS328" s="42"/>
      <c r="FT328" s="42"/>
      <c r="FU328" s="42"/>
      <c r="FV328" s="42"/>
      <c r="FW328" s="42"/>
      <c r="FX328" s="42"/>
      <c r="FY328" s="42"/>
      <c r="FZ328" s="44">
        <v>326</v>
      </c>
      <c r="GA328" s="44" t="str">
        <f t="shared" si="1332"/>
        <v>FJBDAGLK</v>
      </c>
      <c r="GB328" s="44" t="s">
        <v>109</v>
      </c>
      <c r="GC328" s="44" t="s">
        <v>159</v>
      </c>
      <c r="GD328" s="44" t="s">
        <v>146</v>
      </c>
      <c r="GE328" s="44" t="s">
        <v>147</v>
      </c>
      <c r="GF328" s="44" t="s">
        <v>145</v>
      </c>
      <c r="GG328" s="44" t="s">
        <v>149</v>
      </c>
      <c r="GH328" s="44" t="s">
        <v>152</v>
      </c>
      <c r="GI328" s="44" t="s">
        <v>151</v>
      </c>
      <c r="GJ328" s="100" t="str">
        <f t="shared" ref="GJ328:GQ328" si="1403">VLOOKUP(GB328,$FM$3:$FN$15,2,FALSE)</f>
        <v>Sverige</v>
      </c>
      <c r="GK328" s="100" t="str">
        <f t="shared" si="1403"/>
        <v>Österrike</v>
      </c>
      <c r="GL328" s="100" t="str">
        <f t="shared" si="1403"/>
        <v>Qatar</v>
      </c>
      <c r="GM328" s="100" t="str">
        <f t="shared" si="1403"/>
        <v>Australien</v>
      </c>
      <c r="GN328" s="100" t="str">
        <f t="shared" si="1403"/>
        <v>Sydkorea</v>
      </c>
      <c r="GO328" s="100" t="str">
        <f t="shared" si="1403"/>
        <v>Iran</v>
      </c>
      <c r="GP328" s="100" t="str">
        <f t="shared" si="1403"/>
        <v>Ghana</v>
      </c>
      <c r="GQ328" s="100" t="str">
        <f t="shared" si="1403"/>
        <v>Uzbekistan</v>
      </c>
      <c r="GR328" s="42" t="str">
        <f t="shared" si="1334"/>
        <v/>
      </c>
      <c r="GS328" s="42"/>
      <c r="GT328" s="42"/>
      <c r="GU328" s="42"/>
      <c r="GV328" s="42"/>
      <c r="GW328" s="42"/>
      <c r="GX328" s="42"/>
    </row>
    <row r="329" spans="1:206" ht="14.25" customHeight="1" x14ac:dyDescent="0.35">
      <c r="A329" s="42"/>
      <c r="B329" s="43"/>
      <c r="C329" s="43"/>
      <c r="D329" s="43"/>
      <c r="E329" s="44"/>
      <c r="F329" s="43"/>
      <c r="G329" s="44"/>
      <c r="H329" s="44"/>
      <c r="I329" s="44"/>
      <c r="J329" s="57"/>
      <c r="K329" s="58"/>
      <c r="L329" s="158"/>
      <c r="M329" s="46"/>
      <c r="N329" s="46"/>
      <c r="O329" s="42"/>
      <c r="P329" s="42"/>
      <c r="Q329" s="42"/>
      <c r="R329" s="42"/>
      <c r="S329" s="42"/>
      <c r="T329" s="42"/>
      <c r="U329" s="42"/>
      <c r="V329" s="43"/>
      <c r="W329" s="42"/>
      <c r="X329" s="44"/>
      <c r="Y329" s="44"/>
      <c r="Z329" s="44"/>
      <c r="AA329" s="44"/>
      <c r="AB329" s="47"/>
      <c r="AC329" s="48"/>
      <c r="AD329" s="42"/>
      <c r="AE329" s="14"/>
      <c r="AF329" s="14"/>
      <c r="AG329" s="14"/>
      <c r="AH329" s="14"/>
      <c r="AI329" s="44"/>
      <c r="AJ329" s="44"/>
      <c r="AK329" s="44"/>
      <c r="AL329" s="57"/>
      <c r="AM329" s="58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49"/>
      <c r="BQ329" s="49"/>
      <c r="BR329" s="14"/>
      <c r="BS329" s="14"/>
      <c r="BT329" s="14"/>
      <c r="BU329" s="49"/>
      <c r="BV329" s="49"/>
      <c r="BW329" s="49"/>
      <c r="BX329" s="49"/>
      <c r="BY329" s="49"/>
      <c r="BZ329" s="49"/>
      <c r="CA329" s="49"/>
      <c r="CB329" s="14"/>
      <c r="CC329" s="49"/>
      <c r="CD329" s="49"/>
      <c r="CE329" s="14"/>
      <c r="CF329" s="14"/>
      <c r="CG329" s="49"/>
      <c r="CH329" s="49"/>
      <c r="CI329" s="49"/>
      <c r="CJ329" s="49"/>
      <c r="CK329" s="49"/>
      <c r="CL329" s="49"/>
      <c r="CM329" s="49"/>
      <c r="CN329" s="49"/>
      <c r="CO329" s="49"/>
      <c r="CP329" s="49"/>
      <c r="CQ329" s="49"/>
      <c r="CR329" s="49"/>
      <c r="CS329" s="49"/>
      <c r="CT329" s="49"/>
      <c r="CU329" s="49"/>
      <c r="CV329" s="49"/>
      <c r="CW329" s="49"/>
      <c r="CX329" s="49"/>
      <c r="CY329" s="14"/>
      <c r="CZ329" s="14"/>
      <c r="DA329" s="49"/>
      <c r="DB329" s="49"/>
      <c r="DC329" s="49"/>
      <c r="DD329" s="49"/>
      <c r="DE329" s="49"/>
      <c r="DF329" s="49"/>
      <c r="DG329" s="49"/>
      <c r="DH329" s="49"/>
      <c r="DI329" s="49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49"/>
      <c r="DU329" s="49"/>
      <c r="DV329" s="49"/>
      <c r="DW329" s="49"/>
      <c r="DX329" s="49"/>
      <c r="DY329" s="49"/>
      <c r="DZ329" s="49"/>
      <c r="EA329" s="49"/>
      <c r="EB329" s="49"/>
      <c r="EC329" s="49"/>
      <c r="ED329" s="49"/>
      <c r="EE329" s="49"/>
      <c r="EF329" s="49"/>
      <c r="EG329" s="49"/>
      <c r="EH329" s="49"/>
      <c r="EI329" s="49"/>
      <c r="EJ329" s="49"/>
      <c r="EK329" s="49"/>
      <c r="EL329" s="49"/>
      <c r="EM329" s="14"/>
      <c r="EN329" s="49"/>
      <c r="EO329" s="49"/>
      <c r="EP329" s="49"/>
      <c r="EQ329" s="49"/>
      <c r="ER329" s="49"/>
      <c r="ES329" s="49"/>
      <c r="ET329" s="49"/>
      <c r="EU329" s="49"/>
      <c r="EV329" s="49"/>
      <c r="EW329" s="49"/>
      <c r="EX329" s="49"/>
      <c r="EY329" s="49"/>
      <c r="EZ329" s="49"/>
      <c r="FA329" s="49"/>
      <c r="FB329" s="49"/>
      <c r="FC329" s="49"/>
      <c r="FD329" s="49"/>
      <c r="FE329" s="49"/>
      <c r="FF329" s="49"/>
      <c r="FG329" s="14"/>
      <c r="FH329" s="49"/>
      <c r="FI329" s="49"/>
      <c r="FJ329" s="14"/>
      <c r="FK329" s="42"/>
      <c r="FL329" s="42"/>
      <c r="FM329" s="42"/>
      <c r="FN329" s="42"/>
      <c r="FO329" s="42"/>
      <c r="FP329" s="42"/>
      <c r="FQ329" s="42"/>
      <c r="FR329" s="42"/>
      <c r="FS329" s="42"/>
      <c r="FT329" s="42"/>
      <c r="FU329" s="42"/>
      <c r="FV329" s="42"/>
      <c r="FW329" s="42"/>
      <c r="FX329" s="42"/>
      <c r="FY329" s="42"/>
      <c r="FZ329" s="44">
        <v>327</v>
      </c>
      <c r="GA329" s="44" t="str">
        <f t="shared" si="1332"/>
        <v>IGBDAFLK</v>
      </c>
      <c r="GB329" s="44" t="s">
        <v>150</v>
      </c>
      <c r="GC329" s="44" t="s">
        <v>149</v>
      </c>
      <c r="GD329" s="44" t="s">
        <v>146</v>
      </c>
      <c r="GE329" s="44" t="s">
        <v>147</v>
      </c>
      <c r="GF329" s="44" t="s">
        <v>145</v>
      </c>
      <c r="GG329" s="44" t="s">
        <v>109</v>
      </c>
      <c r="GH329" s="44" t="s">
        <v>152</v>
      </c>
      <c r="GI329" s="44" t="s">
        <v>151</v>
      </c>
      <c r="GJ329" s="100" t="str">
        <f t="shared" ref="GJ329:GQ329" si="1404">VLOOKUP(GB329,$FM$3:$FN$15,2,FALSE)</f>
        <v>Irak</v>
      </c>
      <c r="GK329" s="100" t="str">
        <f t="shared" si="1404"/>
        <v>Iran</v>
      </c>
      <c r="GL329" s="100" t="str">
        <f t="shared" si="1404"/>
        <v>Qatar</v>
      </c>
      <c r="GM329" s="100" t="str">
        <f t="shared" si="1404"/>
        <v>Australien</v>
      </c>
      <c r="GN329" s="100" t="str">
        <f t="shared" si="1404"/>
        <v>Sydkorea</v>
      </c>
      <c r="GO329" s="100" t="str">
        <f t="shared" si="1404"/>
        <v>Sverige</v>
      </c>
      <c r="GP329" s="100" t="str">
        <f t="shared" si="1404"/>
        <v>Ghana</v>
      </c>
      <c r="GQ329" s="100" t="str">
        <f t="shared" si="1404"/>
        <v>Uzbekistan</v>
      </c>
      <c r="GR329" s="42" t="str">
        <f t="shared" si="1334"/>
        <v/>
      </c>
      <c r="GS329" s="42"/>
      <c r="GT329" s="42"/>
      <c r="GU329" s="42"/>
      <c r="GV329" s="42"/>
      <c r="GW329" s="42"/>
      <c r="GX329" s="42"/>
    </row>
    <row r="330" spans="1:206" ht="14.25" customHeight="1" x14ac:dyDescent="0.35">
      <c r="A330" s="42"/>
      <c r="B330" s="43"/>
      <c r="C330" s="43"/>
      <c r="D330" s="43"/>
      <c r="E330" s="44"/>
      <c r="F330" s="43"/>
      <c r="G330" s="44"/>
      <c r="H330" s="44"/>
      <c r="I330" s="44"/>
      <c r="J330" s="57"/>
      <c r="K330" s="58"/>
      <c r="L330" s="158"/>
      <c r="M330" s="46"/>
      <c r="N330" s="46"/>
      <c r="O330" s="42"/>
      <c r="P330" s="42"/>
      <c r="Q330" s="42"/>
      <c r="R330" s="42"/>
      <c r="S330" s="42"/>
      <c r="T330" s="42"/>
      <c r="U330" s="42"/>
      <c r="V330" s="43"/>
      <c r="W330" s="42"/>
      <c r="X330" s="44"/>
      <c r="Y330" s="44"/>
      <c r="Z330" s="44"/>
      <c r="AA330" s="44"/>
      <c r="AB330" s="47"/>
      <c r="AC330" s="48"/>
      <c r="AD330" s="42"/>
      <c r="AE330" s="14"/>
      <c r="AF330" s="14"/>
      <c r="AG330" s="14"/>
      <c r="AH330" s="14"/>
      <c r="AI330" s="44"/>
      <c r="AJ330" s="44"/>
      <c r="AK330" s="44"/>
      <c r="AL330" s="57"/>
      <c r="AM330" s="58"/>
      <c r="AN330" s="49"/>
      <c r="AO330" s="49"/>
      <c r="AP330" s="49"/>
      <c r="AQ330" s="49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  <c r="BC330" s="49"/>
      <c r="BD330" s="49"/>
      <c r="BE330" s="49"/>
      <c r="BF330" s="49"/>
      <c r="BG330" s="49"/>
      <c r="BH330" s="49"/>
      <c r="BI330" s="49"/>
      <c r="BJ330" s="49"/>
      <c r="BK330" s="49"/>
      <c r="BL330" s="49"/>
      <c r="BM330" s="49"/>
      <c r="BN330" s="49"/>
      <c r="BO330" s="49"/>
      <c r="BP330" s="49"/>
      <c r="BQ330" s="49"/>
      <c r="BR330" s="14"/>
      <c r="BS330" s="14"/>
      <c r="BT330" s="14"/>
      <c r="BU330" s="49"/>
      <c r="BV330" s="49"/>
      <c r="BW330" s="49"/>
      <c r="BX330" s="49"/>
      <c r="BY330" s="49"/>
      <c r="BZ330" s="49"/>
      <c r="CA330" s="49"/>
      <c r="CB330" s="14"/>
      <c r="CC330" s="49"/>
      <c r="CD330" s="49"/>
      <c r="CE330" s="14"/>
      <c r="CF330" s="14"/>
      <c r="CG330" s="49"/>
      <c r="CH330" s="49"/>
      <c r="CI330" s="49"/>
      <c r="CJ330" s="49"/>
      <c r="CK330" s="49"/>
      <c r="CL330" s="49"/>
      <c r="CM330" s="49"/>
      <c r="CN330" s="49"/>
      <c r="CO330" s="49"/>
      <c r="CP330" s="49"/>
      <c r="CQ330" s="49"/>
      <c r="CR330" s="49"/>
      <c r="CS330" s="49"/>
      <c r="CT330" s="49"/>
      <c r="CU330" s="49"/>
      <c r="CV330" s="49"/>
      <c r="CW330" s="49"/>
      <c r="CX330" s="49"/>
      <c r="CY330" s="14"/>
      <c r="CZ330" s="14"/>
      <c r="DA330" s="49"/>
      <c r="DB330" s="49"/>
      <c r="DC330" s="49"/>
      <c r="DD330" s="49"/>
      <c r="DE330" s="49"/>
      <c r="DF330" s="49"/>
      <c r="DG330" s="49"/>
      <c r="DH330" s="49"/>
      <c r="DI330" s="49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49"/>
      <c r="DU330" s="49"/>
      <c r="DV330" s="49"/>
      <c r="DW330" s="49"/>
      <c r="DX330" s="49"/>
      <c r="DY330" s="49"/>
      <c r="DZ330" s="49"/>
      <c r="EA330" s="49"/>
      <c r="EB330" s="49"/>
      <c r="EC330" s="49"/>
      <c r="ED330" s="49"/>
      <c r="EE330" s="49"/>
      <c r="EF330" s="49"/>
      <c r="EG330" s="49"/>
      <c r="EH330" s="49"/>
      <c r="EI330" s="49"/>
      <c r="EJ330" s="49"/>
      <c r="EK330" s="49"/>
      <c r="EL330" s="49"/>
      <c r="EM330" s="14"/>
      <c r="EN330" s="49"/>
      <c r="EO330" s="49"/>
      <c r="EP330" s="49"/>
      <c r="EQ330" s="49"/>
      <c r="ER330" s="49"/>
      <c r="ES330" s="49"/>
      <c r="ET330" s="49"/>
      <c r="EU330" s="49"/>
      <c r="EV330" s="49"/>
      <c r="EW330" s="49"/>
      <c r="EX330" s="49"/>
      <c r="EY330" s="49"/>
      <c r="EZ330" s="49"/>
      <c r="FA330" s="49"/>
      <c r="FB330" s="49"/>
      <c r="FC330" s="49"/>
      <c r="FD330" s="49"/>
      <c r="FE330" s="49"/>
      <c r="FF330" s="49"/>
      <c r="FG330" s="14"/>
      <c r="FH330" s="49"/>
      <c r="FI330" s="49"/>
      <c r="FJ330" s="14"/>
      <c r="FK330" s="42"/>
      <c r="FL330" s="42"/>
      <c r="FM330" s="42"/>
      <c r="FN330" s="42"/>
      <c r="FO330" s="42"/>
      <c r="FP330" s="42"/>
      <c r="FQ330" s="42"/>
      <c r="FR330" s="42"/>
      <c r="FS330" s="42"/>
      <c r="FT330" s="42"/>
      <c r="FU330" s="42"/>
      <c r="FV330" s="42"/>
      <c r="FW330" s="42"/>
      <c r="FX330" s="42"/>
      <c r="FY330" s="42"/>
      <c r="FZ330" s="44">
        <v>328</v>
      </c>
      <c r="GA330" s="44" t="str">
        <f t="shared" si="1332"/>
        <v>FJBDAGLI</v>
      </c>
      <c r="GB330" s="44" t="s">
        <v>109</v>
      </c>
      <c r="GC330" s="44" t="s">
        <v>159</v>
      </c>
      <c r="GD330" s="44" t="s">
        <v>146</v>
      </c>
      <c r="GE330" s="44" t="s">
        <v>147</v>
      </c>
      <c r="GF330" s="44" t="s">
        <v>145</v>
      </c>
      <c r="GG330" s="44" t="s">
        <v>149</v>
      </c>
      <c r="GH330" s="44" t="s">
        <v>152</v>
      </c>
      <c r="GI330" s="44" t="s">
        <v>150</v>
      </c>
      <c r="GJ330" s="100" t="str">
        <f t="shared" ref="GJ330:GQ330" si="1405">VLOOKUP(GB330,$FM$3:$FN$15,2,FALSE)</f>
        <v>Sverige</v>
      </c>
      <c r="GK330" s="100" t="str">
        <f t="shared" si="1405"/>
        <v>Österrike</v>
      </c>
      <c r="GL330" s="100" t="str">
        <f t="shared" si="1405"/>
        <v>Qatar</v>
      </c>
      <c r="GM330" s="100" t="str">
        <f t="shared" si="1405"/>
        <v>Australien</v>
      </c>
      <c r="GN330" s="100" t="str">
        <f t="shared" si="1405"/>
        <v>Sydkorea</v>
      </c>
      <c r="GO330" s="100" t="str">
        <f t="shared" si="1405"/>
        <v>Iran</v>
      </c>
      <c r="GP330" s="100" t="str">
        <f t="shared" si="1405"/>
        <v>Ghana</v>
      </c>
      <c r="GQ330" s="100" t="str">
        <f t="shared" si="1405"/>
        <v>Irak</v>
      </c>
      <c r="GR330" s="42" t="str">
        <f t="shared" si="1334"/>
        <v/>
      </c>
      <c r="GS330" s="42"/>
      <c r="GT330" s="42"/>
      <c r="GU330" s="42"/>
      <c r="GV330" s="42"/>
      <c r="GW330" s="42"/>
      <c r="GX330" s="42"/>
    </row>
    <row r="331" spans="1:206" ht="14.25" customHeight="1" x14ac:dyDescent="0.35">
      <c r="A331" s="42"/>
      <c r="B331" s="43"/>
      <c r="C331" s="43"/>
      <c r="D331" s="43"/>
      <c r="E331" s="44"/>
      <c r="F331" s="43"/>
      <c r="G331" s="44"/>
      <c r="H331" s="44"/>
      <c r="I331" s="44"/>
      <c r="J331" s="57"/>
      <c r="K331" s="58"/>
      <c r="L331" s="158"/>
      <c r="M331" s="46"/>
      <c r="N331" s="46"/>
      <c r="O331" s="42"/>
      <c r="P331" s="42"/>
      <c r="Q331" s="42"/>
      <c r="R331" s="42"/>
      <c r="S331" s="42"/>
      <c r="T331" s="42"/>
      <c r="U331" s="42"/>
      <c r="V331" s="43"/>
      <c r="W331" s="42"/>
      <c r="X331" s="44"/>
      <c r="Y331" s="44"/>
      <c r="Z331" s="44"/>
      <c r="AA331" s="44"/>
      <c r="AB331" s="47"/>
      <c r="AC331" s="48"/>
      <c r="AD331" s="42"/>
      <c r="AE331" s="14"/>
      <c r="AF331" s="14"/>
      <c r="AG331" s="14"/>
      <c r="AH331" s="14"/>
      <c r="AI331" s="44"/>
      <c r="AJ331" s="44"/>
      <c r="AK331" s="44"/>
      <c r="AL331" s="57"/>
      <c r="AM331" s="58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49"/>
      <c r="BQ331" s="49"/>
      <c r="BR331" s="14"/>
      <c r="BS331" s="14"/>
      <c r="BT331" s="14"/>
      <c r="BU331" s="49"/>
      <c r="BV331" s="49"/>
      <c r="BW331" s="49"/>
      <c r="BX331" s="49"/>
      <c r="BY331" s="49"/>
      <c r="BZ331" s="49"/>
      <c r="CA331" s="49"/>
      <c r="CB331" s="14"/>
      <c r="CC331" s="49"/>
      <c r="CD331" s="49"/>
      <c r="CE331" s="14"/>
      <c r="CF331" s="14"/>
      <c r="CG331" s="49"/>
      <c r="CH331" s="49"/>
      <c r="CI331" s="49"/>
      <c r="CJ331" s="49"/>
      <c r="CK331" s="49"/>
      <c r="CL331" s="49"/>
      <c r="CM331" s="49"/>
      <c r="CN331" s="49"/>
      <c r="CO331" s="49"/>
      <c r="CP331" s="49"/>
      <c r="CQ331" s="49"/>
      <c r="CR331" s="49"/>
      <c r="CS331" s="49"/>
      <c r="CT331" s="49"/>
      <c r="CU331" s="49"/>
      <c r="CV331" s="49"/>
      <c r="CW331" s="49"/>
      <c r="CX331" s="49"/>
      <c r="CY331" s="14"/>
      <c r="CZ331" s="14"/>
      <c r="DA331" s="49"/>
      <c r="DB331" s="49"/>
      <c r="DC331" s="49"/>
      <c r="DD331" s="49"/>
      <c r="DE331" s="49"/>
      <c r="DF331" s="49"/>
      <c r="DG331" s="49"/>
      <c r="DH331" s="49"/>
      <c r="DI331" s="49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49"/>
      <c r="DU331" s="49"/>
      <c r="DV331" s="49"/>
      <c r="DW331" s="49"/>
      <c r="DX331" s="49"/>
      <c r="DY331" s="49"/>
      <c r="DZ331" s="49"/>
      <c r="EA331" s="49"/>
      <c r="EB331" s="49"/>
      <c r="EC331" s="49"/>
      <c r="ED331" s="49"/>
      <c r="EE331" s="49"/>
      <c r="EF331" s="49"/>
      <c r="EG331" s="49"/>
      <c r="EH331" s="49"/>
      <c r="EI331" s="49"/>
      <c r="EJ331" s="49"/>
      <c r="EK331" s="49"/>
      <c r="EL331" s="49"/>
      <c r="EM331" s="14"/>
      <c r="EN331" s="49"/>
      <c r="EO331" s="49"/>
      <c r="EP331" s="49"/>
      <c r="EQ331" s="49"/>
      <c r="ER331" s="49"/>
      <c r="ES331" s="49"/>
      <c r="ET331" s="49"/>
      <c r="EU331" s="49"/>
      <c r="EV331" s="49"/>
      <c r="EW331" s="49"/>
      <c r="EX331" s="49"/>
      <c r="EY331" s="49"/>
      <c r="EZ331" s="49"/>
      <c r="FA331" s="49"/>
      <c r="FB331" s="49"/>
      <c r="FC331" s="49"/>
      <c r="FD331" s="49"/>
      <c r="FE331" s="49"/>
      <c r="FF331" s="49"/>
      <c r="FG331" s="14"/>
      <c r="FH331" s="49"/>
      <c r="FI331" s="49"/>
      <c r="FJ331" s="14"/>
      <c r="FK331" s="42"/>
      <c r="FL331" s="42"/>
      <c r="FM331" s="42"/>
      <c r="FN331" s="42"/>
      <c r="FO331" s="42"/>
      <c r="FP331" s="42"/>
      <c r="FQ331" s="42"/>
      <c r="FR331" s="42"/>
      <c r="FS331" s="42"/>
      <c r="FT331" s="42"/>
      <c r="FU331" s="42"/>
      <c r="FV331" s="42"/>
      <c r="FW331" s="42"/>
      <c r="FX331" s="42"/>
      <c r="FY331" s="42"/>
      <c r="FZ331" s="44">
        <v>329</v>
      </c>
      <c r="GA331" s="44" t="str">
        <f t="shared" si="1332"/>
        <v>FJBDAGIK</v>
      </c>
      <c r="GB331" s="44" t="s">
        <v>109</v>
      </c>
      <c r="GC331" s="44" t="s">
        <v>159</v>
      </c>
      <c r="GD331" s="44" t="s">
        <v>146</v>
      </c>
      <c r="GE331" s="44" t="s">
        <v>147</v>
      </c>
      <c r="GF331" s="44" t="s">
        <v>145</v>
      </c>
      <c r="GG331" s="44" t="s">
        <v>149</v>
      </c>
      <c r="GH331" s="44" t="s">
        <v>150</v>
      </c>
      <c r="GI331" s="44" t="s">
        <v>151</v>
      </c>
      <c r="GJ331" s="100" t="str">
        <f t="shared" ref="GJ331:GQ331" si="1406">VLOOKUP(GB331,$FM$3:$FN$15,2,FALSE)</f>
        <v>Sverige</v>
      </c>
      <c r="GK331" s="100" t="str">
        <f t="shared" si="1406"/>
        <v>Österrike</v>
      </c>
      <c r="GL331" s="100" t="str">
        <f t="shared" si="1406"/>
        <v>Qatar</v>
      </c>
      <c r="GM331" s="100" t="str">
        <f t="shared" si="1406"/>
        <v>Australien</v>
      </c>
      <c r="GN331" s="100" t="str">
        <f t="shared" si="1406"/>
        <v>Sydkorea</v>
      </c>
      <c r="GO331" s="100" t="str">
        <f t="shared" si="1406"/>
        <v>Iran</v>
      </c>
      <c r="GP331" s="100" t="str">
        <f t="shared" si="1406"/>
        <v>Irak</v>
      </c>
      <c r="GQ331" s="100" t="str">
        <f t="shared" si="1406"/>
        <v>Uzbekistan</v>
      </c>
      <c r="GR331" s="42" t="str">
        <f t="shared" si="1334"/>
        <v/>
      </c>
      <c r="GS331" s="42"/>
      <c r="GT331" s="42"/>
      <c r="GU331" s="42"/>
      <c r="GV331" s="42"/>
      <c r="GW331" s="42"/>
      <c r="GX331" s="42"/>
    </row>
    <row r="332" spans="1:206" ht="14.25" customHeight="1" x14ac:dyDescent="0.35">
      <c r="A332" s="42"/>
      <c r="B332" s="43"/>
      <c r="C332" s="43"/>
      <c r="D332" s="43"/>
      <c r="E332" s="44"/>
      <c r="F332" s="43"/>
      <c r="G332" s="44"/>
      <c r="H332" s="44"/>
      <c r="I332" s="44"/>
      <c r="J332" s="57"/>
      <c r="K332" s="58"/>
      <c r="L332" s="158"/>
      <c r="M332" s="46"/>
      <c r="N332" s="46"/>
      <c r="O332" s="42"/>
      <c r="P332" s="42"/>
      <c r="Q332" s="42"/>
      <c r="R332" s="42"/>
      <c r="S332" s="42"/>
      <c r="T332" s="42"/>
      <c r="U332" s="42"/>
      <c r="V332" s="43"/>
      <c r="W332" s="42"/>
      <c r="X332" s="44"/>
      <c r="Y332" s="44"/>
      <c r="Z332" s="44"/>
      <c r="AA332" s="44"/>
      <c r="AB332" s="47"/>
      <c r="AC332" s="48"/>
      <c r="AD332" s="42"/>
      <c r="AE332" s="14"/>
      <c r="AF332" s="14"/>
      <c r="AG332" s="14"/>
      <c r="AH332" s="14"/>
      <c r="AI332" s="44"/>
      <c r="AJ332" s="44"/>
      <c r="AK332" s="44"/>
      <c r="AL332" s="57"/>
      <c r="AM332" s="58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49"/>
      <c r="BQ332" s="49"/>
      <c r="BR332" s="14"/>
      <c r="BS332" s="14"/>
      <c r="BT332" s="14"/>
      <c r="BU332" s="49"/>
      <c r="BV332" s="49"/>
      <c r="BW332" s="49"/>
      <c r="BX332" s="49"/>
      <c r="BY332" s="49"/>
      <c r="BZ332" s="49"/>
      <c r="CA332" s="49"/>
      <c r="CB332" s="14"/>
      <c r="CC332" s="49"/>
      <c r="CD332" s="49"/>
      <c r="CE332" s="14"/>
      <c r="CF332" s="14"/>
      <c r="CG332" s="49"/>
      <c r="CH332" s="49"/>
      <c r="CI332" s="49"/>
      <c r="CJ332" s="49"/>
      <c r="CK332" s="49"/>
      <c r="CL332" s="49"/>
      <c r="CM332" s="49"/>
      <c r="CN332" s="49"/>
      <c r="CO332" s="49"/>
      <c r="CP332" s="49"/>
      <c r="CQ332" s="49"/>
      <c r="CR332" s="49"/>
      <c r="CS332" s="49"/>
      <c r="CT332" s="49"/>
      <c r="CU332" s="49"/>
      <c r="CV332" s="49"/>
      <c r="CW332" s="49"/>
      <c r="CX332" s="49"/>
      <c r="CY332" s="14"/>
      <c r="CZ332" s="14"/>
      <c r="DA332" s="49"/>
      <c r="DB332" s="49"/>
      <c r="DC332" s="49"/>
      <c r="DD332" s="49"/>
      <c r="DE332" s="49"/>
      <c r="DF332" s="49"/>
      <c r="DG332" s="49"/>
      <c r="DH332" s="49"/>
      <c r="DI332" s="49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49"/>
      <c r="DU332" s="49"/>
      <c r="DV332" s="49"/>
      <c r="DW332" s="49"/>
      <c r="DX332" s="49"/>
      <c r="DY332" s="49"/>
      <c r="DZ332" s="49"/>
      <c r="EA332" s="49"/>
      <c r="EB332" s="49"/>
      <c r="EC332" s="49"/>
      <c r="ED332" s="49"/>
      <c r="EE332" s="49"/>
      <c r="EF332" s="49"/>
      <c r="EG332" s="49"/>
      <c r="EH332" s="49"/>
      <c r="EI332" s="49"/>
      <c r="EJ332" s="49"/>
      <c r="EK332" s="49"/>
      <c r="EL332" s="49"/>
      <c r="EM332" s="14"/>
      <c r="EN332" s="49"/>
      <c r="EO332" s="49"/>
      <c r="EP332" s="49"/>
      <c r="EQ332" s="49"/>
      <c r="ER332" s="49"/>
      <c r="ES332" s="49"/>
      <c r="ET332" s="49"/>
      <c r="EU332" s="49"/>
      <c r="EV332" s="49"/>
      <c r="EW332" s="49"/>
      <c r="EX332" s="49"/>
      <c r="EY332" s="49"/>
      <c r="EZ332" s="49"/>
      <c r="FA332" s="49"/>
      <c r="FB332" s="49"/>
      <c r="FC332" s="49"/>
      <c r="FD332" s="49"/>
      <c r="FE332" s="49"/>
      <c r="FF332" s="49"/>
      <c r="FG332" s="14"/>
      <c r="FH332" s="49"/>
      <c r="FI332" s="49"/>
      <c r="FJ332" s="14"/>
      <c r="FK332" s="42"/>
      <c r="FL332" s="42"/>
      <c r="FM332" s="42"/>
      <c r="FN332" s="42"/>
      <c r="FO332" s="42"/>
      <c r="FP332" s="42"/>
      <c r="FQ332" s="42"/>
      <c r="FR332" s="42"/>
      <c r="FS332" s="42"/>
      <c r="FT332" s="42"/>
      <c r="FU332" s="42"/>
      <c r="FV332" s="42"/>
      <c r="FW332" s="42"/>
      <c r="FX332" s="42"/>
      <c r="FY332" s="42"/>
      <c r="FZ332" s="44">
        <v>330</v>
      </c>
      <c r="GA332" s="44" t="str">
        <f t="shared" si="1332"/>
        <v>HGBDAFLK</v>
      </c>
      <c r="GB332" s="44" t="s">
        <v>160</v>
      </c>
      <c r="GC332" s="44" t="s">
        <v>149</v>
      </c>
      <c r="GD332" s="44" t="s">
        <v>146</v>
      </c>
      <c r="GE332" s="44" t="s">
        <v>147</v>
      </c>
      <c r="GF332" s="44" t="s">
        <v>145</v>
      </c>
      <c r="GG332" s="44" t="s">
        <v>109</v>
      </c>
      <c r="GH332" s="44" t="s">
        <v>152</v>
      </c>
      <c r="GI332" s="44" t="s">
        <v>151</v>
      </c>
      <c r="GJ332" s="100" t="str">
        <f t="shared" ref="GJ332:GQ332" si="1407">VLOOKUP(GB332,$FM$3:$FN$15,2,FALSE)</f>
        <v>Saudiarabien</v>
      </c>
      <c r="GK332" s="100" t="str">
        <f t="shared" si="1407"/>
        <v>Iran</v>
      </c>
      <c r="GL332" s="100" t="str">
        <f t="shared" si="1407"/>
        <v>Qatar</v>
      </c>
      <c r="GM332" s="100" t="str">
        <f t="shared" si="1407"/>
        <v>Australien</v>
      </c>
      <c r="GN332" s="100" t="str">
        <f t="shared" si="1407"/>
        <v>Sydkorea</v>
      </c>
      <c r="GO332" s="100" t="str">
        <f t="shared" si="1407"/>
        <v>Sverige</v>
      </c>
      <c r="GP332" s="100" t="str">
        <f t="shared" si="1407"/>
        <v>Ghana</v>
      </c>
      <c r="GQ332" s="100" t="str">
        <f t="shared" si="1407"/>
        <v>Uzbekistan</v>
      </c>
      <c r="GR332" s="42" t="str">
        <f t="shared" si="1334"/>
        <v/>
      </c>
      <c r="GS332" s="42"/>
      <c r="GT332" s="42"/>
      <c r="GU332" s="42"/>
      <c r="GV332" s="42"/>
      <c r="GW332" s="42"/>
      <c r="GX332" s="42"/>
    </row>
    <row r="333" spans="1:206" ht="14.25" customHeight="1" x14ac:dyDescent="0.35">
      <c r="A333" s="42"/>
      <c r="B333" s="43"/>
      <c r="C333" s="43"/>
      <c r="D333" s="43"/>
      <c r="E333" s="44"/>
      <c r="F333" s="43"/>
      <c r="G333" s="44"/>
      <c r="H333" s="44"/>
      <c r="I333" s="44"/>
      <c r="J333" s="57"/>
      <c r="K333" s="58"/>
      <c r="L333" s="158"/>
      <c r="M333" s="46"/>
      <c r="N333" s="46"/>
      <c r="O333" s="42"/>
      <c r="P333" s="42"/>
      <c r="Q333" s="42"/>
      <c r="R333" s="42"/>
      <c r="S333" s="42"/>
      <c r="T333" s="42"/>
      <c r="U333" s="42"/>
      <c r="V333" s="43"/>
      <c r="W333" s="42"/>
      <c r="X333" s="44"/>
      <c r="Y333" s="44"/>
      <c r="Z333" s="44"/>
      <c r="AA333" s="44"/>
      <c r="AB333" s="47"/>
      <c r="AC333" s="48"/>
      <c r="AD333" s="42"/>
      <c r="AE333" s="14"/>
      <c r="AF333" s="14"/>
      <c r="AG333" s="14"/>
      <c r="AH333" s="14"/>
      <c r="AI333" s="44"/>
      <c r="AJ333" s="44"/>
      <c r="AK333" s="44"/>
      <c r="AL333" s="57"/>
      <c r="AM333" s="58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49"/>
      <c r="BQ333" s="49"/>
      <c r="BR333" s="14"/>
      <c r="BS333" s="14"/>
      <c r="BT333" s="14"/>
      <c r="BU333" s="49"/>
      <c r="BV333" s="49"/>
      <c r="BW333" s="49"/>
      <c r="BX333" s="49"/>
      <c r="BY333" s="49"/>
      <c r="BZ333" s="49"/>
      <c r="CA333" s="49"/>
      <c r="CB333" s="14"/>
      <c r="CC333" s="49"/>
      <c r="CD333" s="49"/>
      <c r="CE333" s="14"/>
      <c r="CF333" s="14"/>
      <c r="CG333" s="49"/>
      <c r="CH333" s="49"/>
      <c r="CI333" s="49"/>
      <c r="CJ333" s="49"/>
      <c r="CK333" s="49"/>
      <c r="CL333" s="49"/>
      <c r="CM333" s="49"/>
      <c r="CN333" s="49"/>
      <c r="CO333" s="49"/>
      <c r="CP333" s="49"/>
      <c r="CQ333" s="49"/>
      <c r="CR333" s="49"/>
      <c r="CS333" s="49"/>
      <c r="CT333" s="49"/>
      <c r="CU333" s="49"/>
      <c r="CV333" s="49"/>
      <c r="CW333" s="49"/>
      <c r="CX333" s="49"/>
      <c r="CY333" s="14"/>
      <c r="CZ333" s="14"/>
      <c r="DA333" s="49"/>
      <c r="DB333" s="49"/>
      <c r="DC333" s="49"/>
      <c r="DD333" s="49"/>
      <c r="DE333" s="49"/>
      <c r="DF333" s="49"/>
      <c r="DG333" s="49"/>
      <c r="DH333" s="49"/>
      <c r="DI333" s="49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49"/>
      <c r="DU333" s="49"/>
      <c r="DV333" s="49"/>
      <c r="DW333" s="49"/>
      <c r="DX333" s="49"/>
      <c r="DY333" s="49"/>
      <c r="DZ333" s="49"/>
      <c r="EA333" s="49"/>
      <c r="EB333" s="49"/>
      <c r="EC333" s="49"/>
      <c r="ED333" s="49"/>
      <c r="EE333" s="49"/>
      <c r="EF333" s="49"/>
      <c r="EG333" s="49"/>
      <c r="EH333" s="49"/>
      <c r="EI333" s="49"/>
      <c r="EJ333" s="49"/>
      <c r="EK333" s="49"/>
      <c r="EL333" s="49"/>
      <c r="EM333" s="14"/>
      <c r="EN333" s="49"/>
      <c r="EO333" s="49"/>
      <c r="EP333" s="49"/>
      <c r="EQ333" s="49"/>
      <c r="ER333" s="49"/>
      <c r="ES333" s="49"/>
      <c r="ET333" s="49"/>
      <c r="EU333" s="49"/>
      <c r="EV333" s="49"/>
      <c r="EW333" s="49"/>
      <c r="EX333" s="49"/>
      <c r="EY333" s="49"/>
      <c r="EZ333" s="49"/>
      <c r="FA333" s="49"/>
      <c r="FB333" s="49"/>
      <c r="FC333" s="49"/>
      <c r="FD333" s="49"/>
      <c r="FE333" s="49"/>
      <c r="FF333" s="49"/>
      <c r="FG333" s="14"/>
      <c r="FH333" s="49"/>
      <c r="FI333" s="49"/>
      <c r="FJ333" s="14"/>
      <c r="FK333" s="42"/>
      <c r="FL333" s="42"/>
      <c r="FM333" s="42"/>
      <c r="FN333" s="42"/>
      <c r="FO333" s="42"/>
      <c r="FP333" s="42"/>
      <c r="FQ333" s="42"/>
      <c r="FR333" s="42"/>
      <c r="FS333" s="42"/>
      <c r="FT333" s="42"/>
      <c r="FU333" s="42"/>
      <c r="FV333" s="42"/>
      <c r="FW333" s="42"/>
      <c r="FX333" s="42"/>
      <c r="FY333" s="42"/>
      <c r="FZ333" s="44">
        <v>331</v>
      </c>
      <c r="GA333" s="44" t="str">
        <f t="shared" si="1332"/>
        <v>HGBDAFLJ</v>
      </c>
      <c r="GB333" s="44" t="s">
        <v>160</v>
      </c>
      <c r="GC333" s="44" t="s">
        <v>149</v>
      </c>
      <c r="GD333" s="44" t="s">
        <v>146</v>
      </c>
      <c r="GE333" s="44" t="s">
        <v>147</v>
      </c>
      <c r="GF333" s="44" t="s">
        <v>145</v>
      </c>
      <c r="GG333" s="44" t="s">
        <v>109</v>
      </c>
      <c r="GH333" s="44" t="s">
        <v>152</v>
      </c>
      <c r="GI333" s="44" t="s">
        <v>159</v>
      </c>
      <c r="GJ333" s="100" t="str">
        <f t="shared" ref="GJ333:GQ333" si="1408">VLOOKUP(GB333,$FM$3:$FN$15,2,FALSE)</f>
        <v>Saudiarabien</v>
      </c>
      <c r="GK333" s="100" t="str">
        <f t="shared" si="1408"/>
        <v>Iran</v>
      </c>
      <c r="GL333" s="100" t="str">
        <f t="shared" si="1408"/>
        <v>Qatar</v>
      </c>
      <c r="GM333" s="100" t="str">
        <f t="shared" si="1408"/>
        <v>Australien</v>
      </c>
      <c r="GN333" s="100" t="str">
        <f t="shared" si="1408"/>
        <v>Sydkorea</v>
      </c>
      <c r="GO333" s="100" t="str">
        <f t="shared" si="1408"/>
        <v>Sverige</v>
      </c>
      <c r="GP333" s="100" t="str">
        <f t="shared" si="1408"/>
        <v>Ghana</v>
      </c>
      <c r="GQ333" s="100" t="str">
        <f t="shared" si="1408"/>
        <v>Österrike</v>
      </c>
      <c r="GR333" s="42" t="str">
        <f t="shared" si="1334"/>
        <v/>
      </c>
      <c r="GS333" s="42"/>
      <c r="GT333" s="42"/>
      <c r="GU333" s="42"/>
      <c r="GV333" s="42"/>
      <c r="GW333" s="42"/>
      <c r="GX333" s="42"/>
    </row>
    <row r="334" spans="1:206" ht="14.25" customHeight="1" x14ac:dyDescent="0.35">
      <c r="A334" s="42"/>
      <c r="B334" s="43"/>
      <c r="C334" s="43"/>
      <c r="D334" s="43"/>
      <c r="E334" s="44"/>
      <c r="F334" s="43"/>
      <c r="G334" s="44"/>
      <c r="H334" s="44"/>
      <c r="I334" s="44"/>
      <c r="J334" s="57"/>
      <c r="K334" s="58"/>
      <c r="L334" s="158"/>
      <c r="M334" s="46"/>
      <c r="N334" s="46"/>
      <c r="O334" s="42"/>
      <c r="P334" s="42"/>
      <c r="Q334" s="42"/>
      <c r="R334" s="42"/>
      <c r="S334" s="42"/>
      <c r="T334" s="42"/>
      <c r="U334" s="42"/>
      <c r="V334" s="43"/>
      <c r="W334" s="42"/>
      <c r="X334" s="44"/>
      <c r="Y334" s="44"/>
      <c r="Z334" s="44"/>
      <c r="AA334" s="44"/>
      <c r="AB334" s="47"/>
      <c r="AC334" s="48"/>
      <c r="AD334" s="42"/>
      <c r="AE334" s="14"/>
      <c r="AF334" s="14"/>
      <c r="AG334" s="14"/>
      <c r="AH334" s="14"/>
      <c r="AI334" s="44"/>
      <c r="AJ334" s="44"/>
      <c r="AK334" s="44"/>
      <c r="AL334" s="57"/>
      <c r="AM334" s="58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14"/>
      <c r="BS334" s="14"/>
      <c r="BT334" s="14"/>
      <c r="BU334" s="49"/>
      <c r="BV334" s="49"/>
      <c r="BW334" s="49"/>
      <c r="BX334" s="49"/>
      <c r="BY334" s="49"/>
      <c r="BZ334" s="49"/>
      <c r="CA334" s="49"/>
      <c r="CB334" s="14"/>
      <c r="CC334" s="49"/>
      <c r="CD334" s="49"/>
      <c r="CE334" s="14"/>
      <c r="CF334" s="14"/>
      <c r="CG334" s="49"/>
      <c r="CH334" s="49"/>
      <c r="CI334" s="49"/>
      <c r="CJ334" s="49"/>
      <c r="CK334" s="49"/>
      <c r="CL334" s="49"/>
      <c r="CM334" s="49"/>
      <c r="CN334" s="49"/>
      <c r="CO334" s="49"/>
      <c r="CP334" s="49"/>
      <c r="CQ334" s="49"/>
      <c r="CR334" s="49"/>
      <c r="CS334" s="49"/>
      <c r="CT334" s="49"/>
      <c r="CU334" s="49"/>
      <c r="CV334" s="49"/>
      <c r="CW334" s="49"/>
      <c r="CX334" s="49"/>
      <c r="CY334" s="14"/>
      <c r="CZ334" s="14"/>
      <c r="DA334" s="49"/>
      <c r="DB334" s="49"/>
      <c r="DC334" s="49"/>
      <c r="DD334" s="49"/>
      <c r="DE334" s="49"/>
      <c r="DF334" s="49"/>
      <c r="DG334" s="49"/>
      <c r="DH334" s="49"/>
      <c r="DI334" s="49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49"/>
      <c r="DU334" s="49"/>
      <c r="DV334" s="49"/>
      <c r="DW334" s="49"/>
      <c r="DX334" s="49"/>
      <c r="DY334" s="49"/>
      <c r="DZ334" s="49"/>
      <c r="EA334" s="49"/>
      <c r="EB334" s="49"/>
      <c r="EC334" s="49"/>
      <c r="ED334" s="49"/>
      <c r="EE334" s="49"/>
      <c r="EF334" s="49"/>
      <c r="EG334" s="49"/>
      <c r="EH334" s="49"/>
      <c r="EI334" s="49"/>
      <c r="EJ334" s="49"/>
      <c r="EK334" s="49"/>
      <c r="EL334" s="49"/>
      <c r="EM334" s="14"/>
      <c r="EN334" s="49"/>
      <c r="EO334" s="49"/>
      <c r="EP334" s="49"/>
      <c r="EQ334" s="49"/>
      <c r="ER334" s="49"/>
      <c r="ES334" s="49"/>
      <c r="ET334" s="49"/>
      <c r="EU334" s="49"/>
      <c r="EV334" s="49"/>
      <c r="EW334" s="49"/>
      <c r="EX334" s="49"/>
      <c r="EY334" s="49"/>
      <c r="EZ334" s="49"/>
      <c r="FA334" s="49"/>
      <c r="FB334" s="49"/>
      <c r="FC334" s="49"/>
      <c r="FD334" s="49"/>
      <c r="FE334" s="49"/>
      <c r="FF334" s="49"/>
      <c r="FG334" s="14"/>
      <c r="FH334" s="49"/>
      <c r="FI334" s="49"/>
      <c r="FJ334" s="14"/>
      <c r="FK334" s="42"/>
      <c r="FL334" s="42"/>
      <c r="FM334" s="42"/>
      <c r="FN334" s="42"/>
      <c r="FO334" s="42"/>
      <c r="FP334" s="42"/>
      <c r="FQ334" s="42"/>
      <c r="FR334" s="42"/>
      <c r="FS334" s="42"/>
      <c r="FT334" s="42"/>
      <c r="FU334" s="42"/>
      <c r="FV334" s="42"/>
      <c r="FW334" s="42"/>
      <c r="FX334" s="42"/>
      <c r="FY334" s="42"/>
      <c r="FZ334" s="44">
        <v>332</v>
      </c>
      <c r="GA334" s="44" t="str">
        <f t="shared" si="1332"/>
        <v>HGBDAFJK</v>
      </c>
      <c r="GB334" s="44" t="s">
        <v>160</v>
      </c>
      <c r="GC334" s="44" t="s">
        <v>149</v>
      </c>
      <c r="GD334" s="44" t="s">
        <v>146</v>
      </c>
      <c r="GE334" s="44" t="s">
        <v>147</v>
      </c>
      <c r="GF334" s="44" t="s">
        <v>145</v>
      </c>
      <c r="GG334" s="44" t="s">
        <v>109</v>
      </c>
      <c r="GH334" s="44" t="s">
        <v>159</v>
      </c>
      <c r="GI334" s="44" t="s">
        <v>151</v>
      </c>
      <c r="GJ334" s="100" t="str">
        <f t="shared" ref="GJ334:GQ334" si="1409">VLOOKUP(GB334,$FM$3:$FN$15,2,FALSE)</f>
        <v>Saudiarabien</v>
      </c>
      <c r="GK334" s="100" t="str">
        <f t="shared" si="1409"/>
        <v>Iran</v>
      </c>
      <c r="GL334" s="100" t="str">
        <f t="shared" si="1409"/>
        <v>Qatar</v>
      </c>
      <c r="GM334" s="100" t="str">
        <f t="shared" si="1409"/>
        <v>Australien</v>
      </c>
      <c r="GN334" s="100" t="str">
        <f t="shared" si="1409"/>
        <v>Sydkorea</v>
      </c>
      <c r="GO334" s="100" t="str">
        <f t="shared" si="1409"/>
        <v>Sverige</v>
      </c>
      <c r="GP334" s="100" t="str">
        <f t="shared" si="1409"/>
        <v>Österrike</v>
      </c>
      <c r="GQ334" s="100" t="str">
        <f t="shared" si="1409"/>
        <v>Uzbekistan</v>
      </c>
      <c r="GR334" s="42" t="str">
        <f t="shared" si="1334"/>
        <v/>
      </c>
      <c r="GS334" s="42"/>
      <c r="GT334" s="42"/>
      <c r="GU334" s="42"/>
      <c r="GV334" s="42"/>
      <c r="GW334" s="42"/>
      <c r="GX334" s="42"/>
    </row>
    <row r="335" spans="1:206" ht="14.25" customHeight="1" x14ac:dyDescent="0.35">
      <c r="A335" s="42"/>
      <c r="B335" s="43"/>
      <c r="C335" s="43"/>
      <c r="D335" s="43"/>
      <c r="E335" s="44"/>
      <c r="F335" s="43"/>
      <c r="G335" s="44"/>
      <c r="H335" s="44"/>
      <c r="I335" s="44"/>
      <c r="J335" s="57"/>
      <c r="K335" s="58"/>
      <c r="L335" s="158"/>
      <c r="M335" s="46"/>
      <c r="N335" s="46"/>
      <c r="O335" s="42"/>
      <c r="P335" s="42"/>
      <c r="Q335" s="42"/>
      <c r="R335" s="42"/>
      <c r="S335" s="42"/>
      <c r="T335" s="42"/>
      <c r="U335" s="42"/>
      <c r="V335" s="43"/>
      <c r="W335" s="42"/>
      <c r="X335" s="44"/>
      <c r="Y335" s="44"/>
      <c r="Z335" s="44"/>
      <c r="AA335" s="44"/>
      <c r="AB335" s="47"/>
      <c r="AC335" s="48"/>
      <c r="AD335" s="42"/>
      <c r="AE335" s="14"/>
      <c r="AF335" s="14"/>
      <c r="AG335" s="14"/>
      <c r="AH335" s="14"/>
      <c r="AI335" s="44"/>
      <c r="AJ335" s="44"/>
      <c r="AK335" s="44"/>
      <c r="AL335" s="57"/>
      <c r="AM335" s="58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49"/>
      <c r="BQ335" s="49"/>
      <c r="BR335" s="14"/>
      <c r="BS335" s="14"/>
      <c r="BT335" s="14"/>
      <c r="BU335" s="49"/>
      <c r="BV335" s="49"/>
      <c r="BW335" s="49"/>
      <c r="BX335" s="49"/>
      <c r="BY335" s="49"/>
      <c r="BZ335" s="49"/>
      <c r="CA335" s="49"/>
      <c r="CB335" s="14"/>
      <c r="CC335" s="49"/>
      <c r="CD335" s="49"/>
      <c r="CE335" s="14"/>
      <c r="CF335" s="14"/>
      <c r="CG335" s="49"/>
      <c r="CH335" s="49"/>
      <c r="CI335" s="49"/>
      <c r="CJ335" s="49"/>
      <c r="CK335" s="49"/>
      <c r="CL335" s="49"/>
      <c r="CM335" s="49"/>
      <c r="CN335" s="49"/>
      <c r="CO335" s="49"/>
      <c r="CP335" s="49"/>
      <c r="CQ335" s="49"/>
      <c r="CR335" s="49"/>
      <c r="CS335" s="49"/>
      <c r="CT335" s="49"/>
      <c r="CU335" s="49"/>
      <c r="CV335" s="49"/>
      <c r="CW335" s="49"/>
      <c r="CX335" s="49"/>
      <c r="CY335" s="14"/>
      <c r="CZ335" s="14"/>
      <c r="DA335" s="49"/>
      <c r="DB335" s="49"/>
      <c r="DC335" s="49"/>
      <c r="DD335" s="49"/>
      <c r="DE335" s="49"/>
      <c r="DF335" s="49"/>
      <c r="DG335" s="49"/>
      <c r="DH335" s="49"/>
      <c r="DI335" s="49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49"/>
      <c r="DU335" s="49"/>
      <c r="DV335" s="49"/>
      <c r="DW335" s="49"/>
      <c r="DX335" s="49"/>
      <c r="DY335" s="49"/>
      <c r="DZ335" s="49"/>
      <c r="EA335" s="49"/>
      <c r="EB335" s="49"/>
      <c r="EC335" s="49"/>
      <c r="ED335" s="49"/>
      <c r="EE335" s="49"/>
      <c r="EF335" s="49"/>
      <c r="EG335" s="49"/>
      <c r="EH335" s="49"/>
      <c r="EI335" s="49"/>
      <c r="EJ335" s="49"/>
      <c r="EK335" s="49"/>
      <c r="EL335" s="49"/>
      <c r="EM335" s="14"/>
      <c r="EN335" s="49"/>
      <c r="EO335" s="49"/>
      <c r="EP335" s="49"/>
      <c r="EQ335" s="49"/>
      <c r="ER335" s="49"/>
      <c r="ES335" s="49"/>
      <c r="ET335" s="49"/>
      <c r="EU335" s="49"/>
      <c r="EV335" s="49"/>
      <c r="EW335" s="49"/>
      <c r="EX335" s="49"/>
      <c r="EY335" s="49"/>
      <c r="EZ335" s="49"/>
      <c r="FA335" s="49"/>
      <c r="FB335" s="49"/>
      <c r="FC335" s="49"/>
      <c r="FD335" s="49"/>
      <c r="FE335" s="49"/>
      <c r="FF335" s="49"/>
      <c r="FG335" s="14"/>
      <c r="FH335" s="49"/>
      <c r="FI335" s="49"/>
      <c r="FJ335" s="14"/>
      <c r="FK335" s="42"/>
      <c r="FL335" s="42"/>
      <c r="FM335" s="42"/>
      <c r="FN335" s="42"/>
      <c r="FO335" s="42"/>
      <c r="FP335" s="42"/>
      <c r="FQ335" s="42"/>
      <c r="FR335" s="42"/>
      <c r="FS335" s="42"/>
      <c r="FT335" s="42"/>
      <c r="FU335" s="42"/>
      <c r="FV335" s="42"/>
      <c r="FW335" s="42"/>
      <c r="FX335" s="42"/>
      <c r="FY335" s="42"/>
      <c r="FZ335" s="44">
        <v>333</v>
      </c>
      <c r="GA335" s="44" t="str">
        <f t="shared" si="1332"/>
        <v>HGBDAFLI</v>
      </c>
      <c r="GB335" s="44" t="s">
        <v>160</v>
      </c>
      <c r="GC335" s="44" t="s">
        <v>149</v>
      </c>
      <c r="GD335" s="44" t="s">
        <v>146</v>
      </c>
      <c r="GE335" s="44" t="s">
        <v>147</v>
      </c>
      <c r="GF335" s="44" t="s">
        <v>145</v>
      </c>
      <c r="GG335" s="44" t="s">
        <v>109</v>
      </c>
      <c r="GH335" s="44" t="s">
        <v>152</v>
      </c>
      <c r="GI335" s="44" t="s">
        <v>150</v>
      </c>
      <c r="GJ335" s="100" t="str">
        <f t="shared" ref="GJ335:GQ335" si="1410">VLOOKUP(GB335,$FM$3:$FN$15,2,FALSE)</f>
        <v>Saudiarabien</v>
      </c>
      <c r="GK335" s="100" t="str">
        <f t="shared" si="1410"/>
        <v>Iran</v>
      </c>
      <c r="GL335" s="100" t="str">
        <f t="shared" si="1410"/>
        <v>Qatar</v>
      </c>
      <c r="GM335" s="100" t="str">
        <f t="shared" si="1410"/>
        <v>Australien</v>
      </c>
      <c r="GN335" s="100" t="str">
        <f t="shared" si="1410"/>
        <v>Sydkorea</v>
      </c>
      <c r="GO335" s="100" t="str">
        <f t="shared" si="1410"/>
        <v>Sverige</v>
      </c>
      <c r="GP335" s="100" t="str">
        <f t="shared" si="1410"/>
        <v>Ghana</v>
      </c>
      <c r="GQ335" s="100" t="str">
        <f t="shared" si="1410"/>
        <v>Irak</v>
      </c>
      <c r="GR335" s="42" t="str">
        <f t="shared" si="1334"/>
        <v/>
      </c>
      <c r="GS335" s="42"/>
      <c r="GT335" s="42"/>
      <c r="GU335" s="42"/>
      <c r="GV335" s="42"/>
      <c r="GW335" s="42"/>
      <c r="GX335" s="42"/>
    </row>
    <row r="336" spans="1:206" ht="14.25" customHeight="1" x14ac:dyDescent="0.35">
      <c r="A336" s="42"/>
      <c r="B336" s="43"/>
      <c r="C336" s="43"/>
      <c r="D336" s="43"/>
      <c r="E336" s="44"/>
      <c r="F336" s="43"/>
      <c r="G336" s="44"/>
      <c r="H336" s="44"/>
      <c r="I336" s="44"/>
      <c r="J336" s="57"/>
      <c r="K336" s="58"/>
      <c r="L336" s="158"/>
      <c r="M336" s="46"/>
      <c r="N336" s="46"/>
      <c r="O336" s="42"/>
      <c r="P336" s="42"/>
      <c r="Q336" s="42"/>
      <c r="R336" s="42"/>
      <c r="S336" s="42"/>
      <c r="T336" s="42"/>
      <c r="U336" s="42"/>
      <c r="V336" s="43"/>
      <c r="W336" s="42"/>
      <c r="X336" s="44"/>
      <c r="Y336" s="44"/>
      <c r="Z336" s="44"/>
      <c r="AA336" s="44"/>
      <c r="AB336" s="47"/>
      <c r="AC336" s="48"/>
      <c r="AD336" s="42"/>
      <c r="AE336" s="14"/>
      <c r="AF336" s="14"/>
      <c r="AG336" s="14"/>
      <c r="AH336" s="14"/>
      <c r="AI336" s="44"/>
      <c r="AJ336" s="44"/>
      <c r="AK336" s="44"/>
      <c r="AL336" s="57"/>
      <c r="AM336" s="58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49"/>
      <c r="BQ336" s="49"/>
      <c r="BR336" s="14"/>
      <c r="BS336" s="14"/>
      <c r="BT336" s="14"/>
      <c r="BU336" s="49"/>
      <c r="BV336" s="49"/>
      <c r="BW336" s="49"/>
      <c r="BX336" s="49"/>
      <c r="BY336" s="49"/>
      <c r="BZ336" s="49"/>
      <c r="CA336" s="49"/>
      <c r="CB336" s="14"/>
      <c r="CC336" s="49"/>
      <c r="CD336" s="49"/>
      <c r="CE336" s="14"/>
      <c r="CF336" s="14"/>
      <c r="CG336" s="49"/>
      <c r="CH336" s="49"/>
      <c r="CI336" s="49"/>
      <c r="CJ336" s="49"/>
      <c r="CK336" s="49"/>
      <c r="CL336" s="49"/>
      <c r="CM336" s="49"/>
      <c r="CN336" s="49"/>
      <c r="CO336" s="49"/>
      <c r="CP336" s="49"/>
      <c r="CQ336" s="49"/>
      <c r="CR336" s="49"/>
      <c r="CS336" s="49"/>
      <c r="CT336" s="49"/>
      <c r="CU336" s="49"/>
      <c r="CV336" s="49"/>
      <c r="CW336" s="49"/>
      <c r="CX336" s="49"/>
      <c r="CY336" s="14"/>
      <c r="CZ336" s="14"/>
      <c r="DA336" s="49"/>
      <c r="DB336" s="49"/>
      <c r="DC336" s="49"/>
      <c r="DD336" s="49"/>
      <c r="DE336" s="49"/>
      <c r="DF336" s="49"/>
      <c r="DG336" s="49"/>
      <c r="DH336" s="49"/>
      <c r="DI336" s="49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49"/>
      <c r="DU336" s="49"/>
      <c r="DV336" s="49"/>
      <c r="DW336" s="49"/>
      <c r="DX336" s="49"/>
      <c r="DY336" s="49"/>
      <c r="DZ336" s="49"/>
      <c r="EA336" s="49"/>
      <c r="EB336" s="49"/>
      <c r="EC336" s="49"/>
      <c r="ED336" s="49"/>
      <c r="EE336" s="49"/>
      <c r="EF336" s="49"/>
      <c r="EG336" s="49"/>
      <c r="EH336" s="49"/>
      <c r="EI336" s="49"/>
      <c r="EJ336" s="49"/>
      <c r="EK336" s="49"/>
      <c r="EL336" s="49"/>
      <c r="EM336" s="14"/>
      <c r="EN336" s="49"/>
      <c r="EO336" s="49"/>
      <c r="EP336" s="49"/>
      <c r="EQ336" s="49"/>
      <c r="ER336" s="49"/>
      <c r="ES336" s="49"/>
      <c r="ET336" s="49"/>
      <c r="EU336" s="49"/>
      <c r="EV336" s="49"/>
      <c r="EW336" s="49"/>
      <c r="EX336" s="49"/>
      <c r="EY336" s="49"/>
      <c r="EZ336" s="49"/>
      <c r="FA336" s="49"/>
      <c r="FB336" s="49"/>
      <c r="FC336" s="49"/>
      <c r="FD336" s="49"/>
      <c r="FE336" s="49"/>
      <c r="FF336" s="49"/>
      <c r="FG336" s="14"/>
      <c r="FH336" s="49"/>
      <c r="FI336" s="49"/>
      <c r="FJ336" s="14"/>
      <c r="FK336" s="42"/>
      <c r="FL336" s="42"/>
      <c r="FM336" s="42"/>
      <c r="FN336" s="42"/>
      <c r="FO336" s="42"/>
      <c r="FP336" s="42"/>
      <c r="FQ336" s="42"/>
      <c r="FR336" s="42"/>
      <c r="FS336" s="42"/>
      <c r="FT336" s="42"/>
      <c r="FU336" s="42"/>
      <c r="FV336" s="42"/>
      <c r="FW336" s="42"/>
      <c r="FX336" s="42"/>
      <c r="FY336" s="42"/>
      <c r="FZ336" s="44">
        <v>334</v>
      </c>
      <c r="GA336" s="44" t="str">
        <f t="shared" si="1332"/>
        <v>HGBDAFIK</v>
      </c>
      <c r="GB336" s="44" t="s">
        <v>160</v>
      </c>
      <c r="GC336" s="44" t="s">
        <v>149</v>
      </c>
      <c r="GD336" s="44" t="s">
        <v>146</v>
      </c>
      <c r="GE336" s="44" t="s">
        <v>147</v>
      </c>
      <c r="GF336" s="44" t="s">
        <v>145</v>
      </c>
      <c r="GG336" s="44" t="s">
        <v>109</v>
      </c>
      <c r="GH336" s="44" t="s">
        <v>150</v>
      </c>
      <c r="GI336" s="44" t="s">
        <v>151</v>
      </c>
      <c r="GJ336" s="100" t="str">
        <f t="shared" ref="GJ336:GQ336" si="1411">VLOOKUP(GB336,$FM$3:$FN$15,2,FALSE)</f>
        <v>Saudiarabien</v>
      </c>
      <c r="GK336" s="100" t="str">
        <f t="shared" si="1411"/>
        <v>Iran</v>
      </c>
      <c r="GL336" s="100" t="str">
        <f t="shared" si="1411"/>
        <v>Qatar</v>
      </c>
      <c r="GM336" s="100" t="str">
        <f t="shared" si="1411"/>
        <v>Australien</v>
      </c>
      <c r="GN336" s="100" t="str">
        <f t="shared" si="1411"/>
        <v>Sydkorea</v>
      </c>
      <c r="GO336" s="100" t="str">
        <f t="shared" si="1411"/>
        <v>Sverige</v>
      </c>
      <c r="GP336" s="100" t="str">
        <f t="shared" si="1411"/>
        <v>Irak</v>
      </c>
      <c r="GQ336" s="100" t="str">
        <f t="shared" si="1411"/>
        <v>Uzbekistan</v>
      </c>
      <c r="GR336" s="42" t="str">
        <f t="shared" si="1334"/>
        <v/>
      </c>
      <c r="GS336" s="42"/>
      <c r="GT336" s="42"/>
      <c r="GU336" s="42"/>
      <c r="GV336" s="42"/>
      <c r="GW336" s="42"/>
      <c r="GX336" s="42"/>
    </row>
    <row r="337" spans="1:206" ht="14.25" customHeight="1" x14ac:dyDescent="0.35">
      <c r="A337" s="42"/>
      <c r="B337" s="43"/>
      <c r="C337" s="43"/>
      <c r="D337" s="43"/>
      <c r="E337" s="44"/>
      <c r="F337" s="43"/>
      <c r="G337" s="44"/>
      <c r="H337" s="44"/>
      <c r="I337" s="44"/>
      <c r="J337" s="57"/>
      <c r="K337" s="58"/>
      <c r="L337" s="158"/>
      <c r="M337" s="46"/>
      <c r="N337" s="46"/>
      <c r="O337" s="42"/>
      <c r="P337" s="42"/>
      <c r="Q337" s="42"/>
      <c r="R337" s="42"/>
      <c r="S337" s="42"/>
      <c r="T337" s="42"/>
      <c r="U337" s="42"/>
      <c r="V337" s="43"/>
      <c r="W337" s="42"/>
      <c r="X337" s="44"/>
      <c r="Y337" s="44"/>
      <c r="Z337" s="44"/>
      <c r="AA337" s="44"/>
      <c r="AB337" s="47"/>
      <c r="AC337" s="48"/>
      <c r="AD337" s="42"/>
      <c r="AE337" s="14"/>
      <c r="AF337" s="14"/>
      <c r="AG337" s="14"/>
      <c r="AH337" s="14"/>
      <c r="AI337" s="44"/>
      <c r="AJ337" s="44"/>
      <c r="AK337" s="44"/>
      <c r="AL337" s="57"/>
      <c r="AM337" s="58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14"/>
      <c r="BS337" s="14"/>
      <c r="BT337" s="14"/>
      <c r="BU337" s="49"/>
      <c r="BV337" s="49"/>
      <c r="BW337" s="49"/>
      <c r="BX337" s="49"/>
      <c r="BY337" s="49"/>
      <c r="BZ337" s="49"/>
      <c r="CA337" s="49"/>
      <c r="CB337" s="14"/>
      <c r="CC337" s="49"/>
      <c r="CD337" s="49"/>
      <c r="CE337" s="14"/>
      <c r="CF337" s="14"/>
      <c r="CG337" s="49"/>
      <c r="CH337" s="49"/>
      <c r="CI337" s="49"/>
      <c r="CJ337" s="49"/>
      <c r="CK337" s="49"/>
      <c r="CL337" s="49"/>
      <c r="CM337" s="49"/>
      <c r="CN337" s="49"/>
      <c r="CO337" s="49"/>
      <c r="CP337" s="49"/>
      <c r="CQ337" s="49"/>
      <c r="CR337" s="49"/>
      <c r="CS337" s="49"/>
      <c r="CT337" s="49"/>
      <c r="CU337" s="49"/>
      <c r="CV337" s="49"/>
      <c r="CW337" s="49"/>
      <c r="CX337" s="49"/>
      <c r="CY337" s="14"/>
      <c r="CZ337" s="14"/>
      <c r="DA337" s="49"/>
      <c r="DB337" s="49"/>
      <c r="DC337" s="49"/>
      <c r="DD337" s="49"/>
      <c r="DE337" s="49"/>
      <c r="DF337" s="49"/>
      <c r="DG337" s="49"/>
      <c r="DH337" s="49"/>
      <c r="DI337" s="49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49"/>
      <c r="DU337" s="49"/>
      <c r="DV337" s="49"/>
      <c r="DW337" s="49"/>
      <c r="DX337" s="49"/>
      <c r="DY337" s="49"/>
      <c r="DZ337" s="49"/>
      <c r="EA337" s="49"/>
      <c r="EB337" s="49"/>
      <c r="EC337" s="49"/>
      <c r="ED337" s="49"/>
      <c r="EE337" s="49"/>
      <c r="EF337" s="49"/>
      <c r="EG337" s="49"/>
      <c r="EH337" s="49"/>
      <c r="EI337" s="49"/>
      <c r="EJ337" s="49"/>
      <c r="EK337" s="49"/>
      <c r="EL337" s="49"/>
      <c r="EM337" s="14"/>
      <c r="EN337" s="49"/>
      <c r="EO337" s="49"/>
      <c r="EP337" s="49"/>
      <c r="EQ337" s="49"/>
      <c r="ER337" s="49"/>
      <c r="ES337" s="49"/>
      <c r="ET337" s="49"/>
      <c r="EU337" s="49"/>
      <c r="EV337" s="49"/>
      <c r="EW337" s="49"/>
      <c r="EX337" s="49"/>
      <c r="EY337" s="49"/>
      <c r="EZ337" s="49"/>
      <c r="FA337" s="49"/>
      <c r="FB337" s="49"/>
      <c r="FC337" s="49"/>
      <c r="FD337" s="49"/>
      <c r="FE337" s="49"/>
      <c r="FF337" s="49"/>
      <c r="FG337" s="14"/>
      <c r="FH337" s="49"/>
      <c r="FI337" s="49"/>
      <c r="FJ337" s="14"/>
      <c r="FK337" s="42"/>
      <c r="FL337" s="42"/>
      <c r="FM337" s="42"/>
      <c r="FN337" s="42"/>
      <c r="FO337" s="42"/>
      <c r="FP337" s="42"/>
      <c r="FQ337" s="42"/>
      <c r="FR337" s="42"/>
      <c r="FS337" s="42"/>
      <c r="FT337" s="42"/>
      <c r="FU337" s="42"/>
      <c r="FV337" s="42"/>
      <c r="FW337" s="42"/>
      <c r="FX337" s="42"/>
      <c r="FY337" s="42"/>
      <c r="FZ337" s="44">
        <v>335</v>
      </c>
      <c r="GA337" s="44" t="str">
        <f t="shared" si="1332"/>
        <v>HGBDAFIJ</v>
      </c>
      <c r="GB337" s="44" t="s">
        <v>160</v>
      </c>
      <c r="GC337" s="44" t="s">
        <v>149</v>
      </c>
      <c r="GD337" s="44" t="s">
        <v>146</v>
      </c>
      <c r="GE337" s="44" t="s">
        <v>147</v>
      </c>
      <c r="GF337" s="44" t="s">
        <v>145</v>
      </c>
      <c r="GG337" s="44" t="s">
        <v>109</v>
      </c>
      <c r="GH337" s="44" t="s">
        <v>150</v>
      </c>
      <c r="GI337" s="44" t="s">
        <v>159</v>
      </c>
      <c r="GJ337" s="100" t="str">
        <f t="shared" ref="GJ337:GQ337" si="1412">VLOOKUP(GB337,$FM$3:$FN$15,2,FALSE)</f>
        <v>Saudiarabien</v>
      </c>
      <c r="GK337" s="100" t="str">
        <f t="shared" si="1412"/>
        <v>Iran</v>
      </c>
      <c r="GL337" s="100" t="str">
        <f t="shared" si="1412"/>
        <v>Qatar</v>
      </c>
      <c r="GM337" s="100" t="str">
        <f t="shared" si="1412"/>
        <v>Australien</v>
      </c>
      <c r="GN337" s="100" t="str">
        <f t="shared" si="1412"/>
        <v>Sydkorea</v>
      </c>
      <c r="GO337" s="100" t="str">
        <f t="shared" si="1412"/>
        <v>Sverige</v>
      </c>
      <c r="GP337" s="100" t="str">
        <f t="shared" si="1412"/>
        <v>Irak</v>
      </c>
      <c r="GQ337" s="100" t="str">
        <f t="shared" si="1412"/>
        <v>Österrike</v>
      </c>
      <c r="GR337" s="42" t="str">
        <f t="shared" si="1334"/>
        <v/>
      </c>
      <c r="GS337" s="42"/>
      <c r="GT337" s="42"/>
      <c r="GU337" s="42"/>
      <c r="GV337" s="42"/>
      <c r="GW337" s="42"/>
      <c r="GX337" s="42"/>
    </row>
    <row r="338" spans="1:206" ht="14.25" customHeight="1" x14ac:dyDescent="0.35">
      <c r="A338" s="42"/>
      <c r="B338" s="43"/>
      <c r="C338" s="43"/>
      <c r="D338" s="43"/>
      <c r="E338" s="44"/>
      <c r="F338" s="43"/>
      <c r="G338" s="44"/>
      <c r="H338" s="44"/>
      <c r="I338" s="44"/>
      <c r="J338" s="57"/>
      <c r="K338" s="58"/>
      <c r="L338" s="158"/>
      <c r="M338" s="46"/>
      <c r="N338" s="46"/>
      <c r="O338" s="42"/>
      <c r="P338" s="42"/>
      <c r="Q338" s="42"/>
      <c r="R338" s="42"/>
      <c r="S338" s="42"/>
      <c r="T338" s="42"/>
      <c r="U338" s="42"/>
      <c r="V338" s="43"/>
      <c r="W338" s="42"/>
      <c r="X338" s="44"/>
      <c r="Y338" s="44"/>
      <c r="Z338" s="44"/>
      <c r="AA338" s="44"/>
      <c r="AB338" s="47"/>
      <c r="AC338" s="48"/>
      <c r="AD338" s="42"/>
      <c r="AE338" s="14"/>
      <c r="AF338" s="14"/>
      <c r="AG338" s="14"/>
      <c r="AH338" s="14"/>
      <c r="AI338" s="44"/>
      <c r="AJ338" s="44"/>
      <c r="AK338" s="44"/>
      <c r="AL338" s="57"/>
      <c r="AM338" s="58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14"/>
      <c r="BS338" s="14"/>
      <c r="BT338" s="14"/>
      <c r="BU338" s="49"/>
      <c r="BV338" s="49"/>
      <c r="BW338" s="49"/>
      <c r="BX338" s="49"/>
      <c r="BY338" s="49"/>
      <c r="BZ338" s="49"/>
      <c r="CA338" s="49"/>
      <c r="CB338" s="14"/>
      <c r="CC338" s="49"/>
      <c r="CD338" s="49"/>
      <c r="CE338" s="14"/>
      <c r="CF338" s="14"/>
      <c r="CG338" s="49"/>
      <c r="CH338" s="49"/>
      <c r="CI338" s="49"/>
      <c r="CJ338" s="49"/>
      <c r="CK338" s="49"/>
      <c r="CL338" s="49"/>
      <c r="CM338" s="49"/>
      <c r="CN338" s="49"/>
      <c r="CO338" s="49"/>
      <c r="CP338" s="49"/>
      <c r="CQ338" s="49"/>
      <c r="CR338" s="49"/>
      <c r="CS338" s="49"/>
      <c r="CT338" s="49"/>
      <c r="CU338" s="49"/>
      <c r="CV338" s="49"/>
      <c r="CW338" s="49"/>
      <c r="CX338" s="49"/>
      <c r="CY338" s="14"/>
      <c r="CZ338" s="14"/>
      <c r="DA338" s="49"/>
      <c r="DB338" s="49"/>
      <c r="DC338" s="49"/>
      <c r="DD338" s="49"/>
      <c r="DE338" s="49"/>
      <c r="DF338" s="49"/>
      <c r="DG338" s="49"/>
      <c r="DH338" s="49"/>
      <c r="DI338" s="49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49"/>
      <c r="DU338" s="49"/>
      <c r="DV338" s="49"/>
      <c r="DW338" s="49"/>
      <c r="DX338" s="49"/>
      <c r="DY338" s="49"/>
      <c r="DZ338" s="49"/>
      <c r="EA338" s="49"/>
      <c r="EB338" s="49"/>
      <c r="EC338" s="49"/>
      <c r="ED338" s="49"/>
      <c r="EE338" s="49"/>
      <c r="EF338" s="49"/>
      <c r="EG338" s="49"/>
      <c r="EH338" s="49"/>
      <c r="EI338" s="49"/>
      <c r="EJ338" s="49"/>
      <c r="EK338" s="49"/>
      <c r="EL338" s="49"/>
      <c r="EM338" s="14"/>
      <c r="EN338" s="49"/>
      <c r="EO338" s="49"/>
      <c r="EP338" s="49"/>
      <c r="EQ338" s="49"/>
      <c r="ER338" s="49"/>
      <c r="ES338" s="49"/>
      <c r="ET338" s="49"/>
      <c r="EU338" s="49"/>
      <c r="EV338" s="49"/>
      <c r="EW338" s="49"/>
      <c r="EX338" s="49"/>
      <c r="EY338" s="49"/>
      <c r="EZ338" s="49"/>
      <c r="FA338" s="49"/>
      <c r="FB338" s="49"/>
      <c r="FC338" s="49"/>
      <c r="FD338" s="49"/>
      <c r="FE338" s="49"/>
      <c r="FF338" s="49"/>
      <c r="FG338" s="14"/>
      <c r="FH338" s="49"/>
      <c r="FI338" s="49"/>
      <c r="FJ338" s="14"/>
      <c r="FK338" s="42"/>
      <c r="FL338" s="42"/>
      <c r="FM338" s="42"/>
      <c r="FN338" s="42"/>
      <c r="FO338" s="42"/>
      <c r="FP338" s="42"/>
      <c r="FQ338" s="42"/>
      <c r="FR338" s="42"/>
      <c r="FS338" s="42"/>
      <c r="FT338" s="42"/>
      <c r="FU338" s="42"/>
      <c r="FV338" s="42"/>
      <c r="FW338" s="42"/>
      <c r="FX338" s="42"/>
      <c r="FY338" s="42"/>
      <c r="FZ338" s="44">
        <v>336</v>
      </c>
      <c r="GA338" s="44" t="str">
        <f t="shared" si="1332"/>
        <v>EJBAIDLK</v>
      </c>
      <c r="GB338" s="44" t="s">
        <v>148</v>
      </c>
      <c r="GC338" s="44" t="s">
        <v>159</v>
      </c>
      <c r="GD338" s="44" t="s">
        <v>146</v>
      </c>
      <c r="GE338" s="44" t="s">
        <v>145</v>
      </c>
      <c r="GF338" s="44" t="s">
        <v>150</v>
      </c>
      <c r="GG338" s="44" t="s">
        <v>147</v>
      </c>
      <c r="GH338" s="44" t="s">
        <v>152</v>
      </c>
      <c r="GI338" s="44" t="s">
        <v>151</v>
      </c>
      <c r="GJ338" s="100" t="str">
        <f t="shared" ref="GJ338:GQ338" si="1413">VLOOKUP(GB338,$FM$3:$FN$15,2,FALSE)</f>
        <v>Elfenbenskusten</v>
      </c>
      <c r="GK338" s="100" t="str">
        <f t="shared" si="1413"/>
        <v>Österrike</v>
      </c>
      <c r="GL338" s="100" t="str">
        <f t="shared" si="1413"/>
        <v>Qatar</v>
      </c>
      <c r="GM338" s="100" t="str">
        <f t="shared" si="1413"/>
        <v>Sydkorea</v>
      </c>
      <c r="GN338" s="100" t="str">
        <f t="shared" si="1413"/>
        <v>Irak</v>
      </c>
      <c r="GO338" s="100" t="str">
        <f t="shared" si="1413"/>
        <v>Australien</v>
      </c>
      <c r="GP338" s="100" t="str">
        <f t="shared" si="1413"/>
        <v>Ghana</v>
      </c>
      <c r="GQ338" s="100" t="str">
        <f t="shared" si="1413"/>
        <v>Uzbekistan</v>
      </c>
      <c r="GR338" s="42" t="str">
        <f t="shared" si="1334"/>
        <v/>
      </c>
      <c r="GS338" s="42"/>
      <c r="GT338" s="42"/>
      <c r="GU338" s="42"/>
      <c r="GV338" s="42"/>
      <c r="GW338" s="42"/>
      <c r="GX338" s="42"/>
    </row>
    <row r="339" spans="1:206" ht="14.25" customHeight="1" x14ac:dyDescent="0.35">
      <c r="A339" s="42"/>
      <c r="B339" s="43"/>
      <c r="C339" s="43"/>
      <c r="D339" s="43"/>
      <c r="E339" s="44"/>
      <c r="F339" s="43"/>
      <c r="G339" s="44"/>
      <c r="H339" s="44"/>
      <c r="I339" s="44"/>
      <c r="J339" s="57"/>
      <c r="K339" s="58"/>
      <c r="L339" s="158"/>
      <c r="M339" s="46"/>
      <c r="N339" s="46"/>
      <c r="O339" s="42"/>
      <c r="P339" s="42"/>
      <c r="Q339" s="42"/>
      <c r="R339" s="42"/>
      <c r="S339" s="42"/>
      <c r="T339" s="42"/>
      <c r="U339" s="42"/>
      <c r="V339" s="43"/>
      <c r="W339" s="42"/>
      <c r="X339" s="44"/>
      <c r="Y339" s="44"/>
      <c r="Z339" s="44"/>
      <c r="AA339" s="44"/>
      <c r="AB339" s="47"/>
      <c r="AC339" s="48"/>
      <c r="AD339" s="42"/>
      <c r="AE339" s="14"/>
      <c r="AF339" s="14"/>
      <c r="AG339" s="14"/>
      <c r="AH339" s="14"/>
      <c r="AI339" s="44"/>
      <c r="AJ339" s="44"/>
      <c r="AK339" s="44"/>
      <c r="AL339" s="57"/>
      <c r="AM339" s="58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14"/>
      <c r="BS339" s="14"/>
      <c r="BT339" s="14"/>
      <c r="BU339" s="49"/>
      <c r="BV339" s="49"/>
      <c r="BW339" s="49"/>
      <c r="BX339" s="49"/>
      <c r="BY339" s="49"/>
      <c r="BZ339" s="49"/>
      <c r="CA339" s="49"/>
      <c r="CB339" s="14"/>
      <c r="CC339" s="49"/>
      <c r="CD339" s="49"/>
      <c r="CE339" s="14"/>
      <c r="CF339" s="14"/>
      <c r="CG339" s="49"/>
      <c r="CH339" s="49"/>
      <c r="CI339" s="49"/>
      <c r="CJ339" s="49"/>
      <c r="CK339" s="49"/>
      <c r="CL339" s="49"/>
      <c r="CM339" s="49"/>
      <c r="CN339" s="49"/>
      <c r="CO339" s="49"/>
      <c r="CP339" s="49"/>
      <c r="CQ339" s="49"/>
      <c r="CR339" s="49"/>
      <c r="CS339" s="49"/>
      <c r="CT339" s="49"/>
      <c r="CU339" s="49"/>
      <c r="CV339" s="49"/>
      <c r="CW339" s="49"/>
      <c r="CX339" s="49"/>
      <c r="CY339" s="14"/>
      <c r="CZ339" s="14"/>
      <c r="DA339" s="49"/>
      <c r="DB339" s="49"/>
      <c r="DC339" s="49"/>
      <c r="DD339" s="49"/>
      <c r="DE339" s="49"/>
      <c r="DF339" s="49"/>
      <c r="DG339" s="49"/>
      <c r="DH339" s="49"/>
      <c r="DI339" s="49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49"/>
      <c r="DU339" s="49"/>
      <c r="DV339" s="49"/>
      <c r="DW339" s="49"/>
      <c r="DX339" s="49"/>
      <c r="DY339" s="49"/>
      <c r="DZ339" s="49"/>
      <c r="EA339" s="49"/>
      <c r="EB339" s="49"/>
      <c r="EC339" s="49"/>
      <c r="ED339" s="49"/>
      <c r="EE339" s="49"/>
      <c r="EF339" s="49"/>
      <c r="EG339" s="49"/>
      <c r="EH339" s="49"/>
      <c r="EI339" s="49"/>
      <c r="EJ339" s="49"/>
      <c r="EK339" s="49"/>
      <c r="EL339" s="49"/>
      <c r="EM339" s="14"/>
      <c r="EN339" s="49"/>
      <c r="EO339" s="49"/>
      <c r="EP339" s="49"/>
      <c r="EQ339" s="49"/>
      <c r="ER339" s="49"/>
      <c r="ES339" s="49"/>
      <c r="ET339" s="49"/>
      <c r="EU339" s="49"/>
      <c r="EV339" s="49"/>
      <c r="EW339" s="49"/>
      <c r="EX339" s="49"/>
      <c r="EY339" s="49"/>
      <c r="EZ339" s="49"/>
      <c r="FA339" s="49"/>
      <c r="FB339" s="49"/>
      <c r="FC339" s="49"/>
      <c r="FD339" s="49"/>
      <c r="FE339" s="49"/>
      <c r="FF339" s="49"/>
      <c r="FG339" s="14"/>
      <c r="FH339" s="49"/>
      <c r="FI339" s="49"/>
      <c r="FJ339" s="14"/>
      <c r="FK339" s="42"/>
      <c r="FL339" s="42"/>
      <c r="FM339" s="42"/>
      <c r="FN339" s="42"/>
      <c r="FO339" s="42"/>
      <c r="FP339" s="42"/>
      <c r="FQ339" s="42"/>
      <c r="FR339" s="42"/>
      <c r="FS339" s="42"/>
      <c r="FT339" s="42"/>
      <c r="FU339" s="42"/>
      <c r="FV339" s="42"/>
      <c r="FW339" s="42"/>
      <c r="FX339" s="42"/>
      <c r="FY339" s="42"/>
      <c r="FZ339" s="44">
        <v>337</v>
      </c>
      <c r="GA339" s="44" t="str">
        <f t="shared" si="1332"/>
        <v>EJBDAHLK</v>
      </c>
      <c r="GB339" s="44" t="s">
        <v>148</v>
      </c>
      <c r="GC339" s="44" t="s">
        <v>159</v>
      </c>
      <c r="GD339" s="44" t="s">
        <v>146</v>
      </c>
      <c r="GE339" s="44" t="s">
        <v>147</v>
      </c>
      <c r="GF339" s="44" t="s">
        <v>145</v>
      </c>
      <c r="GG339" s="44" t="s">
        <v>160</v>
      </c>
      <c r="GH339" s="44" t="s">
        <v>152</v>
      </c>
      <c r="GI339" s="44" t="s">
        <v>151</v>
      </c>
      <c r="GJ339" s="100" t="str">
        <f t="shared" ref="GJ339:GQ339" si="1414">VLOOKUP(GB339,$FM$3:$FN$15,2,FALSE)</f>
        <v>Elfenbenskusten</v>
      </c>
      <c r="GK339" s="100" t="str">
        <f t="shared" si="1414"/>
        <v>Österrike</v>
      </c>
      <c r="GL339" s="100" t="str">
        <f t="shared" si="1414"/>
        <v>Qatar</v>
      </c>
      <c r="GM339" s="100" t="str">
        <f t="shared" si="1414"/>
        <v>Australien</v>
      </c>
      <c r="GN339" s="100" t="str">
        <f t="shared" si="1414"/>
        <v>Sydkorea</v>
      </c>
      <c r="GO339" s="100" t="str">
        <f t="shared" si="1414"/>
        <v>Saudiarabien</v>
      </c>
      <c r="GP339" s="100" t="str">
        <f t="shared" si="1414"/>
        <v>Ghana</v>
      </c>
      <c r="GQ339" s="100" t="str">
        <f t="shared" si="1414"/>
        <v>Uzbekistan</v>
      </c>
      <c r="GR339" s="42" t="str">
        <f t="shared" si="1334"/>
        <v/>
      </c>
      <c r="GS339" s="42"/>
      <c r="GT339" s="42"/>
      <c r="GU339" s="42"/>
      <c r="GV339" s="42"/>
      <c r="GW339" s="42"/>
      <c r="GX339" s="42"/>
    </row>
    <row r="340" spans="1:206" ht="14.25" customHeight="1" x14ac:dyDescent="0.35">
      <c r="A340" s="42"/>
      <c r="B340" s="43"/>
      <c r="C340" s="43"/>
      <c r="D340" s="43"/>
      <c r="E340" s="44"/>
      <c r="F340" s="43"/>
      <c r="G340" s="44"/>
      <c r="H340" s="44"/>
      <c r="I340" s="44"/>
      <c r="J340" s="57"/>
      <c r="K340" s="58"/>
      <c r="L340" s="158"/>
      <c r="M340" s="46"/>
      <c r="N340" s="46"/>
      <c r="O340" s="42"/>
      <c r="P340" s="42"/>
      <c r="Q340" s="42"/>
      <c r="R340" s="42"/>
      <c r="S340" s="42"/>
      <c r="T340" s="42"/>
      <c r="U340" s="42"/>
      <c r="V340" s="43"/>
      <c r="W340" s="42"/>
      <c r="X340" s="44"/>
      <c r="Y340" s="44"/>
      <c r="Z340" s="44"/>
      <c r="AA340" s="44"/>
      <c r="AB340" s="47"/>
      <c r="AC340" s="48"/>
      <c r="AD340" s="42"/>
      <c r="AE340" s="14"/>
      <c r="AF340" s="14"/>
      <c r="AG340" s="14"/>
      <c r="AH340" s="14"/>
      <c r="AI340" s="44"/>
      <c r="AJ340" s="44"/>
      <c r="AK340" s="44"/>
      <c r="AL340" s="57"/>
      <c r="AM340" s="58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14"/>
      <c r="BS340" s="14"/>
      <c r="BT340" s="14"/>
      <c r="BU340" s="49"/>
      <c r="BV340" s="49"/>
      <c r="BW340" s="49"/>
      <c r="BX340" s="49"/>
      <c r="BY340" s="49"/>
      <c r="BZ340" s="49"/>
      <c r="CA340" s="49"/>
      <c r="CB340" s="14"/>
      <c r="CC340" s="49"/>
      <c r="CD340" s="49"/>
      <c r="CE340" s="14"/>
      <c r="CF340" s="14"/>
      <c r="CG340" s="49"/>
      <c r="CH340" s="49"/>
      <c r="CI340" s="49"/>
      <c r="CJ340" s="49"/>
      <c r="CK340" s="49"/>
      <c r="CL340" s="49"/>
      <c r="CM340" s="49"/>
      <c r="CN340" s="49"/>
      <c r="CO340" s="49"/>
      <c r="CP340" s="49"/>
      <c r="CQ340" s="49"/>
      <c r="CR340" s="49"/>
      <c r="CS340" s="49"/>
      <c r="CT340" s="49"/>
      <c r="CU340" s="49"/>
      <c r="CV340" s="49"/>
      <c r="CW340" s="49"/>
      <c r="CX340" s="49"/>
      <c r="CY340" s="14"/>
      <c r="CZ340" s="14"/>
      <c r="DA340" s="49"/>
      <c r="DB340" s="49"/>
      <c r="DC340" s="49"/>
      <c r="DD340" s="49"/>
      <c r="DE340" s="49"/>
      <c r="DF340" s="49"/>
      <c r="DG340" s="49"/>
      <c r="DH340" s="49"/>
      <c r="DI340" s="49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49"/>
      <c r="DU340" s="49"/>
      <c r="DV340" s="49"/>
      <c r="DW340" s="49"/>
      <c r="DX340" s="49"/>
      <c r="DY340" s="49"/>
      <c r="DZ340" s="49"/>
      <c r="EA340" s="49"/>
      <c r="EB340" s="49"/>
      <c r="EC340" s="49"/>
      <c r="ED340" s="49"/>
      <c r="EE340" s="49"/>
      <c r="EF340" s="49"/>
      <c r="EG340" s="49"/>
      <c r="EH340" s="49"/>
      <c r="EI340" s="49"/>
      <c r="EJ340" s="49"/>
      <c r="EK340" s="49"/>
      <c r="EL340" s="49"/>
      <c r="EM340" s="14"/>
      <c r="EN340" s="49"/>
      <c r="EO340" s="49"/>
      <c r="EP340" s="49"/>
      <c r="EQ340" s="49"/>
      <c r="ER340" s="49"/>
      <c r="ES340" s="49"/>
      <c r="ET340" s="49"/>
      <c r="EU340" s="49"/>
      <c r="EV340" s="49"/>
      <c r="EW340" s="49"/>
      <c r="EX340" s="49"/>
      <c r="EY340" s="49"/>
      <c r="EZ340" s="49"/>
      <c r="FA340" s="49"/>
      <c r="FB340" s="49"/>
      <c r="FC340" s="49"/>
      <c r="FD340" s="49"/>
      <c r="FE340" s="49"/>
      <c r="FF340" s="49"/>
      <c r="FG340" s="14"/>
      <c r="FH340" s="49"/>
      <c r="FI340" s="49"/>
      <c r="FJ340" s="14"/>
      <c r="FK340" s="42"/>
      <c r="FL340" s="42"/>
      <c r="FM340" s="42"/>
      <c r="FN340" s="42"/>
      <c r="FO340" s="42"/>
      <c r="FP340" s="42"/>
      <c r="FQ340" s="42"/>
      <c r="FR340" s="42"/>
      <c r="FS340" s="42"/>
      <c r="FT340" s="42"/>
      <c r="FU340" s="42"/>
      <c r="FV340" s="42"/>
      <c r="FW340" s="42"/>
      <c r="FX340" s="42"/>
      <c r="FY340" s="42"/>
      <c r="FZ340" s="44">
        <v>338</v>
      </c>
      <c r="GA340" s="44" t="str">
        <f t="shared" si="1332"/>
        <v>EIBDAHLK</v>
      </c>
      <c r="GB340" s="44" t="s">
        <v>148</v>
      </c>
      <c r="GC340" s="44" t="s">
        <v>150</v>
      </c>
      <c r="GD340" s="44" t="s">
        <v>146</v>
      </c>
      <c r="GE340" s="44" t="s">
        <v>147</v>
      </c>
      <c r="GF340" s="44" t="s">
        <v>145</v>
      </c>
      <c r="GG340" s="44" t="s">
        <v>160</v>
      </c>
      <c r="GH340" s="44" t="s">
        <v>152</v>
      </c>
      <c r="GI340" s="44" t="s">
        <v>151</v>
      </c>
      <c r="GJ340" s="100" t="str">
        <f t="shared" ref="GJ340:GQ340" si="1415">VLOOKUP(GB340,$FM$3:$FN$15,2,FALSE)</f>
        <v>Elfenbenskusten</v>
      </c>
      <c r="GK340" s="100" t="str">
        <f t="shared" si="1415"/>
        <v>Irak</v>
      </c>
      <c r="GL340" s="100" t="str">
        <f t="shared" si="1415"/>
        <v>Qatar</v>
      </c>
      <c r="GM340" s="100" t="str">
        <f t="shared" si="1415"/>
        <v>Australien</v>
      </c>
      <c r="GN340" s="100" t="str">
        <f t="shared" si="1415"/>
        <v>Sydkorea</v>
      </c>
      <c r="GO340" s="100" t="str">
        <f t="shared" si="1415"/>
        <v>Saudiarabien</v>
      </c>
      <c r="GP340" s="100" t="str">
        <f t="shared" si="1415"/>
        <v>Ghana</v>
      </c>
      <c r="GQ340" s="100" t="str">
        <f t="shared" si="1415"/>
        <v>Uzbekistan</v>
      </c>
      <c r="GR340" s="42" t="str">
        <f t="shared" si="1334"/>
        <v/>
      </c>
      <c r="GS340" s="42"/>
      <c r="GT340" s="42"/>
      <c r="GU340" s="42"/>
      <c r="GV340" s="42"/>
      <c r="GW340" s="42"/>
      <c r="GX340" s="42"/>
    </row>
    <row r="341" spans="1:206" ht="14.25" customHeight="1" x14ac:dyDescent="0.35">
      <c r="A341" s="42"/>
      <c r="B341" s="43"/>
      <c r="C341" s="43"/>
      <c r="D341" s="43"/>
      <c r="E341" s="44"/>
      <c r="F341" s="43"/>
      <c r="G341" s="44"/>
      <c r="H341" s="44"/>
      <c r="I341" s="44"/>
      <c r="J341" s="57"/>
      <c r="K341" s="58"/>
      <c r="L341" s="158"/>
      <c r="M341" s="46"/>
      <c r="N341" s="46"/>
      <c r="O341" s="42"/>
      <c r="P341" s="42"/>
      <c r="Q341" s="42"/>
      <c r="R341" s="42"/>
      <c r="S341" s="42"/>
      <c r="T341" s="42"/>
      <c r="U341" s="42"/>
      <c r="V341" s="43"/>
      <c r="W341" s="42"/>
      <c r="X341" s="44"/>
      <c r="Y341" s="44"/>
      <c r="Z341" s="44"/>
      <c r="AA341" s="44"/>
      <c r="AB341" s="47"/>
      <c r="AC341" s="48"/>
      <c r="AD341" s="42"/>
      <c r="AE341" s="14"/>
      <c r="AF341" s="14"/>
      <c r="AG341" s="14"/>
      <c r="AH341" s="14"/>
      <c r="AI341" s="44"/>
      <c r="AJ341" s="44"/>
      <c r="AK341" s="44"/>
      <c r="AL341" s="57"/>
      <c r="AM341" s="58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14"/>
      <c r="BS341" s="14"/>
      <c r="BT341" s="14"/>
      <c r="BU341" s="49"/>
      <c r="BV341" s="49"/>
      <c r="BW341" s="49"/>
      <c r="BX341" s="49"/>
      <c r="BY341" s="49"/>
      <c r="BZ341" s="49"/>
      <c r="CA341" s="49"/>
      <c r="CB341" s="14"/>
      <c r="CC341" s="49"/>
      <c r="CD341" s="49"/>
      <c r="CE341" s="14"/>
      <c r="CF341" s="14"/>
      <c r="CG341" s="49"/>
      <c r="CH341" s="49"/>
      <c r="CI341" s="49"/>
      <c r="CJ341" s="49"/>
      <c r="CK341" s="49"/>
      <c r="CL341" s="49"/>
      <c r="CM341" s="49"/>
      <c r="CN341" s="49"/>
      <c r="CO341" s="49"/>
      <c r="CP341" s="49"/>
      <c r="CQ341" s="49"/>
      <c r="CR341" s="49"/>
      <c r="CS341" s="49"/>
      <c r="CT341" s="49"/>
      <c r="CU341" s="49"/>
      <c r="CV341" s="49"/>
      <c r="CW341" s="49"/>
      <c r="CX341" s="49"/>
      <c r="CY341" s="14"/>
      <c r="CZ341" s="14"/>
      <c r="DA341" s="49"/>
      <c r="DB341" s="49"/>
      <c r="DC341" s="49"/>
      <c r="DD341" s="49"/>
      <c r="DE341" s="49"/>
      <c r="DF341" s="49"/>
      <c r="DG341" s="49"/>
      <c r="DH341" s="49"/>
      <c r="DI341" s="49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49"/>
      <c r="DU341" s="49"/>
      <c r="DV341" s="49"/>
      <c r="DW341" s="49"/>
      <c r="DX341" s="49"/>
      <c r="DY341" s="49"/>
      <c r="DZ341" s="49"/>
      <c r="EA341" s="49"/>
      <c r="EB341" s="49"/>
      <c r="EC341" s="49"/>
      <c r="ED341" s="49"/>
      <c r="EE341" s="49"/>
      <c r="EF341" s="49"/>
      <c r="EG341" s="49"/>
      <c r="EH341" s="49"/>
      <c r="EI341" s="49"/>
      <c r="EJ341" s="49"/>
      <c r="EK341" s="49"/>
      <c r="EL341" s="49"/>
      <c r="EM341" s="14"/>
      <c r="EN341" s="49"/>
      <c r="EO341" s="49"/>
      <c r="EP341" s="49"/>
      <c r="EQ341" s="49"/>
      <c r="ER341" s="49"/>
      <c r="ES341" s="49"/>
      <c r="ET341" s="49"/>
      <c r="EU341" s="49"/>
      <c r="EV341" s="49"/>
      <c r="EW341" s="49"/>
      <c r="EX341" s="49"/>
      <c r="EY341" s="49"/>
      <c r="EZ341" s="49"/>
      <c r="FA341" s="49"/>
      <c r="FB341" s="49"/>
      <c r="FC341" s="49"/>
      <c r="FD341" s="49"/>
      <c r="FE341" s="49"/>
      <c r="FF341" s="49"/>
      <c r="FG341" s="14"/>
      <c r="FH341" s="49"/>
      <c r="FI341" s="49"/>
      <c r="FJ341" s="14"/>
      <c r="FK341" s="42"/>
      <c r="FL341" s="42"/>
      <c r="FM341" s="42"/>
      <c r="FN341" s="42"/>
      <c r="FO341" s="42"/>
      <c r="FP341" s="42"/>
      <c r="FQ341" s="42"/>
      <c r="FR341" s="42"/>
      <c r="FS341" s="42"/>
      <c r="FT341" s="42"/>
      <c r="FU341" s="42"/>
      <c r="FV341" s="42"/>
      <c r="FW341" s="42"/>
      <c r="FX341" s="42"/>
      <c r="FY341" s="42"/>
      <c r="FZ341" s="44">
        <v>339</v>
      </c>
      <c r="GA341" s="44" t="str">
        <f t="shared" si="1332"/>
        <v>EJBDAHLI</v>
      </c>
      <c r="GB341" s="44" t="s">
        <v>148</v>
      </c>
      <c r="GC341" s="44" t="s">
        <v>159</v>
      </c>
      <c r="GD341" s="44" t="s">
        <v>146</v>
      </c>
      <c r="GE341" s="44" t="s">
        <v>147</v>
      </c>
      <c r="GF341" s="44" t="s">
        <v>145</v>
      </c>
      <c r="GG341" s="44" t="s">
        <v>160</v>
      </c>
      <c r="GH341" s="44" t="s">
        <v>152</v>
      </c>
      <c r="GI341" s="44" t="s">
        <v>150</v>
      </c>
      <c r="GJ341" s="100" t="str">
        <f t="shared" ref="GJ341:GQ341" si="1416">VLOOKUP(GB341,$FM$3:$FN$15,2,FALSE)</f>
        <v>Elfenbenskusten</v>
      </c>
      <c r="GK341" s="100" t="str">
        <f t="shared" si="1416"/>
        <v>Österrike</v>
      </c>
      <c r="GL341" s="100" t="str">
        <f t="shared" si="1416"/>
        <v>Qatar</v>
      </c>
      <c r="GM341" s="100" t="str">
        <f t="shared" si="1416"/>
        <v>Australien</v>
      </c>
      <c r="GN341" s="100" t="str">
        <f t="shared" si="1416"/>
        <v>Sydkorea</v>
      </c>
      <c r="GO341" s="100" t="str">
        <f t="shared" si="1416"/>
        <v>Saudiarabien</v>
      </c>
      <c r="GP341" s="100" t="str">
        <f t="shared" si="1416"/>
        <v>Ghana</v>
      </c>
      <c r="GQ341" s="100" t="str">
        <f t="shared" si="1416"/>
        <v>Irak</v>
      </c>
      <c r="GR341" s="42" t="str">
        <f t="shared" si="1334"/>
        <v/>
      </c>
      <c r="GS341" s="42"/>
      <c r="GT341" s="42"/>
      <c r="GU341" s="42"/>
      <c r="GV341" s="42"/>
      <c r="GW341" s="42"/>
      <c r="GX341" s="42"/>
    </row>
    <row r="342" spans="1:206" ht="14.25" customHeight="1" x14ac:dyDescent="0.35">
      <c r="A342" s="42"/>
      <c r="B342" s="43"/>
      <c r="C342" s="43"/>
      <c r="D342" s="43"/>
      <c r="E342" s="44"/>
      <c r="F342" s="43"/>
      <c r="G342" s="44"/>
      <c r="H342" s="44"/>
      <c r="I342" s="44"/>
      <c r="J342" s="57"/>
      <c r="K342" s="58"/>
      <c r="L342" s="158"/>
      <c r="M342" s="46"/>
      <c r="N342" s="46"/>
      <c r="O342" s="42"/>
      <c r="P342" s="42"/>
      <c r="Q342" s="42"/>
      <c r="R342" s="42"/>
      <c r="S342" s="42"/>
      <c r="T342" s="42"/>
      <c r="U342" s="42"/>
      <c r="V342" s="43"/>
      <c r="W342" s="42"/>
      <c r="X342" s="44"/>
      <c r="Y342" s="44"/>
      <c r="Z342" s="44"/>
      <c r="AA342" s="44"/>
      <c r="AB342" s="47"/>
      <c r="AC342" s="48"/>
      <c r="AD342" s="42"/>
      <c r="AE342" s="14"/>
      <c r="AF342" s="14"/>
      <c r="AG342" s="14"/>
      <c r="AH342" s="14"/>
      <c r="AI342" s="44"/>
      <c r="AJ342" s="44"/>
      <c r="AK342" s="44"/>
      <c r="AL342" s="57"/>
      <c r="AM342" s="58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14"/>
      <c r="BS342" s="14"/>
      <c r="BT342" s="14"/>
      <c r="BU342" s="49"/>
      <c r="BV342" s="49"/>
      <c r="BW342" s="49"/>
      <c r="BX342" s="49"/>
      <c r="BY342" s="49"/>
      <c r="BZ342" s="49"/>
      <c r="CA342" s="49"/>
      <c r="CB342" s="14"/>
      <c r="CC342" s="49"/>
      <c r="CD342" s="49"/>
      <c r="CE342" s="14"/>
      <c r="CF342" s="14"/>
      <c r="CG342" s="49"/>
      <c r="CH342" s="49"/>
      <c r="CI342" s="49"/>
      <c r="CJ342" s="49"/>
      <c r="CK342" s="49"/>
      <c r="CL342" s="49"/>
      <c r="CM342" s="49"/>
      <c r="CN342" s="49"/>
      <c r="CO342" s="49"/>
      <c r="CP342" s="49"/>
      <c r="CQ342" s="49"/>
      <c r="CR342" s="49"/>
      <c r="CS342" s="49"/>
      <c r="CT342" s="49"/>
      <c r="CU342" s="49"/>
      <c r="CV342" s="49"/>
      <c r="CW342" s="49"/>
      <c r="CX342" s="49"/>
      <c r="CY342" s="14"/>
      <c r="CZ342" s="14"/>
      <c r="DA342" s="49"/>
      <c r="DB342" s="49"/>
      <c r="DC342" s="49"/>
      <c r="DD342" s="49"/>
      <c r="DE342" s="49"/>
      <c r="DF342" s="49"/>
      <c r="DG342" s="49"/>
      <c r="DH342" s="49"/>
      <c r="DI342" s="49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49"/>
      <c r="DU342" s="49"/>
      <c r="DV342" s="49"/>
      <c r="DW342" s="49"/>
      <c r="DX342" s="49"/>
      <c r="DY342" s="49"/>
      <c r="DZ342" s="49"/>
      <c r="EA342" s="49"/>
      <c r="EB342" s="49"/>
      <c r="EC342" s="49"/>
      <c r="ED342" s="49"/>
      <c r="EE342" s="49"/>
      <c r="EF342" s="49"/>
      <c r="EG342" s="49"/>
      <c r="EH342" s="49"/>
      <c r="EI342" s="49"/>
      <c r="EJ342" s="49"/>
      <c r="EK342" s="49"/>
      <c r="EL342" s="49"/>
      <c r="EM342" s="14"/>
      <c r="EN342" s="49"/>
      <c r="EO342" s="49"/>
      <c r="EP342" s="49"/>
      <c r="EQ342" s="49"/>
      <c r="ER342" s="49"/>
      <c r="ES342" s="49"/>
      <c r="ET342" s="49"/>
      <c r="EU342" s="49"/>
      <c r="EV342" s="49"/>
      <c r="EW342" s="49"/>
      <c r="EX342" s="49"/>
      <c r="EY342" s="49"/>
      <c r="EZ342" s="49"/>
      <c r="FA342" s="49"/>
      <c r="FB342" s="49"/>
      <c r="FC342" s="49"/>
      <c r="FD342" s="49"/>
      <c r="FE342" s="49"/>
      <c r="FF342" s="49"/>
      <c r="FG342" s="14"/>
      <c r="FH342" s="49"/>
      <c r="FI342" s="49"/>
      <c r="FJ342" s="14"/>
      <c r="FK342" s="42"/>
      <c r="FL342" s="42"/>
      <c r="FM342" s="42"/>
      <c r="FN342" s="42"/>
      <c r="FO342" s="42"/>
      <c r="FP342" s="42"/>
      <c r="FQ342" s="42"/>
      <c r="FR342" s="42"/>
      <c r="FS342" s="42"/>
      <c r="FT342" s="42"/>
      <c r="FU342" s="42"/>
      <c r="FV342" s="42"/>
      <c r="FW342" s="42"/>
      <c r="FX342" s="42"/>
      <c r="FY342" s="42"/>
      <c r="FZ342" s="44">
        <v>340</v>
      </c>
      <c r="GA342" s="44" t="str">
        <f t="shared" si="1332"/>
        <v>EJBDAHIK</v>
      </c>
      <c r="GB342" s="44" t="s">
        <v>148</v>
      </c>
      <c r="GC342" s="44" t="s">
        <v>159</v>
      </c>
      <c r="GD342" s="44" t="s">
        <v>146</v>
      </c>
      <c r="GE342" s="44" t="s">
        <v>147</v>
      </c>
      <c r="GF342" s="44" t="s">
        <v>145</v>
      </c>
      <c r="GG342" s="44" t="s">
        <v>160</v>
      </c>
      <c r="GH342" s="44" t="s">
        <v>150</v>
      </c>
      <c r="GI342" s="44" t="s">
        <v>151</v>
      </c>
      <c r="GJ342" s="100" t="str">
        <f t="shared" ref="GJ342:GQ342" si="1417">VLOOKUP(GB342,$FM$3:$FN$15,2,FALSE)</f>
        <v>Elfenbenskusten</v>
      </c>
      <c r="GK342" s="100" t="str">
        <f t="shared" si="1417"/>
        <v>Österrike</v>
      </c>
      <c r="GL342" s="100" t="str">
        <f t="shared" si="1417"/>
        <v>Qatar</v>
      </c>
      <c r="GM342" s="100" t="str">
        <f t="shared" si="1417"/>
        <v>Australien</v>
      </c>
      <c r="GN342" s="100" t="str">
        <f t="shared" si="1417"/>
        <v>Sydkorea</v>
      </c>
      <c r="GO342" s="100" t="str">
        <f t="shared" si="1417"/>
        <v>Saudiarabien</v>
      </c>
      <c r="GP342" s="100" t="str">
        <f t="shared" si="1417"/>
        <v>Irak</v>
      </c>
      <c r="GQ342" s="100" t="str">
        <f t="shared" si="1417"/>
        <v>Uzbekistan</v>
      </c>
      <c r="GR342" s="42" t="str">
        <f t="shared" si="1334"/>
        <v/>
      </c>
      <c r="GS342" s="42"/>
      <c r="GT342" s="42"/>
      <c r="GU342" s="42"/>
      <c r="GV342" s="42"/>
      <c r="GW342" s="42"/>
      <c r="GX342" s="42"/>
    </row>
    <row r="343" spans="1:206" ht="14.25" customHeight="1" x14ac:dyDescent="0.35">
      <c r="A343" s="42"/>
      <c r="B343" s="43"/>
      <c r="C343" s="43"/>
      <c r="D343" s="43"/>
      <c r="E343" s="44"/>
      <c r="F343" s="43"/>
      <c r="G343" s="44"/>
      <c r="H343" s="44"/>
      <c r="I343" s="44"/>
      <c r="J343" s="57"/>
      <c r="K343" s="58"/>
      <c r="L343" s="158"/>
      <c r="M343" s="46"/>
      <c r="N343" s="46"/>
      <c r="O343" s="42"/>
      <c r="P343" s="42"/>
      <c r="Q343" s="42"/>
      <c r="R343" s="42"/>
      <c r="S343" s="42"/>
      <c r="T343" s="42"/>
      <c r="U343" s="42"/>
      <c r="V343" s="43"/>
      <c r="W343" s="42"/>
      <c r="X343" s="44"/>
      <c r="Y343" s="44"/>
      <c r="Z343" s="44"/>
      <c r="AA343" s="44"/>
      <c r="AB343" s="47"/>
      <c r="AC343" s="48"/>
      <c r="AD343" s="42"/>
      <c r="AE343" s="14"/>
      <c r="AF343" s="14"/>
      <c r="AG343" s="14"/>
      <c r="AH343" s="14"/>
      <c r="AI343" s="44"/>
      <c r="AJ343" s="44"/>
      <c r="AK343" s="44"/>
      <c r="AL343" s="57"/>
      <c r="AM343" s="58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14"/>
      <c r="BS343" s="14"/>
      <c r="BT343" s="14"/>
      <c r="BU343" s="49"/>
      <c r="BV343" s="49"/>
      <c r="BW343" s="49"/>
      <c r="BX343" s="49"/>
      <c r="BY343" s="49"/>
      <c r="BZ343" s="49"/>
      <c r="CA343" s="49"/>
      <c r="CB343" s="14"/>
      <c r="CC343" s="49"/>
      <c r="CD343" s="49"/>
      <c r="CE343" s="14"/>
      <c r="CF343" s="14"/>
      <c r="CG343" s="49"/>
      <c r="CH343" s="49"/>
      <c r="CI343" s="49"/>
      <c r="CJ343" s="49"/>
      <c r="CK343" s="49"/>
      <c r="CL343" s="49"/>
      <c r="CM343" s="49"/>
      <c r="CN343" s="49"/>
      <c r="CO343" s="49"/>
      <c r="CP343" s="49"/>
      <c r="CQ343" s="49"/>
      <c r="CR343" s="49"/>
      <c r="CS343" s="49"/>
      <c r="CT343" s="49"/>
      <c r="CU343" s="49"/>
      <c r="CV343" s="49"/>
      <c r="CW343" s="49"/>
      <c r="CX343" s="49"/>
      <c r="CY343" s="14"/>
      <c r="CZ343" s="14"/>
      <c r="DA343" s="49"/>
      <c r="DB343" s="49"/>
      <c r="DC343" s="49"/>
      <c r="DD343" s="49"/>
      <c r="DE343" s="49"/>
      <c r="DF343" s="49"/>
      <c r="DG343" s="49"/>
      <c r="DH343" s="49"/>
      <c r="DI343" s="49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49"/>
      <c r="DU343" s="49"/>
      <c r="DV343" s="49"/>
      <c r="DW343" s="49"/>
      <c r="DX343" s="49"/>
      <c r="DY343" s="49"/>
      <c r="DZ343" s="49"/>
      <c r="EA343" s="49"/>
      <c r="EB343" s="49"/>
      <c r="EC343" s="49"/>
      <c r="ED343" s="49"/>
      <c r="EE343" s="49"/>
      <c r="EF343" s="49"/>
      <c r="EG343" s="49"/>
      <c r="EH343" s="49"/>
      <c r="EI343" s="49"/>
      <c r="EJ343" s="49"/>
      <c r="EK343" s="49"/>
      <c r="EL343" s="49"/>
      <c r="EM343" s="14"/>
      <c r="EN343" s="49"/>
      <c r="EO343" s="49"/>
      <c r="EP343" s="49"/>
      <c r="EQ343" s="49"/>
      <c r="ER343" s="49"/>
      <c r="ES343" s="49"/>
      <c r="ET343" s="49"/>
      <c r="EU343" s="49"/>
      <c r="EV343" s="49"/>
      <c r="EW343" s="49"/>
      <c r="EX343" s="49"/>
      <c r="EY343" s="49"/>
      <c r="EZ343" s="49"/>
      <c r="FA343" s="49"/>
      <c r="FB343" s="49"/>
      <c r="FC343" s="49"/>
      <c r="FD343" s="49"/>
      <c r="FE343" s="49"/>
      <c r="FF343" s="49"/>
      <c r="FG343" s="14"/>
      <c r="FH343" s="49"/>
      <c r="FI343" s="49"/>
      <c r="FJ343" s="14"/>
      <c r="FK343" s="42"/>
      <c r="FL343" s="42"/>
      <c r="FM343" s="42"/>
      <c r="FN343" s="42"/>
      <c r="FO343" s="42"/>
      <c r="FP343" s="42"/>
      <c r="FQ343" s="42"/>
      <c r="FR343" s="42"/>
      <c r="FS343" s="42"/>
      <c r="FT343" s="42"/>
      <c r="FU343" s="42"/>
      <c r="FV343" s="42"/>
      <c r="FW343" s="42"/>
      <c r="FX343" s="42"/>
      <c r="FY343" s="42"/>
      <c r="FZ343" s="44">
        <v>341</v>
      </c>
      <c r="GA343" s="44" t="str">
        <f t="shared" si="1332"/>
        <v>EJBDAGLK</v>
      </c>
      <c r="GB343" s="44" t="s">
        <v>148</v>
      </c>
      <c r="GC343" s="44" t="s">
        <v>159</v>
      </c>
      <c r="GD343" s="44" t="s">
        <v>146</v>
      </c>
      <c r="GE343" s="44" t="s">
        <v>147</v>
      </c>
      <c r="GF343" s="44" t="s">
        <v>145</v>
      </c>
      <c r="GG343" s="44" t="s">
        <v>149</v>
      </c>
      <c r="GH343" s="44" t="s">
        <v>152</v>
      </c>
      <c r="GI343" s="44" t="s">
        <v>151</v>
      </c>
      <c r="GJ343" s="100" t="str">
        <f t="shared" ref="GJ343:GQ343" si="1418">VLOOKUP(GB343,$FM$3:$FN$15,2,FALSE)</f>
        <v>Elfenbenskusten</v>
      </c>
      <c r="GK343" s="100" t="str">
        <f t="shared" si="1418"/>
        <v>Österrike</v>
      </c>
      <c r="GL343" s="100" t="str">
        <f t="shared" si="1418"/>
        <v>Qatar</v>
      </c>
      <c r="GM343" s="100" t="str">
        <f t="shared" si="1418"/>
        <v>Australien</v>
      </c>
      <c r="GN343" s="100" t="str">
        <f t="shared" si="1418"/>
        <v>Sydkorea</v>
      </c>
      <c r="GO343" s="100" t="str">
        <f t="shared" si="1418"/>
        <v>Iran</v>
      </c>
      <c r="GP343" s="100" t="str">
        <f t="shared" si="1418"/>
        <v>Ghana</v>
      </c>
      <c r="GQ343" s="100" t="str">
        <f t="shared" si="1418"/>
        <v>Uzbekistan</v>
      </c>
      <c r="GR343" s="42" t="str">
        <f t="shared" si="1334"/>
        <v/>
      </c>
      <c r="GS343" s="42"/>
      <c r="GT343" s="42"/>
      <c r="GU343" s="42"/>
      <c r="GV343" s="42"/>
      <c r="GW343" s="42"/>
      <c r="GX343" s="42"/>
    </row>
    <row r="344" spans="1:206" ht="14.25" customHeight="1" x14ac:dyDescent="0.35">
      <c r="A344" s="42"/>
      <c r="B344" s="43"/>
      <c r="C344" s="43"/>
      <c r="D344" s="43"/>
      <c r="E344" s="44"/>
      <c r="F344" s="43"/>
      <c r="G344" s="44"/>
      <c r="H344" s="44"/>
      <c r="I344" s="44"/>
      <c r="J344" s="57"/>
      <c r="K344" s="58"/>
      <c r="L344" s="158"/>
      <c r="M344" s="46"/>
      <c r="N344" s="46"/>
      <c r="O344" s="42"/>
      <c r="P344" s="42"/>
      <c r="Q344" s="42"/>
      <c r="R344" s="42"/>
      <c r="S344" s="42"/>
      <c r="T344" s="42"/>
      <c r="U344" s="42"/>
      <c r="V344" s="43"/>
      <c r="W344" s="42"/>
      <c r="X344" s="44"/>
      <c r="Y344" s="44"/>
      <c r="Z344" s="44"/>
      <c r="AA344" s="44"/>
      <c r="AB344" s="47"/>
      <c r="AC344" s="48"/>
      <c r="AD344" s="42"/>
      <c r="AE344" s="14"/>
      <c r="AF344" s="14"/>
      <c r="AG344" s="14"/>
      <c r="AH344" s="14"/>
      <c r="AI344" s="44"/>
      <c r="AJ344" s="44"/>
      <c r="AK344" s="44"/>
      <c r="AL344" s="57"/>
      <c r="AM344" s="58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14"/>
      <c r="BS344" s="14"/>
      <c r="BT344" s="14"/>
      <c r="BU344" s="49"/>
      <c r="BV344" s="49"/>
      <c r="BW344" s="49"/>
      <c r="BX344" s="49"/>
      <c r="BY344" s="49"/>
      <c r="BZ344" s="49"/>
      <c r="CA344" s="49"/>
      <c r="CB344" s="14"/>
      <c r="CC344" s="49"/>
      <c r="CD344" s="49"/>
      <c r="CE344" s="14"/>
      <c r="CF344" s="14"/>
      <c r="CG344" s="49"/>
      <c r="CH344" s="49"/>
      <c r="CI344" s="49"/>
      <c r="CJ344" s="49"/>
      <c r="CK344" s="49"/>
      <c r="CL344" s="49"/>
      <c r="CM344" s="49"/>
      <c r="CN344" s="49"/>
      <c r="CO344" s="49"/>
      <c r="CP344" s="49"/>
      <c r="CQ344" s="49"/>
      <c r="CR344" s="49"/>
      <c r="CS344" s="49"/>
      <c r="CT344" s="49"/>
      <c r="CU344" s="49"/>
      <c r="CV344" s="49"/>
      <c r="CW344" s="49"/>
      <c r="CX344" s="49"/>
      <c r="CY344" s="14"/>
      <c r="CZ344" s="14"/>
      <c r="DA344" s="49"/>
      <c r="DB344" s="49"/>
      <c r="DC344" s="49"/>
      <c r="DD344" s="49"/>
      <c r="DE344" s="49"/>
      <c r="DF344" s="49"/>
      <c r="DG344" s="49"/>
      <c r="DH344" s="49"/>
      <c r="DI344" s="49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49"/>
      <c r="DU344" s="49"/>
      <c r="DV344" s="49"/>
      <c r="DW344" s="49"/>
      <c r="DX344" s="49"/>
      <c r="DY344" s="49"/>
      <c r="DZ344" s="49"/>
      <c r="EA344" s="49"/>
      <c r="EB344" s="49"/>
      <c r="EC344" s="49"/>
      <c r="ED344" s="49"/>
      <c r="EE344" s="49"/>
      <c r="EF344" s="49"/>
      <c r="EG344" s="49"/>
      <c r="EH344" s="49"/>
      <c r="EI344" s="49"/>
      <c r="EJ344" s="49"/>
      <c r="EK344" s="49"/>
      <c r="EL344" s="49"/>
      <c r="EM344" s="14"/>
      <c r="EN344" s="49"/>
      <c r="EO344" s="49"/>
      <c r="EP344" s="49"/>
      <c r="EQ344" s="49"/>
      <c r="ER344" s="49"/>
      <c r="ES344" s="49"/>
      <c r="ET344" s="49"/>
      <c r="EU344" s="49"/>
      <c r="EV344" s="49"/>
      <c r="EW344" s="49"/>
      <c r="EX344" s="49"/>
      <c r="EY344" s="49"/>
      <c r="EZ344" s="49"/>
      <c r="FA344" s="49"/>
      <c r="FB344" s="49"/>
      <c r="FC344" s="49"/>
      <c r="FD344" s="49"/>
      <c r="FE344" s="49"/>
      <c r="FF344" s="49"/>
      <c r="FG344" s="14"/>
      <c r="FH344" s="49"/>
      <c r="FI344" s="49"/>
      <c r="FJ344" s="14"/>
      <c r="FK344" s="42"/>
      <c r="FL344" s="42"/>
      <c r="FM344" s="42"/>
      <c r="FN344" s="42"/>
      <c r="FO344" s="42"/>
      <c r="FP344" s="42"/>
      <c r="FQ344" s="42"/>
      <c r="FR344" s="42"/>
      <c r="FS344" s="42"/>
      <c r="FT344" s="42"/>
      <c r="FU344" s="42"/>
      <c r="FV344" s="42"/>
      <c r="FW344" s="42"/>
      <c r="FX344" s="42"/>
      <c r="FY344" s="42"/>
      <c r="FZ344" s="44">
        <v>342</v>
      </c>
      <c r="GA344" s="44" t="str">
        <f t="shared" si="1332"/>
        <v>EGBAIDLK</v>
      </c>
      <c r="GB344" s="44" t="s">
        <v>148</v>
      </c>
      <c r="GC344" s="44" t="s">
        <v>149</v>
      </c>
      <c r="GD344" s="44" t="s">
        <v>146</v>
      </c>
      <c r="GE344" s="44" t="s">
        <v>145</v>
      </c>
      <c r="GF344" s="44" t="s">
        <v>150</v>
      </c>
      <c r="GG344" s="44" t="s">
        <v>147</v>
      </c>
      <c r="GH344" s="44" t="s">
        <v>152</v>
      </c>
      <c r="GI344" s="44" t="s">
        <v>151</v>
      </c>
      <c r="GJ344" s="100" t="str">
        <f t="shared" ref="GJ344:GQ344" si="1419">VLOOKUP(GB344,$FM$3:$FN$15,2,FALSE)</f>
        <v>Elfenbenskusten</v>
      </c>
      <c r="GK344" s="100" t="str">
        <f t="shared" si="1419"/>
        <v>Iran</v>
      </c>
      <c r="GL344" s="100" t="str">
        <f t="shared" si="1419"/>
        <v>Qatar</v>
      </c>
      <c r="GM344" s="100" t="str">
        <f t="shared" si="1419"/>
        <v>Sydkorea</v>
      </c>
      <c r="GN344" s="100" t="str">
        <f t="shared" si="1419"/>
        <v>Irak</v>
      </c>
      <c r="GO344" s="100" t="str">
        <f t="shared" si="1419"/>
        <v>Australien</v>
      </c>
      <c r="GP344" s="100" t="str">
        <f t="shared" si="1419"/>
        <v>Ghana</v>
      </c>
      <c r="GQ344" s="100" t="str">
        <f t="shared" si="1419"/>
        <v>Uzbekistan</v>
      </c>
      <c r="GR344" s="42" t="str">
        <f t="shared" si="1334"/>
        <v/>
      </c>
      <c r="GS344" s="42"/>
      <c r="GT344" s="42"/>
      <c r="GU344" s="42"/>
      <c r="GV344" s="42"/>
      <c r="GW344" s="42"/>
      <c r="GX344" s="42"/>
    </row>
    <row r="345" spans="1:206" ht="14.25" customHeight="1" x14ac:dyDescent="0.35">
      <c r="A345" s="42"/>
      <c r="B345" s="43"/>
      <c r="C345" s="43"/>
      <c r="D345" s="43"/>
      <c r="E345" s="44"/>
      <c r="F345" s="43"/>
      <c r="G345" s="44"/>
      <c r="H345" s="44"/>
      <c r="I345" s="44"/>
      <c r="J345" s="57"/>
      <c r="K345" s="58"/>
      <c r="L345" s="158"/>
      <c r="M345" s="46"/>
      <c r="N345" s="46"/>
      <c r="O345" s="42"/>
      <c r="P345" s="42"/>
      <c r="Q345" s="42"/>
      <c r="R345" s="42"/>
      <c r="S345" s="42"/>
      <c r="T345" s="42"/>
      <c r="U345" s="42"/>
      <c r="V345" s="43"/>
      <c r="W345" s="42"/>
      <c r="X345" s="44"/>
      <c r="Y345" s="44"/>
      <c r="Z345" s="44"/>
      <c r="AA345" s="44"/>
      <c r="AB345" s="47"/>
      <c r="AC345" s="48"/>
      <c r="AD345" s="42"/>
      <c r="AE345" s="14"/>
      <c r="AF345" s="14"/>
      <c r="AG345" s="14"/>
      <c r="AH345" s="14"/>
      <c r="AI345" s="44"/>
      <c r="AJ345" s="44"/>
      <c r="AK345" s="44"/>
      <c r="AL345" s="57"/>
      <c r="AM345" s="58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14"/>
      <c r="BS345" s="14"/>
      <c r="BT345" s="14"/>
      <c r="BU345" s="49"/>
      <c r="BV345" s="49"/>
      <c r="BW345" s="49"/>
      <c r="BX345" s="49"/>
      <c r="BY345" s="49"/>
      <c r="BZ345" s="49"/>
      <c r="CA345" s="49"/>
      <c r="CB345" s="14"/>
      <c r="CC345" s="49"/>
      <c r="CD345" s="49"/>
      <c r="CE345" s="14"/>
      <c r="CF345" s="14"/>
      <c r="CG345" s="49"/>
      <c r="CH345" s="49"/>
      <c r="CI345" s="49"/>
      <c r="CJ345" s="49"/>
      <c r="CK345" s="49"/>
      <c r="CL345" s="49"/>
      <c r="CM345" s="49"/>
      <c r="CN345" s="49"/>
      <c r="CO345" s="49"/>
      <c r="CP345" s="49"/>
      <c r="CQ345" s="49"/>
      <c r="CR345" s="49"/>
      <c r="CS345" s="49"/>
      <c r="CT345" s="49"/>
      <c r="CU345" s="49"/>
      <c r="CV345" s="49"/>
      <c r="CW345" s="49"/>
      <c r="CX345" s="49"/>
      <c r="CY345" s="14"/>
      <c r="CZ345" s="14"/>
      <c r="DA345" s="49"/>
      <c r="DB345" s="49"/>
      <c r="DC345" s="49"/>
      <c r="DD345" s="49"/>
      <c r="DE345" s="49"/>
      <c r="DF345" s="49"/>
      <c r="DG345" s="49"/>
      <c r="DH345" s="49"/>
      <c r="DI345" s="49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49"/>
      <c r="DU345" s="49"/>
      <c r="DV345" s="49"/>
      <c r="DW345" s="49"/>
      <c r="DX345" s="49"/>
      <c r="DY345" s="49"/>
      <c r="DZ345" s="49"/>
      <c r="EA345" s="49"/>
      <c r="EB345" s="49"/>
      <c r="EC345" s="49"/>
      <c r="ED345" s="49"/>
      <c r="EE345" s="49"/>
      <c r="EF345" s="49"/>
      <c r="EG345" s="49"/>
      <c r="EH345" s="49"/>
      <c r="EI345" s="49"/>
      <c r="EJ345" s="49"/>
      <c r="EK345" s="49"/>
      <c r="EL345" s="49"/>
      <c r="EM345" s="14"/>
      <c r="EN345" s="49"/>
      <c r="EO345" s="49"/>
      <c r="EP345" s="49"/>
      <c r="EQ345" s="49"/>
      <c r="ER345" s="49"/>
      <c r="ES345" s="49"/>
      <c r="ET345" s="49"/>
      <c r="EU345" s="49"/>
      <c r="EV345" s="49"/>
      <c r="EW345" s="49"/>
      <c r="EX345" s="49"/>
      <c r="EY345" s="49"/>
      <c r="EZ345" s="49"/>
      <c r="FA345" s="49"/>
      <c r="FB345" s="49"/>
      <c r="FC345" s="49"/>
      <c r="FD345" s="49"/>
      <c r="FE345" s="49"/>
      <c r="FF345" s="49"/>
      <c r="FG345" s="14"/>
      <c r="FH345" s="49"/>
      <c r="FI345" s="49"/>
      <c r="FJ345" s="14"/>
      <c r="FK345" s="42"/>
      <c r="FL345" s="42"/>
      <c r="FM345" s="42"/>
      <c r="FN345" s="42"/>
      <c r="FO345" s="42"/>
      <c r="FP345" s="42"/>
      <c r="FQ345" s="42"/>
      <c r="FR345" s="42"/>
      <c r="FS345" s="42"/>
      <c r="FT345" s="42"/>
      <c r="FU345" s="42"/>
      <c r="FV345" s="42"/>
      <c r="FW345" s="42"/>
      <c r="FX345" s="42"/>
      <c r="FY345" s="42"/>
      <c r="FZ345" s="44">
        <v>343</v>
      </c>
      <c r="GA345" s="44" t="str">
        <f t="shared" si="1332"/>
        <v>EJBDAGLI</v>
      </c>
      <c r="GB345" s="44" t="s">
        <v>148</v>
      </c>
      <c r="GC345" s="44" t="s">
        <v>159</v>
      </c>
      <c r="GD345" s="44" t="s">
        <v>146</v>
      </c>
      <c r="GE345" s="44" t="s">
        <v>147</v>
      </c>
      <c r="GF345" s="44" t="s">
        <v>145</v>
      </c>
      <c r="GG345" s="44" t="s">
        <v>149</v>
      </c>
      <c r="GH345" s="44" t="s">
        <v>152</v>
      </c>
      <c r="GI345" s="44" t="s">
        <v>150</v>
      </c>
      <c r="GJ345" s="100" t="str">
        <f t="shared" ref="GJ345:GQ345" si="1420">VLOOKUP(GB345,$FM$3:$FN$15,2,FALSE)</f>
        <v>Elfenbenskusten</v>
      </c>
      <c r="GK345" s="100" t="str">
        <f t="shared" si="1420"/>
        <v>Österrike</v>
      </c>
      <c r="GL345" s="100" t="str">
        <f t="shared" si="1420"/>
        <v>Qatar</v>
      </c>
      <c r="GM345" s="100" t="str">
        <f t="shared" si="1420"/>
        <v>Australien</v>
      </c>
      <c r="GN345" s="100" t="str">
        <f t="shared" si="1420"/>
        <v>Sydkorea</v>
      </c>
      <c r="GO345" s="100" t="str">
        <f t="shared" si="1420"/>
        <v>Iran</v>
      </c>
      <c r="GP345" s="100" t="str">
        <f t="shared" si="1420"/>
        <v>Ghana</v>
      </c>
      <c r="GQ345" s="100" t="str">
        <f t="shared" si="1420"/>
        <v>Irak</v>
      </c>
      <c r="GR345" s="42" t="str">
        <f t="shared" si="1334"/>
        <v/>
      </c>
      <c r="GS345" s="42"/>
      <c r="GT345" s="42"/>
      <c r="GU345" s="42"/>
      <c r="GV345" s="42"/>
      <c r="GW345" s="42"/>
      <c r="GX345" s="42"/>
    </row>
    <row r="346" spans="1:206" ht="14.25" customHeight="1" x14ac:dyDescent="0.35">
      <c r="A346" s="42"/>
      <c r="B346" s="43"/>
      <c r="C346" s="43"/>
      <c r="D346" s="43"/>
      <c r="E346" s="44"/>
      <c r="F346" s="43"/>
      <c r="G346" s="44"/>
      <c r="H346" s="44"/>
      <c r="I346" s="44"/>
      <c r="J346" s="57"/>
      <c r="K346" s="58"/>
      <c r="L346" s="158"/>
      <c r="M346" s="46"/>
      <c r="N346" s="46"/>
      <c r="O346" s="42"/>
      <c r="P346" s="42"/>
      <c r="Q346" s="42"/>
      <c r="R346" s="42"/>
      <c r="S346" s="42"/>
      <c r="T346" s="42"/>
      <c r="U346" s="42"/>
      <c r="V346" s="43"/>
      <c r="W346" s="42"/>
      <c r="X346" s="44"/>
      <c r="Y346" s="44"/>
      <c r="Z346" s="44"/>
      <c r="AA346" s="44"/>
      <c r="AB346" s="47"/>
      <c r="AC346" s="48"/>
      <c r="AD346" s="42"/>
      <c r="AE346" s="14"/>
      <c r="AF346" s="14"/>
      <c r="AG346" s="14"/>
      <c r="AH346" s="14"/>
      <c r="AI346" s="44"/>
      <c r="AJ346" s="44"/>
      <c r="AK346" s="44"/>
      <c r="AL346" s="57"/>
      <c r="AM346" s="58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49"/>
      <c r="BQ346" s="49"/>
      <c r="BR346" s="14"/>
      <c r="BS346" s="14"/>
      <c r="BT346" s="14"/>
      <c r="BU346" s="49"/>
      <c r="BV346" s="49"/>
      <c r="BW346" s="49"/>
      <c r="BX346" s="49"/>
      <c r="BY346" s="49"/>
      <c r="BZ346" s="49"/>
      <c r="CA346" s="49"/>
      <c r="CB346" s="14"/>
      <c r="CC346" s="49"/>
      <c r="CD346" s="49"/>
      <c r="CE346" s="14"/>
      <c r="CF346" s="14"/>
      <c r="CG346" s="49"/>
      <c r="CH346" s="49"/>
      <c r="CI346" s="49"/>
      <c r="CJ346" s="49"/>
      <c r="CK346" s="49"/>
      <c r="CL346" s="49"/>
      <c r="CM346" s="49"/>
      <c r="CN346" s="49"/>
      <c r="CO346" s="49"/>
      <c r="CP346" s="49"/>
      <c r="CQ346" s="49"/>
      <c r="CR346" s="49"/>
      <c r="CS346" s="49"/>
      <c r="CT346" s="49"/>
      <c r="CU346" s="49"/>
      <c r="CV346" s="49"/>
      <c r="CW346" s="49"/>
      <c r="CX346" s="49"/>
      <c r="CY346" s="14"/>
      <c r="CZ346" s="14"/>
      <c r="DA346" s="49"/>
      <c r="DB346" s="49"/>
      <c r="DC346" s="49"/>
      <c r="DD346" s="49"/>
      <c r="DE346" s="49"/>
      <c r="DF346" s="49"/>
      <c r="DG346" s="49"/>
      <c r="DH346" s="49"/>
      <c r="DI346" s="49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49"/>
      <c r="DU346" s="49"/>
      <c r="DV346" s="49"/>
      <c r="DW346" s="49"/>
      <c r="DX346" s="49"/>
      <c r="DY346" s="49"/>
      <c r="DZ346" s="49"/>
      <c r="EA346" s="49"/>
      <c r="EB346" s="49"/>
      <c r="EC346" s="49"/>
      <c r="ED346" s="49"/>
      <c r="EE346" s="49"/>
      <c r="EF346" s="49"/>
      <c r="EG346" s="49"/>
      <c r="EH346" s="49"/>
      <c r="EI346" s="49"/>
      <c r="EJ346" s="49"/>
      <c r="EK346" s="49"/>
      <c r="EL346" s="49"/>
      <c r="EM346" s="14"/>
      <c r="EN346" s="49"/>
      <c r="EO346" s="49"/>
      <c r="EP346" s="49"/>
      <c r="EQ346" s="49"/>
      <c r="ER346" s="49"/>
      <c r="ES346" s="49"/>
      <c r="ET346" s="49"/>
      <c r="EU346" s="49"/>
      <c r="EV346" s="49"/>
      <c r="EW346" s="49"/>
      <c r="EX346" s="49"/>
      <c r="EY346" s="49"/>
      <c r="EZ346" s="49"/>
      <c r="FA346" s="49"/>
      <c r="FB346" s="49"/>
      <c r="FC346" s="49"/>
      <c r="FD346" s="49"/>
      <c r="FE346" s="49"/>
      <c r="FF346" s="49"/>
      <c r="FG346" s="14"/>
      <c r="FH346" s="49"/>
      <c r="FI346" s="49"/>
      <c r="FJ346" s="14"/>
      <c r="FK346" s="42"/>
      <c r="FL346" s="42"/>
      <c r="FM346" s="42"/>
      <c r="FN346" s="42"/>
      <c r="FO346" s="42"/>
      <c r="FP346" s="42"/>
      <c r="FQ346" s="42"/>
      <c r="FR346" s="42"/>
      <c r="FS346" s="42"/>
      <c r="FT346" s="42"/>
      <c r="FU346" s="42"/>
      <c r="FV346" s="42"/>
      <c r="FW346" s="42"/>
      <c r="FX346" s="42"/>
      <c r="FY346" s="42"/>
      <c r="FZ346" s="44">
        <v>344</v>
      </c>
      <c r="GA346" s="44" t="str">
        <f t="shared" si="1332"/>
        <v>EJBDAGIK</v>
      </c>
      <c r="GB346" s="44" t="s">
        <v>148</v>
      </c>
      <c r="GC346" s="44" t="s">
        <v>159</v>
      </c>
      <c r="GD346" s="44" t="s">
        <v>146</v>
      </c>
      <c r="GE346" s="44" t="s">
        <v>147</v>
      </c>
      <c r="GF346" s="44" t="s">
        <v>145</v>
      </c>
      <c r="GG346" s="44" t="s">
        <v>149</v>
      </c>
      <c r="GH346" s="44" t="s">
        <v>150</v>
      </c>
      <c r="GI346" s="44" t="s">
        <v>151</v>
      </c>
      <c r="GJ346" s="100" t="str">
        <f t="shared" ref="GJ346:GQ346" si="1421">VLOOKUP(GB346,$FM$3:$FN$15,2,FALSE)</f>
        <v>Elfenbenskusten</v>
      </c>
      <c r="GK346" s="100" t="str">
        <f t="shared" si="1421"/>
        <v>Österrike</v>
      </c>
      <c r="GL346" s="100" t="str">
        <f t="shared" si="1421"/>
        <v>Qatar</v>
      </c>
      <c r="GM346" s="100" t="str">
        <f t="shared" si="1421"/>
        <v>Australien</v>
      </c>
      <c r="GN346" s="100" t="str">
        <f t="shared" si="1421"/>
        <v>Sydkorea</v>
      </c>
      <c r="GO346" s="100" t="str">
        <f t="shared" si="1421"/>
        <v>Iran</v>
      </c>
      <c r="GP346" s="100" t="str">
        <f t="shared" si="1421"/>
        <v>Irak</v>
      </c>
      <c r="GQ346" s="100" t="str">
        <f t="shared" si="1421"/>
        <v>Uzbekistan</v>
      </c>
      <c r="GR346" s="42" t="str">
        <f t="shared" si="1334"/>
        <v/>
      </c>
      <c r="GS346" s="42"/>
      <c r="GT346" s="42"/>
      <c r="GU346" s="42"/>
      <c r="GV346" s="42"/>
      <c r="GW346" s="42"/>
      <c r="GX346" s="42"/>
    </row>
    <row r="347" spans="1:206" ht="14.25" customHeight="1" x14ac:dyDescent="0.35">
      <c r="A347" s="42"/>
      <c r="B347" s="43"/>
      <c r="C347" s="43"/>
      <c r="D347" s="43"/>
      <c r="E347" s="44"/>
      <c r="F347" s="43"/>
      <c r="G347" s="44"/>
      <c r="H347" s="44"/>
      <c r="I347" s="44"/>
      <c r="J347" s="57"/>
      <c r="K347" s="58"/>
      <c r="L347" s="158"/>
      <c r="M347" s="46"/>
      <c r="N347" s="46"/>
      <c r="O347" s="42"/>
      <c r="P347" s="42"/>
      <c r="Q347" s="42"/>
      <c r="R347" s="42"/>
      <c r="S347" s="42"/>
      <c r="T347" s="42"/>
      <c r="U347" s="42"/>
      <c r="V347" s="43"/>
      <c r="W347" s="42"/>
      <c r="X347" s="44"/>
      <c r="Y347" s="44"/>
      <c r="Z347" s="44"/>
      <c r="AA347" s="44"/>
      <c r="AB347" s="47"/>
      <c r="AC347" s="48"/>
      <c r="AD347" s="42"/>
      <c r="AE347" s="14"/>
      <c r="AF347" s="14"/>
      <c r="AG347" s="14"/>
      <c r="AH347" s="14"/>
      <c r="AI347" s="44"/>
      <c r="AJ347" s="44"/>
      <c r="AK347" s="44"/>
      <c r="AL347" s="57"/>
      <c r="AM347" s="58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49"/>
      <c r="BQ347" s="49"/>
      <c r="BR347" s="14"/>
      <c r="BS347" s="14"/>
      <c r="BT347" s="14"/>
      <c r="BU347" s="49"/>
      <c r="BV347" s="49"/>
      <c r="BW347" s="49"/>
      <c r="BX347" s="49"/>
      <c r="BY347" s="49"/>
      <c r="BZ347" s="49"/>
      <c r="CA347" s="49"/>
      <c r="CB347" s="14"/>
      <c r="CC347" s="49"/>
      <c r="CD347" s="49"/>
      <c r="CE347" s="14"/>
      <c r="CF347" s="14"/>
      <c r="CG347" s="49"/>
      <c r="CH347" s="49"/>
      <c r="CI347" s="49"/>
      <c r="CJ347" s="49"/>
      <c r="CK347" s="49"/>
      <c r="CL347" s="49"/>
      <c r="CM347" s="49"/>
      <c r="CN347" s="49"/>
      <c r="CO347" s="49"/>
      <c r="CP347" s="49"/>
      <c r="CQ347" s="49"/>
      <c r="CR347" s="49"/>
      <c r="CS347" s="49"/>
      <c r="CT347" s="49"/>
      <c r="CU347" s="49"/>
      <c r="CV347" s="49"/>
      <c r="CW347" s="49"/>
      <c r="CX347" s="49"/>
      <c r="CY347" s="14"/>
      <c r="CZ347" s="14"/>
      <c r="DA347" s="49"/>
      <c r="DB347" s="49"/>
      <c r="DC347" s="49"/>
      <c r="DD347" s="49"/>
      <c r="DE347" s="49"/>
      <c r="DF347" s="49"/>
      <c r="DG347" s="49"/>
      <c r="DH347" s="49"/>
      <c r="DI347" s="49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49"/>
      <c r="DU347" s="49"/>
      <c r="DV347" s="49"/>
      <c r="DW347" s="49"/>
      <c r="DX347" s="49"/>
      <c r="DY347" s="49"/>
      <c r="DZ347" s="49"/>
      <c r="EA347" s="49"/>
      <c r="EB347" s="49"/>
      <c r="EC347" s="49"/>
      <c r="ED347" s="49"/>
      <c r="EE347" s="49"/>
      <c r="EF347" s="49"/>
      <c r="EG347" s="49"/>
      <c r="EH347" s="49"/>
      <c r="EI347" s="49"/>
      <c r="EJ347" s="49"/>
      <c r="EK347" s="49"/>
      <c r="EL347" s="49"/>
      <c r="EM347" s="14"/>
      <c r="EN347" s="49"/>
      <c r="EO347" s="49"/>
      <c r="EP347" s="49"/>
      <c r="EQ347" s="49"/>
      <c r="ER347" s="49"/>
      <c r="ES347" s="49"/>
      <c r="ET347" s="49"/>
      <c r="EU347" s="49"/>
      <c r="EV347" s="49"/>
      <c r="EW347" s="49"/>
      <c r="EX347" s="49"/>
      <c r="EY347" s="49"/>
      <c r="EZ347" s="49"/>
      <c r="FA347" s="49"/>
      <c r="FB347" s="49"/>
      <c r="FC347" s="49"/>
      <c r="FD347" s="49"/>
      <c r="FE347" s="49"/>
      <c r="FF347" s="49"/>
      <c r="FG347" s="14"/>
      <c r="FH347" s="49"/>
      <c r="FI347" s="49"/>
      <c r="FJ347" s="14"/>
      <c r="FK347" s="42"/>
      <c r="FL347" s="42"/>
      <c r="FM347" s="42"/>
      <c r="FN347" s="42"/>
      <c r="FO347" s="42"/>
      <c r="FP347" s="42"/>
      <c r="FQ347" s="42"/>
      <c r="FR347" s="42"/>
      <c r="FS347" s="42"/>
      <c r="FT347" s="42"/>
      <c r="FU347" s="42"/>
      <c r="FV347" s="42"/>
      <c r="FW347" s="42"/>
      <c r="FX347" s="42"/>
      <c r="FY347" s="42"/>
      <c r="FZ347" s="44">
        <v>345</v>
      </c>
      <c r="GA347" s="44" t="str">
        <f t="shared" si="1332"/>
        <v>EGBDAHLK</v>
      </c>
      <c r="GB347" s="44" t="s">
        <v>148</v>
      </c>
      <c r="GC347" s="44" t="s">
        <v>149</v>
      </c>
      <c r="GD347" s="44" t="s">
        <v>146</v>
      </c>
      <c r="GE347" s="44" t="s">
        <v>147</v>
      </c>
      <c r="GF347" s="44" t="s">
        <v>145</v>
      </c>
      <c r="GG347" s="44" t="s">
        <v>160</v>
      </c>
      <c r="GH347" s="44" t="s">
        <v>152</v>
      </c>
      <c r="GI347" s="44" t="s">
        <v>151</v>
      </c>
      <c r="GJ347" s="100" t="str">
        <f t="shared" ref="GJ347:GQ347" si="1422">VLOOKUP(GB347,$FM$3:$FN$15,2,FALSE)</f>
        <v>Elfenbenskusten</v>
      </c>
      <c r="GK347" s="100" t="str">
        <f t="shared" si="1422"/>
        <v>Iran</v>
      </c>
      <c r="GL347" s="100" t="str">
        <f t="shared" si="1422"/>
        <v>Qatar</v>
      </c>
      <c r="GM347" s="100" t="str">
        <f t="shared" si="1422"/>
        <v>Australien</v>
      </c>
      <c r="GN347" s="100" t="str">
        <f t="shared" si="1422"/>
        <v>Sydkorea</v>
      </c>
      <c r="GO347" s="100" t="str">
        <f t="shared" si="1422"/>
        <v>Saudiarabien</v>
      </c>
      <c r="GP347" s="100" t="str">
        <f t="shared" si="1422"/>
        <v>Ghana</v>
      </c>
      <c r="GQ347" s="100" t="str">
        <f t="shared" si="1422"/>
        <v>Uzbekistan</v>
      </c>
      <c r="GR347" s="42" t="str">
        <f t="shared" si="1334"/>
        <v/>
      </c>
      <c r="GS347" s="42"/>
      <c r="GT347" s="42"/>
      <c r="GU347" s="42"/>
      <c r="GV347" s="42"/>
      <c r="GW347" s="42"/>
      <c r="GX347" s="42"/>
    </row>
    <row r="348" spans="1:206" ht="14.25" customHeight="1" x14ac:dyDescent="0.35">
      <c r="A348" s="42"/>
      <c r="B348" s="43"/>
      <c r="C348" s="43"/>
      <c r="D348" s="43"/>
      <c r="E348" s="44"/>
      <c r="F348" s="43"/>
      <c r="G348" s="44"/>
      <c r="H348" s="44"/>
      <c r="I348" s="44"/>
      <c r="J348" s="57"/>
      <c r="K348" s="58"/>
      <c r="L348" s="158"/>
      <c r="M348" s="46"/>
      <c r="N348" s="46"/>
      <c r="O348" s="42"/>
      <c r="P348" s="42"/>
      <c r="Q348" s="42"/>
      <c r="R348" s="42"/>
      <c r="S348" s="42"/>
      <c r="T348" s="42"/>
      <c r="U348" s="42"/>
      <c r="V348" s="43"/>
      <c r="W348" s="42"/>
      <c r="X348" s="44"/>
      <c r="Y348" s="44"/>
      <c r="Z348" s="44"/>
      <c r="AA348" s="44"/>
      <c r="AB348" s="47"/>
      <c r="AC348" s="48"/>
      <c r="AD348" s="42"/>
      <c r="AE348" s="14"/>
      <c r="AF348" s="14"/>
      <c r="AG348" s="14"/>
      <c r="AH348" s="14"/>
      <c r="AI348" s="44"/>
      <c r="AJ348" s="44"/>
      <c r="AK348" s="44"/>
      <c r="AL348" s="57"/>
      <c r="AM348" s="58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14"/>
      <c r="BS348" s="14"/>
      <c r="BT348" s="14"/>
      <c r="BU348" s="49"/>
      <c r="BV348" s="49"/>
      <c r="BW348" s="49"/>
      <c r="BX348" s="49"/>
      <c r="BY348" s="49"/>
      <c r="BZ348" s="49"/>
      <c r="CA348" s="49"/>
      <c r="CB348" s="14"/>
      <c r="CC348" s="49"/>
      <c r="CD348" s="49"/>
      <c r="CE348" s="14"/>
      <c r="CF348" s="14"/>
      <c r="CG348" s="49"/>
      <c r="CH348" s="49"/>
      <c r="CI348" s="49"/>
      <c r="CJ348" s="49"/>
      <c r="CK348" s="49"/>
      <c r="CL348" s="49"/>
      <c r="CM348" s="49"/>
      <c r="CN348" s="49"/>
      <c r="CO348" s="49"/>
      <c r="CP348" s="49"/>
      <c r="CQ348" s="49"/>
      <c r="CR348" s="49"/>
      <c r="CS348" s="49"/>
      <c r="CT348" s="49"/>
      <c r="CU348" s="49"/>
      <c r="CV348" s="49"/>
      <c r="CW348" s="49"/>
      <c r="CX348" s="49"/>
      <c r="CY348" s="14"/>
      <c r="CZ348" s="14"/>
      <c r="DA348" s="49"/>
      <c r="DB348" s="49"/>
      <c r="DC348" s="49"/>
      <c r="DD348" s="49"/>
      <c r="DE348" s="49"/>
      <c r="DF348" s="49"/>
      <c r="DG348" s="49"/>
      <c r="DH348" s="49"/>
      <c r="DI348" s="49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49"/>
      <c r="DU348" s="49"/>
      <c r="DV348" s="49"/>
      <c r="DW348" s="49"/>
      <c r="DX348" s="49"/>
      <c r="DY348" s="49"/>
      <c r="DZ348" s="49"/>
      <c r="EA348" s="49"/>
      <c r="EB348" s="49"/>
      <c r="EC348" s="49"/>
      <c r="ED348" s="49"/>
      <c r="EE348" s="49"/>
      <c r="EF348" s="49"/>
      <c r="EG348" s="49"/>
      <c r="EH348" s="49"/>
      <c r="EI348" s="49"/>
      <c r="EJ348" s="49"/>
      <c r="EK348" s="49"/>
      <c r="EL348" s="49"/>
      <c r="EM348" s="14"/>
      <c r="EN348" s="49"/>
      <c r="EO348" s="49"/>
      <c r="EP348" s="49"/>
      <c r="EQ348" s="49"/>
      <c r="ER348" s="49"/>
      <c r="ES348" s="49"/>
      <c r="ET348" s="49"/>
      <c r="EU348" s="49"/>
      <c r="EV348" s="49"/>
      <c r="EW348" s="49"/>
      <c r="EX348" s="49"/>
      <c r="EY348" s="49"/>
      <c r="EZ348" s="49"/>
      <c r="FA348" s="49"/>
      <c r="FB348" s="49"/>
      <c r="FC348" s="49"/>
      <c r="FD348" s="49"/>
      <c r="FE348" s="49"/>
      <c r="FF348" s="49"/>
      <c r="FG348" s="14"/>
      <c r="FH348" s="49"/>
      <c r="FI348" s="49"/>
      <c r="FJ348" s="14"/>
      <c r="FK348" s="42"/>
      <c r="FL348" s="42"/>
      <c r="FM348" s="42"/>
      <c r="FN348" s="42"/>
      <c r="FO348" s="42"/>
      <c r="FP348" s="42"/>
      <c r="FQ348" s="42"/>
      <c r="FR348" s="42"/>
      <c r="FS348" s="42"/>
      <c r="FT348" s="42"/>
      <c r="FU348" s="42"/>
      <c r="FV348" s="42"/>
      <c r="FW348" s="42"/>
      <c r="FX348" s="42"/>
      <c r="FY348" s="42"/>
      <c r="FZ348" s="44">
        <v>346</v>
      </c>
      <c r="GA348" s="44" t="str">
        <f t="shared" si="1332"/>
        <v>HJBDAGLE</v>
      </c>
      <c r="GB348" s="44" t="s">
        <v>160</v>
      </c>
      <c r="GC348" s="44" t="s">
        <v>159</v>
      </c>
      <c r="GD348" s="44" t="s">
        <v>146</v>
      </c>
      <c r="GE348" s="44" t="s">
        <v>147</v>
      </c>
      <c r="GF348" s="44" t="s">
        <v>145</v>
      </c>
      <c r="GG348" s="44" t="s">
        <v>149</v>
      </c>
      <c r="GH348" s="44" t="s">
        <v>152</v>
      </c>
      <c r="GI348" s="44" t="s">
        <v>148</v>
      </c>
      <c r="GJ348" s="100" t="str">
        <f t="shared" ref="GJ348:GQ348" si="1423">VLOOKUP(GB348,$FM$3:$FN$15,2,FALSE)</f>
        <v>Saudiarabien</v>
      </c>
      <c r="GK348" s="100" t="str">
        <f t="shared" si="1423"/>
        <v>Österrike</v>
      </c>
      <c r="GL348" s="100" t="str">
        <f t="shared" si="1423"/>
        <v>Qatar</v>
      </c>
      <c r="GM348" s="100" t="str">
        <f t="shared" si="1423"/>
        <v>Australien</v>
      </c>
      <c r="GN348" s="100" t="str">
        <f t="shared" si="1423"/>
        <v>Sydkorea</v>
      </c>
      <c r="GO348" s="100" t="str">
        <f t="shared" si="1423"/>
        <v>Iran</v>
      </c>
      <c r="GP348" s="100" t="str">
        <f t="shared" si="1423"/>
        <v>Ghana</v>
      </c>
      <c r="GQ348" s="100" t="str">
        <f t="shared" si="1423"/>
        <v>Elfenbenskusten</v>
      </c>
      <c r="GR348" s="42" t="str">
        <f t="shared" si="1334"/>
        <v/>
      </c>
      <c r="GS348" s="42"/>
      <c r="GT348" s="42"/>
      <c r="GU348" s="42"/>
      <c r="GV348" s="42"/>
      <c r="GW348" s="42"/>
      <c r="GX348" s="42"/>
    </row>
    <row r="349" spans="1:206" ht="14.25" customHeight="1" x14ac:dyDescent="0.35">
      <c r="A349" s="42"/>
      <c r="B349" s="43"/>
      <c r="C349" s="43"/>
      <c r="D349" s="43"/>
      <c r="E349" s="44"/>
      <c r="F349" s="43"/>
      <c r="G349" s="44"/>
      <c r="H349" s="44"/>
      <c r="I349" s="44"/>
      <c r="J349" s="57"/>
      <c r="K349" s="58"/>
      <c r="L349" s="158"/>
      <c r="M349" s="46"/>
      <c r="N349" s="46"/>
      <c r="O349" s="42"/>
      <c r="P349" s="42"/>
      <c r="Q349" s="42"/>
      <c r="R349" s="42"/>
      <c r="S349" s="42"/>
      <c r="T349" s="42"/>
      <c r="U349" s="42"/>
      <c r="V349" s="43"/>
      <c r="W349" s="42"/>
      <c r="X349" s="44"/>
      <c r="Y349" s="44"/>
      <c r="Z349" s="44"/>
      <c r="AA349" s="44"/>
      <c r="AB349" s="47"/>
      <c r="AC349" s="48"/>
      <c r="AD349" s="42"/>
      <c r="AE349" s="14"/>
      <c r="AF349" s="14"/>
      <c r="AG349" s="14"/>
      <c r="AH349" s="14"/>
      <c r="AI349" s="44"/>
      <c r="AJ349" s="44"/>
      <c r="AK349" s="44"/>
      <c r="AL349" s="57"/>
      <c r="AM349" s="58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14"/>
      <c r="BS349" s="14"/>
      <c r="BT349" s="14"/>
      <c r="BU349" s="49"/>
      <c r="BV349" s="49"/>
      <c r="BW349" s="49"/>
      <c r="BX349" s="49"/>
      <c r="BY349" s="49"/>
      <c r="BZ349" s="49"/>
      <c r="CA349" s="49"/>
      <c r="CB349" s="14"/>
      <c r="CC349" s="49"/>
      <c r="CD349" s="49"/>
      <c r="CE349" s="14"/>
      <c r="CF349" s="14"/>
      <c r="CG349" s="49"/>
      <c r="CH349" s="49"/>
      <c r="CI349" s="49"/>
      <c r="CJ349" s="49"/>
      <c r="CK349" s="49"/>
      <c r="CL349" s="49"/>
      <c r="CM349" s="49"/>
      <c r="CN349" s="49"/>
      <c r="CO349" s="49"/>
      <c r="CP349" s="49"/>
      <c r="CQ349" s="49"/>
      <c r="CR349" s="49"/>
      <c r="CS349" s="49"/>
      <c r="CT349" s="49"/>
      <c r="CU349" s="49"/>
      <c r="CV349" s="49"/>
      <c r="CW349" s="49"/>
      <c r="CX349" s="49"/>
      <c r="CY349" s="14"/>
      <c r="CZ349" s="14"/>
      <c r="DA349" s="49"/>
      <c r="DB349" s="49"/>
      <c r="DC349" s="49"/>
      <c r="DD349" s="49"/>
      <c r="DE349" s="49"/>
      <c r="DF349" s="49"/>
      <c r="DG349" s="49"/>
      <c r="DH349" s="49"/>
      <c r="DI349" s="49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49"/>
      <c r="DU349" s="49"/>
      <c r="DV349" s="49"/>
      <c r="DW349" s="49"/>
      <c r="DX349" s="49"/>
      <c r="DY349" s="49"/>
      <c r="DZ349" s="49"/>
      <c r="EA349" s="49"/>
      <c r="EB349" s="49"/>
      <c r="EC349" s="49"/>
      <c r="ED349" s="49"/>
      <c r="EE349" s="49"/>
      <c r="EF349" s="49"/>
      <c r="EG349" s="49"/>
      <c r="EH349" s="49"/>
      <c r="EI349" s="49"/>
      <c r="EJ349" s="49"/>
      <c r="EK349" s="49"/>
      <c r="EL349" s="49"/>
      <c r="EM349" s="14"/>
      <c r="EN349" s="49"/>
      <c r="EO349" s="49"/>
      <c r="EP349" s="49"/>
      <c r="EQ349" s="49"/>
      <c r="ER349" s="49"/>
      <c r="ES349" s="49"/>
      <c r="ET349" s="49"/>
      <c r="EU349" s="49"/>
      <c r="EV349" s="49"/>
      <c r="EW349" s="49"/>
      <c r="EX349" s="49"/>
      <c r="EY349" s="49"/>
      <c r="EZ349" s="49"/>
      <c r="FA349" s="49"/>
      <c r="FB349" s="49"/>
      <c r="FC349" s="49"/>
      <c r="FD349" s="49"/>
      <c r="FE349" s="49"/>
      <c r="FF349" s="49"/>
      <c r="FG349" s="14"/>
      <c r="FH349" s="49"/>
      <c r="FI349" s="49"/>
      <c r="FJ349" s="14"/>
      <c r="FK349" s="42"/>
      <c r="FL349" s="42"/>
      <c r="FM349" s="42"/>
      <c r="FN349" s="42"/>
      <c r="FO349" s="42"/>
      <c r="FP349" s="42"/>
      <c r="FQ349" s="42"/>
      <c r="FR349" s="42"/>
      <c r="FS349" s="42"/>
      <c r="FT349" s="42"/>
      <c r="FU349" s="42"/>
      <c r="FV349" s="42"/>
      <c r="FW349" s="42"/>
      <c r="FX349" s="42"/>
      <c r="FY349" s="42"/>
      <c r="FZ349" s="44">
        <v>347</v>
      </c>
      <c r="GA349" s="44" t="str">
        <f t="shared" si="1332"/>
        <v>HJBDAGEK</v>
      </c>
      <c r="GB349" s="44" t="s">
        <v>160</v>
      </c>
      <c r="GC349" s="44" t="s">
        <v>159</v>
      </c>
      <c r="GD349" s="44" t="s">
        <v>146</v>
      </c>
      <c r="GE349" s="44" t="s">
        <v>147</v>
      </c>
      <c r="GF349" s="44" t="s">
        <v>145</v>
      </c>
      <c r="GG349" s="44" t="s">
        <v>149</v>
      </c>
      <c r="GH349" s="44" t="s">
        <v>148</v>
      </c>
      <c r="GI349" s="44" t="s">
        <v>151</v>
      </c>
      <c r="GJ349" s="100" t="str">
        <f t="shared" ref="GJ349:GQ349" si="1424">VLOOKUP(GB349,$FM$3:$FN$15,2,FALSE)</f>
        <v>Saudiarabien</v>
      </c>
      <c r="GK349" s="100" t="str">
        <f t="shared" si="1424"/>
        <v>Österrike</v>
      </c>
      <c r="GL349" s="100" t="str">
        <f t="shared" si="1424"/>
        <v>Qatar</v>
      </c>
      <c r="GM349" s="100" t="str">
        <f t="shared" si="1424"/>
        <v>Australien</v>
      </c>
      <c r="GN349" s="100" t="str">
        <f t="shared" si="1424"/>
        <v>Sydkorea</v>
      </c>
      <c r="GO349" s="100" t="str">
        <f t="shared" si="1424"/>
        <v>Iran</v>
      </c>
      <c r="GP349" s="100" t="str">
        <f t="shared" si="1424"/>
        <v>Elfenbenskusten</v>
      </c>
      <c r="GQ349" s="100" t="str">
        <f t="shared" si="1424"/>
        <v>Uzbekistan</v>
      </c>
      <c r="GR349" s="42" t="str">
        <f t="shared" si="1334"/>
        <v/>
      </c>
      <c r="GS349" s="42"/>
      <c r="GT349" s="42"/>
      <c r="GU349" s="42"/>
      <c r="GV349" s="42"/>
      <c r="GW349" s="42"/>
      <c r="GX349" s="42"/>
    </row>
    <row r="350" spans="1:206" ht="14.25" customHeight="1" x14ac:dyDescent="0.35">
      <c r="A350" s="42"/>
      <c r="B350" s="43"/>
      <c r="C350" s="43"/>
      <c r="D350" s="43"/>
      <c r="E350" s="44"/>
      <c r="F350" s="43"/>
      <c r="G350" s="44"/>
      <c r="H350" s="44"/>
      <c r="I350" s="44"/>
      <c r="J350" s="57"/>
      <c r="K350" s="58"/>
      <c r="L350" s="158"/>
      <c r="M350" s="46"/>
      <c r="N350" s="46"/>
      <c r="O350" s="42"/>
      <c r="P350" s="42"/>
      <c r="Q350" s="42"/>
      <c r="R350" s="42"/>
      <c r="S350" s="42"/>
      <c r="T350" s="42"/>
      <c r="U350" s="42"/>
      <c r="V350" s="43"/>
      <c r="W350" s="42"/>
      <c r="X350" s="44"/>
      <c r="Y350" s="44"/>
      <c r="Z350" s="44"/>
      <c r="AA350" s="44"/>
      <c r="AB350" s="47"/>
      <c r="AC350" s="48"/>
      <c r="AD350" s="42"/>
      <c r="AE350" s="14"/>
      <c r="AF350" s="14"/>
      <c r="AG350" s="14"/>
      <c r="AH350" s="14"/>
      <c r="AI350" s="44"/>
      <c r="AJ350" s="44"/>
      <c r="AK350" s="44"/>
      <c r="AL350" s="57"/>
      <c r="AM350" s="58"/>
      <c r="AN350" s="49"/>
      <c r="AO350" s="49"/>
      <c r="AP350" s="49"/>
      <c r="AQ350" s="49"/>
      <c r="AR350" s="49"/>
      <c r="AS350" s="49"/>
      <c r="AT350" s="49"/>
      <c r="AU350" s="49"/>
      <c r="AV350" s="49"/>
      <c r="AW350" s="49"/>
      <c r="AX350" s="49"/>
      <c r="AY350" s="49"/>
      <c r="AZ350" s="49"/>
      <c r="BA350" s="49"/>
      <c r="BB350" s="49"/>
      <c r="BC350" s="49"/>
      <c r="BD350" s="49"/>
      <c r="BE350" s="49"/>
      <c r="BF350" s="49"/>
      <c r="BG350" s="49"/>
      <c r="BH350" s="49"/>
      <c r="BI350" s="49"/>
      <c r="BJ350" s="49"/>
      <c r="BK350" s="49"/>
      <c r="BL350" s="49"/>
      <c r="BM350" s="49"/>
      <c r="BN350" s="49"/>
      <c r="BO350" s="49"/>
      <c r="BP350" s="49"/>
      <c r="BQ350" s="49"/>
      <c r="BR350" s="14"/>
      <c r="BS350" s="14"/>
      <c r="BT350" s="14"/>
      <c r="BU350" s="49"/>
      <c r="BV350" s="49"/>
      <c r="BW350" s="49"/>
      <c r="BX350" s="49"/>
      <c r="BY350" s="49"/>
      <c r="BZ350" s="49"/>
      <c r="CA350" s="49"/>
      <c r="CB350" s="14"/>
      <c r="CC350" s="49"/>
      <c r="CD350" s="49"/>
      <c r="CE350" s="14"/>
      <c r="CF350" s="14"/>
      <c r="CG350" s="49"/>
      <c r="CH350" s="49"/>
      <c r="CI350" s="49"/>
      <c r="CJ350" s="49"/>
      <c r="CK350" s="49"/>
      <c r="CL350" s="49"/>
      <c r="CM350" s="49"/>
      <c r="CN350" s="49"/>
      <c r="CO350" s="49"/>
      <c r="CP350" s="49"/>
      <c r="CQ350" s="49"/>
      <c r="CR350" s="49"/>
      <c r="CS350" s="49"/>
      <c r="CT350" s="49"/>
      <c r="CU350" s="49"/>
      <c r="CV350" s="49"/>
      <c r="CW350" s="49"/>
      <c r="CX350" s="49"/>
      <c r="CY350" s="14"/>
      <c r="CZ350" s="14"/>
      <c r="DA350" s="49"/>
      <c r="DB350" s="49"/>
      <c r="DC350" s="49"/>
      <c r="DD350" s="49"/>
      <c r="DE350" s="49"/>
      <c r="DF350" s="49"/>
      <c r="DG350" s="49"/>
      <c r="DH350" s="49"/>
      <c r="DI350" s="49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49"/>
      <c r="DU350" s="49"/>
      <c r="DV350" s="49"/>
      <c r="DW350" s="49"/>
      <c r="DX350" s="49"/>
      <c r="DY350" s="49"/>
      <c r="DZ350" s="49"/>
      <c r="EA350" s="49"/>
      <c r="EB350" s="49"/>
      <c r="EC350" s="49"/>
      <c r="ED350" s="49"/>
      <c r="EE350" s="49"/>
      <c r="EF350" s="49"/>
      <c r="EG350" s="49"/>
      <c r="EH350" s="49"/>
      <c r="EI350" s="49"/>
      <c r="EJ350" s="49"/>
      <c r="EK350" s="49"/>
      <c r="EL350" s="49"/>
      <c r="EM350" s="14"/>
      <c r="EN350" s="49"/>
      <c r="EO350" s="49"/>
      <c r="EP350" s="49"/>
      <c r="EQ350" s="49"/>
      <c r="ER350" s="49"/>
      <c r="ES350" s="49"/>
      <c r="ET350" s="49"/>
      <c r="EU350" s="49"/>
      <c r="EV350" s="49"/>
      <c r="EW350" s="49"/>
      <c r="EX350" s="49"/>
      <c r="EY350" s="49"/>
      <c r="EZ350" s="49"/>
      <c r="FA350" s="49"/>
      <c r="FB350" s="49"/>
      <c r="FC350" s="49"/>
      <c r="FD350" s="49"/>
      <c r="FE350" s="49"/>
      <c r="FF350" s="49"/>
      <c r="FG350" s="14"/>
      <c r="FH350" s="49"/>
      <c r="FI350" s="49"/>
      <c r="FJ350" s="14"/>
      <c r="FK350" s="42"/>
      <c r="FL350" s="42"/>
      <c r="FM350" s="42"/>
      <c r="FN350" s="42"/>
      <c r="FO350" s="42"/>
      <c r="FP350" s="42"/>
      <c r="FQ350" s="42"/>
      <c r="FR350" s="42"/>
      <c r="FS350" s="42"/>
      <c r="FT350" s="42"/>
      <c r="FU350" s="42"/>
      <c r="FV350" s="42"/>
      <c r="FW350" s="42"/>
      <c r="FX350" s="42"/>
      <c r="FY350" s="42"/>
      <c r="FZ350" s="44">
        <v>348</v>
      </c>
      <c r="GA350" s="44" t="str">
        <f t="shared" si="1332"/>
        <v>EGBDAHLI</v>
      </c>
      <c r="GB350" s="44" t="s">
        <v>148</v>
      </c>
      <c r="GC350" s="44" t="s">
        <v>149</v>
      </c>
      <c r="GD350" s="44" t="s">
        <v>146</v>
      </c>
      <c r="GE350" s="44" t="s">
        <v>147</v>
      </c>
      <c r="GF350" s="44" t="s">
        <v>145</v>
      </c>
      <c r="GG350" s="44" t="s">
        <v>160</v>
      </c>
      <c r="GH350" s="44" t="s">
        <v>152</v>
      </c>
      <c r="GI350" s="44" t="s">
        <v>150</v>
      </c>
      <c r="GJ350" s="100" t="str">
        <f t="shared" ref="GJ350:GQ350" si="1425">VLOOKUP(GB350,$FM$3:$FN$15,2,FALSE)</f>
        <v>Elfenbenskusten</v>
      </c>
      <c r="GK350" s="100" t="str">
        <f t="shared" si="1425"/>
        <v>Iran</v>
      </c>
      <c r="GL350" s="100" t="str">
        <f t="shared" si="1425"/>
        <v>Qatar</v>
      </c>
      <c r="GM350" s="100" t="str">
        <f t="shared" si="1425"/>
        <v>Australien</v>
      </c>
      <c r="GN350" s="100" t="str">
        <f t="shared" si="1425"/>
        <v>Sydkorea</v>
      </c>
      <c r="GO350" s="100" t="str">
        <f t="shared" si="1425"/>
        <v>Saudiarabien</v>
      </c>
      <c r="GP350" s="100" t="str">
        <f t="shared" si="1425"/>
        <v>Ghana</v>
      </c>
      <c r="GQ350" s="100" t="str">
        <f t="shared" si="1425"/>
        <v>Irak</v>
      </c>
      <c r="GR350" s="42" t="str">
        <f t="shared" si="1334"/>
        <v/>
      </c>
      <c r="GS350" s="42"/>
      <c r="GT350" s="42"/>
      <c r="GU350" s="42"/>
      <c r="GV350" s="42"/>
      <c r="GW350" s="42"/>
      <c r="GX350" s="42"/>
    </row>
    <row r="351" spans="1:206" ht="14.25" customHeight="1" x14ac:dyDescent="0.35">
      <c r="A351" s="42"/>
      <c r="B351" s="43"/>
      <c r="C351" s="43"/>
      <c r="D351" s="43"/>
      <c r="E351" s="44"/>
      <c r="F351" s="43"/>
      <c r="G351" s="44"/>
      <c r="H351" s="44"/>
      <c r="I351" s="44"/>
      <c r="J351" s="57"/>
      <c r="K351" s="58"/>
      <c r="L351" s="158"/>
      <c r="M351" s="46"/>
      <c r="N351" s="46"/>
      <c r="O351" s="42"/>
      <c r="P351" s="42"/>
      <c r="Q351" s="42"/>
      <c r="R351" s="42"/>
      <c r="S351" s="42"/>
      <c r="T351" s="42"/>
      <c r="U351" s="42"/>
      <c r="V351" s="43"/>
      <c r="W351" s="42"/>
      <c r="X351" s="44"/>
      <c r="Y351" s="44"/>
      <c r="Z351" s="44"/>
      <c r="AA351" s="44"/>
      <c r="AB351" s="47"/>
      <c r="AC351" s="48"/>
      <c r="AD351" s="42"/>
      <c r="AE351" s="14"/>
      <c r="AF351" s="14"/>
      <c r="AG351" s="14"/>
      <c r="AH351" s="14"/>
      <c r="AI351" s="44"/>
      <c r="AJ351" s="44"/>
      <c r="AK351" s="44"/>
      <c r="AL351" s="57"/>
      <c r="AM351" s="58"/>
      <c r="AN351" s="49"/>
      <c r="AO351" s="49"/>
      <c r="AP351" s="49"/>
      <c r="AQ351" s="49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  <c r="BC351" s="49"/>
      <c r="BD351" s="49"/>
      <c r="BE351" s="49"/>
      <c r="BF351" s="49"/>
      <c r="BG351" s="49"/>
      <c r="BH351" s="49"/>
      <c r="BI351" s="49"/>
      <c r="BJ351" s="49"/>
      <c r="BK351" s="49"/>
      <c r="BL351" s="49"/>
      <c r="BM351" s="49"/>
      <c r="BN351" s="49"/>
      <c r="BO351" s="49"/>
      <c r="BP351" s="49"/>
      <c r="BQ351" s="49"/>
      <c r="BR351" s="14"/>
      <c r="BS351" s="14"/>
      <c r="BT351" s="14"/>
      <c r="BU351" s="49"/>
      <c r="BV351" s="49"/>
      <c r="BW351" s="49"/>
      <c r="BX351" s="49"/>
      <c r="BY351" s="49"/>
      <c r="BZ351" s="49"/>
      <c r="CA351" s="49"/>
      <c r="CB351" s="14"/>
      <c r="CC351" s="49"/>
      <c r="CD351" s="49"/>
      <c r="CE351" s="14"/>
      <c r="CF351" s="14"/>
      <c r="CG351" s="49"/>
      <c r="CH351" s="49"/>
      <c r="CI351" s="49"/>
      <c r="CJ351" s="49"/>
      <c r="CK351" s="49"/>
      <c r="CL351" s="49"/>
      <c r="CM351" s="49"/>
      <c r="CN351" s="49"/>
      <c r="CO351" s="49"/>
      <c r="CP351" s="49"/>
      <c r="CQ351" s="49"/>
      <c r="CR351" s="49"/>
      <c r="CS351" s="49"/>
      <c r="CT351" s="49"/>
      <c r="CU351" s="49"/>
      <c r="CV351" s="49"/>
      <c r="CW351" s="49"/>
      <c r="CX351" s="49"/>
      <c r="CY351" s="14"/>
      <c r="CZ351" s="14"/>
      <c r="DA351" s="49"/>
      <c r="DB351" s="49"/>
      <c r="DC351" s="49"/>
      <c r="DD351" s="49"/>
      <c r="DE351" s="49"/>
      <c r="DF351" s="49"/>
      <c r="DG351" s="49"/>
      <c r="DH351" s="49"/>
      <c r="DI351" s="49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49"/>
      <c r="DU351" s="49"/>
      <c r="DV351" s="49"/>
      <c r="DW351" s="49"/>
      <c r="DX351" s="49"/>
      <c r="DY351" s="49"/>
      <c r="DZ351" s="49"/>
      <c r="EA351" s="49"/>
      <c r="EB351" s="49"/>
      <c r="EC351" s="49"/>
      <c r="ED351" s="49"/>
      <c r="EE351" s="49"/>
      <c r="EF351" s="49"/>
      <c r="EG351" s="49"/>
      <c r="EH351" s="49"/>
      <c r="EI351" s="49"/>
      <c r="EJ351" s="49"/>
      <c r="EK351" s="49"/>
      <c r="EL351" s="49"/>
      <c r="EM351" s="14"/>
      <c r="EN351" s="49"/>
      <c r="EO351" s="49"/>
      <c r="EP351" s="49"/>
      <c r="EQ351" s="49"/>
      <c r="ER351" s="49"/>
      <c r="ES351" s="49"/>
      <c r="ET351" s="49"/>
      <c r="EU351" s="49"/>
      <c r="EV351" s="49"/>
      <c r="EW351" s="49"/>
      <c r="EX351" s="49"/>
      <c r="EY351" s="49"/>
      <c r="EZ351" s="49"/>
      <c r="FA351" s="49"/>
      <c r="FB351" s="49"/>
      <c r="FC351" s="49"/>
      <c r="FD351" s="49"/>
      <c r="FE351" s="49"/>
      <c r="FF351" s="49"/>
      <c r="FG351" s="14"/>
      <c r="FH351" s="49"/>
      <c r="FI351" s="49"/>
      <c r="FJ351" s="14"/>
      <c r="FK351" s="42"/>
      <c r="FL351" s="42"/>
      <c r="FM351" s="42"/>
      <c r="FN351" s="42"/>
      <c r="FO351" s="42"/>
      <c r="FP351" s="42"/>
      <c r="FQ351" s="42"/>
      <c r="FR351" s="42"/>
      <c r="FS351" s="42"/>
      <c r="FT351" s="42"/>
      <c r="FU351" s="42"/>
      <c r="FV351" s="42"/>
      <c r="FW351" s="42"/>
      <c r="FX351" s="42"/>
      <c r="FY351" s="42"/>
      <c r="FZ351" s="44">
        <v>349</v>
      </c>
      <c r="GA351" s="44" t="str">
        <f t="shared" si="1332"/>
        <v>EGBDAHIK</v>
      </c>
      <c r="GB351" s="44" t="s">
        <v>148</v>
      </c>
      <c r="GC351" s="44" t="s">
        <v>149</v>
      </c>
      <c r="GD351" s="44" t="s">
        <v>146</v>
      </c>
      <c r="GE351" s="44" t="s">
        <v>147</v>
      </c>
      <c r="GF351" s="44" t="s">
        <v>145</v>
      </c>
      <c r="GG351" s="44" t="s">
        <v>160</v>
      </c>
      <c r="GH351" s="44" t="s">
        <v>150</v>
      </c>
      <c r="GI351" s="44" t="s">
        <v>151</v>
      </c>
      <c r="GJ351" s="100" t="str">
        <f t="shared" ref="GJ351:GQ351" si="1426">VLOOKUP(GB351,$FM$3:$FN$15,2,FALSE)</f>
        <v>Elfenbenskusten</v>
      </c>
      <c r="GK351" s="100" t="str">
        <f t="shared" si="1426"/>
        <v>Iran</v>
      </c>
      <c r="GL351" s="100" t="str">
        <f t="shared" si="1426"/>
        <v>Qatar</v>
      </c>
      <c r="GM351" s="100" t="str">
        <f t="shared" si="1426"/>
        <v>Australien</v>
      </c>
      <c r="GN351" s="100" t="str">
        <f t="shared" si="1426"/>
        <v>Sydkorea</v>
      </c>
      <c r="GO351" s="100" t="str">
        <f t="shared" si="1426"/>
        <v>Saudiarabien</v>
      </c>
      <c r="GP351" s="100" t="str">
        <f t="shared" si="1426"/>
        <v>Irak</v>
      </c>
      <c r="GQ351" s="100" t="str">
        <f t="shared" si="1426"/>
        <v>Uzbekistan</v>
      </c>
      <c r="GR351" s="42" t="str">
        <f t="shared" si="1334"/>
        <v/>
      </c>
      <c r="GS351" s="42"/>
      <c r="GT351" s="42"/>
      <c r="GU351" s="42"/>
      <c r="GV351" s="42"/>
      <c r="GW351" s="42"/>
      <c r="GX351" s="42"/>
    </row>
    <row r="352" spans="1:206" ht="14.25" customHeight="1" x14ac:dyDescent="0.35">
      <c r="A352" s="42"/>
      <c r="B352" s="43"/>
      <c r="C352" s="43"/>
      <c r="D352" s="43"/>
      <c r="E352" s="44"/>
      <c r="F352" s="43"/>
      <c r="G352" s="44"/>
      <c r="H352" s="44"/>
      <c r="I352" s="44"/>
      <c r="J352" s="57"/>
      <c r="K352" s="58"/>
      <c r="L352" s="158"/>
      <c r="M352" s="46"/>
      <c r="N352" s="46"/>
      <c r="O352" s="42"/>
      <c r="P352" s="42"/>
      <c r="Q352" s="42"/>
      <c r="R352" s="42"/>
      <c r="S352" s="42"/>
      <c r="T352" s="42"/>
      <c r="U352" s="42"/>
      <c r="V352" s="43"/>
      <c r="W352" s="42"/>
      <c r="X352" s="44"/>
      <c r="Y352" s="44"/>
      <c r="Z352" s="44"/>
      <c r="AA352" s="44"/>
      <c r="AB352" s="47"/>
      <c r="AC352" s="48"/>
      <c r="AD352" s="42"/>
      <c r="AE352" s="14"/>
      <c r="AF352" s="14"/>
      <c r="AG352" s="14"/>
      <c r="AH352" s="14"/>
      <c r="AI352" s="44"/>
      <c r="AJ352" s="44"/>
      <c r="AK352" s="44"/>
      <c r="AL352" s="57"/>
      <c r="AM352" s="58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49"/>
      <c r="BQ352" s="49"/>
      <c r="BR352" s="14"/>
      <c r="BS352" s="14"/>
      <c r="BT352" s="14"/>
      <c r="BU352" s="49"/>
      <c r="BV352" s="49"/>
      <c r="BW352" s="49"/>
      <c r="BX352" s="49"/>
      <c r="BY352" s="49"/>
      <c r="BZ352" s="49"/>
      <c r="CA352" s="49"/>
      <c r="CB352" s="14"/>
      <c r="CC352" s="49"/>
      <c r="CD352" s="49"/>
      <c r="CE352" s="14"/>
      <c r="CF352" s="14"/>
      <c r="CG352" s="49"/>
      <c r="CH352" s="49"/>
      <c r="CI352" s="49"/>
      <c r="CJ352" s="49"/>
      <c r="CK352" s="49"/>
      <c r="CL352" s="49"/>
      <c r="CM352" s="49"/>
      <c r="CN352" s="49"/>
      <c r="CO352" s="49"/>
      <c r="CP352" s="49"/>
      <c r="CQ352" s="49"/>
      <c r="CR352" s="49"/>
      <c r="CS352" s="49"/>
      <c r="CT352" s="49"/>
      <c r="CU352" s="49"/>
      <c r="CV352" s="49"/>
      <c r="CW352" s="49"/>
      <c r="CX352" s="49"/>
      <c r="CY352" s="14"/>
      <c r="CZ352" s="14"/>
      <c r="DA352" s="49"/>
      <c r="DB352" s="49"/>
      <c r="DC352" s="49"/>
      <c r="DD352" s="49"/>
      <c r="DE352" s="49"/>
      <c r="DF352" s="49"/>
      <c r="DG352" s="49"/>
      <c r="DH352" s="49"/>
      <c r="DI352" s="49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49"/>
      <c r="DU352" s="49"/>
      <c r="DV352" s="49"/>
      <c r="DW352" s="49"/>
      <c r="DX352" s="49"/>
      <c r="DY352" s="49"/>
      <c r="DZ352" s="49"/>
      <c r="EA352" s="49"/>
      <c r="EB352" s="49"/>
      <c r="EC352" s="49"/>
      <c r="ED352" s="49"/>
      <c r="EE352" s="49"/>
      <c r="EF352" s="49"/>
      <c r="EG352" s="49"/>
      <c r="EH352" s="49"/>
      <c r="EI352" s="49"/>
      <c r="EJ352" s="49"/>
      <c r="EK352" s="49"/>
      <c r="EL352" s="49"/>
      <c r="EM352" s="14"/>
      <c r="EN352" s="49"/>
      <c r="EO352" s="49"/>
      <c r="EP352" s="49"/>
      <c r="EQ352" s="49"/>
      <c r="ER352" s="49"/>
      <c r="ES352" s="49"/>
      <c r="ET352" s="49"/>
      <c r="EU352" s="49"/>
      <c r="EV352" s="49"/>
      <c r="EW352" s="49"/>
      <c r="EX352" s="49"/>
      <c r="EY352" s="49"/>
      <c r="EZ352" s="49"/>
      <c r="FA352" s="49"/>
      <c r="FB352" s="49"/>
      <c r="FC352" s="49"/>
      <c r="FD352" s="49"/>
      <c r="FE352" s="49"/>
      <c r="FF352" s="49"/>
      <c r="FG352" s="14"/>
      <c r="FH352" s="49"/>
      <c r="FI352" s="49"/>
      <c r="FJ352" s="14"/>
      <c r="FK352" s="42"/>
      <c r="FL352" s="42"/>
      <c r="FM352" s="42"/>
      <c r="FN352" s="42"/>
      <c r="FO352" s="42"/>
      <c r="FP352" s="42"/>
      <c r="FQ352" s="42"/>
      <c r="FR352" s="42"/>
      <c r="FS352" s="42"/>
      <c r="FT352" s="42"/>
      <c r="FU352" s="42"/>
      <c r="FV352" s="42"/>
      <c r="FW352" s="42"/>
      <c r="FX352" s="42"/>
      <c r="FY352" s="42"/>
      <c r="FZ352" s="44">
        <v>350</v>
      </c>
      <c r="GA352" s="44" t="str">
        <f t="shared" si="1332"/>
        <v>HJBDAGEI</v>
      </c>
      <c r="GB352" s="44" t="s">
        <v>160</v>
      </c>
      <c r="GC352" s="44" t="s">
        <v>159</v>
      </c>
      <c r="GD352" s="44" t="s">
        <v>146</v>
      </c>
      <c r="GE352" s="44" t="s">
        <v>147</v>
      </c>
      <c r="GF352" s="44" t="s">
        <v>145</v>
      </c>
      <c r="GG352" s="44" t="s">
        <v>149</v>
      </c>
      <c r="GH352" s="44" t="s">
        <v>148</v>
      </c>
      <c r="GI352" s="44" t="s">
        <v>150</v>
      </c>
      <c r="GJ352" s="100" t="str">
        <f t="shared" ref="GJ352:GQ352" si="1427">VLOOKUP(GB352,$FM$3:$FN$15,2,FALSE)</f>
        <v>Saudiarabien</v>
      </c>
      <c r="GK352" s="100" t="str">
        <f t="shared" si="1427"/>
        <v>Österrike</v>
      </c>
      <c r="GL352" s="100" t="str">
        <f t="shared" si="1427"/>
        <v>Qatar</v>
      </c>
      <c r="GM352" s="100" t="str">
        <f t="shared" si="1427"/>
        <v>Australien</v>
      </c>
      <c r="GN352" s="100" t="str">
        <f t="shared" si="1427"/>
        <v>Sydkorea</v>
      </c>
      <c r="GO352" s="100" t="str">
        <f t="shared" si="1427"/>
        <v>Iran</v>
      </c>
      <c r="GP352" s="100" t="str">
        <f t="shared" si="1427"/>
        <v>Elfenbenskusten</v>
      </c>
      <c r="GQ352" s="100" t="str">
        <f t="shared" si="1427"/>
        <v>Irak</v>
      </c>
      <c r="GR352" s="42" t="str">
        <f t="shared" si="1334"/>
        <v/>
      </c>
      <c r="GS352" s="42"/>
      <c r="GT352" s="42"/>
      <c r="GU352" s="42"/>
      <c r="GV352" s="42"/>
      <c r="GW352" s="42"/>
      <c r="GX352" s="42"/>
    </row>
    <row r="353" spans="1:206" ht="14.25" customHeight="1" x14ac:dyDescent="0.35">
      <c r="A353" s="42"/>
      <c r="B353" s="43"/>
      <c r="C353" s="43"/>
      <c r="D353" s="43"/>
      <c r="E353" s="44"/>
      <c r="F353" s="43"/>
      <c r="G353" s="44"/>
      <c r="H353" s="44"/>
      <c r="I353" s="44"/>
      <c r="J353" s="57"/>
      <c r="K353" s="58"/>
      <c r="L353" s="158"/>
      <c r="M353" s="46"/>
      <c r="N353" s="46"/>
      <c r="O353" s="42"/>
      <c r="P353" s="42"/>
      <c r="Q353" s="42"/>
      <c r="R353" s="42"/>
      <c r="S353" s="42"/>
      <c r="T353" s="42"/>
      <c r="U353" s="42"/>
      <c r="V353" s="43"/>
      <c r="W353" s="42"/>
      <c r="X353" s="44"/>
      <c r="Y353" s="44"/>
      <c r="Z353" s="44"/>
      <c r="AA353" s="44"/>
      <c r="AB353" s="47"/>
      <c r="AC353" s="48"/>
      <c r="AD353" s="42"/>
      <c r="AE353" s="14"/>
      <c r="AF353" s="14"/>
      <c r="AG353" s="14"/>
      <c r="AH353" s="14"/>
      <c r="AI353" s="44"/>
      <c r="AJ353" s="44"/>
      <c r="AK353" s="44"/>
      <c r="AL353" s="57"/>
      <c r="AM353" s="58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49"/>
      <c r="BQ353" s="49"/>
      <c r="BR353" s="14"/>
      <c r="BS353" s="14"/>
      <c r="BT353" s="14"/>
      <c r="BU353" s="49"/>
      <c r="BV353" s="49"/>
      <c r="BW353" s="49"/>
      <c r="BX353" s="49"/>
      <c r="BY353" s="49"/>
      <c r="BZ353" s="49"/>
      <c r="CA353" s="49"/>
      <c r="CB353" s="14"/>
      <c r="CC353" s="49"/>
      <c r="CD353" s="49"/>
      <c r="CE353" s="14"/>
      <c r="CF353" s="14"/>
      <c r="CG353" s="49"/>
      <c r="CH353" s="49"/>
      <c r="CI353" s="49"/>
      <c r="CJ353" s="49"/>
      <c r="CK353" s="49"/>
      <c r="CL353" s="49"/>
      <c r="CM353" s="49"/>
      <c r="CN353" s="49"/>
      <c r="CO353" s="49"/>
      <c r="CP353" s="49"/>
      <c r="CQ353" s="49"/>
      <c r="CR353" s="49"/>
      <c r="CS353" s="49"/>
      <c r="CT353" s="49"/>
      <c r="CU353" s="49"/>
      <c r="CV353" s="49"/>
      <c r="CW353" s="49"/>
      <c r="CX353" s="49"/>
      <c r="CY353" s="14"/>
      <c r="CZ353" s="14"/>
      <c r="DA353" s="49"/>
      <c r="DB353" s="49"/>
      <c r="DC353" s="49"/>
      <c r="DD353" s="49"/>
      <c r="DE353" s="49"/>
      <c r="DF353" s="49"/>
      <c r="DG353" s="49"/>
      <c r="DH353" s="49"/>
      <c r="DI353" s="49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49"/>
      <c r="DU353" s="49"/>
      <c r="DV353" s="49"/>
      <c r="DW353" s="49"/>
      <c r="DX353" s="49"/>
      <c r="DY353" s="49"/>
      <c r="DZ353" s="49"/>
      <c r="EA353" s="49"/>
      <c r="EB353" s="49"/>
      <c r="EC353" s="49"/>
      <c r="ED353" s="49"/>
      <c r="EE353" s="49"/>
      <c r="EF353" s="49"/>
      <c r="EG353" s="49"/>
      <c r="EH353" s="49"/>
      <c r="EI353" s="49"/>
      <c r="EJ353" s="49"/>
      <c r="EK353" s="49"/>
      <c r="EL353" s="49"/>
      <c r="EM353" s="14"/>
      <c r="EN353" s="49"/>
      <c r="EO353" s="49"/>
      <c r="EP353" s="49"/>
      <c r="EQ353" s="49"/>
      <c r="ER353" s="49"/>
      <c r="ES353" s="49"/>
      <c r="ET353" s="49"/>
      <c r="EU353" s="49"/>
      <c r="EV353" s="49"/>
      <c r="EW353" s="49"/>
      <c r="EX353" s="49"/>
      <c r="EY353" s="49"/>
      <c r="EZ353" s="49"/>
      <c r="FA353" s="49"/>
      <c r="FB353" s="49"/>
      <c r="FC353" s="49"/>
      <c r="FD353" s="49"/>
      <c r="FE353" s="49"/>
      <c r="FF353" s="49"/>
      <c r="FG353" s="14"/>
      <c r="FH353" s="49"/>
      <c r="FI353" s="49"/>
      <c r="FJ353" s="14"/>
      <c r="FK353" s="42"/>
      <c r="FL353" s="42"/>
      <c r="FM353" s="42"/>
      <c r="FN353" s="42"/>
      <c r="FO353" s="42"/>
      <c r="FP353" s="42"/>
      <c r="FQ353" s="42"/>
      <c r="FR353" s="42"/>
      <c r="FS353" s="42"/>
      <c r="FT353" s="42"/>
      <c r="FU353" s="42"/>
      <c r="FV353" s="42"/>
      <c r="FW353" s="42"/>
      <c r="FX353" s="42"/>
      <c r="FY353" s="42"/>
      <c r="FZ353" s="44">
        <v>351</v>
      </c>
      <c r="GA353" s="44" t="str">
        <f t="shared" si="1332"/>
        <v>EJBDAFLK</v>
      </c>
      <c r="GB353" s="44" t="s">
        <v>148</v>
      </c>
      <c r="GC353" s="44" t="s">
        <v>159</v>
      </c>
      <c r="GD353" s="44" t="s">
        <v>146</v>
      </c>
      <c r="GE353" s="44" t="s">
        <v>147</v>
      </c>
      <c r="GF353" s="44" t="s">
        <v>145</v>
      </c>
      <c r="GG353" s="44" t="s">
        <v>109</v>
      </c>
      <c r="GH353" s="44" t="s">
        <v>152</v>
      </c>
      <c r="GI353" s="44" t="s">
        <v>151</v>
      </c>
      <c r="GJ353" s="100" t="str">
        <f t="shared" ref="GJ353:GQ353" si="1428">VLOOKUP(GB353,$FM$3:$FN$15,2,FALSE)</f>
        <v>Elfenbenskusten</v>
      </c>
      <c r="GK353" s="100" t="str">
        <f t="shared" si="1428"/>
        <v>Österrike</v>
      </c>
      <c r="GL353" s="100" t="str">
        <f t="shared" si="1428"/>
        <v>Qatar</v>
      </c>
      <c r="GM353" s="100" t="str">
        <f t="shared" si="1428"/>
        <v>Australien</v>
      </c>
      <c r="GN353" s="100" t="str">
        <f t="shared" si="1428"/>
        <v>Sydkorea</v>
      </c>
      <c r="GO353" s="100" t="str">
        <f t="shared" si="1428"/>
        <v>Sverige</v>
      </c>
      <c r="GP353" s="100" t="str">
        <f t="shared" si="1428"/>
        <v>Ghana</v>
      </c>
      <c r="GQ353" s="100" t="str">
        <f t="shared" si="1428"/>
        <v>Uzbekistan</v>
      </c>
      <c r="GR353" s="42" t="str">
        <f t="shared" si="1334"/>
        <v/>
      </c>
      <c r="GS353" s="42"/>
      <c r="GT353" s="42"/>
      <c r="GU353" s="42"/>
      <c r="GV353" s="42"/>
      <c r="GW353" s="42"/>
      <c r="GX353" s="42"/>
    </row>
    <row r="354" spans="1:206" ht="14.25" customHeight="1" x14ac:dyDescent="0.35">
      <c r="A354" s="42"/>
      <c r="B354" s="43"/>
      <c r="C354" s="43"/>
      <c r="D354" s="43"/>
      <c r="E354" s="44"/>
      <c r="F354" s="43"/>
      <c r="G354" s="44"/>
      <c r="H354" s="44"/>
      <c r="I354" s="44"/>
      <c r="J354" s="57"/>
      <c r="K354" s="58"/>
      <c r="L354" s="158"/>
      <c r="M354" s="46"/>
      <c r="N354" s="46"/>
      <c r="O354" s="42"/>
      <c r="P354" s="42"/>
      <c r="Q354" s="42"/>
      <c r="R354" s="42"/>
      <c r="S354" s="42"/>
      <c r="T354" s="42"/>
      <c r="U354" s="42"/>
      <c r="V354" s="43"/>
      <c r="W354" s="42"/>
      <c r="X354" s="44"/>
      <c r="Y354" s="44"/>
      <c r="Z354" s="44"/>
      <c r="AA354" s="44"/>
      <c r="AB354" s="47"/>
      <c r="AC354" s="48"/>
      <c r="AD354" s="42"/>
      <c r="AE354" s="14"/>
      <c r="AF354" s="14"/>
      <c r="AG354" s="14"/>
      <c r="AH354" s="14"/>
      <c r="AI354" s="44"/>
      <c r="AJ354" s="44"/>
      <c r="AK354" s="44"/>
      <c r="AL354" s="57"/>
      <c r="AM354" s="58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49"/>
      <c r="BQ354" s="49"/>
      <c r="BR354" s="14"/>
      <c r="BS354" s="14"/>
      <c r="BT354" s="14"/>
      <c r="BU354" s="49"/>
      <c r="BV354" s="49"/>
      <c r="BW354" s="49"/>
      <c r="BX354" s="49"/>
      <c r="BY354" s="49"/>
      <c r="BZ354" s="49"/>
      <c r="CA354" s="49"/>
      <c r="CB354" s="14"/>
      <c r="CC354" s="49"/>
      <c r="CD354" s="49"/>
      <c r="CE354" s="14"/>
      <c r="CF354" s="14"/>
      <c r="CG354" s="49"/>
      <c r="CH354" s="49"/>
      <c r="CI354" s="49"/>
      <c r="CJ354" s="49"/>
      <c r="CK354" s="49"/>
      <c r="CL354" s="49"/>
      <c r="CM354" s="49"/>
      <c r="CN354" s="49"/>
      <c r="CO354" s="49"/>
      <c r="CP354" s="49"/>
      <c r="CQ354" s="49"/>
      <c r="CR354" s="49"/>
      <c r="CS354" s="49"/>
      <c r="CT354" s="49"/>
      <c r="CU354" s="49"/>
      <c r="CV354" s="49"/>
      <c r="CW354" s="49"/>
      <c r="CX354" s="49"/>
      <c r="CY354" s="14"/>
      <c r="CZ354" s="14"/>
      <c r="DA354" s="49"/>
      <c r="DB354" s="49"/>
      <c r="DC354" s="49"/>
      <c r="DD354" s="49"/>
      <c r="DE354" s="49"/>
      <c r="DF354" s="49"/>
      <c r="DG354" s="49"/>
      <c r="DH354" s="49"/>
      <c r="DI354" s="49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49"/>
      <c r="DU354" s="49"/>
      <c r="DV354" s="49"/>
      <c r="DW354" s="49"/>
      <c r="DX354" s="49"/>
      <c r="DY354" s="49"/>
      <c r="DZ354" s="49"/>
      <c r="EA354" s="49"/>
      <c r="EB354" s="49"/>
      <c r="EC354" s="49"/>
      <c r="ED354" s="49"/>
      <c r="EE354" s="49"/>
      <c r="EF354" s="49"/>
      <c r="EG354" s="49"/>
      <c r="EH354" s="49"/>
      <c r="EI354" s="49"/>
      <c r="EJ354" s="49"/>
      <c r="EK354" s="49"/>
      <c r="EL354" s="49"/>
      <c r="EM354" s="14"/>
      <c r="EN354" s="49"/>
      <c r="EO354" s="49"/>
      <c r="EP354" s="49"/>
      <c r="EQ354" s="49"/>
      <c r="ER354" s="49"/>
      <c r="ES354" s="49"/>
      <c r="ET354" s="49"/>
      <c r="EU354" s="49"/>
      <c r="EV354" s="49"/>
      <c r="EW354" s="49"/>
      <c r="EX354" s="49"/>
      <c r="EY354" s="49"/>
      <c r="EZ354" s="49"/>
      <c r="FA354" s="49"/>
      <c r="FB354" s="49"/>
      <c r="FC354" s="49"/>
      <c r="FD354" s="49"/>
      <c r="FE354" s="49"/>
      <c r="FF354" s="49"/>
      <c r="FG354" s="14"/>
      <c r="FH354" s="49"/>
      <c r="FI354" s="49"/>
      <c r="FJ354" s="14"/>
      <c r="FK354" s="42"/>
      <c r="FL354" s="42"/>
      <c r="FM354" s="42"/>
      <c r="FN354" s="42"/>
      <c r="FO354" s="42"/>
      <c r="FP354" s="42"/>
      <c r="FQ354" s="42"/>
      <c r="FR354" s="42"/>
      <c r="FS354" s="42"/>
      <c r="FT354" s="42"/>
      <c r="FU354" s="42"/>
      <c r="FV354" s="42"/>
      <c r="FW354" s="42"/>
      <c r="FX354" s="42"/>
      <c r="FY354" s="42"/>
      <c r="FZ354" s="44">
        <v>352</v>
      </c>
      <c r="GA354" s="44" t="str">
        <f t="shared" si="1332"/>
        <v>EIBDAFLK</v>
      </c>
      <c r="GB354" s="44" t="s">
        <v>148</v>
      </c>
      <c r="GC354" s="44" t="s">
        <v>150</v>
      </c>
      <c r="GD354" s="44" t="s">
        <v>146</v>
      </c>
      <c r="GE354" s="44" t="s">
        <v>147</v>
      </c>
      <c r="GF354" s="44" t="s">
        <v>145</v>
      </c>
      <c r="GG354" s="44" t="s">
        <v>109</v>
      </c>
      <c r="GH354" s="44" t="s">
        <v>152</v>
      </c>
      <c r="GI354" s="44" t="s">
        <v>151</v>
      </c>
      <c r="GJ354" s="100" t="str">
        <f t="shared" ref="GJ354:GQ354" si="1429">VLOOKUP(GB354,$FM$3:$FN$15,2,FALSE)</f>
        <v>Elfenbenskusten</v>
      </c>
      <c r="GK354" s="100" t="str">
        <f t="shared" si="1429"/>
        <v>Irak</v>
      </c>
      <c r="GL354" s="100" t="str">
        <f t="shared" si="1429"/>
        <v>Qatar</v>
      </c>
      <c r="GM354" s="100" t="str">
        <f t="shared" si="1429"/>
        <v>Australien</v>
      </c>
      <c r="GN354" s="100" t="str">
        <f t="shared" si="1429"/>
        <v>Sydkorea</v>
      </c>
      <c r="GO354" s="100" t="str">
        <f t="shared" si="1429"/>
        <v>Sverige</v>
      </c>
      <c r="GP354" s="100" t="str">
        <f t="shared" si="1429"/>
        <v>Ghana</v>
      </c>
      <c r="GQ354" s="100" t="str">
        <f t="shared" si="1429"/>
        <v>Uzbekistan</v>
      </c>
      <c r="GR354" s="42" t="str">
        <f t="shared" si="1334"/>
        <v/>
      </c>
      <c r="GS354" s="42"/>
      <c r="GT354" s="42"/>
      <c r="GU354" s="42"/>
      <c r="GV354" s="42"/>
      <c r="GW354" s="42"/>
      <c r="GX354" s="42"/>
    </row>
    <row r="355" spans="1:206" ht="14.25" customHeight="1" x14ac:dyDescent="0.35">
      <c r="A355" s="42"/>
      <c r="B355" s="43"/>
      <c r="C355" s="43"/>
      <c r="D355" s="43"/>
      <c r="E355" s="44"/>
      <c r="F355" s="43"/>
      <c r="G355" s="44"/>
      <c r="H355" s="44"/>
      <c r="I355" s="44"/>
      <c r="J355" s="57"/>
      <c r="K355" s="58"/>
      <c r="L355" s="158"/>
      <c r="M355" s="46"/>
      <c r="N355" s="46"/>
      <c r="O355" s="42"/>
      <c r="P355" s="42"/>
      <c r="Q355" s="42"/>
      <c r="R355" s="42"/>
      <c r="S355" s="42"/>
      <c r="T355" s="42"/>
      <c r="U355" s="42"/>
      <c r="V355" s="43"/>
      <c r="W355" s="42"/>
      <c r="X355" s="44"/>
      <c r="Y355" s="44"/>
      <c r="Z355" s="44"/>
      <c r="AA355" s="44"/>
      <c r="AB355" s="47"/>
      <c r="AC355" s="48"/>
      <c r="AD355" s="42"/>
      <c r="AE355" s="14"/>
      <c r="AF355" s="14"/>
      <c r="AG355" s="14"/>
      <c r="AH355" s="14"/>
      <c r="AI355" s="44"/>
      <c r="AJ355" s="44"/>
      <c r="AK355" s="44"/>
      <c r="AL355" s="57"/>
      <c r="AM355" s="58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49"/>
      <c r="BQ355" s="49"/>
      <c r="BR355" s="14"/>
      <c r="BS355" s="14"/>
      <c r="BT355" s="14"/>
      <c r="BU355" s="49"/>
      <c r="BV355" s="49"/>
      <c r="BW355" s="49"/>
      <c r="BX355" s="49"/>
      <c r="BY355" s="49"/>
      <c r="BZ355" s="49"/>
      <c r="CA355" s="49"/>
      <c r="CB355" s="14"/>
      <c r="CC355" s="49"/>
      <c r="CD355" s="49"/>
      <c r="CE355" s="14"/>
      <c r="CF355" s="14"/>
      <c r="CG355" s="49"/>
      <c r="CH355" s="49"/>
      <c r="CI355" s="49"/>
      <c r="CJ355" s="49"/>
      <c r="CK355" s="49"/>
      <c r="CL355" s="49"/>
      <c r="CM355" s="49"/>
      <c r="CN355" s="49"/>
      <c r="CO355" s="49"/>
      <c r="CP355" s="49"/>
      <c r="CQ355" s="49"/>
      <c r="CR355" s="49"/>
      <c r="CS355" s="49"/>
      <c r="CT355" s="49"/>
      <c r="CU355" s="49"/>
      <c r="CV355" s="49"/>
      <c r="CW355" s="49"/>
      <c r="CX355" s="49"/>
      <c r="CY355" s="14"/>
      <c r="CZ355" s="14"/>
      <c r="DA355" s="49"/>
      <c r="DB355" s="49"/>
      <c r="DC355" s="49"/>
      <c r="DD355" s="49"/>
      <c r="DE355" s="49"/>
      <c r="DF355" s="49"/>
      <c r="DG355" s="49"/>
      <c r="DH355" s="49"/>
      <c r="DI355" s="49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49"/>
      <c r="DU355" s="49"/>
      <c r="DV355" s="49"/>
      <c r="DW355" s="49"/>
      <c r="DX355" s="49"/>
      <c r="DY355" s="49"/>
      <c r="DZ355" s="49"/>
      <c r="EA355" s="49"/>
      <c r="EB355" s="49"/>
      <c r="EC355" s="49"/>
      <c r="ED355" s="49"/>
      <c r="EE355" s="49"/>
      <c r="EF355" s="49"/>
      <c r="EG355" s="49"/>
      <c r="EH355" s="49"/>
      <c r="EI355" s="49"/>
      <c r="EJ355" s="49"/>
      <c r="EK355" s="49"/>
      <c r="EL355" s="49"/>
      <c r="EM355" s="14"/>
      <c r="EN355" s="49"/>
      <c r="EO355" s="49"/>
      <c r="EP355" s="49"/>
      <c r="EQ355" s="49"/>
      <c r="ER355" s="49"/>
      <c r="ES355" s="49"/>
      <c r="ET355" s="49"/>
      <c r="EU355" s="49"/>
      <c r="EV355" s="49"/>
      <c r="EW355" s="49"/>
      <c r="EX355" s="49"/>
      <c r="EY355" s="49"/>
      <c r="EZ355" s="49"/>
      <c r="FA355" s="49"/>
      <c r="FB355" s="49"/>
      <c r="FC355" s="49"/>
      <c r="FD355" s="49"/>
      <c r="FE355" s="49"/>
      <c r="FF355" s="49"/>
      <c r="FG355" s="14"/>
      <c r="FH355" s="49"/>
      <c r="FI355" s="49"/>
      <c r="FJ355" s="14"/>
      <c r="FK355" s="42"/>
      <c r="FL355" s="42"/>
      <c r="FM355" s="42"/>
      <c r="FN355" s="42"/>
      <c r="FO355" s="42"/>
      <c r="FP355" s="42"/>
      <c r="FQ355" s="42"/>
      <c r="FR355" s="42"/>
      <c r="FS355" s="42"/>
      <c r="FT355" s="42"/>
      <c r="FU355" s="42"/>
      <c r="FV355" s="42"/>
      <c r="FW355" s="42"/>
      <c r="FX355" s="42"/>
      <c r="FY355" s="42"/>
      <c r="FZ355" s="44">
        <v>353</v>
      </c>
      <c r="GA355" s="44" t="str">
        <f t="shared" si="1332"/>
        <v>EJBDAFLI</v>
      </c>
      <c r="GB355" s="44" t="s">
        <v>148</v>
      </c>
      <c r="GC355" s="44" t="s">
        <v>159</v>
      </c>
      <c r="GD355" s="44" t="s">
        <v>146</v>
      </c>
      <c r="GE355" s="44" t="s">
        <v>147</v>
      </c>
      <c r="GF355" s="44" t="s">
        <v>145</v>
      </c>
      <c r="GG355" s="44" t="s">
        <v>109</v>
      </c>
      <c r="GH355" s="44" t="s">
        <v>152</v>
      </c>
      <c r="GI355" s="44" t="s">
        <v>150</v>
      </c>
      <c r="GJ355" s="100" t="str">
        <f t="shared" ref="GJ355:GQ355" si="1430">VLOOKUP(GB355,$FM$3:$FN$15,2,FALSE)</f>
        <v>Elfenbenskusten</v>
      </c>
      <c r="GK355" s="100" t="str">
        <f t="shared" si="1430"/>
        <v>Österrike</v>
      </c>
      <c r="GL355" s="100" t="str">
        <f t="shared" si="1430"/>
        <v>Qatar</v>
      </c>
      <c r="GM355" s="100" t="str">
        <f t="shared" si="1430"/>
        <v>Australien</v>
      </c>
      <c r="GN355" s="100" t="str">
        <f t="shared" si="1430"/>
        <v>Sydkorea</v>
      </c>
      <c r="GO355" s="100" t="str">
        <f t="shared" si="1430"/>
        <v>Sverige</v>
      </c>
      <c r="GP355" s="100" t="str">
        <f t="shared" si="1430"/>
        <v>Ghana</v>
      </c>
      <c r="GQ355" s="100" t="str">
        <f t="shared" si="1430"/>
        <v>Irak</v>
      </c>
      <c r="GR355" s="42" t="str">
        <f t="shared" si="1334"/>
        <v/>
      </c>
      <c r="GS355" s="42"/>
      <c r="GT355" s="42"/>
      <c r="GU355" s="42"/>
      <c r="GV355" s="42"/>
      <c r="GW355" s="42"/>
      <c r="GX355" s="42"/>
    </row>
    <row r="356" spans="1:206" ht="14.25" customHeight="1" x14ac:dyDescent="0.35">
      <c r="A356" s="42"/>
      <c r="B356" s="43"/>
      <c r="C356" s="43"/>
      <c r="D356" s="43"/>
      <c r="E356" s="44"/>
      <c r="F356" s="43"/>
      <c r="G356" s="44"/>
      <c r="H356" s="44"/>
      <c r="I356" s="44"/>
      <c r="J356" s="57"/>
      <c r="K356" s="58"/>
      <c r="L356" s="158"/>
      <c r="M356" s="46"/>
      <c r="N356" s="46"/>
      <c r="O356" s="42"/>
      <c r="P356" s="42"/>
      <c r="Q356" s="42"/>
      <c r="R356" s="42"/>
      <c r="S356" s="42"/>
      <c r="T356" s="42"/>
      <c r="U356" s="42"/>
      <c r="V356" s="43"/>
      <c r="W356" s="42"/>
      <c r="X356" s="44"/>
      <c r="Y356" s="44"/>
      <c r="Z356" s="44"/>
      <c r="AA356" s="44"/>
      <c r="AB356" s="47"/>
      <c r="AC356" s="48"/>
      <c r="AD356" s="42"/>
      <c r="AE356" s="14"/>
      <c r="AF356" s="14"/>
      <c r="AG356" s="14"/>
      <c r="AH356" s="14"/>
      <c r="AI356" s="44"/>
      <c r="AJ356" s="44"/>
      <c r="AK356" s="44"/>
      <c r="AL356" s="57"/>
      <c r="AM356" s="58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49"/>
      <c r="BJ356" s="49"/>
      <c r="BK356" s="49"/>
      <c r="BL356" s="49"/>
      <c r="BM356" s="49"/>
      <c r="BN356" s="49"/>
      <c r="BO356" s="49"/>
      <c r="BP356" s="49"/>
      <c r="BQ356" s="49"/>
      <c r="BR356" s="14"/>
      <c r="BS356" s="14"/>
      <c r="BT356" s="14"/>
      <c r="BU356" s="49"/>
      <c r="BV356" s="49"/>
      <c r="BW356" s="49"/>
      <c r="BX356" s="49"/>
      <c r="BY356" s="49"/>
      <c r="BZ356" s="49"/>
      <c r="CA356" s="49"/>
      <c r="CB356" s="14"/>
      <c r="CC356" s="49"/>
      <c r="CD356" s="49"/>
      <c r="CE356" s="14"/>
      <c r="CF356" s="14"/>
      <c r="CG356" s="49"/>
      <c r="CH356" s="49"/>
      <c r="CI356" s="49"/>
      <c r="CJ356" s="49"/>
      <c r="CK356" s="49"/>
      <c r="CL356" s="49"/>
      <c r="CM356" s="49"/>
      <c r="CN356" s="49"/>
      <c r="CO356" s="49"/>
      <c r="CP356" s="49"/>
      <c r="CQ356" s="49"/>
      <c r="CR356" s="49"/>
      <c r="CS356" s="49"/>
      <c r="CT356" s="49"/>
      <c r="CU356" s="49"/>
      <c r="CV356" s="49"/>
      <c r="CW356" s="49"/>
      <c r="CX356" s="49"/>
      <c r="CY356" s="14"/>
      <c r="CZ356" s="14"/>
      <c r="DA356" s="49"/>
      <c r="DB356" s="49"/>
      <c r="DC356" s="49"/>
      <c r="DD356" s="49"/>
      <c r="DE356" s="49"/>
      <c r="DF356" s="49"/>
      <c r="DG356" s="49"/>
      <c r="DH356" s="49"/>
      <c r="DI356" s="49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49"/>
      <c r="DU356" s="49"/>
      <c r="DV356" s="49"/>
      <c r="DW356" s="49"/>
      <c r="DX356" s="49"/>
      <c r="DY356" s="49"/>
      <c r="DZ356" s="49"/>
      <c r="EA356" s="49"/>
      <c r="EB356" s="49"/>
      <c r="EC356" s="49"/>
      <c r="ED356" s="49"/>
      <c r="EE356" s="49"/>
      <c r="EF356" s="49"/>
      <c r="EG356" s="49"/>
      <c r="EH356" s="49"/>
      <c r="EI356" s="49"/>
      <c r="EJ356" s="49"/>
      <c r="EK356" s="49"/>
      <c r="EL356" s="49"/>
      <c r="EM356" s="14"/>
      <c r="EN356" s="49"/>
      <c r="EO356" s="49"/>
      <c r="EP356" s="49"/>
      <c r="EQ356" s="49"/>
      <c r="ER356" s="49"/>
      <c r="ES356" s="49"/>
      <c r="ET356" s="49"/>
      <c r="EU356" s="49"/>
      <c r="EV356" s="49"/>
      <c r="EW356" s="49"/>
      <c r="EX356" s="49"/>
      <c r="EY356" s="49"/>
      <c r="EZ356" s="49"/>
      <c r="FA356" s="49"/>
      <c r="FB356" s="49"/>
      <c r="FC356" s="49"/>
      <c r="FD356" s="49"/>
      <c r="FE356" s="49"/>
      <c r="FF356" s="49"/>
      <c r="FG356" s="14"/>
      <c r="FH356" s="49"/>
      <c r="FI356" s="49"/>
      <c r="FJ356" s="14"/>
      <c r="FK356" s="42"/>
      <c r="FL356" s="42"/>
      <c r="FM356" s="42"/>
      <c r="FN356" s="42"/>
      <c r="FO356" s="42"/>
      <c r="FP356" s="42"/>
      <c r="FQ356" s="42"/>
      <c r="FR356" s="42"/>
      <c r="FS356" s="42"/>
      <c r="FT356" s="42"/>
      <c r="FU356" s="42"/>
      <c r="FV356" s="42"/>
      <c r="FW356" s="42"/>
      <c r="FX356" s="42"/>
      <c r="FY356" s="42"/>
      <c r="FZ356" s="44">
        <v>354</v>
      </c>
      <c r="GA356" s="44" t="str">
        <f t="shared" si="1332"/>
        <v>EJBDAFIK</v>
      </c>
      <c r="GB356" s="44" t="s">
        <v>148</v>
      </c>
      <c r="GC356" s="44" t="s">
        <v>159</v>
      </c>
      <c r="GD356" s="44" t="s">
        <v>146</v>
      </c>
      <c r="GE356" s="44" t="s">
        <v>147</v>
      </c>
      <c r="GF356" s="44" t="s">
        <v>145</v>
      </c>
      <c r="GG356" s="44" t="s">
        <v>109</v>
      </c>
      <c r="GH356" s="44" t="s">
        <v>150</v>
      </c>
      <c r="GI356" s="44" t="s">
        <v>151</v>
      </c>
      <c r="GJ356" s="100" t="str">
        <f t="shared" ref="GJ356:GQ356" si="1431">VLOOKUP(GB356,$FM$3:$FN$15,2,FALSE)</f>
        <v>Elfenbenskusten</v>
      </c>
      <c r="GK356" s="100" t="str">
        <f t="shared" si="1431"/>
        <v>Österrike</v>
      </c>
      <c r="GL356" s="100" t="str">
        <f t="shared" si="1431"/>
        <v>Qatar</v>
      </c>
      <c r="GM356" s="100" t="str">
        <f t="shared" si="1431"/>
        <v>Australien</v>
      </c>
      <c r="GN356" s="100" t="str">
        <f t="shared" si="1431"/>
        <v>Sydkorea</v>
      </c>
      <c r="GO356" s="100" t="str">
        <f t="shared" si="1431"/>
        <v>Sverige</v>
      </c>
      <c r="GP356" s="100" t="str">
        <f t="shared" si="1431"/>
        <v>Irak</v>
      </c>
      <c r="GQ356" s="100" t="str">
        <f t="shared" si="1431"/>
        <v>Uzbekistan</v>
      </c>
      <c r="GR356" s="42" t="str">
        <f t="shared" si="1334"/>
        <v/>
      </c>
      <c r="GS356" s="42"/>
      <c r="GT356" s="42"/>
      <c r="GU356" s="42"/>
      <c r="GV356" s="42"/>
      <c r="GW356" s="42"/>
      <c r="GX356" s="42"/>
    </row>
    <row r="357" spans="1:206" ht="14.25" customHeight="1" x14ac:dyDescent="0.35">
      <c r="A357" s="42"/>
      <c r="B357" s="43"/>
      <c r="C357" s="43"/>
      <c r="D357" s="43"/>
      <c r="E357" s="44"/>
      <c r="F357" s="43"/>
      <c r="G357" s="44"/>
      <c r="H357" s="44"/>
      <c r="I357" s="44"/>
      <c r="J357" s="57"/>
      <c r="K357" s="58"/>
      <c r="L357" s="158"/>
      <c r="M357" s="46"/>
      <c r="N357" s="46"/>
      <c r="O357" s="42"/>
      <c r="P357" s="42"/>
      <c r="Q357" s="42"/>
      <c r="R357" s="42"/>
      <c r="S357" s="42"/>
      <c r="T357" s="42"/>
      <c r="U357" s="42"/>
      <c r="V357" s="43"/>
      <c r="W357" s="42"/>
      <c r="X357" s="44"/>
      <c r="Y357" s="44"/>
      <c r="Z357" s="44"/>
      <c r="AA357" s="44"/>
      <c r="AB357" s="47"/>
      <c r="AC357" s="48"/>
      <c r="AD357" s="42"/>
      <c r="AE357" s="14"/>
      <c r="AF357" s="14"/>
      <c r="AG357" s="14"/>
      <c r="AH357" s="14"/>
      <c r="AI357" s="44"/>
      <c r="AJ357" s="44"/>
      <c r="AK357" s="44"/>
      <c r="AL357" s="57"/>
      <c r="AM357" s="58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49"/>
      <c r="BD357" s="49"/>
      <c r="BE357" s="49"/>
      <c r="BF357" s="49"/>
      <c r="BG357" s="49"/>
      <c r="BH357" s="49"/>
      <c r="BI357" s="49"/>
      <c r="BJ357" s="49"/>
      <c r="BK357" s="49"/>
      <c r="BL357" s="49"/>
      <c r="BM357" s="49"/>
      <c r="BN357" s="49"/>
      <c r="BO357" s="49"/>
      <c r="BP357" s="49"/>
      <c r="BQ357" s="49"/>
      <c r="BR357" s="14"/>
      <c r="BS357" s="14"/>
      <c r="BT357" s="14"/>
      <c r="BU357" s="49"/>
      <c r="BV357" s="49"/>
      <c r="BW357" s="49"/>
      <c r="BX357" s="49"/>
      <c r="BY357" s="49"/>
      <c r="BZ357" s="49"/>
      <c r="CA357" s="49"/>
      <c r="CB357" s="14"/>
      <c r="CC357" s="49"/>
      <c r="CD357" s="49"/>
      <c r="CE357" s="14"/>
      <c r="CF357" s="14"/>
      <c r="CG357" s="49"/>
      <c r="CH357" s="49"/>
      <c r="CI357" s="49"/>
      <c r="CJ357" s="49"/>
      <c r="CK357" s="49"/>
      <c r="CL357" s="49"/>
      <c r="CM357" s="49"/>
      <c r="CN357" s="49"/>
      <c r="CO357" s="49"/>
      <c r="CP357" s="49"/>
      <c r="CQ357" s="49"/>
      <c r="CR357" s="49"/>
      <c r="CS357" s="49"/>
      <c r="CT357" s="49"/>
      <c r="CU357" s="49"/>
      <c r="CV357" s="49"/>
      <c r="CW357" s="49"/>
      <c r="CX357" s="49"/>
      <c r="CY357" s="14"/>
      <c r="CZ357" s="14"/>
      <c r="DA357" s="49"/>
      <c r="DB357" s="49"/>
      <c r="DC357" s="49"/>
      <c r="DD357" s="49"/>
      <c r="DE357" s="49"/>
      <c r="DF357" s="49"/>
      <c r="DG357" s="49"/>
      <c r="DH357" s="49"/>
      <c r="DI357" s="49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49"/>
      <c r="DU357" s="49"/>
      <c r="DV357" s="49"/>
      <c r="DW357" s="49"/>
      <c r="DX357" s="49"/>
      <c r="DY357" s="49"/>
      <c r="DZ357" s="49"/>
      <c r="EA357" s="49"/>
      <c r="EB357" s="49"/>
      <c r="EC357" s="49"/>
      <c r="ED357" s="49"/>
      <c r="EE357" s="49"/>
      <c r="EF357" s="49"/>
      <c r="EG357" s="49"/>
      <c r="EH357" s="49"/>
      <c r="EI357" s="49"/>
      <c r="EJ357" s="49"/>
      <c r="EK357" s="49"/>
      <c r="EL357" s="49"/>
      <c r="EM357" s="14"/>
      <c r="EN357" s="49"/>
      <c r="EO357" s="49"/>
      <c r="EP357" s="49"/>
      <c r="EQ357" s="49"/>
      <c r="ER357" s="49"/>
      <c r="ES357" s="49"/>
      <c r="ET357" s="49"/>
      <c r="EU357" s="49"/>
      <c r="EV357" s="49"/>
      <c r="EW357" s="49"/>
      <c r="EX357" s="49"/>
      <c r="EY357" s="49"/>
      <c r="EZ357" s="49"/>
      <c r="FA357" s="49"/>
      <c r="FB357" s="49"/>
      <c r="FC357" s="49"/>
      <c r="FD357" s="49"/>
      <c r="FE357" s="49"/>
      <c r="FF357" s="49"/>
      <c r="FG357" s="14"/>
      <c r="FH357" s="49"/>
      <c r="FI357" s="49"/>
      <c r="FJ357" s="14"/>
      <c r="FK357" s="42"/>
      <c r="FL357" s="42"/>
      <c r="FM357" s="42"/>
      <c r="FN357" s="42"/>
      <c r="FO357" s="42"/>
      <c r="FP357" s="42"/>
      <c r="FQ357" s="42"/>
      <c r="FR357" s="42"/>
      <c r="FS357" s="42"/>
      <c r="FT357" s="42"/>
      <c r="FU357" s="42"/>
      <c r="FV357" s="42"/>
      <c r="FW357" s="42"/>
      <c r="FX357" s="42"/>
      <c r="FY357" s="42"/>
      <c r="FZ357" s="44">
        <v>355</v>
      </c>
      <c r="GA357" s="44" t="str">
        <f t="shared" si="1332"/>
        <v>HEBDAFLK</v>
      </c>
      <c r="GB357" s="44" t="s">
        <v>160</v>
      </c>
      <c r="GC357" s="44" t="s">
        <v>148</v>
      </c>
      <c r="GD357" s="44" t="s">
        <v>146</v>
      </c>
      <c r="GE357" s="44" t="s">
        <v>147</v>
      </c>
      <c r="GF357" s="44" t="s">
        <v>145</v>
      </c>
      <c r="GG357" s="44" t="s">
        <v>109</v>
      </c>
      <c r="GH357" s="44" t="s">
        <v>152</v>
      </c>
      <c r="GI357" s="44" t="s">
        <v>151</v>
      </c>
      <c r="GJ357" s="100" t="str">
        <f t="shared" ref="GJ357:GQ357" si="1432">VLOOKUP(GB357,$FM$3:$FN$15,2,FALSE)</f>
        <v>Saudiarabien</v>
      </c>
      <c r="GK357" s="100" t="str">
        <f t="shared" si="1432"/>
        <v>Elfenbenskusten</v>
      </c>
      <c r="GL357" s="100" t="str">
        <f t="shared" si="1432"/>
        <v>Qatar</v>
      </c>
      <c r="GM357" s="100" t="str">
        <f t="shared" si="1432"/>
        <v>Australien</v>
      </c>
      <c r="GN357" s="100" t="str">
        <f t="shared" si="1432"/>
        <v>Sydkorea</v>
      </c>
      <c r="GO357" s="100" t="str">
        <f t="shared" si="1432"/>
        <v>Sverige</v>
      </c>
      <c r="GP357" s="100" t="str">
        <f t="shared" si="1432"/>
        <v>Ghana</v>
      </c>
      <c r="GQ357" s="100" t="str">
        <f t="shared" si="1432"/>
        <v>Uzbekistan</v>
      </c>
      <c r="GR357" s="42" t="str">
        <f t="shared" si="1334"/>
        <v/>
      </c>
      <c r="GS357" s="42"/>
      <c r="GT357" s="42"/>
      <c r="GU357" s="42"/>
      <c r="GV357" s="42"/>
      <c r="GW357" s="42"/>
      <c r="GX357" s="42"/>
    </row>
    <row r="358" spans="1:206" ht="14.25" customHeight="1" x14ac:dyDescent="0.35">
      <c r="A358" s="42"/>
      <c r="B358" s="43"/>
      <c r="C358" s="43"/>
      <c r="D358" s="43"/>
      <c r="E358" s="44"/>
      <c r="F358" s="43"/>
      <c r="G358" s="44"/>
      <c r="H358" s="44"/>
      <c r="I358" s="44"/>
      <c r="J358" s="57"/>
      <c r="K358" s="58"/>
      <c r="L358" s="158"/>
      <c r="M358" s="46"/>
      <c r="N358" s="46"/>
      <c r="O358" s="42"/>
      <c r="P358" s="42"/>
      <c r="Q358" s="42"/>
      <c r="R358" s="42"/>
      <c r="S358" s="42"/>
      <c r="T358" s="42"/>
      <c r="U358" s="42"/>
      <c r="V358" s="43"/>
      <c r="W358" s="42"/>
      <c r="X358" s="44"/>
      <c r="Y358" s="44"/>
      <c r="Z358" s="44"/>
      <c r="AA358" s="44"/>
      <c r="AB358" s="47"/>
      <c r="AC358" s="48"/>
      <c r="AD358" s="42"/>
      <c r="AE358" s="14"/>
      <c r="AF358" s="14"/>
      <c r="AG358" s="14"/>
      <c r="AH358" s="14"/>
      <c r="AI358" s="44"/>
      <c r="AJ358" s="44"/>
      <c r="AK358" s="44"/>
      <c r="AL358" s="57"/>
      <c r="AM358" s="58"/>
      <c r="AN358" s="49"/>
      <c r="AO358" s="49"/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49"/>
      <c r="BA358" s="49"/>
      <c r="BB358" s="49"/>
      <c r="BC358" s="49"/>
      <c r="BD358" s="49"/>
      <c r="BE358" s="49"/>
      <c r="BF358" s="49"/>
      <c r="BG358" s="49"/>
      <c r="BH358" s="49"/>
      <c r="BI358" s="49"/>
      <c r="BJ358" s="49"/>
      <c r="BK358" s="49"/>
      <c r="BL358" s="49"/>
      <c r="BM358" s="49"/>
      <c r="BN358" s="49"/>
      <c r="BO358" s="49"/>
      <c r="BP358" s="49"/>
      <c r="BQ358" s="49"/>
      <c r="BR358" s="14"/>
      <c r="BS358" s="14"/>
      <c r="BT358" s="14"/>
      <c r="BU358" s="49"/>
      <c r="BV358" s="49"/>
      <c r="BW358" s="49"/>
      <c r="BX358" s="49"/>
      <c r="BY358" s="49"/>
      <c r="BZ358" s="49"/>
      <c r="CA358" s="49"/>
      <c r="CB358" s="14"/>
      <c r="CC358" s="49"/>
      <c r="CD358" s="49"/>
      <c r="CE358" s="14"/>
      <c r="CF358" s="14"/>
      <c r="CG358" s="49"/>
      <c r="CH358" s="49"/>
      <c r="CI358" s="49"/>
      <c r="CJ358" s="49"/>
      <c r="CK358" s="49"/>
      <c r="CL358" s="49"/>
      <c r="CM358" s="49"/>
      <c r="CN358" s="49"/>
      <c r="CO358" s="49"/>
      <c r="CP358" s="49"/>
      <c r="CQ358" s="49"/>
      <c r="CR358" s="49"/>
      <c r="CS358" s="49"/>
      <c r="CT358" s="49"/>
      <c r="CU358" s="49"/>
      <c r="CV358" s="49"/>
      <c r="CW358" s="49"/>
      <c r="CX358" s="49"/>
      <c r="CY358" s="14"/>
      <c r="CZ358" s="14"/>
      <c r="DA358" s="49"/>
      <c r="DB358" s="49"/>
      <c r="DC358" s="49"/>
      <c r="DD358" s="49"/>
      <c r="DE358" s="49"/>
      <c r="DF358" s="49"/>
      <c r="DG358" s="49"/>
      <c r="DH358" s="49"/>
      <c r="DI358" s="49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49"/>
      <c r="DU358" s="49"/>
      <c r="DV358" s="49"/>
      <c r="DW358" s="49"/>
      <c r="DX358" s="49"/>
      <c r="DY358" s="49"/>
      <c r="DZ358" s="49"/>
      <c r="EA358" s="49"/>
      <c r="EB358" s="49"/>
      <c r="EC358" s="49"/>
      <c r="ED358" s="49"/>
      <c r="EE358" s="49"/>
      <c r="EF358" s="49"/>
      <c r="EG358" s="49"/>
      <c r="EH358" s="49"/>
      <c r="EI358" s="49"/>
      <c r="EJ358" s="49"/>
      <c r="EK358" s="49"/>
      <c r="EL358" s="49"/>
      <c r="EM358" s="14"/>
      <c r="EN358" s="49"/>
      <c r="EO358" s="49"/>
      <c r="EP358" s="49"/>
      <c r="EQ358" s="49"/>
      <c r="ER358" s="49"/>
      <c r="ES358" s="49"/>
      <c r="ET358" s="49"/>
      <c r="EU358" s="49"/>
      <c r="EV358" s="49"/>
      <c r="EW358" s="49"/>
      <c r="EX358" s="49"/>
      <c r="EY358" s="49"/>
      <c r="EZ358" s="49"/>
      <c r="FA358" s="49"/>
      <c r="FB358" s="49"/>
      <c r="FC358" s="49"/>
      <c r="FD358" s="49"/>
      <c r="FE358" s="49"/>
      <c r="FF358" s="49"/>
      <c r="FG358" s="14"/>
      <c r="FH358" s="49"/>
      <c r="FI358" s="49"/>
      <c r="FJ358" s="14"/>
      <c r="FK358" s="42"/>
      <c r="FL358" s="42"/>
      <c r="FM358" s="42"/>
      <c r="FN358" s="42"/>
      <c r="FO358" s="42"/>
      <c r="FP358" s="42"/>
      <c r="FQ358" s="42"/>
      <c r="FR358" s="42"/>
      <c r="FS358" s="42"/>
      <c r="FT358" s="42"/>
      <c r="FU358" s="42"/>
      <c r="FV358" s="42"/>
      <c r="FW358" s="42"/>
      <c r="FX358" s="42"/>
      <c r="FY358" s="42"/>
      <c r="FZ358" s="44">
        <v>356</v>
      </c>
      <c r="GA358" s="44" t="str">
        <f t="shared" si="1332"/>
        <v>HJBDAFLE</v>
      </c>
      <c r="GB358" s="44" t="s">
        <v>160</v>
      </c>
      <c r="GC358" s="44" t="s">
        <v>159</v>
      </c>
      <c r="GD358" s="44" t="s">
        <v>146</v>
      </c>
      <c r="GE358" s="44" t="s">
        <v>147</v>
      </c>
      <c r="GF358" s="44" t="s">
        <v>145</v>
      </c>
      <c r="GG358" s="44" t="s">
        <v>109</v>
      </c>
      <c r="GH358" s="44" t="s">
        <v>152</v>
      </c>
      <c r="GI358" s="44" t="s">
        <v>148</v>
      </c>
      <c r="GJ358" s="100" t="str">
        <f t="shared" ref="GJ358:GQ358" si="1433">VLOOKUP(GB358,$FM$3:$FN$15,2,FALSE)</f>
        <v>Saudiarabien</v>
      </c>
      <c r="GK358" s="100" t="str">
        <f t="shared" si="1433"/>
        <v>Österrike</v>
      </c>
      <c r="GL358" s="100" t="str">
        <f t="shared" si="1433"/>
        <v>Qatar</v>
      </c>
      <c r="GM358" s="100" t="str">
        <f t="shared" si="1433"/>
        <v>Australien</v>
      </c>
      <c r="GN358" s="100" t="str">
        <f t="shared" si="1433"/>
        <v>Sydkorea</v>
      </c>
      <c r="GO358" s="100" t="str">
        <f t="shared" si="1433"/>
        <v>Sverige</v>
      </c>
      <c r="GP358" s="100" t="str">
        <f t="shared" si="1433"/>
        <v>Ghana</v>
      </c>
      <c r="GQ358" s="100" t="str">
        <f t="shared" si="1433"/>
        <v>Elfenbenskusten</v>
      </c>
      <c r="GR358" s="42" t="str">
        <f t="shared" si="1334"/>
        <v/>
      </c>
      <c r="GS358" s="42"/>
      <c r="GT358" s="42"/>
      <c r="GU358" s="42"/>
      <c r="GV358" s="42"/>
      <c r="GW358" s="42"/>
      <c r="GX358" s="42"/>
    </row>
    <row r="359" spans="1:206" ht="14.25" customHeight="1" x14ac:dyDescent="0.35">
      <c r="A359" s="42"/>
      <c r="B359" s="43"/>
      <c r="C359" s="43"/>
      <c r="D359" s="43"/>
      <c r="E359" s="44"/>
      <c r="F359" s="43"/>
      <c r="G359" s="44"/>
      <c r="H359" s="44"/>
      <c r="I359" s="44"/>
      <c r="J359" s="57"/>
      <c r="K359" s="58"/>
      <c r="L359" s="158"/>
      <c r="M359" s="46"/>
      <c r="N359" s="46"/>
      <c r="O359" s="42"/>
      <c r="P359" s="42"/>
      <c r="Q359" s="42"/>
      <c r="R359" s="42"/>
      <c r="S359" s="42"/>
      <c r="T359" s="42"/>
      <c r="U359" s="42"/>
      <c r="V359" s="43"/>
      <c r="W359" s="42"/>
      <c r="X359" s="44"/>
      <c r="Y359" s="44"/>
      <c r="Z359" s="44"/>
      <c r="AA359" s="44"/>
      <c r="AB359" s="47"/>
      <c r="AC359" s="48"/>
      <c r="AD359" s="42"/>
      <c r="AE359" s="14"/>
      <c r="AF359" s="14"/>
      <c r="AG359" s="14"/>
      <c r="AH359" s="14"/>
      <c r="AI359" s="44"/>
      <c r="AJ359" s="44"/>
      <c r="AK359" s="44"/>
      <c r="AL359" s="57"/>
      <c r="AM359" s="58"/>
      <c r="AN359" s="49"/>
      <c r="AO359" s="49"/>
      <c r="AP359" s="49"/>
      <c r="AQ359" s="49"/>
      <c r="AR359" s="49"/>
      <c r="AS359" s="49"/>
      <c r="AT359" s="49"/>
      <c r="AU359" s="49"/>
      <c r="AV359" s="49"/>
      <c r="AW359" s="49"/>
      <c r="AX359" s="49"/>
      <c r="AY359" s="49"/>
      <c r="AZ359" s="49"/>
      <c r="BA359" s="49"/>
      <c r="BB359" s="49"/>
      <c r="BC359" s="49"/>
      <c r="BD359" s="49"/>
      <c r="BE359" s="49"/>
      <c r="BF359" s="49"/>
      <c r="BG359" s="49"/>
      <c r="BH359" s="49"/>
      <c r="BI359" s="49"/>
      <c r="BJ359" s="49"/>
      <c r="BK359" s="49"/>
      <c r="BL359" s="49"/>
      <c r="BM359" s="49"/>
      <c r="BN359" s="49"/>
      <c r="BO359" s="49"/>
      <c r="BP359" s="49"/>
      <c r="BQ359" s="49"/>
      <c r="BR359" s="14"/>
      <c r="BS359" s="14"/>
      <c r="BT359" s="14"/>
      <c r="BU359" s="49"/>
      <c r="BV359" s="49"/>
      <c r="BW359" s="49"/>
      <c r="BX359" s="49"/>
      <c r="BY359" s="49"/>
      <c r="BZ359" s="49"/>
      <c r="CA359" s="49"/>
      <c r="CB359" s="14"/>
      <c r="CC359" s="49"/>
      <c r="CD359" s="49"/>
      <c r="CE359" s="14"/>
      <c r="CF359" s="14"/>
      <c r="CG359" s="49"/>
      <c r="CH359" s="49"/>
      <c r="CI359" s="49"/>
      <c r="CJ359" s="49"/>
      <c r="CK359" s="49"/>
      <c r="CL359" s="49"/>
      <c r="CM359" s="49"/>
      <c r="CN359" s="49"/>
      <c r="CO359" s="49"/>
      <c r="CP359" s="49"/>
      <c r="CQ359" s="49"/>
      <c r="CR359" s="49"/>
      <c r="CS359" s="49"/>
      <c r="CT359" s="49"/>
      <c r="CU359" s="49"/>
      <c r="CV359" s="49"/>
      <c r="CW359" s="49"/>
      <c r="CX359" s="49"/>
      <c r="CY359" s="14"/>
      <c r="CZ359" s="14"/>
      <c r="DA359" s="49"/>
      <c r="DB359" s="49"/>
      <c r="DC359" s="49"/>
      <c r="DD359" s="49"/>
      <c r="DE359" s="49"/>
      <c r="DF359" s="49"/>
      <c r="DG359" s="49"/>
      <c r="DH359" s="49"/>
      <c r="DI359" s="49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49"/>
      <c r="DU359" s="49"/>
      <c r="DV359" s="49"/>
      <c r="DW359" s="49"/>
      <c r="DX359" s="49"/>
      <c r="DY359" s="49"/>
      <c r="DZ359" s="49"/>
      <c r="EA359" s="49"/>
      <c r="EB359" s="49"/>
      <c r="EC359" s="49"/>
      <c r="ED359" s="49"/>
      <c r="EE359" s="49"/>
      <c r="EF359" s="49"/>
      <c r="EG359" s="49"/>
      <c r="EH359" s="49"/>
      <c r="EI359" s="49"/>
      <c r="EJ359" s="49"/>
      <c r="EK359" s="49"/>
      <c r="EL359" s="49"/>
      <c r="EM359" s="14"/>
      <c r="EN359" s="49"/>
      <c r="EO359" s="49"/>
      <c r="EP359" s="49"/>
      <c r="EQ359" s="49"/>
      <c r="ER359" s="49"/>
      <c r="ES359" s="49"/>
      <c r="ET359" s="49"/>
      <c r="EU359" s="49"/>
      <c r="EV359" s="49"/>
      <c r="EW359" s="49"/>
      <c r="EX359" s="49"/>
      <c r="EY359" s="49"/>
      <c r="EZ359" s="49"/>
      <c r="FA359" s="49"/>
      <c r="FB359" s="49"/>
      <c r="FC359" s="49"/>
      <c r="FD359" s="49"/>
      <c r="FE359" s="49"/>
      <c r="FF359" s="49"/>
      <c r="FG359" s="14"/>
      <c r="FH359" s="49"/>
      <c r="FI359" s="49"/>
      <c r="FJ359" s="14"/>
      <c r="FK359" s="42"/>
      <c r="FL359" s="42"/>
      <c r="FM359" s="42"/>
      <c r="FN359" s="42"/>
      <c r="FO359" s="42"/>
      <c r="FP359" s="42"/>
      <c r="FQ359" s="42"/>
      <c r="FR359" s="42"/>
      <c r="FS359" s="42"/>
      <c r="FT359" s="42"/>
      <c r="FU359" s="42"/>
      <c r="FV359" s="42"/>
      <c r="FW359" s="42"/>
      <c r="FX359" s="42"/>
      <c r="FY359" s="42"/>
      <c r="FZ359" s="44">
        <v>357</v>
      </c>
      <c r="GA359" s="44" t="str">
        <f t="shared" si="1332"/>
        <v>HJBDAFEK</v>
      </c>
      <c r="GB359" s="44" t="s">
        <v>160</v>
      </c>
      <c r="GC359" s="44" t="s">
        <v>159</v>
      </c>
      <c r="GD359" s="44" t="s">
        <v>146</v>
      </c>
      <c r="GE359" s="44" t="s">
        <v>147</v>
      </c>
      <c r="GF359" s="44" t="s">
        <v>145</v>
      </c>
      <c r="GG359" s="44" t="s">
        <v>109</v>
      </c>
      <c r="GH359" s="44" t="s">
        <v>148</v>
      </c>
      <c r="GI359" s="44" t="s">
        <v>151</v>
      </c>
      <c r="GJ359" s="100" t="str">
        <f t="shared" ref="GJ359:GQ359" si="1434">VLOOKUP(GB359,$FM$3:$FN$15,2,FALSE)</f>
        <v>Saudiarabien</v>
      </c>
      <c r="GK359" s="100" t="str">
        <f t="shared" si="1434"/>
        <v>Österrike</v>
      </c>
      <c r="GL359" s="100" t="str">
        <f t="shared" si="1434"/>
        <v>Qatar</v>
      </c>
      <c r="GM359" s="100" t="str">
        <f t="shared" si="1434"/>
        <v>Australien</v>
      </c>
      <c r="GN359" s="100" t="str">
        <f t="shared" si="1434"/>
        <v>Sydkorea</v>
      </c>
      <c r="GO359" s="100" t="str">
        <f t="shared" si="1434"/>
        <v>Sverige</v>
      </c>
      <c r="GP359" s="100" t="str">
        <f t="shared" si="1434"/>
        <v>Elfenbenskusten</v>
      </c>
      <c r="GQ359" s="100" t="str">
        <f t="shared" si="1434"/>
        <v>Uzbekistan</v>
      </c>
      <c r="GR359" s="42" t="str">
        <f t="shared" si="1334"/>
        <v/>
      </c>
      <c r="GS359" s="42"/>
      <c r="GT359" s="42"/>
      <c r="GU359" s="42"/>
      <c r="GV359" s="42"/>
      <c r="GW359" s="42"/>
      <c r="GX359" s="42"/>
    </row>
    <row r="360" spans="1:206" ht="14.25" customHeight="1" x14ac:dyDescent="0.35">
      <c r="A360" s="42"/>
      <c r="B360" s="43"/>
      <c r="C360" s="43"/>
      <c r="D360" s="43"/>
      <c r="E360" s="44"/>
      <c r="F360" s="43"/>
      <c r="G360" s="44"/>
      <c r="H360" s="44"/>
      <c r="I360" s="44"/>
      <c r="J360" s="57"/>
      <c r="K360" s="58"/>
      <c r="L360" s="158"/>
      <c r="M360" s="46"/>
      <c r="N360" s="46"/>
      <c r="O360" s="42"/>
      <c r="P360" s="42"/>
      <c r="Q360" s="42"/>
      <c r="R360" s="42"/>
      <c r="S360" s="42"/>
      <c r="T360" s="42"/>
      <c r="U360" s="42"/>
      <c r="V360" s="43"/>
      <c r="W360" s="42"/>
      <c r="X360" s="44"/>
      <c r="Y360" s="44"/>
      <c r="Z360" s="44"/>
      <c r="AA360" s="44"/>
      <c r="AB360" s="47"/>
      <c r="AC360" s="48"/>
      <c r="AD360" s="42"/>
      <c r="AE360" s="14"/>
      <c r="AF360" s="14"/>
      <c r="AG360" s="14"/>
      <c r="AH360" s="14"/>
      <c r="AI360" s="44"/>
      <c r="AJ360" s="44"/>
      <c r="AK360" s="44"/>
      <c r="AL360" s="57"/>
      <c r="AM360" s="58"/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9"/>
      <c r="BJ360" s="49"/>
      <c r="BK360" s="49"/>
      <c r="BL360" s="49"/>
      <c r="BM360" s="49"/>
      <c r="BN360" s="49"/>
      <c r="BO360" s="49"/>
      <c r="BP360" s="49"/>
      <c r="BQ360" s="49"/>
      <c r="BR360" s="14"/>
      <c r="BS360" s="14"/>
      <c r="BT360" s="14"/>
      <c r="BU360" s="49"/>
      <c r="BV360" s="49"/>
      <c r="BW360" s="49"/>
      <c r="BX360" s="49"/>
      <c r="BY360" s="49"/>
      <c r="BZ360" s="49"/>
      <c r="CA360" s="49"/>
      <c r="CB360" s="14"/>
      <c r="CC360" s="49"/>
      <c r="CD360" s="49"/>
      <c r="CE360" s="14"/>
      <c r="CF360" s="14"/>
      <c r="CG360" s="49"/>
      <c r="CH360" s="49"/>
      <c r="CI360" s="49"/>
      <c r="CJ360" s="49"/>
      <c r="CK360" s="49"/>
      <c r="CL360" s="49"/>
      <c r="CM360" s="49"/>
      <c r="CN360" s="49"/>
      <c r="CO360" s="49"/>
      <c r="CP360" s="49"/>
      <c r="CQ360" s="49"/>
      <c r="CR360" s="49"/>
      <c r="CS360" s="49"/>
      <c r="CT360" s="49"/>
      <c r="CU360" s="49"/>
      <c r="CV360" s="49"/>
      <c r="CW360" s="49"/>
      <c r="CX360" s="49"/>
      <c r="CY360" s="14"/>
      <c r="CZ360" s="14"/>
      <c r="DA360" s="49"/>
      <c r="DB360" s="49"/>
      <c r="DC360" s="49"/>
      <c r="DD360" s="49"/>
      <c r="DE360" s="49"/>
      <c r="DF360" s="49"/>
      <c r="DG360" s="49"/>
      <c r="DH360" s="49"/>
      <c r="DI360" s="49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49"/>
      <c r="DU360" s="49"/>
      <c r="DV360" s="49"/>
      <c r="DW360" s="49"/>
      <c r="DX360" s="49"/>
      <c r="DY360" s="49"/>
      <c r="DZ360" s="49"/>
      <c r="EA360" s="49"/>
      <c r="EB360" s="49"/>
      <c r="EC360" s="49"/>
      <c r="ED360" s="49"/>
      <c r="EE360" s="49"/>
      <c r="EF360" s="49"/>
      <c r="EG360" s="49"/>
      <c r="EH360" s="49"/>
      <c r="EI360" s="49"/>
      <c r="EJ360" s="49"/>
      <c r="EK360" s="49"/>
      <c r="EL360" s="49"/>
      <c r="EM360" s="14"/>
      <c r="EN360" s="49"/>
      <c r="EO360" s="49"/>
      <c r="EP360" s="49"/>
      <c r="EQ360" s="49"/>
      <c r="ER360" s="49"/>
      <c r="ES360" s="49"/>
      <c r="ET360" s="49"/>
      <c r="EU360" s="49"/>
      <c r="EV360" s="49"/>
      <c r="EW360" s="49"/>
      <c r="EX360" s="49"/>
      <c r="EY360" s="49"/>
      <c r="EZ360" s="49"/>
      <c r="FA360" s="49"/>
      <c r="FB360" s="49"/>
      <c r="FC360" s="49"/>
      <c r="FD360" s="49"/>
      <c r="FE360" s="49"/>
      <c r="FF360" s="49"/>
      <c r="FG360" s="14"/>
      <c r="FH360" s="49"/>
      <c r="FI360" s="49"/>
      <c r="FJ360" s="14"/>
      <c r="FK360" s="42"/>
      <c r="FL360" s="42"/>
      <c r="FM360" s="42"/>
      <c r="FN360" s="42"/>
      <c r="FO360" s="42"/>
      <c r="FP360" s="42"/>
      <c r="FQ360" s="42"/>
      <c r="FR360" s="42"/>
      <c r="FS360" s="42"/>
      <c r="FT360" s="42"/>
      <c r="FU360" s="42"/>
      <c r="FV360" s="42"/>
      <c r="FW360" s="42"/>
      <c r="FX360" s="42"/>
      <c r="FY360" s="42"/>
      <c r="FZ360" s="44">
        <v>358</v>
      </c>
      <c r="GA360" s="44" t="str">
        <f t="shared" si="1332"/>
        <v>HEBDAFLI</v>
      </c>
      <c r="GB360" s="44" t="s">
        <v>160</v>
      </c>
      <c r="GC360" s="44" t="s">
        <v>148</v>
      </c>
      <c r="GD360" s="44" t="s">
        <v>146</v>
      </c>
      <c r="GE360" s="44" t="s">
        <v>147</v>
      </c>
      <c r="GF360" s="44" t="s">
        <v>145</v>
      </c>
      <c r="GG360" s="44" t="s">
        <v>109</v>
      </c>
      <c r="GH360" s="44" t="s">
        <v>152</v>
      </c>
      <c r="GI360" s="44" t="s">
        <v>150</v>
      </c>
      <c r="GJ360" s="100" t="str">
        <f t="shared" ref="GJ360:GQ360" si="1435">VLOOKUP(GB360,$FM$3:$FN$15,2,FALSE)</f>
        <v>Saudiarabien</v>
      </c>
      <c r="GK360" s="100" t="str">
        <f t="shared" si="1435"/>
        <v>Elfenbenskusten</v>
      </c>
      <c r="GL360" s="100" t="str">
        <f t="shared" si="1435"/>
        <v>Qatar</v>
      </c>
      <c r="GM360" s="100" t="str">
        <f t="shared" si="1435"/>
        <v>Australien</v>
      </c>
      <c r="GN360" s="100" t="str">
        <f t="shared" si="1435"/>
        <v>Sydkorea</v>
      </c>
      <c r="GO360" s="100" t="str">
        <f t="shared" si="1435"/>
        <v>Sverige</v>
      </c>
      <c r="GP360" s="100" t="str">
        <f t="shared" si="1435"/>
        <v>Ghana</v>
      </c>
      <c r="GQ360" s="100" t="str">
        <f t="shared" si="1435"/>
        <v>Irak</v>
      </c>
      <c r="GR360" s="42" t="str">
        <f t="shared" si="1334"/>
        <v/>
      </c>
      <c r="GS360" s="42"/>
      <c r="GT360" s="42"/>
      <c r="GU360" s="42"/>
      <c r="GV360" s="42"/>
      <c r="GW360" s="42"/>
      <c r="GX360" s="42"/>
    </row>
    <row r="361" spans="1:206" ht="14.25" customHeight="1" x14ac:dyDescent="0.35">
      <c r="A361" s="42"/>
      <c r="B361" s="43"/>
      <c r="C361" s="43"/>
      <c r="D361" s="43"/>
      <c r="E361" s="44"/>
      <c r="F361" s="43"/>
      <c r="G361" s="44"/>
      <c r="H361" s="44"/>
      <c r="I361" s="44"/>
      <c r="J361" s="57"/>
      <c r="K361" s="58"/>
      <c r="L361" s="158"/>
      <c r="M361" s="46"/>
      <c r="N361" s="46"/>
      <c r="O361" s="42"/>
      <c r="P361" s="42"/>
      <c r="Q361" s="42"/>
      <c r="R361" s="42"/>
      <c r="S361" s="42"/>
      <c r="T361" s="42"/>
      <c r="U361" s="42"/>
      <c r="V361" s="43"/>
      <c r="W361" s="42"/>
      <c r="X361" s="44"/>
      <c r="Y361" s="44"/>
      <c r="Z361" s="44"/>
      <c r="AA361" s="44"/>
      <c r="AB361" s="47"/>
      <c r="AC361" s="48"/>
      <c r="AD361" s="42"/>
      <c r="AE361" s="14"/>
      <c r="AF361" s="14"/>
      <c r="AG361" s="14"/>
      <c r="AH361" s="14"/>
      <c r="AI361" s="44"/>
      <c r="AJ361" s="44"/>
      <c r="AK361" s="44"/>
      <c r="AL361" s="57"/>
      <c r="AM361" s="58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49"/>
      <c r="BG361" s="49"/>
      <c r="BH361" s="49"/>
      <c r="BI361" s="49"/>
      <c r="BJ361" s="49"/>
      <c r="BK361" s="49"/>
      <c r="BL361" s="49"/>
      <c r="BM361" s="49"/>
      <c r="BN361" s="49"/>
      <c r="BO361" s="49"/>
      <c r="BP361" s="49"/>
      <c r="BQ361" s="49"/>
      <c r="BR361" s="14"/>
      <c r="BS361" s="14"/>
      <c r="BT361" s="14"/>
      <c r="BU361" s="49"/>
      <c r="BV361" s="49"/>
      <c r="BW361" s="49"/>
      <c r="BX361" s="49"/>
      <c r="BY361" s="49"/>
      <c r="BZ361" s="49"/>
      <c r="CA361" s="49"/>
      <c r="CB361" s="14"/>
      <c r="CC361" s="49"/>
      <c r="CD361" s="49"/>
      <c r="CE361" s="14"/>
      <c r="CF361" s="14"/>
      <c r="CG361" s="49"/>
      <c r="CH361" s="49"/>
      <c r="CI361" s="49"/>
      <c r="CJ361" s="49"/>
      <c r="CK361" s="49"/>
      <c r="CL361" s="49"/>
      <c r="CM361" s="49"/>
      <c r="CN361" s="49"/>
      <c r="CO361" s="49"/>
      <c r="CP361" s="49"/>
      <c r="CQ361" s="49"/>
      <c r="CR361" s="49"/>
      <c r="CS361" s="49"/>
      <c r="CT361" s="49"/>
      <c r="CU361" s="49"/>
      <c r="CV361" s="49"/>
      <c r="CW361" s="49"/>
      <c r="CX361" s="49"/>
      <c r="CY361" s="14"/>
      <c r="CZ361" s="14"/>
      <c r="DA361" s="49"/>
      <c r="DB361" s="49"/>
      <c r="DC361" s="49"/>
      <c r="DD361" s="49"/>
      <c r="DE361" s="49"/>
      <c r="DF361" s="49"/>
      <c r="DG361" s="49"/>
      <c r="DH361" s="49"/>
      <c r="DI361" s="49"/>
      <c r="DJ361" s="14"/>
      <c r="DK361" s="14"/>
      <c r="DL361" s="14"/>
      <c r="DM361" s="14"/>
      <c r="DN361" s="14"/>
      <c r="DO361" s="14"/>
      <c r="DP361" s="14"/>
      <c r="DQ361" s="14"/>
      <c r="DR361" s="14"/>
      <c r="DS361" s="14"/>
      <c r="DT361" s="49"/>
      <c r="DU361" s="49"/>
      <c r="DV361" s="49"/>
      <c r="DW361" s="49"/>
      <c r="DX361" s="49"/>
      <c r="DY361" s="49"/>
      <c r="DZ361" s="49"/>
      <c r="EA361" s="49"/>
      <c r="EB361" s="49"/>
      <c r="EC361" s="49"/>
      <c r="ED361" s="49"/>
      <c r="EE361" s="49"/>
      <c r="EF361" s="49"/>
      <c r="EG361" s="49"/>
      <c r="EH361" s="49"/>
      <c r="EI361" s="49"/>
      <c r="EJ361" s="49"/>
      <c r="EK361" s="49"/>
      <c r="EL361" s="49"/>
      <c r="EM361" s="14"/>
      <c r="EN361" s="49"/>
      <c r="EO361" s="49"/>
      <c r="EP361" s="49"/>
      <c r="EQ361" s="49"/>
      <c r="ER361" s="49"/>
      <c r="ES361" s="49"/>
      <c r="ET361" s="49"/>
      <c r="EU361" s="49"/>
      <c r="EV361" s="49"/>
      <c r="EW361" s="49"/>
      <c r="EX361" s="49"/>
      <c r="EY361" s="49"/>
      <c r="EZ361" s="49"/>
      <c r="FA361" s="49"/>
      <c r="FB361" s="49"/>
      <c r="FC361" s="49"/>
      <c r="FD361" s="49"/>
      <c r="FE361" s="49"/>
      <c r="FF361" s="49"/>
      <c r="FG361" s="14"/>
      <c r="FH361" s="49"/>
      <c r="FI361" s="49"/>
      <c r="FJ361" s="14"/>
      <c r="FK361" s="42"/>
      <c r="FL361" s="42"/>
      <c r="FM361" s="42"/>
      <c r="FN361" s="42"/>
      <c r="FO361" s="42"/>
      <c r="FP361" s="42"/>
      <c r="FQ361" s="42"/>
      <c r="FR361" s="42"/>
      <c r="FS361" s="42"/>
      <c r="FT361" s="42"/>
      <c r="FU361" s="42"/>
      <c r="FV361" s="42"/>
      <c r="FW361" s="42"/>
      <c r="FX361" s="42"/>
      <c r="FY361" s="42"/>
      <c r="FZ361" s="44">
        <v>359</v>
      </c>
      <c r="GA361" s="44" t="str">
        <f t="shared" si="1332"/>
        <v>HEBDAFIK</v>
      </c>
      <c r="GB361" s="44" t="s">
        <v>160</v>
      </c>
      <c r="GC361" s="44" t="s">
        <v>148</v>
      </c>
      <c r="GD361" s="44" t="s">
        <v>146</v>
      </c>
      <c r="GE361" s="44" t="s">
        <v>147</v>
      </c>
      <c r="GF361" s="44" t="s">
        <v>145</v>
      </c>
      <c r="GG361" s="44" t="s">
        <v>109</v>
      </c>
      <c r="GH361" s="44" t="s">
        <v>150</v>
      </c>
      <c r="GI361" s="44" t="s">
        <v>151</v>
      </c>
      <c r="GJ361" s="100" t="str">
        <f t="shared" ref="GJ361:GQ361" si="1436">VLOOKUP(GB361,$FM$3:$FN$15,2,FALSE)</f>
        <v>Saudiarabien</v>
      </c>
      <c r="GK361" s="100" t="str">
        <f t="shared" si="1436"/>
        <v>Elfenbenskusten</v>
      </c>
      <c r="GL361" s="100" t="str">
        <f t="shared" si="1436"/>
        <v>Qatar</v>
      </c>
      <c r="GM361" s="100" t="str">
        <f t="shared" si="1436"/>
        <v>Australien</v>
      </c>
      <c r="GN361" s="100" t="str">
        <f t="shared" si="1436"/>
        <v>Sydkorea</v>
      </c>
      <c r="GO361" s="100" t="str">
        <f t="shared" si="1436"/>
        <v>Sverige</v>
      </c>
      <c r="GP361" s="100" t="str">
        <f t="shared" si="1436"/>
        <v>Irak</v>
      </c>
      <c r="GQ361" s="100" t="str">
        <f t="shared" si="1436"/>
        <v>Uzbekistan</v>
      </c>
      <c r="GR361" s="42" t="str">
        <f t="shared" si="1334"/>
        <v/>
      </c>
      <c r="GS361" s="42"/>
      <c r="GT361" s="42"/>
      <c r="GU361" s="42"/>
      <c r="GV361" s="42"/>
      <c r="GW361" s="42"/>
      <c r="GX361" s="42"/>
    </row>
    <row r="362" spans="1:206" ht="14.25" customHeight="1" x14ac:dyDescent="0.35">
      <c r="A362" s="42"/>
      <c r="B362" s="43"/>
      <c r="C362" s="43"/>
      <c r="D362" s="43"/>
      <c r="E362" s="44"/>
      <c r="F362" s="43"/>
      <c r="G362" s="44"/>
      <c r="H362" s="44"/>
      <c r="I362" s="44"/>
      <c r="J362" s="57"/>
      <c r="K362" s="58"/>
      <c r="L362" s="158"/>
      <c r="M362" s="46"/>
      <c r="N362" s="46"/>
      <c r="O362" s="42"/>
      <c r="P362" s="42"/>
      <c r="Q362" s="42"/>
      <c r="R362" s="42"/>
      <c r="S362" s="42"/>
      <c r="T362" s="42"/>
      <c r="U362" s="42"/>
      <c r="V362" s="43"/>
      <c r="W362" s="42"/>
      <c r="X362" s="44"/>
      <c r="Y362" s="44"/>
      <c r="Z362" s="44"/>
      <c r="AA362" s="44"/>
      <c r="AB362" s="47"/>
      <c r="AC362" s="48"/>
      <c r="AD362" s="42"/>
      <c r="AE362" s="14"/>
      <c r="AF362" s="14"/>
      <c r="AG362" s="14"/>
      <c r="AH362" s="14"/>
      <c r="AI362" s="44"/>
      <c r="AJ362" s="44"/>
      <c r="AK362" s="44"/>
      <c r="AL362" s="57"/>
      <c r="AM362" s="58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  <c r="AX362" s="49"/>
      <c r="AY362" s="49"/>
      <c r="AZ362" s="49"/>
      <c r="BA362" s="49"/>
      <c r="BB362" s="49"/>
      <c r="BC362" s="49"/>
      <c r="BD362" s="49"/>
      <c r="BE362" s="49"/>
      <c r="BF362" s="49"/>
      <c r="BG362" s="49"/>
      <c r="BH362" s="49"/>
      <c r="BI362" s="49"/>
      <c r="BJ362" s="49"/>
      <c r="BK362" s="49"/>
      <c r="BL362" s="49"/>
      <c r="BM362" s="49"/>
      <c r="BN362" s="49"/>
      <c r="BO362" s="49"/>
      <c r="BP362" s="49"/>
      <c r="BQ362" s="49"/>
      <c r="BR362" s="14"/>
      <c r="BS362" s="14"/>
      <c r="BT362" s="14"/>
      <c r="BU362" s="49"/>
      <c r="BV362" s="49"/>
      <c r="BW362" s="49"/>
      <c r="BX362" s="49"/>
      <c r="BY362" s="49"/>
      <c r="BZ362" s="49"/>
      <c r="CA362" s="49"/>
      <c r="CB362" s="14"/>
      <c r="CC362" s="49"/>
      <c r="CD362" s="49"/>
      <c r="CE362" s="14"/>
      <c r="CF362" s="14"/>
      <c r="CG362" s="49"/>
      <c r="CH362" s="49"/>
      <c r="CI362" s="49"/>
      <c r="CJ362" s="49"/>
      <c r="CK362" s="49"/>
      <c r="CL362" s="49"/>
      <c r="CM362" s="49"/>
      <c r="CN362" s="49"/>
      <c r="CO362" s="49"/>
      <c r="CP362" s="49"/>
      <c r="CQ362" s="49"/>
      <c r="CR362" s="49"/>
      <c r="CS362" s="49"/>
      <c r="CT362" s="49"/>
      <c r="CU362" s="49"/>
      <c r="CV362" s="49"/>
      <c r="CW362" s="49"/>
      <c r="CX362" s="49"/>
      <c r="CY362" s="14"/>
      <c r="CZ362" s="14"/>
      <c r="DA362" s="49"/>
      <c r="DB362" s="49"/>
      <c r="DC362" s="49"/>
      <c r="DD362" s="49"/>
      <c r="DE362" s="49"/>
      <c r="DF362" s="49"/>
      <c r="DG362" s="49"/>
      <c r="DH362" s="49"/>
      <c r="DI362" s="49"/>
      <c r="DJ362" s="14"/>
      <c r="DK362" s="14"/>
      <c r="DL362" s="14"/>
      <c r="DM362" s="14"/>
      <c r="DN362" s="14"/>
      <c r="DO362" s="14"/>
      <c r="DP362" s="14"/>
      <c r="DQ362" s="14"/>
      <c r="DR362" s="14"/>
      <c r="DS362" s="14"/>
      <c r="DT362" s="49"/>
      <c r="DU362" s="49"/>
      <c r="DV362" s="49"/>
      <c r="DW362" s="49"/>
      <c r="DX362" s="49"/>
      <c r="DY362" s="49"/>
      <c r="DZ362" s="49"/>
      <c r="EA362" s="49"/>
      <c r="EB362" s="49"/>
      <c r="EC362" s="49"/>
      <c r="ED362" s="49"/>
      <c r="EE362" s="49"/>
      <c r="EF362" s="49"/>
      <c r="EG362" s="49"/>
      <c r="EH362" s="49"/>
      <c r="EI362" s="49"/>
      <c r="EJ362" s="49"/>
      <c r="EK362" s="49"/>
      <c r="EL362" s="49"/>
      <c r="EM362" s="14"/>
      <c r="EN362" s="49"/>
      <c r="EO362" s="49"/>
      <c r="EP362" s="49"/>
      <c r="EQ362" s="49"/>
      <c r="ER362" s="49"/>
      <c r="ES362" s="49"/>
      <c r="ET362" s="49"/>
      <c r="EU362" s="49"/>
      <c r="EV362" s="49"/>
      <c r="EW362" s="49"/>
      <c r="EX362" s="49"/>
      <c r="EY362" s="49"/>
      <c r="EZ362" s="49"/>
      <c r="FA362" s="49"/>
      <c r="FB362" s="49"/>
      <c r="FC362" s="49"/>
      <c r="FD362" s="49"/>
      <c r="FE362" s="49"/>
      <c r="FF362" s="49"/>
      <c r="FG362" s="14"/>
      <c r="FH362" s="49"/>
      <c r="FI362" s="49"/>
      <c r="FJ362" s="14"/>
      <c r="FK362" s="42"/>
      <c r="FL362" s="42"/>
      <c r="FM362" s="42"/>
      <c r="FN362" s="42"/>
      <c r="FO362" s="42"/>
      <c r="FP362" s="42"/>
      <c r="FQ362" s="42"/>
      <c r="FR362" s="42"/>
      <c r="FS362" s="42"/>
      <c r="FT362" s="42"/>
      <c r="FU362" s="42"/>
      <c r="FV362" s="42"/>
      <c r="FW362" s="42"/>
      <c r="FX362" s="42"/>
      <c r="FY362" s="42"/>
      <c r="FZ362" s="44">
        <v>360</v>
      </c>
      <c r="GA362" s="44" t="str">
        <f t="shared" si="1332"/>
        <v>HJBDAFEI</v>
      </c>
      <c r="GB362" s="44" t="s">
        <v>160</v>
      </c>
      <c r="GC362" s="44" t="s">
        <v>159</v>
      </c>
      <c r="GD362" s="44" t="s">
        <v>146</v>
      </c>
      <c r="GE362" s="44" t="s">
        <v>147</v>
      </c>
      <c r="GF362" s="44" t="s">
        <v>145</v>
      </c>
      <c r="GG362" s="44" t="s">
        <v>109</v>
      </c>
      <c r="GH362" s="44" t="s">
        <v>148</v>
      </c>
      <c r="GI362" s="44" t="s">
        <v>150</v>
      </c>
      <c r="GJ362" s="100" t="str">
        <f t="shared" ref="GJ362:GQ362" si="1437">VLOOKUP(GB362,$FM$3:$FN$15,2,FALSE)</f>
        <v>Saudiarabien</v>
      </c>
      <c r="GK362" s="100" t="str">
        <f t="shared" si="1437"/>
        <v>Österrike</v>
      </c>
      <c r="GL362" s="100" t="str">
        <f t="shared" si="1437"/>
        <v>Qatar</v>
      </c>
      <c r="GM362" s="100" t="str">
        <f t="shared" si="1437"/>
        <v>Australien</v>
      </c>
      <c r="GN362" s="100" t="str">
        <f t="shared" si="1437"/>
        <v>Sydkorea</v>
      </c>
      <c r="GO362" s="100" t="str">
        <f t="shared" si="1437"/>
        <v>Sverige</v>
      </c>
      <c r="GP362" s="100" t="str">
        <f t="shared" si="1437"/>
        <v>Elfenbenskusten</v>
      </c>
      <c r="GQ362" s="100" t="str">
        <f t="shared" si="1437"/>
        <v>Irak</v>
      </c>
      <c r="GR362" s="42" t="str">
        <f t="shared" si="1334"/>
        <v/>
      </c>
      <c r="GS362" s="42"/>
      <c r="GT362" s="42"/>
      <c r="GU362" s="42"/>
      <c r="GV362" s="42"/>
      <c r="GW362" s="42"/>
      <c r="GX362" s="42"/>
    </row>
    <row r="363" spans="1:206" ht="14.25" customHeight="1" x14ac:dyDescent="0.35">
      <c r="A363" s="42"/>
      <c r="B363" s="43"/>
      <c r="C363" s="43"/>
      <c r="D363" s="43"/>
      <c r="E363" s="44"/>
      <c r="F363" s="43"/>
      <c r="G363" s="44"/>
      <c r="H363" s="44"/>
      <c r="I363" s="44"/>
      <c r="J363" s="57"/>
      <c r="K363" s="58"/>
      <c r="L363" s="158"/>
      <c r="M363" s="46"/>
      <c r="N363" s="46"/>
      <c r="O363" s="42"/>
      <c r="P363" s="42"/>
      <c r="Q363" s="42"/>
      <c r="R363" s="42"/>
      <c r="S363" s="42"/>
      <c r="T363" s="42"/>
      <c r="U363" s="42"/>
      <c r="V363" s="43"/>
      <c r="W363" s="42"/>
      <c r="X363" s="44"/>
      <c r="Y363" s="44"/>
      <c r="Z363" s="44"/>
      <c r="AA363" s="44"/>
      <c r="AB363" s="47"/>
      <c r="AC363" s="48"/>
      <c r="AD363" s="42"/>
      <c r="AE363" s="14"/>
      <c r="AF363" s="14"/>
      <c r="AG363" s="14"/>
      <c r="AH363" s="14"/>
      <c r="AI363" s="44"/>
      <c r="AJ363" s="44"/>
      <c r="AK363" s="44"/>
      <c r="AL363" s="57"/>
      <c r="AM363" s="58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9"/>
      <c r="BJ363" s="49"/>
      <c r="BK363" s="49"/>
      <c r="BL363" s="49"/>
      <c r="BM363" s="49"/>
      <c r="BN363" s="49"/>
      <c r="BO363" s="49"/>
      <c r="BP363" s="49"/>
      <c r="BQ363" s="49"/>
      <c r="BR363" s="14"/>
      <c r="BS363" s="14"/>
      <c r="BT363" s="14"/>
      <c r="BU363" s="49"/>
      <c r="BV363" s="49"/>
      <c r="BW363" s="49"/>
      <c r="BX363" s="49"/>
      <c r="BY363" s="49"/>
      <c r="BZ363" s="49"/>
      <c r="CA363" s="49"/>
      <c r="CB363" s="14"/>
      <c r="CC363" s="49"/>
      <c r="CD363" s="49"/>
      <c r="CE363" s="14"/>
      <c r="CF363" s="14"/>
      <c r="CG363" s="49"/>
      <c r="CH363" s="49"/>
      <c r="CI363" s="49"/>
      <c r="CJ363" s="49"/>
      <c r="CK363" s="49"/>
      <c r="CL363" s="49"/>
      <c r="CM363" s="49"/>
      <c r="CN363" s="49"/>
      <c r="CO363" s="49"/>
      <c r="CP363" s="49"/>
      <c r="CQ363" s="49"/>
      <c r="CR363" s="49"/>
      <c r="CS363" s="49"/>
      <c r="CT363" s="49"/>
      <c r="CU363" s="49"/>
      <c r="CV363" s="49"/>
      <c r="CW363" s="49"/>
      <c r="CX363" s="49"/>
      <c r="CY363" s="14"/>
      <c r="CZ363" s="14"/>
      <c r="DA363" s="49"/>
      <c r="DB363" s="49"/>
      <c r="DC363" s="49"/>
      <c r="DD363" s="49"/>
      <c r="DE363" s="49"/>
      <c r="DF363" s="49"/>
      <c r="DG363" s="49"/>
      <c r="DH363" s="49"/>
      <c r="DI363" s="49"/>
      <c r="DJ363" s="14"/>
      <c r="DK363" s="14"/>
      <c r="DL363" s="14"/>
      <c r="DM363" s="14"/>
      <c r="DN363" s="14"/>
      <c r="DO363" s="14"/>
      <c r="DP363" s="14"/>
      <c r="DQ363" s="14"/>
      <c r="DR363" s="14"/>
      <c r="DS363" s="14"/>
      <c r="DT363" s="49"/>
      <c r="DU363" s="49"/>
      <c r="DV363" s="49"/>
      <c r="DW363" s="49"/>
      <c r="DX363" s="49"/>
      <c r="DY363" s="49"/>
      <c r="DZ363" s="49"/>
      <c r="EA363" s="49"/>
      <c r="EB363" s="49"/>
      <c r="EC363" s="49"/>
      <c r="ED363" s="49"/>
      <c r="EE363" s="49"/>
      <c r="EF363" s="49"/>
      <c r="EG363" s="49"/>
      <c r="EH363" s="49"/>
      <c r="EI363" s="49"/>
      <c r="EJ363" s="49"/>
      <c r="EK363" s="49"/>
      <c r="EL363" s="49"/>
      <c r="EM363" s="14"/>
      <c r="EN363" s="49"/>
      <c r="EO363" s="49"/>
      <c r="EP363" s="49"/>
      <c r="EQ363" s="49"/>
      <c r="ER363" s="49"/>
      <c r="ES363" s="49"/>
      <c r="ET363" s="49"/>
      <c r="EU363" s="49"/>
      <c r="EV363" s="49"/>
      <c r="EW363" s="49"/>
      <c r="EX363" s="49"/>
      <c r="EY363" s="49"/>
      <c r="EZ363" s="49"/>
      <c r="FA363" s="49"/>
      <c r="FB363" s="49"/>
      <c r="FC363" s="49"/>
      <c r="FD363" s="49"/>
      <c r="FE363" s="49"/>
      <c r="FF363" s="49"/>
      <c r="FG363" s="14"/>
      <c r="FH363" s="49"/>
      <c r="FI363" s="49"/>
      <c r="FJ363" s="14"/>
      <c r="FK363" s="42"/>
      <c r="FL363" s="42"/>
      <c r="FM363" s="42"/>
      <c r="FN363" s="42"/>
      <c r="FO363" s="42"/>
      <c r="FP363" s="42"/>
      <c r="FQ363" s="42"/>
      <c r="FR363" s="42"/>
      <c r="FS363" s="42"/>
      <c r="FT363" s="42"/>
      <c r="FU363" s="42"/>
      <c r="FV363" s="42"/>
      <c r="FW363" s="42"/>
      <c r="FX363" s="42"/>
      <c r="FY363" s="42"/>
      <c r="FZ363" s="44">
        <v>361</v>
      </c>
      <c r="GA363" s="44" t="str">
        <f t="shared" si="1332"/>
        <v>EGBDAFLK</v>
      </c>
      <c r="GB363" s="44" t="s">
        <v>148</v>
      </c>
      <c r="GC363" s="44" t="s">
        <v>149</v>
      </c>
      <c r="GD363" s="44" t="s">
        <v>146</v>
      </c>
      <c r="GE363" s="44" t="s">
        <v>147</v>
      </c>
      <c r="GF363" s="44" t="s">
        <v>145</v>
      </c>
      <c r="GG363" s="44" t="s">
        <v>109</v>
      </c>
      <c r="GH363" s="44" t="s">
        <v>152</v>
      </c>
      <c r="GI363" s="44" t="s">
        <v>151</v>
      </c>
      <c r="GJ363" s="100" t="str">
        <f t="shared" ref="GJ363:GQ363" si="1438">VLOOKUP(GB363,$FM$3:$FN$15,2,FALSE)</f>
        <v>Elfenbenskusten</v>
      </c>
      <c r="GK363" s="100" t="str">
        <f t="shared" si="1438"/>
        <v>Iran</v>
      </c>
      <c r="GL363" s="100" t="str">
        <f t="shared" si="1438"/>
        <v>Qatar</v>
      </c>
      <c r="GM363" s="100" t="str">
        <f t="shared" si="1438"/>
        <v>Australien</v>
      </c>
      <c r="GN363" s="100" t="str">
        <f t="shared" si="1438"/>
        <v>Sydkorea</v>
      </c>
      <c r="GO363" s="100" t="str">
        <f t="shared" si="1438"/>
        <v>Sverige</v>
      </c>
      <c r="GP363" s="100" t="str">
        <f t="shared" si="1438"/>
        <v>Ghana</v>
      </c>
      <c r="GQ363" s="100" t="str">
        <f t="shared" si="1438"/>
        <v>Uzbekistan</v>
      </c>
      <c r="GR363" s="42" t="str">
        <f t="shared" si="1334"/>
        <v/>
      </c>
      <c r="GS363" s="42"/>
      <c r="GT363" s="42"/>
      <c r="GU363" s="42"/>
      <c r="GV363" s="42"/>
      <c r="GW363" s="42"/>
      <c r="GX363" s="42"/>
    </row>
    <row r="364" spans="1:206" ht="14.25" customHeight="1" x14ac:dyDescent="0.35">
      <c r="A364" s="42"/>
      <c r="B364" s="43"/>
      <c r="C364" s="43"/>
      <c r="D364" s="43"/>
      <c r="E364" s="44"/>
      <c r="F364" s="43"/>
      <c r="G364" s="44"/>
      <c r="H364" s="44"/>
      <c r="I364" s="44"/>
      <c r="J364" s="57"/>
      <c r="K364" s="58"/>
      <c r="L364" s="158"/>
      <c r="M364" s="46"/>
      <c r="N364" s="46"/>
      <c r="O364" s="42"/>
      <c r="P364" s="42"/>
      <c r="Q364" s="42"/>
      <c r="R364" s="42"/>
      <c r="S364" s="42"/>
      <c r="T364" s="42"/>
      <c r="U364" s="42"/>
      <c r="V364" s="43"/>
      <c r="W364" s="42"/>
      <c r="X364" s="44"/>
      <c r="Y364" s="44"/>
      <c r="Z364" s="44"/>
      <c r="AA364" s="44"/>
      <c r="AB364" s="47"/>
      <c r="AC364" s="48"/>
      <c r="AD364" s="42"/>
      <c r="AE364" s="14"/>
      <c r="AF364" s="14"/>
      <c r="AG364" s="14"/>
      <c r="AH364" s="14"/>
      <c r="AI364" s="44"/>
      <c r="AJ364" s="44"/>
      <c r="AK364" s="44"/>
      <c r="AL364" s="57"/>
      <c r="AM364" s="58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49"/>
      <c r="BJ364" s="49"/>
      <c r="BK364" s="49"/>
      <c r="BL364" s="49"/>
      <c r="BM364" s="49"/>
      <c r="BN364" s="49"/>
      <c r="BO364" s="49"/>
      <c r="BP364" s="49"/>
      <c r="BQ364" s="49"/>
      <c r="BR364" s="14"/>
      <c r="BS364" s="14"/>
      <c r="BT364" s="14"/>
      <c r="BU364" s="49"/>
      <c r="BV364" s="49"/>
      <c r="BW364" s="49"/>
      <c r="BX364" s="49"/>
      <c r="BY364" s="49"/>
      <c r="BZ364" s="49"/>
      <c r="CA364" s="49"/>
      <c r="CB364" s="14"/>
      <c r="CC364" s="49"/>
      <c r="CD364" s="49"/>
      <c r="CE364" s="14"/>
      <c r="CF364" s="14"/>
      <c r="CG364" s="49"/>
      <c r="CH364" s="49"/>
      <c r="CI364" s="49"/>
      <c r="CJ364" s="49"/>
      <c r="CK364" s="49"/>
      <c r="CL364" s="49"/>
      <c r="CM364" s="49"/>
      <c r="CN364" s="49"/>
      <c r="CO364" s="49"/>
      <c r="CP364" s="49"/>
      <c r="CQ364" s="49"/>
      <c r="CR364" s="49"/>
      <c r="CS364" s="49"/>
      <c r="CT364" s="49"/>
      <c r="CU364" s="49"/>
      <c r="CV364" s="49"/>
      <c r="CW364" s="49"/>
      <c r="CX364" s="49"/>
      <c r="CY364" s="14"/>
      <c r="CZ364" s="14"/>
      <c r="DA364" s="49"/>
      <c r="DB364" s="49"/>
      <c r="DC364" s="49"/>
      <c r="DD364" s="49"/>
      <c r="DE364" s="49"/>
      <c r="DF364" s="49"/>
      <c r="DG364" s="49"/>
      <c r="DH364" s="49"/>
      <c r="DI364" s="49"/>
      <c r="DJ364" s="14"/>
      <c r="DK364" s="14"/>
      <c r="DL364" s="14"/>
      <c r="DM364" s="14"/>
      <c r="DN364" s="14"/>
      <c r="DO364" s="14"/>
      <c r="DP364" s="14"/>
      <c r="DQ364" s="14"/>
      <c r="DR364" s="14"/>
      <c r="DS364" s="14"/>
      <c r="DT364" s="49"/>
      <c r="DU364" s="49"/>
      <c r="DV364" s="49"/>
      <c r="DW364" s="49"/>
      <c r="DX364" s="49"/>
      <c r="DY364" s="49"/>
      <c r="DZ364" s="49"/>
      <c r="EA364" s="49"/>
      <c r="EB364" s="49"/>
      <c r="EC364" s="49"/>
      <c r="ED364" s="49"/>
      <c r="EE364" s="49"/>
      <c r="EF364" s="49"/>
      <c r="EG364" s="49"/>
      <c r="EH364" s="49"/>
      <c r="EI364" s="49"/>
      <c r="EJ364" s="49"/>
      <c r="EK364" s="49"/>
      <c r="EL364" s="49"/>
      <c r="EM364" s="14"/>
      <c r="EN364" s="49"/>
      <c r="EO364" s="49"/>
      <c r="EP364" s="49"/>
      <c r="EQ364" s="49"/>
      <c r="ER364" s="49"/>
      <c r="ES364" s="49"/>
      <c r="ET364" s="49"/>
      <c r="EU364" s="49"/>
      <c r="EV364" s="49"/>
      <c r="EW364" s="49"/>
      <c r="EX364" s="49"/>
      <c r="EY364" s="49"/>
      <c r="EZ364" s="49"/>
      <c r="FA364" s="49"/>
      <c r="FB364" s="49"/>
      <c r="FC364" s="49"/>
      <c r="FD364" s="49"/>
      <c r="FE364" s="49"/>
      <c r="FF364" s="49"/>
      <c r="FG364" s="14"/>
      <c r="FH364" s="49"/>
      <c r="FI364" s="49"/>
      <c r="FJ364" s="14"/>
      <c r="FK364" s="42"/>
      <c r="FL364" s="42"/>
      <c r="FM364" s="42"/>
      <c r="FN364" s="42"/>
      <c r="FO364" s="42"/>
      <c r="FP364" s="42"/>
      <c r="FQ364" s="42"/>
      <c r="FR364" s="42"/>
      <c r="FS364" s="42"/>
      <c r="FT364" s="42"/>
      <c r="FU364" s="42"/>
      <c r="FV364" s="42"/>
      <c r="FW364" s="42"/>
      <c r="FX364" s="42"/>
      <c r="FY364" s="42"/>
      <c r="FZ364" s="44">
        <v>362</v>
      </c>
      <c r="GA364" s="44" t="str">
        <f t="shared" si="1332"/>
        <v>EGBDAFLJ</v>
      </c>
      <c r="GB364" s="44" t="s">
        <v>148</v>
      </c>
      <c r="GC364" s="44" t="s">
        <v>149</v>
      </c>
      <c r="GD364" s="44" t="s">
        <v>146</v>
      </c>
      <c r="GE364" s="44" t="s">
        <v>147</v>
      </c>
      <c r="GF364" s="44" t="s">
        <v>145</v>
      </c>
      <c r="GG364" s="44" t="s">
        <v>109</v>
      </c>
      <c r="GH364" s="44" t="s">
        <v>152</v>
      </c>
      <c r="GI364" s="44" t="s">
        <v>159</v>
      </c>
      <c r="GJ364" s="100" t="str">
        <f t="shared" ref="GJ364:GQ364" si="1439">VLOOKUP(GB364,$FM$3:$FN$15,2,FALSE)</f>
        <v>Elfenbenskusten</v>
      </c>
      <c r="GK364" s="100" t="str">
        <f t="shared" si="1439"/>
        <v>Iran</v>
      </c>
      <c r="GL364" s="100" t="str">
        <f t="shared" si="1439"/>
        <v>Qatar</v>
      </c>
      <c r="GM364" s="100" t="str">
        <f t="shared" si="1439"/>
        <v>Australien</v>
      </c>
      <c r="GN364" s="100" t="str">
        <f t="shared" si="1439"/>
        <v>Sydkorea</v>
      </c>
      <c r="GO364" s="100" t="str">
        <f t="shared" si="1439"/>
        <v>Sverige</v>
      </c>
      <c r="GP364" s="100" t="str">
        <f t="shared" si="1439"/>
        <v>Ghana</v>
      </c>
      <c r="GQ364" s="100" t="str">
        <f t="shared" si="1439"/>
        <v>Österrike</v>
      </c>
      <c r="GR364" s="42" t="str">
        <f t="shared" si="1334"/>
        <v/>
      </c>
      <c r="GS364" s="42"/>
      <c r="GT364" s="42"/>
      <c r="GU364" s="42"/>
      <c r="GV364" s="42"/>
      <c r="GW364" s="42"/>
      <c r="GX364" s="42"/>
    </row>
    <row r="365" spans="1:206" ht="14.25" customHeight="1" x14ac:dyDescent="0.35">
      <c r="A365" s="42"/>
      <c r="B365" s="43"/>
      <c r="C365" s="43"/>
      <c r="D365" s="43"/>
      <c r="E365" s="44"/>
      <c r="F365" s="43"/>
      <c r="G365" s="44"/>
      <c r="H365" s="44"/>
      <c r="I365" s="44"/>
      <c r="J365" s="57"/>
      <c r="K365" s="58"/>
      <c r="L365" s="158"/>
      <c r="M365" s="46"/>
      <c r="N365" s="46"/>
      <c r="O365" s="42"/>
      <c r="P365" s="42"/>
      <c r="Q365" s="42"/>
      <c r="R365" s="42"/>
      <c r="S365" s="42"/>
      <c r="T365" s="42"/>
      <c r="U365" s="42"/>
      <c r="V365" s="43"/>
      <c r="W365" s="42"/>
      <c r="X365" s="44"/>
      <c r="Y365" s="44"/>
      <c r="Z365" s="44"/>
      <c r="AA365" s="44"/>
      <c r="AB365" s="47"/>
      <c r="AC365" s="48"/>
      <c r="AD365" s="42"/>
      <c r="AE365" s="14"/>
      <c r="AF365" s="14"/>
      <c r="AG365" s="14"/>
      <c r="AH365" s="14"/>
      <c r="AI365" s="44"/>
      <c r="AJ365" s="44"/>
      <c r="AK365" s="44"/>
      <c r="AL365" s="57"/>
      <c r="AM365" s="58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14"/>
      <c r="BS365" s="14"/>
      <c r="BT365" s="14"/>
      <c r="BU365" s="49"/>
      <c r="BV365" s="49"/>
      <c r="BW365" s="49"/>
      <c r="BX365" s="49"/>
      <c r="BY365" s="49"/>
      <c r="BZ365" s="49"/>
      <c r="CA365" s="49"/>
      <c r="CB365" s="14"/>
      <c r="CC365" s="49"/>
      <c r="CD365" s="49"/>
      <c r="CE365" s="14"/>
      <c r="CF365" s="14"/>
      <c r="CG365" s="49"/>
      <c r="CH365" s="49"/>
      <c r="CI365" s="49"/>
      <c r="CJ365" s="49"/>
      <c r="CK365" s="49"/>
      <c r="CL365" s="49"/>
      <c r="CM365" s="49"/>
      <c r="CN365" s="49"/>
      <c r="CO365" s="49"/>
      <c r="CP365" s="49"/>
      <c r="CQ365" s="49"/>
      <c r="CR365" s="49"/>
      <c r="CS365" s="49"/>
      <c r="CT365" s="49"/>
      <c r="CU365" s="49"/>
      <c r="CV365" s="49"/>
      <c r="CW365" s="49"/>
      <c r="CX365" s="49"/>
      <c r="CY365" s="14"/>
      <c r="CZ365" s="14"/>
      <c r="DA365" s="49"/>
      <c r="DB365" s="49"/>
      <c r="DC365" s="49"/>
      <c r="DD365" s="49"/>
      <c r="DE365" s="49"/>
      <c r="DF365" s="49"/>
      <c r="DG365" s="49"/>
      <c r="DH365" s="49"/>
      <c r="DI365" s="49"/>
      <c r="DJ365" s="14"/>
      <c r="DK365" s="14"/>
      <c r="DL365" s="14"/>
      <c r="DM365" s="14"/>
      <c r="DN365" s="14"/>
      <c r="DO365" s="14"/>
      <c r="DP365" s="14"/>
      <c r="DQ365" s="14"/>
      <c r="DR365" s="14"/>
      <c r="DS365" s="14"/>
      <c r="DT365" s="49"/>
      <c r="DU365" s="49"/>
      <c r="DV365" s="49"/>
      <c r="DW365" s="49"/>
      <c r="DX365" s="49"/>
      <c r="DY365" s="49"/>
      <c r="DZ365" s="49"/>
      <c r="EA365" s="49"/>
      <c r="EB365" s="49"/>
      <c r="EC365" s="49"/>
      <c r="ED365" s="49"/>
      <c r="EE365" s="49"/>
      <c r="EF365" s="49"/>
      <c r="EG365" s="49"/>
      <c r="EH365" s="49"/>
      <c r="EI365" s="49"/>
      <c r="EJ365" s="49"/>
      <c r="EK365" s="49"/>
      <c r="EL365" s="49"/>
      <c r="EM365" s="14"/>
      <c r="EN365" s="49"/>
      <c r="EO365" s="49"/>
      <c r="EP365" s="49"/>
      <c r="EQ365" s="49"/>
      <c r="ER365" s="49"/>
      <c r="ES365" s="49"/>
      <c r="ET365" s="49"/>
      <c r="EU365" s="49"/>
      <c r="EV365" s="49"/>
      <c r="EW365" s="49"/>
      <c r="EX365" s="49"/>
      <c r="EY365" s="49"/>
      <c r="EZ365" s="49"/>
      <c r="FA365" s="49"/>
      <c r="FB365" s="49"/>
      <c r="FC365" s="49"/>
      <c r="FD365" s="49"/>
      <c r="FE365" s="49"/>
      <c r="FF365" s="49"/>
      <c r="FG365" s="14"/>
      <c r="FH365" s="49"/>
      <c r="FI365" s="49"/>
      <c r="FJ365" s="14"/>
      <c r="FK365" s="42"/>
      <c r="FL365" s="42"/>
      <c r="FM365" s="42"/>
      <c r="FN365" s="42"/>
      <c r="FO365" s="42"/>
      <c r="FP365" s="42"/>
      <c r="FQ365" s="42"/>
      <c r="FR365" s="42"/>
      <c r="FS365" s="42"/>
      <c r="FT365" s="42"/>
      <c r="FU365" s="42"/>
      <c r="FV365" s="42"/>
      <c r="FW365" s="42"/>
      <c r="FX365" s="42"/>
      <c r="FY365" s="42"/>
      <c r="FZ365" s="44">
        <v>363</v>
      </c>
      <c r="GA365" s="44" t="str">
        <f t="shared" si="1332"/>
        <v>EGBDAFJK</v>
      </c>
      <c r="GB365" s="44" t="s">
        <v>148</v>
      </c>
      <c r="GC365" s="44" t="s">
        <v>149</v>
      </c>
      <c r="GD365" s="44" t="s">
        <v>146</v>
      </c>
      <c r="GE365" s="44" t="s">
        <v>147</v>
      </c>
      <c r="GF365" s="44" t="s">
        <v>145</v>
      </c>
      <c r="GG365" s="44" t="s">
        <v>109</v>
      </c>
      <c r="GH365" s="44" t="s">
        <v>159</v>
      </c>
      <c r="GI365" s="44" t="s">
        <v>151</v>
      </c>
      <c r="GJ365" s="100" t="str">
        <f t="shared" ref="GJ365:GQ365" si="1440">VLOOKUP(GB365,$FM$3:$FN$15,2,FALSE)</f>
        <v>Elfenbenskusten</v>
      </c>
      <c r="GK365" s="100" t="str">
        <f t="shared" si="1440"/>
        <v>Iran</v>
      </c>
      <c r="GL365" s="100" t="str">
        <f t="shared" si="1440"/>
        <v>Qatar</v>
      </c>
      <c r="GM365" s="100" t="str">
        <f t="shared" si="1440"/>
        <v>Australien</v>
      </c>
      <c r="GN365" s="100" t="str">
        <f t="shared" si="1440"/>
        <v>Sydkorea</v>
      </c>
      <c r="GO365" s="100" t="str">
        <f t="shared" si="1440"/>
        <v>Sverige</v>
      </c>
      <c r="GP365" s="100" t="str">
        <f t="shared" si="1440"/>
        <v>Österrike</v>
      </c>
      <c r="GQ365" s="100" t="str">
        <f t="shared" si="1440"/>
        <v>Uzbekistan</v>
      </c>
      <c r="GR365" s="42" t="str">
        <f t="shared" si="1334"/>
        <v/>
      </c>
      <c r="GS365" s="42"/>
      <c r="GT365" s="42"/>
      <c r="GU365" s="42"/>
      <c r="GV365" s="42"/>
      <c r="GW365" s="42"/>
      <c r="GX365" s="42"/>
    </row>
    <row r="366" spans="1:206" ht="14.25" customHeight="1" x14ac:dyDescent="0.35">
      <c r="A366" s="42"/>
      <c r="B366" s="43"/>
      <c r="C366" s="43"/>
      <c r="D366" s="43"/>
      <c r="E366" s="44"/>
      <c r="F366" s="43"/>
      <c r="G366" s="44"/>
      <c r="H366" s="44"/>
      <c r="I366" s="44"/>
      <c r="J366" s="57"/>
      <c r="K366" s="58"/>
      <c r="L366" s="158"/>
      <c r="M366" s="46"/>
      <c r="N366" s="46"/>
      <c r="O366" s="42"/>
      <c r="P366" s="42"/>
      <c r="Q366" s="42"/>
      <c r="R366" s="42"/>
      <c r="S366" s="42"/>
      <c r="T366" s="42"/>
      <c r="U366" s="42"/>
      <c r="V366" s="43"/>
      <c r="W366" s="42"/>
      <c r="X366" s="44"/>
      <c r="Y366" s="44"/>
      <c r="Z366" s="44"/>
      <c r="AA366" s="44"/>
      <c r="AB366" s="47"/>
      <c r="AC366" s="48"/>
      <c r="AD366" s="42"/>
      <c r="AE366" s="14"/>
      <c r="AF366" s="14"/>
      <c r="AG366" s="14"/>
      <c r="AH366" s="14"/>
      <c r="AI366" s="44"/>
      <c r="AJ366" s="44"/>
      <c r="AK366" s="44"/>
      <c r="AL366" s="57"/>
      <c r="AM366" s="58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49"/>
      <c r="BQ366" s="49"/>
      <c r="BR366" s="14"/>
      <c r="BS366" s="14"/>
      <c r="BT366" s="14"/>
      <c r="BU366" s="49"/>
      <c r="BV366" s="49"/>
      <c r="BW366" s="49"/>
      <c r="BX366" s="49"/>
      <c r="BY366" s="49"/>
      <c r="BZ366" s="49"/>
      <c r="CA366" s="49"/>
      <c r="CB366" s="14"/>
      <c r="CC366" s="49"/>
      <c r="CD366" s="49"/>
      <c r="CE366" s="14"/>
      <c r="CF366" s="14"/>
      <c r="CG366" s="49"/>
      <c r="CH366" s="49"/>
      <c r="CI366" s="49"/>
      <c r="CJ366" s="49"/>
      <c r="CK366" s="49"/>
      <c r="CL366" s="49"/>
      <c r="CM366" s="49"/>
      <c r="CN366" s="49"/>
      <c r="CO366" s="49"/>
      <c r="CP366" s="49"/>
      <c r="CQ366" s="49"/>
      <c r="CR366" s="49"/>
      <c r="CS366" s="49"/>
      <c r="CT366" s="49"/>
      <c r="CU366" s="49"/>
      <c r="CV366" s="49"/>
      <c r="CW366" s="49"/>
      <c r="CX366" s="49"/>
      <c r="CY366" s="14"/>
      <c r="CZ366" s="14"/>
      <c r="DA366" s="49"/>
      <c r="DB366" s="49"/>
      <c r="DC366" s="49"/>
      <c r="DD366" s="49"/>
      <c r="DE366" s="49"/>
      <c r="DF366" s="49"/>
      <c r="DG366" s="49"/>
      <c r="DH366" s="49"/>
      <c r="DI366" s="49"/>
      <c r="DJ366" s="14"/>
      <c r="DK366" s="14"/>
      <c r="DL366" s="14"/>
      <c r="DM366" s="14"/>
      <c r="DN366" s="14"/>
      <c r="DO366" s="14"/>
      <c r="DP366" s="14"/>
      <c r="DQ366" s="14"/>
      <c r="DR366" s="14"/>
      <c r="DS366" s="14"/>
      <c r="DT366" s="49"/>
      <c r="DU366" s="49"/>
      <c r="DV366" s="49"/>
      <c r="DW366" s="49"/>
      <c r="DX366" s="49"/>
      <c r="DY366" s="49"/>
      <c r="DZ366" s="49"/>
      <c r="EA366" s="49"/>
      <c r="EB366" s="49"/>
      <c r="EC366" s="49"/>
      <c r="ED366" s="49"/>
      <c r="EE366" s="49"/>
      <c r="EF366" s="49"/>
      <c r="EG366" s="49"/>
      <c r="EH366" s="49"/>
      <c r="EI366" s="49"/>
      <c r="EJ366" s="49"/>
      <c r="EK366" s="49"/>
      <c r="EL366" s="49"/>
      <c r="EM366" s="14"/>
      <c r="EN366" s="49"/>
      <c r="EO366" s="49"/>
      <c r="EP366" s="49"/>
      <c r="EQ366" s="49"/>
      <c r="ER366" s="49"/>
      <c r="ES366" s="49"/>
      <c r="ET366" s="49"/>
      <c r="EU366" s="49"/>
      <c r="EV366" s="49"/>
      <c r="EW366" s="49"/>
      <c r="EX366" s="49"/>
      <c r="EY366" s="49"/>
      <c r="EZ366" s="49"/>
      <c r="FA366" s="49"/>
      <c r="FB366" s="49"/>
      <c r="FC366" s="49"/>
      <c r="FD366" s="49"/>
      <c r="FE366" s="49"/>
      <c r="FF366" s="49"/>
      <c r="FG366" s="14"/>
      <c r="FH366" s="49"/>
      <c r="FI366" s="49"/>
      <c r="FJ366" s="14"/>
      <c r="FK366" s="42"/>
      <c r="FL366" s="42"/>
      <c r="FM366" s="42"/>
      <c r="FN366" s="42"/>
      <c r="FO366" s="42"/>
      <c r="FP366" s="42"/>
      <c r="FQ366" s="42"/>
      <c r="FR366" s="42"/>
      <c r="FS366" s="42"/>
      <c r="FT366" s="42"/>
      <c r="FU366" s="42"/>
      <c r="FV366" s="42"/>
      <c r="FW366" s="42"/>
      <c r="FX366" s="42"/>
      <c r="FY366" s="42"/>
      <c r="FZ366" s="44">
        <v>364</v>
      </c>
      <c r="GA366" s="44" t="str">
        <f t="shared" si="1332"/>
        <v>EGBDAFLI</v>
      </c>
      <c r="GB366" s="44" t="s">
        <v>148</v>
      </c>
      <c r="GC366" s="44" t="s">
        <v>149</v>
      </c>
      <c r="GD366" s="44" t="s">
        <v>146</v>
      </c>
      <c r="GE366" s="44" t="s">
        <v>147</v>
      </c>
      <c r="GF366" s="44" t="s">
        <v>145</v>
      </c>
      <c r="GG366" s="44" t="s">
        <v>109</v>
      </c>
      <c r="GH366" s="44" t="s">
        <v>152</v>
      </c>
      <c r="GI366" s="44" t="s">
        <v>150</v>
      </c>
      <c r="GJ366" s="100" t="str">
        <f t="shared" ref="GJ366:GQ366" si="1441">VLOOKUP(GB366,$FM$3:$FN$15,2,FALSE)</f>
        <v>Elfenbenskusten</v>
      </c>
      <c r="GK366" s="100" t="str">
        <f t="shared" si="1441"/>
        <v>Iran</v>
      </c>
      <c r="GL366" s="100" t="str">
        <f t="shared" si="1441"/>
        <v>Qatar</v>
      </c>
      <c r="GM366" s="100" t="str">
        <f t="shared" si="1441"/>
        <v>Australien</v>
      </c>
      <c r="GN366" s="100" t="str">
        <f t="shared" si="1441"/>
        <v>Sydkorea</v>
      </c>
      <c r="GO366" s="100" t="str">
        <f t="shared" si="1441"/>
        <v>Sverige</v>
      </c>
      <c r="GP366" s="100" t="str">
        <f t="shared" si="1441"/>
        <v>Ghana</v>
      </c>
      <c r="GQ366" s="100" t="str">
        <f t="shared" si="1441"/>
        <v>Irak</v>
      </c>
      <c r="GR366" s="42" t="str">
        <f t="shared" si="1334"/>
        <v/>
      </c>
      <c r="GS366" s="42"/>
      <c r="GT366" s="42"/>
      <c r="GU366" s="42"/>
      <c r="GV366" s="42"/>
      <c r="GW366" s="42"/>
      <c r="GX366" s="42"/>
    </row>
    <row r="367" spans="1:206" ht="14.25" customHeight="1" x14ac:dyDescent="0.35">
      <c r="A367" s="42"/>
      <c r="B367" s="43"/>
      <c r="C367" s="43"/>
      <c r="D367" s="43"/>
      <c r="E367" s="44"/>
      <c r="F367" s="43"/>
      <c r="G367" s="44"/>
      <c r="H367" s="44"/>
      <c r="I367" s="44"/>
      <c r="J367" s="57"/>
      <c r="K367" s="58"/>
      <c r="L367" s="158"/>
      <c r="M367" s="46"/>
      <c r="N367" s="46"/>
      <c r="O367" s="42"/>
      <c r="P367" s="42"/>
      <c r="Q367" s="42"/>
      <c r="R367" s="42"/>
      <c r="S367" s="42"/>
      <c r="T367" s="42"/>
      <c r="U367" s="42"/>
      <c r="V367" s="43"/>
      <c r="W367" s="42"/>
      <c r="X367" s="44"/>
      <c r="Y367" s="44"/>
      <c r="Z367" s="44"/>
      <c r="AA367" s="44"/>
      <c r="AB367" s="47"/>
      <c r="AC367" s="48"/>
      <c r="AD367" s="42"/>
      <c r="AE367" s="14"/>
      <c r="AF367" s="14"/>
      <c r="AG367" s="14"/>
      <c r="AH367" s="14"/>
      <c r="AI367" s="44"/>
      <c r="AJ367" s="44"/>
      <c r="AK367" s="44"/>
      <c r="AL367" s="57"/>
      <c r="AM367" s="58"/>
      <c r="AN367" s="49"/>
      <c r="AO367" s="49"/>
      <c r="AP367" s="49"/>
      <c r="AQ367" s="49"/>
      <c r="AR367" s="49"/>
      <c r="AS367" s="49"/>
      <c r="AT367" s="49"/>
      <c r="AU367" s="49"/>
      <c r="AV367" s="49"/>
      <c r="AW367" s="49"/>
      <c r="AX367" s="49"/>
      <c r="AY367" s="49"/>
      <c r="AZ367" s="49"/>
      <c r="BA367" s="49"/>
      <c r="BB367" s="49"/>
      <c r="BC367" s="49"/>
      <c r="BD367" s="49"/>
      <c r="BE367" s="49"/>
      <c r="BF367" s="49"/>
      <c r="BG367" s="49"/>
      <c r="BH367" s="49"/>
      <c r="BI367" s="49"/>
      <c r="BJ367" s="49"/>
      <c r="BK367" s="49"/>
      <c r="BL367" s="49"/>
      <c r="BM367" s="49"/>
      <c r="BN367" s="49"/>
      <c r="BO367" s="49"/>
      <c r="BP367" s="49"/>
      <c r="BQ367" s="49"/>
      <c r="BR367" s="14"/>
      <c r="BS367" s="14"/>
      <c r="BT367" s="14"/>
      <c r="BU367" s="49"/>
      <c r="BV367" s="49"/>
      <c r="BW367" s="49"/>
      <c r="BX367" s="49"/>
      <c r="BY367" s="49"/>
      <c r="BZ367" s="49"/>
      <c r="CA367" s="49"/>
      <c r="CB367" s="14"/>
      <c r="CC367" s="49"/>
      <c r="CD367" s="49"/>
      <c r="CE367" s="14"/>
      <c r="CF367" s="14"/>
      <c r="CG367" s="49"/>
      <c r="CH367" s="49"/>
      <c r="CI367" s="49"/>
      <c r="CJ367" s="49"/>
      <c r="CK367" s="49"/>
      <c r="CL367" s="49"/>
      <c r="CM367" s="49"/>
      <c r="CN367" s="49"/>
      <c r="CO367" s="49"/>
      <c r="CP367" s="49"/>
      <c r="CQ367" s="49"/>
      <c r="CR367" s="49"/>
      <c r="CS367" s="49"/>
      <c r="CT367" s="49"/>
      <c r="CU367" s="49"/>
      <c r="CV367" s="49"/>
      <c r="CW367" s="49"/>
      <c r="CX367" s="49"/>
      <c r="CY367" s="14"/>
      <c r="CZ367" s="14"/>
      <c r="DA367" s="49"/>
      <c r="DB367" s="49"/>
      <c r="DC367" s="49"/>
      <c r="DD367" s="49"/>
      <c r="DE367" s="49"/>
      <c r="DF367" s="49"/>
      <c r="DG367" s="49"/>
      <c r="DH367" s="49"/>
      <c r="DI367" s="49"/>
      <c r="DJ367" s="14"/>
      <c r="DK367" s="14"/>
      <c r="DL367" s="14"/>
      <c r="DM367" s="14"/>
      <c r="DN367" s="14"/>
      <c r="DO367" s="14"/>
      <c r="DP367" s="14"/>
      <c r="DQ367" s="14"/>
      <c r="DR367" s="14"/>
      <c r="DS367" s="14"/>
      <c r="DT367" s="49"/>
      <c r="DU367" s="49"/>
      <c r="DV367" s="49"/>
      <c r="DW367" s="49"/>
      <c r="DX367" s="49"/>
      <c r="DY367" s="49"/>
      <c r="DZ367" s="49"/>
      <c r="EA367" s="49"/>
      <c r="EB367" s="49"/>
      <c r="EC367" s="49"/>
      <c r="ED367" s="49"/>
      <c r="EE367" s="49"/>
      <c r="EF367" s="49"/>
      <c r="EG367" s="49"/>
      <c r="EH367" s="49"/>
      <c r="EI367" s="49"/>
      <c r="EJ367" s="49"/>
      <c r="EK367" s="49"/>
      <c r="EL367" s="49"/>
      <c r="EM367" s="14"/>
      <c r="EN367" s="49"/>
      <c r="EO367" s="49"/>
      <c r="EP367" s="49"/>
      <c r="EQ367" s="49"/>
      <c r="ER367" s="49"/>
      <c r="ES367" s="49"/>
      <c r="ET367" s="49"/>
      <c r="EU367" s="49"/>
      <c r="EV367" s="49"/>
      <c r="EW367" s="49"/>
      <c r="EX367" s="49"/>
      <c r="EY367" s="49"/>
      <c r="EZ367" s="49"/>
      <c r="FA367" s="49"/>
      <c r="FB367" s="49"/>
      <c r="FC367" s="49"/>
      <c r="FD367" s="49"/>
      <c r="FE367" s="49"/>
      <c r="FF367" s="49"/>
      <c r="FG367" s="14"/>
      <c r="FH367" s="49"/>
      <c r="FI367" s="49"/>
      <c r="FJ367" s="14"/>
      <c r="FK367" s="42"/>
      <c r="FL367" s="42"/>
      <c r="FM367" s="42"/>
      <c r="FN367" s="42"/>
      <c r="FO367" s="42"/>
      <c r="FP367" s="42"/>
      <c r="FQ367" s="42"/>
      <c r="FR367" s="42"/>
      <c r="FS367" s="42"/>
      <c r="FT367" s="42"/>
      <c r="FU367" s="42"/>
      <c r="FV367" s="42"/>
      <c r="FW367" s="42"/>
      <c r="FX367" s="42"/>
      <c r="FY367" s="42"/>
      <c r="FZ367" s="44">
        <v>365</v>
      </c>
      <c r="GA367" s="44" t="str">
        <f t="shared" si="1332"/>
        <v>EGBDAFIK</v>
      </c>
      <c r="GB367" s="44" t="s">
        <v>148</v>
      </c>
      <c r="GC367" s="44" t="s">
        <v>149</v>
      </c>
      <c r="GD367" s="44" t="s">
        <v>146</v>
      </c>
      <c r="GE367" s="44" t="s">
        <v>147</v>
      </c>
      <c r="GF367" s="44" t="s">
        <v>145</v>
      </c>
      <c r="GG367" s="44" t="s">
        <v>109</v>
      </c>
      <c r="GH367" s="44" t="s">
        <v>150</v>
      </c>
      <c r="GI367" s="44" t="s">
        <v>151</v>
      </c>
      <c r="GJ367" s="100" t="str">
        <f t="shared" ref="GJ367:GQ367" si="1442">VLOOKUP(GB367,$FM$3:$FN$15,2,FALSE)</f>
        <v>Elfenbenskusten</v>
      </c>
      <c r="GK367" s="100" t="str">
        <f t="shared" si="1442"/>
        <v>Iran</v>
      </c>
      <c r="GL367" s="100" t="str">
        <f t="shared" si="1442"/>
        <v>Qatar</v>
      </c>
      <c r="GM367" s="100" t="str">
        <f t="shared" si="1442"/>
        <v>Australien</v>
      </c>
      <c r="GN367" s="100" t="str">
        <f t="shared" si="1442"/>
        <v>Sydkorea</v>
      </c>
      <c r="GO367" s="100" t="str">
        <f t="shared" si="1442"/>
        <v>Sverige</v>
      </c>
      <c r="GP367" s="100" t="str">
        <f t="shared" si="1442"/>
        <v>Irak</v>
      </c>
      <c r="GQ367" s="100" t="str">
        <f t="shared" si="1442"/>
        <v>Uzbekistan</v>
      </c>
      <c r="GR367" s="42" t="str">
        <f t="shared" si="1334"/>
        <v/>
      </c>
      <c r="GS367" s="42"/>
      <c r="GT367" s="42"/>
      <c r="GU367" s="42"/>
      <c r="GV367" s="42"/>
      <c r="GW367" s="42"/>
      <c r="GX367" s="42"/>
    </row>
    <row r="368" spans="1:206" ht="14.25" customHeight="1" x14ac:dyDescent="0.35">
      <c r="A368" s="42"/>
      <c r="B368" s="43"/>
      <c r="C368" s="43"/>
      <c r="D368" s="43"/>
      <c r="E368" s="44"/>
      <c r="F368" s="43"/>
      <c r="G368" s="44"/>
      <c r="H368" s="44"/>
      <c r="I368" s="44"/>
      <c r="J368" s="57"/>
      <c r="K368" s="58"/>
      <c r="L368" s="158"/>
      <c r="M368" s="46"/>
      <c r="N368" s="46"/>
      <c r="O368" s="42"/>
      <c r="P368" s="42"/>
      <c r="Q368" s="42"/>
      <c r="R368" s="42"/>
      <c r="S368" s="42"/>
      <c r="T368" s="42"/>
      <c r="U368" s="42"/>
      <c r="V368" s="43"/>
      <c r="W368" s="42"/>
      <c r="X368" s="44"/>
      <c r="Y368" s="44"/>
      <c r="Z368" s="44"/>
      <c r="AA368" s="44"/>
      <c r="AB368" s="47"/>
      <c r="AC368" s="48"/>
      <c r="AD368" s="42"/>
      <c r="AE368" s="14"/>
      <c r="AF368" s="14"/>
      <c r="AG368" s="14"/>
      <c r="AH368" s="14"/>
      <c r="AI368" s="44"/>
      <c r="AJ368" s="44"/>
      <c r="AK368" s="44"/>
      <c r="AL368" s="57"/>
      <c r="AM368" s="58"/>
      <c r="AN368" s="49"/>
      <c r="AO368" s="49"/>
      <c r="AP368" s="49"/>
      <c r="AQ368" s="49"/>
      <c r="AR368" s="49"/>
      <c r="AS368" s="49"/>
      <c r="AT368" s="49"/>
      <c r="AU368" s="49"/>
      <c r="AV368" s="49"/>
      <c r="AW368" s="49"/>
      <c r="AX368" s="49"/>
      <c r="AY368" s="49"/>
      <c r="AZ368" s="49"/>
      <c r="BA368" s="49"/>
      <c r="BB368" s="49"/>
      <c r="BC368" s="49"/>
      <c r="BD368" s="49"/>
      <c r="BE368" s="49"/>
      <c r="BF368" s="49"/>
      <c r="BG368" s="49"/>
      <c r="BH368" s="49"/>
      <c r="BI368" s="49"/>
      <c r="BJ368" s="49"/>
      <c r="BK368" s="49"/>
      <c r="BL368" s="49"/>
      <c r="BM368" s="49"/>
      <c r="BN368" s="49"/>
      <c r="BO368" s="49"/>
      <c r="BP368" s="49"/>
      <c r="BQ368" s="49"/>
      <c r="BR368" s="14"/>
      <c r="BS368" s="14"/>
      <c r="BT368" s="14"/>
      <c r="BU368" s="49"/>
      <c r="BV368" s="49"/>
      <c r="BW368" s="49"/>
      <c r="BX368" s="49"/>
      <c r="BY368" s="49"/>
      <c r="BZ368" s="49"/>
      <c r="CA368" s="49"/>
      <c r="CB368" s="14"/>
      <c r="CC368" s="49"/>
      <c r="CD368" s="49"/>
      <c r="CE368" s="14"/>
      <c r="CF368" s="14"/>
      <c r="CG368" s="49"/>
      <c r="CH368" s="49"/>
      <c r="CI368" s="49"/>
      <c r="CJ368" s="49"/>
      <c r="CK368" s="49"/>
      <c r="CL368" s="49"/>
      <c r="CM368" s="49"/>
      <c r="CN368" s="49"/>
      <c r="CO368" s="49"/>
      <c r="CP368" s="49"/>
      <c r="CQ368" s="49"/>
      <c r="CR368" s="49"/>
      <c r="CS368" s="49"/>
      <c r="CT368" s="49"/>
      <c r="CU368" s="49"/>
      <c r="CV368" s="49"/>
      <c r="CW368" s="49"/>
      <c r="CX368" s="49"/>
      <c r="CY368" s="14"/>
      <c r="CZ368" s="14"/>
      <c r="DA368" s="49"/>
      <c r="DB368" s="49"/>
      <c r="DC368" s="49"/>
      <c r="DD368" s="49"/>
      <c r="DE368" s="49"/>
      <c r="DF368" s="49"/>
      <c r="DG368" s="49"/>
      <c r="DH368" s="49"/>
      <c r="DI368" s="49"/>
      <c r="DJ368" s="14"/>
      <c r="DK368" s="14"/>
      <c r="DL368" s="14"/>
      <c r="DM368" s="14"/>
      <c r="DN368" s="14"/>
      <c r="DO368" s="14"/>
      <c r="DP368" s="14"/>
      <c r="DQ368" s="14"/>
      <c r="DR368" s="14"/>
      <c r="DS368" s="14"/>
      <c r="DT368" s="49"/>
      <c r="DU368" s="49"/>
      <c r="DV368" s="49"/>
      <c r="DW368" s="49"/>
      <c r="DX368" s="49"/>
      <c r="DY368" s="49"/>
      <c r="DZ368" s="49"/>
      <c r="EA368" s="49"/>
      <c r="EB368" s="49"/>
      <c r="EC368" s="49"/>
      <c r="ED368" s="49"/>
      <c r="EE368" s="49"/>
      <c r="EF368" s="49"/>
      <c r="EG368" s="49"/>
      <c r="EH368" s="49"/>
      <c r="EI368" s="49"/>
      <c r="EJ368" s="49"/>
      <c r="EK368" s="49"/>
      <c r="EL368" s="49"/>
      <c r="EM368" s="14"/>
      <c r="EN368" s="49"/>
      <c r="EO368" s="49"/>
      <c r="EP368" s="49"/>
      <c r="EQ368" s="49"/>
      <c r="ER368" s="49"/>
      <c r="ES368" s="49"/>
      <c r="ET368" s="49"/>
      <c r="EU368" s="49"/>
      <c r="EV368" s="49"/>
      <c r="EW368" s="49"/>
      <c r="EX368" s="49"/>
      <c r="EY368" s="49"/>
      <c r="EZ368" s="49"/>
      <c r="FA368" s="49"/>
      <c r="FB368" s="49"/>
      <c r="FC368" s="49"/>
      <c r="FD368" s="49"/>
      <c r="FE368" s="49"/>
      <c r="FF368" s="49"/>
      <c r="FG368" s="14"/>
      <c r="FH368" s="49"/>
      <c r="FI368" s="49"/>
      <c r="FJ368" s="14"/>
      <c r="FK368" s="42"/>
      <c r="FL368" s="42"/>
      <c r="FM368" s="42"/>
      <c r="FN368" s="42"/>
      <c r="FO368" s="42"/>
      <c r="FP368" s="42"/>
      <c r="FQ368" s="42"/>
      <c r="FR368" s="42"/>
      <c r="FS368" s="42"/>
      <c r="FT368" s="42"/>
      <c r="FU368" s="42"/>
      <c r="FV368" s="42"/>
      <c r="FW368" s="42"/>
      <c r="FX368" s="42"/>
      <c r="FY368" s="42"/>
      <c r="FZ368" s="44">
        <v>366</v>
      </c>
      <c r="GA368" s="44" t="str">
        <f t="shared" si="1332"/>
        <v>EGBDAFIJ</v>
      </c>
      <c r="GB368" s="44" t="s">
        <v>148</v>
      </c>
      <c r="GC368" s="44" t="s">
        <v>149</v>
      </c>
      <c r="GD368" s="44" t="s">
        <v>146</v>
      </c>
      <c r="GE368" s="44" t="s">
        <v>147</v>
      </c>
      <c r="GF368" s="44" t="s">
        <v>145</v>
      </c>
      <c r="GG368" s="44" t="s">
        <v>109</v>
      </c>
      <c r="GH368" s="44" t="s">
        <v>150</v>
      </c>
      <c r="GI368" s="44" t="s">
        <v>159</v>
      </c>
      <c r="GJ368" s="100" t="str">
        <f t="shared" ref="GJ368:GQ368" si="1443">VLOOKUP(GB368,$FM$3:$FN$15,2,FALSE)</f>
        <v>Elfenbenskusten</v>
      </c>
      <c r="GK368" s="100" t="str">
        <f t="shared" si="1443"/>
        <v>Iran</v>
      </c>
      <c r="GL368" s="100" t="str">
        <f t="shared" si="1443"/>
        <v>Qatar</v>
      </c>
      <c r="GM368" s="100" t="str">
        <f t="shared" si="1443"/>
        <v>Australien</v>
      </c>
      <c r="GN368" s="100" t="str">
        <f t="shared" si="1443"/>
        <v>Sydkorea</v>
      </c>
      <c r="GO368" s="100" t="str">
        <f t="shared" si="1443"/>
        <v>Sverige</v>
      </c>
      <c r="GP368" s="100" t="str">
        <f t="shared" si="1443"/>
        <v>Irak</v>
      </c>
      <c r="GQ368" s="100" t="str">
        <f t="shared" si="1443"/>
        <v>Österrike</v>
      </c>
      <c r="GR368" s="42" t="str">
        <f t="shared" si="1334"/>
        <v/>
      </c>
      <c r="GS368" s="42"/>
      <c r="GT368" s="42"/>
      <c r="GU368" s="42"/>
      <c r="GV368" s="42"/>
      <c r="GW368" s="42"/>
      <c r="GX368" s="42"/>
    </row>
    <row r="369" spans="1:206" ht="14.25" customHeight="1" x14ac:dyDescent="0.35">
      <c r="A369" s="42"/>
      <c r="B369" s="43"/>
      <c r="C369" s="43"/>
      <c r="D369" s="43"/>
      <c r="E369" s="44"/>
      <c r="F369" s="43"/>
      <c r="G369" s="44"/>
      <c r="H369" s="44"/>
      <c r="I369" s="44"/>
      <c r="J369" s="57"/>
      <c r="K369" s="58"/>
      <c r="L369" s="158"/>
      <c r="M369" s="46"/>
      <c r="N369" s="46"/>
      <c r="O369" s="42"/>
      <c r="P369" s="42"/>
      <c r="Q369" s="42"/>
      <c r="R369" s="42"/>
      <c r="S369" s="42"/>
      <c r="T369" s="42"/>
      <c r="U369" s="42"/>
      <c r="V369" s="43"/>
      <c r="W369" s="42"/>
      <c r="X369" s="44"/>
      <c r="Y369" s="44"/>
      <c r="Z369" s="44"/>
      <c r="AA369" s="44"/>
      <c r="AB369" s="47"/>
      <c r="AC369" s="48"/>
      <c r="AD369" s="42"/>
      <c r="AE369" s="14"/>
      <c r="AF369" s="14"/>
      <c r="AG369" s="14"/>
      <c r="AH369" s="14"/>
      <c r="AI369" s="44"/>
      <c r="AJ369" s="44"/>
      <c r="AK369" s="44"/>
      <c r="AL369" s="57"/>
      <c r="AM369" s="58"/>
      <c r="AN369" s="49"/>
      <c r="AO369" s="49"/>
      <c r="AP369" s="49"/>
      <c r="AQ369" s="49"/>
      <c r="AR369" s="49"/>
      <c r="AS369" s="49"/>
      <c r="AT369" s="49"/>
      <c r="AU369" s="49"/>
      <c r="AV369" s="49"/>
      <c r="AW369" s="49"/>
      <c r="AX369" s="49"/>
      <c r="AY369" s="49"/>
      <c r="AZ369" s="49"/>
      <c r="BA369" s="49"/>
      <c r="BB369" s="49"/>
      <c r="BC369" s="49"/>
      <c r="BD369" s="49"/>
      <c r="BE369" s="49"/>
      <c r="BF369" s="49"/>
      <c r="BG369" s="49"/>
      <c r="BH369" s="49"/>
      <c r="BI369" s="49"/>
      <c r="BJ369" s="49"/>
      <c r="BK369" s="49"/>
      <c r="BL369" s="49"/>
      <c r="BM369" s="49"/>
      <c r="BN369" s="49"/>
      <c r="BO369" s="49"/>
      <c r="BP369" s="49"/>
      <c r="BQ369" s="49"/>
      <c r="BR369" s="14"/>
      <c r="BS369" s="14"/>
      <c r="BT369" s="14"/>
      <c r="BU369" s="49"/>
      <c r="BV369" s="49"/>
      <c r="BW369" s="49"/>
      <c r="BX369" s="49"/>
      <c r="BY369" s="49"/>
      <c r="BZ369" s="49"/>
      <c r="CA369" s="49"/>
      <c r="CB369" s="14"/>
      <c r="CC369" s="49"/>
      <c r="CD369" s="49"/>
      <c r="CE369" s="14"/>
      <c r="CF369" s="14"/>
      <c r="CG369" s="49"/>
      <c r="CH369" s="49"/>
      <c r="CI369" s="49"/>
      <c r="CJ369" s="49"/>
      <c r="CK369" s="49"/>
      <c r="CL369" s="49"/>
      <c r="CM369" s="49"/>
      <c r="CN369" s="49"/>
      <c r="CO369" s="49"/>
      <c r="CP369" s="49"/>
      <c r="CQ369" s="49"/>
      <c r="CR369" s="49"/>
      <c r="CS369" s="49"/>
      <c r="CT369" s="49"/>
      <c r="CU369" s="49"/>
      <c r="CV369" s="49"/>
      <c r="CW369" s="49"/>
      <c r="CX369" s="49"/>
      <c r="CY369" s="14"/>
      <c r="CZ369" s="14"/>
      <c r="DA369" s="49"/>
      <c r="DB369" s="49"/>
      <c r="DC369" s="49"/>
      <c r="DD369" s="49"/>
      <c r="DE369" s="49"/>
      <c r="DF369" s="49"/>
      <c r="DG369" s="49"/>
      <c r="DH369" s="49"/>
      <c r="DI369" s="49"/>
      <c r="DJ369" s="14"/>
      <c r="DK369" s="14"/>
      <c r="DL369" s="14"/>
      <c r="DM369" s="14"/>
      <c r="DN369" s="14"/>
      <c r="DO369" s="14"/>
      <c r="DP369" s="14"/>
      <c r="DQ369" s="14"/>
      <c r="DR369" s="14"/>
      <c r="DS369" s="14"/>
      <c r="DT369" s="49"/>
      <c r="DU369" s="49"/>
      <c r="DV369" s="49"/>
      <c r="DW369" s="49"/>
      <c r="DX369" s="49"/>
      <c r="DY369" s="49"/>
      <c r="DZ369" s="49"/>
      <c r="EA369" s="49"/>
      <c r="EB369" s="49"/>
      <c r="EC369" s="49"/>
      <c r="ED369" s="49"/>
      <c r="EE369" s="49"/>
      <c r="EF369" s="49"/>
      <c r="EG369" s="49"/>
      <c r="EH369" s="49"/>
      <c r="EI369" s="49"/>
      <c r="EJ369" s="49"/>
      <c r="EK369" s="49"/>
      <c r="EL369" s="49"/>
      <c r="EM369" s="14"/>
      <c r="EN369" s="49"/>
      <c r="EO369" s="49"/>
      <c r="EP369" s="49"/>
      <c r="EQ369" s="49"/>
      <c r="ER369" s="49"/>
      <c r="ES369" s="49"/>
      <c r="ET369" s="49"/>
      <c r="EU369" s="49"/>
      <c r="EV369" s="49"/>
      <c r="EW369" s="49"/>
      <c r="EX369" s="49"/>
      <c r="EY369" s="49"/>
      <c r="EZ369" s="49"/>
      <c r="FA369" s="49"/>
      <c r="FB369" s="49"/>
      <c r="FC369" s="49"/>
      <c r="FD369" s="49"/>
      <c r="FE369" s="49"/>
      <c r="FF369" s="49"/>
      <c r="FG369" s="14"/>
      <c r="FH369" s="49"/>
      <c r="FI369" s="49"/>
      <c r="FJ369" s="14"/>
      <c r="FK369" s="42"/>
      <c r="FL369" s="42"/>
      <c r="FM369" s="42"/>
      <c r="FN369" s="42"/>
      <c r="FO369" s="42"/>
      <c r="FP369" s="42"/>
      <c r="FQ369" s="42"/>
      <c r="FR369" s="42"/>
      <c r="FS369" s="42"/>
      <c r="FT369" s="42"/>
      <c r="FU369" s="42"/>
      <c r="FV369" s="42"/>
      <c r="FW369" s="42"/>
      <c r="FX369" s="42"/>
      <c r="FY369" s="42"/>
      <c r="FZ369" s="44">
        <v>367</v>
      </c>
      <c r="GA369" s="44" t="str">
        <f t="shared" si="1332"/>
        <v>HGBDAFLE</v>
      </c>
      <c r="GB369" s="44" t="s">
        <v>160</v>
      </c>
      <c r="GC369" s="44" t="s">
        <v>149</v>
      </c>
      <c r="GD369" s="44" t="s">
        <v>146</v>
      </c>
      <c r="GE369" s="44" t="s">
        <v>147</v>
      </c>
      <c r="GF369" s="44" t="s">
        <v>145</v>
      </c>
      <c r="GG369" s="44" t="s">
        <v>109</v>
      </c>
      <c r="GH369" s="44" t="s">
        <v>152</v>
      </c>
      <c r="GI369" s="44" t="s">
        <v>148</v>
      </c>
      <c r="GJ369" s="100" t="str">
        <f t="shared" ref="GJ369:GQ369" si="1444">VLOOKUP(GB369,$FM$3:$FN$15,2,FALSE)</f>
        <v>Saudiarabien</v>
      </c>
      <c r="GK369" s="100" t="str">
        <f t="shared" si="1444"/>
        <v>Iran</v>
      </c>
      <c r="GL369" s="100" t="str">
        <f t="shared" si="1444"/>
        <v>Qatar</v>
      </c>
      <c r="GM369" s="100" t="str">
        <f t="shared" si="1444"/>
        <v>Australien</v>
      </c>
      <c r="GN369" s="100" t="str">
        <f t="shared" si="1444"/>
        <v>Sydkorea</v>
      </c>
      <c r="GO369" s="100" t="str">
        <f t="shared" si="1444"/>
        <v>Sverige</v>
      </c>
      <c r="GP369" s="100" t="str">
        <f t="shared" si="1444"/>
        <v>Ghana</v>
      </c>
      <c r="GQ369" s="100" t="str">
        <f t="shared" si="1444"/>
        <v>Elfenbenskusten</v>
      </c>
      <c r="GR369" s="42" t="str">
        <f t="shared" si="1334"/>
        <v/>
      </c>
      <c r="GS369" s="42"/>
      <c r="GT369" s="42"/>
      <c r="GU369" s="42"/>
      <c r="GV369" s="42"/>
      <c r="GW369" s="42"/>
      <c r="GX369" s="42"/>
    </row>
    <row r="370" spans="1:206" ht="14.25" customHeight="1" x14ac:dyDescent="0.35">
      <c r="A370" s="42"/>
      <c r="B370" s="43"/>
      <c r="C370" s="43"/>
      <c r="D370" s="43"/>
      <c r="E370" s="44"/>
      <c r="F370" s="43"/>
      <c r="G370" s="44"/>
      <c r="H370" s="44"/>
      <c r="I370" s="44"/>
      <c r="J370" s="57"/>
      <c r="K370" s="58"/>
      <c r="L370" s="158"/>
      <c r="M370" s="46"/>
      <c r="N370" s="46"/>
      <c r="O370" s="42"/>
      <c r="P370" s="42"/>
      <c r="Q370" s="42"/>
      <c r="R370" s="42"/>
      <c r="S370" s="42"/>
      <c r="T370" s="42"/>
      <c r="U370" s="42"/>
      <c r="V370" s="43"/>
      <c r="W370" s="42"/>
      <c r="X370" s="44"/>
      <c r="Y370" s="44"/>
      <c r="Z370" s="44"/>
      <c r="AA370" s="44"/>
      <c r="AB370" s="47"/>
      <c r="AC370" s="48"/>
      <c r="AD370" s="42"/>
      <c r="AE370" s="14"/>
      <c r="AF370" s="14"/>
      <c r="AG370" s="14"/>
      <c r="AH370" s="14"/>
      <c r="AI370" s="44"/>
      <c r="AJ370" s="44"/>
      <c r="AK370" s="44"/>
      <c r="AL370" s="57"/>
      <c r="AM370" s="58"/>
      <c r="AN370" s="49"/>
      <c r="AO370" s="49"/>
      <c r="AP370" s="49"/>
      <c r="AQ370" s="49"/>
      <c r="AR370" s="49"/>
      <c r="AS370" s="49"/>
      <c r="AT370" s="49"/>
      <c r="AU370" s="49"/>
      <c r="AV370" s="49"/>
      <c r="AW370" s="49"/>
      <c r="AX370" s="49"/>
      <c r="AY370" s="49"/>
      <c r="AZ370" s="49"/>
      <c r="BA370" s="49"/>
      <c r="BB370" s="49"/>
      <c r="BC370" s="49"/>
      <c r="BD370" s="49"/>
      <c r="BE370" s="49"/>
      <c r="BF370" s="49"/>
      <c r="BG370" s="49"/>
      <c r="BH370" s="49"/>
      <c r="BI370" s="49"/>
      <c r="BJ370" s="49"/>
      <c r="BK370" s="49"/>
      <c r="BL370" s="49"/>
      <c r="BM370" s="49"/>
      <c r="BN370" s="49"/>
      <c r="BO370" s="49"/>
      <c r="BP370" s="49"/>
      <c r="BQ370" s="49"/>
      <c r="BR370" s="14"/>
      <c r="BS370" s="14"/>
      <c r="BT370" s="14"/>
      <c r="BU370" s="49"/>
      <c r="BV370" s="49"/>
      <c r="BW370" s="49"/>
      <c r="BX370" s="49"/>
      <c r="BY370" s="49"/>
      <c r="BZ370" s="49"/>
      <c r="CA370" s="49"/>
      <c r="CB370" s="14"/>
      <c r="CC370" s="49"/>
      <c r="CD370" s="49"/>
      <c r="CE370" s="14"/>
      <c r="CF370" s="14"/>
      <c r="CG370" s="49"/>
      <c r="CH370" s="49"/>
      <c r="CI370" s="49"/>
      <c r="CJ370" s="49"/>
      <c r="CK370" s="49"/>
      <c r="CL370" s="49"/>
      <c r="CM370" s="49"/>
      <c r="CN370" s="49"/>
      <c r="CO370" s="49"/>
      <c r="CP370" s="49"/>
      <c r="CQ370" s="49"/>
      <c r="CR370" s="49"/>
      <c r="CS370" s="49"/>
      <c r="CT370" s="49"/>
      <c r="CU370" s="49"/>
      <c r="CV370" s="49"/>
      <c r="CW370" s="49"/>
      <c r="CX370" s="49"/>
      <c r="CY370" s="14"/>
      <c r="CZ370" s="14"/>
      <c r="DA370" s="49"/>
      <c r="DB370" s="49"/>
      <c r="DC370" s="49"/>
      <c r="DD370" s="49"/>
      <c r="DE370" s="49"/>
      <c r="DF370" s="49"/>
      <c r="DG370" s="49"/>
      <c r="DH370" s="49"/>
      <c r="DI370" s="49"/>
      <c r="DJ370" s="14"/>
      <c r="DK370" s="14"/>
      <c r="DL370" s="14"/>
      <c r="DM370" s="14"/>
      <c r="DN370" s="14"/>
      <c r="DO370" s="14"/>
      <c r="DP370" s="14"/>
      <c r="DQ370" s="14"/>
      <c r="DR370" s="14"/>
      <c r="DS370" s="14"/>
      <c r="DT370" s="49"/>
      <c r="DU370" s="49"/>
      <c r="DV370" s="49"/>
      <c r="DW370" s="49"/>
      <c r="DX370" s="49"/>
      <c r="DY370" s="49"/>
      <c r="DZ370" s="49"/>
      <c r="EA370" s="49"/>
      <c r="EB370" s="49"/>
      <c r="EC370" s="49"/>
      <c r="ED370" s="49"/>
      <c r="EE370" s="49"/>
      <c r="EF370" s="49"/>
      <c r="EG370" s="49"/>
      <c r="EH370" s="49"/>
      <c r="EI370" s="49"/>
      <c r="EJ370" s="49"/>
      <c r="EK370" s="49"/>
      <c r="EL370" s="49"/>
      <c r="EM370" s="14"/>
      <c r="EN370" s="49"/>
      <c r="EO370" s="49"/>
      <c r="EP370" s="49"/>
      <c r="EQ370" s="49"/>
      <c r="ER370" s="49"/>
      <c r="ES370" s="49"/>
      <c r="ET370" s="49"/>
      <c r="EU370" s="49"/>
      <c r="EV370" s="49"/>
      <c r="EW370" s="49"/>
      <c r="EX370" s="49"/>
      <c r="EY370" s="49"/>
      <c r="EZ370" s="49"/>
      <c r="FA370" s="49"/>
      <c r="FB370" s="49"/>
      <c r="FC370" s="49"/>
      <c r="FD370" s="49"/>
      <c r="FE370" s="49"/>
      <c r="FF370" s="49"/>
      <c r="FG370" s="14"/>
      <c r="FH370" s="49"/>
      <c r="FI370" s="49"/>
      <c r="FJ370" s="14"/>
      <c r="FK370" s="42"/>
      <c r="FL370" s="42"/>
      <c r="FM370" s="42"/>
      <c r="FN370" s="42"/>
      <c r="FO370" s="42"/>
      <c r="FP370" s="42"/>
      <c r="FQ370" s="42"/>
      <c r="FR370" s="42"/>
      <c r="FS370" s="42"/>
      <c r="FT370" s="42"/>
      <c r="FU370" s="42"/>
      <c r="FV370" s="42"/>
      <c r="FW370" s="42"/>
      <c r="FX370" s="42"/>
      <c r="FY370" s="42"/>
      <c r="FZ370" s="44">
        <v>368</v>
      </c>
      <c r="GA370" s="44" t="str">
        <f t="shared" si="1332"/>
        <v>HGBDAFEK</v>
      </c>
      <c r="GB370" s="44" t="s">
        <v>160</v>
      </c>
      <c r="GC370" s="44" t="s">
        <v>149</v>
      </c>
      <c r="GD370" s="44" t="s">
        <v>146</v>
      </c>
      <c r="GE370" s="44" t="s">
        <v>147</v>
      </c>
      <c r="GF370" s="44" t="s">
        <v>145</v>
      </c>
      <c r="GG370" s="44" t="s">
        <v>109</v>
      </c>
      <c r="GH370" s="44" t="s">
        <v>148</v>
      </c>
      <c r="GI370" s="44" t="s">
        <v>151</v>
      </c>
      <c r="GJ370" s="100" t="str">
        <f t="shared" ref="GJ370:GQ370" si="1445">VLOOKUP(GB370,$FM$3:$FN$15,2,FALSE)</f>
        <v>Saudiarabien</v>
      </c>
      <c r="GK370" s="100" t="str">
        <f t="shared" si="1445"/>
        <v>Iran</v>
      </c>
      <c r="GL370" s="100" t="str">
        <f t="shared" si="1445"/>
        <v>Qatar</v>
      </c>
      <c r="GM370" s="100" t="str">
        <f t="shared" si="1445"/>
        <v>Australien</v>
      </c>
      <c r="GN370" s="100" t="str">
        <f t="shared" si="1445"/>
        <v>Sydkorea</v>
      </c>
      <c r="GO370" s="100" t="str">
        <f t="shared" si="1445"/>
        <v>Sverige</v>
      </c>
      <c r="GP370" s="100" t="str">
        <f t="shared" si="1445"/>
        <v>Elfenbenskusten</v>
      </c>
      <c r="GQ370" s="100" t="str">
        <f t="shared" si="1445"/>
        <v>Uzbekistan</v>
      </c>
      <c r="GR370" s="42" t="str">
        <f t="shared" si="1334"/>
        <v/>
      </c>
      <c r="GS370" s="42"/>
      <c r="GT370" s="42"/>
      <c r="GU370" s="42"/>
      <c r="GV370" s="42"/>
      <c r="GW370" s="42"/>
      <c r="GX370" s="42"/>
    </row>
    <row r="371" spans="1:206" ht="14.25" customHeight="1" x14ac:dyDescent="0.35">
      <c r="A371" s="42"/>
      <c r="B371" s="43"/>
      <c r="C371" s="43"/>
      <c r="D371" s="43"/>
      <c r="E371" s="44"/>
      <c r="F371" s="43"/>
      <c r="G371" s="44"/>
      <c r="H371" s="44"/>
      <c r="I371" s="44"/>
      <c r="J371" s="57"/>
      <c r="K371" s="58"/>
      <c r="L371" s="158"/>
      <c r="M371" s="46"/>
      <c r="N371" s="46"/>
      <c r="O371" s="42"/>
      <c r="P371" s="42"/>
      <c r="Q371" s="42"/>
      <c r="R371" s="42"/>
      <c r="S371" s="42"/>
      <c r="T371" s="42"/>
      <c r="U371" s="42"/>
      <c r="V371" s="43"/>
      <c r="W371" s="42"/>
      <c r="X371" s="44"/>
      <c r="Y371" s="44"/>
      <c r="Z371" s="44"/>
      <c r="AA371" s="44"/>
      <c r="AB371" s="47"/>
      <c r="AC371" s="48"/>
      <c r="AD371" s="42"/>
      <c r="AE371" s="14"/>
      <c r="AF371" s="14"/>
      <c r="AG371" s="14"/>
      <c r="AH371" s="14"/>
      <c r="AI371" s="44"/>
      <c r="AJ371" s="44"/>
      <c r="AK371" s="44"/>
      <c r="AL371" s="57"/>
      <c r="AM371" s="58"/>
      <c r="AN371" s="49"/>
      <c r="AO371" s="49"/>
      <c r="AP371" s="49"/>
      <c r="AQ371" s="49"/>
      <c r="AR371" s="49"/>
      <c r="AS371" s="49"/>
      <c r="AT371" s="49"/>
      <c r="AU371" s="49"/>
      <c r="AV371" s="49"/>
      <c r="AW371" s="49"/>
      <c r="AX371" s="49"/>
      <c r="AY371" s="49"/>
      <c r="AZ371" s="49"/>
      <c r="BA371" s="49"/>
      <c r="BB371" s="49"/>
      <c r="BC371" s="49"/>
      <c r="BD371" s="49"/>
      <c r="BE371" s="49"/>
      <c r="BF371" s="49"/>
      <c r="BG371" s="49"/>
      <c r="BH371" s="49"/>
      <c r="BI371" s="49"/>
      <c r="BJ371" s="49"/>
      <c r="BK371" s="49"/>
      <c r="BL371" s="49"/>
      <c r="BM371" s="49"/>
      <c r="BN371" s="49"/>
      <c r="BO371" s="49"/>
      <c r="BP371" s="49"/>
      <c r="BQ371" s="49"/>
      <c r="BR371" s="14"/>
      <c r="BS371" s="14"/>
      <c r="BT371" s="14"/>
      <c r="BU371" s="49"/>
      <c r="BV371" s="49"/>
      <c r="BW371" s="49"/>
      <c r="BX371" s="49"/>
      <c r="BY371" s="49"/>
      <c r="BZ371" s="49"/>
      <c r="CA371" s="49"/>
      <c r="CB371" s="14"/>
      <c r="CC371" s="49"/>
      <c r="CD371" s="49"/>
      <c r="CE371" s="14"/>
      <c r="CF371" s="14"/>
      <c r="CG371" s="49"/>
      <c r="CH371" s="49"/>
      <c r="CI371" s="49"/>
      <c r="CJ371" s="49"/>
      <c r="CK371" s="49"/>
      <c r="CL371" s="49"/>
      <c r="CM371" s="49"/>
      <c r="CN371" s="49"/>
      <c r="CO371" s="49"/>
      <c r="CP371" s="49"/>
      <c r="CQ371" s="49"/>
      <c r="CR371" s="49"/>
      <c r="CS371" s="49"/>
      <c r="CT371" s="49"/>
      <c r="CU371" s="49"/>
      <c r="CV371" s="49"/>
      <c r="CW371" s="49"/>
      <c r="CX371" s="49"/>
      <c r="CY371" s="14"/>
      <c r="CZ371" s="14"/>
      <c r="DA371" s="49"/>
      <c r="DB371" s="49"/>
      <c r="DC371" s="49"/>
      <c r="DD371" s="49"/>
      <c r="DE371" s="49"/>
      <c r="DF371" s="49"/>
      <c r="DG371" s="49"/>
      <c r="DH371" s="49"/>
      <c r="DI371" s="49"/>
      <c r="DJ371" s="14"/>
      <c r="DK371" s="14"/>
      <c r="DL371" s="14"/>
      <c r="DM371" s="14"/>
      <c r="DN371" s="14"/>
      <c r="DO371" s="14"/>
      <c r="DP371" s="14"/>
      <c r="DQ371" s="14"/>
      <c r="DR371" s="14"/>
      <c r="DS371" s="14"/>
      <c r="DT371" s="49"/>
      <c r="DU371" s="49"/>
      <c r="DV371" s="49"/>
      <c r="DW371" s="49"/>
      <c r="DX371" s="49"/>
      <c r="DY371" s="49"/>
      <c r="DZ371" s="49"/>
      <c r="EA371" s="49"/>
      <c r="EB371" s="49"/>
      <c r="EC371" s="49"/>
      <c r="ED371" s="49"/>
      <c r="EE371" s="49"/>
      <c r="EF371" s="49"/>
      <c r="EG371" s="49"/>
      <c r="EH371" s="49"/>
      <c r="EI371" s="49"/>
      <c r="EJ371" s="49"/>
      <c r="EK371" s="49"/>
      <c r="EL371" s="49"/>
      <c r="EM371" s="14"/>
      <c r="EN371" s="49"/>
      <c r="EO371" s="49"/>
      <c r="EP371" s="49"/>
      <c r="EQ371" s="49"/>
      <c r="ER371" s="49"/>
      <c r="ES371" s="49"/>
      <c r="ET371" s="49"/>
      <c r="EU371" s="49"/>
      <c r="EV371" s="49"/>
      <c r="EW371" s="49"/>
      <c r="EX371" s="49"/>
      <c r="EY371" s="49"/>
      <c r="EZ371" s="49"/>
      <c r="FA371" s="49"/>
      <c r="FB371" s="49"/>
      <c r="FC371" s="49"/>
      <c r="FD371" s="49"/>
      <c r="FE371" s="49"/>
      <c r="FF371" s="49"/>
      <c r="FG371" s="14"/>
      <c r="FH371" s="49"/>
      <c r="FI371" s="49"/>
      <c r="FJ371" s="14"/>
      <c r="FK371" s="42"/>
      <c r="FL371" s="42"/>
      <c r="FM371" s="42"/>
      <c r="FN371" s="42"/>
      <c r="FO371" s="42"/>
      <c r="FP371" s="42"/>
      <c r="FQ371" s="42"/>
      <c r="FR371" s="42"/>
      <c r="FS371" s="42"/>
      <c r="FT371" s="42"/>
      <c r="FU371" s="42"/>
      <c r="FV371" s="42"/>
      <c r="FW371" s="42"/>
      <c r="FX371" s="42"/>
      <c r="FY371" s="42"/>
      <c r="FZ371" s="44">
        <v>369</v>
      </c>
      <c r="GA371" s="44" t="str">
        <f t="shared" si="1332"/>
        <v>HGBDAFEJ</v>
      </c>
      <c r="GB371" s="44" t="s">
        <v>160</v>
      </c>
      <c r="GC371" s="44" t="s">
        <v>149</v>
      </c>
      <c r="GD371" s="44" t="s">
        <v>146</v>
      </c>
      <c r="GE371" s="44" t="s">
        <v>147</v>
      </c>
      <c r="GF371" s="44" t="s">
        <v>145</v>
      </c>
      <c r="GG371" s="44" t="s">
        <v>109</v>
      </c>
      <c r="GH371" s="44" t="s">
        <v>148</v>
      </c>
      <c r="GI371" s="44" t="s">
        <v>159</v>
      </c>
      <c r="GJ371" s="100" t="str">
        <f t="shared" ref="GJ371:GQ371" si="1446">VLOOKUP(GB371,$FM$3:$FN$15,2,FALSE)</f>
        <v>Saudiarabien</v>
      </c>
      <c r="GK371" s="100" t="str">
        <f t="shared" si="1446"/>
        <v>Iran</v>
      </c>
      <c r="GL371" s="100" t="str">
        <f t="shared" si="1446"/>
        <v>Qatar</v>
      </c>
      <c r="GM371" s="100" t="str">
        <f t="shared" si="1446"/>
        <v>Australien</v>
      </c>
      <c r="GN371" s="100" t="str">
        <f t="shared" si="1446"/>
        <v>Sydkorea</v>
      </c>
      <c r="GO371" s="100" t="str">
        <f t="shared" si="1446"/>
        <v>Sverige</v>
      </c>
      <c r="GP371" s="100" t="str">
        <f t="shared" si="1446"/>
        <v>Elfenbenskusten</v>
      </c>
      <c r="GQ371" s="100" t="str">
        <f t="shared" si="1446"/>
        <v>Österrike</v>
      </c>
      <c r="GR371" s="42" t="str">
        <f t="shared" si="1334"/>
        <v/>
      </c>
      <c r="GS371" s="42"/>
      <c r="GT371" s="42"/>
      <c r="GU371" s="42"/>
      <c r="GV371" s="42"/>
      <c r="GW371" s="42"/>
      <c r="GX371" s="42"/>
    </row>
    <row r="372" spans="1:206" ht="14.25" customHeight="1" x14ac:dyDescent="0.35">
      <c r="A372" s="42"/>
      <c r="B372" s="43"/>
      <c r="C372" s="43"/>
      <c r="D372" s="43"/>
      <c r="E372" s="44"/>
      <c r="F372" s="43"/>
      <c r="G372" s="44"/>
      <c r="H372" s="44"/>
      <c r="I372" s="44"/>
      <c r="J372" s="57"/>
      <c r="K372" s="58"/>
      <c r="L372" s="158"/>
      <c r="M372" s="46"/>
      <c r="N372" s="46"/>
      <c r="O372" s="42"/>
      <c r="P372" s="42"/>
      <c r="Q372" s="42"/>
      <c r="R372" s="42"/>
      <c r="S372" s="42"/>
      <c r="T372" s="42"/>
      <c r="U372" s="42"/>
      <c r="V372" s="43"/>
      <c r="W372" s="42"/>
      <c r="X372" s="44"/>
      <c r="Y372" s="44"/>
      <c r="Z372" s="44"/>
      <c r="AA372" s="44"/>
      <c r="AB372" s="47"/>
      <c r="AC372" s="48"/>
      <c r="AD372" s="42"/>
      <c r="AE372" s="14"/>
      <c r="AF372" s="14"/>
      <c r="AG372" s="14"/>
      <c r="AH372" s="14"/>
      <c r="AI372" s="44"/>
      <c r="AJ372" s="44"/>
      <c r="AK372" s="44"/>
      <c r="AL372" s="57"/>
      <c r="AM372" s="58"/>
      <c r="AN372" s="49"/>
      <c r="AO372" s="49"/>
      <c r="AP372" s="49"/>
      <c r="AQ372" s="49"/>
      <c r="AR372" s="49"/>
      <c r="AS372" s="49"/>
      <c r="AT372" s="49"/>
      <c r="AU372" s="49"/>
      <c r="AV372" s="49"/>
      <c r="AW372" s="49"/>
      <c r="AX372" s="49"/>
      <c r="AY372" s="49"/>
      <c r="AZ372" s="49"/>
      <c r="BA372" s="49"/>
      <c r="BB372" s="49"/>
      <c r="BC372" s="49"/>
      <c r="BD372" s="49"/>
      <c r="BE372" s="49"/>
      <c r="BF372" s="49"/>
      <c r="BG372" s="49"/>
      <c r="BH372" s="49"/>
      <c r="BI372" s="49"/>
      <c r="BJ372" s="49"/>
      <c r="BK372" s="49"/>
      <c r="BL372" s="49"/>
      <c r="BM372" s="49"/>
      <c r="BN372" s="49"/>
      <c r="BO372" s="49"/>
      <c r="BP372" s="49"/>
      <c r="BQ372" s="49"/>
      <c r="BR372" s="14"/>
      <c r="BS372" s="14"/>
      <c r="BT372" s="14"/>
      <c r="BU372" s="49"/>
      <c r="BV372" s="49"/>
      <c r="BW372" s="49"/>
      <c r="BX372" s="49"/>
      <c r="BY372" s="49"/>
      <c r="BZ372" s="49"/>
      <c r="CA372" s="49"/>
      <c r="CB372" s="14"/>
      <c r="CC372" s="49"/>
      <c r="CD372" s="49"/>
      <c r="CE372" s="14"/>
      <c r="CF372" s="14"/>
      <c r="CG372" s="49"/>
      <c r="CH372" s="49"/>
      <c r="CI372" s="49"/>
      <c r="CJ372" s="49"/>
      <c r="CK372" s="49"/>
      <c r="CL372" s="49"/>
      <c r="CM372" s="49"/>
      <c r="CN372" s="49"/>
      <c r="CO372" s="49"/>
      <c r="CP372" s="49"/>
      <c r="CQ372" s="49"/>
      <c r="CR372" s="49"/>
      <c r="CS372" s="49"/>
      <c r="CT372" s="49"/>
      <c r="CU372" s="49"/>
      <c r="CV372" s="49"/>
      <c r="CW372" s="49"/>
      <c r="CX372" s="49"/>
      <c r="CY372" s="14"/>
      <c r="CZ372" s="14"/>
      <c r="DA372" s="49"/>
      <c r="DB372" s="49"/>
      <c r="DC372" s="49"/>
      <c r="DD372" s="49"/>
      <c r="DE372" s="49"/>
      <c r="DF372" s="49"/>
      <c r="DG372" s="49"/>
      <c r="DH372" s="49"/>
      <c r="DI372" s="49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49"/>
      <c r="DU372" s="49"/>
      <c r="DV372" s="49"/>
      <c r="DW372" s="49"/>
      <c r="DX372" s="49"/>
      <c r="DY372" s="49"/>
      <c r="DZ372" s="49"/>
      <c r="EA372" s="49"/>
      <c r="EB372" s="49"/>
      <c r="EC372" s="49"/>
      <c r="ED372" s="49"/>
      <c r="EE372" s="49"/>
      <c r="EF372" s="49"/>
      <c r="EG372" s="49"/>
      <c r="EH372" s="49"/>
      <c r="EI372" s="49"/>
      <c r="EJ372" s="49"/>
      <c r="EK372" s="49"/>
      <c r="EL372" s="49"/>
      <c r="EM372" s="14"/>
      <c r="EN372" s="49"/>
      <c r="EO372" s="49"/>
      <c r="EP372" s="49"/>
      <c r="EQ372" s="49"/>
      <c r="ER372" s="49"/>
      <c r="ES372" s="49"/>
      <c r="ET372" s="49"/>
      <c r="EU372" s="49"/>
      <c r="EV372" s="49"/>
      <c r="EW372" s="49"/>
      <c r="EX372" s="49"/>
      <c r="EY372" s="49"/>
      <c r="EZ372" s="49"/>
      <c r="FA372" s="49"/>
      <c r="FB372" s="49"/>
      <c r="FC372" s="49"/>
      <c r="FD372" s="49"/>
      <c r="FE372" s="49"/>
      <c r="FF372" s="49"/>
      <c r="FG372" s="14"/>
      <c r="FH372" s="49"/>
      <c r="FI372" s="49"/>
      <c r="FJ372" s="14"/>
      <c r="FK372" s="42"/>
      <c r="FL372" s="42"/>
      <c r="FM372" s="42"/>
      <c r="FN372" s="42"/>
      <c r="FO372" s="42"/>
      <c r="FP372" s="42"/>
      <c r="FQ372" s="42"/>
      <c r="FR372" s="42"/>
      <c r="FS372" s="42"/>
      <c r="FT372" s="42"/>
      <c r="FU372" s="42"/>
      <c r="FV372" s="42"/>
      <c r="FW372" s="42"/>
      <c r="FX372" s="42"/>
      <c r="FY372" s="42"/>
      <c r="FZ372" s="44">
        <v>370</v>
      </c>
      <c r="GA372" s="44" t="str">
        <f t="shared" si="1332"/>
        <v>HGBDAFEI</v>
      </c>
      <c r="GB372" s="44" t="s">
        <v>160</v>
      </c>
      <c r="GC372" s="44" t="s">
        <v>149</v>
      </c>
      <c r="GD372" s="44" t="s">
        <v>146</v>
      </c>
      <c r="GE372" s="44" t="s">
        <v>147</v>
      </c>
      <c r="GF372" s="44" t="s">
        <v>145</v>
      </c>
      <c r="GG372" s="44" t="s">
        <v>109</v>
      </c>
      <c r="GH372" s="44" t="s">
        <v>148</v>
      </c>
      <c r="GI372" s="44" t="s">
        <v>150</v>
      </c>
      <c r="GJ372" s="100" t="str">
        <f t="shared" ref="GJ372:GQ372" si="1447">VLOOKUP(GB372,$FM$3:$FN$15,2,FALSE)</f>
        <v>Saudiarabien</v>
      </c>
      <c r="GK372" s="100" t="str">
        <f t="shared" si="1447"/>
        <v>Iran</v>
      </c>
      <c r="GL372" s="100" t="str">
        <f t="shared" si="1447"/>
        <v>Qatar</v>
      </c>
      <c r="GM372" s="100" t="str">
        <f t="shared" si="1447"/>
        <v>Australien</v>
      </c>
      <c r="GN372" s="100" t="str">
        <f t="shared" si="1447"/>
        <v>Sydkorea</v>
      </c>
      <c r="GO372" s="100" t="str">
        <f t="shared" si="1447"/>
        <v>Sverige</v>
      </c>
      <c r="GP372" s="100" t="str">
        <f t="shared" si="1447"/>
        <v>Elfenbenskusten</v>
      </c>
      <c r="GQ372" s="100" t="str">
        <f t="shared" si="1447"/>
        <v>Irak</v>
      </c>
      <c r="GR372" s="42" t="str">
        <f t="shared" si="1334"/>
        <v/>
      </c>
      <c r="GS372" s="42"/>
      <c r="GT372" s="42"/>
      <c r="GU372" s="42"/>
      <c r="GV372" s="42"/>
      <c r="GW372" s="42"/>
      <c r="GX372" s="42"/>
    </row>
    <row r="373" spans="1:206" ht="14.25" customHeight="1" x14ac:dyDescent="0.35">
      <c r="A373" s="42"/>
      <c r="B373" s="43"/>
      <c r="C373" s="43"/>
      <c r="D373" s="43"/>
      <c r="E373" s="44"/>
      <c r="F373" s="43"/>
      <c r="G373" s="44"/>
      <c r="H373" s="44"/>
      <c r="I373" s="44"/>
      <c r="J373" s="57"/>
      <c r="K373" s="58"/>
      <c r="L373" s="158"/>
      <c r="M373" s="46"/>
      <c r="N373" s="46"/>
      <c r="O373" s="42"/>
      <c r="P373" s="42"/>
      <c r="Q373" s="42"/>
      <c r="R373" s="42"/>
      <c r="S373" s="42"/>
      <c r="T373" s="42"/>
      <c r="U373" s="42"/>
      <c r="V373" s="43"/>
      <c r="W373" s="42"/>
      <c r="X373" s="44"/>
      <c r="Y373" s="44"/>
      <c r="Z373" s="44"/>
      <c r="AA373" s="44"/>
      <c r="AB373" s="47"/>
      <c r="AC373" s="48"/>
      <c r="AD373" s="42"/>
      <c r="AE373" s="14"/>
      <c r="AF373" s="14"/>
      <c r="AG373" s="14"/>
      <c r="AH373" s="14"/>
      <c r="AI373" s="44"/>
      <c r="AJ373" s="44"/>
      <c r="AK373" s="44"/>
      <c r="AL373" s="57"/>
      <c r="AM373" s="58"/>
      <c r="AN373" s="49"/>
      <c r="AO373" s="49"/>
      <c r="AP373" s="49"/>
      <c r="AQ373" s="49"/>
      <c r="AR373" s="49"/>
      <c r="AS373" s="49"/>
      <c r="AT373" s="49"/>
      <c r="AU373" s="49"/>
      <c r="AV373" s="49"/>
      <c r="AW373" s="49"/>
      <c r="AX373" s="49"/>
      <c r="AY373" s="49"/>
      <c r="AZ373" s="49"/>
      <c r="BA373" s="49"/>
      <c r="BB373" s="49"/>
      <c r="BC373" s="49"/>
      <c r="BD373" s="49"/>
      <c r="BE373" s="49"/>
      <c r="BF373" s="49"/>
      <c r="BG373" s="49"/>
      <c r="BH373" s="49"/>
      <c r="BI373" s="49"/>
      <c r="BJ373" s="49"/>
      <c r="BK373" s="49"/>
      <c r="BL373" s="49"/>
      <c r="BM373" s="49"/>
      <c r="BN373" s="49"/>
      <c r="BO373" s="49"/>
      <c r="BP373" s="49"/>
      <c r="BQ373" s="49"/>
      <c r="BR373" s="14"/>
      <c r="BS373" s="14"/>
      <c r="BT373" s="14"/>
      <c r="BU373" s="49"/>
      <c r="BV373" s="49"/>
      <c r="BW373" s="49"/>
      <c r="BX373" s="49"/>
      <c r="BY373" s="49"/>
      <c r="BZ373" s="49"/>
      <c r="CA373" s="49"/>
      <c r="CB373" s="14"/>
      <c r="CC373" s="49"/>
      <c r="CD373" s="49"/>
      <c r="CE373" s="14"/>
      <c r="CF373" s="14"/>
      <c r="CG373" s="49"/>
      <c r="CH373" s="49"/>
      <c r="CI373" s="49"/>
      <c r="CJ373" s="49"/>
      <c r="CK373" s="49"/>
      <c r="CL373" s="49"/>
      <c r="CM373" s="49"/>
      <c r="CN373" s="49"/>
      <c r="CO373" s="49"/>
      <c r="CP373" s="49"/>
      <c r="CQ373" s="49"/>
      <c r="CR373" s="49"/>
      <c r="CS373" s="49"/>
      <c r="CT373" s="49"/>
      <c r="CU373" s="49"/>
      <c r="CV373" s="49"/>
      <c r="CW373" s="49"/>
      <c r="CX373" s="49"/>
      <c r="CY373" s="14"/>
      <c r="CZ373" s="14"/>
      <c r="DA373" s="49"/>
      <c r="DB373" s="49"/>
      <c r="DC373" s="49"/>
      <c r="DD373" s="49"/>
      <c r="DE373" s="49"/>
      <c r="DF373" s="49"/>
      <c r="DG373" s="49"/>
      <c r="DH373" s="49"/>
      <c r="DI373" s="49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49"/>
      <c r="DU373" s="49"/>
      <c r="DV373" s="49"/>
      <c r="DW373" s="49"/>
      <c r="DX373" s="49"/>
      <c r="DY373" s="49"/>
      <c r="DZ373" s="49"/>
      <c r="EA373" s="49"/>
      <c r="EB373" s="49"/>
      <c r="EC373" s="49"/>
      <c r="ED373" s="49"/>
      <c r="EE373" s="49"/>
      <c r="EF373" s="49"/>
      <c r="EG373" s="49"/>
      <c r="EH373" s="49"/>
      <c r="EI373" s="49"/>
      <c r="EJ373" s="49"/>
      <c r="EK373" s="49"/>
      <c r="EL373" s="49"/>
      <c r="EM373" s="14"/>
      <c r="EN373" s="49"/>
      <c r="EO373" s="49"/>
      <c r="EP373" s="49"/>
      <c r="EQ373" s="49"/>
      <c r="ER373" s="49"/>
      <c r="ES373" s="49"/>
      <c r="ET373" s="49"/>
      <c r="EU373" s="49"/>
      <c r="EV373" s="49"/>
      <c r="EW373" s="49"/>
      <c r="EX373" s="49"/>
      <c r="EY373" s="49"/>
      <c r="EZ373" s="49"/>
      <c r="FA373" s="49"/>
      <c r="FB373" s="49"/>
      <c r="FC373" s="49"/>
      <c r="FD373" s="49"/>
      <c r="FE373" s="49"/>
      <c r="FF373" s="49"/>
      <c r="FG373" s="14"/>
      <c r="FH373" s="49"/>
      <c r="FI373" s="49"/>
      <c r="FJ373" s="14"/>
      <c r="FK373" s="42"/>
      <c r="FL373" s="42"/>
      <c r="FM373" s="42"/>
      <c r="FN373" s="42"/>
      <c r="FO373" s="42"/>
      <c r="FP373" s="42"/>
      <c r="FQ373" s="42"/>
      <c r="FR373" s="42"/>
      <c r="FS373" s="42"/>
      <c r="FT373" s="42"/>
      <c r="FU373" s="42"/>
      <c r="FV373" s="42"/>
      <c r="FW373" s="42"/>
      <c r="FX373" s="42"/>
      <c r="FY373" s="42"/>
      <c r="FZ373" s="44">
        <v>371</v>
      </c>
      <c r="GA373" s="44" t="str">
        <f t="shared" si="1332"/>
        <v>IJBCAHLK</v>
      </c>
      <c r="GB373" s="44" t="s">
        <v>150</v>
      </c>
      <c r="GC373" s="44" t="s">
        <v>159</v>
      </c>
      <c r="GD373" s="44" t="s">
        <v>146</v>
      </c>
      <c r="GE373" s="44" t="s">
        <v>163</v>
      </c>
      <c r="GF373" s="44" t="s">
        <v>145</v>
      </c>
      <c r="GG373" s="44" t="s">
        <v>160</v>
      </c>
      <c r="GH373" s="44" t="s">
        <v>152</v>
      </c>
      <c r="GI373" s="44" t="s">
        <v>151</v>
      </c>
      <c r="GJ373" s="100" t="str">
        <f t="shared" ref="GJ373:GQ373" si="1448">VLOOKUP(GB373,$FM$3:$FN$15,2,FALSE)</f>
        <v>Irak</v>
      </c>
      <c r="GK373" s="100" t="str">
        <f t="shared" si="1448"/>
        <v>Österrike</v>
      </c>
      <c r="GL373" s="100" t="str">
        <f t="shared" si="1448"/>
        <v>Qatar</v>
      </c>
      <c r="GM373" s="100" t="str">
        <f t="shared" si="1448"/>
        <v>Haiti</v>
      </c>
      <c r="GN373" s="100" t="str">
        <f t="shared" si="1448"/>
        <v>Sydkorea</v>
      </c>
      <c r="GO373" s="100" t="str">
        <f t="shared" si="1448"/>
        <v>Saudiarabien</v>
      </c>
      <c r="GP373" s="100" t="str">
        <f t="shared" si="1448"/>
        <v>Ghana</v>
      </c>
      <c r="GQ373" s="100" t="str">
        <f t="shared" si="1448"/>
        <v>Uzbekistan</v>
      </c>
      <c r="GR373" s="42" t="str">
        <f t="shared" si="1334"/>
        <v/>
      </c>
      <c r="GS373" s="42"/>
      <c r="GT373" s="42"/>
      <c r="GU373" s="42"/>
      <c r="GV373" s="42"/>
      <c r="GW373" s="42"/>
      <c r="GX373" s="42"/>
    </row>
    <row r="374" spans="1:206" ht="14.25" customHeight="1" x14ac:dyDescent="0.35">
      <c r="A374" s="42"/>
      <c r="B374" s="43"/>
      <c r="C374" s="43"/>
      <c r="D374" s="43"/>
      <c r="E374" s="44"/>
      <c r="F374" s="43"/>
      <c r="G374" s="44"/>
      <c r="H374" s="44"/>
      <c r="I374" s="44"/>
      <c r="J374" s="57"/>
      <c r="K374" s="58"/>
      <c r="L374" s="158"/>
      <c r="M374" s="46"/>
      <c r="N374" s="46"/>
      <c r="O374" s="42"/>
      <c r="P374" s="42"/>
      <c r="Q374" s="42"/>
      <c r="R374" s="42"/>
      <c r="S374" s="42"/>
      <c r="T374" s="42"/>
      <c r="U374" s="42"/>
      <c r="V374" s="43"/>
      <c r="W374" s="42"/>
      <c r="X374" s="44"/>
      <c r="Y374" s="44"/>
      <c r="Z374" s="44"/>
      <c r="AA374" s="44"/>
      <c r="AB374" s="47"/>
      <c r="AC374" s="48"/>
      <c r="AD374" s="42"/>
      <c r="AE374" s="14"/>
      <c r="AF374" s="14"/>
      <c r="AG374" s="14"/>
      <c r="AH374" s="14"/>
      <c r="AI374" s="44"/>
      <c r="AJ374" s="44"/>
      <c r="AK374" s="44"/>
      <c r="AL374" s="57"/>
      <c r="AM374" s="58"/>
      <c r="AN374" s="49"/>
      <c r="AO374" s="49"/>
      <c r="AP374" s="49"/>
      <c r="AQ374" s="49"/>
      <c r="AR374" s="49"/>
      <c r="AS374" s="49"/>
      <c r="AT374" s="49"/>
      <c r="AU374" s="49"/>
      <c r="AV374" s="49"/>
      <c r="AW374" s="49"/>
      <c r="AX374" s="49"/>
      <c r="AY374" s="49"/>
      <c r="AZ374" s="49"/>
      <c r="BA374" s="49"/>
      <c r="BB374" s="49"/>
      <c r="BC374" s="49"/>
      <c r="BD374" s="49"/>
      <c r="BE374" s="49"/>
      <c r="BF374" s="49"/>
      <c r="BG374" s="49"/>
      <c r="BH374" s="49"/>
      <c r="BI374" s="49"/>
      <c r="BJ374" s="49"/>
      <c r="BK374" s="49"/>
      <c r="BL374" s="49"/>
      <c r="BM374" s="49"/>
      <c r="BN374" s="49"/>
      <c r="BO374" s="49"/>
      <c r="BP374" s="49"/>
      <c r="BQ374" s="49"/>
      <c r="BR374" s="14"/>
      <c r="BS374" s="14"/>
      <c r="BT374" s="14"/>
      <c r="BU374" s="49"/>
      <c r="BV374" s="49"/>
      <c r="BW374" s="49"/>
      <c r="BX374" s="49"/>
      <c r="BY374" s="49"/>
      <c r="BZ374" s="49"/>
      <c r="CA374" s="49"/>
      <c r="CB374" s="14"/>
      <c r="CC374" s="49"/>
      <c r="CD374" s="49"/>
      <c r="CE374" s="14"/>
      <c r="CF374" s="14"/>
      <c r="CG374" s="49"/>
      <c r="CH374" s="49"/>
      <c r="CI374" s="49"/>
      <c r="CJ374" s="49"/>
      <c r="CK374" s="49"/>
      <c r="CL374" s="49"/>
      <c r="CM374" s="49"/>
      <c r="CN374" s="49"/>
      <c r="CO374" s="49"/>
      <c r="CP374" s="49"/>
      <c r="CQ374" s="49"/>
      <c r="CR374" s="49"/>
      <c r="CS374" s="49"/>
      <c r="CT374" s="49"/>
      <c r="CU374" s="49"/>
      <c r="CV374" s="49"/>
      <c r="CW374" s="49"/>
      <c r="CX374" s="49"/>
      <c r="CY374" s="14"/>
      <c r="CZ374" s="14"/>
      <c r="DA374" s="49"/>
      <c r="DB374" s="49"/>
      <c r="DC374" s="49"/>
      <c r="DD374" s="49"/>
      <c r="DE374" s="49"/>
      <c r="DF374" s="49"/>
      <c r="DG374" s="49"/>
      <c r="DH374" s="49"/>
      <c r="DI374" s="49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49"/>
      <c r="DU374" s="49"/>
      <c r="DV374" s="49"/>
      <c r="DW374" s="49"/>
      <c r="DX374" s="49"/>
      <c r="DY374" s="49"/>
      <c r="DZ374" s="49"/>
      <c r="EA374" s="49"/>
      <c r="EB374" s="49"/>
      <c r="EC374" s="49"/>
      <c r="ED374" s="49"/>
      <c r="EE374" s="49"/>
      <c r="EF374" s="49"/>
      <c r="EG374" s="49"/>
      <c r="EH374" s="49"/>
      <c r="EI374" s="49"/>
      <c r="EJ374" s="49"/>
      <c r="EK374" s="49"/>
      <c r="EL374" s="49"/>
      <c r="EM374" s="14"/>
      <c r="EN374" s="49"/>
      <c r="EO374" s="49"/>
      <c r="EP374" s="49"/>
      <c r="EQ374" s="49"/>
      <c r="ER374" s="49"/>
      <c r="ES374" s="49"/>
      <c r="ET374" s="49"/>
      <c r="EU374" s="49"/>
      <c r="EV374" s="49"/>
      <c r="EW374" s="49"/>
      <c r="EX374" s="49"/>
      <c r="EY374" s="49"/>
      <c r="EZ374" s="49"/>
      <c r="FA374" s="49"/>
      <c r="FB374" s="49"/>
      <c r="FC374" s="49"/>
      <c r="FD374" s="49"/>
      <c r="FE374" s="49"/>
      <c r="FF374" s="49"/>
      <c r="FG374" s="14"/>
      <c r="FH374" s="49"/>
      <c r="FI374" s="49"/>
      <c r="FJ374" s="14"/>
      <c r="FK374" s="42"/>
      <c r="FL374" s="42"/>
      <c r="FM374" s="42"/>
      <c r="FN374" s="42"/>
      <c r="FO374" s="42"/>
      <c r="FP374" s="42"/>
      <c r="FQ374" s="42"/>
      <c r="FR374" s="42"/>
      <c r="FS374" s="42"/>
      <c r="FT374" s="42"/>
      <c r="FU374" s="42"/>
      <c r="FV374" s="42"/>
      <c r="FW374" s="42"/>
      <c r="FX374" s="42"/>
      <c r="FY374" s="42"/>
      <c r="FZ374" s="44">
        <v>372</v>
      </c>
      <c r="GA374" s="44" t="str">
        <f t="shared" si="1332"/>
        <v>IJBCAGLK</v>
      </c>
      <c r="GB374" s="44" t="s">
        <v>150</v>
      </c>
      <c r="GC374" s="44" t="s">
        <v>159</v>
      </c>
      <c r="GD374" s="44" t="s">
        <v>146</v>
      </c>
      <c r="GE374" s="44" t="s">
        <v>163</v>
      </c>
      <c r="GF374" s="44" t="s">
        <v>145</v>
      </c>
      <c r="GG374" s="44" t="s">
        <v>149</v>
      </c>
      <c r="GH374" s="44" t="s">
        <v>152</v>
      </c>
      <c r="GI374" s="44" t="s">
        <v>151</v>
      </c>
      <c r="GJ374" s="100" t="str">
        <f t="shared" ref="GJ374:GQ374" si="1449">VLOOKUP(GB374,$FM$3:$FN$15,2,FALSE)</f>
        <v>Irak</v>
      </c>
      <c r="GK374" s="100" t="str">
        <f t="shared" si="1449"/>
        <v>Österrike</v>
      </c>
      <c r="GL374" s="100" t="str">
        <f t="shared" si="1449"/>
        <v>Qatar</v>
      </c>
      <c r="GM374" s="100" t="str">
        <f t="shared" si="1449"/>
        <v>Haiti</v>
      </c>
      <c r="GN374" s="100" t="str">
        <f t="shared" si="1449"/>
        <v>Sydkorea</v>
      </c>
      <c r="GO374" s="100" t="str">
        <f t="shared" si="1449"/>
        <v>Iran</v>
      </c>
      <c r="GP374" s="100" t="str">
        <f t="shared" si="1449"/>
        <v>Ghana</v>
      </c>
      <c r="GQ374" s="100" t="str">
        <f t="shared" si="1449"/>
        <v>Uzbekistan</v>
      </c>
      <c r="GR374" s="42" t="str">
        <f t="shared" si="1334"/>
        <v/>
      </c>
      <c r="GS374" s="42"/>
      <c r="GT374" s="42"/>
      <c r="GU374" s="42"/>
      <c r="GV374" s="42"/>
      <c r="GW374" s="42"/>
      <c r="GX374" s="42"/>
    </row>
    <row r="375" spans="1:206" ht="14.25" customHeight="1" x14ac:dyDescent="0.35">
      <c r="A375" s="42"/>
      <c r="B375" s="43"/>
      <c r="C375" s="43"/>
      <c r="D375" s="43"/>
      <c r="E375" s="44"/>
      <c r="F375" s="43"/>
      <c r="G375" s="44"/>
      <c r="H375" s="44"/>
      <c r="I375" s="44"/>
      <c r="J375" s="57"/>
      <c r="K375" s="58"/>
      <c r="L375" s="158"/>
      <c r="M375" s="46"/>
      <c r="N375" s="46"/>
      <c r="O375" s="42"/>
      <c r="P375" s="42"/>
      <c r="Q375" s="42"/>
      <c r="R375" s="42"/>
      <c r="S375" s="42"/>
      <c r="T375" s="42"/>
      <c r="U375" s="42"/>
      <c r="V375" s="43"/>
      <c r="W375" s="42"/>
      <c r="X375" s="44"/>
      <c r="Y375" s="44"/>
      <c r="Z375" s="44"/>
      <c r="AA375" s="44"/>
      <c r="AB375" s="47"/>
      <c r="AC375" s="48"/>
      <c r="AD375" s="42"/>
      <c r="AE375" s="14"/>
      <c r="AF375" s="14"/>
      <c r="AG375" s="14"/>
      <c r="AH375" s="14"/>
      <c r="AI375" s="44"/>
      <c r="AJ375" s="44"/>
      <c r="AK375" s="44"/>
      <c r="AL375" s="57"/>
      <c r="AM375" s="58"/>
      <c r="AN375" s="49"/>
      <c r="AO375" s="49"/>
      <c r="AP375" s="49"/>
      <c r="AQ375" s="49"/>
      <c r="AR375" s="49"/>
      <c r="AS375" s="49"/>
      <c r="AT375" s="49"/>
      <c r="AU375" s="49"/>
      <c r="AV375" s="49"/>
      <c r="AW375" s="49"/>
      <c r="AX375" s="49"/>
      <c r="AY375" s="49"/>
      <c r="AZ375" s="49"/>
      <c r="BA375" s="49"/>
      <c r="BB375" s="49"/>
      <c r="BC375" s="49"/>
      <c r="BD375" s="49"/>
      <c r="BE375" s="49"/>
      <c r="BF375" s="49"/>
      <c r="BG375" s="49"/>
      <c r="BH375" s="49"/>
      <c r="BI375" s="49"/>
      <c r="BJ375" s="49"/>
      <c r="BK375" s="49"/>
      <c r="BL375" s="49"/>
      <c r="BM375" s="49"/>
      <c r="BN375" s="49"/>
      <c r="BO375" s="49"/>
      <c r="BP375" s="49"/>
      <c r="BQ375" s="49"/>
      <c r="BR375" s="14"/>
      <c r="BS375" s="14"/>
      <c r="BT375" s="14"/>
      <c r="BU375" s="49"/>
      <c r="BV375" s="49"/>
      <c r="BW375" s="49"/>
      <c r="BX375" s="49"/>
      <c r="BY375" s="49"/>
      <c r="BZ375" s="49"/>
      <c r="CA375" s="49"/>
      <c r="CB375" s="14"/>
      <c r="CC375" s="49"/>
      <c r="CD375" s="49"/>
      <c r="CE375" s="14"/>
      <c r="CF375" s="14"/>
      <c r="CG375" s="49"/>
      <c r="CH375" s="49"/>
      <c r="CI375" s="49"/>
      <c r="CJ375" s="49"/>
      <c r="CK375" s="49"/>
      <c r="CL375" s="49"/>
      <c r="CM375" s="49"/>
      <c r="CN375" s="49"/>
      <c r="CO375" s="49"/>
      <c r="CP375" s="49"/>
      <c r="CQ375" s="49"/>
      <c r="CR375" s="49"/>
      <c r="CS375" s="49"/>
      <c r="CT375" s="49"/>
      <c r="CU375" s="49"/>
      <c r="CV375" s="49"/>
      <c r="CW375" s="49"/>
      <c r="CX375" s="49"/>
      <c r="CY375" s="14"/>
      <c r="CZ375" s="14"/>
      <c r="DA375" s="49"/>
      <c r="DB375" s="49"/>
      <c r="DC375" s="49"/>
      <c r="DD375" s="49"/>
      <c r="DE375" s="49"/>
      <c r="DF375" s="49"/>
      <c r="DG375" s="49"/>
      <c r="DH375" s="49"/>
      <c r="DI375" s="49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49"/>
      <c r="DU375" s="49"/>
      <c r="DV375" s="49"/>
      <c r="DW375" s="49"/>
      <c r="DX375" s="49"/>
      <c r="DY375" s="49"/>
      <c r="DZ375" s="49"/>
      <c r="EA375" s="49"/>
      <c r="EB375" s="49"/>
      <c r="EC375" s="49"/>
      <c r="ED375" s="49"/>
      <c r="EE375" s="49"/>
      <c r="EF375" s="49"/>
      <c r="EG375" s="49"/>
      <c r="EH375" s="49"/>
      <c r="EI375" s="49"/>
      <c r="EJ375" s="49"/>
      <c r="EK375" s="49"/>
      <c r="EL375" s="49"/>
      <c r="EM375" s="14"/>
      <c r="EN375" s="49"/>
      <c r="EO375" s="49"/>
      <c r="EP375" s="49"/>
      <c r="EQ375" s="49"/>
      <c r="ER375" s="49"/>
      <c r="ES375" s="49"/>
      <c r="ET375" s="49"/>
      <c r="EU375" s="49"/>
      <c r="EV375" s="49"/>
      <c r="EW375" s="49"/>
      <c r="EX375" s="49"/>
      <c r="EY375" s="49"/>
      <c r="EZ375" s="49"/>
      <c r="FA375" s="49"/>
      <c r="FB375" s="49"/>
      <c r="FC375" s="49"/>
      <c r="FD375" s="49"/>
      <c r="FE375" s="49"/>
      <c r="FF375" s="49"/>
      <c r="FG375" s="14"/>
      <c r="FH375" s="49"/>
      <c r="FI375" s="49"/>
      <c r="FJ375" s="14"/>
      <c r="FK375" s="42"/>
      <c r="FL375" s="42"/>
      <c r="FM375" s="42"/>
      <c r="FN375" s="42"/>
      <c r="FO375" s="42"/>
      <c r="FP375" s="42"/>
      <c r="FQ375" s="42"/>
      <c r="FR375" s="42"/>
      <c r="FS375" s="42"/>
      <c r="FT375" s="42"/>
      <c r="FU375" s="42"/>
      <c r="FV375" s="42"/>
      <c r="FW375" s="42"/>
      <c r="FX375" s="42"/>
      <c r="FY375" s="42"/>
      <c r="FZ375" s="44">
        <v>373</v>
      </c>
      <c r="GA375" s="44" t="str">
        <f t="shared" si="1332"/>
        <v>HJBCAGLK</v>
      </c>
      <c r="GB375" s="44" t="s">
        <v>160</v>
      </c>
      <c r="GC375" s="44" t="s">
        <v>159</v>
      </c>
      <c r="GD375" s="44" t="s">
        <v>146</v>
      </c>
      <c r="GE375" s="44" t="s">
        <v>163</v>
      </c>
      <c r="GF375" s="44" t="s">
        <v>145</v>
      </c>
      <c r="GG375" s="44" t="s">
        <v>149</v>
      </c>
      <c r="GH375" s="44" t="s">
        <v>152</v>
      </c>
      <c r="GI375" s="44" t="s">
        <v>151</v>
      </c>
      <c r="GJ375" s="100" t="str">
        <f t="shared" ref="GJ375:GQ375" si="1450">VLOOKUP(GB375,$FM$3:$FN$15,2,FALSE)</f>
        <v>Saudiarabien</v>
      </c>
      <c r="GK375" s="100" t="str">
        <f t="shared" si="1450"/>
        <v>Österrike</v>
      </c>
      <c r="GL375" s="100" t="str">
        <f t="shared" si="1450"/>
        <v>Qatar</v>
      </c>
      <c r="GM375" s="100" t="str">
        <f t="shared" si="1450"/>
        <v>Haiti</v>
      </c>
      <c r="GN375" s="100" t="str">
        <f t="shared" si="1450"/>
        <v>Sydkorea</v>
      </c>
      <c r="GO375" s="100" t="str">
        <f t="shared" si="1450"/>
        <v>Iran</v>
      </c>
      <c r="GP375" s="100" t="str">
        <f t="shared" si="1450"/>
        <v>Ghana</v>
      </c>
      <c r="GQ375" s="100" t="str">
        <f t="shared" si="1450"/>
        <v>Uzbekistan</v>
      </c>
      <c r="GR375" s="42" t="str">
        <f t="shared" si="1334"/>
        <v/>
      </c>
      <c r="GS375" s="42"/>
      <c r="GT375" s="42"/>
      <c r="GU375" s="42"/>
      <c r="GV375" s="42"/>
      <c r="GW375" s="42"/>
      <c r="GX375" s="42"/>
    </row>
    <row r="376" spans="1:206" ht="14.25" customHeight="1" x14ac:dyDescent="0.35">
      <c r="A376" s="42"/>
      <c r="B376" s="43"/>
      <c r="C376" s="43"/>
      <c r="D376" s="43"/>
      <c r="E376" s="44"/>
      <c r="F376" s="43"/>
      <c r="G376" s="44"/>
      <c r="H376" s="44"/>
      <c r="I376" s="44"/>
      <c r="J376" s="57"/>
      <c r="K376" s="58"/>
      <c r="L376" s="158"/>
      <c r="M376" s="46"/>
      <c r="N376" s="46"/>
      <c r="O376" s="42"/>
      <c r="P376" s="42"/>
      <c r="Q376" s="42"/>
      <c r="R376" s="42"/>
      <c r="S376" s="42"/>
      <c r="T376" s="42"/>
      <c r="U376" s="42"/>
      <c r="V376" s="43"/>
      <c r="W376" s="42"/>
      <c r="X376" s="44"/>
      <c r="Y376" s="44"/>
      <c r="Z376" s="44"/>
      <c r="AA376" s="44"/>
      <c r="AB376" s="47"/>
      <c r="AC376" s="48"/>
      <c r="AD376" s="42"/>
      <c r="AE376" s="14"/>
      <c r="AF376" s="14"/>
      <c r="AG376" s="14"/>
      <c r="AH376" s="14"/>
      <c r="AI376" s="44"/>
      <c r="AJ376" s="44"/>
      <c r="AK376" s="44"/>
      <c r="AL376" s="57"/>
      <c r="AM376" s="58"/>
      <c r="AN376" s="49"/>
      <c r="AO376" s="49"/>
      <c r="AP376" s="49"/>
      <c r="AQ376" s="49"/>
      <c r="AR376" s="49"/>
      <c r="AS376" s="49"/>
      <c r="AT376" s="49"/>
      <c r="AU376" s="49"/>
      <c r="AV376" s="49"/>
      <c r="AW376" s="49"/>
      <c r="AX376" s="49"/>
      <c r="AY376" s="49"/>
      <c r="AZ376" s="49"/>
      <c r="BA376" s="49"/>
      <c r="BB376" s="49"/>
      <c r="BC376" s="49"/>
      <c r="BD376" s="49"/>
      <c r="BE376" s="49"/>
      <c r="BF376" s="49"/>
      <c r="BG376" s="49"/>
      <c r="BH376" s="49"/>
      <c r="BI376" s="49"/>
      <c r="BJ376" s="49"/>
      <c r="BK376" s="49"/>
      <c r="BL376" s="49"/>
      <c r="BM376" s="49"/>
      <c r="BN376" s="49"/>
      <c r="BO376" s="49"/>
      <c r="BP376" s="49"/>
      <c r="BQ376" s="49"/>
      <c r="BR376" s="14"/>
      <c r="BS376" s="14"/>
      <c r="BT376" s="14"/>
      <c r="BU376" s="49"/>
      <c r="BV376" s="49"/>
      <c r="BW376" s="49"/>
      <c r="BX376" s="49"/>
      <c r="BY376" s="49"/>
      <c r="BZ376" s="49"/>
      <c r="CA376" s="49"/>
      <c r="CB376" s="14"/>
      <c r="CC376" s="49"/>
      <c r="CD376" s="49"/>
      <c r="CE376" s="14"/>
      <c r="CF376" s="14"/>
      <c r="CG376" s="49"/>
      <c r="CH376" s="49"/>
      <c r="CI376" s="49"/>
      <c r="CJ376" s="49"/>
      <c r="CK376" s="49"/>
      <c r="CL376" s="49"/>
      <c r="CM376" s="49"/>
      <c r="CN376" s="49"/>
      <c r="CO376" s="49"/>
      <c r="CP376" s="49"/>
      <c r="CQ376" s="49"/>
      <c r="CR376" s="49"/>
      <c r="CS376" s="49"/>
      <c r="CT376" s="49"/>
      <c r="CU376" s="49"/>
      <c r="CV376" s="49"/>
      <c r="CW376" s="49"/>
      <c r="CX376" s="49"/>
      <c r="CY376" s="14"/>
      <c r="CZ376" s="14"/>
      <c r="DA376" s="49"/>
      <c r="DB376" s="49"/>
      <c r="DC376" s="49"/>
      <c r="DD376" s="49"/>
      <c r="DE376" s="49"/>
      <c r="DF376" s="49"/>
      <c r="DG376" s="49"/>
      <c r="DH376" s="49"/>
      <c r="DI376" s="49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49"/>
      <c r="DU376" s="49"/>
      <c r="DV376" s="49"/>
      <c r="DW376" s="49"/>
      <c r="DX376" s="49"/>
      <c r="DY376" s="49"/>
      <c r="DZ376" s="49"/>
      <c r="EA376" s="49"/>
      <c r="EB376" s="49"/>
      <c r="EC376" s="49"/>
      <c r="ED376" s="49"/>
      <c r="EE376" s="49"/>
      <c r="EF376" s="49"/>
      <c r="EG376" s="49"/>
      <c r="EH376" s="49"/>
      <c r="EI376" s="49"/>
      <c r="EJ376" s="49"/>
      <c r="EK376" s="49"/>
      <c r="EL376" s="49"/>
      <c r="EM376" s="14"/>
      <c r="EN376" s="49"/>
      <c r="EO376" s="49"/>
      <c r="EP376" s="49"/>
      <c r="EQ376" s="49"/>
      <c r="ER376" s="49"/>
      <c r="ES376" s="49"/>
      <c r="ET376" s="49"/>
      <c r="EU376" s="49"/>
      <c r="EV376" s="49"/>
      <c r="EW376" s="49"/>
      <c r="EX376" s="49"/>
      <c r="EY376" s="49"/>
      <c r="EZ376" s="49"/>
      <c r="FA376" s="49"/>
      <c r="FB376" s="49"/>
      <c r="FC376" s="49"/>
      <c r="FD376" s="49"/>
      <c r="FE376" s="49"/>
      <c r="FF376" s="49"/>
      <c r="FG376" s="14"/>
      <c r="FH376" s="49"/>
      <c r="FI376" s="49"/>
      <c r="FJ376" s="14"/>
      <c r="FK376" s="42"/>
      <c r="FL376" s="42"/>
      <c r="FM376" s="42"/>
      <c r="FN376" s="42"/>
      <c r="FO376" s="42"/>
      <c r="FP376" s="42"/>
      <c r="FQ376" s="42"/>
      <c r="FR376" s="42"/>
      <c r="FS376" s="42"/>
      <c r="FT376" s="42"/>
      <c r="FU376" s="42"/>
      <c r="FV376" s="42"/>
      <c r="FW376" s="42"/>
      <c r="FX376" s="42"/>
      <c r="FY376" s="42"/>
      <c r="FZ376" s="44">
        <v>374</v>
      </c>
      <c r="GA376" s="44" t="str">
        <f t="shared" si="1332"/>
        <v>IGBCAHLK</v>
      </c>
      <c r="GB376" s="44" t="s">
        <v>150</v>
      </c>
      <c r="GC376" s="44" t="s">
        <v>149</v>
      </c>
      <c r="GD376" s="44" t="s">
        <v>146</v>
      </c>
      <c r="GE376" s="44" t="s">
        <v>163</v>
      </c>
      <c r="GF376" s="44" t="s">
        <v>145</v>
      </c>
      <c r="GG376" s="44" t="s">
        <v>160</v>
      </c>
      <c r="GH376" s="44" t="s">
        <v>152</v>
      </c>
      <c r="GI376" s="44" t="s">
        <v>151</v>
      </c>
      <c r="GJ376" s="100" t="str">
        <f t="shared" ref="GJ376:GQ376" si="1451">VLOOKUP(GB376,$FM$3:$FN$15,2,FALSE)</f>
        <v>Irak</v>
      </c>
      <c r="GK376" s="100" t="str">
        <f t="shared" si="1451"/>
        <v>Iran</v>
      </c>
      <c r="GL376" s="100" t="str">
        <f t="shared" si="1451"/>
        <v>Qatar</v>
      </c>
      <c r="GM376" s="100" t="str">
        <f t="shared" si="1451"/>
        <v>Haiti</v>
      </c>
      <c r="GN376" s="100" t="str">
        <f t="shared" si="1451"/>
        <v>Sydkorea</v>
      </c>
      <c r="GO376" s="100" t="str">
        <f t="shared" si="1451"/>
        <v>Saudiarabien</v>
      </c>
      <c r="GP376" s="100" t="str">
        <f t="shared" si="1451"/>
        <v>Ghana</v>
      </c>
      <c r="GQ376" s="100" t="str">
        <f t="shared" si="1451"/>
        <v>Uzbekistan</v>
      </c>
      <c r="GR376" s="42" t="str">
        <f t="shared" si="1334"/>
        <v/>
      </c>
      <c r="GS376" s="42"/>
      <c r="GT376" s="42"/>
      <c r="GU376" s="42"/>
      <c r="GV376" s="42"/>
      <c r="GW376" s="42"/>
      <c r="GX376" s="42"/>
    </row>
    <row r="377" spans="1:206" ht="14.25" customHeight="1" x14ac:dyDescent="0.35">
      <c r="A377" s="42"/>
      <c r="B377" s="43"/>
      <c r="C377" s="43"/>
      <c r="D377" s="43"/>
      <c r="E377" s="44"/>
      <c r="F377" s="43"/>
      <c r="G377" s="44"/>
      <c r="H377" s="44"/>
      <c r="I377" s="44"/>
      <c r="J377" s="57"/>
      <c r="K377" s="58"/>
      <c r="L377" s="158"/>
      <c r="M377" s="46"/>
      <c r="N377" s="46"/>
      <c r="O377" s="42"/>
      <c r="P377" s="42"/>
      <c r="Q377" s="42"/>
      <c r="R377" s="42"/>
      <c r="S377" s="42"/>
      <c r="T377" s="42"/>
      <c r="U377" s="42"/>
      <c r="V377" s="43"/>
      <c r="W377" s="42"/>
      <c r="X377" s="44"/>
      <c r="Y377" s="44"/>
      <c r="Z377" s="44"/>
      <c r="AA377" s="44"/>
      <c r="AB377" s="47"/>
      <c r="AC377" s="48"/>
      <c r="AD377" s="42"/>
      <c r="AE377" s="14"/>
      <c r="AF377" s="14"/>
      <c r="AG377" s="14"/>
      <c r="AH377" s="14"/>
      <c r="AI377" s="44"/>
      <c r="AJ377" s="44"/>
      <c r="AK377" s="44"/>
      <c r="AL377" s="57"/>
      <c r="AM377" s="58"/>
      <c r="AN377" s="49"/>
      <c r="AO377" s="49"/>
      <c r="AP377" s="49"/>
      <c r="AQ377" s="49"/>
      <c r="AR377" s="49"/>
      <c r="AS377" s="49"/>
      <c r="AT377" s="49"/>
      <c r="AU377" s="49"/>
      <c r="AV377" s="49"/>
      <c r="AW377" s="49"/>
      <c r="AX377" s="49"/>
      <c r="AY377" s="49"/>
      <c r="AZ377" s="49"/>
      <c r="BA377" s="49"/>
      <c r="BB377" s="49"/>
      <c r="BC377" s="49"/>
      <c r="BD377" s="49"/>
      <c r="BE377" s="49"/>
      <c r="BF377" s="49"/>
      <c r="BG377" s="49"/>
      <c r="BH377" s="49"/>
      <c r="BI377" s="49"/>
      <c r="BJ377" s="49"/>
      <c r="BK377" s="49"/>
      <c r="BL377" s="49"/>
      <c r="BM377" s="49"/>
      <c r="BN377" s="49"/>
      <c r="BO377" s="49"/>
      <c r="BP377" s="49"/>
      <c r="BQ377" s="49"/>
      <c r="BR377" s="14"/>
      <c r="BS377" s="14"/>
      <c r="BT377" s="14"/>
      <c r="BU377" s="49"/>
      <c r="BV377" s="49"/>
      <c r="BW377" s="49"/>
      <c r="BX377" s="49"/>
      <c r="BY377" s="49"/>
      <c r="BZ377" s="49"/>
      <c r="CA377" s="49"/>
      <c r="CB377" s="14"/>
      <c r="CC377" s="49"/>
      <c r="CD377" s="49"/>
      <c r="CE377" s="14"/>
      <c r="CF377" s="14"/>
      <c r="CG377" s="49"/>
      <c r="CH377" s="49"/>
      <c r="CI377" s="49"/>
      <c r="CJ377" s="49"/>
      <c r="CK377" s="49"/>
      <c r="CL377" s="49"/>
      <c r="CM377" s="49"/>
      <c r="CN377" s="49"/>
      <c r="CO377" s="49"/>
      <c r="CP377" s="49"/>
      <c r="CQ377" s="49"/>
      <c r="CR377" s="49"/>
      <c r="CS377" s="49"/>
      <c r="CT377" s="49"/>
      <c r="CU377" s="49"/>
      <c r="CV377" s="49"/>
      <c r="CW377" s="49"/>
      <c r="CX377" s="49"/>
      <c r="CY377" s="14"/>
      <c r="CZ377" s="14"/>
      <c r="DA377" s="49"/>
      <c r="DB377" s="49"/>
      <c r="DC377" s="49"/>
      <c r="DD377" s="49"/>
      <c r="DE377" s="49"/>
      <c r="DF377" s="49"/>
      <c r="DG377" s="49"/>
      <c r="DH377" s="49"/>
      <c r="DI377" s="49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49"/>
      <c r="DU377" s="49"/>
      <c r="DV377" s="49"/>
      <c r="DW377" s="49"/>
      <c r="DX377" s="49"/>
      <c r="DY377" s="49"/>
      <c r="DZ377" s="49"/>
      <c r="EA377" s="49"/>
      <c r="EB377" s="49"/>
      <c r="EC377" s="49"/>
      <c r="ED377" s="49"/>
      <c r="EE377" s="49"/>
      <c r="EF377" s="49"/>
      <c r="EG377" s="49"/>
      <c r="EH377" s="49"/>
      <c r="EI377" s="49"/>
      <c r="EJ377" s="49"/>
      <c r="EK377" s="49"/>
      <c r="EL377" s="49"/>
      <c r="EM377" s="14"/>
      <c r="EN377" s="49"/>
      <c r="EO377" s="49"/>
      <c r="EP377" s="49"/>
      <c r="EQ377" s="49"/>
      <c r="ER377" s="49"/>
      <c r="ES377" s="49"/>
      <c r="ET377" s="49"/>
      <c r="EU377" s="49"/>
      <c r="EV377" s="49"/>
      <c r="EW377" s="49"/>
      <c r="EX377" s="49"/>
      <c r="EY377" s="49"/>
      <c r="EZ377" s="49"/>
      <c r="FA377" s="49"/>
      <c r="FB377" s="49"/>
      <c r="FC377" s="49"/>
      <c r="FD377" s="49"/>
      <c r="FE377" s="49"/>
      <c r="FF377" s="49"/>
      <c r="FG377" s="14"/>
      <c r="FH377" s="49"/>
      <c r="FI377" s="49"/>
      <c r="FJ377" s="14"/>
      <c r="FK377" s="42"/>
      <c r="FL377" s="42"/>
      <c r="FM377" s="42"/>
      <c r="FN377" s="42"/>
      <c r="FO377" s="42"/>
      <c r="FP377" s="42"/>
      <c r="FQ377" s="42"/>
      <c r="FR377" s="42"/>
      <c r="FS377" s="42"/>
      <c r="FT377" s="42"/>
      <c r="FU377" s="42"/>
      <c r="FV377" s="42"/>
      <c r="FW377" s="42"/>
      <c r="FX377" s="42"/>
      <c r="FY377" s="42"/>
      <c r="FZ377" s="44">
        <v>375</v>
      </c>
      <c r="GA377" s="44" t="str">
        <f t="shared" si="1332"/>
        <v>HJBCAGLI</v>
      </c>
      <c r="GB377" s="44" t="s">
        <v>160</v>
      </c>
      <c r="GC377" s="44" t="s">
        <v>159</v>
      </c>
      <c r="GD377" s="44" t="s">
        <v>146</v>
      </c>
      <c r="GE377" s="44" t="s">
        <v>163</v>
      </c>
      <c r="GF377" s="44" t="s">
        <v>145</v>
      </c>
      <c r="GG377" s="44" t="s">
        <v>149</v>
      </c>
      <c r="GH377" s="44" t="s">
        <v>152</v>
      </c>
      <c r="GI377" s="44" t="s">
        <v>150</v>
      </c>
      <c r="GJ377" s="100" t="str">
        <f t="shared" ref="GJ377:GQ377" si="1452">VLOOKUP(GB377,$FM$3:$FN$15,2,FALSE)</f>
        <v>Saudiarabien</v>
      </c>
      <c r="GK377" s="100" t="str">
        <f t="shared" si="1452"/>
        <v>Österrike</v>
      </c>
      <c r="GL377" s="100" t="str">
        <f t="shared" si="1452"/>
        <v>Qatar</v>
      </c>
      <c r="GM377" s="100" t="str">
        <f t="shared" si="1452"/>
        <v>Haiti</v>
      </c>
      <c r="GN377" s="100" t="str">
        <f t="shared" si="1452"/>
        <v>Sydkorea</v>
      </c>
      <c r="GO377" s="100" t="str">
        <f t="shared" si="1452"/>
        <v>Iran</v>
      </c>
      <c r="GP377" s="100" t="str">
        <f t="shared" si="1452"/>
        <v>Ghana</v>
      </c>
      <c r="GQ377" s="100" t="str">
        <f t="shared" si="1452"/>
        <v>Irak</v>
      </c>
      <c r="GR377" s="42" t="str">
        <f t="shared" si="1334"/>
        <v/>
      </c>
      <c r="GS377" s="42"/>
      <c r="GT377" s="42"/>
      <c r="GU377" s="42"/>
      <c r="GV377" s="42"/>
      <c r="GW377" s="42"/>
      <c r="GX377" s="42"/>
    </row>
    <row r="378" spans="1:206" ht="14.25" customHeight="1" x14ac:dyDescent="0.35">
      <c r="A378" s="42"/>
      <c r="B378" s="43"/>
      <c r="C378" s="43"/>
      <c r="D378" s="43"/>
      <c r="E378" s="44"/>
      <c r="F378" s="43"/>
      <c r="G378" s="44"/>
      <c r="H378" s="44"/>
      <c r="I378" s="44"/>
      <c r="J378" s="57"/>
      <c r="K378" s="58"/>
      <c r="L378" s="158"/>
      <c r="M378" s="46"/>
      <c r="N378" s="46"/>
      <c r="O378" s="42"/>
      <c r="P378" s="42"/>
      <c r="Q378" s="42"/>
      <c r="R378" s="42"/>
      <c r="S378" s="42"/>
      <c r="T378" s="42"/>
      <c r="U378" s="42"/>
      <c r="V378" s="43"/>
      <c r="W378" s="42"/>
      <c r="X378" s="44"/>
      <c r="Y378" s="44"/>
      <c r="Z378" s="44"/>
      <c r="AA378" s="44"/>
      <c r="AB378" s="47"/>
      <c r="AC378" s="48"/>
      <c r="AD378" s="42"/>
      <c r="AE378" s="14"/>
      <c r="AF378" s="14"/>
      <c r="AG378" s="14"/>
      <c r="AH378" s="14"/>
      <c r="AI378" s="44"/>
      <c r="AJ378" s="44"/>
      <c r="AK378" s="44"/>
      <c r="AL378" s="57"/>
      <c r="AM378" s="58"/>
      <c r="AN378" s="49"/>
      <c r="AO378" s="49"/>
      <c r="AP378" s="49"/>
      <c r="AQ378" s="49"/>
      <c r="AR378" s="49"/>
      <c r="AS378" s="49"/>
      <c r="AT378" s="49"/>
      <c r="AU378" s="49"/>
      <c r="AV378" s="49"/>
      <c r="AW378" s="49"/>
      <c r="AX378" s="49"/>
      <c r="AY378" s="49"/>
      <c r="AZ378" s="49"/>
      <c r="BA378" s="49"/>
      <c r="BB378" s="49"/>
      <c r="BC378" s="49"/>
      <c r="BD378" s="49"/>
      <c r="BE378" s="49"/>
      <c r="BF378" s="49"/>
      <c r="BG378" s="49"/>
      <c r="BH378" s="49"/>
      <c r="BI378" s="49"/>
      <c r="BJ378" s="49"/>
      <c r="BK378" s="49"/>
      <c r="BL378" s="49"/>
      <c r="BM378" s="49"/>
      <c r="BN378" s="49"/>
      <c r="BO378" s="49"/>
      <c r="BP378" s="49"/>
      <c r="BQ378" s="49"/>
      <c r="BR378" s="14"/>
      <c r="BS378" s="14"/>
      <c r="BT378" s="14"/>
      <c r="BU378" s="49"/>
      <c r="BV378" s="49"/>
      <c r="BW378" s="49"/>
      <c r="BX378" s="49"/>
      <c r="BY378" s="49"/>
      <c r="BZ378" s="49"/>
      <c r="CA378" s="49"/>
      <c r="CB378" s="14"/>
      <c r="CC378" s="49"/>
      <c r="CD378" s="49"/>
      <c r="CE378" s="14"/>
      <c r="CF378" s="14"/>
      <c r="CG378" s="49"/>
      <c r="CH378" s="49"/>
      <c r="CI378" s="49"/>
      <c r="CJ378" s="49"/>
      <c r="CK378" s="49"/>
      <c r="CL378" s="49"/>
      <c r="CM378" s="49"/>
      <c r="CN378" s="49"/>
      <c r="CO378" s="49"/>
      <c r="CP378" s="49"/>
      <c r="CQ378" s="49"/>
      <c r="CR378" s="49"/>
      <c r="CS378" s="49"/>
      <c r="CT378" s="49"/>
      <c r="CU378" s="49"/>
      <c r="CV378" s="49"/>
      <c r="CW378" s="49"/>
      <c r="CX378" s="49"/>
      <c r="CY378" s="14"/>
      <c r="CZ378" s="14"/>
      <c r="DA378" s="49"/>
      <c r="DB378" s="49"/>
      <c r="DC378" s="49"/>
      <c r="DD378" s="49"/>
      <c r="DE378" s="49"/>
      <c r="DF378" s="49"/>
      <c r="DG378" s="49"/>
      <c r="DH378" s="49"/>
      <c r="DI378" s="49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49"/>
      <c r="DU378" s="49"/>
      <c r="DV378" s="49"/>
      <c r="DW378" s="49"/>
      <c r="DX378" s="49"/>
      <c r="DY378" s="49"/>
      <c r="DZ378" s="49"/>
      <c r="EA378" s="49"/>
      <c r="EB378" s="49"/>
      <c r="EC378" s="49"/>
      <c r="ED378" s="49"/>
      <c r="EE378" s="49"/>
      <c r="EF378" s="49"/>
      <c r="EG378" s="49"/>
      <c r="EH378" s="49"/>
      <c r="EI378" s="49"/>
      <c r="EJ378" s="49"/>
      <c r="EK378" s="49"/>
      <c r="EL378" s="49"/>
      <c r="EM378" s="14"/>
      <c r="EN378" s="49"/>
      <c r="EO378" s="49"/>
      <c r="EP378" s="49"/>
      <c r="EQ378" s="49"/>
      <c r="ER378" s="49"/>
      <c r="ES378" s="49"/>
      <c r="ET378" s="49"/>
      <c r="EU378" s="49"/>
      <c r="EV378" s="49"/>
      <c r="EW378" s="49"/>
      <c r="EX378" s="49"/>
      <c r="EY378" s="49"/>
      <c r="EZ378" s="49"/>
      <c r="FA378" s="49"/>
      <c r="FB378" s="49"/>
      <c r="FC378" s="49"/>
      <c r="FD378" s="49"/>
      <c r="FE378" s="49"/>
      <c r="FF378" s="49"/>
      <c r="FG378" s="14"/>
      <c r="FH378" s="49"/>
      <c r="FI378" s="49"/>
      <c r="FJ378" s="14"/>
      <c r="FK378" s="42"/>
      <c r="FL378" s="42"/>
      <c r="FM378" s="42"/>
      <c r="FN378" s="42"/>
      <c r="FO378" s="42"/>
      <c r="FP378" s="42"/>
      <c r="FQ378" s="42"/>
      <c r="FR378" s="42"/>
      <c r="FS378" s="42"/>
      <c r="FT378" s="42"/>
      <c r="FU378" s="42"/>
      <c r="FV378" s="42"/>
      <c r="FW378" s="42"/>
      <c r="FX378" s="42"/>
      <c r="FY378" s="42"/>
      <c r="FZ378" s="44">
        <v>376</v>
      </c>
      <c r="GA378" s="44" t="str">
        <f t="shared" si="1332"/>
        <v>HJBCAGIK</v>
      </c>
      <c r="GB378" s="44" t="s">
        <v>160</v>
      </c>
      <c r="GC378" s="44" t="s">
        <v>159</v>
      </c>
      <c r="GD378" s="44" t="s">
        <v>146</v>
      </c>
      <c r="GE378" s="44" t="s">
        <v>163</v>
      </c>
      <c r="GF378" s="44" t="s">
        <v>145</v>
      </c>
      <c r="GG378" s="44" t="s">
        <v>149</v>
      </c>
      <c r="GH378" s="44" t="s">
        <v>150</v>
      </c>
      <c r="GI378" s="44" t="s">
        <v>151</v>
      </c>
      <c r="GJ378" s="100" t="str">
        <f t="shared" ref="GJ378:GQ378" si="1453">VLOOKUP(GB378,$FM$3:$FN$15,2,FALSE)</f>
        <v>Saudiarabien</v>
      </c>
      <c r="GK378" s="100" t="str">
        <f t="shared" si="1453"/>
        <v>Österrike</v>
      </c>
      <c r="GL378" s="100" t="str">
        <f t="shared" si="1453"/>
        <v>Qatar</v>
      </c>
      <c r="GM378" s="100" t="str">
        <f t="shared" si="1453"/>
        <v>Haiti</v>
      </c>
      <c r="GN378" s="100" t="str">
        <f t="shared" si="1453"/>
        <v>Sydkorea</v>
      </c>
      <c r="GO378" s="100" t="str">
        <f t="shared" si="1453"/>
        <v>Iran</v>
      </c>
      <c r="GP378" s="100" t="str">
        <f t="shared" si="1453"/>
        <v>Irak</v>
      </c>
      <c r="GQ378" s="100" t="str">
        <f t="shared" si="1453"/>
        <v>Uzbekistan</v>
      </c>
      <c r="GR378" s="42" t="str">
        <f t="shared" si="1334"/>
        <v/>
      </c>
      <c r="GS378" s="42"/>
      <c r="GT378" s="42"/>
      <c r="GU378" s="42"/>
      <c r="GV378" s="42"/>
      <c r="GW378" s="42"/>
      <c r="GX378" s="42"/>
    </row>
    <row r="379" spans="1:206" ht="14.25" customHeight="1" x14ac:dyDescent="0.35">
      <c r="A379" s="42"/>
      <c r="B379" s="43"/>
      <c r="C379" s="43"/>
      <c r="D379" s="43"/>
      <c r="E379" s="44"/>
      <c r="F379" s="43"/>
      <c r="G379" s="44"/>
      <c r="H379" s="44"/>
      <c r="I379" s="44"/>
      <c r="J379" s="57"/>
      <c r="K379" s="58"/>
      <c r="L379" s="158"/>
      <c r="M379" s="46"/>
      <c r="N379" s="46"/>
      <c r="O379" s="42"/>
      <c r="P379" s="42"/>
      <c r="Q379" s="42"/>
      <c r="R379" s="42"/>
      <c r="S379" s="42"/>
      <c r="T379" s="42"/>
      <c r="U379" s="42"/>
      <c r="V379" s="43"/>
      <c r="W379" s="42"/>
      <c r="X379" s="44"/>
      <c r="Y379" s="44"/>
      <c r="Z379" s="44"/>
      <c r="AA379" s="44"/>
      <c r="AB379" s="47"/>
      <c r="AC379" s="48"/>
      <c r="AD379" s="42"/>
      <c r="AE379" s="14"/>
      <c r="AF379" s="14"/>
      <c r="AG379" s="14"/>
      <c r="AH379" s="14"/>
      <c r="AI379" s="44"/>
      <c r="AJ379" s="44"/>
      <c r="AK379" s="44"/>
      <c r="AL379" s="57"/>
      <c r="AM379" s="58"/>
      <c r="AN379" s="49"/>
      <c r="AO379" s="49"/>
      <c r="AP379" s="49"/>
      <c r="AQ379" s="49"/>
      <c r="AR379" s="49"/>
      <c r="AS379" s="49"/>
      <c r="AT379" s="49"/>
      <c r="AU379" s="49"/>
      <c r="AV379" s="49"/>
      <c r="AW379" s="49"/>
      <c r="AX379" s="49"/>
      <c r="AY379" s="49"/>
      <c r="AZ379" s="49"/>
      <c r="BA379" s="49"/>
      <c r="BB379" s="49"/>
      <c r="BC379" s="49"/>
      <c r="BD379" s="49"/>
      <c r="BE379" s="49"/>
      <c r="BF379" s="49"/>
      <c r="BG379" s="49"/>
      <c r="BH379" s="49"/>
      <c r="BI379" s="49"/>
      <c r="BJ379" s="49"/>
      <c r="BK379" s="49"/>
      <c r="BL379" s="49"/>
      <c r="BM379" s="49"/>
      <c r="BN379" s="49"/>
      <c r="BO379" s="49"/>
      <c r="BP379" s="49"/>
      <c r="BQ379" s="49"/>
      <c r="BR379" s="14"/>
      <c r="BS379" s="14"/>
      <c r="BT379" s="14"/>
      <c r="BU379" s="49"/>
      <c r="BV379" s="49"/>
      <c r="BW379" s="49"/>
      <c r="BX379" s="49"/>
      <c r="BY379" s="49"/>
      <c r="BZ379" s="49"/>
      <c r="CA379" s="49"/>
      <c r="CB379" s="14"/>
      <c r="CC379" s="49"/>
      <c r="CD379" s="49"/>
      <c r="CE379" s="14"/>
      <c r="CF379" s="14"/>
      <c r="CG379" s="49"/>
      <c r="CH379" s="49"/>
      <c r="CI379" s="49"/>
      <c r="CJ379" s="49"/>
      <c r="CK379" s="49"/>
      <c r="CL379" s="49"/>
      <c r="CM379" s="49"/>
      <c r="CN379" s="49"/>
      <c r="CO379" s="49"/>
      <c r="CP379" s="49"/>
      <c r="CQ379" s="49"/>
      <c r="CR379" s="49"/>
      <c r="CS379" s="49"/>
      <c r="CT379" s="49"/>
      <c r="CU379" s="49"/>
      <c r="CV379" s="49"/>
      <c r="CW379" s="49"/>
      <c r="CX379" s="49"/>
      <c r="CY379" s="14"/>
      <c r="CZ379" s="14"/>
      <c r="DA379" s="49"/>
      <c r="DB379" s="49"/>
      <c r="DC379" s="49"/>
      <c r="DD379" s="49"/>
      <c r="DE379" s="49"/>
      <c r="DF379" s="49"/>
      <c r="DG379" s="49"/>
      <c r="DH379" s="49"/>
      <c r="DI379" s="49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49"/>
      <c r="DU379" s="49"/>
      <c r="DV379" s="49"/>
      <c r="DW379" s="49"/>
      <c r="DX379" s="49"/>
      <c r="DY379" s="49"/>
      <c r="DZ379" s="49"/>
      <c r="EA379" s="49"/>
      <c r="EB379" s="49"/>
      <c r="EC379" s="49"/>
      <c r="ED379" s="49"/>
      <c r="EE379" s="49"/>
      <c r="EF379" s="49"/>
      <c r="EG379" s="49"/>
      <c r="EH379" s="49"/>
      <c r="EI379" s="49"/>
      <c r="EJ379" s="49"/>
      <c r="EK379" s="49"/>
      <c r="EL379" s="49"/>
      <c r="EM379" s="14"/>
      <c r="EN379" s="49"/>
      <c r="EO379" s="49"/>
      <c r="EP379" s="49"/>
      <c r="EQ379" s="49"/>
      <c r="ER379" s="49"/>
      <c r="ES379" s="49"/>
      <c r="ET379" s="49"/>
      <c r="EU379" s="49"/>
      <c r="EV379" s="49"/>
      <c r="EW379" s="49"/>
      <c r="EX379" s="49"/>
      <c r="EY379" s="49"/>
      <c r="EZ379" s="49"/>
      <c r="FA379" s="49"/>
      <c r="FB379" s="49"/>
      <c r="FC379" s="49"/>
      <c r="FD379" s="49"/>
      <c r="FE379" s="49"/>
      <c r="FF379" s="49"/>
      <c r="FG379" s="14"/>
      <c r="FH379" s="49"/>
      <c r="FI379" s="49"/>
      <c r="FJ379" s="14"/>
      <c r="FK379" s="42"/>
      <c r="FL379" s="42"/>
      <c r="FM379" s="42"/>
      <c r="FN379" s="42"/>
      <c r="FO379" s="42"/>
      <c r="FP379" s="42"/>
      <c r="FQ379" s="42"/>
      <c r="FR379" s="42"/>
      <c r="FS379" s="42"/>
      <c r="FT379" s="42"/>
      <c r="FU379" s="42"/>
      <c r="FV379" s="42"/>
      <c r="FW379" s="42"/>
      <c r="FX379" s="42"/>
      <c r="FY379" s="42"/>
      <c r="FZ379" s="44">
        <v>377</v>
      </c>
      <c r="GA379" s="44" t="str">
        <f t="shared" si="1332"/>
        <v>IJBCAFLK</v>
      </c>
      <c r="GB379" s="44" t="s">
        <v>150</v>
      </c>
      <c r="GC379" s="44" t="s">
        <v>159</v>
      </c>
      <c r="GD379" s="44" t="s">
        <v>146</v>
      </c>
      <c r="GE379" s="44" t="s">
        <v>163</v>
      </c>
      <c r="GF379" s="44" t="s">
        <v>145</v>
      </c>
      <c r="GG379" s="44" t="s">
        <v>109</v>
      </c>
      <c r="GH379" s="44" t="s">
        <v>152</v>
      </c>
      <c r="GI379" s="44" t="s">
        <v>151</v>
      </c>
      <c r="GJ379" s="100" t="str">
        <f t="shared" ref="GJ379:GQ379" si="1454">VLOOKUP(GB379,$FM$3:$FN$15,2,FALSE)</f>
        <v>Irak</v>
      </c>
      <c r="GK379" s="100" t="str">
        <f t="shared" si="1454"/>
        <v>Österrike</v>
      </c>
      <c r="GL379" s="100" t="str">
        <f t="shared" si="1454"/>
        <v>Qatar</v>
      </c>
      <c r="GM379" s="100" t="str">
        <f t="shared" si="1454"/>
        <v>Haiti</v>
      </c>
      <c r="GN379" s="100" t="str">
        <f t="shared" si="1454"/>
        <v>Sydkorea</v>
      </c>
      <c r="GO379" s="100" t="str">
        <f t="shared" si="1454"/>
        <v>Sverige</v>
      </c>
      <c r="GP379" s="100" t="str">
        <f t="shared" si="1454"/>
        <v>Ghana</v>
      </c>
      <c r="GQ379" s="100" t="str">
        <f t="shared" si="1454"/>
        <v>Uzbekistan</v>
      </c>
      <c r="GR379" s="42" t="str">
        <f t="shared" si="1334"/>
        <v/>
      </c>
      <c r="GS379" s="42"/>
      <c r="GT379" s="42"/>
      <c r="GU379" s="42"/>
      <c r="GV379" s="42"/>
      <c r="GW379" s="42"/>
      <c r="GX379" s="42"/>
    </row>
    <row r="380" spans="1:206" ht="14.25" customHeight="1" x14ac:dyDescent="0.35">
      <c r="A380" s="42"/>
      <c r="B380" s="43"/>
      <c r="C380" s="43"/>
      <c r="D380" s="43"/>
      <c r="E380" s="44"/>
      <c r="F380" s="43"/>
      <c r="G380" s="44"/>
      <c r="H380" s="44"/>
      <c r="I380" s="44"/>
      <c r="J380" s="57"/>
      <c r="K380" s="58"/>
      <c r="L380" s="158"/>
      <c r="M380" s="46"/>
      <c r="N380" s="46"/>
      <c r="O380" s="42"/>
      <c r="P380" s="42"/>
      <c r="Q380" s="42"/>
      <c r="R380" s="42"/>
      <c r="S380" s="42"/>
      <c r="T380" s="42"/>
      <c r="U380" s="42"/>
      <c r="V380" s="43"/>
      <c r="W380" s="42"/>
      <c r="X380" s="44"/>
      <c r="Y380" s="44"/>
      <c r="Z380" s="44"/>
      <c r="AA380" s="44"/>
      <c r="AB380" s="47"/>
      <c r="AC380" s="48"/>
      <c r="AD380" s="42"/>
      <c r="AE380" s="14"/>
      <c r="AF380" s="14"/>
      <c r="AG380" s="14"/>
      <c r="AH380" s="14"/>
      <c r="AI380" s="44"/>
      <c r="AJ380" s="44"/>
      <c r="AK380" s="44"/>
      <c r="AL380" s="57"/>
      <c r="AM380" s="58"/>
      <c r="AN380" s="49"/>
      <c r="AO380" s="49"/>
      <c r="AP380" s="49"/>
      <c r="AQ380" s="49"/>
      <c r="AR380" s="49"/>
      <c r="AS380" s="49"/>
      <c r="AT380" s="49"/>
      <c r="AU380" s="49"/>
      <c r="AV380" s="49"/>
      <c r="AW380" s="49"/>
      <c r="AX380" s="49"/>
      <c r="AY380" s="49"/>
      <c r="AZ380" s="49"/>
      <c r="BA380" s="49"/>
      <c r="BB380" s="49"/>
      <c r="BC380" s="49"/>
      <c r="BD380" s="49"/>
      <c r="BE380" s="49"/>
      <c r="BF380" s="49"/>
      <c r="BG380" s="49"/>
      <c r="BH380" s="49"/>
      <c r="BI380" s="49"/>
      <c r="BJ380" s="49"/>
      <c r="BK380" s="49"/>
      <c r="BL380" s="49"/>
      <c r="BM380" s="49"/>
      <c r="BN380" s="49"/>
      <c r="BO380" s="49"/>
      <c r="BP380" s="49"/>
      <c r="BQ380" s="49"/>
      <c r="BR380" s="14"/>
      <c r="BS380" s="14"/>
      <c r="BT380" s="14"/>
      <c r="BU380" s="49"/>
      <c r="BV380" s="49"/>
      <c r="BW380" s="49"/>
      <c r="BX380" s="49"/>
      <c r="BY380" s="49"/>
      <c r="BZ380" s="49"/>
      <c r="CA380" s="49"/>
      <c r="CB380" s="14"/>
      <c r="CC380" s="49"/>
      <c r="CD380" s="49"/>
      <c r="CE380" s="14"/>
      <c r="CF380" s="14"/>
      <c r="CG380" s="49"/>
      <c r="CH380" s="49"/>
      <c r="CI380" s="49"/>
      <c r="CJ380" s="49"/>
      <c r="CK380" s="49"/>
      <c r="CL380" s="49"/>
      <c r="CM380" s="49"/>
      <c r="CN380" s="49"/>
      <c r="CO380" s="49"/>
      <c r="CP380" s="49"/>
      <c r="CQ380" s="49"/>
      <c r="CR380" s="49"/>
      <c r="CS380" s="49"/>
      <c r="CT380" s="49"/>
      <c r="CU380" s="49"/>
      <c r="CV380" s="49"/>
      <c r="CW380" s="49"/>
      <c r="CX380" s="49"/>
      <c r="CY380" s="14"/>
      <c r="CZ380" s="14"/>
      <c r="DA380" s="49"/>
      <c r="DB380" s="49"/>
      <c r="DC380" s="49"/>
      <c r="DD380" s="49"/>
      <c r="DE380" s="49"/>
      <c r="DF380" s="49"/>
      <c r="DG380" s="49"/>
      <c r="DH380" s="49"/>
      <c r="DI380" s="49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49"/>
      <c r="DU380" s="49"/>
      <c r="DV380" s="49"/>
      <c r="DW380" s="49"/>
      <c r="DX380" s="49"/>
      <c r="DY380" s="49"/>
      <c r="DZ380" s="49"/>
      <c r="EA380" s="49"/>
      <c r="EB380" s="49"/>
      <c r="EC380" s="49"/>
      <c r="ED380" s="49"/>
      <c r="EE380" s="49"/>
      <c r="EF380" s="49"/>
      <c r="EG380" s="49"/>
      <c r="EH380" s="49"/>
      <c r="EI380" s="49"/>
      <c r="EJ380" s="49"/>
      <c r="EK380" s="49"/>
      <c r="EL380" s="49"/>
      <c r="EM380" s="14"/>
      <c r="EN380" s="49"/>
      <c r="EO380" s="49"/>
      <c r="EP380" s="49"/>
      <c r="EQ380" s="49"/>
      <c r="ER380" s="49"/>
      <c r="ES380" s="49"/>
      <c r="ET380" s="49"/>
      <c r="EU380" s="49"/>
      <c r="EV380" s="49"/>
      <c r="EW380" s="49"/>
      <c r="EX380" s="49"/>
      <c r="EY380" s="49"/>
      <c r="EZ380" s="49"/>
      <c r="FA380" s="49"/>
      <c r="FB380" s="49"/>
      <c r="FC380" s="49"/>
      <c r="FD380" s="49"/>
      <c r="FE380" s="49"/>
      <c r="FF380" s="49"/>
      <c r="FG380" s="14"/>
      <c r="FH380" s="49"/>
      <c r="FI380" s="49"/>
      <c r="FJ380" s="14"/>
      <c r="FK380" s="42"/>
      <c r="FL380" s="42"/>
      <c r="FM380" s="42"/>
      <c r="FN380" s="42"/>
      <c r="FO380" s="42"/>
      <c r="FP380" s="42"/>
      <c r="FQ380" s="42"/>
      <c r="FR380" s="42"/>
      <c r="FS380" s="42"/>
      <c r="FT380" s="42"/>
      <c r="FU380" s="42"/>
      <c r="FV380" s="42"/>
      <c r="FW380" s="42"/>
      <c r="FX380" s="42"/>
      <c r="FY380" s="42"/>
      <c r="FZ380" s="44">
        <v>378</v>
      </c>
      <c r="GA380" s="44" t="str">
        <f t="shared" si="1332"/>
        <v>HJBCAFLK</v>
      </c>
      <c r="GB380" s="44" t="s">
        <v>160</v>
      </c>
      <c r="GC380" s="44" t="s">
        <v>159</v>
      </c>
      <c r="GD380" s="44" t="s">
        <v>146</v>
      </c>
      <c r="GE380" s="44" t="s">
        <v>163</v>
      </c>
      <c r="GF380" s="44" t="s">
        <v>145</v>
      </c>
      <c r="GG380" s="44" t="s">
        <v>109</v>
      </c>
      <c r="GH380" s="44" t="s">
        <v>152</v>
      </c>
      <c r="GI380" s="44" t="s">
        <v>151</v>
      </c>
      <c r="GJ380" s="100" t="str">
        <f t="shared" ref="GJ380:GQ380" si="1455">VLOOKUP(GB380,$FM$3:$FN$15,2,FALSE)</f>
        <v>Saudiarabien</v>
      </c>
      <c r="GK380" s="100" t="str">
        <f t="shared" si="1455"/>
        <v>Österrike</v>
      </c>
      <c r="GL380" s="100" t="str">
        <f t="shared" si="1455"/>
        <v>Qatar</v>
      </c>
      <c r="GM380" s="100" t="str">
        <f t="shared" si="1455"/>
        <v>Haiti</v>
      </c>
      <c r="GN380" s="100" t="str">
        <f t="shared" si="1455"/>
        <v>Sydkorea</v>
      </c>
      <c r="GO380" s="100" t="str">
        <f t="shared" si="1455"/>
        <v>Sverige</v>
      </c>
      <c r="GP380" s="100" t="str">
        <f t="shared" si="1455"/>
        <v>Ghana</v>
      </c>
      <c r="GQ380" s="100" t="str">
        <f t="shared" si="1455"/>
        <v>Uzbekistan</v>
      </c>
      <c r="GR380" s="42" t="str">
        <f t="shared" si="1334"/>
        <v/>
      </c>
      <c r="GS380" s="42"/>
      <c r="GT380" s="42"/>
      <c r="GU380" s="42"/>
      <c r="GV380" s="42"/>
      <c r="GW380" s="42"/>
      <c r="GX380" s="42"/>
    </row>
    <row r="381" spans="1:206" ht="14.25" customHeight="1" x14ac:dyDescent="0.35">
      <c r="A381" s="42"/>
      <c r="B381" s="43"/>
      <c r="C381" s="43"/>
      <c r="D381" s="43"/>
      <c r="E381" s="44"/>
      <c r="F381" s="43"/>
      <c r="G381" s="44"/>
      <c r="H381" s="44"/>
      <c r="I381" s="44"/>
      <c r="J381" s="57"/>
      <c r="K381" s="58"/>
      <c r="L381" s="158"/>
      <c r="M381" s="46"/>
      <c r="N381" s="46"/>
      <c r="O381" s="42"/>
      <c r="P381" s="42"/>
      <c r="Q381" s="42"/>
      <c r="R381" s="42"/>
      <c r="S381" s="42"/>
      <c r="T381" s="42"/>
      <c r="U381" s="42"/>
      <c r="V381" s="43"/>
      <c r="W381" s="42"/>
      <c r="X381" s="44"/>
      <c r="Y381" s="44"/>
      <c r="Z381" s="44"/>
      <c r="AA381" s="44"/>
      <c r="AB381" s="47"/>
      <c r="AC381" s="48"/>
      <c r="AD381" s="42"/>
      <c r="AE381" s="14"/>
      <c r="AF381" s="14"/>
      <c r="AG381" s="14"/>
      <c r="AH381" s="14"/>
      <c r="AI381" s="44"/>
      <c r="AJ381" s="44"/>
      <c r="AK381" s="44"/>
      <c r="AL381" s="57"/>
      <c r="AM381" s="58"/>
      <c r="AN381" s="49"/>
      <c r="AO381" s="49"/>
      <c r="AP381" s="49"/>
      <c r="AQ381" s="49"/>
      <c r="AR381" s="49"/>
      <c r="AS381" s="49"/>
      <c r="AT381" s="49"/>
      <c r="AU381" s="49"/>
      <c r="AV381" s="49"/>
      <c r="AW381" s="49"/>
      <c r="AX381" s="49"/>
      <c r="AY381" s="49"/>
      <c r="AZ381" s="49"/>
      <c r="BA381" s="49"/>
      <c r="BB381" s="49"/>
      <c r="BC381" s="49"/>
      <c r="BD381" s="49"/>
      <c r="BE381" s="49"/>
      <c r="BF381" s="49"/>
      <c r="BG381" s="49"/>
      <c r="BH381" s="49"/>
      <c r="BI381" s="49"/>
      <c r="BJ381" s="49"/>
      <c r="BK381" s="49"/>
      <c r="BL381" s="49"/>
      <c r="BM381" s="49"/>
      <c r="BN381" s="49"/>
      <c r="BO381" s="49"/>
      <c r="BP381" s="49"/>
      <c r="BQ381" s="49"/>
      <c r="BR381" s="14"/>
      <c r="BS381" s="14"/>
      <c r="BT381" s="14"/>
      <c r="BU381" s="49"/>
      <c r="BV381" s="49"/>
      <c r="BW381" s="49"/>
      <c r="BX381" s="49"/>
      <c r="BY381" s="49"/>
      <c r="BZ381" s="49"/>
      <c r="CA381" s="49"/>
      <c r="CB381" s="14"/>
      <c r="CC381" s="49"/>
      <c r="CD381" s="49"/>
      <c r="CE381" s="14"/>
      <c r="CF381" s="14"/>
      <c r="CG381" s="49"/>
      <c r="CH381" s="49"/>
      <c r="CI381" s="49"/>
      <c r="CJ381" s="49"/>
      <c r="CK381" s="49"/>
      <c r="CL381" s="49"/>
      <c r="CM381" s="49"/>
      <c r="CN381" s="49"/>
      <c r="CO381" s="49"/>
      <c r="CP381" s="49"/>
      <c r="CQ381" s="49"/>
      <c r="CR381" s="49"/>
      <c r="CS381" s="49"/>
      <c r="CT381" s="49"/>
      <c r="CU381" s="49"/>
      <c r="CV381" s="49"/>
      <c r="CW381" s="49"/>
      <c r="CX381" s="49"/>
      <c r="CY381" s="14"/>
      <c r="CZ381" s="14"/>
      <c r="DA381" s="49"/>
      <c r="DB381" s="49"/>
      <c r="DC381" s="49"/>
      <c r="DD381" s="49"/>
      <c r="DE381" s="49"/>
      <c r="DF381" s="49"/>
      <c r="DG381" s="49"/>
      <c r="DH381" s="49"/>
      <c r="DI381" s="49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49"/>
      <c r="DU381" s="49"/>
      <c r="DV381" s="49"/>
      <c r="DW381" s="49"/>
      <c r="DX381" s="49"/>
      <c r="DY381" s="49"/>
      <c r="DZ381" s="49"/>
      <c r="EA381" s="49"/>
      <c r="EB381" s="49"/>
      <c r="EC381" s="49"/>
      <c r="ED381" s="49"/>
      <c r="EE381" s="49"/>
      <c r="EF381" s="49"/>
      <c r="EG381" s="49"/>
      <c r="EH381" s="49"/>
      <c r="EI381" s="49"/>
      <c r="EJ381" s="49"/>
      <c r="EK381" s="49"/>
      <c r="EL381" s="49"/>
      <c r="EM381" s="14"/>
      <c r="EN381" s="49"/>
      <c r="EO381" s="49"/>
      <c r="EP381" s="49"/>
      <c r="EQ381" s="49"/>
      <c r="ER381" s="49"/>
      <c r="ES381" s="49"/>
      <c r="ET381" s="49"/>
      <c r="EU381" s="49"/>
      <c r="EV381" s="49"/>
      <c r="EW381" s="49"/>
      <c r="EX381" s="49"/>
      <c r="EY381" s="49"/>
      <c r="EZ381" s="49"/>
      <c r="FA381" s="49"/>
      <c r="FB381" s="49"/>
      <c r="FC381" s="49"/>
      <c r="FD381" s="49"/>
      <c r="FE381" s="49"/>
      <c r="FF381" s="49"/>
      <c r="FG381" s="14"/>
      <c r="FH381" s="49"/>
      <c r="FI381" s="49"/>
      <c r="FJ381" s="14"/>
      <c r="FK381" s="42"/>
      <c r="FL381" s="42"/>
      <c r="FM381" s="42"/>
      <c r="FN381" s="42"/>
      <c r="FO381" s="42"/>
      <c r="FP381" s="42"/>
      <c r="FQ381" s="42"/>
      <c r="FR381" s="42"/>
      <c r="FS381" s="42"/>
      <c r="FT381" s="42"/>
      <c r="FU381" s="42"/>
      <c r="FV381" s="42"/>
      <c r="FW381" s="42"/>
      <c r="FX381" s="42"/>
      <c r="FY381" s="42"/>
      <c r="FZ381" s="44">
        <v>379</v>
      </c>
      <c r="GA381" s="44" t="str">
        <f t="shared" si="1332"/>
        <v>HIBCAFLK</v>
      </c>
      <c r="GB381" s="44" t="s">
        <v>160</v>
      </c>
      <c r="GC381" s="44" t="s">
        <v>150</v>
      </c>
      <c r="GD381" s="44" t="s">
        <v>146</v>
      </c>
      <c r="GE381" s="44" t="s">
        <v>163</v>
      </c>
      <c r="GF381" s="44" t="s">
        <v>145</v>
      </c>
      <c r="GG381" s="44" t="s">
        <v>109</v>
      </c>
      <c r="GH381" s="44" t="s">
        <v>152</v>
      </c>
      <c r="GI381" s="44" t="s">
        <v>151</v>
      </c>
      <c r="GJ381" s="100" t="str">
        <f t="shared" ref="GJ381:GQ381" si="1456">VLOOKUP(GB381,$FM$3:$FN$15,2,FALSE)</f>
        <v>Saudiarabien</v>
      </c>
      <c r="GK381" s="100" t="str">
        <f t="shared" si="1456"/>
        <v>Irak</v>
      </c>
      <c r="GL381" s="100" t="str">
        <f t="shared" si="1456"/>
        <v>Qatar</v>
      </c>
      <c r="GM381" s="100" t="str">
        <f t="shared" si="1456"/>
        <v>Haiti</v>
      </c>
      <c r="GN381" s="100" t="str">
        <f t="shared" si="1456"/>
        <v>Sydkorea</v>
      </c>
      <c r="GO381" s="100" t="str">
        <f t="shared" si="1456"/>
        <v>Sverige</v>
      </c>
      <c r="GP381" s="100" t="str">
        <f t="shared" si="1456"/>
        <v>Ghana</v>
      </c>
      <c r="GQ381" s="100" t="str">
        <f t="shared" si="1456"/>
        <v>Uzbekistan</v>
      </c>
      <c r="GR381" s="42" t="str">
        <f t="shared" si="1334"/>
        <v/>
      </c>
      <c r="GS381" s="42"/>
      <c r="GT381" s="42"/>
      <c r="GU381" s="42"/>
      <c r="GV381" s="42"/>
      <c r="GW381" s="42"/>
      <c r="GX381" s="42"/>
    </row>
    <row r="382" spans="1:206" ht="14.25" customHeight="1" x14ac:dyDescent="0.35">
      <c r="A382" s="42"/>
      <c r="B382" s="43"/>
      <c r="C382" s="43"/>
      <c r="D382" s="43"/>
      <c r="E382" s="44"/>
      <c r="F382" s="43"/>
      <c r="G382" s="44"/>
      <c r="H382" s="44"/>
      <c r="I382" s="44"/>
      <c r="J382" s="57"/>
      <c r="K382" s="58"/>
      <c r="L382" s="158"/>
      <c r="M382" s="46"/>
      <c r="N382" s="46"/>
      <c r="O382" s="42"/>
      <c r="P382" s="42"/>
      <c r="Q382" s="42"/>
      <c r="R382" s="42"/>
      <c r="S382" s="42"/>
      <c r="T382" s="42"/>
      <c r="U382" s="42"/>
      <c r="V382" s="43"/>
      <c r="W382" s="42"/>
      <c r="X382" s="44"/>
      <c r="Y382" s="44"/>
      <c r="Z382" s="44"/>
      <c r="AA382" s="44"/>
      <c r="AB382" s="47"/>
      <c r="AC382" s="48"/>
      <c r="AD382" s="42"/>
      <c r="AE382" s="14"/>
      <c r="AF382" s="14"/>
      <c r="AG382" s="14"/>
      <c r="AH382" s="14"/>
      <c r="AI382" s="44"/>
      <c r="AJ382" s="44"/>
      <c r="AK382" s="44"/>
      <c r="AL382" s="57"/>
      <c r="AM382" s="58"/>
      <c r="AN382" s="49"/>
      <c r="AO382" s="49"/>
      <c r="AP382" s="49"/>
      <c r="AQ382" s="49"/>
      <c r="AR382" s="49"/>
      <c r="AS382" s="49"/>
      <c r="AT382" s="49"/>
      <c r="AU382" s="49"/>
      <c r="AV382" s="49"/>
      <c r="AW382" s="49"/>
      <c r="AX382" s="49"/>
      <c r="AY382" s="49"/>
      <c r="AZ382" s="49"/>
      <c r="BA382" s="49"/>
      <c r="BB382" s="49"/>
      <c r="BC382" s="49"/>
      <c r="BD382" s="49"/>
      <c r="BE382" s="49"/>
      <c r="BF382" s="49"/>
      <c r="BG382" s="49"/>
      <c r="BH382" s="49"/>
      <c r="BI382" s="49"/>
      <c r="BJ382" s="49"/>
      <c r="BK382" s="49"/>
      <c r="BL382" s="49"/>
      <c r="BM382" s="49"/>
      <c r="BN382" s="49"/>
      <c r="BO382" s="49"/>
      <c r="BP382" s="49"/>
      <c r="BQ382" s="49"/>
      <c r="BR382" s="14"/>
      <c r="BS382" s="14"/>
      <c r="BT382" s="14"/>
      <c r="BU382" s="49"/>
      <c r="BV382" s="49"/>
      <c r="BW382" s="49"/>
      <c r="BX382" s="49"/>
      <c r="BY382" s="49"/>
      <c r="BZ382" s="49"/>
      <c r="CA382" s="49"/>
      <c r="CB382" s="14"/>
      <c r="CC382" s="49"/>
      <c r="CD382" s="49"/>
      <c r="CE382" s="14"/>
      <c r="CF382" s="14"/>
      <c r="CG382" s="49"/>
      <c r="CH382" s="49"/>
      <c r="CI382" s="49"/>
      <c r="CJ382" s="49"/>
      <c r="CK382" s="49"/>
      <c r="CL382" s="49"/>
      <c r="CM382" s="49"/>
      <c r="CN382" s="49"/>
      <c r="CO382" s="49"/>
      <c r="CP382" s="49"/>
      <c r="CQ382" s="49"/>
      <c r="CR382" s="49"/>
      <c r="CS382" s="49"/>
      <c r="CT382" s="49"/>
      <c r="CU382" s="49"/>
      <c r="CV382" s="49"/>
      <c r="CW382" s="49"/>
      <c r="CX382" s="49"/>
      <c r="CY382" s="14"/>
      <c r="CZ382" s="14"/>
      <c r="DA382" s="49"/>
      <c r="DB382" s="49"/>
      <c r="DC382" s="49"/>
      <c r="DD382" s="49"/>
      <c r="DE382" s="49"/>
      <c r="DF382" s="49"/>
      <c r="DG382" s="49"/>
      <c r="DH382" s="49"/>
      <c r="DI382" s="49"/>
      <c r="DJ382" s="14"/>
      <c r="DK382" s="14"/>
      <c r="DL382" s="14"/>
      <c r="DM382" s="14"/>
      <c r="DN382" s="14"/>
      <c r="DO382" s="14"/>
      <c r="DP382" s="14"/>
      <c r="DQ382" s="14"/>
      <c r="DR382" s="14"/>
      <c r="DS382" s="14"/>
      <c r="DT382" s="49"/>
      <c r="DU382" s="49"/>
      <c r="DV382" s="49"/>
      <c r="DW382" s="49"/>
      <c r="DX382" s="49"/>
      <c r="DY382" s="49"/>
      <c r="DZ382" s="49"/>
      <c r="EA382" s="49"/>
      <c r="EB382" s="49"/>
      <c r="EC382" s="49"/>
      <c r="ED382" s="49"/>
      <c r="EE382" s="49"/>
      <c r="EF382" s="49"/>
      <c r="EG382" s="49"/>
      <c r="EH382" s="49"/>
      <c r="EI382" s="49"/>
      <c r="EJ382" s="49"/>
      <c r="EK382" s="49"/>
      <c r="EL382" s="49"/>
      <c r="EM382" s="14"/>
      <c r="EN382" s="49"/>
      <c r="EO382" s="49"/>
      <c r="EP382" s="49"/>
      <c r="EQ382" s="49"/>
      <c r="ER382" s="49"/>
      <c r="ES382" s="49"/>
      <c r="ET382" s="49"/>
      <c r="EU382" s="49"/>
      <c r="EV382" s="49"/>
      <c r="EW382" s="49"/>
      <c r="EX382" s="49"/>
      <c r="EY382" s="49"/>
      <c r="EZ382" s="49"/>
      <c r="FA382" s="49"/>
      <c r="FB382" s="49"/>
      <c r="FC382" s="49"/>
      <c r="FD382" s="49"/>
      <c r="FE382" s="49"/>
      <c r="FF382" s="49"/>
      <c r="FG382" s="14"/>
      <c r="FH382" s="49"/>
      <c r="FI382" s="49"/>
      <c r="FJ382" s="14"/>
      <c r="FK382" s="42"/>
      <c r="FL382" s="42"/>
      <c r="FM382" s="42"/>
      <c r="FN382" s="42"/>
      <c r="FO382" s="42"/>
      <c r="FP382" s="42"/>
      <c r="FQ382" s="42"/>
      <c r="FR382" s="42"/>
      <c r="FS382" s="42"/>
      <c r="FT382" s="42"/>
      <c r="FU382" s="42"/>
      <c r="FV382" s="42"/>
      <c r="FW382" s="42"/>
      <c r="FX382" s="42"/>
      <c r="FY382" s="42"/>
      <c r="FZ382" s="44">
        <v>380</v>
      </c>
      <c r="GA382" s="44" t="str">
        <f t="shared" si="1332"/>
        <v>HJBCAFLI</v>
      </c>
      <c r="GB382" s="44" t="s">
        <v>160</v>
      </c>
      <c r="GC382" s="44" t="s">
        <v>159</v>
      </c>
      <c r="GD382" s="44" t="s">
        <v>146</v>
      </c>
      <c r="GE382" s="44" t="s">
        <v>163</v>
      </c>
      <c r="GF382" s="44" t="s">
        <v>145</v>
      </c>
      <c r="GG382" s="44" t="s">
        <v>109</v>
      </c>
      <c r="GH382" s="44" t="s">
        <v>152</v>
      </c>
      <c r="GI382" s="44" t="s">
        <v>150</v>
      </c>
      <c r="GJ382" s="100" t="str">
        <f t="shared" ref="GJ382:GQ382" si="1457">VLOOKUP(GB382,$FM$3:$FN$15,2,FALSE)</f>
        <v>Saudiarabien</v>
      </c>
      <c r="GK382" s="100" t="str">
        <f t="shared" si="1457"/>
        <v>Österrike</v>
      </c>
      <c r="GL382" s="100" t="str">
        <f t="shared" si="1457"/>
        <v>Qatar</v>
      </c>
      <c r="GM382" s="100" t="str">
        <f t="shared" si="1457"/>
        <v>Haiti</v>
      </c>
      <c r="GN382" s="100" t="str">
        <f t="shared" si="1457"/>
        <v>Sydkorea</v>
      </c>
      <c r="GO382" s="100" t="str">
        <f t="shared" si="1457"/>
        <v>Sverige</v>
      </c>
      <c r="GP382" s="100" t="str">
        <f t="shared" si="1457"/>
        <v>Ghana</v>
      </c>
      <c r="GQ382" s="100" t="str">
        <f t="shared" si="1457"/>
        <v>Irak</v>
      </c>
      <c r="GR382" s="42" t="str">
        <f t="shared" si="1334"/>
        <v/>
      </c>
      <c r="GS382" s="42"/>
      <c r="GT382" s="42"/>
      <c r="GU382" s="42"/>
      <c r="GV382" s="42"/>
      <c r="GW382" s="42"/>
      <c r="GX382" s="42"/>
    </row>
    <row r="383" spans="1:206" ht="14.25" customHeight="1" x14ac:dyDescent="0.35">
      <c r="A383" s="42"/>
      <c r="B383" s="43"/>
      <c r="C383" s="43"/>
      <c r="D383" s="43"/>
      <c r="E383" s="44"/>
      <c r="F383" s="43"/>
      <c r="G383" s="44"/>
      <c r="H383" s="44"/>
      <c r="I383" s="44"/>
      <c r="J383" s="57"/>
      <c r="K383" s="58"/>
      <c r="L383" s="158"/>
      <c r="M383" s="46"/>
      <c r="N383" s="46"/>
      <c r="O383" s="42"/>
      <c r="P383" s="42"/>
      <c r="Q383" s="42"/>
      <c r="R383" s="42"/>
      <c r="S383" s="42"/>
      <c r="T383" s="42"/>
      <c r="U383" s="42"/>
      <c r="V383" s="43"/>
      <c r="W383" s="42"/>
      <c r="X383" s="44"/>
      <c r="Y383" s="44"/>
      <c r="Z383" s="44"/>
      <c r="AA383" s="44"/>
      <c r="AB383" s="47"/>
      <c r="AC383" s="48"/>
      <c r="AD383" s="42"/>
      <c r="AE383" s="14"/>
      <c r="AF383" s="14"/>
      <c r="AG383" s="14"/>
      <c r="AH383" s="14"/>
      <c r="AI383" s="44"/>
      <c r="AJ383" s="44"/>
      <c r="AK383" s="44"/>
      <c r="AL383" s="57"/>
      <c r="AM383" s="58"/>
      <c r="AN383" s="49"/>
      <c r="AO383" s="49"/>
      <c r="AP383" s="49"/>
      <c r="AQ383" s="49"/>
      <c r="AR383" s="49"/>
      <c r="AS383" s="49"/>
      <c r="AT383" s="49"/>
      <c r="AU383" s="49"/>
      <c r="AV383" s="49"/>
      <c r="AW383" s="49"/>
      <c r="AX383" s="49"/>
      <c r="AY383" s="49"/>
      <c r="AZ383" s="49"/>
      <c r="BA383" s="49"/>
      <c r="BB383" s="49"/>
      <c r="BC383" s="49"/>
      <c r="BD383" s="49"/>
      <c r="BE383" s="49"/>
      <c r="BF383" s="49"/>
      <c r="BG383" s="49"/>
      <c r="BH383" s="49"/>
      <c r="BI383" s="49"/>
      <c r="BJ383" s="49"/>
      <c r="BK383" s="49"/>
      <c r="BL383" s="49"/>
      <c r="BM383" s="49"/>
      <c r="BN383" s="49"/>
      <c r="BO383" s="49"/>
      <c r="BP383" s="49"/>
      <c r="BQ383" s="49"/>
      <c r="BR383" s="14"/>
      <c r="BS383" s="14"/>
      <c r="BT383" s="14"/>
      <c r="BU383" s="49"/>
      <c r="BV383" s="49"/>
      <c r="BW383" s="49"/>
      <c r="BX383" s="49"/>
      <c r="BY383" s="49"/>
      <c r="BZ383" s="49"/>
      <c r="CA383" s="49"/>
      <c r="CB383" s="14"/>
      <c r="CC383" s="49"/>
      <c r="CD383" s="49"/>
      <c r="CE383" s="14"/>
      <c r="CF383" s="14"/>
      <c r="CG383" s="49"/>
      <c r="CH383" s="49"/>
      <c r="CI383" s="49"/>
      <c r="CJ383" s="49"/>
      <c r="CK383" s="49"/>
      <c r="CL383" s="49"/>
      <c r="CM383" s="49"/>
      <c r="CN383" s="49"/>
      <c r="CO383" s="49"/>
      <c r="CP383" s="49"/>
      <c r="CQ383" s="49"/>
      <c r="CR383" s="49"/>
      <c r="CS383" s="49"/>
      <c r="CT383" s="49"/>
      <c r="CU383" s="49"/>
      <c r="CV383" s="49"/>
      <c r="CW383" s="49"/>
      <c r="CX383" s="49"/>
      <c r="CY383" s="14"/>
      <c r="CZ383" s="14"/>
      <c r="DA383" s="49"/>
      <c r="DB383" s="49"/>
      <c r="DC383" s="49"/>
      <c r="DD383" s="49"/>
      <c r="DE383" s="49"/>
      <c r="DF383" s="49"/>
      <c r="DG383" s="49"/>
      <c r="DH383" s="49"/>
      <c r="DI383" s="49"/>
      <c r="DJ383" s="14"/>
      <c r="DK383" s="14"/>
      <c r="DL383" s="14"/>
      <c r="DM383" s="14"/>
      <c r="DN383" s="14"/>
      <c r="DO383" s="14"/>
      <c r="DP383" s="14"/>
      <c r="DQ383" s="14"/>
      <c r="DR383" s="14"/>
      <c r="DS383" s="14"/>
      <c r="DT383" s="49"/>
      <c r="DU383" s="49"/>
      <c r="DV383" s="49"/>
      <c r="DW383" s="49"/>
      <c r="DX383" s="49"/>
      <c r="DY383" s="49"/>
      <c r="DZ383" s="49"/>
      <c r="EA383" s="49"/>
      <c r="EB383" s="49"/>
      <c r="EC383" s="49"/>
      <c r="ED383" s="49"/>
      <c r="EE383" s="49"/>
      <c r="EF383" s="49"/>
      <c r="EG383" s="49"/>
      <c r="EH383" s="49"/>
      <c r="EI383" s="49"/>
      <c r="EJ383" s="49"/>
      <c r="EK383" s="49"/>
      <c r="EL383" s="49"/>
      <c r="EM383" s="14"/>
      <c r="EN383" s="49"/>
      <c r="EO383" s="49"/>
      <c r="EP383" s="49"/>
      <c r="EQ383" s="49"/>
      <c r="ER383" s="49"/>
      <c r="ES383" s="49"/>
      <c r="ET383" s="49"/>
      <c r="EU383" s="49"/>
      <c r="EV383" s="49"/>
      <c r="EW383" s="49"/>
      <c r="EX383" s="49"/>
      <c r="EY383" s="49"/>
      <c r="EZ383" s="49"/>
      <c r="FA383" s="49"/>
      <c r="FB383" s="49"/>
      <c r="FC383" s="49"/>
      <c r="FD383" s="49"/>
      <c r="FE383" s="49"/>
      <c r="FF383" s="49"/>
      <c r="FG383" s="14"/>
      <c r="FH383" s="49"/>
      <c r="FI383" s="49"/>
      <c r="FJ383" s="14"/>
      <c r="FK383" s="42"/>
      <c r="FL383" s="42"/>
      <c r="FM383" s="42"/>
      <c r="FN383" s="42"/>
      <c r="FO383" s="42"/>
      <c r="FP383" s="42"/>
      <c r="FQ383" s="42"/>
      <c r="FR383" s="42"/>
      <c r="FS383" s="42"/>
      <c r="FT383" s="42"/>
      <c r="FU383" s="42"/>
      <c r="FV383" s="42"/>
      <c r="FW383" s="42"/>
      <c r="FX383" s="42"/>
      <c r="FY383" s="42"/>
      <c r="FZ383" s="44">
        <v>381</v>
      </c>
      <c r="GA383" s="44" t="str">
        <f t="shared" si="1332"/>
        <v>HJBCAFIK</v>
      </c>
      <c r="GB383" s="44" t="s">
        <v>160</v>
      </c>
      <c r="GC383" s="44" t="s">
        <v>159</v>
      </c>
      <c r="GD383" s="44" t="s">
        <v>146</v>
      </c>
      <c r="GE383" s="44" t="s">
        <v>163</v>
      </c>
      <c r="GF383" s="44" t="s">
        <v>145</v>
      </c>
      <c r="GG383" s="44" t="s">
        <v>109</v>
      </c>
      <c r="GH383" s="44" t="s">
        <v>150</v>
      </c>
      <c r="GI383" s="44" t="s">
        <v>151</v>
      </c>
      <c r="GJ383" s="100" t="str">
        <f t="shared" ref="GJ383:GQ383" si="1458">VLOOKUP(GB383,$FM$3:$FN$15,2,FALSE)</f>
        <v>Saudiarabien</v>
      </c>
      <c r="GK383" s="100" t="str">
        <f t="shared" si="1458"/>
        <v>Österrike</v>
      </c>
      <c r="GL383" s="100" t="str">
        <f t="shared" si="1458"/>
        <v>Qatar</v>
      </c>
      <c r="GM383" s="100" t="str">
        <f t="shared" si="1458"/>
        <v>Haiti</v>
      </c>
      <c r="GN383" s="100" t="str">
        <f t="shared" si="1458"/>
        <v>Sydkorea</v>
      </c>
      <c r="GO383" s="100" t="str">
        <f t="shared" si="1458"/>
        <v>Sverige</v>
      </c>
      <c r="GP383" s="100" t="str">
        <f t="shared" si="1458"/>
        <v>Irak</v>
      </c>
      <c r="GQ383" s="100" t="str">
        <f t="shared" si="1458"/>
        <v>Uzbekistan</v>
      </c>
      <c r="GR383" s="42" t="str">
        <f t="shared" si="1334"/>
        <v/>
      </c>
      <c r="GS383" s="42"/>
      <c r="GT383" s="42"/>
      <c r="GU383" s="42"/>
      <c r="GV383" s="42"/>
      <c r="GW383" s="42"/>
      <c r="GX383" s="42"/>
    </row>
    <row r="384" spans="1:206" ht="14.25" customHeight="1" x14ac:dyDescent="0.35">
      <c r="A384" s="42"/>
      <c r="B384" s="43"/>
      <c r="C384" s="43"/>
      <c r="D384" s="43"/>
      <c r="E384" s="44"/>
      <c r="F384" s="43"/>
      <c r="G384" s="44"/>
      <c r="H384" s="44"/>
      <c r="I384" s="44"/>
      <c r="J384" s="57"/>
      <c r="K384" s="58"/>
      <c r="L384" s="158"/>
      <c r="M384" s="46"/>
      <c r="N384" s="46"/>
      <c r="O384" s="42"/>
      <c r="P384" s="42"/>
      <c r="Q384" s="42"/>
      <c r="R384" s="42"/>
      <c r="S384" s="42"/>
      <c r="T384" s="42"/>
      <c r="U384" s="42"/>
      <c r="V384" s="43"/>
      <c r="W384" s="42"/>
      <c r="X384" s="44"/>
      <c r="Y384" s="44"/>
      <c r="Z384" s="44"/>
      <c r="AA384" s="44"/>
      <c r="AB384" s="47"/>
      <c r="AC384" s="48"/>
      <c r="AD384" s="42"/>
      <c r="AE384" s="14"/>
      <c r="AF384" s="14"/>
      <c r="AG384" s="14"/>
      <c r="AH384" s="14"/>
      <c r="AI384" s="44"/>
      <c r="AJ384" s="44"/>
      <c r="AK384" s="44"/>
      <c r="AL384" s="57"/>
      <c r="AM384" s="58"/>
      <c r="AN384" s="49"/>
      <c r="AO384" s="49"/>
      <c r="AP384" s="49"/>
      <c r="AQ384" s="49"/>
      <c r="AR384" s="49"/>
      <c r="AS384" s="49"/>
      <c r="AT384" s="49"/>
      <c r="AU384" s="49"/>
      <c r="AV384" s="49"/>
      <c r="AW384" s="49"/>
      <c r="AX384" s="49"/>
      <c r="AY384" s="49"/>
      <c r="AZ384" s="49"/>
      <c r="BA384" s="49"/>
      <c r="BB384" s="49"/>
      <c r="BC384" s="49"/>
      <c r="BD384" s="49"/>
      <c r="BE384" s="49"/>
      <c r="BF384" s="49"/>
      <c r="BG384" s="49"/>
      <c r="BH384" s="49"/>
      <c r="BI384" s="49"/>
      <c r="BJ384" s="49"/>
      <c r="BK384" s="49"/>
      <c r="BL384" s="49"/>
      <c r="BM384" s="49"/>
      <c r="BN384" s="49"/>
      <c r="BO384" s="49"/>
      <c r="BP384" s="49"/>
      <c r="BQ384" s="49"/>
      <c r="BR384" s="14"/>
      <c r="BS384" s="14"/>
      <c r="BT384" s="14"/>
      <c r="BU384" s="49"/>
      <c r="BV384" s="49"/>
      <c r="BW384" s="49"/>
      <c r="BX384" s="49"/>
      <c r="BY384" s="49"/>
      <c r="BZ384" s="49"/>
      <c r="CA384" s="49"/>
      <c r="CB384" s="14"/>
      <c r="CC384" s="49"/>
      <c r="CD384" s="49"/>
      <c r="CE384" s="14"/>
      <c r="CF384" s="14"/>
      <c r="CG384" s="49"/>
      <c r="CH384" s="49"/>
      <c r="CI384" s="49"/>
      <c r="CJ384" s="49"/>
      <c r="CK384" s="49"/>
      <c r="CL384" s="49"/>
      <c r="CM384" s="49"/>
      <c r="CN384" s="49"/>
      <c r="CO384" s="49"/>
      <c r="CP384" s="49"/>
      <c r="CQ384" s="49"/>
      <c r="CR384" s="49"/>
      <c r="CS384" s="49"/>
      <c r="CT384" s="49"/>
      <c r="CU384" s="49"/>
      <c r="CV384" s="49"/>
      <c r="CW384" s="49"/>
      <c r="CX384" s="49"/>
      <c r="CY384" s="14"/>
      <c r="CZ384" s="14"/>
      <c r="DA384" s="49"/>
      <c r="DB384" s="49"/>
      <c r="DC384" s="49"/>
      <c r="DD384" s="49"/>
      <c r="DE384" s="49"/>
      <c r="DF384" s="49"/>
      <c r="DG384" s="49"/>
      <c r="DH384" s="49"/>
      <c r="DI384" s="49"/>
      <c r="DJ384" s="14"/>
      <c r="DK384" s="14"/>
      <c r="DL384" s="14"/>
      <c r="DM384" s="14"/>
      <c r="DN384" s="14"/>
      <c r="DO384" s="14"/>
      <c r="DP384" s="14"/>
      <c r="DQ384" s="14"/>
      <c r="DR384" s="14"/>
      <c r="DS384" s="14"/>
      <c r="DT384" s="49"/>
      <c r="DU384" s="49"/>
      <c r="DV384" s="49"/>
      <c r="DW384" s="49"/>
      <c r="DX384" s="49"/>
      <c r="DY384" s="49"/>
      <c r="DZ384" s="49"/>
      <c r="EA384" s="49"/>
      <c r="EB384" s="49"/>
      <c r="EC384" s="49"/>
      <c r="ED384" s="49"/>
      <c r="EE384" s="49"/>
      <c r="EF384" s="49"/>
      <c r="EG384" s="49"/>
      <c r="EH384" s="49"/>
      <c r="EI384" s="49"/>
      <c r="EJ384" s="49"/>
      <c r="EK384" s="49"/>
      <c r="EL384" s="49"/>
      <c r="EM384" s="14"/>
      <c r="EN384" s="49"/>
      <c r="EO384" s="49"/>
      <c r="EP384" s="49"/>
      <c r="EQ384" s="49"/>
      <c r="ER384" s="49"/>
      <c r="ES384" s="49"/>
      <c r="ET384" s="49"/>
      <c r="EU384" s="49"/>
      <c r="EV384" s="49"/>
      <c r="EW384" s="49"/>
      <c r="EX384" s="49"/>
      <c r="EY384" s="49"/>
      <c r="EZ384" s="49"/>
      <c r="FA384" s="49"/>
      <c r="FB384" s="49"/>
      <c r="FC384" s="49"/>
      <c r="FD384" s="49"/>
      <c r="FE384" s="49"/>
      <c r="FF384" s="49"/>
      <c r="FG384" s="14"/>
      <c r="FH384" s="49"/>
      <c r="FI384" s="49"/>
      <c r="FJ384" s="14"/>
      <c r="FK384" s="42"/>
      <c r="FL384" s="42"/>
      <c r="FM384" s="42"/>
      <c r="FN384" s="42"/>
      <c r="FO384" s="42"/>
      <c r="FP384" s="42"/>
      <c r="FQ384" s="42"/>
      <c r="FR384" s="42"/>
      <c r="FS384" s="42"/>
      <c r="FT384" s="42"/>
      <c r="FU384" s="42"/>
      <c r="FV384" s="42"/>
      <c r="FW384" s="42"/>
      <c r="FX384" s="42"/>
      <c r="FY384" s="42"/>
      <c r="FZ384" s="44">
        <v>382</v>
      </c>
      <c r="GA384" s="44" t="str">
        <f t="shared" si="1332"/>
        <v>CJBFAGLK</v>
      </c>
      <c r="GB384" s="44" t="s">
        <v>163</v>
      </c>
      <c r="GC384" s="44" t="s">
        <v>159</v>
      </c>
      <c r="GD384" s="44" t="s">
        <v>146</v>
      </c>
      <c r="GE384" s="44" t="s">
        <v>109</v>
      </c>
      <c r="GF384" s="44" t="s">
        <v>145</v>
      </c>
      <c r="GG384" s="44" t="s">
        <v>149</v>
      </c>
      <c r="GH384" s="44" t="s">
        <v>152</v>
      </c>
      <c r="GI384" s="44" t="s">
        <v>151</v>
      </c>
      <c r="GJ384" s="100" t="str">
        <f t="shared" ref="GJ384:GQ384" si="1459">VLOOKUP(GB384,$FM$3:$FN$15,2,FALSE)</f>
        <v>Haiti</v>
      </c>
      <c r="GK384" s="100" t="str">
        <f t="shared" si="1459"/>
        <v>Österrike</v>
      </c>
      <c r="GL384" s="100" t="str">
        <f t="shared" si="1459"/>
        <v>Qatar</v>
      </c>
      <c r="GM384" s="100" t="str">
        <f t="shared" si="1459"/>
        <v>Sverige</v>
      </c>
      <c r="GN384" s="100" t="str">
        <f t="shared" si="1459"/>
        <v>Sydkorea</v>
      </c>
      <c r="GO384" s="100" t="str">
        <f t="shared" si="1459"/>
        <v>Iran</v>
      </c>
      <c r="GP384" s="100" t="str">
        <f t="shared" si="1459"/>
        <v>Ghana</v>
      </c>
      <c r="GQ384" s="100" t="str">
        <f t="shared" si="1459"/>
        <v>Uzbekistan</v>
      </c>
      <c r="GR384" s="42" t="str">
        <f t="shared" si="1334"/>
        <v/>
      </c>
      <c r="GS384" s="42"/>
      <c r="GT384" s="42"/>
      <c r="GU384" s="42"/>
      <c r="GV384" s="42"/>
      <c r="GW384" s="42"/>
      <c r="GX384" s="42"/>
    </row>
    <row r="385" spans="1:206" ht="14.25" customHeight="1" x14ac:dyDescent="0.35">
      <c r="A385" s="42"/>
      <c r="B385" s="43"/>
      <c r="C385" s="43"/>
      <c r="D385" s="43"/>
      <c r="E385" s="44"/>
      <c r="F385" s="43"/>
      <c r="G385" s="44"/>
      <c r="H385" s="44"/>
      <c r="I385" s="44"/>
      <c r="J385" s="57"/>
      <c r="K385" s="58"/>
      <c r="L385" s="158"/>
      <c r="M385" s="46"/>
      <c r="N385" s="46"/>
      <c r="O385" s="42"/>
      <c r="P385" s="42"/>
      <c r="Q385" s="42"/>
      <c r="R385" s="42"/>
      <c r="S385" s="42"/>
      <c r="T385" s="42"/>
      <c r="U385" s="42"/>
      <c r="V385" s="43"/>
      <c r="W385" s="42"/>
      <c r="X385" s="44"/>
      <c r="Y385" s="44"/>
      <c r="Z385" s="44"/>
      <c r="AA385" s="44"/>
      <c r="AB385" s="47"/>
      <c r="AC385" s="48"/>
      <c r="AD385" s="42"/>
      <c r="AE385" s="14"/>
      <c r="AF385" s="14"/>
      <c r="AG385" s="14"/>
      <c r="AH385" s="14"/>
      <c r="AI385" s="44"/>
      <c r="AJ385" s="44"/>
      <c r="AK385" s="44"/>
      <c r="AL385" s="57"/>
      <c r="AM385" s="58"/>
      <c r="AN385" s="49"/>
      <c r="AO385" s="49"/>
      <c r="AP385" s="49"/>
      <c r="AQ385" s="49"/>
      <c r="AR385" s="49"/>
      <c r="AS385" s="49"/>
      <c r="AT385" s="49"/>
      <c r="AU385" s="49"/>
      <c r="AV385" s="49"/>
      <c r="AW385" s="49"/>
      <c r="AX385" s="49"/>
      <c r="AY385" s="49"/>
      <c r="AZ385" s="49"/>
      <c r="BA385" s="49"/>
      <c r="BB385" s="49"/>
      <c r="BC385" s="49"/>
      <c r="BD385" s="49"/>
      <c r="BE385" s="49"/>
      <c r="BF385" s="49"/>
      <c r="BG385" s="49"/>
      <c r="BH385" s="49"/>
      <c r="BI385" s="49"/>
      <c r="BJ385" s="49"/>
      <c r="BK385" s="49"/>
      <c r="BL385" s="49"/>
      <c r="BM385" s="49"/>
      <c r="BN385" s="49"/>
      <c r="BO385" s="49"/>
      <c r="BP385" s="49"/>
      <c r="BQ385" s="49"/>
      <c r="BR385" s="14"/>
      <c r="BS385" s="14"/>
      <c r="BT385" s="14"/>
      <c r="BU385" s="49"/>
      <c r="BV385" s="49"/>
      <c r="BW385" s="49"/>
      <c r="BX385" s="49"/>
      <c r="BY385" s="49"/>
      <c r="BZ385" s="49"/>
      <c r="CA385" s="49"/>
      <c r="CB385" s="14"/>
      <c r="CC385" s="49"/>
      <c r="CD385" s="49"/>
      <c r="CE385" s="14"/>
      <c r="CF385" s="14"/>
      <c r="CG385" s="49"/>
      <c r="CH385" s="49"/>
      <c r="CI385" s="49"/>
      <c r="CJ385" s="49"/>
      <c r="CK385" s="49"/>
      <c r="CL385" s="49"/>
      <c r="CM385" s="49"/>
      <c r="CN385" s="49"/>
      <c r="CO385" s="49"/>
      <c r="CP385" s="49"/>
      <c r="CQ385" s="49"/>
      <c r="CR385" s="49"/>
      <c r="CS385" s="49"/>
      <c r="CT385" s="49"/>
      <c r="CU385" s="49"/>
      <c r="CV385" s="49"/>
      <c r="CW385" s="49"/>
      <c r="CX385" s="49"/>
      <c r="CY385" s="14"/>
      <c r="CZ385" s="14"/>
      <c r="DA385" s="49"/>
      <c r="DB385" s="49"/>
      <c r="DC385" s="49"/>
      <c r="DD385" s="49"/>
      <c r="DE385" s="49"/>
      <c r="DF385" s="49"/>
      <c r="DG385" s="49"/>
      <c r="DH385" s="49"/>
      <c r="DI385" s="49"/>
      <c r="DJ385" s="14"/>
      <c r="DK385" s="14"/>
      <c r="DL385" s="14"/>
      <c r="DM385" s="14"/>
      <c r="DN385" s="14"/>
      <c r="DO385" s="14"/>
      <c r="DP385" s="14"/>
      <c r="DQ385" s="14"/>
      <c r="DR385" s="14"/>
      <c r="DS385" s="14"/>
      <c r="DT385" s="49"/>
      <c r="DU385" s="49"/>
      <c r="DV385" s="49"/>
      <c r="DW385" s="49"/>
      <c r="DX385" s="49"/>
      <c r="DY385" s="49"/>
      <c r="DZ385" s="49"/>
      <c r="EA385" s="49"/>
      <c r="EB385" s="49"/>
      <c r="EC385" s="49"/>
      <c r="ED385" s="49"/>
      <c r="EE385" s="49"/>
      <c r="EF385" s="49"/>
      <c r="EG385" s="49"/>
      <c r="EH385" s="49"/>
      <c r="EI385" s="49"/>
      <c r="EJ385" s="49"/>
      <c r="EK385" s="49"/>
      <c r="EL385" s="49"/>
      <c r="EM385" s="14"/>
      <c r="EN385" s="49"/>
      <c r="EO385" s="49"/>
      <c r="EP385" s="49"/>
      <c r="EQ385" s="49"/>
      <c r="ER385" s="49"/>
      <c r="ES385" s="49"/>
      <c r="ET385" s="49"/>
      <c r="EU385" s="49"/>
      <c r="EV385" s="49"/>
      <c r="EW385" s="49"/>
      <c r="EX385" s="49"/>
      <c r="EY385" s="49"/>
      <c r="EZ385" s="49"/>
      <c r="FA385" s="49"/>
      <c r="FB385" s="49"/>
      <c r="FC385" s="49"/>
      <c r="FD385" s="49"/>
      <c r="FE385" s="49"/>
      <c r="FF385" s="49"/>
      <c r="FG385" s="14"/>
      <c r="FH385" s="49"/>
      <c r="FI385" s="49"/>
      <c r="FJ385" s="14"/>
      <c r="FK385" s="42"/>
      <c r="FL385" s="42"/>
      <c r="FM385" s="42"/>
      <c r="FN385" s="42"/>
      <c r="FO385" s="42"/>
      <c r="FP385" s="42"/>
      <c r="FQ385" s="42"/>
      <c r="FR385" s="42"/>
      <c r="FS385" s="42"/>
      <c r="FT385" s="42"/>
      <c r="FU385" s="42"/>
      <c r="FV385" s="42"/>
      <c r="FW385" s="42"/>
      <c r="FX385" s="42"/>
      <c r="FY385" s="42"/>
      <c r="FZ385" s="44">
        <v>383</v>
      </c>
      <c r="GA385" s="44" t="str">
        <f t="shared" si="1332"/>
        <v>IGBCAFLK</v>
      </c>
      <c r="GB385" s="44" t="s">
        <v>150</v>
      </c>
      <c r="GC385" s="44" t="s">
        <v>149</v>
      </c>
      <c r="GD385" s="44" t="s">
        <v>146</v>
      </c>
      <c r="GE385" s="44" t="s">
        <v>163</v>
      </c>
      <c r="GF385" s="44" t="s">
        <v>145</v>
      </c>
      <c r="GG385" s="44" t="s">
        <v>109</v>
      </c>
      <c r="GH385" s="44" t="s">
        <v>152</v>
      </c>
      <c r="GI385" s="44" t="s">
        <v>151</v>
      </c>
      <c r="GJ385" s="100" t="str">
        <f t="shared" ref="GJ385:GQ385" si="1460">VLOOKUP(GB385,$FM$3:$FN$15,2,FALSE)</f>
        <v>Irak</v>
      </c>
      <c r="GK385" s="100" t="str">
        <f t="shared" si="1460"/>
        <v>Iran</v>
      </c>
      <c r="GL385" s="100" t="str">
        <f t="shared" si="1460"/>
        <v>Qatar</v>
      </c>
      <c r="GM385" s="100" t="str">
        <f t="shared" si="1460"/>
        <v>Haiti</v>
      </c>
      <c r="GN385" s="100" t="str">
        <f t="shared" si="1460"/>
        <v>Sydkorea</v>
      </c>
      <c r="GO385" s="100" t="str">
        <f t="shared" si="1460"/>
        <v>Sverige</v>
      </c>
      <c r="GP385" s="100" t="str">
        <f t="shared" si="1460"/>
        <v>Ghana</v>
      </c>
      <c r="GQ385" s="100" t="str">
        <f t="shared" si="1460"/>
        <v>Uzbekistan</v>
      </c>
      <c r="GR385" s="42" t="str">
        <f t="shared" si="1334"/>
        <v/>
      </c>
      <c r="GS385" s="42"/>
      <c r="GT385" s="42"/>
      <c r="GU385" s="42"/>
      <c r="GV385" s="42"/>
      <c r="GW385" s="42"/>
      <c r="GX385" s="42"/>
    </row>
    <row r="386" spans="1:206" ht="14.25" customHeight="1" x14ac:dyDescent="0.35">
      <c r="A386" s="42"/>
      <c r="B386" s="43"/>
      <c r="C386" s="43"/>
      <c r="D386" s="43"/>
      <c r="E386" s="44"/>
      <c r="F386" s="43"/>
      <c r="G386" s="44"/>
      <c r="H386" s="44"/>
      <c r="I386" s="44"/>
      <c r="J386" s="57"/>
      <c r="K386" s="58"/>
      <c r="L386" s="158"/>
      <c r="M386" s="46"/>
      <c r="N386" s="46"/>
      <c r="O386" s="42"/>
      <c r="P386" s="42"/>
      <c r="Q386" s="42"/>
      <c r="R386" s="42"/>
      <c r="S386" s="42"/>
      <c r="T386" s="42"/>
      <c r="U386" s="42"/>
      <c r="V386" s="43"/>
      <c r="W386" s="42"/>
      <c r="X386" s="44"/>
      <c r="Y386" s="44"/>
      <c r="Z386" s="44"/>
      <c r="AA386" s="44"/>
      <c r="AB386" s="47"/>
      <c r="AC386" s="48"/>
      <c r="AD386" s="42"/>
      <c r="AE386" s="14"/>
      <c r="AF386" s="14"/>
      <c r="AG386" s="14"/>
      <c r="AH386" s="14"/>
      <c r="AI386" s="44"/>
      <c r="AJ386" s="44"/>
      <c r="AK386" s="44"/>
      <c r="AL386" s="57"/>
      <c r="AM386" s="58"/>
      <c r="AN386" s="49"/>
      <c r="AO386" s="49"/>
      <c r="AP386" s="49"/>
      <c r="AQ386" s="49"/>
      <c r="AR386" s="49"/>
      <c r="AS386" s="49"/>
      <c r="AT386" s="49"/>
      <c r="AU386" s="49"/>
      <c r="AV386" s="49"/>
      <c r="AW386" s="49"/>
      <c r="AX386" s="49"/>
      <c r="AY386" s="49"/>
      <c r="AZ386" s="49"/>
      <c r="BA386" s="49"/>
      <c r="BB386" s="49"/>
      <c r="BC386" s="49"/>
      <c r="BD386" s="49"/>
      <c r="BE386" s="49"/>
      <c r="BF386" s="49"/>
      <c r="BG386" s="49"/>
      <c r="BH386" s="49"/>
      <c r="BI386" s="49"/>
      <c r="BJ386" s="49"/>
      <c r="BK386" s="49"/>
      <c r="BL386" s="49"/>
      <c r="BM386" s="49"/>
      <c r="BN386" s="49"/>
      <c r="BO386" s="49"/>
      <c r="BP386" s="49"/>
      <c r="BQ386" s="49"/>
      <c r="BR386" s="14"/>
      <c r="BS386" s="14"/>
      <c r="BT386" s="14"/>
      <c r="BU386" s="49"/>
      <c r="BV386" s="49"/>
      <c r="BW386" s="49"/>
      <c r="BX386" s="49"/>
      <c r="BY386" s="49"/>
      <c r="BZ386" s="49"/>
      <c r="CA386" s="49"/>
      <c r="CB386" s="14"/>
      <c r="CC386" s="49"/>
      <c r="CD386" s="49"/>
      <c r="CE386" s="14"/>
      <c r="CF386" s="14"/>
      <c r="CG386" s="49"/>
      <c r="CH386" s="49"/>
      <c r="CI386" s="49"/>
      <c r="CJ386" s="49"/>
      <c r="CK386" s="49"/>
      <c r="CL386" s="49"/>
      <c r="CM386" s="49"/>
      <c r="CN386" s="49"/>
      <c r="CO386" s="49"/>
      <c r="CP386" s="49"/>
      <c r="CQ386" s="49"/>
      <c r="CR386" s="49"/>
      <c r="CS386" s="49"/>
      <c r="CT386" s="49"/>
      <c r="CU386" s="49"/>
      <c r="CV386" s="49"/>
      <c r="CW386" s="49"/>
      <c r="CX386" s="49"/>
      <c r="CY386" s="14"/>
      <c r="CZ386" s="14"/>
      <c r="DA386" s="49"/>
      <c r="DB386" s="49"/>
      <c r="DC386" s="49"/>
      <c r="DD386" s="49"/>
      <c r="DE386" s="49"/>
      <c r="DF386" s="49"/>
      <c r="DG386" s="49"/>
      <c r="DH386" s="49"/>
      <c r="DI386" s="49"/>
      <c r="DJ386" s="14"/>
      <c r="DK386" s="14"/>
      <c r="DL386" s="14"/>
      <c r="DM386" s="14"/>
      <c r="DN386" s="14"/>
      <c r="DO386" s="14"/>
      <c r="DP386" s="14"/>
      <c r="DQ386" s="14"/>
      <c r="DR386" s="14"/>
      <c r="DS386" s="14"/>
      <c r="DT386" s="49"/>
      <c r="DU386" s="49"/>
      <c r="DV386" s="49"/>
      <c r="DW386" s="49"/>
      <c r="DX386" s="49"/>
      <c r="DY386" s="49"/>
      <c r="DZ386" s="49"/>
      <c r="EA386" s="49"/>
      <c r="EB386" s="49"/>
      <c r="EC386" s="49"/>
      <c r="ED386" s="49"/>
      <c r="EE386" s="49"/>
      <c r="EF386" s="49"/>
      <c r="EG386" s="49"/>
      <c r="EH386" s="49"/>
      <c r="EI386" s="49"/>
      <c r="EJ386" s="49"/>
      <c r="EK386" s="49"/>
      <c r="EL386" s="49"/>
      <c r="EM386" s="14"/>
      <c r="EN386" s="49"/>
      <c r="EO386" s="49"/>
      <c r="EP386" s="49"/>
      <c r="EQ386" s="49"/>
      <c r="ER386" s="49"/>
      <c r="ES386" s="49"/>
      <c r="ET386" s="49"/>
      <c r="EU386" s="49"/>
      <c r="EV386" s="49"/>
      <c r="EW386" s="49"/>
      <c r="EX386" s="49"/>
      <c r="EY386" s="49"/>
      <c r="EZ386" s="49"/>
      <c r="FA386" s="49"/>
      <c r="FB386" s="49"/>
      <c r="FC386" s="49"/>
      <c r="FD386" s="49"/>
      <c r="FE386" s="49"/>
      <c r="FF386" s="49"/>
      <c r="FG386" s="14"/>
      <c r="FH386" s="49"/>
      <c r="FI386" s="49"/>
      <c r="FJ386" s="14"/>
      <c r="FK386" s="42"/>
      <c r="FL386" s="42"/>
      <c r="FM386" s="42"/>
      <c r="FN386" s="42"/>
      <c r="FO386" s="42"/>
      <c r="FP386" s="42"/>
      <c r="FQ386" s="42"/>
      <c r="FR386" s="42"/>
      <c r="FS386" s="42"/>
      <c r="FT386" s="42"/>
      <c r="FU386" s="42"/>
      <c r="FV386" s="42"/>
      <c r="FW386" s="42"/>
      <c r="FX386" s="42"/>
      <c r="FY386" s="42"/>
      <c r="FZ386" s="44">
        <v>384</v>
      </c>
      <c r="GA386" s="44" t="str">
        <f t="shared" si="1332"/>
        <v>CJBFAGLI</v>
      </c>
      <c r="GB386" s="44" t="s">
        <v>163</v>
      </c>
      <c r="GC386" s="44" t="s">
        <v>159</v>
      </c>
      <c r="GD386" s="44" t="s">
        <v>146</v>
      </c>
      <c r="GE386" s="44" t="s">
        <v>109</v>
      </c>
      <c r="GF386" s="44" t="s">
        <v>145</v>
      </c>
      <c r="GG386" s="44" t="s">
        <v>149</v>
      </c>
      <c r="GH386" s="44" t="s">
        <v>152</v>
      </c>
      <c r="GI386" s="44" t="s">
        <v>150</v>
      </c>
      <c r="GJ386" s="100" t="str">
        <f t="shared" ref="GJ386:GQ386" si="1461">VLOOKUP(GB386,$FM$3:$FN$15,2,FALSE)</f>
        <v>Haiti</v>
      </c>
      <c r="GK386" s="100" t="str">
        <f t="shared" si="1461"/>
        <v>Österrike</v>
      </c>
      <c r="GL386" s="100" t="str">
        <f t="shared" si="1461"/>
        <v>Qatar</v>
      </c>
      <c r="GM386" s="100" t="str">
        <f t="shared" si="1461"/>
        <v>Sverige</v>
      </c>
      <c r="GN386" s="100" t="str">
        <f t="shared" si="1461"/>
        <v>Sydkorea</v>
      </c>
      <c r="GO386" s="100" t="str">
        <f t="shared" si="1461"/>
        <v>Iran</v>
      </c>
      <c r="GP386" s="100" t="str">
        <f t="shared" si="1461"/>
        <v>Ghana</v>
      </c>
      <c r="GQ386" s="100" t="str">
        <f t="shared" si="1461"/>
        <v>Irak</v>
      </c>
      <c r="GR386" s="42" t="str">
        <f t="shared" si="1334"/>
        <v/>
      </c>
      <c r="GS386" s="42"/>
      <c r="GT386" s="42"/>
      <c r="GU386" s="42"/>
      <c r="GV386" s="42"/>
      <c r="GW386" s="42"/>
      <c r="GX386" s="42"/>
    </row>
    <row r="387" spans="1:206" ht="14.25" customHeight="1" x14ac:dyDescent="0.35">
      <c r="A387" s="42"/>
      <c r="B387" s="43"/>
      <c r="C387" s="43"/>
      <c r="D387" s="43"/>
      <c r="E387" s="44"/>
      <c r="F387" s="43"/>
      <c r="G387" s="44"/>
      <c r="H387" s="44"/>
      <c r="I387" s="44"/>
      <c r="J387" s="57"/>
      <c r="K387" s="58"/>
      <c r="L387" s="158"/>
      <c r="M387" s="46"/>
      <c r="N387" s="46"/>
      <c r="O387" s="42"/>
      <c r="P387" s="42"/>
      <c r="Q387" s="42"/>
      <c r="R387" s="42"/>
      <c r="S387" s="42"/>
      <c r="T387" s="42"/>
      <c r="U387" s="42"/>
      <c r="V387" s="43"/>
      <c r="W387" s="42"/>
      <c r="X387" s="44"/>
      <c r="Y387" s="44"/>
      <c r="Z387" s="44"/>
      <c r="AA387" s="44"/>
      <c r="AB387" s="47"/>
      <c r="AC387" s="48"/>
      <c r="AD387" s="42"/>
      <c r="AE387" s="14"/>
      <c r="AF387" s="14"/>
      <c r="AG387" s="14"/>
      <c r="AH387" s="14"/>
      <c r="AI387" s="44"/>
      <c r="AJ387" s="44"/>
      <c r="AK387" s="44"/>
      <c r="AL387" s="57"/>
      <c r="AM387" s="58"/>
      <c r="AN387" s="49"/>
      <c r="AO387" s="49"/>
      <c r="AP387" s="49"/>
      <c r="AQ387" s="49"/>
      <c r="AR387" s="49"/>
      <c r="AS387" s="49"/>
      <c r="AT387" s="49"/>
      <c r="AU387" s="49"/>
      <c r="AV387" s="49"/>
      <c r="AW387" s="49"/>
      <c r="AX387" s="49"/>
      <c r="AY387" s="49"/>
      <c r="AZ387" s="49"/>
      <c r="BA387" s="49"/>
      <c r="BB387" s="49"/>
      <c r="BC387" s="49"/>
      <c r="BD387" s="49"/>
      <c r="BE387" s="49"/>
      <c r="BF387" s="49"/>
      <c r="BG387" s="49"/>
      <c r="BH387" s="49"/>
      <c r="BI387" s="49"/>
      <c r="BJ387" s="49"/>
      <c r="BK387" s="49"/>
      <c r="BL387" s="49"/>
      <c r="BM387" s="49"/>
      <c r="BN387" s="49"/>
      <c r="BO387" s="49"/>
      <c r="BP387" s="49"/>
      <c r="BQ387" s="49"/>
      <c r="BR387" s="14"/>
      <c r="BS387" s="14"/>
      <c r="BT387" s="14"/>
      <c r="BU387" s="49"/>
      <c r="BV387" s="49"/>
      <c r="BW387" s="49"/>
      <c r="BX387" s="49"/>
      <c r="BY387" s="49"/>
      <c r="BZ387" s="49"/>
      <c r="CA387" s="49"/>
      <c r="CB387" s="14"/>
      <c r="CC387" s="49"/>
      <c r="CD387" s="49"/>
      <c r="CE387" s="14"/>
      <c r="CF387" s="14"/>
      <c r="CG387" s="49"/>
      <c r="CH387" s="49"/>
      <c r="CI387" s="49"/>
      <c r="CJ387" s="49"/>
      <c r="CK387" s="49"/>
      <c r="CL387" s="49"/>
      <c r="CM387" s="49"/>
      <c r="CN387" s="49"/>
      <c r="CO387" s="49"/>
      <c r="CP387" s="49"/>
      <c r="CQ387" s="49"/>
      <c r="CR387" s="49"/>
      <c r="CS387" s="49"/>
      <c r="CT387" s="49"/>
      <c r="CU387" s="49"/>
      <c r="CV387" s="49"/>
      <c r="CW387" s="49"/>
      <c r="CX387" s="49"/>
      <c r="CY387" s="14"/>
      <c r="CZ387" s="14"/>
      <c r="DA387" s="49"/>
      <c r="DB387" s="49"/>
      <c r="DC387" s="49"/>
      <c r="DD387" s="49"/>
      <c r="DE387" s="49"/>
      <c r="DF387" s="49"/>
      <c r="DG387" s="49"/>
      <c r="DH387" s="49"/>
      <c r="DI387" s="49"/>
      <c r="DJ387" s="14"/>
      <c r="DK387" s="14"/>
      <c r="DL387" s="14"/>
      <c r="DM387" s="14"/>
      <c r="DN387" s="14"/>
      <c r="DO387" s="14"/>
      <c r="DP387" s="14"/>
      <c r="DQ387" s="14"/>
      <c r="DR387" s="14"/>
      <c r="DS387" s="14"/>
      <c r="DT387" s="49"/>
      <c r="DU387" s="49"/>
      <c r="DV387" s="49"/>
      <c r="DW387" s="49"/>
      <c r="DX387" s="49"/>
      <c r="DY387" s="49"/>
      <c r="DZ387" s="49"/>
      <c r="EA387" s="49"/>
      <c r="EB387" s="49"/>
      <c r="EC387" s="49"/>
      <c r="ED387" s="49"/>
      <c r="EE387" s="49"/>
      <c r="EF387" s="49"/>
      <c r="EG387" s="49"/>
      <c r="EH387" s="49"/>
      <c r="EI387" s="49"/>
      <c r="EJ387" s="49"/>
      <c r="EK387" s="49"/>
      <c r="EL387" s="49"/>
      <c r="EM387" s="14"/>
      <c r="EN387" s="49"/>
      <c r="EO387" s="49"/>
      <c r="EP387" s="49"/>
      <c r="EQ387" s="49"/>
      <c r="ER387" s="49"/>
      <c r="ES387" s="49"/>
      <c r="ET387" s="49"/>
      <c r="EU387" s="49"/>
      <c r="EV387" s="49"/>
      <c r="EW387" s="49"/>
      <c r="EX387" s="49"/>
      <c r="EY387" s="49"/>
      <c r="EZ387" s="49"/>
      <c r="FA387" s="49"/>
      <c r="FB387" s="49"/>
      <c r="FC387" s="49"/>
      <c r="FD387" s="49"/>
      <c r="FE387" s="49"/>
      <c r="FF387" s="49"/>
      <c r="FG387" s="14"/>
      <c r="FH387" s="49"/>
      <c r="FI387" s="49"/>
      <c r="FJ387" s="14"/>
      <c r="FK387" s="42"/>
      <c r="FL387" s="42"/>
      <c r="FM387" s="42"/>
      <c r="FN387" s="42"/>
      <c r="FO387" s="42"/>
      <c r="FP387" s="42"/>
      <c r="FQ387" s="42"/>
      <c r="FR387" s="42"/>
      <c r="FS387" s="42"/>
      <c r="FT387" s="42"/>
      <c r="FU387" s="42"/>
      <c r="FV387" s="42"/>
      <c r="FW387" s="42"/>
      <c r="FX387" s="42"/>
      <c r="FY387" s="42"/>
      <c r="FZ387" s="44">
        <v>385</v>
      </c>
      <c r="GA387" s="44" t="str">
        <f t="shared" si="1332"/>
        <v>CJBFAGIK</v>
      </c>
      <c r="GB387" s="44" t="s">
        <v>163</v>
      </c>
      <c r="GC387" s="44" t="s">
        <v>159</v>
      </c>
      <c r="GD387" s="44" t="s">
        <v>146</v>
      </c>
      <c r="GE387" s="44" t="s">
        <v>109</v>
      </c>
      <c r="GF387" s="44" t="s">
        <v>145</v>
      </c>
      <c r="GG387" s="44" t="s">
        <v>149</v>
      </c>
      <c r="GH387" s="44" t="s">
        <v>150</v>
      </c>
      <c r="GI387" s="44" t="s">
        <v>151</v>
      </c>
      <c r="GJ387" s="100" t="str">
        <f t="shared" ref="GJ387:GQ387" si="1462">VLOOKUP(GB387,$FM$3:$FN$15,2,FALSE)</f>
        <v>Haiti</v>
      </c>
      <c r="GK387" s="100" t="str">
        <f t="shared" si="1462"/>
        <v>Österrike</v>
      </c>
      <c r="GL387" s="100" t="str">
        <f t="shared" si="1462"/>
        <v>Qatar</v>
      </c>
      <c r="GM387" s="100" t="str">
        <f t="shared" si="1462"/>
        <v>Sverige</v>
      </c>
      <c r="GN387" s="100" t="str">
        <f t="shared" si="1462"/>
        <v>Sydkorea</v>
      </c>
      <c r="GO387" s="100" t="str">
        <f t="shared" si="1462"/>
        <v>Iran</v>
      </c>
      <c r="GP387" s="100" t="str">
        <f t="shared" si="1462"/>
        <v>Irak</v>
      </c>
      <c r="GQ387" s="100" t="str">
        <f t="shared" si="1462"/>
        <v>Uzbekistan</v>
      </c>
      <c r="GR387" s="42" t="str">
        <f t="shared" si="1334"/>
        <v/>
      </c>
      <c r="GS387" s="42"/>
      <c r="GT387" s="42"/>
      <c r="GU387" s="42"/>
      <c r="GV387" s="42"/>
      <c r="GW387" s="42"/>
      <c r="GX387" s="42"/>
    </row>
    <row r="388" spans="1:206" ht="14.25" customHeight="1" x14ac:dyDescent="0.35">
      <c r="A388" s="42"/>
      <c r="B388" s="43"/>
      <c r="C388" s="43"/>
      <c r="D388" s="43"/>
      <c r="E388" s="44"/>
      <c r="F388" s="43"/>
      <c r="G388" s="44"/>
      <c r="H388" s="44"/>
      <c r="I388" s="44"/>
      <c r="J388" s="57"/>
      <c r="K388" s="58"/>
      <c r="L388" s="158"/>
      <c r="M388" s="46"/>
      <c r="N388" s="46"/>
      <c r="O388" s="42"/>
      <c r="P388" s="42"/>
      <c r="Q388" s="42"/>
      <c r="R388" s="42"/>
      <c r="S388" s="42"/>
      <c r="T388" s="42"/>
      <c r="U388" s="42"/>
      <c r="V388" s="43"/>
      <c r="W388" s="42"/>
      <c r="X388" s="44"/>
      <c r="Y388" s="44"/>
      <c r="Z388" s="44"/>
      <c r="AA388" s="44"/>
      <c r="AB388" s="47"/>
      <c r="AC388" s="48"/>
      <c r="AD388" s="42"/>
      <c r="AE388" s="14"/>
      <c r="AF388" s="14"/>
      <c r="AG388" s="14"/>
      <c r="AH388" s="14"/>
      <c r="AI388" s="44"/>
      <c r="AJ388" s="44"/>
      <c r="AK388" s="44"/>
      <c r="AL388" s="57"/>
      <c r="AM388" s="58"/>
      <c r="AN388" s="49"/>
      <c r="AO388" s="49"/>
      <c r="AP388" s="49"/>
      <c r="AQ388" s="49"/>
      <c r="AR388" s="49"/>
      <c r="AS388" s="49"/>
      <c r="AT388" s="49"/>
      <c r="AU388" s="49"/>
      <c r="AV388" s="49"/>
      <c r="AW388" s="49"/>
      <c r="AX388" s="49"/>
      <c r="AY388" s="49"/>
      <c r="AZ388" s="49"/>
      <c r="BA388" s="49"/>
      <c r="BB388" s="49"/>
      <c r="BC388" s="49"/>
      <c r="BD388" s="49"/>
      <c r="BE388" s="49"/>
      <c r="BF388" s="49"/>
      <c r="BG388" s="49"/>
      <c r="BH388" s="49"/>
      <c r="BI388" s="49"/>
      <c r="BJ388" s="49"/>
      <c r="BK388" s="49"/>
      <c r="BL388" s="49"/>
      <c r="BM388" s="49"/>
      <c r="BN388" s="49"/>
      <c r="BO388" s="49"/>
      <c r="BP388" s="49"/>
      <c r="BQ388" s="49"/>
      <c r="BR388" s="14"/>
      <c r="BS388" s="14"/>
      <c r="BT388" s="14"/>
      <c r="BU388" s="49"/>
      <c r="BV388" s="49"/>
      <c r="BW388" s="49"/>
      <c r="BX388" s="49"/>
      <c r="BY388" s="49"/>
      <c r="BZ388" s="49"/>
      <c r="CA388" s="49"/>
      <c r="CB388" s="14"/>
      <c r="CC388" s="49"/>
      <c r="CD388" s="49"/>
      <c r="CE388" s="14"/>
      <c r="CF388" s="14"/>
      <c r="CG388" s="49"/>
      <c r="CH388" s="49"/>
      <c r="CI388" s="49"/>
      <c r="CJ388" s="49"/>
      <c r="CK388" s="49"/>
      <c r="CL388" s="49"/>
      <c r="CM388" s="49"/>
      <c r="CN388" s="49"/>
      <c r="CO388" s="49"/>
      <c r="CP388" s="49"/>
      <c r="CQ388" s="49"/>
      <c r="CR388" s="49"/>
      <c r="CS388" s="49"/>
      <c r="CT388" s="49"/>
      <c r="CU388" s="49"/>
      <c r="CV388" s="49"/>
      <c r="CW388" s="49"/>
      <c r="CX388" s="49"/>
      <c r="CY388" s="14"/>
      <c r="CZ388" s="14"/>
      <c r="DA388" s="49"/>
      <c r="DB388" s="49"/>
      <c r="DC388" s="49"/>
      <c r="DD388" s="49"/>
      <c r="DE388" s="49"/>
      <c r="DF388" s="49"/>
      <c r="DG388" s="49"/>
      <c r="DH388" s="49"/>
      <c r="DI388" s="49"/>
      <c r="DJ388" s="14"/>
      <c r="DK388" s="14"/>
      <c r="DL388" s="14"/>
      <c r="DM388" s="14"/>
      <c r="DN388" s="14"/>
      <c r="DO388" s="14"/>
      <c r="DP388" s="14"/>
      <c r="DQ388" s="14"/>
      <c r="DR388" s="14"/>
      <c r="DS388" s="14"/>
      <c r="DT388" s="49"/>
      <c r="DU388" s="49"/>
      <c r="DV388" s="49"/>
      <c r="DW388" s="49"/>
      <c r="DX388" s="49"/>
      <c r="DY388" s="49"/>
      <c r="DZ388" s="49"/>
      <c r="EA388" s="49"/>
      <c r="EB388" s="49"/>
      <c r="EC388" s="49"/>
      <c r="ED388" s="49"/>
      <c r="EE388" s="49"/>
      <c r="EF388" s="49"/>
      <c r="EG388" s="49"/>
      <c r="EH388" s="49"/>
      <c r="EI388" s="49"/>
      <c r="EJ388" s="49"/>
      <c r="EK388" s="49"/>
      <c r="EL388" s="49"/>
      <c r="EM388" s="14"/>
      <c r="EN388" s="49"/>
      <c r="EO388" s="49"/>
      <c r="EP388" s="49"/>
      <c r="EQ388" s="49"/>
      <c r="ER388" s="49"/>
      <c r="ES388" s="49"/>
      <c r="ET388" s="49"/>
      <c r="EU388" s="49"/>
      <c r="EV388" s="49"/>
      <c r="EW388" s="49"/>
      <c r="EX388" s="49"/>
      <c r="EY388" s="49"/>
      <c r="EZ388" s="49"/>
      <c r="FA388" s="49"/>
      <c r="FB388" s="49"/>
      <c r="FC388" s="49"/>
      <c r="FD388" s="49"/>
      <c r="FE388" s="49"/>
      <c r="FF388" s="49"/>
      <c r="FG388" s="14"/>
      <c r="FH388" s="49"/>
      <c r="FI388" s="49"/>
      <c r="FJ388" s="14"/>
      <c r="FK388" s="42"/>
      <c r="FL388" s="42"/>
      <c r="FM388" s="42"/>
      <c r="FN388" s="42"/>
      <c r="FO388" s="42"/>
      <c r="FP388" s="42"/>
      <c r="FQ388" s="42"/>
      <c r="FR388" s="42"/>
      <c r="FS388" s="42"/>
      <c r="FT388" s="42"/>
      <c r="FU388" s="42"/>
      <c r="FV388" s="42"/>
      <c r="FW388" s="42"/>
      <c r="FX388" s="42"/>
      <c r="FY388" s="42"/>
      <c r="FZ388" s="44">
        <v>386</v>
      </c>
      <c r="GA388" s="44" t="str">
        <f t="shared" si="1332"/>
        <v>HGBCAFLK</v>
      </c>
      <c r="GB388" s="44" t="s">
        <v>160</v>
      </c>
      <c r="GC388" s="44" t="s">
        <v>149</v>
      </c>
      <c r="GD388" s="44" t="s">
        <v>146</v>
      </c>
      <c r="GE388" s="44" t="s">
        <v>163</v>
      </c>
      <c r="GF388" s="44" t="s">
        <v>145</v>
      </c>
      <c r="GG388" s="44" t="s">
        <v>109</v>
      </c>
      <c r="GH388" s="44" t="s">
        <v>152</v>
      </c>
      <c r="GI388" s="44" t="s">
        <v>151</v>
      </c>
      <c r="GJ388" s="100" t="str">
        <f t="shared" ref="GJ388:GQ388" si="1463">VLOOKUP(GB388,$FM$3:$FN$15,2,FALSE)</f>
        <v>Saudiarabien</v>
      </c>
      <c r="GK388" s="100" t="str">
        <f t="shared" si="1463"/>
        <v>Iran</v>
      </c>
      <c r="GL388" s="100" t="str">
        <f t="shared" si="1463"/>
        <v>Qatar</v>
      </c>
      <c r="GM388" s="100" t="str">
        <f t="shared" si="1463"/>
        <v>Haiti</v>
      </c>
      <c r="GN388" s="100" t="str">
        <f t="shared" si="1463"/>
        <v>Sydkorea</v>
      </c>
      <c r="GO388" s="100" t="str">
        <f t="shared" si="1463"/>
        <v>Sverige</v>
      </c>
      <c r="GP388" s="100" t="str">
        <f t="shared" si="1463"/>
        <v>Ghana</v>
      </c>
      <c r="GQ388" s="100" t="str">
        <f t="shared" si="1463"/>
        <v>Uzbekistan</v>
      </c>
      <c r="GR388" s="42" t="str">
        <f t="shared" si="1334"/>
        <v/>
      </c>
      <c r="GS388" s="42"/>
      <c r="GT388" s="42"/>
      <c r="GU388" s="42"/>
      <c r="GV388" s="42"/>
      <c r="GW388" s="42"/>
      <c r="GX388" s="42"/>
    </row>
    <row r="389" spans="1:206" ht="14.25" customHeight="1" x14ac:dyDescent="0.35">
      <c r="A389" s="42"/>
      <c r="B389" s="43"/>
      <c r="C389" s="43"/>
      <c r="D389" s="43"/>
      <c r="E389" s="44"/>
      <c r="F389" s="43"/>
      <c r="G389" s="44"/>
      <c r="H389" s="44"/>
      <c r="I389" s="44"/>
      <c r="J389" s="57"/>
      <c r="K389" s="58"/>
      <c r="L389" s="158"/>
      <c r="M389" s="46"/>
      <c r="N389" s="46"/>
      <c r="O389" s="42"/>
      <c r="P389" s="42"/>
      <c r="Q389" s="42"/>
      <c r="R389" s="42"/>
      <c r="S389" s="42"/>
      <c r="T389" s="42"/>
      <c r="U389" s="42"/>
      <c r="V389" s="43"/>
      <c r="W389" s="42"/>
      <c r="X389" s="44"/>
      <c r="Y389" s="44"/>
      <c r="Z389" s="44"/>
      <c r="AA389" s="44"/>
      <c r="AB389" s="47"/>
      <c r="AC389" s="48"/>
      <c r="AD389" s="42"/>
      <c r="AE389" s="14"/>
      <c r="AF389" s="14"/>
      <c r="AG389" s="14"/>
      <c r="AH389" s="14"/>
      <c r="AI389" s="44"/>
      <c r="AJ389" s="44"/>
      <c r="AK389" s="44"/>
      <c r="AL389" s="57"/>
      <c r="AM389" s="58"/>
      <c r="AN389" s="49"/>
      <c r="AO389" s="49"/>
      <c r="AP389" s="49"/>
      <c r="AQ389" s="49"/>
      <c r="AR389" s="49"/>
      <c r="AS389" s="49"/>
      <c r="AT389" s="49"/>
      <c r="AU389" s="49"/>
      <c r="AV389" s="49"/>
      <c r="AW389" s="49"/>
      <c r="AX389" s="49"/>
      <c r="AY389" s="49"/>
      <c r="AZ389" s="49"/>
      <c r="BA389" s="49"/>
      <c r="BB389" s="49"/>
      <c r="BC389" s="49"/>
      <c r="BD389" s="49"/>
      <c r="BE389" s="49"/>
      <c r="BF389" s="49"/>
      <c r="BG389" s="49"/>
      <c r="BH389" s="49"/>
      <c r="BI389" s="49"/>
      <c r="BJ389" s="49"/>
      <c r="BK389" s="49"/>
      <c r="BL389" s="49"/>
      <c r="BM389" s="49"/>
      <c r="BN389" s="49"/>
      <c r="BO389" s="49"/>
      <c r="BP389" s="49"/>
      <c r="BQ389" s="49"/>
      <c r="BR389" s="14"/>
      <c r="BS389" s="14"/>
      <c r="BT389" s="14"/>
      <c r="BU389" s="49"/>
      <c r="BV389" s="49"/>
      <c r="BW389" s="49"/>
      <c r="BX389" s="49"/>
      <c r="BY389" s="49"/>
      <c r="BZ389" s="49"/>
      <c r="CA389" s="49"/>
      <c r="CB389" s="14"/>
      <c r="CC389" s="49"/>
      <c r="CD389" s="49"/>
      <c r="CE389" s="14"/>
      <c r="CF389" s="14"/>
      <c r="CG389" s="49"/>
      <c r="CH389" s="49"/>
      <c r="CI389" s="49"/>
      <c r="CJ389" s="49"/>
      <c r="CK389" s="49"/>
      <c r="CL389" s="49"/>
      <c r="CM389" s="49"/>
      <c r="CN389" s="49"/>
      <c r="CO389" s="49"/>
      <c r="CP389" s="49"/>
      <c r="CQ389" s="49"/>
      <c r="CR389" s="49"/>
      <c r="CS389" s="49"/>
      <c r="CT389" s="49"/>
      <c r="CU389" s="49"/>
      <c r="CV389" s="49"/>
      <c r="CW389" s="49"/>
      <c r="CX389" s="49"/>
      <c r="CY389" s="14"/>
      <c r="CZ389" s="14"/>
      <c r="DA389" s="49"/>
      <c r="DB389" s="49"/>
      <c r="DC389" s="49"/>
      <c r="DD389" s="49"/>
      <c r="DE389" s="49"/>
      <c r="DF389" s="49"/>
      <c r="DG389" s="49"/>
      <c r="DH389" s="49"/>
      <c r="DI389" s="49"/>
      <c r="DJ389" s="14"/>
      <c r="DK389" s="14"/>
      <c r="DL389" s="14"/>
      <c r="DM389" s="14"/>
      <c r="DN389" s="14"/>
      <c r="DO389" s="14"/>
      <c r="DP389" s="14"/>
      <c r="DQ389" s="14"/>
      <c r="DR389" s="14"/>
      <c r="DS389" s="14"/>
      <c r="DT389" s="49"/>
      <c r="DU389" s="49"/>
      <c r="DV389" s="49"/>
      <c r="DW389" s="49"/>
      <c r="DX389" s="49"/>
      <c r="DY389" s="49"/>
      <c r="DZ389" s="49"/>
      <c r="EA389" s="49"/>
      <c r="EB389" s="49"/>
      <c r="EC389" s="49"/>
      <c r="ED389" s="49"/>
      <c r="EE389" s="49"/>
      <c r="EF389" s="49"/>
      <c r="EG389" s="49"/>
      <c r="EH389" s="49"/>
      <c r="EI389" s="49"/>
      <c r="EJ389" s="49"/>
      <c r="EK389" s="49"/>
      <c r="EL389" s="49"/>
      <c r="EM389" s="14"/>
      <c r="EN389" s="49"/>
      <c r="EO389" s="49"/>
      <c r="EP389" s="49"/>
      <c r="EQ389" s="49"/>
      <c r="ER389" s="49"/>
      <c r="ES389" s="49"/>
      <c r="ET389" s="49"/>
      <c r="EU389" s="49"/>
      <c r="EV389" s="49"/>
      <c r="EW389" s="49"/>
      <c r="EX389" s="49"/>
      <c r="EY389" s="49"/>
      <c r="EZ389" s="49"/>
      <c r="FA389" s="49"/>
      <c r="FB389" s="49"/>
      <c r="FC389" s="49"/>
      <c r="FD389" s="49"/>
      <c r="FE389" s="49"/>
      <c r="FF389" s="49"/>
      <c r="FG389" s="14"/>
      <c r="FH389" s="49"/>
      <c r="FI389" s="49"/>
      <c r="FJ389" s="14"/>
      <c r="FK389" s="42"/>
      <c r="FL389" s="42"/>
      <c r="FM389" s="42"/>
      <c r="FN389" s="42"/>
      <c r="FO389" s="42"/>
      <c r="FP389" s="42"/>
      <c r="FQ389" s="42"/>
      <c r="FR389" s="42"/>
      <c r="FS389" s="42"/>
      <c r="FT389" s="42"/>
      <c r="FU389" s="42"/>
      <c r="FV389" s="42"/>
      <c r="FW389" s="42"/>
      <c r="FX389" s="42"/>
      <c r="FY389" s="42"/>
      <c r="FZ389" s="44">
        <v>387</v>
      </c>
      <c r="GA389" s="44" t="str">
        <f t="shared" si="1332"/>
        <v>HGBCAFLJ</v>
      </c>
      <c r="GB389" s="44" t="s">
        <v>160</v>
      </c>
      <c r="GC389" s="44" t="s">
        <v>149</v>
      </c>
      <c r="GD389" s="44" t="s">
        <v>146</v>
      </c>
      <c r="GE389" s="44" t="s">
        <v>163</v>
      </c>
      <c r="GF389" s="44" t="s">
        <v>145</v>
      </c>
      <c r="GG389" s="44" t="s">
        <v>109</v>
      </c>
      <c r="GH389" s="44" t="s">
        <v>152</v>
      </c>
      <c r="GI389" s="44" t="s">
        <v>159</v>
      </c>
      <c r="GJ389" s="100" t="str">
        <f t="shared" ref="GJ389:GQ389" si="1464">VLOOKUP(GB389,$FM$3:$FN$15,2,FALSE)</f>
        <v>Saudiarabien</v>
      </c>
      <c r="GK389" s="100" t="str">
        <f t="shared" si="1464"/>
        <v>Iran</v>
      </c>
      <c r="GL389" s="100" t="str">
        <f t="shared" si="1464"/>
        <v>Qatar</v>
      </c>
      <c r="GM389" s="100" t="str">
        <f t="shared" si="1464"/>
        <v>Haiti</v>
      </c>
      <c r="GN389" s="100" t="str">
        <f t="shared" si="1464"/>
        <v>Sydkorea</v>
      </c>
      <c r="GO389" s="100" t="str">
        <f t="shared" si="1464"/>
        <v>Sverige</v>
      </c>
      <c r="GP389" s="100" t="str">
        <f t="shared" si="1464"/>
        <v>Ghana</v>
      </c>
      <c r="GQ389" s="100" t="str">
        <f t="shared" si="1464"/>
        <v>Österrike</v>
      </c>
      <c r="GR389" s="42" t="str">
        <f t="shared" si="1334"/>
        <v/>
      </c>
      <c r="GS389" s="42"/>
      <c r="GT389" s="42"/>
      <c r="GU389" s="42"/>
      <c r="GV389" s="42"/>
      <c r="GW389" s="42"/>
      <c r="GX389" s="42"/>
    </row>
    <row r="390" spans="1:206" ht="14.25" customHeight="1" x14ac:dyDescent="0.35">
      <c r="A390" s="42"/>
      <c r="B390" s="43"/>
      <c r="C390" s="43"/>
      <c r="D390" s="43"/>
      <c r="E390" s="44"/>
      <c r="F390" s="43"/>
      <c r="G390" s="44"/>
      <c r="H390" s="44"/>
      <c r="I390" s="44"/>
      <c r="J390" s="57"/>
      <c r="K390" s="58"/>
      <c r="L390" s="158"/>
      <c r="M390" s="46"/>
      <c r="N390" s="46"/>
      <c r="O390" s="42"/>
      <c r="P390" s="42"/>
      <c r="Q390" s="42"/>
      <c r="R390" s="42"/>
      <c r="S390" s="42"/>
      <c r="T390" s="42"/>
      <c r="U390" s="42"/>
      <c r="V390" s="43"/>
      <c r="W390" s="42"/>
      <c r="X390" s="44"/>
      <c r="Y390" s="44"/>
      <c r="Z390" s="44"/>
      <c r="AA390" s="44"/>
      <c r="AB390" s="47"/>
      <c r="AC390" s="48"/>
      <c r="AD390" s="42"/>
      <c r="AE390" s="14"/>
      <c r="AF390" s="14"/>
      <c r="AG390" s="14"/>
      <c r="AH390" s="14"/>
      <c r="AI390" s="44"/>
      <c r="AJ390" s="44"/>
      <c r="AK390" s="44"/>
      <c r="AL390" s="57"/>
      <c r="AM390" s="58"/>
      <c r="AN390" s="49"/>
      <c r="AO390" s="49"/>
      <c r="AP390" s="49"/>
      <c r="AQ390" s="49"/>
      <c r="AR390" s="49"/>
      <c r="AS390" s="49"/>
      <c r="AT390" s="49"/>
      <c r="AU390" s="49"/>
      <c r="AV390" s="49"/>
      <c r="AW390" s="49"/>
      <c r="AX390" s="49"/>
      <c r="AY390" s="49"/>
      <c r="AZ390" s="49"/>
      <c r="BA390" s="49"/>
      <c r="BB390" s="49"/>
      <c r="BC390" s="49"/>
      <c r="BD390" s="49"/>
      <c r="BE390" s="49"/>
      <c r="BF390" s="49"/>
      <c r="BG390" s="49"/>
      <c r="BH390" s="49"/>
      <c r="BI390" s="49"/>
      <c r="BJ390" s="49"/>
      <c r="BK390" s="49"/>
      <c r="BL390" s="49"/>
      <c r="BM390" s="49"/>
      <c r="BN390" s="49"/>
      <c r="BO390" s="49"/>
      <c r="BP390" s="49"/>
      <c r="BQ390" s="49"/>
      <c r="BR390" s="14"/>
      <c r="BS390" s="14"/>
      <c r="BT390" s="14"/>
      <c r="BU390" s="49"/>
      <c r="BV390" s="49"/>
      <c r="BW390" s="49"/>
      <c r="BX390" s="49"/>
      <c r="BY390" s="49"/>
      <c r="BZ390" s="49"/>
      <c r="CA390" s="49"/>
      <c r="CB390" s="14"/>
      <c r="CC390" s="49"/>
      <c r="CD390" s="49"/>
      <c r="CE390" s="14"/>
      <c r="CF390" s="14"/>
      <c r="CG390" s="49"/>
      <c r="CH390" s="49"/>
      <c r="CI390" s="49"/>
      <c r="CJ390" s="49"/>
      <c r="CK390" s="49"/>
      <c r="CL390" s="49"/>
      <c r="CM390" s="49"/>
      <c r="CN390" s="49"/>
      <c r="CO390" s="49"/>
      <c r="CP390" s="49"/>
      <c r="CQ390" s="49"/>
      <c r="CR390" s="49"/>
      <c r="CS390" s="49"/>
      <c r="CT390" s="49"/>
      <c r="CU390" s="49"/>
      <c r="CV390" s="49"/>
      <c r="CW390" s="49"/>
      <c r="CX390" s="49"/>
      <c r="CY390" s="14"/>
      <c r="CZ390" s="14"/>
      <c r="DA390" s="49"/>
      <c r="DB390" s="49"/>
      <c r="DC390" s="49"/>
      <c r="DD390" s="49"/>
      <c r="DE390" s="49"/>
      <c r="DF390" s="49"/>
      <c r="DG390" s="49"/>
      <c r="DH390" s="49"/>
      <c r="DI390" s="49"/>
      <c r="DJ390" s="14"/>
      <c r="DK390" s="14"/>
      <c r="DL390" s="14"/>
      <c r="DM390" s="14"/>
      <c r="DN390" s="14"/>
      <c r="DO390" s="14"/>
      <c r="DP390" s="14"/>
      <c r="DQ390" s="14"/>
      <c r="DR390" s="14"/>
      <c r="DS390" s="14"/>
      <c r="DT390" s="49"/>
      <c r="DU390" s="49"/>
      <c r="DV390" s="49"/>
      <c r="DW390" s="49"/>
      <c r="DX390" s="49"/>
      <c r="DY390" s="49"/>
      <c r="DZ390" s="49"/>
      <c r="EA390" s="49"/>
      <c r="EB390" s="49"/>
      <c r="EC390" s="49"/>
      <c r="ED390" s="49"/>
      <c r="EE390" s="49"/>
      <c r="EF390" s="49"/>
      <c r="EG390" s="49"/>
      <c r="EH390" s="49"/>
      <c r="EI390" s="49"/>
      <c r="EJ390" s="49"/>
      <c r="EK390" s="49"/>
      <c r="EL390" s="49"/>
      <c r="EM390" s="14"/>
      <c r="EN390" s="49"/>
      <c r="EO390" s="49"/>
      <c r="EP390" s="49"/>
      <c r="EQ390" s="49"/>
      <c r="ER390" s="49"/>
      <c r="ES390" s="49"/>
      <c r="ET390" s="49"/>
      <c r="EU390" s="49"/>
      <c r="EV390" s="49"/>
      <c r="EW390" s="49"/>
      <c r="EX390" s="49"/>
      <c r="EY390" s="49"/>
      <c r="EZ390" s="49"/>
      <c r="FA390" s="49"/>
      <c r="FB390" s="49"/>
      <c r="FC390" s="49"/>
      <c r="FD390" s="49"/>
      <c r="FE390" s="49"/>
      <c r="FF390" s="49"/>
      <c r="FG390" s="14"/>
      <c r="FH390" s="49"/>
      <c r="FI390" s="49"/>
      <c r="FJ390" s="14"/>
      <c r="FK390" s="42"/>
      <c r="FL390" s="42"/>
      <c r="FM390" s="42"/>
      <c r="FN390" s="42"/>
      <c r="FO390" s="42"/>
      <c r="FP390" s="42"/>
      <c r="FQ390" s="42"/>
      <c r="FR390" s="42"/>
      <c r="FS390" s="42"/>
      <c r="FT390" s="42"/>
      <c r="FU390" s="42"/>
      <c r="FV390" s="42"/>
      <c r="FW390" s="42"/>
      <c r="FX390" s="42"/>
      <c r="FY390" s="42"/>
      <c r="FZ390" s="44">
        <v>388</v>
      </c>
      <c r="GA390" s="44" t="str">
        <f t="shared" si="1332"/>
        <v>HGBCAFJK</v>
      </c>
      <c r="GB390" s="44" t="s">
        <v>160</v>
      </c>
      <c r="GC390" s="44" t="s">
        <v>149</v>
      </c>
      <c r="GD390" s="44" t="s">
        <v>146</v>
      </c>
      <c r="GE390" s="44" t="s">
        <v>163</v>
      </c>
      <c r="GF390" s="44" t="s">
        <v>145</v>
      </c>
      <c r="GG390" s="44" t="s">
        <v>109</v>
      </c>
      <c r="GH390" s="44" t="s">
        <v>159</v>
      </c>
      <c r="GI390" s="44" t="s">
        <v>151</v>
      </c>
      <c r="GJ390" s="100" t="str">
        <f t="shared" ref="GJ390:GQ390" si="1465">VLOOKUP(GB390,$FM$3:$FN$15,2,FALSE)</f>
        <v>Saudiarabien</v>
      </c>
      <c r="GK390" s="100" t="str">
        <f t="shared" si="1465"/>
        <v>Iran</v>
      </c>
      <c r="GL390" s="100" t="str">
        <f t="shared" si="1465"/>
        <v>Qatar</v>
      </c>
      <c r="GM390" s="100" t="str">
        <f t="shared" si="1465"/>
        <v>Haiti</v>
      </c>
      <c r="GN390" s="100" t="str">
        <f t="shared" si="1465"/>
        <v>Sydkorea</v>
      </c>
      <c r="GO390" s="100" t="str">
        <f t="shared" si="1465"/>
        <v>Sverige</v>
      </c>
      <c r="GP390" s="100" t="str">
        <f t="shared" si="1465"/>
        <v>Österrike</v>
      </c>
      <c r="GQ390" s="100" t="str">
        <f t="shared" si="1465"/>
        <v>Uzbekistan</v>
      </c>
      <c r="GR390" s="42" t="str">
        <f t="shared" si="1334"/>
        <v/>
      </c>
      <c r="GS390" s="42"/>
      <c r="GT390" s="42"/>
      <c r="GU390" s="42"/>
      <c r="GV390" s="42"/>
      <c r="GW390" s="42"/>
      <c r="GX390" s="42"/>
    </row>
    <row r="391" spans="1:206" ht="14.25" customHeight="1" x14ac:dyDescent="0.35">
      <c r="A391" s="42"/>
      <c r="B391" s="43"/>
      <c r="C391" s="43"/>
      <c r="D391" s="43"/>
      <c r="E391" s="44"/>
      <c r="F391" s="43"/>
      <c r="G391" s="44"/>
      <c r="H391" s="44"/>
      <c r="I391" s="44"/>
      <c r="J391" s="57"/>
      <c r="K391" s="58"/>
      <c r="L391" s="158"/>
      <c r="M391" s="46"/>
      <c r="N391" s="46"/>
      <c r="O391" s="42"/>
      <c r="P391" s="42"/>
      <c r="Q391" s="42"/>
      <c r="R391" s="42"/>
      <c r="S391" s="42"/>
      <c r="T391" s="42"/>
      <c r="U391" s="42"/>
      <c r="V391" s="43"/>
      <c r="W391" s="42"/>
      <c r="X391" s="44"/>
      <c r="Y391" s="44"/>
      <c r="Z391" s="44"/>
      <c r="AA391" s="44"/>
      <c r="AB391" s="47"/>
      <c r="AC391" s="48"/>
      <c r="AD391" s="42"/>
      <c r="AE391" s="14"/>
      <c r="AF391" s="14"/>
      <c r="AG391" s="14"/>
      <c r="AH391" s="14"/>
      <c r="AI391" s="44"/>
      <c r="AJ391" s="44"/>
      <c r="AK391" s="44"/>
      <c r="AL391" s="57"/>
      <c r="AM391" s="58"/>
      <c r="AN391" s="49"/>
      <c r="AO391" s="49"/>
      <c r="AP391" s="49"/>
      <c r="AQ391" s="49"/>
      <c r="AR391" s="49"/>
      <c r="AS391" s="49"/>
      <c r="AT391" s="49"/>
      <c r="AU391" s="49"/>
      <c r="AV391" s="49"/>
      <c r="AW391" s="49"/>
      <c r="AX391" s="49"/>
      <c r="AY391" s="49"/>
      <c r="AZ391" s="49"/>
      <c r="BA391" s="49"/>
      <c r="BB391" s="49"/>
      <c r="BC391" s="49"/>
      <c r="BD391" s="49"/>
      <c r="BE391" s="49"/>
      <c r="BF391" s="49"/>
      <c r="BG391" s="49"/>
      <c r="BH391" s="49"/>
      <c r="BI391" s="49"/>
      <c r="BJ391" s="49"/>
      <c r="BK391" s="49"/>
      <c r="BL391" s="49"/>
      <c r="BM391" s="49"/>
      <c r="BN391" s="49"/>
      <c r="BO391" s="49"/>
      <c r="BP391" s="49"/>
      <c r="BQ391" s="49"/>
      <c r="BR391" s="14"/>
      <c r="BS391" s="14"/>
      <c r="BT391" s="14"/>
      <c r="BU391" s="49"/>
      <c r="BV391" s="49"/>
      <c r="BW391" s="49"/>
      <c r="BX391" s="49"/>
      <c r="BY391" s="49"/>
      <c r="BZ391" s="49"/>
      <c r="CA391" s="49"/>
      <c r="CB391" s="14"/>
      <c r="CC391" s="49"/>
      <c r="CD391" s="49"/>
      <c r="CE391" s="14"/>
      <c r="CF391" s="14"/>
      <c r="CG391" s="49"/>
      <c r="CH391" s="49"/>
      <c r="CI391" s="49"/>
      <c r="CJ391" s="49"/>
      <c r="CK391" s="49"/>
      <c r="CL391" s="49"/>
      <c r="CM391" s="49"/>
      <c r="CN391" s="49"/>
      <c r="CO391" s="49"/>
      <c r="CP391" s="49"/>
      <c r="CQ391" s="49"/>
      <c r="CR391" s="49"/>
      <c r="CS391" s="49"/>
      <c r="CT391" s="49"/>
      <c r="CU391" s="49"/>
      <c r="CV391" s="49"/>
      <c r="CW391" s="49"/>
      <c r="CX391" s="49"/>
      <c r="CY391" s="14"/>
      <c r="CZ391" s="14"/>
      <c r="DA391" s="49"/>
      <c r="DB391" s="49"/>
      <c r="DC391" s="49"/>
      <c r="DD391" s="49"/>
      <c r="DE391" s="49"/>
      <c r="DF391" s="49"/>
      <c r="DG391" s="49"/>
      <c r="DH391" s="49"/>
      <c r="DI391" s="49"/>
      <c r="DJ391" s="14"/>
      <c r="DK391" s="14"/>
      <c r="DL391" s="14"/>
      <c r="DM391" s="14"/>
      <c r="DN391" s="14"/>
      <c r="DO391" s="14"/>
      <c r="DP391" s="14"/>
      <c r="DQ391" s="14"/>
      <c r="DR391" s="14"/>
      <c r="DS391" s="14"/>
      <c r="DT391" s="49"/>
      <c r="DU391" s="49"/>
      <c r="DV391" s="49"/>
      <c r="DW391" s="49"/>
      <c r="DX391" s="49"/>
      <c r="DY391" s="49"/>
      <c r="DZ391" s="49"/>
      <c r="EA391" s="49"/>
      <c r="EB391" s="49"/>
      <c r="EC391" s="49"/>
      <c r="ED391" s="49"/>
      <c r="EE391" s="49"/>
      <c r="EF391" s="49"/>
      <c r="EG391" s="49"/>
      <c r="EH391" s="49"/>
      <c r="EI391" s="49"/>
      <c r="EJ391" s="49"/>
      <c r="EK391" s="49"/>
      <c r="EL391" s="49"/>
      <c r="EM391" s="14"/>
      <c r="EN391" s="49"/>
      <c r="EO391" s="49"/>
      <c r="EP391" s="49"/>
      <c r="EQ391" s="49"/>
      <c r="ER391" s="49"/>
      <c r="ES391" s="49"/>
      <c r="ET391" s="49"/>
      <c r="EU391" s="49"/>
      <c r="EV391" s="49"/>
      <c r="EW391" s="49"/>
      <c r="EX391" s="49"/>
      <c r="EY391" s="49"/>
      <c r="EZ391" s="49"/>
      <c r="FA391" s="49"/>
      <c r="FB391" s="49"/>
      <c r="FC391" s="49"/>
      <c r="FD391" s="49"/>
      <c r="FE391" s="49"/>
      <c r="FF391" s="49"/>
      <c r="FG391" s="14"/>
      <c r="FH391" s="49"/>
      <c r="FI391" s="49"/>
      <c r="FJ391" s="14"/>
      <c r="FK391" s="42"/>
      <c r="FL391" s="42"/>
      <c r="FM391" s="42"/>
      <c r="FN391" s="42"/>
      <c r="FO391" s="42"/>
      <c r="FP391" s="42"/>
      <c r="FQ391" s="42"/>
      <c r="FR391" s="42"/>
      <c r="FS391" s="42"/>
      <c r="FT391" s="42"/>
      <c r="FU391" s="42"/>
      <c r="FV391" s="42"/>
      <c r="FW391" s="42"/>
      <c r="FX391" s="42"/>
      <c r="FY391" s="42"/>
      <c r="FZ391" s="44">
        <v>389</v>
      </c>
      <c r="GA391" s="44" t="str">
        <f t="shared" si="1332"/>
        <v>HGBCAFLI</v>
      </c>
      <c r="GB391" s="44" t="s">
        <v>160</v>
      </c>
      <c r="GC391" s="44" t="s">
        <v>149</v>
      </c>
      <c r="GD391" s="44" t="s">
        <v>146</v>
      </c>
      <c r="GE391" s="44" t="s">
        <v>163</v>
      </c>
      <c r="GF391" s="44" t="s">
        <v>145</v>
      </c>
      <c r="GG391" s="44" t="s">
        <v>109</v>
      </c>
      <c r="GH391" s="44" t="s">
        <v>152</v>
      </c>
      <c r="GI391" s="44" t="s">
        <v>150</v>
      </c>
      <c r="GJ391" s="100" t="str">
        <f t="shared" ref="GJ391:GQ391" si="1466">VLOOKUP(GB391,$FM$3:$FN$15,2,FALSE)</f>
        <v>Saudiarabien</v>
      </c>
      <c r="GK391" s="100" t="str">
        <f t="shared" si="1466"/>
        <v>Iran</v>
      </c>
      <c r="GL391" s="100" t="str">
        <f t="shared" si="1466"/>
        <v>Qatar</v>
      </c>
      <c r="GM391" s="100" t="str">
        <f t="shared" si="1466"/>
        <v>Haiti</v>
      </c>
      <c r="GN391" s="100" t="str">
        <f t="shared" si="1466"/>
        <v>Sydkorea</v>
      </c>
      <c r="GO391" s="100" t="str">
        <f t="shared" si="1466"/>
        <v>Sverige</v>
      </c>
      <c r="GP391" s="100" t="str">
        <f t="shared" si="1466"/>
        <v>Ghana</v>
      </c>
      <c r="GQ391" s="100" t="str">
        <f t="shared" si="1466"/>
        <v>Irak</v>
      </c>
      <c r="GR391" s="42" t="str">
        <f t="shared" si="1334"/>
        <v/>
      </c>
      <c r="GS391" s="42"/>
      <c r="GT391" s="42"/>
      <c r="GU391" s="42"/>
      <c r="GV391" s="42"/>
      <c r="GW391" s="42"/>
      <c r="GX391" s="42"/>
    </row>
    <row r="392" spans="1:206" ht="14.25" customHeight="1" x14ac:dyDescent="0.35">
      <c r="A392" s="42"/>
      <c r="B392" s="43"/>
      <c r="C392" s="43"/>
      <c r="D392" s="43"/>
      <c r="E392" s="44"/>
      <c r="F392" s="43"/>
      <c r="G392" s="44"/>
      <c r="H392" s="44"/>
      <c r="I392" s="44"/>
      <c r="J392" s="57"/>
      <c r="K392" s="58"/>
      <c r="L392" s="158"/>
      <c r="M392" s="46"/>
      <c r="N392" s="46"/>
      <c r="O392" s="42"/>
      <c r="P392" s="42"/>
      <c r="Q392" s="42"/>
      <c r="R392" s="42"/>
      <c r="S392" s="42"/>
      <c r="T392" s="42"/>
      <c r="U392" s="42"/>
      <c r="V392" s="43"/>
      <c r="W392" s="42"/>
      <c r="X392" s="44"/>
      <c r="Y392" s="44"/>
      <c r="Z392" s="44"/>
      <c r="AA392" s="44"/>
      <c r="AB392" s="47"/>
      <c r="AC392" s="48"/>
      <c r="AD392" s="42"/>
      <c r="AE392" s="14"/>
      <c r="AF392" s="14"/>
      <c r="AG392" s="14"/>
      <c r="AH392" s="14"/>
      <c r="AI392" s="44"/>
      <c r="AJ392" s="44"/>
      <c r="AK392" s="44"/>
      <c r="AL392" s="57"/>
      <c r="AM392" s="58"/>
      <c r="AN392" s="49"/>
      <c r="AO392" s="49"/>
      <c r="AP392" s="49"/>
      <c r="AQ392" s="49"/>
      <c r="AR392" s="49"/>
      <c r="AS392" s="49"/>
      <c r="AT392" s="49"/>
      <c r="AU392" s="49"/>
      <c r="AV392" s="49"/>
      <c r="AW392" s="49"/>
      <c r="AX392" s="49"/>
      <c r="AY392" s="49"/>
      <c r="AZ392" s="49"/>
      <c r="BA392" s="49"/>
      <c r="BB392" s="49"/>
      <c r="BC392" s="49"/>
      <c r="BD392" s="49"/>
      <c r="BE392" s="49"/>
      <c r="BF392" s="49"/>
      <c r="BG392" s="49"/>
      <c r="BH392" s="49"/>
      <c r="BI392" s="49"/>
      <c r="BJ392" s="49"/>
      <c r="BK392" s="49"/>
      <c r="BL392" s="49"/>
      <c r="BM392" s="49"/>
      <c r="BN392" s="49"/>
      <c r="BO392" s="49"/>
      <c r="BP392" s="49"/>
      <c r="BQ392" s="49"/>
      <c r="BR392" s="14"/>
      <c r="BS392" s="14"/>
      <c r="BT392" s="14"/>
      <c r="BU392" s="49"/>
      <c r="BV392" s="49"/>
      <c r="BW392" s="49"/>
      <c r="BX392" s="49"/>
      <c r="BY392" s="49"/>
      <c r="BZ392" s="49"/>
      <c r="CA392" s="49"/>
      <c r="CB392" s="14"/>
      <c r="CC392" s="49"/>
      <c r="CD392" s="49"/>
      <c r="CE392" s="14"/>
      <c r="CF392" s="14"/>
      <c r="CG392" s="49"/>
      <c r="CH392" s="49"/>
      <c r="CI392" s="49"/>
      <c r="CJ392" s="49"/>
      <c r="CK392" s="49"/>
      <c r="CL392" s="49"/>
      <c r="CM392" s="49"/>
      <c r="CN392" s="49"/>
      <c r="CO392" s="49"/>
      <c r="CP392" s="49"/>
      <c r="CQ392" s="49"/>
      <c r="CR392" s="49"/>
      <c r="CS392" s="49"/>
      <c r="CT392" s="49"/>
      <c r="CU392" s="49"/>
      <c r="CV392" s="49"/>
      <c r="CW392" s="49"/>
      <c r="CX392" s="49"/>
      <c r="CY392" s="14"/>
      <c r="CZ392" s="14"/>
      <c r="DA392" s="49"/>
      <c r="DB392" s="49"/>
      <c r="DC392" s="49"/>
      <c r="DD392" s="49"/>
      <c r="DE392" s="49"/>
      <c r="DF392" s="49"/>
      <c r="DG392" s="49"/>
      <c r="DH392" s="49"/>
      <c r="DI392" s="49"/>
      <c r="DJ392" s="14"/>
      <c r="DK392" s="14"/>
      <c r="DL392" s="14"/>
      <c r="DM392" s="14"/>
      <c r="DN392" s="14"/>
      <c r="DO392" s="14"/>
      <c r="DP392" s="14"/>
      <c r="DQ392" s="14"/>
      <c r="DR392" s="14"/>
      <c r="DS392" s="14"/>
      <c r="DT392" s="49"/>
      <c r="DU392" s="49"/>
      <c r="DV392" s="49"/>
      <c r="DW392" s="49"/>
      <c r="DX392" s="49"/>
      <c r="DY392" s="49"/>
      <c r="DZ392" s="49"/>
      <c r="EA392" s="49"/>
      <c r="EB392" s="49"/>
      <c r="EC392" s="49"/>
      <c r="ED392" s="49"/>
      <c r="EE392" s="49"/>
      <c r="EF392" s="49"/>
      <c r="EG392" s="49"/>
      <c r="EH392" s="49"/>
      <c r="EI392" s="49"/>
      <c r="EJ392" s="49"/>
      <c r="EK392" s="49"/>
      <c r="EL392" s="49"/>
      <c r="EM392" s="14"/>
      <c r="EN392" s="49"/>
      <c r="EO392" s="49"/>
      <c r="EP392" s="49"/>
      <c r="EQ392" s="49"/>
      <c r="ER392" s="49"/>
      <c r="ES392" s="49"/>
      <c r="ET392" s="49"/>
      <c r="EU392" s="49"/>
      <c r="EV392" s="49"/>
      <c r="EW392" s="49"/>
      <c r="EX392" s="49"/>
      <c r="EY392" s="49"/>
      <c r="EZ392" s="49"/>
      <c r="FA392" s="49"/>
      <c r="FB392" s="49"/>
      <c r="FC392" s="49"/>
      <c r="FD392" s="49"/>
      <c r="FE392" s="49"/>
      <c r="FF392" s="49"/>
      <c r="FG392" s="14"/>
      <c r="FH392" s="49"/>
      <c r="FI392" s="49"/>
      <c r="FJ392" s="14"/>
      <c r="FK392" s="42"/>
      <c r="FL392" s="42"/>
      <c r="FM392" s="42"/>
      <c r="FN392" s="42"/>
      <c r="FO392" s="42"/>
      <c r="FP392" s="42"/>
      <c r="FQ392" s="42"/>
      <c r="FR392" s="42"/>
      <c r="FS392" s="42"/>
      <c r="FT392" s="42"/>
      <c r="FU392" s="42"/>
      <c r="FV392" s="42"/>
      <c r="FW392" s="42"/>
      <c r="FX392" s="42"/>
      <c r="FY392" s="42"/>
      <c r="FZ392" s="44">
        <v>390</v>
      </c>
      <c r="GA392" s="44" t="str">
        <f t="shared" si="1332"/>
        <v>HGBCAFIK</v>
      </c>
      <c r="GB392" s="44" t="s">
        <v>160</v>
      </c>
      <c r="GC392" s="44" t="s">
        <v>149</v>
      </c>
      <c r="GD392" s="44" t="s">
        <v>146</v>
      </c>
      <c r="GE392" s="44" t="s">
        <v>163</v>
      </c>
      <c r="GF392" s="44" t="s">
        <v>145</v>
      </c>
      <c r="GG392" s="44" t="s">
        <v>109</v>
      </c>
      <c r="GH392" s="44" t="s">
        <v>150</v>
      </c>
      <c r="GI392" s="44" t="s">
        <v>151</v>
      </c>
      <c r="GJ392" s="100" t="str">
        <f t="shared" ref="GJ392:GQ392" si="1467">VLOOKUP(GB392,$FM$3:$FN$15,2,FALSE)</f>
        <v>Saudiarabien</v>
      </c>
      <c r="GK392" s="100" t="str">
        <f t="shared" si="1467"/>
        <v>Iran</v>
      </c>
      <c r="GL392" s="100" t="str">
        <f t="shared" si="1467"/>
        <v>Qatar</v>
      </c>
      <c r="GM392" s="100" t="str">
        <f t="shared" si="1467"/>
        <v>Haiti</v>
      </c>
      <c r="GN392" s="100" t="str">
        <f t="shared" si="1467"/>
        <v>Sydkorea</v>
      </c>
      <c r="GO392" s="100" t="str">
        <f t="shared" si="1467"/>
        <v>Sverige</v>
      </c>
      <c r="GP392" s="100" t="str">
        <f t="shared" si="1467"/>
        <v>Irak</v>
      </c>
      <c r="GQ392" s="100" t="str">
        <f t="shared" si="1467"/>
        <v>Uzbekistan</v>
      </c>
      <c r="GR392" s="42" t="str">
        <f t="shared" si="1334"/>
        <v/>
      </c>
      <c r="GS392" s="42"/>
      <c r="GT392" s="42"/>
      <c r="GU392" s="42"/>
      <c r="GV392" s="42"/>
      <c r="GW392" s="42"/>
      <c r="GX392" s="42"/>
    </row>
    <row r="393" spans="1:206" ht="14.25" customHeight="1" x14ac:dyDescent="0.35">
      <c r="A393" s="42"/>
      <c r="B393" s="43"/>
      <c r="C393" s="43"/>
      <c r="D393" s="43"/>
      <c r="E393" s="44"/>
      <c r="F393" s="43"/>
      <c r="G393" s="44"/>
      <c r="H393" s="44"/>
      <c r="I393" s="44"/>
      <c r="J393" s="57"/>
      <c r="K393" s="58"/>
      <c r="L393" s="158"/>
      <c r="M393" s="46"/>
      <c r="N393" s="46"/>
      <c r="O393" s="42"/>
      <c r="P393" s="42"/>
      <c r="Q393" s="42"/>
      <c r="R393" s="42"/>
      <c r="S393" s="42"/>
      <c r="T393" s="42"/>
      <c r="U393" s="42"/>
      <c r="V393" s="43"/>
      <c r="W393" s="42"/>
      <c r="X393" s="44"/>
      <c r="Y393" s="44"/>
      <c r="Z393" s="44"/>
      <c r="AA393" s="44"/>
      <c r="AB393" s="47"/>
      <c r="AC393" s="48"/>
      <c r="AD393" s="42"/>
      <c r="AE393" s="14"/>
      <c r="AF393" s="14"/>
      <c r="AG393" s="14"/>
      <c r="AH393" s="14"/>
      <c r="AI393" s="44"/>
      <c r="AJ393" s="44"/>
      <c r="AK393" s="44"/>
      <c r="AL393" s="57"/>
      <c r="AM393" s="58"/>
      <c r="AN393" s="49"/>
      <c r="AO393" s="49"/>
      <c r="AP393" s="49"/>
      <c r="AQ393" s="49"/>
      <c r="AR393" s="49"/>
      <c r="AS393" s="49"/>
      <c r="AT393" s="49"/>
      <c r="AU393" s="49"/>
      <c r="AV393" s="49"/>
      <c r="AW393" s="49"/>
      <c r="AX393" s="49"/>
      <c r="AY393" s="49"/>
      <c r="AZ393" s="49"/>
      <c r="BA393" s="49"/>
      <c r="BB393" s="49"/>
      <c r="BC393" s="49"/>
      <c r="BD393" s="49"/>
      <c r="BE393" s="49"/>
      <c r="BF393" s="49"/>
      <c r="BG393" s="49"/>
      <c r="BH393" s="49"/>
      <c r="BI393" s="49"/>
      <c r="BJ393" s="49"/>
      <c r="BK393" s="49"/>
      <c r="BL393" s="49"/>
      <c r="BM393" s="49"/>
      <c r="BN393" s="49"/>
      <c r="BO393" s="49"/>
      <c r="BP393" s="49"/>
      <c r="BQ393" s="49"/>
      <c r="BR393" s="14"/>
      <c r="BS393" s="14"/>
      <c r="BT393" s="14"/>
      <c r="BU393" s="49"/>
      <c r="BV393" s="49"/>
      <c r="BW393" s="49"/>
      <c r="BX393" s="49"/>
      <c r="BY393" s="49"/>
      <c r="BZ393" s="49"/>
      <c r="CA393" s="49"/>
      <c r="CB393" s="14"/>
      <c r="CC393" s="49"/>
      <c r="CD393" s="49"/>
      <c r="CE393" s="14"/>
      <c r="CF393" s="14"/>
      <c r="CG393" s="49"/>
      <c r="CH393" s="49"/>
      <c r="CI393" s="49"/>
      <c r="CJ393" s="49"/>
      <c r="CK393" s="49"/>
      <c r="CL393" s="49"/>
      <c r="CM393" s="49"/>
      <c r="CN393" s="49"/>
      <c r="CO393" s="49"/>
      <c r="CP393" s="49"/>
      <c r="CQ393" s="49"/>
      <c r="CR393" s="49"/>
      <c r="CS393" s="49"/>
      <c r="CT393" s="49"/>
      <c r="CU393" s="49"/>
      <c r="CV393" s="49"/>
      <c r="CW393" s="49"/>
      <c r="CX393" s="49"/>
      <c r="CY393" s="14"/>
      <c r="CZ393" s="14"/>
      <c r="DA393" s="49"/>
      <c r="DB393" s="49"/>
      <c r="DC393" s="49"/>
      <c r="DD393" s="49"/>
      <c r="DE393" s="49"/>
      <c r="DF393" s="49"/>
      <c r="DG393" s="49"/>
      <c r="DH393" s="49"/>
      <c r="DI393" s="49"/>
      <c r="DJ393" s="14"/>
      <c r="DK393" s="14"/>
      <c r="DL393" s="14"/>
      <c r="DM393" s="14"/>
      <c r="DN393" s="14"/>
      <c r="DO393" s="14"/>
      <c r="DP393" s="14"/>
      <c r="DQ393" s="14"/>
      <c r="DR393" s="14"/>
      <c r="DS393" s="14"/>
      <c r="DT393" s="49"/>
      <c r="DU393" s="49"/>
      <c r="DV393" s="49"/>
      <c r="DW393" s="49"/>
      <c r="DX393" s="49"/>
      <c r="DY393" s="49"/>
      <c r="DZ393" s="49"/>
      <c r="EA393" s="49"/>
      <c r="EB393" s="49"/>
      <c r="EC393" s="49"/>
      <c r="ED393" s="49"/>
      <c r="EE393" s="49"/>
      <c r="EF393" s="49"/>
      <c r="EG393" s="49"/>
      <c r="EH393" s="49"/>
      <c r="EI393" s="49"/>
      <c r="EJ393" s="49"/>
      <c r="EK393" s="49"/>
      <c r="EL393" s="49"/>
      <c r="EM393" s="14"/>
      <c r="EN393" s="49"/>
      <c r="EO393" s="49"/>
      <c r="EP393" s="49"/>
      <c r="EQ393" s="49"/>
      <c r="ER393" s="49"/>
      <c r="ES393" s="49"/>
      <c r="ET393" s="49"/>
      <c r="EU393" s="49"/>
      <c r="EV393" s="49"/>
      <c r="EW393" s="49"/>
      <c r="EX393" s="49"/>
      <c r="EY393" s="49"/>
      <c r="EZ393" s="49"/>
      <c r="FA393" s="49"/>
      <c r="FB393" s="49"/>
      <c r="FC393" s="49"/>
      <c r="FD393" s="49"/>
      <c r="FE393" s="49"/>
      <c r="FF393" s="49"/>
      <c r="FG393" s="14"/>
      <c r="FH393" s="49"/>
      <c r="FI393" s="49"/>
      <c r="FJ393" s="14"/>
      <c r="FK393" s="42"/>
      <c r="FL393" s="42"/>
      <c r="FM393" s="42"/>
      <c r="FN393" s="42"/>
      <c r="FO393" s="42"/>
      <c r="FP393" s="42"/>
      <c r="FQ393" s="42"/>
      <c r="FR393" s="42"/>
      <c r="FS393" s="42"/>
      <c r="FT393" s="42"/>
      <c r="FU393" s="42"/>
      <c r="FV393" s="42"/>
      <c r="FW393" s="42"/>
      <c r="FX393" s="42"/>
      <c r="FY393" s="42"/>
      <c r="FZ393" s="44">
        <v>391</v>
      </c>
      <c r="GA393" s="44" t="str">
        <f t="shared" si="1332"/>
        <v>HGBCAFIJ</v>
      </c>
      <c r="GB393" s="44" t="s">
        <v>160</v>
      </c>
      <c r="GC393" s="44" t="s">
        <v>149</v>
      </c>
      <c r="GD393" s="44" t="s">
        <v>146</v>
      </c>
      <c r="GE393" s="44" t="s">
        <v>163</v>
      </c>
      <c r="GF393" s="44" t="s">
        <v>145</v>
      </c>
      <c r="GG393" s="44" t="s">
        <v>109</v>
      </c>
      <c r="GH393" s="44" t="s">
        <v>150</v>
      </c>
      <c r="GI393" s="44" t="s">
        <v>159</v>
      </c>
      <c r="GJ393" s="100" t="str">
        <f t="shared" ref="GJ393:GQ393" si="1468">VLOOKUP(GB393,$FM$3:$FN$15,2,FALSE)</f>
        <v>Saudiarabien</v>
      </c>
      <c r="GK393" s="100" t="str">
        <f t="shared" si="1468"/>
        <v>Iran</v>
      </c>
      <c r="GL393" s="100" t="str">
        <f t="shared" si="1468"/>
        <v>Qatar</v>
      </c>
      <c r="GM393" s="100" t="str">
        <f t="shared" si="1468"/>
        <v>Haiti</v>
      </c>
      <c r="GN393" s="100" t="str">
        <f t="shared" si="1468"/>
        <v>Sydkorea</v>
      </c>
      <c r="GO393" s="100" t="str">
        <f t="shared" si="1468"/>
        <v>Sverige</v>
      </c>
      <c r="GP393" s="100" t="str">
        <f t="shared" si="1468"/>
        <v>Irak</v>
      </c>
      <c r="GQ393" s="100" t="str">
        <f t="shared" si="1468"/>
        <v>Österrike</v>
      </c>
      <c r="GR393" s="42" t="str">
        <f t="shared" si="1334"/>
        <v/>
      </c>
      <c r="GS393" s="42"/>
      <c r="GT393" s="42"/>
      <c r="GU393" s="42"/>
      <c r="GV393" s="42"/>
      <c r="GW393" s="42"/>
      <c r="GX393" s="42"/>
    </row>
    <row r="394" spans="1:206" ht="14.25" customHeight="1" x14ac:dyDescent="0.35">
      <c r="A394" s="42"/>
      <c r="B394" s="43"/>
      <c r="C394" s="43"/>
      <c r="D394" s="43"/>
      <c r="E394" s="44"/>
      <c r="F394" s="43"/>
      <c r="G394" s="44"/>
      <c r="H394" s="44"/>
      <c r="I394" s="44"/>
      <c r="J394" s="57"/>
      <c r="K394" s="58"/>
      <c r="L394" s="158"/>
      <c r="M394" s="46"/>
      <c r="N394" s="46"/>
      <c r="O394" s="42"/>
      <c r="P394" s="42"/>
      <c r="Q394" s="42"/>
      <c r="R394" s="42"/>
      <c r="S394" s="42"/>
      <c r="T394" s="42"/>
      <c r="U394" s="42"/>
      <c r="V394" s="43"/>
      <c r="W394" s="42"/>
      <c r="X394" s="44"/>
      <c r="Y394" s="44"/>
      <c r="Z394" s="44"/>
      <c r="AA394" s="44"/>
      <c r="AB394" s="47"/>
      <c r="AC394" s="48"/>
      <c r="AD394" s="42"/>
      <c r="AE394" s="14"/>
      <c r="AF394" s="14"/>
      <c r="AG394" s="14"/>
      <c r="AH394" s="14"/>
      <c r="AI394" s="44"/>
      <c r="AJ394" s="44"/>
      <c r="AK394" s="44"/>
      <c r="AL394" s="57"/>
      <c r="AM394" s="58"/>
      <c r="AN394" s="49"/>
      <c r="AO394" s="49"/>
      <c r="AP394" s="49"/>
      <c r="AQ394" s="49"/>
      <c r="AR394" s="49"/>
      <c r="AS394" s="49"/>
      <c r="AT394" s="49"/>
      <c r="AU394" s="49"/>
      <c r="AV394" s="49"/>
      <c r="AW394" s="49"/>
      <c r="AX394" s="49"/>
      <c r="AY394" s="49"/>
      <c r="AZ394" s="49"/>
      <c r="BA394" s="49"/>
      <c r="BB394" s="49"/>
      <c r="BC394" s="49"/>
      <c r="BD394" s="49"/>
      <c r="BE394" s="49"/>
      <c r="BF394" s="49"/>
      <c r="BG394" s="49"/>
      <c r="BH394" s="49"/>
      <c r="BI394" s="49"/>
      <c r="BJ394" s="49"/>
      <c r="BK394" s="49"/>
      <c r="BL394" s="49"/>
      <c r="BM394" s="49"/>
      <c r="BN394" s="49"/>
      <c r="BO394" s="49"/>
      <c r="BP394" s="49"/>
      <c r="BQ394" s="49"/>
      <c r="BR394" s="14"/>
      <c r="BS394" s="14"/>
      <c r="BT394" s="14"/>
      <c r="BU394" s="49"/>
      <c r="BV394" s="49"/>
      <c r="BW394" s="49"/>
      <c r="BX394" s="49"/>
      <c r="BY394" s="49"/>
      <c r="BZ394" s="49"/>
      <c r="CA394" s="49"/>
      <c r="CB394" s="14"/>
      <c r="CC394" s="49"/>
      <c r="CD394" s="49"/>
      <c r="CE394" s="14"/>
      <c r="CF394" s="14"/>
      <c r="CG394" s="49"/>
      <c r="CH394" s="49"/>
      <c r="CI394" s="49"/>
      <c r="CJ394" s="49"/>
      <c r="CK394" s="49"/>
      <c r="CL394" s="49"/>
      <c r="CM394" s="49"/>
      <c r="CN394" s="49"/>
      <c r="CO394" s="49"/>
      <c r="CP394" s="49"/>
      <c r="CQ394" s="49"/>
      <c r="CR394" s="49"/>
      <c r="CS394" s="49"/>
      <c r="CT394" s="49"/>
      <c r="CU394" s="49"/>
      <c r="CV394" s="49"/>
      <c r="CW394" s="49"/>
      <c r="CX394" s="49"/>
      <c r="CY394" s="14"/>
      <c r="CZ394" s="14"/>
      <c r="DA394" s="49"/>
      <c r="DB394" s="49"/>
      <c r="DC394" s="49"/>
      <c r="DD394" s="49"/>
      <c r="DE394" s="49"/>
      <c r="DF394" s="49"/>
      <c r="DG394" s="49"/>
      <c r="DH394" s="49"/>
      <c r="DI394" s="49"/>
      <c r="DJ394" s="14"/>
      <c r="DK394" s="14"/>
      <c r="DL394" s="14"/>
      <c r="DM394" s="14"/>
      <c r="DN394" s="14"/>
      <c r="DO394" s="14"/>
      <c r="DP394" s="14"/>
      <c r="DQ394" s="14"/>
      <c r="DR394" s="14"/>
      <c r="DS394" s="14"/>
      <c r="DT394" s="49"/>
      <c r="DU394" s="49"/>
      <c r="DV394" s="49"/>
      <c r="DW394" s="49"/>
      <c r="DX394" s="49"/>
      <c r="DY394" s="49"/>
      <c r="DZ394" s="49"/>
      <c r="EA394" s="49"/>
      <c r="EB394" s="49"/>
      <c r="EC394" s="49"/>
      <c r="ED394" s="49"/>
      <c r="EE394" s="49"/>
      <c r="EF394" s="49"/>
      <c r="EG394" s="49"/>
      <c r="EH394" s="49"/>
      <c r="EI394" s="49"/>
      <c r="EJ394" s="49"/>
      <c r="EK394" s="49"/>
      <c r="EL394" s="49"/>
      <c r="EM394" s="14"/>
      <c r="EN394" s="49"/>
      <c r="EO394" s="49"/>
      <c r="EP394" s="49"/>
      <c r="EQ394" s="49"/>
      <c r="ER394" s="49"/>
      <c r="ES394" s="49"/>
      <c r="ET394" s="49"/>
      <c r="EU394" s="49"/>
      <c r="EV394" s="49"/>
      <c r="EW394" s="49"/>
      <c r="EX394" s="49"/>
      <c r="EY394" s="49"/>
      <c r="EZ394" s="49"/>
      <c r="FA394" s="49"/>
      <c r="FB394" s="49"/>
      <c r="FC394" s="49"/>
      <c r="FD394" s="49"/>
      <c r="FE394" s="49"/>
      <c r="FF394" s="49"/>
      <c r="FG394" s="14"/>
      <c r="FH394" s="49"/>
      <c r="FI394" s="49"/>
      <c r="FJ394" s="14"/>
      <c r="FK394" s="42"/>
      <c r="FL394" s="42"/>
      <c r="FM394" s="42"/>
      <c r="FN394" s="42"/>
      <c r="FO394" s="42"/>
      <c r="FP394" s="42"/>
      <c r="FQ394" s="42"/>
      <c r="FR394" s="42"/>
      <c r="FS394" s="42"/>
      <c r="FT394" s="42"/>
      <c r="FU394" s="42"/>
      <c r="FV394" s="42"/>
      <c r="FW394" s="42"/>
      <c r="FX394" s="42"/>
      <c r="FY394" s="42"/>
      <c r="FZ394" s="44">
        <v>392</v>
      </c>
      <c r="GA394" s="44" t="str">
        <f t="shared" si="1332"/>
        <v>EJBAICLK</v>
      </c>
      <c r="GB394" s="44" t="s">
        <v>148</v>
      </c>
      <c r="GC394" s="44" t="s">
        <v>159</v>
      </c>
      <c r="GD394" s="44" t="s">
        <v>146</v>
      </c>
      <c r="GE394" s="44" t="s">
        <v>145</v>
      </c>
      <c r="GF394" s="44" t="s">
        <v>150</v>
      </c>
      <c r="GG394" s="44" t="s">
        <v>163</v>
      </c>
      <c r="GH394" s="44" t="s">
        <v>152</v>
      </c>
      <c r="GI394" s="44" t="s">
        <v>151</v>
      </c>
      <c r="GJ394" s="100" t="str">
        <f t="shared" ref="GJ394:GQ394" si="1469">VLOOKUP(GB394,$FM$3:$FN$15,2,FALSE)</f>
        <v>Elfenbenskusten</v>
      </c>
      <c r="GK394" s="100" t="str">
        <f t="shared" si="1469"/>
        <v>Österrike</v>
      </c>
      <c r="GL394" s="100" t="str">
        <f t="shared" si="1469"/>
        <v>Qatar</v>
      </c>
      <c r="GM394" s="100" t="str">
        <f t="shared" si="1469"/>
        <v>Sydkorea</v>
      </c>
      <c r="GN394" s="100" t="str">
        <f t="shared" si="1469"/>
        <v>Irak</v>
      </c>
      <c r="GO394" s="100" t="str">
        <f t="shared" si="1469"/>
        <v>Haiti</v>
      </c>
      <c r="GP394" s="100" t="str">
        <f t="shared" si="1469"/>
        <v>Ghana</v>
      </c>
      <c r="GQ394" s="100" t="str">
        <f t="shared" si="1469"/>
        <v>Uzbekistan</v>
      </c>
      <c r="GR394" s="42" t="str">
        <f t="shared" si="1334"/>
        <v/>
      </c>
      <c r="GS394" s="42"/>
      <c r="GT394" s="42"/>
      <c r="GU394" s="42"/>
      <c r="GV394" s="42"/>
      <c r="GW394" s="42"/>
      <c r="GX394" s="42"/>
    </row>
    <row r="395" spans="1:206" ht="14.25" customHeight="1" x14ac:dyDescent="0.35">
      <c r="A395" s="42"/>
      <c r="B395" s="43"/>
      <c r="C395" s="43"/>
      <c r="D395" s="43"/>
      <c r="E395" s="44"/>
      <c r="F395" s="43"/>
      <c r="G395" s="44"/>
      <c r="H395" s="44"/>
      <c r="I395" s="44"/>
      <c r="J395" s="57"/>
      <c r="K395" s="58"/>
      <c r="L395" s="158"/>
      <c r="M395" s="46"/>
      <c r="N395" s="46"/>
      <c r="O395" s="42"/>
      <c r="P395" s="42"/>
      <c r="Q395" s="42"/>
      <c r="R395" s="42"/>
      <c r="S395" s="42"/>
      <c r="T395" s="42"/>
      <c r="U395" s="42"/>
      <c r="V395" s="43"/>
      <c r="W395" s="42"/>
      <c r="X395" s="44"/>
      <c r="Y395" s="44"/>
      <c r="Z395" s="44"/>
      <c r="AA395" s="44"/>
      <c r="AB395" s="47"/>
      <c r="AC395" s="48"/>
      <c r="AD395" s="42"/>
      <c r="AE395" s="14"/>
      <c r="AF395" s="14"/>
      <c r="AG395" s="14"/>
      <c r="AH395" s="14"/>
      <c r="AI395" s="44"/>
      <c r="AJ395" s="44"/>
      <c r="AK395" s="44"/>
      <c r="AL395" s="57"/>
      <c r="AM395" s="58"/>
      <c r="AN395" s="49"/>
      <c r="AO395" s="49"/>
      <c r="AP395" s="49"/>
      <c r="AQ395" s="49"/>
      <c r="AR395" s="49"/>
      <c r="AS395" s="49"/>
      <c r="AT395" s="49"/>
      <c r="AU395" s="49"/>
      <c r="AV395" s="49"/>
      <c r="AW395" s="49"/>
      <c r="AX395" s="49"/>
      <c r="AY395" s="49"/>
      <c r="AZ395" s="49"/>
      <c r="BA395" s="49"/>
      <c r="BB395" s="49"/>
      <c r="BC395" s="49"/>
      <c r="BD395" s="49"/>
      <c r="BE395" s="49"/>
      <c r="BF395" s="49"/>
      <c r="BG395" s="49"/>
      <c r="BH395" s="49"/>
      <c r="BI395" s="49"/>
      <c r="BJ395" s="49"/>
      <c r="BK395" s="49"/>
      <c r="BL395" s="49"/>
      <c r="BM395" s="49"/>
      <c r="BN395" s="49"/>
      <c r="BO395" s="49"/>
      <c r="BP395" s="49"/>
      <c r="BQ395" s="49"/>
      <c r="BR395" s="14"/>
      <c r="BS395" s="14"/>
      <c r="BT395" s="14"/>
      <c r="BU395" s="49"/>
      <c r="BV395" s="49"/>
      <c r="BW395" s="49"/>
      <c r="BX395" s="49"/>
      <c r="BY395" s="49"/>
      <c r="BZ395" s="49"/>
      <c r="CA395" s="49"/>
      <c r="CB395" s="14"/>
      <c r="CC395" s="49"/>
      <c r="CD395" s="49"/>
      <c r="CE395" s="14"/>
      <c r="CF395" s="14"/>
      <c r="CG395" s="49"/>
      <c r="CH395" s="49"/>
      <c r="CI395" s="49"/>
      <c r="CJ395" s="49"/>
      <c r="CK395" s="49"/>
      <c r="CL395" s="49"/>
      <c r="CM395" s="49"/>
      <c r="CN395" s="49"/>
      <c r="CO395" s="49"/>
      <c r="CP395" s="49"/>
      <c r="CQ395" s="49"/>
      <c r="CR395" s="49"/>
      <c r="CS395" s="49"/>
      <c r="CT395" s="49"/>
      <c r="CU395" s="49"/>
      <c r="CV395" s="49"/>
      <c r="CW395" s="49"/>
      <c r="CX395" s="49"/>
      <c r="CY395" s="14"/>
      <c r="CZ395" s="14"/>
      <c r="DA395" s="49"/>
      <c r="DB395" s="49"/>
      <c r="DC395" s="49"/>
      <c r="DD395" s="49"/>
      <c r="DE395" s="49"/>
      <c r="DF395" s="49"/>
      <c r="DG395" s="49"/>
      <c r="DH395" s="49"/>
      <c r="DI395" s="49"/>
      <c r="DJ395" s="14"/>
      <c r="DK395" s="14"/>
      <c r="DL395" s="14"/>
      <c r="DM395" s="14"/>
      <c r="DN395" s="14"/>
      <c r="DO395" s="14"/>
      <c r="DP395" s="14"/>
      <c r="DQ395" s="14"/>
      <c r="DR395" s="14"/>
      <c r="DS395" s="14"/>
      <c r="DT395" s="49"/>
      <c r="DU395" s="49"/>
      <c r="DV395" s="49"/>
      <c r="DW395" s="49"/>
      <c r="DX395" s="49"/>
      <c r="DY395" s="49"/>
      <c r="DZ395" s="49"/>
      <c r="EA395" s="49"/>
      <c r="EB395" s="49"/>
      <c r="EC395" s="49"/>
      <c r="ED395" s="49"/>
      <c r="EE395" s="49"/>
      <c r="EF395" s="49"/>
      <c r="EG395" s="49"/>
      <c r="EH395" s="49"/>
      <c r="EI395" s="49"/>
      <c r="EJ395" s="49"/>
      <c r="EK395" s="49"/>
      <c r="EL395" s="49"/>
      <c r="EM395" s="14"/>
      <c r="EN395" s="49"/>
      <c r="EO395" s="49"/>
      <c r="EP395" s="49"/>
      <c r="EQ395" s="49"/>
      <c r="ER395" s="49"/>
      <c r="ES395" s="49"/>
      <c r="ET395" s="49"/>
      <c r="EU395" s="49"/>
      <c r="EV395" s="49"/>
      <c r="EW395" s="49"/>
      <c r="EX395" s="49"/>
      <c r="EY395" s="49"/>
      <c r="EZ395" s="49"/>
      <c r="FA395" s="49"/>
      <c r="FB395" s="49"/>
      <c r="FC395" s="49"/>
      <c r="FD395" s="49"/>
      <c r="FE395" s="49"/>
      <c r="FF395" s="49"/>
      <c r="FG395" s="14"/>
      <c r="FH395" s="49"/>
      <c r="FI395" s="49"/>
      <c r="FJ395" s="14"/>
      <c r="FK395" s="42"/>
      <c r="FL395" s="42"/>
      <c r="FM395" s="42"/>
      <c r="FN395" s="42"/>
      <c r="FO395" s="42"/>
      <c r="FP395" s="42"/>
      <c r="FQ395" s="42"/>
      <c r="FR395" s="42"/>
      <c r="FS395" s="42"/>
      <c r="FT395" s="42"/>
      <c r="FU395" s="42"/>
      <c r="FV395" s="42"/>
      <c r="FW395" s="42"/>
      <c r="FX395" s="42"/>
      <c r="FY395" s="42"/>
      <c r="FZ395" s="44">
        <v>393</v>
      </c>
      <c r="GA395" s="44" t="str">
        <f t="shared" si="1332"/>
        <v>EJBCAHLK</v>
      </c>
      <c r="GB395" s="44" t="s">
        <v>148</v>
      </c>
      <c r="GC395" s="44" t="s">
        <v>159</v>
      </c>
      <c r="GD395" s="44" t="s">
        <v>146</v>
      </c>
      <c r="GE395" s="44" t="s">
        <v>163</v>
      </c>
      <c r="GF395" s="44" t="s">
        <v>145</v>
      </c>
      <c r="GG395" s="44" t="s">
        <v>160</v>
      </c>
      <c r="GH395" s="44" t="s">
        <v>152</v>
      </c>
      <c r="GI395" s="44" t="s">
        <v>151</v>
      </c>
      <c r="GJ395" s="100" t="str">
        <f t="shared" ref="GJ395:GQ395" si="1470">VLOOKUP(GB395,$FM$3:$FN$15,2,FALSE)</f>
        <v>Elfenbenskusten</v>
      </c>
      <c r="GK395" s="100" t="str">
        <f t="shared" si="1470"/>
        <v>Österrike</v>
      </c>
      <c r="GL395" s="100" t="str">
        <f t="shared" si="1470"/>
        <v>Qatar</v>
      </c>
      <c r="GM395" s="100" t="str">
        <f t="shared" si="1470"/>
        <v>Haiti</v>
      </c>
      <c r="GN395" s="100" t="str">
        <f t="shared" si="1470"/>
        <v>Sydkorea</v>
      </c>
      <c r="GO395" s="100" t="str">
        <f t="shared" si="1470"/>
        <v>Saudiarabien</v>
      </c>
      <c r="GP395" s="100" t="str">
        <f t="shared" si="1470"/>
        <v>Ghana</v>
      </c>
      <c r="GQ395" s="100" t="str">
        <f t="shared" si="1470"/>
        <v>Uzbekistan</v>
      </c>
      <c r="GR395" s="42" t="str">
        <f t="shared" si="1334"/>
        <v/>
      </c>
      <c r="GS395" s="42"/>
      <c r="GT395" s="42"/>
      <c r="GU395" s="42"/>
      <c r="GV395" s="42"/>
      <c r="GW395" s="42"/>
      <c r="GX395" s="42"/>
    </row>
    <row r="396" spans="1:206" ht="14.25" customHeight="1" x14ac:dyDescent="0.35">
      <c r="A396" s="42"/>
      <c r="B396" s="43"/>
      <c r="C396" s="43"/>
      <c r="D396" s="43"/>
      <c r="E396" s="44"/>
      <c r="F396" s="43"/>
      <c r="G396" s="44"/>
      <c r="H396" s="44"/>
      <c r="I396" s="44"/>
      <c r="J396" s="57"/>
      <c r="K396" s="58"/>
      <c r="L396" s="158"/>
      <c r="M396" s="46"/>
      <c r="N396" s="46"/>
      <c r="O396" s="42"/>
      <c r="P396" s="42"/>
      <c r="Q396" s="42"/>
      <c r="R396" s="42"/>
      <c r="S396" s="42"/>
      <c r="T396" s="42"/>
      <c r="U396" s="42"/>
      <c r="V396" s="43"/>
      <c r="W396" s="42"/>
      <c r="X396" s="44"/>
      <c r="Y396" s="44"/>
      <c r="Z396" s="44"/>
      <c r="AA396" s="44"/>
      <c r="AB396" s="47"/>
      <c r="AC396" s="48"/>
      <c r="AD396" s="42"/>
      <c r="AE396" s="14"/>
      <c r="AF396" s="14"/>
      <c r="AG396" s="14"/>
      <c r="AH396" s="14"/>
      <c r="AI396" s="44"/>
      <c r="AJ396" s="44"/>
      <c r="AK396" s="44"/>
      <c r="AL396" s="57"/>
      <c r="AM396" s="58"/>
      <c r="AN396" s="49"/>
      <c r="AO396" s="49"/>
      <c r="AP396" s="49"/>
      <c r="AQ396" s="49"/>
      <c r="AR396" s="49"/>
      <c r="AS396" s="49"/>
      <c r="AT396" s="49"/>
      <c r="AU396" s="49"/>
      <c r="AV396" s="49"/>
      <c r="AW396" s="49"/>
      <c r="AX396" s="49"/>
      <c r="AY396" s="49"/>
      <c r="AZ396" s="49"/>
      <c r="BA396" s="49"/>
      <c r="BB396" s="49"/>
      <c r="BC396" s="49"/>
      <c r="BD396" s="49"/>
      <c r="BE396" s="49"/>
      <c r="BF396" s="49"/>
      <c r="BG396" s="49"/>
      <c r="BH396" s="49"/>
      <c r="BI396" s="49"/>
      <c r="BJ396" s="49"/>
      <c r="BK396" s="49"/>
      <c r="BL396" s="49"/>
      <c r="BM396" s="49"/>
      <c r="BN396" s="49"/>
      <c r="BO396" s="49"/>
      <c r="BP396" s="49"/>
      <c r="BQ396" s="49"/>
      <c r="BR396" s="14"/>
      <c r="BS396" s="14"/>
      <c r="BT396" s="14"/>
      <c r="BU396" s="49"/>
      <c r="BV396" s="49"/>
      <c r="BW396" s="49"/>
      <c r="BX396" s="49"/>
      <c r="BY396" s="49"/>
      <c r="BZ396" s="49"/>
      <c r="CA396" s="49"/>
      <c r="CB396" s="14"/>
      <c r="CC396" s="49"/>
      <c r="CD396" s="49"/>
      <c r="CE396" s="14"/>
      <c r="CF396" s="14"/>
      <c r="CG396" s="49"/>
      <c r="CH396" s="49"/>
      <c r="CI396" s="49"/>
      <c r="CJ396" s="49"/>
      <c r="CK396" s="49"/>
      <c r="CL396" s="49"/>
      <c r="CM396" s="49"/>
      <c r="CN396" s="49"/>
      <c r="CO396" s="49"/>
      <c r="CP396" s="49"/>
      <c r="CQ396" s="49"/>
      <c r="CR396" s="49"/>
      <c r="CS396" s="49"/>
      <c r="CT396" s="49"/>
      <c r="CU396" s="49"/>
      <c r="CV396" s="49"/>
      <c r="CW396" s="49"/>
      <c r="CX396" s="49"/>
      <c r="CY396" s="14"/>
      <c r="CZ396" s="14"/>
      <c r="DA396" s="49"/>
      <c r="DB396" s="49"/>
      <c r="DC396" s="49"/>
      <c r="DD396" s="49"/>
      <c r="DE396" s="49"/>
      <c r="DF396" s="49"/>
      <c r="DG396" s="49"/>
      <c r="DH396" s="49"/>
      <c r="DI396" s="49"/>
      <c r="DJ396" s="14"/>
      <c r="DK396" s="14"/>
      <c r="DL396" s="14"/>
      <c r="DM396" s="14"/>
      <c r="DN396" s="14"/>
      <c r="DO396" s="14"/>
      <c r="DP396" s="14"/>
      <c r="DQ396" s="14"/>
      <c r="DR396" s="14"/>
      <c r="DS396" s="14"/>
      <c r="DT396" s="49"/>
      <c r="DU396" s="49"/>
      <c r="DV396" s="49"/>
      <c r="DW396" s="49"/>
      <c r="DX396" s="49"/>
      <c r="DY396" s="49"/>
      <c r="DZ396" s="49"/>
      <c r="EA396" s="49"/>
      <c r="EB396" s="49"/>
      <c r="EC396" s="49"/>
      <c r="ED396" s="49"/>
      <c r="EE396" s="49"/>
      <c r="EF396" s="49"/>
      <c r="EG396" s="49"/>
      <c r="EH396" s="49"/>
      <c r="EI396" s="49"/>
      <c r="EJ396" s="49"/>
      <c r="EK396" s="49"/>
      <c r="EL396" s="49"/>
      <c r="EM396" s="14"/>
      <c r="EN396" s="49"/>
      <c r="EO396" s="49"/>
      <c r="EP396" s="49"/>
      <c r="EQ396" s="49"/>
      <c r="ER396" s="49"/>
      <c r="ES396" s="49"/>
      <c r="ET396" s="49"/>
      <c r="EU396" s="49"/>
      <c r="EV396" s="49"/>
      <c r="EW396" s="49"/>
      <c r="EX396" s="49"/>
      <c r="EY396" s="49"/>
      <c r="EZ396" s="49"/>
      <c r="FA396" s="49"/>
      <c r="FB396" s="49"/>
      <c r="FC396" s="49"/>
      <c r="FD396" s="49"/>
      <c r="FE396" s="49"/>
      <c r="FF396" s="49"/>
      <c r="FG396" s="14"/>
      <c r="FH396" s="49"/>
      <c r="FI396" s="49"/>
      <c r="FJ396" s="14"/>
      <c r="FK396" s="42"/>
      <c r="FL396" s="42"/>
      <c r="FM396" s="42"/>
      <c r="FN396" s="42"/>
      <c r="FO396" s="42"/>
      <c r="FP396" s="42"/>
      <c r="FQ396" s="42"/>
      <c r="FR396" s="42"/>
      <c r="FS396" s="42"/>
      <c r="FT396" s="42"/>
      <c r="FU396" s="42"/>
      <c r="FV396" s="42"/>
      <c r="FW396" s="42"/>
      <c r="FX396" s="42"/>
      <c r="FY396" s="42"/>
      <c r="FZ396" s="44">
        <v>394</v>
      </c>
      <c r="GA396" s="44" t="str">
        <f t="shared" si="1332"/>
        <v>EIBCAHLK</v>
      </c>
      <c r="GB396" s="44" t="s">
        <v>148</v>
      </c>
      <c r="GC396" s="44" t="s">
        <v>150</v>
      </c>
      <c r="GD396" s="44" t="s">
        <v>146</v>
      </c>
      <c r="GE396" s="44" t="s">
        <v>163</v>
      </c>
      <c r="GF396" s="44" t="s">
        <v>145</v>
      </c>
      <c r="GG396" s="44" t="s">
        <v>160</v>
      </c>
      <c r="GH396" s="44" t="s">
        <v>152</v>
      </c>
      <c r="GI396" s="44" t="s">
        <v>151</v>
      </c>
      <c r="GJ396" s="100" t="str">
        <f t="shared" ref="GJ396:GQ396" si="1471">VLOOKUP(GB396,$FM$3:$FN$15,2,FALSE)</f>
        <v>Elfenbenskusten</v>
      </c>
      <c r="GK396" s="100" t="str">
        <f t="shared" si="1471"/>
        <v>Irak</v>
      </c>
      <c r="GL396" s="100" t="str">
        <f t="shared" si="1471"/>
        <v>Qatar</v>
      </c>
      <c r="GM396" s="100" t="str">
        <f t="shared" si="1471"/>
        <v>Haiti</v>
      </c>
      <c r="GN396" s="100" t="str">
        <f t="shared" si="1471"/>
        <v>Sydkorea</v>
      </c>
      <c r="GO396" s="100" t="str">
        <f t="shared" si="1471"/>
        <v>Saudiarabien</v>
      </c>
      <c r="GP396" s="100" t="str">
        <f t="shared" si="1471"/>
        <v>Ghana</v>
      </c>
      <c r="GQ396" s="100" t="str">
        <f t="shared" si="1471"/>
        <v>Uzbekistan</v>
      </c>
      <c r="GR396" s="42" t="str">
        <f t="shared" si="1334"/>
        <v/>
      </c>
      <c r="GS396" s="42"/>
      <c r="GT396" s="42"/>
      <c r="GU396" s="42"/>
      <c r="GV396" s="42"/>
      <c r="GW396" s="42"/>
      <c r="GX396" s="42"/>
    </row>
    <row r="397" spans="1:206" ht="14.25" customHeight="1" x14ac:dyDescent="0.35">
      <c r="A397" s="42"/>
      <c r="B397" s="43"/>
      <c r="C397" s="43"/>
      <c r="D397" s="43"/>
      <c r="E397" s="44"/>
      <c r="F397" s="43"/>
      <c r="G397" s="44"/>
      <c r="H397" s="44"/>
      <c r="I397" s="44"/>
      <c r="J397" s="57"/>
      <c r="K397" s="58"/>
      <c r="L397" s="158"/>
      <c r="M397" s="46"/>
      <c r="N397" s="46"/>
      <c r="O397" s="42"/>
      <c r="P397" s="42"/>
      <c r="Q397" s="42"/>
      <c r="R397" s="42"/>
      <c r="S397" s="42"/>
      <c r="T397" s="42"/>
      <c r="U397" s="42"/>
      <c r="V397" s="43"/>
      <c r="W397" s="42"/>
      <c r="X397" s="44"/>
      <c r="Y397" s="44"/>
      <c r="Z397" s="44"/>
      <c r="AA397" s="44"/>
      <c r="AB397" s="47"/>
      <c r="AC397" s="48"/>
      <c r="AD397" s="42"/>
      <c r="AE397" s="14"/>
      <c r="AF397" s="14"/>
      <c r="AG397" s="14"/>
      <c r="AH397" s="14"/>
      <c r="AI397" s="44"/>
      <c r="AJ397" s="44"/>
      <c r="AK397" s="44"/>
      <c r="AL397" s="57"/>
      <c r="AM397" s="58"/>
      <c r="AN397" s="49"/>
      <c r="AO397" s="49"/>
      <c r="AP397" s="49"/>
      <c r="AQ397" s="49"/>
      <c r="AR397" s="49"/>
      <c r="AS397" s="49"/>
      <c r="AT397" s="49"/>
      <c r="AU397" s="49"/>
      <c r="AV397" s="49"/>
      <c r="AW397" s="49"/>
      <c r="AX397" s="49"/>
      <c r="AY397" s="49"/>
      <c r="AZ397" s="49"/>
      <c r="BA397" s="49"/>
      <c r="BB397" s="49"/>
      <c r="BC397" s="49"/>
      <c r="BD397" s="49"/>
      <c r="BE397" s="49"/>
      <c r="BF397" s="49"/>
      <c r="BG397" s="49"/>
      <c r="BH397" s="49"/>
      <c r="BI397" s="49"/>
      <c r="BJ397" s="49"/>
      <c r="BK397" s="49"/>
      <c r="BL397" s="49"/>
      <c r="BM397" s="49"/>
      <c r="BN397" s="49"/>
      <c r="BO397" s="49"/>
      <c r="BP397" s="49"/>
      <c r="BQ397" s="49"/>
      <c r="BR397" s="14"/>
      <c r="BS397" s="14"/>
      <c r="BT397" s="14"/>
      <c r="BU397" s="49"/>
      <c r="BV397" s="49"/>
      <c r="BW397" s="49"/>
      <c r="BX397" s="49"/>
      <c r="BY397" s="49"/>
      <c r="BZ397" s="49"/>
      <c r="CA397" s="49"/>
      <c r="CB397" s="14"/>
      <c r="CC397" s="49"/>
      <c r="CD397" s="49"/>
      <c r="CE397" s="14"/>
      <c r="CF397" s="14"/>
      <c r="CG397" s="49"/>
      <c r="CH397" s="49"/>
      <c r="CI397" s="49"/>
      <c r="CJ397" s="49"/>
      <c r="CK397" s="49"/>
      <c r="CL397" s="49"/>
      <c r="CM397" s="49"/>
      <c r="CN397" s="49"/>
      <c r="CO397" s="49"/>
      <c r="CP397" s="49"/>
      <c r="CQ397" s="49"/>
      <c r="CR397" s="49"/>
      <c r="CS397" s="49"/>
      <c r="CT397" s="49"/>
      <c r="CU397" s="49"/>
      <c r="CV397" s="49"/>
      <c r="CW397" s="49"/>
      <c r="CX397" s="49"/>
      <c r="CY397" s="14"/>
      <c r="CZ397" s="14"/>
      <c r="DA397" s="49"/>
      <c r="DB397" s="49"/>
      <c r="DC397" s="49"/>
      <c r="DD397" s="49"/>
      <c r="DE397" s="49"/>
      <c r="DF397" s="49"/>
      <c r="DG397" s="49"/>
      <c r="DH397" s="49"/>
      <c r="DI397" s="49"/>
      <c r="DJ397" s="14"/>
      <c r="DK397" s="14"/>
      <c r="DL397" s="14"/>
      <c r="DM397" s="14"/>
      <c r="DN397" s="14"/>
      <c r="DO397" s="14"/>
      <c r="DP397" s="14"/>
      <c r="DQ397" s="14"/>
      <c r="DR397" s="14"/>
      <c r="DS397" s="14"/>
      <c r="DT397" s="49"/>
      <c r="DU397" s="49"/>
      <c r="DV397" s="49"/>
      <c r="DW397" s="49"/>
      <c r="DX397" s="49"/>
      <c r="DY397" s="49"/>
      <c r="DZ397" s="49"/>
      <c r="EA397" s="49"/>
      <c r="EB397" s="49"/>
      <c r="EC397" s="49"/>
      <c r="ED397" s="49"/>
      <c r="EE397" s="49"/>
      <c r="EF397" s="49"/>
      <c r="EG397" s="49"/>
      <c r="EH397" s="49"/>
      <c r="EI397" s="49"/>
      <c r="EJ397" s="49"/>
      <c r="EK397" s="49"/>
      <c r="EL397" s="49"/>
      <c r="EM397" s="14"/>
      <c r="EN397" s="49"/>
      <c r="EO397" s="49"/>
      <c r="EP397" s="49"/>
      <c r="EQ397" s="49"/>
      <c r="ER397" s="49"/>
      <c r="ES397" s="49"/>
      <c r="ET397" s="49"/>
      <c r="EU397" s="49"/>
      <c r="EV397" s="49"/>
      <c r="EW397" s="49"/>
      <c r="EX397" s="49"/>
      <c r="EY397" s="49"/>
      <c r="EZ397" s="49"/>
      <c r="FA397" s="49"/>
      <c r="FB397" s="49"/>
      <c r="FC397" s="49"/>
      <c r="FD397" s="49"/>
      <c r="FE397" s="49"/>
      <c r="FF397" s="49"/>
      <c r="FG397" s="14"/>
      <c r="FH397" s="49"/>
      <c r="FI397" s="49"/>
      <c r="FJ397" s="14"/>
      <c r="FK397" s="42"/>
      <c r="FL397" s="42"/>
      <c r="FM397" s="42"/>
      <c r="FN397" s="42"/>
      <c r="FO397" s="42"/>
      <c r="FP397" s="42"/>
      <c r="FQ397" s="42"/>
      <c r="FR397" s="42"/>
      <c r="FS397" s="42"/>
      <c r="FT397" s="42"/>
      <c r="FU397" s="42"/>
      <c r="FV397" s="42"/>
      <c r="FW397" s="42"/>
      <c r="FX397" s="42"/>
      <c r="FY397" s="42"/>
      <c r="FZ397" s="44">
        <v>395</v>
      </c>
      <c r="GA397" s="44" t="str">
        <f t="shared" si="1332"/>
        <v>EJBCAHLI</v>
      </c>
      <c r="GB397" s="44" t="s">
        <v>148</v>
      </c>
      <c r="GC397" s="44" t="s">
        <v>159</v>
      </c>
      <c r="GD397" s="44" t="s">
        <v>146</v>
      </c>
      <c r="GE397" s="44" t="s">
        <v>163</v>
      </c>
      <c r="GF397" s="44" t="s">
        <v>145</v>
      </c>
      <c r="GG397" s="44" t="s">
        <v>160</v>
      </c>
      <c r="GH397" s="44" t="s">
        <v>152</v>
      </c>
      <c r="GI397" s="44" t="s">
        <v>150</v>
      </c>
      <c r="GJ397" s="100" t="str">
        <f t="shared" ref="GJ397:GQ397" si="1472">VLOOKUP(GB397,$FM$3:$FN$15,2,FALSE)</f>
        <v>Elfenbenskusten</v>
      </c>
      <c r="GK397" s="100" t="str">
        <f t="shared" si="1472"/>
        <v>Österrike</v>
      </c>
      <c r="GL397" s="100" t="str">
        <f t="shared" si="1472"/>
        <v>Qatar</v>
      </c>
      <c r="GM397" s="100" t="str">
        <f t="shared" si="1472"/>
        <v>Haiti</v>
      </c>
      <c r="GN397" s="100" t="str">
        <f t="shared" si="1472"/>
        <v>Sydkorea</v>
      </c>
      <c r="GO397" s="100" t="str">
        <f t="shared" si="1472"/>
        <v>Saudiarabien</v>
      </c>
      <c r="GP397" s="100" t="str">
        <f t="shared" si="1472"/>
        <v>Ghana</v>
      </c>
      <c r="GQ397" s="100" t="str">
        <f t="shared" si="1472"/>
        <v>Irak</v>
      </c>
      <c r="GR397" s="42" t="str">
        <f t="shared" si="1334"/>
        <v/>
      </c>
      <c r="GS397" s="42"/>
      <c r="GT397" s="42"/>
      <c r="GU397" s="42"/>
      <c r="GV397" s="42"/>
      <c r="GW397" s="42"/>
      <c r="GX397" s="42"/>
    </row>
    <row r="398" spans="1:206" ht="14.25" customHeight="1" x14ac:dyDescent="0.35">
      <c r="A398" s="42"/>
      <c r="B398" s="43"/>
      <c r="C398" s="43"/>
      <c r="D398" s="43"/>
      <c r="E398" s="44"/>
      <c r="F398" s="43"/>
      <c r="G398" s="44"/>
      <c r="H398" s="44"/>
      <c r="I398" s="44"/>
      <c r="J398" s="57"/>
      <c r="K398" s="58"/>
      <c r="L398" s="158"/>
      <c r="M398" s="46"/>
      <c r="N398" s="46"/>
      <c r="O398" s="42"/>
      <c r="P398" s="42"/>
      <c r="Q398" s="42"/>
      <c r="R398" s="42"/>
      <c r="S398" s="42"/>
      <c r="T398" s="42"/>
      <c r="U398" s="42"/>
      <c r="V398" s="43"/>
      <c r="W398" s="42"/>
      <c r="X398" s="44"/>
      <c r="Y398" s="44"/>
      <c r="Z398" s="44"/>
      <c r="AA398" s="44"/>
      <c r="AB398" s="47"/>
      <c r="AC398" s="48"/>
      <c r="AD398" s="42"/>
      <c r="AE398" s="14"/>
      <c r="AF398" s="14"/>
      <c r="AG398" s="14"/>
      <c r="AH398" s="14"/>
      <c r="AI398" s="44"/>
      <c r="AJ398" s="44"/>
      <c r="AK398" s="44"/>
      <c r="AL398" s="57"/>
      <c r="AM398" s="58"/>
      <c r="AN398" s="49"/>
      <c r="AO398" s="49"/>
      <c r="AP398" s="49"/>
      <c r="AQ398" s="49"/>
      <c r="AR398" s="49"/>
      <c r="AS398" s="49"/>
      <c r="AT398" s="49"/>
      <c r="AU398" s="49"/>
      <c r="AV398" s="49"/>
      <c r="AW398" s="49"/>
      <c r="AX398" s="49"/>
      <c r="AY398" s="49"/>
      <c r="AZ398" s="49"/>
      <c r="BA398" s="49"/>
      <c r="BB398" s="49"/>
      <c r="BC398" s="49"/>
      <c r="BD398" s="49"/>
      <c r="BE398" s="49"/>
      <c r="BF398" s="49"/>
      <c r="BG398" s="49"/>
      <c r="BH398" s="49"/>
      <c r="BI398" s="49"/>
      <c r="BJ398" s="49"/>
      <c r="BK398" s="49"/>
      <c r="BL398" s="49"/>
      <c r="BM398" s="49"/>
      <c r="BN398" s="49"/>
      <c r="BO398" s="49"/>
      <c r="BP398" s="49"/>
      <c r="BQ398" s="49"/>
      <c r="BR398" s="14"/>
      <c r="BS398" s="14"/>
      <c r="BT398" s="14"/>
      <c r="BU398" s="49"/>
      <c r="BV398" s="49"/>
      <c r="BW398" s="49"/>
      <c r="BX398" s="49"/>
      <c r="BY398" s="49"/>
      <c r="BZ398" s="49"/>
      <c r="CA398" s="49"/>
      <c r="CB398" s="14"/>
      <c r="CC398" s="49"/>
      <c r="CD398" s="49"/>
      <c r="CE398" s="14"/>
      <c r="CF398" s="14"/>
      <c r="CG398" s="49"/>
      <c r="CH398" s="49"/>
      <c r="CI398" s="49"/>
      <c r="CJ398" s="49"/>
      <c r="CK398" s="49"/>
      <c r="CL398" s="49"/>
      <c r="CM398" s="49"/>
      <c r="CN398" s="49"/>
      <c r="CO398" s="49"/>
      <c r="CP398" s="49"/>
      <c r="CQ398" s="49"/>
      <c r="CR398" s="49"/>
      <c r="CS398" s="49"/>
      <c r="CT398" s="49"/>
      <c r="CU398" s="49"/>
      <c r="CV398" s="49"/>
      <c r="CW398" s="49"/>
      <c r="CX398" s="49"/>
      <c r="CY398" s="14"/>
      <c r="CZ398" s="14"/>
      <c r="DA398" s="49"/>
      <c r="DB398" s="49"/>
      <c r="DC398" s="49"/>
      <c r="DD398" s="49"/>
      <c r="DE398" s="49"/>
      <c r="DF398" s="49"/>
      <c r="DG398" s="49"/>
      <c r="DH398" s="49"/>
      <c r="DI398" s="49"/>
      <c r="DJ398" s="14"/>
      <c r="DK398" s="14"/>
      <c r="DL398" s="14"/>
      <c r="DM398" s="14"/>
      <c r="DN398" s="14"/>
      <c r="DO398" s="14"/>
      <c r="DP398" s="14"/>
      <c r="DQ398" s="14"/>
      <c r="DR398" s="14"/>
      <c r="DS398" s="14"/>
      <c r="DT398" s="49"/>
      <c r="DU398" s="49"/>
      <c r="DV398" s="49"/>
      <c r="DW398" s="49"/>
      <c r="DX398" s="49"/>
      <c r="DY398" s="49"/>
      <c r="DZ398" s="49"/>
      <c r="EA398" s="49"/>
      <c r="EB398" s="49"/>
      <c r="EC398" s="49"/>
      <c r="ED398" s="49"/>
      <c r="EE398" s="49"/>
      <c r="EF398" s="49"/>
      <c r="EG398" s="49"/>
      <c r="EH398" s="49"/>
      <c r="EI398" s="49"/>
      <c r="EJ398" s="49"/>
      <c r="EK398" s="49"/>
      <c r="EL398" s="49"/>
      <c r="EM398" s="14"/>
      <c r="EN398" s="49"/>
      <c r="EO398" s="49"/>
      <c r="EP398" s="49"/>
      <c r="EQ398" s="49"/>
      <c r="ER398" s="49"/>
      <c r="ES398" s="49"/>
      <c r="ET398" s="49"/>
      <c r="EU398" s="49"/>
      <c r="EV398" s="49"/>
      <c r="EW398" s="49"/>
      <c r="EX398" s="49"/>
      <c r="EY398" s="49"/>
      <c r="EZ398" s="49"/>
      <c r="FA398" s="49"/>
      <c r="FB398" s="49"/>
      <c r="FC398" s="49"/>
      <c r="FD398" s="49"/>
      <c r="FE398" s="49"/>
      <c r="FF398" s="49"/>
      <c r="FG398" s="14"/>
      <c r="FH398" s="49"/>
      <c r="FI398" s="49"/>
      <c r="FJ398" s="14"/>
      <c r="FK398" s="42"/>
      <c r="FL398" s="42"/>
      <c r="FM398" s="42"/>
      <c r="FN398" s="42"/>
      <c r="FO398" s="42"/>
      <c r="FP398" s="42"/>
      <c r="FQ398" s="42"/>
      <c r="FR398" s="42"/>
      <c r="FS398" s="42"/>
      <c r="FT398" s="42"/>
      <c r="FU398" s="42"/>
      <c r="FV398" s="42"/>
      <c r="FW398" s="42"/>
      <c r="FX398" s="42"/>
      <c r="FY398" s="42"/>
      <c r="FZ398" s="44">
        <v>396</v>
      </c>
      <c r="GA398" s="44" t="str">
        <f t="shared" si="1332"/>
        <v>EJBCAHIK</v>
      </c>
      <c r="GB398" s="44" t="s">
        <v>148</v>
      </c>
      <c r="GC398" s="44" t="s">
        <v>159</v>
      </c>
      <c r="GD398" s="44" t="s">
        <v>146</v>
      </c>
      <c r="GE398" s="44" t="s">
        <v>163</v>
      </c>
      <c r="GF398" s="44" t="s">
        <v>145</v>
      </c>
      <c r="GG398" s="44" t="s">
        <v>160</v>
      </c>
      <c r="GH398" s="44" t="s">
        <v>150</v>
      </c>
      <c r="GI398" s="44" t="s">
        <v>151</v>
      </c>
      <c r="GJ398" s="100" t="str">
        <f t="shared" ref="GJ398:GQ398" si="1473">VLOOKUP(GB398,$FM$3:$FN$15,2,FALSE)</f>
        <v>Elfenbenskusten</v>
      </c>
      <c r="GK398" s="100" t="str">
        <f t="shared" si="1473"/>
        <v>Österrike</v>
      </c>
      <c r="GL398" s="100" t="str">
        <f t="shared" si="1473"/>
        <v>Qatar</v>
      </c>
      <c r="GM398" s="100" t="str">
        <f t="shared" si="1473"/>
        <v>Haiti</v>
      </c>
      <c r="GN398" s="100" t="str">
        <f t="shared" si="1473"/>
        <v>Sydkorea</v>
      </c>
      <c r="GO398" s="100" t="str">
        <f t="shared" si="1473"/>
        <v>Saudiarabien</v>
      </c>
      <c r="GP398" s="100" t="str">
        <f t="shared" si="1473"/>
        <v>Irak</v>
      </c>
      <c r="GQ398" s="100" t="str">
        <f t="shared" si="1473"/>
        <v>Uzbekistan</v>
      </c>
      <c r="GR398" s="42" t="str">
        <f t="shared" si="1334"/>
        <v/>
      </c>
      <c r="GS398" s="42"/>
      <c r="GT398" s="42"/>
      <c r="GU398" s="42"/>
      <c r="GV398" s="42"/>
      <c r="GW398" s="42"/>
      <c r="GX398" s="42"/>
    </row>
    <row r="399" spans="1:206" ht="14.25" customHeight="1" x14ac:dyDescent="0.35">
      <c r="A399" s="42"/>
      <c r="B399" s="43"/>
      <c r="C399" s="43"/>
      <c r="D399" s="43"/>
      <c r="E399" s="44"/>
      <c r="F399" s="43"/>
      <c r="G399" s="44"/>
      <c r="H399" s="44"/>
      <c r="I399" s="44"/>
      <c r="J399" s="57"/>
      <c r="K399" s="58"/>
      <c r="L399" s="158"/>
      <c r="M399" s="46"/>
      <c r="N399" s="46"/>
      <c r="O399" s="42"/>
      <c r="P399" s="42"/>
      <c r="Q399" s="42"/>
      <c r="R399" s="42"/>
      <c r="S399" s="42"/>
      <c r="T399" s="42"/>
      <c r="U399" s="42"/>
      <c r="V399" s="43"/>
      <c r="W399" s="42"/>
      <c r="X399" s="44"/>
      <c r="Y399" s="44"/>
      <c r="Z399" s="44"/>
      <c r="AA399" s="44"/>
      <c r="AB399" s="47"/>
      <c r="AC399" s="48"/>
      <c r="AD399" s="42"/>
      <c r="AE399" s="14"/>
      <c r="AF399" s="14"/>
      <c r="AG399" s="14"/>
      <c r="AH399" s="14"/>
      <c r="AI399" s="44"/>
      <c r="AJ399" s="44"/>
      <c r="AK399" s="44"/>
      <c r="AL399" s="57"/>
      <c r="AM399" s="58"/>
      <c r="AN399" s="49"/>
      <c r="AO399" s="49"/>
      <c r="AP399" s="49"/>
      <c r="AQ399" s="49"/>
      <c r="AR399" s="49"/>
      <c r="AS399" s="49"/>
      <c r="AT399" s="49"/>
      <c r="AU399" s="49"/>
      <c r="AV399" s="49"/>
      <c r="AW399" s="49"/>
      <c r="AX399" s="49"/>
      <c r="AY399" s="49"/>
      <c r="AZ399" s="49"/>
      <c r="BA399" s="49"/>
      <c r="BB399" s="49"/>
      <c r="BC399" s="49"/>
      <c r="BD399" s="49"/>
      <c r="BE399" s="49"/>
      <c r="BF399" s="49"/>
      <c r="BG399" s="49"/>
      <c r="BH399" s="49"/>
      <c r="BI399" s="49"/>
      <c r="BJ399" s="49"/>
      <c r="BK399" s="49"/>
      <c r="BL399" s="49"/>
      <c r="BM399" s="49"/>
      <c r="BN399" s="49"/>
      <c r="BO399" s="49"/>
      <c r="BP399" s="49"/>
      <c r="BQ399" s="49"/>
      <c r="BR399" s="14"/>
      <c r="BS399" s="14"/>
      <c r="BT399" s="14"/>
      <c r="BU399" s="49"/>
      <c r="BV399" s="49"/>
      <c r="BW399" s="49"/>
      <c r="BX399" s="49"/>
      <c r="BY399" s="49"/>
      <c r="BZ399" s="49"/>
      <c r="CA399" s="49"/>
      <c r="CB399" s="14"/>
      <c r="CC399" s="49"/>
      <c r="CD399" s="49"/>
      <c r="CE399" s="14"/>
      <c r="CF399" s="14"/>
      <c r="CG399" s="49"/>
      <c r="CH399" s="49"/>
      <c r="CI399" s="49"/>
      <c r="CJ399" s="49"/>
      <c r="CK399" s="49"/>
      <c r="CL399" s="49"/>
      <c r="CM399" s="49"/>
      <c r="CN399" s="49"/>
      <c r="CO399" s="49"/>
      <c r="CP399" s="49"/>
      <c r="CQ399" s="49"/>
      <c r="CR399" s="49"/>
      <c r="CS399" s="49"/>
      <c r="CT399" s="49"/>
      <c r="CU399" s="49"/>
      <c r="CV399" s="49"/>
      <c r="CW399" s="49"/>
      <c r="CX399" s="49"/>
      <c r="CY399" s="14"/>
      <c r="CZ399" s="14"/>
      <c r="DA399" s="49"/>
      <c r="DB399" s="49"/>
      <c r="DC399" s="49"/>
      <c r="DD399" s="49"/>
      <c r="DE399" s="49"/>
      <c r="DF399" s="49"/>
      <c r="DG399" s="49"/>
      <c r="DH399" s="49"/>
      <c r="DI399" s="49"/>
      <c r="DJ399" s="14"/>
      <c r="DK399" s="14"/>
      <c r="DL399" s="14"/>
      <c r="DM399" s="14"/>
      <c r="DN399" s="14"/>
      <c r="DO399" s="14"/>
      <c r="DP399" s="14"/>
      <c r="DQ399" s="14"/>
      <c r="DR399" s="14"/>
      <c r="DS399" s="14"/>
      <c r="DT399" s="49"/>
      <c r="DU399" s="49"/>
      <c r="DV399" s="49"/>
      <c r="DW399" s="49"/>
      <c r="DX399" s="49"/>
      <c r="DY399" s="49"/>
      <c r="DZ399" s="49"/>
      <c r="EA399" s="49"/>
      <c r="EB399" s="49"/>
      <c r="EC399" s="49"/>
      <c r="ED399" s="49"/>
      <c r="EE399" s="49"/>
      <c r="EF399" s="49"/>
      <c r="EG399" s="49"/>
      <c r="EH399" s="49"/>
      <c r="EI399" s="49"/>
      <c r="EJ399" s="49"/>
      <c r="EK399" s="49"/>
      <c r="EL399" s="49"/>
      <c r="EM399" s="14"/>
      <c r="EN399" s="49"/>
      <c r="EO399" s="49"/>
      <c r="EP399" s="49"/>
      <c r="EQ399" s="49"/>
      <c r="ER399" s="49"/>
      <c r="ES399" s="49"/>
      <c r="ET399" s="49"/>
      <c r="EU399" s="49"/>
      <c r="EV399" s="49"/>
      <c r="EW399" s="49"/>
      <c r="EX399" s="49"/>
      <c r="EY399" s="49"/>
      <c r="EZ399" s="49"/>
      <c r="FA399" s="49"/>
      <c r="FB399" s="49"/>
      <c r="FC399" s="49"/>
      <c r="FD399" s="49"/>
      <c r="FE399" s="49"/>
      <c r="FF399" s="49"/>
      <c r="FG399" s="14"/>
      <c r="FH399" s="49"/>
      <c r="FI399" s="49"/>
      <c r="FJ399" s="14"/>
      <c r="FK399" s="42"/>
      <c r="FL399" s="42"/>
      <c r="FM399" s="42"/>
      <c r="FN399" s="42"/>
      <c r="FO399" s="42"/>
      <c r="FP399" s="42"/>
      <c r="FQ399" s="42"/>
      <c r="FR399" s="42"/>
      <c r="FS399" s="42"/>
      <c r="FT399" s="42"/>
      <c r="FU399" s="42"/>
      <c r="FV399" s="42"/>
      <c r="FW399" s="42"/>
      <c r="FX399" s="42"/>
      <c r="FY399" s="42"/>
      <c r="FZ399" s="44">
        <v>397</v>
      </c>
      <c r="GA399" s="44" t="str">
        <f t="shared" si="1332"/>
        <v>EJBCAGLK</v>
      </c>
      <c r="GB399" s="44" t="s">
        <v>148</v>
      </c>
      <c r="GC399" s="44" t="s">
        <v>159</v>
      </c>
      <c r="GD399" s="44" t="s">
        <v>146</v>
      </c>
      <c r="GE399" s="44" t="s">
        <v>163</v>
      </c>
      <c r="GF399" s="44" t="s">
        <v>145</v>
      </c>
      <c r="GG399" s="44" t="s">
        <v>149</v>
      </c>
      <c r="GH399" s="44" t="s">
        <v>152</v>
      </c>
      <c r="GI399" s="44" t="s">
        <v>151</v>
      </c>
      <c r="GJ399" s="100" t="str">
        <f t="shared" ref="GJ399:GQ399" si="1474">VLOOKUP(GB399,$FM$3:$FN$15,2,FALSE)</f>
        <v>Elfenbenskusten</v>
      </c>
      <c r="GK399" s="100" t="str">
        <f t="shared" si="1474"/>
        <v>Österrike</v>
      </c>
      <c r="GL399" s="100" t="str">
        <f t="shared" si="1474"/>
        <v>Qatar</v>
      </c>
      <c r="GM399" s="100" t="str">
        <f t="shared" si="1474"/>
        <v>Haiti</v>
      </c>
      <c r="GN399" s="100" t="str">
        <f t="shared" si="1474"/>
        <v>Sydkorea</v>
      </c>
      <c r="GO399" s="100" t="str">
        <f t="shared" si="1474"/>
        <v>Iran</v>
      </c>
      <c r="GP399" s="100" t="str">
        <f t="shared" si="1474"/>
        <v>Ghana</v>
      </c>
      <c r="GQ399" s="100" t="str">
        <f t="shared" si="1474"/>
        <v>Uzbekistan</v>
      </c>
      <c r="GR399" s="42" t="str">
        <f t="shared" si="1334"/>
        <v/>
      </c>
      <c r="GS399" s="42"/>
      <c r="GT399" s="42"/>
      <c r="GU399" s="42"/>
      <c r="GV399" s="42"/>
      <c r="GW399" s="42"/>
      <c r="GX399" s="42"/>
    </row>
    <row r="400" spans="1:206" ht="14.25" customHeight="1" x14ac:dyDescent="0.35">
      <c r="A400" s="42"/>
      <c r="B400" s="43"/>
      <c r="C400" s="43"/>
      <c r="D400" s="43"/>
      <c r="E400" s="44"/>
      <c r="F400" s="43"/>
      <c r="G400" s="44"/>
      <c r="H400" s="44"/>
      <c r="I400" s="44"/>
      <c r="J400" s="57"/>
      <c r="K400" s="58"/>
      <c r="L400" s="158"/>
      <c r="M400" s="46"/>
      <c r="N400" s="46"/>
      <c r="O400" s="42"/>
      <c r="P400" s="42"/>
      <c r="Q400" s="42"/>
      <c r="R400" s="42"/>
      <c r="S400" s="42"/>
      <c r="T400" s="42"/>
      <c r="U400" s="42"/>
      <c r="V400" s="43"/>
      <c r="W400" s="42"/>
      <c r="X400" s="44"/>
      <c r="Y400" s="44"/>
      <c r="Z400" s="44"/>
      <c r="AA400" s="44"/>
      <c r="AB400" s="47"/>
      <c r="AC400" s="48"/>
      <c r="AD400" s="42"/>
      <c r="AE400" s="14"/>
      <c r="AF400" s="14"/>
      <c r="AG400" s="14"/>
      <c r="AH400" s="14"/>
      <c r="AI400" s="44"/>
      <c r="AJ400" s="44"/>
      <c r="AK400" s="44"/>
      <c r="AL400" s="57"/>
      <c r="AM400" s="58"/>
      <c r="AN400" s="49"/>
      <c r="AO400" s="49"/>
      <c r="AP400" s="49"/>
      <c r="AQ400" s="49"/>
      <c r="AR400" s="49"/>
      <c r="AS400" s="49"/>
      <c r="AT400" s="49"/>
      <c r="AU400" s="49"/>
      <c r="AV400" s="49"/>
      <c r="AW400" s="49"/>
      <c r="AX400" s="49"/>
      <c r="AY400" s="49"/>
      <c r="AZ400" s="49"/>
      <c r="BA400" s="49"/>
      <c r="BB400" s="49"/>
      <c r="BC400" s="49"/>
      <c r="BD400" s="49"/>
      <c r="BE400" s="49"/>
      <c r="BF400" s="49"/>
      <c r="BG400" s="49"/>
      <c r="BH400" s="49"/>
      <c r="BI400" s="49"/>
      <c r="BJ400" s="49"/>
      <c r="BK400" s="49"/>
      <c r="BL400" s="49"/>
      <c r="BM400" s="49"/>
      <c r="BN400" s="49"/>
      <c r="BO400" s="49"/>
      <c r="BP400" s="49"/>
      <c r="BQ400" s="49"/>
      <c r="BR400" s="14"/>
      <c r="BS400" s="14"/>
      <c r="BT400" s="14"/>
      <c r="BU400" s="49"/>
      <c r="BV400" s="49"/>
      <c r="BW400" s="49"/>
      <c r="BX400" s="49"/>
      <c r="BY400" s="49"/>
      <c r="BZ400" s="49"/>
      <c r="CA400" s="49"/>
      <c r="CB400" s="14"/>
      <c r="CC400" s="49"/>
      <c r="CD400" s="49"/>
      <c r="CE400" s="14"/>
      <c r="CF400" s="14"/>
      <c r="CG400" s="49"/>
      <c r="CH400" s="49"/>
      <c r="CI400" s="49"/>
      <c r="CJ400" s="49"/>
      <c r="CK400" s="49"/>
      <c r="CL400" s="49"/>
      <c r="CM400" s="49"/>
      <c r="CN400" s="49"/>
      <c r="CO400" s="49"/>
      <c r="CP400" s="49"/>
      <c r="CQ400" s="49"/>
      <c r="CR400" s="49"/>
      <c r="CS400" s="49"/>
      <c r="CT400" s="49"/>
      <c r="CU400" s="49"/>
      <c r="CV400" s="49"/>
      <c r="CW400" s="49"/>
      <c r="CX400" s="49"/>
      <c r="CY400" s="14"/>
      <c r="CZ400" s="14"/>
      <c r="DA400" s="49"/>
      <c r="DB400" s="49"/>
      <c r="DC400" s="49"/>
      <c r="DD400" s="49"/>
      <c r="DE400" s="49"/>
      <c r="DF400" s="49"/>
      <c r="DG400" s="49"/>
      <c r="DH400" s="49"/>
      <c r="DI400" s="49"/>
      <c r="DJ400" s="14"/>
      <c r="DK400" s="14"/>
      <c r="DL400" s="14"/>
      <c r="DM400" s="14"/>
      <c r="DN400" s="14"/>
      <c r="DO400" s="14"/>
      <c r="DP400" s="14"/>
      <c r="DQ400" s="14"/>
      <c r="DR400" s="14"/>
      <c r="DS400" s="14"/>
      <c r="DT400" s="49"/>
      <c r="DU400" s="49"/>
      <c r="DV400" s="49"/>
      <c r="DW400" s="49"/>
      <c r="DX400" s="49"/>
      <c r="DY400" s="49"/>
      <c r="DZ400" s="49"/>
      <c r="EA400" s="49"/>
      <c r="EB400" s="49"/>
      <c r="EC400" s="49"/>
      <c r="ED400" s="49"/>
      <c r="EE400" s="49"/>
      <c r="EF400" s="49"/>
      <c r="EG400" s="49"/>
      <c r="EH400" s="49"/>
      <c r="EI400" s="49"/>
      <c r="EJ400" s="49"/>
      <c r="EK400" s="49"/>
      <c r="EL400" s="49"/>
      <c r="EM400" s="14"/>
      <c r="EN400" s="49"/>
      <c r="EO400" s="49"/>
      <c r="EP400" s="49"/>
      <c r="EQ400" s="49"/>
      <c r="ER400" s="49"/>
      <c r="ES400" s="49"/>
      <c r="ET400" s="49"/>
      <c r="EU400" s="49"/>
      <c r="EV400" s="49"/>
      <c r="EW400" s="49"/>
      <c r="EX400" s="49"/>
      <c r="EY400" s="49"/>
      <c r="EZ400" s="49"/>
      <c r="FA400" s="49"/>
      <c r="FB400" s="49"/>
      <c r="FC400" s="49"/>
      <c r="FD400" s="49"/>
      <c r="FE400" s="49"/>
      <c r="FF400" s="49"/>
      <c r="FG400" s="14"/>
      <c r="FH400" s="49"/>
      <c r="FI400" s="49"/>
      <c r="FJ400" s="14"/>
      <c r="FK400" s="42"/>
      <c r="FL400" s="42"/>
      <c r="FM400" s="42"/>
      <c r="FN400" s="42"/>
      <c r="FO400" s="42"/>
      <c r="FP400" s="42"/>
      <c r="FQ400" s="42"/>
      <c r="FR400" s="42"/>
      <c r="FS400" s="42"/>
      <c r="FT400" s="42"/>
      <c r="FU400" s="42"/>
      <c r="FV400" s="42"/>
      <c r="FW400" s="42"/>
      <c r="FX400" s="42"/>
      <c r="FY400" s="42"/>
      <c r="FZ400" s="44">
        <v>398</v>
      </c>
      <c r="GA400" s="44" t="str">
        <f t="shared" si="1332"/>
        <v>EGBAICLK</v>
      </c>
      <c r="GB400" s="44" t="s">
        <v>148</v>
      </c>
      <c r="GC400" s="44" t="s">
        <v>149</v>
      </c>
      <c r="GD400" s="44" t="s">
        <v>146</v>
      </c>
      <c r="GE400" s="44" t="s">
        <v>145</v>
      </c>
      <c r="GF400" s="44" t="s">
        <v>150</v>
      </c>
      <c r="GG400" s="44" t="s">
        <v>163</v>
      </c>
      <c r="GH400" s="44" t="s">
        <v>152</v>
      </c>
      <c r="GI400" s="44" t="s">
        <v>151</v>
      </c>
      <c r="GJ400" s="100" t="str">
        <f t="shared" ref="GJ400:GQ400" si="1475">VLOOKUP(GB400,$FM$3:$FN$15,2,FALSE)</f>
        <v>Elfenbenskusten</v>
      </c>
      <c r="GK400" s="100" t="str">
        <f t="shared" si="1475"/>
        <v>Iran</v>
      </c>
      <c r="GL400" s="100" t="str">
        <f t="shared" si="1475"/>
        <v>Qatar</v>
      </c>
      <c r="GM400" s="100" t="str">
        <f t="shared" si="1475"/>
        <v>Sydkorea</v>
      </c>
      <c r="GN400" s="100" t="str">
        <f t="shared" si="1475"/>
        <v>Irak</v>
      </c>
      <c r="GO400" s="100" t="str">
        <f t="shared" si="1475"/>
        <v>Haiti</v>
      </c>
      <c r="GP400" s="100" t="str">
        <f t="shared" si="1475"/>
        <v>Ghana</v>
      </c>
      <c r="GQ400" s="100" t="str">
        <f t="shared" si="1475"/>
        <v>Uzbekistan</v>
      </c>
      <c r="GR400" s="42" t="str">
        <f t="shared" si="1334"/>
        <v/>
      </c>
      <c r="GS400" s="42"/>
      <c r="GT400" s="42"/>
      <c r="GU400" s="42"/>
      <c r="GV400" s="42"/>
      <c r="GW400" s="42"/>
      <c r="GX400" s="42"/>
    </row>
    <row r="401" spans="1:206" ht="14.25" customHeight="1" x14ac:dyDescent="0.35">
      <c r="A401" s="42"/>
      <c r="B401" s="43"/>
      <c r="C401" s="43"/>
      <c r="D401" s="43"/>
      <c r="E401" s="44"/>
      <c r="F401" s="43"/>
      <c r="G401" s="44"/>
      <c r="H401" s="44"/>
      <c r="I401" s="44"/>
      <c r="J401" s="57"/>
      <c r="K401" s="58"/>
      <c r="L401" s="158"/>
      <c r="M401" s="46"/>
      <c r="N401" s="46"/>
      <c r="O401" s="42"/>
      <c r="P401" s="42"/>
      <c r="Q401" s="42"/>
      <c r="R401" s="42"/>
      <c r="S401" s="42"/>
      <c r="T401" s="42"/>
      <c r="U401" s="42"/>
      <c r="V401" s="43"/>
      <c r="W401" s="42"/>
      <c r="X401" s="44"/>
      <c r="Y401" s="44"/>
      <c r="Z401" s="44"/>
      <c r="AA401" s="44"/>
      <c r="AB401" s="47"/>
      <c r="AC401" s="48"/>
      <c r="AD401" s="42"/>
      <c r="AE401" s="14"/>
      <c r="AF401" s="14"/>
      <c r="AG401" s="14"/>
      <c r="AH401" s="14"/>
      <c r="AI401" s="44"/>
      <c r="AJ401" s="44"/>
      <c r="AK401" s="44"/>
      <c r="AL401" s="57"/>
      <c r="AM401" s="58"/>
      <c r="AN401" s="49"/>
      <c r="AO401" s="49"/>
      <c r="AP401" s="49"/>
      <c r="AQ401" s="49"/>
      <c r="AR401" s="49"/>
      <c r="AS401" s="49"/>
      <c r="AT401" s="49"/>
      <c r="AU401" s="49"/>
      <c r="AV401" s="49"/>
      <c r="AW401" s="49"/>
      <c r="AX401" s="49"/>
      <c r="AY401" s="49"/>
      <c r="AZ401" s="49"/>
      <c r="BA401" s="49"/>
      <c r="BB401" s="49"/>
      <c r="BC401" s="49"/>
      <c r="BD401" s="49"/>
      <c r="BE401" s="49"/>
      <c r="BF401" s="49"/>
      <c r="BG401" s="49"/>
      <c r="BH401" s="49"/>
      <c r="BI401" s="49"/>
      <c r="BJ401" s="49"/>
      <c r="BK401" s="49"/>
      <c r="BL401" s="49"/>
      <c r="BM401" s="49"/>
      <c r="BN401" s="49"/>
      <c r="BO401" s="49"/>
      <c r="BP401" s="49"/>
      <c r="BQ401" s="49"/>
      <c r="BR401" s="14"/>
      <c r="BS401" s="14"/>
      <c r="BT401" s="14"/>
      <c r="BU401" s="49"/>
      <c r="BV401" s="49"/>
      <c r="BW401" s="49"/>
      <c r="BX401" s="49"/>
      <c r="BY401" s="49"/>
      <c r="BZ401" s="49"/>
      <c r="CA401" s="49"/>
      <c r="CB401" s="14"/>
      <c r="CC401" s="49"/>
      <c r="CD401" s="49"/>
      <c r="CE401" s="14"/>
      <c r="CF401" s="14"/>
      <c r="CG401" s="49"/>
      <c r="CH401" s="49"/>
      <c r="CI401" s="49"/>
      <c r="CJ401" s="49"/>
      <c r="CK401" s="49"/>
      <c r="CL401" s="49"/>
      <c r="CM401" s="49"/>
      <c r="CN401" s="49"/>
      <c r="CO401" s="49"/>
      <c r="CP401" s="49"/>
      <c r="CQ401" s="49"/>
      <c r="CR401" s="49"/>
      <c r="CS401" s="49"/>
      <c r="CT401" s="49"/>
      <c r="CU401" s="49"/>
      <c r="CV401" s="49"/>
      <c r="CW401" s="49"/>
      <c r="CX401" s="49"/>
      <c r="CY401" s="14"/>
      <c r="CZ401" s="14"/>
      <c r="DA401" s="49"/>
      <c r="DB401" s="49"/>
      <c r="DC401" s="49"/>
      <c r="DD401" s="49"/>
      <c r="DE401" s="49"/>
      <c r="DF401" s="49"/>
      <c r="DG401" s="49"/>
      <c r="DH401" s="49"/>
      <c r="DI401" s="49"/>
      <c r="DJ401" s="14"/>
      <c r="DK401" s="14"/>
      <c r="DL401" s="14"/>
      <c r="DM401" s="14"/>
      <c r="DN401" s="14"/>
      <c r="DO401" s="14"/>
      <c r="DP401" s="14"/>
      <c r="DQ401" s="14"/>
      <c r="DR401" s="14"/>
      <c r="DS401" s="14"/>
      <c r="DT401" s="49"/>
      <c r="DU401" s="49"/>
      <c r="DV401" s="49"/>
      <c r="DW401" s="49"/>
      <c r="DX401" s="49"/>
      <c r="DY401" s="49"/>
      <c r="DZ401" s="49"/>
      <c r="EA401" s="49"/>
      <c r="EB401" s="49"/>
      <c r="EC401" s="49"/>
      <c r="ED401" s="49"/>
      <c r="EE401" s="49"/>
      <c r="EF401" s="49"/>
      <c r="EG401" s="49"/>
      <c r="EH401" s="49"/>
      <c r="EI401" s="49"/>
      <c r="EJ401" s="49"/>
      <c r="EK401" s="49"/>
      <c r="EL401" s="49"/>
      <c r="EM401" s="14"/>
      <c r="EN401" s="49"/>
      <c r="EO401" s="49"/>
      <c r="EP401" s="49"/>
      <c r="EQ401" s="49"/>
      <c r="ER401" s="49"/>
      <c r="ES401" s="49"/>
      <c r="ET401" s="49"/>
      <c r="EU401" s="49"/>
      <c r="EV401" s="49"/>
      <c r="EW401" s="49"/>
      <c r="EX401" s="49"/>
      <c r="EY401" s="49"/>
      <c r="EZ401" s="49"/>
      <c r="FA401" s="49"/>
      <c r="FB401" s="49"/>
      <c r="FC401" s="49"/>
      <c r="FD401" s="49"/>
      <c r="FE401" s="49"/>
      <c r="FF401" s="49"/>
      <c r="FG401" s="14"/>
      <c r="FH401" s="49"/>
      <c r="FI401" s="49"/>
      <c r="FJ401" s="14"/>
      <c r="FK401" s="42"/>
      <c r="FL401" s="42"/>
      <c r="FM401" s="42"/>
      <c r="FN401" s="42"/>
      <c r="FO401" s="42"/>
      <c r="FP401" s="42"/>
      <c r="FQ401" s="42"/>
      <c r="FR401" s="42"/>
      <c r="FS401" s="42"/>
      <c r="FT401" s="42"/>
      <c r="FU401" s="42"/>
      <c r="FV401" s="42"/>
      <c r="FW401" s="42"/>
      <c r="FX401" s="42"/>
      <c r="FY401" s="42"/>
      <c r="FZ401" s="44">
        <v>399</v>
      </c>
      <c r="GA401" s="44" t="str">
        <f t="shared" si="1332"/>
        <v>EJBCAGLI</v>
      </c>
      <c r="GB401" s="44" t="s">
        <v>148</v>
      </c>
      <c r="GC401" s="44" t="s">
        <v>159</v>
      </c>
      <c r="GD401" s="44" t="s">
        <v>146</v>
      </c>
      <c r="GE401" s="44" t="s">
        <v>163</v>
      </c>
      <c r="GF401" s="44" t="s">
        <v>145</v>
      </c>
      <c r="GG401" s="44" t="s">
        <v>149</v>
      </c>
      <c r="GH401" s="44" t="s">
        <v>152</v>
      </c>
      <c r="GI401" s="44" t="s">
        <v>150</v>
      </c>
      <c r="GJ401" s="100" t="str">
        <f t="shared" ref="GJ401:GQ401" si="1476">VLOOKUP(GB401,$FM$3:$FN$15,2,FALSE)</f>
        <v>Elfenbenskusten</v>
      </c>
      <c r="GK401" s="100" t="str">
        <f t="shared" si="1476"/>
        <v>Österrike</v>
      </c>
      <c r="GL401" s="100" t="str">
        <f t="shared" si="1476"/>
        <v>Qatar</v>
      </c>
      <c r="GM401" s="100" t="str">
        <f t="shared" si="1476"/>
        <v>Haiti</v>
      </c>
      <c r="GN401" s="100" t="str">
        <f t="shared" si="1476"/>
        <v>Sydkorea</v>
      </c>
      <c r="GO401" s="100" t="str">
        <f t="shared" si="1476"/>
        <v>Iran</v>
      </c>
      <c r="GP401" s="100" t="str">
        <f t="shared" si="1476"/>
        <v>Ghana</v>
      </c>
      <c r="GQ401" s="100" t="str">
        <f t="shared" si="1476"/>
        <v>Irak</v>
      </c>
      <c r="GR401" s="42" t="str">
        <f t="shared" si="1334"/>
        <v/>
      </c>
      <c r="GS401" s="42"/>
      <c r="GT401" s="42"/>
      <c r="GU401" s="42"/>
      <c r="GV401" s="42"/>
      <c r="GW401" s="42"/>
      <c r="GX401" s="42"/>
    </row>
    <row r="402" spans="1:206" ht="14.25" customHeight="1" x14ac:dyDescent="0.35">
      <c r="A402" s="42"/>
      <c r="B402" s="43"/>
      <c r="C402" s="43"/>
      <c r="D402" s="43"/>
      <c r="E402" s="44"/>
      <c r="F402" s="43"/>
      <c r="G402" s="44"/>
      <c r="H402" s="44"/>
      <c r="I402" s="44"/>
      <c r="J402" s="57"/>
      <c r="K402" s="58"/>
      <c r="L402" s="158"/>
      <c r="M402" s="46"/>
      <c r="N402" s="46"/>
      <c r="O402" s="42"/>
      <c r="P402" s="42"/>
      <c r="Q402" s="42"/>
      <c r="R402" s="42"/>
      <c r="S402" s="42"/>
      <c r="T402" s="42"/>
      <c r="U402" s="42"/>
      <c r="V402" s="43"/>
      <c r="W402" s="42"/>
      <c r="X402" s="44"/>
      <c r="Y402" s="44"/>
      <c r="Z402" s="44"/>
      <c r="AA402" s="44"/>
      <c r="AB402" s="47"/>
      <c r="AC402" s="48"/>
      <c r="AD402" s="42"/>
      <c r="AE402" s="14"/>
      <c r="AF402" s="14"/>
      <c r="AG402" s="14"/>
      <c r="AH402" s="14"/>
      <c r="AI402" s="44"/>
      <c r="AJ402" s="44"/>
      <c r="AK402" s="44"/>
      <c r="AL402" s="57"/>
      <c r="AM402" s="58"/>
      <c r="AN402" s="49"/>
      <c r="AO402" s="49"/>
      <c r="AP402" s="49"/>
      <c r="AQ402" s="49"/>
      <c r="AR402" s="49"/>
      <c r="AS402" s="49"/>
      <c r="AT402" s="49"/>
      <c r="AU402" s="49"/>
      <c r="AV402" s="49"/>
      <c r="AW402" s="49"/>
      <c r="AX402" s="49"/>
      <c r="AY402" s="49"/>
      <c r="AZ402" s="49"/>
      <c r="BA402" s="49"/>
      <c r="BB402" s="49"/>
      <c r="BC402" s="49"/>
      <c r="BD402" s="49"/>
      <c r="BE402" s="49"/>
      <c r="BF402" s="49"/>
      <c r="BG402" s="49"/>
      <c r="BH402" s="49"/>
      <c r="BI402" s="49"/>
      <c r="BJ402" s="49"/>
      <c r="BK402" s="49"/>
      <c r="BL402" s="49"/>
      <c r="BM402" s="49"/>
      <c r="BN402" s="49"/>
      <c r="BO402" s="49"/>
      <c r="BP402" s="49"/>
      <c r="BQ402" s="49"/>
      <c r="BR402" s="14"/>
      <c r="BS402" s="14"/>
      <c r="BT402" s="14"/>
      <c r="BU402" s="49"/>
      <c r="BV402" s="49"/>
      <c r="BW402" s="49"/>
      <c r="BX402" s="49"/>
      <c r="BY402" s="49"/>
      <c r="BZ402" s="49"/>
      <c r="CA402" s="49"/>
      <c r="CB402" s="14"/>
      <c r="CC402" s="49"/>
      <c r="CD402" s="49"/>
      <c r="CE402" s="14"/>
      <c r="CF402" s="14"/>
      <c r="CG402" s="49"/>
      <c r="CH402" s="49"/>
      <c r="CI402" s="49"/>
      <c r="CJ402" s="49"/>
      <c r="CK402" s="49"/>
      <c r="CL402" s="49"/>
      <c r="CM402" s="49"/>
      <c r="CN402" s="49"/>
      <c r="CO402" s="49"/>
      <c r="CP402" s="49"/>
      <c r="CQ402" s="49"/>
      <c r="CR402" s="49"/>
      <c r="CS402" s="49"/>
      <c r="CT402" s="49"/>
      <c r="CU402" s="49"/>
      <c r="CV402" s="49"/>
      <c r="CW402" s="49"/>
      <c r="CX402" s="49"/>
      <c r="CY402" s="14"/>
      <c r="CZ402" s="14"/>
      <c r="DA402" s="49"/>
      <c r="DB402" s="49"/>
      <c r="DC402" s="49"/>
      <c r="DD402" s="49"/>
      <c r="DE402" s="49"/>
      <c r="DF402" s="49"/>
      <c r="DG402" s="49"/>
      <c r="DH402" s="49"/>
      <c r="DI402" s="49"/>
      <c r="DJ402" s="14"/>
      <c r="DK402" s="14"/>
      <c r="DL402" s="14"/>
      <c r="DM402" s="14"/>
      <c r="DN402" s="14"/>
      <c r="DO402" s="14"/>
      <c r="DP402" s="14"/>
      <c r="DQ402" s="14"/>
      <c r="DR402" s="14"/>
      <c r="DS402" s="14"/>
      <c r="DT402" s="49"/>
      <c r="DU402" s="49"/>
      <c r="DV402" s="49"/>
      <c r="DW402" s="49"/>
      <c r="DX402" s="49"/>
      <c r="DY402" s="49"/>
      <c r="DZ402" s="49"/>
      <c r="EA402" s="49"/>
      <c r="EB402" s="49"/>
      <c r="EC402" s="49"/>
      <c r="ED402" s="49"/>
      <c r="EE402" s="49"/>
      <c r="EF402" s="49"/>
      <c r="EG402" s="49"/>
      <c r="EH402" s="49"/>
      <c r="EI402" s="49"/>
      <c r="EJ402" s="49"/>
      <c r="EK402" s="49"/>
      <c r="EL402" s="49"/>
      <c r="EM402" s="14"/>
      <c r="EN402" s="49"/>
      <c r="EO402" s="49"/>
      <c r="EP402" s="49"/>
      <c r="EQ402" s="49"/>
      <c r="ER402" s="49"/>
      <c r="ES402" s="49"/>
      <c r="ET402" s="49"/>
      <c r="EU402" s="49"/>
      <c r="EV402" s="49"/>
      <c r="EW402" s="49"/>
      <c r="EX402" s="49"/>
      <c r="EY402" s="49"/>
      <c r="EZ402" s="49"/>
      <c r="FA402" s="49"/>
      <c r="FB402" s="49"/>
      <c r="FC402" s="49"/>
      <c r="FD402" s="49"/>
      <c r="FE402" s="49"/>
      <c r="FF402" s="49"/>
      <c r="FG402" s="14"/>
      <c r="FH402" s="49"/>
      <c r="FI402" s="49"/>
      <c r="FJ402" s="14"/>
      <c r="FK402" s="42"/>
      <c r="FL402" s="42"/>
      <c r="FM402" s="42"/>
      <c r="FN402" s="42"/>
      <c r="FO402" s="42"/>
      <c r="FP402" s="42"/>
      <c r="FQ402" s="42"/>
      <c r="FR402" s="42"/>
      <c r="FS402" s="42"/>
      <c r="FT402" s="42"/>
      <c r="FU402" s="42"/>
      <c r="FV402" s="42"/>
      <c r="FW402" s="42"/>
      <c r="FX402" s="42"/>
      <c r="FY402" s="42"/>
      <c r="FZ402" s="44">
        <v>400</v>
      </c>
      <c r="GA402" s="44" t="str">
        <f t="shared" si="1332"/>
        <v>EJBCAGIK</v>
      </c>
      <c r="GB402" s="44" t="s">
        <v>148</v>
      </c>
      <c r="GC402" s="44" t="s">
        <v>159</v>
      </c>
      <c r="GD402" s="44" t="s">
        <v>146</v>
      </c>
      <c r="GE402" s="44" t="s">
        <v>163</v>
      </c>
      <c r="GF402" s="44" t="s">
        <v>145</v>
      </c>
      <c r="GG402" s="44" t="s">
        <v>149</v>
      </c>
      <c r="GH402" s="44" t="s">
        <v>150</v>
      </c>
      <c r="GI402" s="44" t="s">
        <v>151</v>
      </c>
      <c r="GJ402" s="100" t="str">
        <f t="shared" ref="GJ402:GQ402" si="1477">VLOOKUP(GB402,$FM$3:$FN$15,2,FALSE)</f>
        <v>Elfenbenskusten</v>
      </c>
      <c r="GK402" s="100" t="str">
        <f t="shared" si="1477"/>
        <v>Österrike</v>
      </c>
      <c r="GL402" s="100" t="str">
        <f t="shared" si="1477"/>
        <v>Qatar</v>
      </c>
      <c r="GM402" s="100" t="str">
        <f t="shared" si="1477"/>
        <v>Haiti</v>
      </c>
      <c r="GN402" s="100" t="str">
        <f t="shared" si="1477"/>
        <v>Sydkorea</v>
      </c>
      <c r="GO402" s="100" t="str">
        <f t="shared" si="1477"/>
        <v>Iran</v>
      </c>
      <c r="GP402" s="100" t="str">
        <f t="shared" si="1477"/>
        <v>Irak</v>
      </c>
      <c r="GQ402" s="100" t="str">
        <f t="shared" si="1477"/>
        <v>Uzbekistan</v>
      </c>
      <c r="GR402" s="42" t="str">
        <f t="shared" si="1334"/>
        <v/>
      </c>
      <c r="GS402" s="42"/>
      <c r="GT402" s="42"/>
      <c r="GU402" s="42"/>
      <c r="GV402" s="42"/>
      <c r="GW402" s="42"/>
      <c r="GX402" s="42"/>
    </row>
    <row r="403" spans="1:206" ht="14.25" customHeight="1" x14ac:dyDescent="0.35">
      <c r="A403" s="42"/>
      <c r="B403" s="43"/>
      <c r="C403" s="43"/>
      <c r="D403" s="43"/>
      <c r="E403" s="44"/>
      <c r="F403" s="43"/>
      <c r="G403" s="44"/>
      <c r="H403" s="44"/>
      <c r="I403" s="44"/>
      <c r="J403" s="57"/>
      <c r="K403" s="58"/>
      <c r="L403" s="158"/>
      <c r="M403" s="46"/>
      <c r="N403" s="46"/>
      <c r="O403" s="42"/>
      <c r="P403" s="42"/>
      <c r="Q403" s="42"/>
      <c r="R403" s="42"/>
      <c r="S403" s="42"/>
      <c r="T403" s="42"/>
      <c r="U403" s="42"/>
      <c r="V403" s="43"/>
      <c r="W403" s="42"/>
      <c r="X403" s="44"/>
      <c r="Y403" s="44"/>
      <c r="Z403" s="44"/>
      <c r="AA403" s="44"/>
      <c r="AB403" s="47"/>
      <c r="AC403" s="48"/>
      <c r="AD403" s="42"/>
      <c r="AE403" s="14"/>
      <c r="AF403" s="14"/>
      <c r="AG403" s="14"/>
      <c r="AH403" s="14"/>
      <c r="AI403" s="44"/>
      <c r="AJ403" s="44"/>
      <c r="AK403" s="44"/>
      <c r="AL403" s="57"/>
      <c r="AM403" s="58"/>
      <c r="AN403" s="49"/>
      <c r="AO403" s="49"/>
      <c r="AP403" s="49"/>
      <c r="AQ403" s="49"/>
      <c r="AR403" s="49"/>
      <c r="AS403" s="49"/>
      <c r="AT403" s="49"/>
      <c r="AU403" s="49"/>
      <c r="AV403" s="49"/>
      <c r="AW403" s="49"/>
      <c r="AX403" s="49"/>
      <c r="AY403" s="49"/>
      <c r="AZ403" s="49"/>
      <c r="BA403" s="49"/>
      <c r="BB403" s="49"/>
      <c r="BC403" s="49"/>
      <c r="BD403" s="49"/>
      <c r="BE403" s="49"/>
      <c r="BF403" s="49"/>
      <c r="BG403" s="49"/>
      <c r="BH403" s="49"/>
      <c r="BI403" s="49"/>
      <c r="BJ403" s="49"/>
      <c r="BK403" s="49"/>
      <c r="BL403" s="49"/>
      <c r="BM403" s="49"/>
      <c r="BN403" s="49"/>
      <c r="BO403" s="49"/>
      <c r="BP403" s="49"/>
      <c r="BQ403" s="49"/>
      <c r="BR403" s="14"/>
      <c r="BS403" s="14"/>
      <c r="BT403" s="14"/>
      <c r="BU403" s="49"/>
      <c r="BV403" s="49"/>
      <c r="BW403" s="49"/>
      <c r="BX403" s="49"/>
      <c r="BY403" s="49"/>
      <c r="BZ403" s="49"/>
      <c r="CA403" s="49"/>
      <c r="CB403" s="14"/>
      <c r="CC403" s="49"/>
      <c r="CD403" s="49"/>
      <c r="CE403" s="14"/>
      <c r="CF403" s="14"/>
      <c r="CG403" s="49"/>
      <c r="CH403" s="49"/>
      <c r="CI403" s="49"/>
      <c r="CJ403" s="49"/>
      <c r="CK403" s="49"/>
      <c r="CL403" s="49"/>
      <c r="CM403" s="49"/>
      <c r="CN403" s="49"/>
      <c r="CO403" s="49"/>
      <c r="CP403" s="49"/>
      <c r="CQ403" s="49"/>
      <c r="CR403" s="49"/>
      <c r="CS403" s="49"/>
      <c r="CT403" s="49"/>
      <c r="CU403" s="49"/>
      <c r="CV403" s="49"/>
      <c r="CW403" s="49"/>
      <c r="CX403" s="49"/>
      <c r="CY403" s="14"/>
      <c r="CZ403" s="14"/>
      <c r="DA403" s="49"/>
      <c r="DB403" s="49"/>
      <c r="DC403" s="49"/>
      <c r="DD403" s="49"/>
      <c r="DE403" s="49"/>
      <c r="DF403" s="49"/>
      <c r="DG403" s="49"/>
      <c r="DH403" s="49"/>
      <c r="DI403" s="49"/>
      <c r="DJ403" s="14"/>
      <c r="DK403" s="14"/>
      <c r="DL403" s="14"/>
      <c r="DM403" s="14"/>
      <c r="DN403" s="14"/>
      <c r="DO403" s="14"/>
      <c r="DP403" s="14"/>
      <c r="DQ403" s="14"/>
      <c r="DR403" s="14"/>
      <c r="DS403" s="14"/>
      <c r="DT403" s="49"/>
      <c r="DU403" s="49"/>
      <c r="DV403" s="49"/>
      <c r="DW403" s="49"/>
      <c r="DX403" s="49"/>
      <c r="DY403" s="49"/>
      <c r="DZ403" s="49"/>
      <c r="EA403" s="49"/>
      <c r="EB403" s="49"/>
      <c r="EC403" s="49"/>
      <c r="ED403" s="49"/>
      <c r="EE403" s="49"/>
      <c r="EF403" s="49"/>
      <c r="EG403" s="49"/>
      <c r="EH403" s="49"/>
      <c r="EI403" s="49"/>
      <c r="EJ403" s="49"/>
      <c r="EK403" s="49"/>
      <c r="EL403" s="49"/>
      <c r="EM403" s="14"/>
      <c r="EN403" s="49"/>
      <c r="EO403" s="49"/>
      <c r="EP403" s="49"/>
      <c r="EQ403" s="49"/>
      <c r="ER403" s="49"/>
      <c r="ES403" s="49"/>
      <c r="ET403" s="49"/>
      <c r="EU403" s="49"/>
      <c r="EV403" s="49"/>
      <c r="EW403" s="49"/>
      <c r="EX403" s="49"/>
      <c r="EY403" s="49"/>
      <c r="EZ403" s="49"/>
      <c r="FA403" s="49"/>
      <c r="FB403" s="49"/>
      <c r="FC403" s="49"/>
      <c r="FD403" s="49"/>
      <c r="FE403" s="49"/>
      <c r="FF403" s="49"/>
      <c r="FG403" s="14"/>
      <c r="FH403" s="49"/>
      <c r="FI403" s="49"/>
      <c r="FJ403" s="14"/>
      <c r="FK403" s="42"/>
      <c r="FL403" s="42"/>
      <c r="FM403" s="42"/>
      <c r="FN403" s="42"/>
      <c r="FO403" s="42"/>
      <c r="FP403" s="42"/>
      <c r="FQ403" s="42"/>
      <c r="FR403" s="42"/>
      <c r="FS403" s="42"/>
      <c r="FT403" s="42"/>
      <c r="FU403" s="42"/>
      <c r="FV403" s="42"/>
      <c r="FW403" s="42"/>
      <c r="FX403" s="42"/>
      <c r="FY403" s="42"/>
      <c r="FZ403" s="44">
        <v>401</v>
      </c>
      <c r="GA403" s="44" t="str">
        <f t="shared" si="1332"/>
        <v>EGBCAHLK</v>
      </c>
      <c r="GB403" s="44" t="s">
        <v>148</v>
      </c>
      <c r="GC403" s="44" t="s">
        <v>149</v>
      </c>
      <c r="GD403" s="44" t="s">
        <v>146</v>
      </c>
      <c r="GE403" s="44" t="s">
        <v>163</v>
      </c>
      <c r="GF403" s="44" t="s">
        <v>145</v>
      </c>
      <c r="GG403" s="44" t="s">
        <v>160</v>
      </c>
      <c r="GH403" s="44" t="s">
        <v>152</v>
      </c>
      <c r="GI403" s="44" t="s">
        <v>151</v>
      </c>
      <c r="GJ403" s="100" t="str">
        <f t="shared" ref="GJ403:GQ403" si="1478">VLOOKUP(GB403,$FM$3:$FN$15,2,FALSE)</f>
        <v>Elfenbenskusten</v>
      </c>
      <c r="GK403" s="100" t="str">
        <f t="shared" si="1478"/>
        <v>Iran</v>
      </c>
      <c r="GL403" s="100" t="str">
        <f t="shared" si="1478"/>
        <v>Qatar</v>
      </c>
      <c r="GM403" s="100" t="str">
        <f t="shared" si="1478"/>
        <v>Haiti</v>
      </c>
      <c r="GN403" s="100" t="str">
        <f t="shared" si="1478"/>
        <v>Sydkorea</v>
      </c>
      <c r="GO403" s="100" t="str">
        <f t="shared" si="1478"/>
        <v>Saudiarabien</v>
      </c>
      <c r="GP403" s="100" t="str">
        <f t="shared" si="1478"/>
        <v>Ghana</v>
      </c>
      <c r="GQ403" s="100" t="str">
        <f t="shared" si="1478"/>
        <v>Uzbekistan</v>
      </c>
      <c r="GR403" s="42" t="str">
        <f t="shared" si="1334"/>
        <v/>
      </c>
      <c r="GS403" s="42"/>
      <c r="GT403" s="42"/>
      <c r="GU403" s="42"/>
      <c r="GV403" s="42"/>
      <c r="GW403" s="42"/>
      <c r="GX403" s="42"/>
    </row>
    <row r="404" spans="1:206" ht="14.25" customHeight="1" x14ac:dyDescent="0.35">
      <c r="A404" s="42"/>
      <c r="B404" s="43"/>
      <c r="C404" s="43"/>
      <c r="D404" s="43"/>
      <c r="E404" s="44"/>
      <c r="F404" s="43"/>
      <c r="G404" s="44"/>
      <c r="H404" s="44"/>
      <c r="I404" s="44"/>
      <c r="J404" s="57"/>
      <c r="K404" s="58"/>
      <c r="L404" s="158"/>
      <c r="M404" s="46"/>
      <c r="N404" s="46"/>
      <c r="O404" s="42"/>
      <c r="P404" s="42"/>
      <c r="Q404" s="42"/>
      <c r="R404" s="42"/>
      <c r="S404" s="42"/>
      <c r="T404" s="42"/>
      <c r="U404" s="42"/>
      <c r="V404" s="43"/>
      <c r="W404" s="42"/>
      <c r="X404" s="44"/>
      <c r="Y404" s="44"/>
      <c r="Z404" s="44"/>
      <c r="AA404" s="44"/>
      <c r="AB404" s="47"/>
      <c r="AC404" s="48"/>
      <c r="AD404" s="42"/>
      <c r="AE404" s="14"/>
      <c r="AF404" s="14"/>
      <c r="AG404" s="14"/>
      <c r="AH404" s="14"/>
      <c r="AI404" s="44"/>
      <c r="AJ404" s="44"/>
      <c r="AK404" s="44"/>
      <c r="AL404" s="57"/>
      <c r="AM404" s="58"/>
      <c r="AN404" s="49"/>
      <c r="AO404" s="49"/>
      <c r="AP404" s="49"/>
      <c r="AQ404" s="49"/>
      <c r="AR404" s="49"/>
      <c r="AS404" s="49"/>
      <c r="AT404" s="49"/>
      <c r="AU404" s="49"/>
      <c r="AV404" s="49"/>
      <c r="AW404" s="49"/>
      <c r="AX404" s="49"/>
      <c r="AY404" s="49"/>
      <c r="AZ404" s="49"/>
      <c r="BA404" s="49"/>
      <c r="BB404" s="49"/>
      <c r="BC404" s="49"/>
      <c r="BD404" s="49"/>
      <c r="BE404" s="49"/>
      <c r="BF404" s="49"/>
      <c r="BG404" s="49"/>
      <c r="BH404" s="49"/>
      <c r="BI404" s="49"/>
      <c r="BJ404" s="49"/>
      <c r="BK404" s="49"/>
      <c r="BL404" s="49"/>
      <c r="BM404" s="49"/>
      <c r="BN404" s="49"/>
      <c r="BO404" s="49"/>
      <c r="BP404" s="49"/>
      <c r="BQ404" s="49"/>
      <c r="BR404" s="14"/>
      <c r="BS404" s="14"/>
      <c r="BT404" s="14"/>
      <c r="BU404" s="49"/>
      <c r="BV404" s="49"/>
      <c r="BW404" s="49"/>
      <c r="BX404" s="49"/>
      <c r="BY404" s="49"/>
      <c r="BZ404" s="49"/>
      <c r="CA404" s="49"/>
      <c r="CB404" s="14"/>
      <c r="CC404" s="49"/>
      <c r="CD404" s="49"/>
      <c r="CE404" s="14"/>
      <c r="CF404" s="14"/>
      <c r="CG404" s="49"/>
      <c r="CH404" s="49"/>
      <c r="CI404" s="49"/>
      <c r="CJ404" s="49"/>
      <c r="CK404" s="49"/>
      <c r="CL404" s="49"/>
      <c r="CM404" s="49"/>
      <c r="CN404" s="49"/>
      <c r="CO404" s="49"/>
      <c r="CP404" s="49"/>
      <c r="CQ404" s="49"/>
      <c r="CR404" s="49"/>
      <c r="CS404" s="49"/>
      <c r="CT404" s="49"/>
      <c r="CU404" s="49"/>
      <c r="CV404" s="49"/>
      <c r="CW404" s="49"/>
      <c r="CX404" s="49"/>
      <c r="CY404" s="14"/>
      <c r="CZ404" s="14"/>
      <c r="DA404" s="49"/>
      <c r="DB404" s="49"/>
      <c r="DC404" s="49"/>
      <c r="DD404" s="49"/>
      <c r="DE404" s="49"/>
      <c r="DF404" s="49"/>
      <c r="DG404" s="49"/>
      <c r="DH404" s="49"/>
      <c r="DI404" s="49"/>
      <c r="DJ404" s="14"/>
      <c r="DK404" s="14"/>
      <c r="DL404" s="14"/>
      <c r="DM404" s="14"/>
      <c r="DN404" s="14"/>
      <c r="DO404" s="14"/>
      <c r="DP404" s="14"/>
      <c r="DQ404" s="14"/>
      <c r="DR404" s="14"/>
      <c r="DS404" s="14"/>
      <c r="DT404" s="49"/>
      <c r="DU404" s="49"/>
      <c r="DV404" s="49"/>
      <c r="DW404" s="49"/>
      <c r="DX404" s="49"/>
      <c r="DY404" s="49"/>
      <c r="DZ404" s="49"/>
      <c r="EA404" s="49"/>
      <c r="EB404" s="49"/>
      <c r="EC404" s="49"/>
      <c r="ED404" s="49"/>
      <c r="EE404" s="49"/>
      <c r="EF404" s="49"/>
      <c r="EG404" s="49"/>
      <c r="EH404" s="49"/>
      <c r="EI404" s="49"/>
      <c r="EJ404" s="49"/>
      <c r="EK404" s="49"/>
      <c r="EL404" s="49"/>
      <c r="EM404" s="14"/>
      <c r="EN404" s="49"/>
      <c r="EO404" s="49"/>
      <c r="EP404" s="49"/>
      <c r="EQ404" s="49"/>
      <c r="ER404" s="49"/>
      <c r="ES404" s="49"/>
      <c r="ET404" s="49"/>
      <c r="EU404" s="49"/>
      <c r="EV404" s="49"/>
      <c r="EW404" s="49"/>
      <c r="EX404" s="49"/>
      <c r="EY404" s="49"/>
      <c r="EZ404" s="49"/>
      <c r="FA404" s="49"/>
      <c r="FB404" s="49"/>
      <c r="FC404" s="49"/>
      <c r="FD404" s="49"/>
      <c r="FE404" s="49"/>
      <c r="FF404" s="49"/>
      <c r="FG404" s="14"/>
      <c r="FH404" s="49"/>
      <c r="FI404" s="49"/>
      <c r="FJ404" s="14"/>
      <c r="FK404" s="42"/>
      <c r="FL404" s="42"/>
      <c r="FM404" s="42"/>
      <c r="FN404" s="42"/>
      <c r="FO404" s="42"/>
      <c r="FP404" s="42"/>
      <c r="FQ404" s="42"/>
      <c r="FR404" s="42"/>
      <c r="FS404" s="42"/>
      <c r="FT404" s="42"/>
      <c r="FU404" s="42"/>
      <c r="FV404" s="42"/>
      <c r="FW404" s="42"/>
      <c r="FX404" s="42"/>
      <c r="FY404" s="42"/>
      <c r="FZ404" s="44">
        <v>402</v>
      </c>
      <c r="GA404" s="44" t="str">
        <f t="shared" si="1332"/>
        <v>HJBCAGLE</v>
      </c>
      <c r="GB404" s="44" t="s">
        <v>160</v>
      </c>
      <c r="GC404" s="44" t="s">
        <v>159</v>
      </c>
      <c r="GD404" s="44" t="s">
        <v>146</v>
      </c>
      <c r="GE404" s="44" t="s">
        <v>163</v>
      </c>
      <c r="GF404" s="44" t="s">
        <v>145</v>
      </c>
      <c r="GG404" s="44" t="s">
        <v>149</v>
      </c>
      <c r="GH404" s="44" t="s">
        <v>152</v>
      </c>
      <c r="GI404" s="44" t="s">
        <v>148</v>
      </c>
      <c r="GJ404" s="100" t="str">
        <f t="shared" ref="GJ404:GQ404" si="1479">VLOOKUP(GB404,$FM$3:$FN$15,2,FALSE)</f>
        <v>Saudiarabien</v>
      </c>
      <c r="GK404" s="100" t="str">
        <f t="shared" si="1479"/>
        <v>Österrike</v>
      </c>
      <c r="GL404" s="100" t="str">
        <f t="shared" si="1479"/>
        <v>Qatar</v>
      </c>
      <c r="GM404" s="100" t="str">
        <f t="shared" si="1479"/>
        <v>Haiti</v>
      </c>
      <c r="GN404" s="100" t="str">
        <f t="shared" si="1479"/>
        <v>Sydkorea</v>
      </c>
      <c r="GO404" s="100" t="str">
        <f t="shared" si="1479"/>
        <v>Iran</v>
      </c>
      <c r="GP404" s="100" t="str">
        <f t="shared" si="1479"/>
        <v>Ghana</v>
      </c>
      <c r="GQ404" s="100" t="str">
        <f t="shared" si="1479"/>
        <v>Elfenbenskusten</v>
      </c>
      <c r="GR404" s="42" t="str">
        <f t="shared" si="1334"/>
        <v/>
      </c>
      <c r="GS404" s="42"/>
      <c r="GT404" s="42"/>
      <c r="GU404" s="42"/>
      <c r="GV404" s="42"/>
      <c r="GW404" s="42"/>
      <c r="GX404" s="42"/>
    </row>
    <row r="405" spans="1:206" ht="14.25" customHeight="1" x14ac:dyDescent="0.35">
      <c r="A405" s="42"/>
      <c r="B405" s="43"/>
      <c r="C405" s="43"/>
      <c r="D405" s="43"/>
      <c r="E405" s="44"/>
      <c r="F405" s="43"/>
      <c r="G405" s="44"/>
      <c r="H405" s="44"/>
      <c r="I405" s="44"/>
      <c r="J405" s="57"/>
      <c r="K405" s="58"/>
      <c r="L405" s="158"/>
      <c r="M405" s="46"/>
      <c r="N405" s="46"/>
      <c r="O405" s="42"/>
      <c r="P405" s="42"/>
      <c r="Q405" s="42"/>
      <c r="R405" s="42"/>
      <c r="S405" s="42"/>
      <c r="T405" s="42"/>
      <c r="U405" s="42"/>
      <c r="V405" s="43"/>
      <c r="W405" s="42"/>
      <c r="X405" s="44"/>
      <c r="Y405" s="44"/>
      <c r="Z405" s="44"/>
      <c r="AA405" s="44"/>
      <c r="AB405" s="47"/>
      <c r="AC405" s="48"/>
      <c r="AD405" s="42"/>
      <c r="AE405" s="14"/>
      <c r="AF405" s="14"/>
      <c r="AG405" s="14"/>
      <c r="AH405" s="14"/>
      <c r="AI405" s="44"/>
      <c r="AJ405" s="44"/>
      <c r="AK405" s="44"/>
      <c r="AL405" s="57"/>
      <c r="AM405" s="58"/>
      <c r="AN405" s="49"/>
      <c r="AO405" s="49"/>
      <c r="AP405" s="49"/>
      <c r="AQ405" s="49"/>
      <c r="AR405" s="49"/>
      <c r="AS405" s="49"/>
      <c r="AT405" s="49"/>
      <c r="AU405" s="49"/>
      <c r="AV405" s="49"/>
      <c r="AW405" s="49"/>
      <c r="AX405" s="49"/>
      <c r="AY405" s="49"/>
      <c r="AZ405" s="49"/>
      <c r="BA405" s="49"/>
      <c r="BB405" s="49"/>
      <c r="BC405" s="49"/>
      <c r="BD405" s="49"/>
      <c r="BE405" s="49"/>
      <c r="BF405" s="49"/>
      <c r="BG405" s="49"/>
      <c r="BH405" s="49"/>
      <c r="BI405" s="49"/>
      <c r="BJ405" s="49"/>
      <c r="BK405" s="49"/>
      <c r="BL405" s="49"/>
      <c r="BM405" s="49"/>
      <c r="BN405" s="49"/>
      <c r="BO405" s="49"/>
      <c r="BP405" s="49"/>
      <c r="BQ405" s="49"/>
      <c r="BR405" s="14"/>
      <c r="BS405" s="14"/>
      <c r="BT405" s="14"/>
      <c r="BU405" s="49"/>
      <c r="BV405" s="49"/>
      <c r="BW405" s="49"/>
      <c r="BX405" s="49"/>
      <c r="BY405" s="49"/>
      <c r="BZ405" s="49"/>
      <c r="CA405" s="49"/>
      <c r="CB405" s="14"/>
      <c r="CC405" s="49"/>
      <c r="CD405" s="49"/>
      <c r="CE405" s="14"/>
      <c r="CF405" s="14"/>
      <c r="CG405" s="49"/>
      <c r="CH405" s="49"/>
      <c r="CI405" s="49"/>
      <c r="CJ405" s="49"/>
      <c r="CK405" s="49"/>
      <c r="CL405" s="49"/>
      <c r="CM405" s="49"/>
      <c r="CN405" s="49"/>
      <c r="CO405" s="49"/>
      <c r="CP405" s="49"/>
      <c r="CQ405" s="49"/>
      <c r="CR405" s="49"/>
      <c r="CS405" s="49"/>
      <c r="CT405" s="49"/>
      <c r="CU405" s="49"/>
      <c r="CV405" s="49"/>
      <c r="CW405" s="49"/>
      <c r="CX405" s="49"/>
      <c r="CY405" s="14"/>
      <c r="CZ405" s="14"/>
      <c r="DA405" s="49"/>
      <c r="DB405" s="49"/>
      <c r="DC405" s="49"/>
      <c r="DD405" s="49"/>
      <c r="DE405" s="49"/>
      <c r="DF405" s="49"/>
      <c r="DG405" s="49"/>
      <c r="DH405" s="49"/>
      <c r="DI405" s="49"/>
      <c r="DJ405" s="14"/>
      <c r="DK405" s="14"/>
      <c r="DL405" s="14"/>
      <c r="DM405" s="14"/>
      <c r="DN405" s="14"/>
      <c r="DO405" s="14"/>
      <c r="DP405" s="14"/>
      <c r="DQ405" s="14"/>
      <c r="DR405" s="14"/>
      <c r="DS405" s="14"/>
      <c r="DT405" s="49"/>
      <c r="DU405" s="49"/>
      <c r="DV405" s="49"/>
      <c r="DW405" s="49"/>
      <c r="DX405" s="49"/>
      <c r="DY405" s="49"/>
      <c r="DZ405" s="49"/>
      <c r="EA405" s="49"/>
      <c r="EB405" s="49"/>
      <c r="EC405" s="49"/>
      <c r="ED405" s="49"/>
      <c r="EE405" s="49"/>
      <c r="EF405" s="49"/>
      <c r="EG405" s="49"/>
      <c r="EH405" s="49"/>
      <c r="EI405" s="49"/>
      <c r="EJ405" s="49"/>
      <c r="EK405" s="49"/>
      <c r="EL405" s="49"/>
      <c r="EM405" s="14"/>
      <c r="EN405" s="49"/>
      <c r="EO405" s="49"/>
      <c r="EP405" s="49"/>
      <c r="EQ405" s="49"/>
      <c r="ER405" s="49"/>
      <c r="ES405" s="49"/>
      <c r="ET405" s="49"/>
      <c r="EU405" s="49"/>
      <c r="EV405" s="49"/>
      <c r="EW405" s="49"/>
      <c r="EX405" s="49"/>
      <c r="EY405" s="49"/>
      <c r="EZ405" s="49"/>
      <c r="FA405" s="49"/>
      <c r="FB405" s="49"/>
      <c r="FC405" s="49"/>
      <c r="FD405" s="49"/>
      <c r="FE405" s="49"/>
      <c r="FF405" s="49"/>
      <c r="FG405" s="14"/>
      <c r="FH405" s="49"/>
      <c r="FI405" s="49"/>
      <c r="FJ405" s="14"/>
      <c r="FK405" s="42"/>
      <c r="FL405" s="42"/>
      <c r="FM405" s="42"/>
      <c r="FN405" s="42"/>
      <c r="FO405" s="42"/>
      <c r="FP405" s="42"/>
      <c r="FQ405" s="42"/>
      <c r="FR405" s="42"/>
      <c r="FS405" s="42"/>
      <c r="FT405" s="42"/>
      <c r="FU405" s="42"/>
      <c r="FV405" s="42"/>
      <c r="FW405" s="42"/>
      <c r="FX405" s="42"/>
      <c r="FY405" s="42"/>
      <c r="FZ405" s="44">
        <v>403</v>
      </c>
      <c r="GA405" s="44" t="str">
        <f t="shared" si="1332"/>
        <v>HJBCAGEK</v>
      </c>
      <c r="GB405" s="44" t="s">
        <v>160</v>
      </c>
      <c r="GC405" s="44" t="s">
        <v>159</v>
      </c>
      <c r="GD405" s="44" t="s">
        <v>146</v>
      </c>
      <c r="GE405" s="44" t="s">
        <v>163</v>
      </c>
      <c r="GF405" s="44" t="s">
        <v>145</v>
      </c>
      <c r="GG405" s="44" t="s">
        <v>149</v>
      </c>
      <c r="GH405" s="44" t="s">
        <v>148</v>
      </c>
      <c r="GI405" s="44" t="s">
        <v>151</v>
      </c>
      <c r="GJ405" s="100" t="str">
        <f t="shared" ref="GJ405:GQ405" si="1480">VLOOKUP(GB405,$FM$3:$FN$15,2,FALSE)</f>
        <v>Saudiarabien</v>
      </c>
      <c r="GK405" s="100" t="str">
        <f t="shared" si="1480"/>
        <v>Österrike</v>
      </c>
      <c r="GL405" s="100" t="str">
        <f t="shared" si="1480"/>
        <v>Qatar</v>
      </c>
      <c r="GM405" s="100" t="str">
        <f t="shared" si="1480"/>
        <v>Haiti</v>
      </c>
      <c r="GN405" s="100" t="str">
        <f t="shared" si="1480"/>
        <v>Sydkorea</v>
      </c>
      <c r="GO405" s="100" t="str">
        <f t="shared" si="1480"/>
        <v>Iran</v>
      </c>
      <c r="GP405" s="100" t="str">
        <f t="shared" si="1480"/>
        <v>Elfenbenskusten</v>
      </c>
      <c r="GQ405" s="100" t="str">
        <f t="shared" si="1480"/>
        <v>Uzbekistan</v>
      </c>
      <c r="GR405" s="42" t="str">
        <f t="shared" si="1334"/>
        <v/>
      </c>
      <c r="GS405" s="42"/>
      <c r="GT405" s="42"/>
      <c r="GU405" s="42"/>
      <c r="GV405" s="42"/>
      <c r="GW405" s="42"/>
      <c r="GX405" s="42"/>
    </row>
    <row r="406" spans="1:206" ht="14.25" customHeight="1" x14ac:dyDescent="0.35">
      <c r="A406" s="42"/>
      <c r="B406" s="43"/>
      <c r="C406" s="43"/>
      <c r="D406" s="43"/>
      <c r="E406" s="44"/>
      <c r="F406" s="43"/>
      <c r="G406" s="44"/>
      <c r="H406" s="44"/>
      <c r="I406" s="44"/>
      <c r="J406" s="57"/>
      <c r="K406" s="58"/>
      <c r="L406" s="158"/>
      <c r="M406" s="46"/>
      <c r="N406" s="46"/>
      <c r="O406" s="42"/>
      <c r="P406" s="42"/>
      <c r="Q406" s="42"/>
      <c r="R406" s="42"/>
      <c r="S406" s="42"/>
      <c r="T406" s="42"/>
      <c r="U406" s="42"/>
      <c r="V406" s="43"/>
      <c r="W406" s="42"/>
      <c r="X406" s="44"/>
      <c r="Y406" s="44"/>
      <c r="Z406" s="44"/>
      <c r="AA406" s="44"/>
      <c r="AB406" s="47"/>
      <c r="AC406" s="48"/>
      <c r="AD406" s="42"/>
      <c r="AE406" s="14"/>
      <c r="AF406" s="14"/>
      <c r="AG406" s="14"/>
      <c r="AH406" s="14"/>
      <c r="AI406" s="44"/>
      <c r="AJ406" s="44"/>
      <c r="AK406" s="44"/>
      <c r="AL406" s="57"/>
      <c r="AM406" s="58"/>
      <c r="AN406" s="49"/>
      <c r="AO406" s="49"/>
      <c r="AP406" s="49"/>
      <c r="AQ406" s="49"/>
      <c r="AR406" s="49"/>
      <c r="AS406" s="49"/>
      <c r="AT406" s="49"/>
      <c r="AU406" s="49"/>
      <c r="AV406" s="49"/>
      <c r="AW406" s="49"/>
      <c r="AX406" s="49"/>
      <c r="AY406" s="49"/>
      <c r="AZ406" s="49"/>
      <c r="BA406" s="49"/>
      <c r="BB406" s="49"/>
      <c r="BC406" s="49"/>
      <c r="BD406" s="49"/>
      <c r="BE406" s="49"/>
      <c r="BF406" s="49"/>
      <c r="BG406" s="49"/>
      <c r="BH406" s="49"/>
      <c r="BI406" s="49"/>
      <c r="BJ406" s="49"/>
      <c r="BK406" s="49"/>
      <c r="BL406" s="49"/>
      <c r="BM406" s="49"/>
      <c r="BN406" s="49"/>
      <c r="BO406" s="49"/>
      <c r="BP406" s="49"/>
      <c r="BQ406" s="49"/>
      <c r="BR406" s="14"/>
      <c r="BS406" s="14"/>
      <c r="BT406" s="14"/>
      <c r="BU406" s="49"/>
      <c r="BV406" s="49"/>
      <c r="BW406" s="49"/>
      <c r="BX406" s="49"/>
      <c r="BY406" s="49"/>
      <c r="BZ406" s="49"/>
      <c r="CA406" s="49"/>
      <c r="CB406" s="14"/>
      <c r="CC406" s="49"/>
      <c r="CD406" s="49"/>
      <c r="CE406" s="14"/>
      <c r="CF406" s="14"/>
      <c r="CG406" s="49"/>
      <c r="CH406" s="49"/>
      <c r="CI406" s="49"/>
      <c r="CJ406" s="49"/>
      <c r="CK406" s="49"/>
      <c r="CL406" s="49"/>
      <c r="CM406" s="49"/>
      <c r="CN406" s="49"/>
      <c r="CO406" s="49"/>
      <c r="CP406" s="49"/>
      <c r="CQ406" s="49"/>
      <c r="CR406" s="49"/>
      <c r="CS406" s="49"/>
      <c r="CT406" s="49"/>
      <c r="CU406" s="49"/>
      <c r="CV406" s="49"/>
      <c r="CW406" s="49"/>
      <c r="CX406" s="49"/>
      <c r="CY406" s="14"/>
      <c r="CZ406" s="14"/>
      <c r="DA406" s="49"/>
      <c r="DB406" s="49"/>
      <c r="DC406" s="49"/>
      <c r="DD406" s="49"/>
      <c r="DE406" s="49"/>
      <c r="DF406" s="49"/>
      <c r="DG406" s="49"/>
      <c r="DH406" s="49"/>
      <c r="DI406" s="49"/>
      <c r="DJ406" s="14"/>
      <c r="DK406" s="14"/>
      <c r="DL406" s="14"/>
      <c r="DM406" s="14"/>
      <c r="DN406" s="14"/>
      <c r="DO406" s="14"/>
      <c r="DP406" s="14"/>
      <c r="DQ406" s="14"/>
      <c r="DR406" s="14"/>
      <c r="DS406" s="14"/>
      <c r="DT406" s="49"/>
      <c r="DU406" s="49"/>
      <c r="DV406" s="49"/>
      <c r="DW406" s="49"/>
      <c r="DX406" s="49"/>
      <c r="DY406" s="49"/>
      <c r="DZ406" s="49"/>
      <c r="EA406" s="49"/>
      <c r="EB406" s="49"/>
      <c r="EC406" s="49"/>
      <c r="ED406" s="49"/>
      <c r="EE406" s="49"/>
      <c r="EF406" s="49"/>
      <c r="EG406" s="49"/>
      <c r="EH406" s="49"/>
      <c r="EI406" s="49"/>
      <c r="EJ406" s="49"/>
      <c r="EK406" s="49"/>
      <c r="EL406" s="49"/>
      <c r="EM406" s="14"/>
      <c r="EN406" s="49"/>
      <c r="EO406" s="49"/>
      <c r="EP406" s="49"/>
      <c r="EQ406" s="49"/>
      <c r="ER406" s="49"/>
      <c r="ES406" s="49"/>
      <c r="ET406" s="49"/>
      <c r="EU406" s="49"/>
      <c r="EV406" s="49"/>
      <c r="EW406" s="49"/>
      <c r="EX406" s="49"/>
      <c r="EY406" s="49"/>
      <c r="EZ406" s="49"/>
      <c r="FA406" s="49"/>
      <c r="FB406" s="49"/>
      <c r="FC406" s="49"/>
      <c r="FD406" s="49"/>
      <c r="FE406" s="49"/>
      <c r="FF406" s="49"/>
      <c r="FG406" s="14"/>
      <c r="FH406" s="49"/>
      <c r="FI406" s="49"/>
      <c r="FJ406" s="14"/>
      <c r="FK406" s="42"/>
      <c r="FL406" s="42"/>
      <c r="FM406" s="42"/>
      <c r="FN406" s="42"/>
      <c r="FO406" s="42"/>
      <c r="FP406" s="42"/>
      <c r="FQ406" s="42"/>
      <c r="FR406" s="42"/>
      <c r="FS406" s="42"/>
      <c r="FT406" s="42"/>
      <c r="FU406" s="42"/>
      <c r="FV406" s="42"/>
      <c r="FW406" s="42"/>
      <c r="FX406" s="42"/>
      <c r="FY406" s="42"/>
      <c r="FZ406" s="44">
        <v>404</v>
      </c>
      <c r="GA406" s="44" t="str">
        <f t="shared" si="1332"/>
        <v>EGBCAHLI</v>
      </c>
      <c r="GB406" s="44" t="s">
        <v>148</v>
      </c>
      <c r="GC406" s="44" t="s">
        <v>149</v>
      </c>
      <c r="GD406" s="44" t="s">
        <v>146</v>
      </c>
      <c r="GE406" s="44" t="s">
        <v>163</v>
      </c>
      <c r="GF406" s="44" t="s">
        <v>145</v>
      </c>
      <c r="GG406" s="44" t="s">
        <v>160</v>
      </c>
      <c r="GH406" s="44" t="s">
        <v>152</v>
      </c>
      <c r="GI406" s="44" t="s">
        <v>150</v>
      </c>
      <c r="GJ406" s="100" t="str">
        <f t="shared" ref="GJ406:GQ406" si="1481">VLOOKUP(GB406,$FM$3:$FN$15,2,FALSE)</f>
        <v>Elfenbenskusten</v>
      </c>
      <c r="GK406" s="100" t="str">
        <f t="shared" si="1481"/>
        <v>Iran</v>
      </c>
      <c r="GL406" s="100" t="str">
        <f t="shared" si="1481"/>
        <v>Qatar</v>
      </c>
      <c r="GM406" s="100" t="str">
        <f t="shared" si="1481"/>
        <v>Haiti</v>
      </c>
      <c r="GN406" s="100" t="str">
        <f t="shared" si="1481"/>
        <v>Sydkorea</v>
      </c>
      <c r="GO406" s="100" t="str">
        <f t="shared" si="1481"/>
        <v>Saudiarabien</v>
      </c>
      <c r="GP406" s="100" t="str">
        <f t="shared" si="1481"/>
        <v>Ghana</v>
      </c>
      <c r="GQ406" s="100" t="str">
        <f t="shared" si="1481"/>
        <v>Irak</v>
      </c>
      <c r="GR406" s="42" t="str">
        <f t="shared" si="1334"/>
        <v/>
      </c>
      <c r="GS406" s="42"/>
      <c r="GT406" s="42"/>
      <c r="GU406" s="42"/>
      <c r="GV406" s="42"/>
      <c r="GW406" s="42"/>
      <c r="GX406" s="42"/>
    </row>
    <row r="407" spans="1:206" ht="14.25" customHeight="1" x14ac:dyDescent="0.35">
      <c r="A407" s="42"/>
      <c r="B407" s="43"/>
      <c r="C407" s="43"/>
      <c r="D407" s="43"/>
      <c r="E407" s="44"/>
      <c r="F407" s="43"/>
      <c r="G407" s="44"/>
      <c r="H407" s="44"/>
      <c r="I407" s="44"/>
      <c r="J407" s="57"/>
      <c r="K407" s="58"/>
      <c r="L407" s="158"/>
      <c r="M407" s="46"/>
      <c r="N407" s="46"/>
      <c r="O407" s="42"/>
      <c r="P407" s="42"/>
      <c r="Q407" s="42"/>
      <c r="R407" s="42"/>
      <c r="S407" s="42"/>
      <c r="T407" s="42"/>
      <c r="U407" s="42"/>
      <c r="V407" s="43"/>
      <c r="W407" s="42"/>
      <c r="X407" s="44"/>
      <c r="Y407" s="44"/>
      <c r="Z407" s="44"/>
      <c r="AA407" s="44"/>
      <c r="AB407" s="47"/>
      <c r="AC407" s="48"/>
      <c r="AD407" s="42"/>
      <c r="AE407" s="14"/>
      <c r="AF407" s="14"/>
      <c r="AG407" s="14"/>
      <c r="AH407" s="14"/>
      <c r="AI407" s="44"/>
      <c r="AJ407" s="44"/>
      <c r="AK407" s="44"/>
      <c r="AL407" s="57"/>
      <c r="AM407" s="58"/>
      <c r="AN407" s="49"/>
      <c r="AO407" s="49"/>
      <c r="AP407" s="49"/>
      <c r="AQ407" s="49"/>
      <c r="AR407" s="49"/>
      <c r="AS407" s="49"/>
      <c r="AT407" s="49"/>
      <c r="AU407" s="49"/>
      <c r="AV407" s="49"/>
      <c r="AW407" s="49"/>
      <c r="AX407" s="49"/>
      <c r="AY407" s="49"/>
      <c r="AZ407" s="49"/>
      <c r="BA407" s="49"/>
      <c r="BB407" s="49"/>
      <c r="BC407" s="49"/>
      <c r="BD407" s="49"/>
      <c r="BE407" s="49"/>
      <c r="BF407" s="49"/>
      <c r="BG407" s="49"/>
      <c r="BH407" s="49"/>
      <c r="BI407" s="49"/>
      <c r="BJ407" s="49"/>
      <c r="BK407" s="49"/>
      <c r="BL407" s="49"/>
      <c r="BM407" s="49"/>
      <c r="BN407" s="49"/>
      <c r="BO407" s="49"/>
      <c r="BP407" s="49"/>
      <c r="BQ407" s="49"/>
      <c r="BR407" s="14"/>
      <c r="BS407" s="14"/>
      <c r="BT407" s="14"/>
      <c r="BU407" s="49"/>
      <c r="BV407" s="49"/>
      <c r="BW407" s="49"/>
      <c r="BX407" s="49"/>
      <c r="BY407" s="49"/>
      <c r="BZ407" s="49"/>
      <c r="CA407" s="49"/>
      <c r="CB407" s="14"/>
      <c r="CC407" s="49"/>
      <c r="CD407" s="49"/>
      <c r="CE407" s="14"/>
      <c r="CF407" s="14"/>
      <c r="CG407" s="49"/>
      <c r="CH407" s="49"/>
      <c r="CI407" s="49"/>
      <c r="CJ407" s="49"/>
      <c r="CK407" s="49"/>
      <c r="CL407" s="49"/>
      <c r="CM407" s="49"/>
      <c r="CN407" s="49"/>
      <c r="CO407" s="49"/>
      <c r="CP407" s="49"/>
      <c r="CQ407" s="49"/>
      <c r="CR407" s="49"/>
      <c r="CS407" s="49"/>
      <c r="CT407" s="49"/>
      <c r="CU407" s="49"/>
      <c r="CV407" s="49"/>
      <c r="CW407" s="49"/>
      <c r="CX407" s="49"/>
      <c r="CY407" s="14"/>
      <c r="CZ407" s="14"/>
      <c r="DA407" s="49"/>
      <c r="DB407" s="49"/>
      <c r="DC407" s="49"/>
      <c r="DD407" s="49"/>
      <c r="DE407" s="49"/>
      <c r="DF407" s="49"/>
      <c r="DG407" s="49"/>
      <c r="DH407" s="49"/>
      <c r="DI407" s="49"/>
      <c r="DJ407" s="14"/>
      <c r="DK407" s="14"/>
      <c r="DL407" s="14"/>
      <c r="DM407" s="14"/>
      <c r="DN407" s="14"/>
      <c r="DO407" s="14"/>
      <c r="DP407" s="14"/>
      <c r="DQ407" s="14"/>
      <c r="DR407" s="14"/>
      <c r="DS407" s="14"/>
      <c r="DT407" s="49"/>
      <c r="DU407" s="49"/>
      <c r="DV407" s="49"/>
      <c r="DW407" s="49"/>
      <c r="DX407" s="49"/>
      <c r="DY407" s="49"/>
      <c r="DZ407" s="49"/>
      <c r="EA407" s="49"/>
      <c r="EB407" s="49"/>
      <c r="EC407" s="49"/>
      <c r="ED407" s="49"/>
      <c r="EE407" s="49"/>
      <c r="EF407" s="49"/>
      <c r="EG407" s="49"/>
      <c r="EH407" s="49"/>
      <c r="EI407" s="49"/>
      <c r="EJ407" s="49"/>
      <c r="EK407" s="49"/>
      <c r="EL407" s="49"/>
      <c r="EM407" s="14"/>
      <c r="EN407" s="49"/>
      <c r="EO407" s="49"/>
      <c r="EP407" s="49"/>
      <c r="EQ407" s="49"/>
      <c r="ER407" s="49"/>
      <c r="ES407" s="49"/>
      <c r="ET407" s="49"/>
      <c r="EU407" s="49"/>
      <c r="EV407" s="49"/>
      <c r="EW407" s="49"/>
      <c r="EX407" s="49"/>
      <c r="EY407" s="49"/>
      <c r="EZ407" s="49"/>
      <c r="FA407" s="49"/>
      <c r="FB407" s="49"/>
      <c r="FC407" s="49"/>
      <c r="FD407" s="49"/>
      <c r="FE407" s="49"/>
      <c r="FF407" s="49"/>
      <c r="FG407" s="14"/>
      <c r="FH407" s="49"/>
      <c r="FI407" s="49"/>
      <c r="FJ407" s="14"/>
      <c r="FK407" s="42"/>
      <c r="FL407" s="42"/>
      <c r="FM407" s="42"/>
      <c r="FN407" s="42"/>
      <c r="FO407" s="42"/>
      <c r="FP407" s="42"/>
      <c r="FQ407" s="42"/>
      <c r="FR407" s="42"/>
      <c r="FS407" s="42"/>
      <c r="FT407" s="42"/>
      <c r="FU407" s="42"/>
      <c r="FV407" s="42"/>
      <c r="FW407" s="42"/>
      <c r="FX407" s="42"/>
      <c r="FY407" s="42"/>
      <c r="FZ407" s="44">
        <v>405</v>
      </c>
      <c r="GA407" s="44" t="str">
        <f t="shared" si="1332"/>
        <v>EGBCAHIK</v>
      </c>
      <c r="GB407" s="44" t="s">
        <v>148</v>
      </c>
      <c r="GC407" s="44" t="s">
        <v>149</v>
      </c>
      <c r="GD407" s="44" t="s">
        <v>146</v>
      </c>
      <c r="GE407" s="44" t="s">
        <v>163</v>
      </c>
      <c r="GF407" s="44" t="s">
        <v>145</v>
      </c>
      <c r="GG407" s="44" t="s">
        <v>160</v>
      </c>
      <c r="GH407" s="44" t="s">
        <v>150</v>
      </c>
      <c r="GI407" s="44" t="s">
        <v>151</v>
      </c>
      <c r="GJ407" s="100" t="str">
        <f t="shared" ref="GJ407:GQ407" si="1482">VLOOKUP(GB407,$FM$3:$FN$15,2,FALSE)</f>
        <v>Elfenbenskusten</v>
      </c>
      <c r="GK407" s="100" t="str">
        <f t="shared" si="1482"/>
        <v>Iran</v>
      </c>
      <c r="GL407" s="100" t="str">
        <f t="shared" si="1482"/>
        <v>Qatar</v>
      </c>
      <c r="GM407" s="100" t="str">
        <f t="shared" si="1482"/>
        <v>Haiti</v>
      </c>
      <c r="GN407" s="100" t="str">
        <f t="shared" si="1482"/>
        <v>Sydkorea</v>
      </c>
      <c r="GO407" s="100" t="str">
        <f t="shared" si="1482"/>
        <v>Saudiarabien</v>
      </c>
      <c r="GP407" s="100" t="str">
        <f t="shared" si="1482"/>
        <v>Irak</v>
      </c>
      <c r="GQ407" s="100" t="str">
        <f t="shared" si="1482"/>
        <v>Uzbekistan</v>
      </c>
      <c r="GR407" s="42" t="str">
        <f t="shared" si="1334"/>
        <v/>
      </c>
      <c r="GS407" s="42"/>
      <c r="GT407" s="42"/>
      <c r="GU407" s="42"/>
      <c r="GV407" s="42"/>
      <c r="GW407" s="42"/>
      <c r="GX407" s="42"/>
    </row>
    <row r="408" spans="1:206" ht="14.25" customHeight="1" x14ac:dyDescent="0.35">
      <c r="A408" s="42"/>
      <c r="B408" s="43"/>
      <c r="C408" s="43"/>
      <c r="D408" s="43"/>
      <c r="E408" s="44"/>
      <c r="F408" s="43"/>
      <c r="G408" s="44"/>
      <c r="H408" s="44"/>
      <c r="I408" s="44"/>
      <c r="J408" s="57"/>
      <c r="K408" s="58"/>
      <c r="L408" s="158"/>
      <c r="M408" s="46"/>
      <c r="N408" s="46"/>
      <c r="O408" s="42"/>
      <c r="P408" s="42"/>
      <c r="Q408" s="42"/>
      <c r="R408" s="42"/>
      <c r="S408" s="42"/>
      <c r="T408" s="42"/>
      <c r="U408" s="42"/>
      <c r="V408" s="43"/>
      <c r="W408" s="42"/>
      <c r="X408" s="44"/>
      <c r="Y408" s="44"/>
      <c r="Z408" s="44"/>
      <c r="AA408" s="44"/>
      <c r="AB408" s="47"/>
      <c r="AC408" s="48"/>
      <c r="AD408" s="42"/>
      <c r="AE408" s="14"/>
      <c r="AF408" s="14"/>
      <c r="AG408" s="14"/>
      <c r="AH408" s="14"/>
      <c r="AI408" s="44"/>
      <c r="AJ408" s="44"/>
      <c r="AK408" s="44"/>
      <c r="AL408" s="57"/>
      <c r="AM408" s="58"/>
      <c r="AN408" s="49"/>
      <c r="AO408" s="49"/>
      <c r="AP408" s="49"/>
      <c r="AQ408" s="49"/>
      <c r="AR408" s="49"/>
      <c r="AS408" s="49"/>
      <c r="AT408" s="49"/>
      <c r="AU408" s="49"/>
      <c r="AV408" s="49"/>
      <c r="AW408" s="49"/>
      <c r="AX408" s="49"/>
      <c r="AY408" s="49"/>
      <c r="AZ408" s="49"/>
      <c r="BA408" s="49"/>
      <c r="BB408" s="49"/>
      <c r="BC408" s="49"/>
      <c r="BD408" s="49"/>
      <c r="BE408" s="49"/>
      <c r="BF408" s="49"/>
      <c r="BG408" s="49"/>
      <c r="BH408" s="49"/>
      <c r="BI408" s="49"/>
      <c r="BJ408" s="49"/>
      <c r="BK408" s="49"/>
      <c r="BL408" s="49"/>
      <c r="BM408" s="49"/>
      <c r="BN408" s="49"/>
      <c r="BO408" s="49"/>
      <c r="BP408" s="49"/>
      <c r="BQ408" s="49"/>
      <c r="BR408" s="14"/>
      <c r="BS408" s="14"/>
      <c r="BT408" s="14"/>
      <c r="BU408" s="49"/>
      <c r="BV408" s="49"/>
      <c r="BW408" s="49"/>
      <c r="BX408" s="49"/>
      <c r="BY408" s="49"/>
      <c r="BZ408" s="49"/>
      <c r="CA408" s="49"/>
      <c r="CB408" s="14"/>
      <c r="CC408" s="49"/>
      <c r="CD408" s="49"/>
      <c r="CE408" s="14"/>
      <c r="CF408" s="14"/>
      <c r="CG408" s="49"/>
      <c r="CH408" s="49"/>
      <c r="CI408" s="49"/>
      <c r="CJ408" s="49"/>
      <c r="CK408" s="49"/>
      <c r="CL408" s="49"/>
      <c r="CM408" s="49"/>
      <c r="CN408" s="49"/>
      <c r="CO408" s="49"/>
      <c r="CP408" s="49"/>
      <c r="CQ408" s="49"/>
      <c r="CR408" s="49"/>
      <c r="CS408" s="49"/>
      <c r="CT408" s="49"/>
      <c r="CU408" s="49"/>
      <c r="CV408" s="49"/>
      <c r="CW408" s="49"/>
      <c r="CX408" s="49"/>
      <c r="CY408" s="14"/>
      <c r="CZ408" s="14"/>
      <c r="DA408" s="49"/>
      <c r="DB408" s="49"/>
      <c r="DC408" s="49"/>
      <c r="DD408" s="49"/>
      <c r="DE408" s="49"/>
      <c r="DF408" s="49"/>
      <c r="DG408" s="49"/>
      <c r="DH408" s="49"/>
      <c r="DI408" s="49"/>
      <c r="DJ408" s="14"/>
      <c r="DK408" s="14"/>
      <c r="DL408" s="14"/>
      <c r="DM408" s="14"/>
      <c r="DN408" s="14"/>
      <c r="DO408" s="14"/>
      <c r="DP408" s="14"/>
      <c r="DQ408" s="14"/>
      <c r="DR408" s="14"/>
      <c r="DS408" s="14"/>
      <c r="DT408" s="49"/>
      <c r="DU408" s="49"/>
      <c r="DV408" s="49"/>
      <c r="DW408" s="49"/>
      <c r="DX408" s="49"/>
      <c r="DY408" s="49"/>
      <c r="DZ408" s="49"/>
      <c r="EA408" s="49"/>
      <c r="EB408" s="49"/>
      <c r="EC408" s="49"/>
      <c r="ED408" s="49"/>
      <c r="EE408" s="49"/>
      <c r="EF408" s="49"/>
      <c r="EG408" s="49"/>
      <c r="EH408" s="49"/>
      <c r="EI408" s="49"/>
      <c r="EJ408" s="49"/>
      <c r="EK408" s="49"/>
      <c r="EL408" s="49"/>
      <c r="EM408" s="14"/>
      <c r="EN408" s="49"/>
      <c r="EO408" s="49"/>
      <c r="EP408" s="49"/>
      <c r="EQ408" s="49"/>
      <c r="ER408" s="49"/>
      <c r="ES408" s="49"/>
      <c r="ET408" s="49"/>
      <c r="EU408" s="49"/>
      <c r="EV408" s="49"/>
      <c r="EW408" s="49"/>
      <c r="EX408" s="49"/>
      <c r="EY408" s="49"/>
      <c r="EZ408" s="49"/>
      <c r="FA408" s="49"/>
      <c r="FB408" s="49"/>
      <c r="FC408" s="49"/>
      <c r="FD408" s="49"/>
      <c r="FE408" s="49"/>
      <c r="FF408" s="49"/>
      <c r="FG408" s="14"/>
      <c r="FH408" s="49"/>
      <c r="FI408" s="49"/>
      <c r="FJ408" s="14"/>
      <c r="FK408" s="42"/>
      <c r="FL408" s="42"/>
      <c r="FM408" s="42"/>
      <c r="FN408" s="42"/>
      <c r="FO408" s="42"/>
      <c r="FP408" s="42"/>
      <c r="FQ408" s="42"/>
      <c r="FR408" s="42"/>
      <c r="FS408" s="42"/>
      <c r="FT408" s="42"/>
      <c r="FU408" s="42"/>
      <c r="FV408" s="42"/>
      <c r="FW408" s="42"/>
      <c r="FX408" s="42"/>
      <c r="FY408" s="42"/>
      <c r="FZ408" s="44">
        <v>406</v>
      </c>
      <c r="GA408" s="44" t="str">
        <f t="shared" si="1332"/>
        <v>HJBCAGEI</v>
      </c>
      <c r="GB408" s="44" t="s">
        <v>160</v>
      </c>
      <c r="GC408" s="44" t="s">
        <v>159</v>
      </c>
      <c r="GD408" s="44" t="s">
        <v>146</v>
      </c>
      <c r="GE408" s="44" t="s">
        <v>163</v>
      </c>
      <c r="GF408" s="44" t="s">
        <v>145</v>
      </c>
      <c r="GG408" s="44" t="s">
        <v>149</v>
      </c>
      <c r="GH408" s="44" t="s">
        <v>148</v>
      </c>
      <c r="GI408" s="44" t="s">
        <v>150</v>
      </c>
      <c r="GJ408" s="100" t="str">
        <f t="shared" ref="GJ408:GQ408" si="1483">VLOOKUP(GB408,$FM$3:$FN$15,2,FALSE)</f>
        <v>Saudiarabien</v>
      </c>
      <c r="GK408" s="100" t="str">
        <f t="shared" si="1483"/>
        <v>Österrike</v>
      </c>
      <c r="GL408" s="100" t="str">
        <f t="shared" si="1483"/>
        <v>Qatar</v>
      </c>
      <c r="GM408" s="100" t="str">
        <f t="shared" si="1483"/>
        <v>Haiti</v>
      </c>
      <c r="GN408" s="100" t="str">
        <f t="shared" si="1483"/>
        <v>Sydkorea</v>
      </c>
      <c r="GO408" s="100" t="str">
        <f t="shared" si="1483"/>
        <v>Iran</v>
      </c>
      <c r="GP408" s="100" t="str">
        <f t="shared" si="1483"/>
        <v>Elfenbenskusten</v>
      </c>
      <c r="GQ408" s="100" t="str">
        <f t="shared" si="1483"/>
        <v>Irak</v>
      </c>
      <c r="GR408" s="42" t="str">
        <f t="shared" si="1334"/>
        <v/>
      </c>
      <c r="GS408" s="42"/>
      <c r="GT408" s="42"/>
      <c r="GU408" s="42"/>
      <c r="GV408" s="42"/>
      <c r="GW408" s="42"/>
      <c r="GX408" s="42"/>
    </row>
    <row r="409" spans="1:206" ht="14.25" customHeight="1" x14ac:dyDescent="0.35">
      <c r="A409" s="42"/>
      <c r="B409" s="43"/>
      <c r="C409" s="43"/>
      <c r="D409" s="43"/>
      <c r="E409" s="44"/>
      <c r="F409" s="43"/>
      <c r="G409" s="44"/>
      <c r="H409" s="44"/>
      <c r="I409" s="44"/>
      <c r="J409" s="57"/>
      <c r="K409" s="58"/>
      <c r="L409" s="158"/>
      <c r="M409" s="46"/>
      <c r="N409" s="46"/>
      <c r="O409" s="42"/>
      <c r="P409" s="42"/>
      <c r="Q409" s="42"/>
      <c r="R409" s="42"/>
      <c r="S409" s="42"/>
      <c r="T409" s="42"/>
      <c r="U409" s="42"/>
      <c r="V409" s="43"/>
      <c r="W409" s="42"/>
      <c r="X409" s="44"/>
      <c r="Y409" s="44"/>
      <c r="Z409" s="44"/>
      <c r="AA409" s="44"/>
      <c r="AB409" s="47"/>
      <c r="AC409" s="48"/>
      <c r="AD409" s="42"/>
      <c r="AE409" s="14"/>
      <c r="AF409" s="14"/>
      <c r="AG409" s="14"/>
      <c r="AH409" s="14"/>
      <c r="AI409" s="44"/>
      <c r="AJ409" s="44"/>
      <c r="AK409" s="44"/>
      <c r="AL409" s="57"/>
      <c r="AM409" s="58"/>
      <c r="AN409" s="49"/>
      <c r="AO409" s="49"/>
      <c r="AP409" s="49"/>
      <c r="AQ409" s="49"/>
      <c r="AR409" s="49"/>
      <c r="AS409" s="49"/>
      <c r="AT409" s="49"/>
      <c r="AU409" s="49"/>
      <c r="AV409" s="49"/>
      <c r="AW409" s="49"/>
      <c r="AX409" s="49"/>
      <c r="AY409" s="49"/>
      <c r="AZ409" s="49"/>
      <c r="BA409" s="49"/>
      <c r="BB409" s="49"/>
      <c r="BC409" s="49"/>
      <c r="BD409" s="49"/>
      <c r="BE409" s="49"/>
      <c r="BF409" s="49"/>
      <c r="BG409" s="49"/>
      <c r="BH409" s="49"/>
      <c r="BI409" s="49"/>
      <c r="BJ409" s="49"/>
      <c r="BK409" s="49"/>
      <c r="BL409" s="49"/>
      <c r="BM409" s="49"/>
      <c r="BN409" s="49"/>
      <c r="BO409" s="49"/>
      <c r="BP409" s="49"/>
      <c r="BQ409" s="49"/>
      <c r="BR409" s="14"/>
      <c r="BS409" s="14"/>
      <c r="BT409" s="14"/>
      <c r="BU409" s="49"/>
      <c r="BV409" s="49"/>
      <c r="BW409" s="49"/>
      <c r="BX409" s="49"/>
      <c r="BY409" s="49"/>
      <c r="BZ409" s="49"/>
      <c r="CA409" s="49"/>
      <c r="CB409" s="14"/>
      <c r="CC409" s="49"/>
      <c r="CD409" s="49"/>
      <c r="CE409" s="14"/>
      <c r="CF409" s="14"/>
      <c r="CG409" s="49"/>
      <c r="CH409" s="49"/>
      <c r="CI409" s="49"/>
      <c r="CJ409" s="49"/>
      <c r="CK409" s="49"/>
      <c r="CL409" s="49"/>
      <c r="CM409" s="49"/>
      <c r="CN409" s="49"/>
      <c r="CO409" s="49"/>
      <c r="CP409" s="49"/>
      <c r="CQ409" s="49"/>
      <c r="CR409" s="49"/>
      <c r="CS409" s="49"/>
      <c r="CT409" s="49"/>
      <c r="CU409" s="49"/>
      <c r="CV409" s="49"/>
      <c r="CW409" s="49"/>
      <c r="CX409" s="49"/>
      <c r="CY409" s="14"/>
      <c r="CZ409" s="14"/>
      <c r="DA409" s="49"/>
      <c r="DB409" s="49"/>
      <c r="DC409" s="49"/>
      <c r="DD409" s="49"/>
      <c r="DE409" s="49"/>
      <c r="DF409" s="49"/>
      <c r="DG409" s="49"/>
      <c r="DH409" s="49"/>
      <c r="DI409" s="49"/>
      <c r="DJ409" s="14"/>
      <c r="DK409" s="14"/>
      <c r="DL409" s="14"/>
      <c r="DM409" s="14"/>
      <c r="DN409" s="14"/>
      <c r="DO409" s="14"/>
      <c r="DP409" s="14"/>
      <c r="DQ409" s="14"/>
      <c r="DR409" s="14"/>
      <c r="DS409" s="14"/>
      <c r="DT409" s="49"/>
      <c r="DU409" s="49"/>
      <c r="DV409" s="49"/>
      <c r="DW409" s="49"/>
      <c r="DX409" s="49"/>
      <c r="DY409" s="49"/>
      <c r="DZ409" s="49"/>
      <c r="EA409" s="49"/>
      <c r="EB409" s="49"/>
      <c r="EC409" s="49"/>
      <c r="ED409" s="49"/>
      <c r="EE409" s="49"/>
      <c r="EF409" s="49"/>
      <c r="EG409" s="49"/>
      <c r="EH409" s="49"/>
      <c r="EI409" s="49"/>
      <c r="EJ409" s="49"/>
      <c r="EK409" s="49"/>
      <c r="EL409" s="49"/>
      <c r="EM409" s="14"/>
      <c r="EN409" s="49"/>
      <c r="EO409" s="49"/>
      <c r="EP409" s="49"/>
      <c r="EQ409" s="49"/>
      <c r="ER409" s="49"/>
      <c r="ES409" s="49"/>
      <c r="ET409" s="49"/>
      <c r="EU409" s="49"/>
      <c r="EV409" s="49"/>
      <c r="EW409" s="49"/>
      <c r="EX409" s="49"/>
      <c r="EY409" s="49"/>
      <c r="EZ409" s="49"/>
      <c r="FA409" s="49"/>
      <c r="FB409" s="49"/>
      <c r="FC409" s="49"/>
      <c r="FD409" s="49"/>
      <c r="FE409" s="49"/>
      <c r="FF409" s="49"/>
      <c r="FG409" s="14"/>
      <c r="FH409" s="49"/>
      <c r="FI409" s="49"/>
      <c r="FJ409" s="14"/>
      <c r="FK409" s="42"/>
      <c r="FL409" s="42"/>
      <c r="FM409" s="42"/>
      <c r="FN409" s="42"/>
      <c r="FO409" s="42"/>
      <c r="FP409" s="42"/>
      <c r="FQ409" s="42"/>
      <c r="FR409" s="42"/>
      <c r="FS409" s="42"/>
      <c r="FT409" s="42"/>
      <c r="FU409" s="42"/>
      <c r="FV409" s="42"/>
      <c r="FW409" s="42"/>
      <c r="FX409" s="42"/>
      <c r="FY409" s="42"/>
      <c r="FZ409" s="44">
        <v>407</v>
      </c>
      <c r="GA409" s="44" t="str">
        <f t="shared" si="1332"/>
        <v>EJBCAFLK</v>
      </c>
      <c r="GB409" s="44" t="s">
        <v>148</v>
      </c>
      <c r="GC409" s="44" t="s">
        <v>159</v>
      </c>
      <c r="GD409" s="44" t="s">
        <v>146</v>
      </c>
      <c r="GE409" s="44" t="s">
        <v>163</v>
      </c>
      <c r="GF409" s="44" t="s">
        <v>145</v>
      </c>
      <c r="GG409" s="44" t="s">
        <v>109</v>
      </c>
      <c r="GH409" s="44" t="s">
        <v>152</v>
      </c>
      <c r="GI409" s="44" t="s">
        <v>151</v>
      </c>
      <c r="GJ409" s="100" t="str">
        <f t="shared" ref="GJ409:GQ409" si="1484">VLOOKUP(GB409,$FM$3:$FN$15,2,FALSE)</f>
        <v>Elfenbenskusten</v>
      </c>
      <c r="GK409" s="100" t="str">
        <f t="shared" si="1484"/>
        <v>Österrike</v>
      </c>
      <c r="GL409" s="100" t="str">
        <f t="shared" si="1484"/>
        <v>Qatar</v>
      </c>
      <c r="GM409" s="100" t="str">
        <f t="shared" si="1484"/>
        <v>Haiti</v>
      </c>
      <c r="GN409" s="100" t="str">
        <f t="shared" si="1484"/>
        <v>Sydkorea</v>
      </c>
      <c r="GO409" s="100" t="str">
        <f t="shared" si="1484"/>
        <v>Sverige</v>
      </c>
      <c r="GP409" s="100" t="str">
        <f t="shared" si="1484"/>
        <v>Ghana</v>
      </c>
      <c r="GQ409" s="100" t="str">
        <f t="shared" si="1484"/>
        <v>Uzbekistan</v>
      </c>
      <c r="GR409" s="42" t="str">
        <f t="shared" si="1334"/>
        <v/>
      </c>
      <c r="GS409" s="42"/>
      <c r="GT409" s="42"/>
      <c r="GU409" s="42"/>
      <c r="GV409" s="42"/>
      <c r="GW409" s="42"/>
      <c r="GX409" s="42"/>
    </row>
    <row r="410" spans="1:206" ht="14.25" customHeight="1" x14ac:dyDescent="0.35">
      <c r="A410" s="42"/>
      <c r="B410" s="43"/>
      <c r="C410" s="43"/>
      <c r="D410" s="43"/>
      <c r="E410" s="44"/>
      <c r="F410" s="43"/>
      <c r="G410" s="44"/>
      <c r="H410" s="44"/>
      <c r="I410" s="44"/>
      <c r="J410" s="57"/>
      <c r="K410" s="58"/>
      <c r="L410" s="158"/>
      <c r="M410" s="46"/>
      <c r="N410" s="46"/>
      <c r="O410" s="42"/>
      <c r="P410" s="42"/>
      <c r="Q410" s="42"/>
      <c r="R410" s="42"/>
      <c r="S410" s="42"/>
      <c r="T410" s="42"/>
      <c r="U410" s="42"/>
      <c r="V410" s="43"/>
      <c r="W410" s="42"/>
      <c r="X410" s="44"/>
      <c r="Y410" s="44"/>
      <c r="Z410" s="44"/>
      <c r="AA410" s="44"/>
      <c r="AB410" s="47"/>
      <c r="AC410" s="48"/>
      <c r="AD410" s="42"/>
      <c r="AE410" s="14"/>
      <c r="AF410" s="14"/>
      <c r="AG410" s="14"/>
      <c r="AH410" s="14"/>
      <c r="AI410" s="44"/>
      <c r="AJ410" s="44"/>
      <c r="AK410" s="44"/>
      <c r="AL410" s="57"/>
      <c r="AM410" s="58"/>
      <c r="AN410" s="49"/>
      <c r="AO410" s="49"/>
      <c r="AP410" s="49"/>
      <c r="AQ410" s="49"/>
      <c r="AR410" s="49"/>
      <c r="AS410" s="49"/>
      <c r="AT410" s="49"/>
      <c r="AU410" s="49"/>
      <c r="AV410" s="49"/>
      <c r="AW410" s="49"/>
      <c r="AX410" s="49"/>
      <c r="AY410" s="49"/>
      <c r="AZ410" s="49"/>
      <c r="BA410" s="49"/>
      <c r="BB410" s="49"/>
      <c r="BC410" s="49"/>
      <c r="BD410" s="49"/>
      <c r="BE410" s="49"/>
      <c r="BF410" s="49"/>
      <c r="BG410" s="49"/>
      <c r="BH410" s="49"/>
      <c r="BI410" s="49"/>
      <c r="BJ410" s="49"/>
      <c r="BK410" s="49"/>
      <c r="BL410" s="49"/>
      <c r="BM410" s="49"/>
      <c r="BN410" s="49"/>
      <c r="BO410" s="49"/>
      <c r="BP410" s="49"/>
      <c r="BQ410" s="49"/>
      <c r="BR410" s="14"/>
      <c r="BS410" s="14"/>
      <c r="BT410" s="14"/>
      <c r="BU410" s="49"/>
      <c r="BV410" s="49"/>
      <c r="BW410" s="49"/>
      <c r="BX410" s="49"/>
      <c r="BY410" s="49"/>
      <c r="BZ410" s="49"/>
      <c r="CA410" s="49"/>
      <c r="CB410" s="14"/>
      <c r="CC410" s="49"/>
      <c r="CD410" s="49"/>
      <c r="CE410" s="14"/>
      <c r="CF410" s="14"/>
      <c r="CG410" s="49"/>
      <c r="CH410" s="49"/>
      <c r="CI410" s="49"/>
      <c r="CJ410" s="49"/>
      <c r="CK410" s="49"/>
      <c r="CL410" s="49"/>
      <c r="CM410" s="49"/>
      <c r="CN410" s="49"/>
      <c r="CO410" s="49"/>
      <c r="CP410" s="49"/>
      <c r="CQ410" s="49"/>
      <c r="CR410" s="49"/>
      <c r="CS410" s="49"/>
      <c r="CT410" s="49"/>
      <c r="CU410" s="49"/>
      <c r="CV410" s="49"/>
      <c r="CW410" s="49"/>
      <c r="CX410" s="49"/>
      <c r="CY410" s="14"/>
      <c r="CZ410" s="14"/>
      <c r="DA410" s="49"/>
      <c r="DB410" s="49"/>
      <c r="DC410" s="49"/>
      <c r="DD410" s="49"/>
      <c r="DE410" s="49"/>
      <c r="DF410" s="49"/>
      <c r="DG410" s="49"/>
      <c r="DH410" s="49"/>
      <c r="DI410" s="49"/>
      <c r="DJ410" s="14"/>
      <c r="DK410" s="14"/>
      <c r="DL410" s="14"/>
      <c r="DM410" s="14"/>
      <c r="DN410" s="14"/>
      <c r="DO410" s="14"/>
      <c r="DP410" s="14"/>
      <c r="DQ410" s="14"/>
      <c r="DR410" s="14"/>
      <c r="DS410" s="14"/>
      <c r="DT410" s="49"/>
      <c r="DU410" s="49"/>
      <c r="DV410" s="49"/>
      <c r="DW410" s="49"/>
      <c r="DX410" s="49"/>
      <c r="DY410" s="49"/>
      <c r="DZ410" s="49"/>
      <c r="EA410" s="49"/>
      <c r="EB410" s="49"/>
      <c r="EC410" s="49"/>
      <c r="ED410" s="49"/>
      <c r="EE410" s="49"/>
      <c r="EF410" s="49"/>
      <c r="EG410" s="49"/>
      <c r="EH410" s="49"/>
      <c r="EI410" s="49"/>
      <c r="EJ410" s="49"/>
      <c r="EK410" s="49"/>
      <c r="EL410" s="49"/>
      <c r="EM410" s="14"/>
      <c r="EN410" s="49"/>
      <c r="EO410" s="49"/>
      <c r="EP410" s="49"/>
      <c r="EQ410" s="49"/>
      <c r="ER410" s="49"/>
      <c r="ES410" s="49"/>
      <c r="ET410" s="49"/>
      <c r="EU410" s="49"/>
      <c r="EV410" s="49"/>
      <c r="EW410" s="49"/>
      <c r="EX410" s="49"/>
      <c r="EY410" s="49"/>
      <c r="EZ410" s="49"/>
      <c r="FA410" s="49"/>
      <c r="FB410" s="49"/>
      <c r="FC410" s="49"/>
      <c r="FD410" s="49"/>
      <c r="FE410" s="49"/>
      <c r="FF410" s="49"/>
      <c r="FG410" s="14"/>
      <c r="FH410" s="49"/>
      <c r="FI410" s="49"/>
      <c r="FJ410" s="14"/>
      <c r="FK410" s="42"/>
      <c r="FL410" s="42"/>
      <c r="FM410" s="42"/>
      <c r="FN410" s="42"/>
      <c r="FO410" s="42"/>
      <c r="FP410" s="42"/>
      <c r="FQ410" s="42"/>
      <c r="FR410" s="42"/>
      <c r="FS410" s="42"/>
      <c r="FT410" s="42"/>
      <c r="FU410" s="42"/>
      <c r="FV410" s="42"/>
      <c r="FW410" s="42"/>
      <c r="FX410" s="42"/>
      <c r="FY410" s="42"/>
      <c r="FZ410" s="44">
        <v>408</v>
      </c>
      <c r="GA410" s="44" t="str">
        <f t="shared" si="1332"/>
        <v>EIBCAFLK</v>
      </c>
      <c r="GB410" s="44" t="s">
        <v>148</v>
      </c>
      <c r="GC410" s="44" t="s">
        <v>150</v>
      </c>
      <c r="GD410" s="44" t="s">
        <v>146</v>
      </c>
      <c r="GE410" s="44" t="s">
        <v>163</v>
      </c>
      <c r="GF410" s="44" t="s">
        <v>145</v>
      </c>
      <c r="GG410" s="44" t="s">
        <v>109</v>
      </c>
      <c r="GH410" s="44" t="s">
        <v>152</v>
      </c>
      <c r="GI410" s="44" t="s">
        <v>151</v>
      </c>
      <c r="GJ410" s="100" t="str">
        <f t="shared" ref="GJ410:GQ410" si="1485">VLOOKUP(GB410,$FM$3:$FN$15,2,FALSE)</f>
        <v>Elfenbenskusten</v>
      </c>
      <c r="GK410" s="100" t="str">
        <f t="shared" si="1485"/>
        <v>Irak</v>
      </c>
      <c r="GL410" s="100" t="str">
        <f t="shared" si="1485"/>
        <v>Qatar</v>
      </c>
      <c r="GM410" s="100" t="str">
        <f t="shared" si="1485"/>
        <v>Haiti</v>
      </c>
      <c r="GN410" s="100" t="str">
        <f t="shared" si="1485"/>
        <v>Sydkorea</v>
      </c>
      <c r="GO410" s="100" t="str">
        <f t="shared" si="1485"/>
        <v>Sverige</v>
      </c>
      <c r="GP410" s="100" t="str">
        <f t="shared" si="1485"/>
        <v>Ghana</v>
      </c>
      <c r="GQ410" s="100" t="str">
        <f t="shared" si="1485"/>
        <v>Uzbekistan</v>
      </c>
      <c r="GR410" s="42" t="str">
        <f t="shared" si="1334"/>
        <v/>
      </c>
      <c r="GS410" s="42"/>
      <c r="GT410" s="42"/>
      <c r="GU410" s="42"/>
      <c r="GV410" s="42"/>
      <c r="GW410" s="42"/>
      <c r="GX410" s="42"/>
    </row>
    <row r="411" spans="1:206" ht="14.25" customHeight="1" x14ac:dyDescent="0.35">
      <c r="A411" s="42"/>
      <c r="B411" s="43"/>
      <c r="C411" s="43"/>
      <c r="D411" s="43"/>
      <c r="E411" s="44"/>
      <c r="F411" s="43"/>
      <c r="G411" s="44"/>
      <c r="H411" s="44"/>
      <c r="I411" s="44"/>
      <c r="J411" s="57"/>
      <c r="K411" s="58"/>
      <c r="L411" s="158"/>
      <c r="M411" s="46"/>
      <c r="N411" s="46"/>
      <c r="O411" s="42"/>
      <c r="P411" s="42"/>
      <c r="Q411" s="42"/>
      <c r="R411" s="42"/>
      <c r="S411" s="42"/>
      <c r="T411" s="42"/>
      <c r="U411" s="42"/>
      <c r="V411" s="43"/>
      <c r="W411" s="42"/>
      <c r="X411" s="44"/>
      <c r="Y411" s="44"/>
      <c r="Z411" s="44"/>
      <c r="AA411" s="44"/>
      <c r="AB411" s="47"/>
      <c r="AC411" s="48"/>
      <c r="AD411" s="42"/>
      <c r="AE411" s="14"/>
      <c r="AF411" s="14"/>
      <c r="AG411" s="14"/>
      <c r="AH411" s="14"/>
      <c r="AI411" s="44"/>
      <c r="AJ411" s="44"/>
      <c r="AK411" s="44"/>
      <c r="AL411" s="57"/>
      <c r="AM411" s="58"/>
      <c r="AN411" s="49"/>
      <c r="AO411" s="49"/>
      <c r="AP411" s="49"/>
      <c r="AQ411" s="49"/>
      <c r="AR411" s="49"/>
      <c r="AS411" s="49"/>
      <c r="AT411" s="49"/>
      <c r="AU411" s="49"/>
      <c r="AV411" s="49"/>
      <c r="AW411" s="49"/>
      <c r="AX411" s="49"/>
      <c r="AY411" s="49"/>
      <c r="AZ411" s="49"/>
      <c r="BA411" s="49"/>
      <c r="BB411" s="49"/>
      <c r="BC411" s="49"/>
      <c r="BD411" s="49"/>
      <c r="BE411" s="49"/>
      <c r="BF411" s="49"/>
      <c r="BG411" s="49"/>
      <c r="BH411" s="49"/>
      <c r="BI411" s="49"/>
      <c r="BJ411" s="49"/>
      <c r="BK411" s="49"/>
      <c r="BL411" s="49"/>
      <c r="BM411" s="49"/>
      <c r="BN411" s="49"/>
      <c r="BO411" s="49"/>
      <c r="BP411" s="49"/>
      <c r="BQ411" s="49"/>
      <c r="BR411" s="14"/>
      <c r="BS411" s="14"/>
      <c r="BT411" s="14"/>
      <c r="BU411" s="49"/>
      <c r="BV411" s="49"/>
      <c r="BW411" s="49"/>
      <c r="BX411" s="49"/>
      <c r="BY411" s="49"/>
      <c r="BZ411" s="49"/>
      <c r="CA411" s="49"/>
      <c r="CB411" s="14"/>
      <c r="CC411" s="49"/>
      <c r="CD411" s="49"/>
      <c r="CE411" s="14"/>
      <c r="CF411" s="14"/>
      <c r="CG411" s="49"/>
      <c r="CH411" s="49"/>
      <c r="CI411" s="49"/>
      <c r="CJ411" s="49"/>
      <c r="CK411" s="49"/>
      <c r="CL411" s="49"/>
      <c r="CM411" s="49"/>
      <c r="CN411" s="49"/>
      <c r="CO411" s="49"/>
      <c r="CP411" s="49"/>
      <c r="CQ411" s="49"/>
      <c r="CR411" s="49"/>
      <c r="CS411" s="49"/>
      <c r="CT411" s="49"/>
      <c r="CU411" s="49"/>
      <c r="CV411" s="49"/>
      <c r="CW411" s="49"/>
      <c r="CX411" s="49"/>
      <c r="CY411" s="14"/>
      <c r="CZ411" s="14"/>
      <c r="DA411" s="49"/>
      <c r="DB411" s="49"/>
      <c r="DC411" s="49"/>
      <c r="DD411" s="49"/>
      <c r="DE411" s="49"/>
      <c r="DF411" s="49"/>
      <c r="DG411" s="49"/>
      <c r="DH411" s="49"/>
      <c r="DI411" s="49"/>
      <c r="DJ411" s="14"/>
      <c r="DK411" s="14"/>
      <c r="DL411" s="14"/>
      <c r="DM411" s="14"/>
      <c r="DN411" s="14"/>
      <c r="DO411" s="14"/>
      <c r="DP411" s="14"/>
      <c r="DQ411" s="14"/>
      <c r="DR411" s="14"/>
      <c r="DS411" s="14"/>
      <c r="DT411" s="49"/>
      <c r="DU411" s="49"/>
      <c r="DV411" s="49"/>
      <c r="DW411" s="49"/>
      <c r="DX411" s="49"/>
      <c r="DY411" s="49"/>
      <c r="DZ411" s="49"/>
      <c r="EA411" s="49"/>
      <c r="EB411" s="49"/>
      <c r="EC411" s="49"/>
      <c r="ED411" s="49"/>
      <c r="EE411" s="49"/>
      <c r="EF411" s="49"/>
      <c r="EG411" s="49"/>
      <c r="EH411" s="49"/>
      <c r="EI411" s="49"/>
      <c r="EJ411" s="49"/>
      <c r="EK411" s="49"/>
      <c r="EL411" s="49"/>
      <c r="EM411" s="14"/>
      <c r="EN411" s="49"/>
      <c r="EO411" s="49"/>
      <c r="EP411" s="49"/>
      <c r="EQ411" s="49"/>
      <c r="ER411" s="49"/>
      <c r="ES411" s="49"/>
      <c r="ET411" s="49"/>
      <c r="EU411" s="49"/>
      <c r="EV411" s="49"/>
      <c r="EW411" s="49"/>
      <c r="EX411" s="49"/>
      <c r="EY411" s="49"/>
      <c r="EZ411" s="49"/>
      <c r="FA411" s="49"/>
      <c r="FB411" s="49"/>
      <c r="FC411" s="49"/>
      <c r="FD411" s="49"/>
      <c r="FE411" s="49"/>
      <c r="FF411" s="49"/>
      <c r="FG411" s="14"/>
      <c r="FH411" s="49"/>
      <c r="FI411" s="49"/>
      <c r="FJ411" s="14"/>
      <c r="FK411" s="42"/>
      <c r="FL411" s="42"/>
      <c r="FM411" s="42"/>
      <c r="FN411" s="42"/>
      <c r="FO411" s="42"/>
      <c r="FP411" s="42"/>
      <c r="FQ411" s="42"/>
      <c r="FR411" s="42"/>
      <c r="FS411" s="42"/>
      <c r="FT411" s="42"/>
      <c r="FU411" s="42"/>
      <c r="FV411" s="42"/>
      <c r="FW411" s="42"/>
      <c r="FX411" s="42"/>
      <c r="FY411" s="42"/>
      <c r="FZ411" s="44">
        <v>409</v>
      </c>
      <c r="GA411" s="44" t="str">
        <f t="shared" si="1332"/>
        <v>EJBCAFLI</v>
      </c>
      <c r="GB411" s="44" t="s">
        <v>148</v>
      </c>
      <c r="GC411" s="44" t="s">
        <v>159</v>
      </c>
      <c r="GD411" s="44" t="s">
        <v>146</v>
      </c>
      <c r="GE411" s="44" t="s">
        <v>163</v>
      </c>
      <c r="GF411" s="44" t="s">
        <v>145</v>
      </c>
      <c r="GG411" s="44" t="s">
        <v>109</v>
      </c>
      <c r="GH411" s="44" t="s">
        <v>152</v>
      </c>
      <c r="GI411" s="44" t="s">
        <v>150</v>
      </c>
      <c r="GJ411" s="100" t="str">
        <f t="shared" ref="GJ411:GQ411" si="1486">VLOOKUP(GB411,$FM$3:$FN$15,2,FALSE)</f>
        <v>Elfenbenskusten</v>
      </c>
      <c r="GK411" s="100" t="str">
        <f t="shared" si="1486"/>
        <v>Österrike</v>
      </c>
      <c r="GL411" s="100" t="str">
        <f t="shared" si="1486"/>
        <v>Qatar</v>
      </c>
      <c r="GM411" s="100" t="str">
        <f t="shared" si="1486"/>
        <v>Haiti</v>
      </c>
      <c r="GN411" s="100" t="str">
        <f t="shared" si="1486"/>
        <v>Sydkorea</v>
      </c>
      <c r="GO411" s="100" t="str">
        <f t="shared" si="1486"/>
        <v>Sverige</v>
      </c>
      <c r="GP411" s="100" t="str">
        <f t="shared" si="1486"/>
        <v>Ghana</v>
      </c>
      <c r="GQ411" s="100" t="str">
        <f t="shared" si="1486"/>
        <v>Irak</v>
      </c>
      <c r="GR411" s="42" t="str">
        <f t="shared" si="1334"/>
        <v/>
      </c>
      <c r="GS411" s="42"/>
      <c r="GT411" s="42"/>
      <c r="GU411" s="42"/>
      <c r="GV411" s="42"/>
      <c r="GW411" s="42"/>
      <c r="GX411" s="42"/>
    </row>
    <row r="412" spans="1:206" ht="14.25" customHeight="1" x14ac:dyDescent="0.35">
      <c r="A412" s="42"/>
      <c r="B412" s="43"/>
      <c r="C412" s="43"/>
      <c r="D412" s="43"/>
      <c r="E412" s="44"/>
      <c r="F412" s="43"/>
      <c r="G412" s="44"/>
      <c r="H412" s="44"/>
      <c r="I412" s="44"/>
      <c r="J412" s="57"/>
      <c r="K412" s="58"/>
      <c r="L412" s="158"/>
      <c r="M412" s="46"/>
      <c r="N412" s="46"/>
      <c r="O412" s="42"/>
      <c r="P412" s="42"/>
      <c r="Q412" s="42"/>
      <c r="R412" s="42"/>
      <c r="S412" s="42"/>
      <c r="T412" s="42"/>
      <c r="U412" s="42"/>
      <c r="V412" s="43"/>
      <c r="W412" s="42"/>
      <c r="X412" s="44"/>
      <c r="Y412" s="44"/>
      <c r="Z412" s="44"/>
      <c r="AA412" s="44"/>
      <c r="AB412" s="47"/>
      <c r="AC412" s="48"/>
      <c r="AD412" s="42"/>
      <c r="AE412" s="14"/>
      <c r="AF412" s="14"/>
      <c r="AG412" s="14"/>
      <c r="AH412" s="14"/>
      <c r="AI412" s="44"/>
      <c r="AJ412" s="44"/>
      <c r="AK412" s="44"/>
      <c r="AL412" s="57"/>
      <c r="AM412" s="58"/>
      <c r="AN412" s="49"/>
      <c r="AO412" s="49"/>
      <c r="AP412" s="49"/>
      <c r="AQ412" s="49"/>
      <c r="AR412" s="49"/>
      <c r="AS412" s="49"/>
      <c r="AT412" s="49"/>
      <c r="AU412" s="49"/>
      <c r="AV412" s="49"/>
      <c r="AW412" s="49"/>
      <c r="AX412" s="49"/>
      <c r="AY412" s="49"/>
      <c r="AZ412" s="49"/>
      <c r="BA412" s="49"/>
      <c r="BB412" s="49"/>
      <c r="BC412" s="49"/>
      <c r="BD412" s="49"/>
      <c r="BE412" s="49"/>
      <c r="BF412" s="49"/>
      <c r="BG412" s="49"/>
      <c r="BH412" s="49"/>
      <c r="BI412" s="49"/>
      <c r="BJ412" s="49"/>
      <c r="BK412" s="49"/>
      <c r="BL412" s="49"/>
      <c r="BM412" s="49"/>
      <c r="BN412" s="49"/>
      <c r="BO412" s="49"/>
      <c r="BP412" s="49"/>
      <c r="BQ412" s="49"/>
      <c r="BR412" s="14"/>
      <c r="BS412" s="14"/>
      <c r="BT412" s="14"/>
      <c r="BU412" s="49"/>
      <c r="BV412" s="49"/>
      <c r="BW412" s="49"/>
      <c r="BX412" s="49"/>
      <c r="BY412" s="49"/>
      <c r="BZ412" s="49"/>
      <c r="CA412" s="49"/>
      <c r="CB412" s="14"/>
      <c r="CC412" s="49"/>
      <c r="CD412" s="49"/>
      <c r="CE412" s="14"/>
      <c r="CF412" s="14"/>
      <c r="CG412" s="49"/>
      <c r="CH412" s="49"/>
      <c r="CI412" s="49"/>
      <c r="CJ412" s="49"/>
      <c r="CK412" s="49"/>
      <c r="CL412" s="49"/>
      <c r="CM412" s="49"/>
      <c r="CN412" s="49"/>
      <c r="CO412" s="49"/>
      <c r="CP412" s="49"/>
      <c r="CQ412" s="49"/>
      <c r="CR412" s="49"/>
      <c r="CS412" s="49"/>
      <c r="CT412" s="49"/>
      <c r="CU412" s="49"/>
      <c r="CV412" s="49"/>
      <c r="CW412" s="49"/>
      <c r="CX412" s="49"/>
      <c r="CY412" s="14"/>
      <c r="CZ412" s="14"/>
      <c r="DA412" s="49"/>
      <c r="DB412" s="49"/>
      <c r="DC412" s="49"/>
      <c r="DD412" s="49"/>
      <c r="DE412" s="49"/>
      <c r="DF412" s="49"/>
      <c r="DG412" s="49"/>
      <c r="DH412" s="49"/>
      <c r="DI412" s="49"/>
      <c r="DJ412" s="14"/>
      <c r="DK412" s="14"/>
      <c r="DL412" s="14"/>
      <c r="DM412" s="14"/>
      <c r="DN412" s="14"/>
      <c r="DO412" s="14"/>
      <c r="DP412" s="14"/>
      <c r="DQ412" s="14"/>
      <c r="DR412" s="14"/>
      <c r="DS412" s="14"/>
      <c r="DT412" s="49"/>
      <c r="DU412" s="49"/>
      <c r="DV412" s="49"/>
      <c r="DW412" s="49"/>
      <c r="DX412" s="49"/>
      <c r="DY412" s="49"/>
      <c r="DZ412" s="49"/>
      <c r="EA412" s="49"/>
      <c r="EB412" s="49"/>
      <c r="EC412" s="49"/>
      <c r="ED412" s="49"/>
      <c r="EE412" s="49"/>
      <c r="EF412" s="49"/>
      <c r="EG412" s="49"/>
      <c r="EH412" s="49"/>
      <c r="EI412" s="49"/>
      <c r="EJ412" s="49"/>
      <c r="EK412" s="49"/>
      <c r="EL412" s="49"/>
      <c r="EM412" s="14"/>
      <c r="EN412" s="49"/>
      <c r="EO412" s="49"/>
      <c r="EP412" s="49"/>
      <c r="EQ412" s="49"/>
      <c r="ER412" s="49"/>
      <c r="ES412" s="49"/>
      <c r="ET412" s="49"/>
      <c r="EU412" s="49"/>
      <c r="EV412" s="49"/>
      <c r="EW412" s="49"/>
      <c r="EX412" s="49"/>
      <c r="EY412" s="49"/>
      <c r="EZ412" s="49"/>
      <c r="FA412" s="49"/>
      <c r="FB412" s="49"/>
      <c r="FC412" s="49"/>
      <c r="FD412" s="49"/>
      <c r="FE412" s="49"/>
      <c r="FF412" s="49"/>
      <c r="FG412" s="14"/>
      <c r="FH412" s="49"/>
      <c r="FI412" s="49"/>
      <c r="FJ412" s="14"/>
      <c r="FK412" s="42"/>
      <c r="FL412" s="42"/>
      <c r="FM412" s="42"/>
      <c r="FN412" s="42"/>
      <c r="FO412" s="42"/>
      <c r="FP412" s="42"/>
      <c r="FQ412" s="42"/>
      <c r="FR412" s="42"/>
      <c r="FS412" s="42"/>
      <c r="FT412" s="42"/>
      <c r="FU412" s="42"/>
      <c r="FV412" s="42"/>
      <c r="FW412" s="42"/>
      <c r="FX412" s="42"/>
      <c r="FY412" s="42"/>
      <c r="FZ412" s="44">
        <v>410</v>
      </c>
      <c r="GA412" s="44" t="str">
        <f t="shared" si="1332"/>
        <v>EJBCAFIK</v>
      </c>
      <c r="GB412" s="44" t="s">
        <v>148</v>
      </c>
      <c r="GC412" s="44" t="s">
        <v>159</v>
      </c>
      <c r="GD412" s="44" t="s">
        <v>146</v>
      </c>
      <c r="GE412" s="44" t="s">
        <v>163</v>
      </c>
      <c r="GF412" s="44" t="s">
        <v>145</v>
      </c>
      <c r="GG412" s="44" t="s">
        <v>109</v>
      </c>
      <c r="GH412" s="44" t="s">
        <v>150</v>
      </c>
      <c r="GI412" s="44" t="s">
        <v>151</v>
      </c>
      <c r="GJ412" s="100" t="str">
        <f t="shared" ref="GJ412:GQ412" si="1487">VLOOKUP(GB412,$FM$3:$FN$15,2,FALSE)</f>
        <v>Elfenbenskusten</v>
      </c>
      <c r="GK412" s="100" t="str">
        <f t="shared" si="1487"/>
        <v>Österrike</v>
      </c>
      <c r="GL412" s="100" t="str">
        <f t="shared" si="1487"/>
        <v>Qatar</v>
      </c>
      <c r="GM412" s="100" t="str">
        <f t="shared" si="1487"/>
        <v>Haiti</v>
      </c>
      <c r="GN412" s="100" t="str">
        <f t="shared" si="1487"/>
        <v>Sydkorea</v>
      </c>
      <c r="GO412" s="100" t="str">
        <f t="shared" si="1487"/>
        <v>Sverige</v>
      </c>
      <c r="GP412" s="100" t="str">
        <f t="shared" si="1487"/>
        <v>Irak</v>
      </c>
      <c r="GQ412" s="100" t="str">
        <f t="shared" si="1487"/>
        <v>Uzbekistan</v>
      </c>
      <c r="GR412" s="42" t="str">
        <f t="shared" si="1334"/>
        <v/>
      </c>
      <c r="GS412" s="42"/>
      <c r="GT412" s="42"/>
      <c r="GU412" s="42"/>
      <c r="GV412" s="42"/>
      <c r="GW412" s="42"/>
      <c r="GX412" s="42"/>
    </row>
    <row r="413" spans="1:206" ht="14.25" customHeight="1" x14ac:dyDescent="0.35">
      <c r="A413" s="42"/>
      <c r="B413" s="43"/>
      <c r="C413" s="43"/>
      <c r="D413" s="43"/>
      <c r="E413" s="44"/>
      <c r="F413" s="43"/>
      <c r="G413" s="44"/>
      <c r="H413" s="44"/>
      <c r="I413" s="44"/>
      <c r="J413" s="57"/>
      <c r="K413" s="58"/>
      <c r="L413" s="158"/>
      <c r="M413" s="46"/>
      <c r="N413" s="46"/>
      <c r="O413" s="42"/>
      <c r="P413" s="42"/>
      <c r="Q413" s="42"/>
      <c r="R413" s="42"/>
      <c r="S413" s="42"/>
      <c r="T413" s="42"/>
      <c r="U413" s="42"/>
      <c r="V413" s="43"/>
      <c r="W413" s="42"/>
      <c r="X413" s="44"/>
      <c r="Y413" s="44"/>
      <c r="Z413" s="44"/>
      <c r="AA413" s="44"/>
      <c r="AB413" s="47"/>
      <c r="AC413" s="48"/>
      <c r="AD413" s="42"/>
      <c r="AE413" s="14"/>
      <c r="AF413" s="14"/>
      <c r="AG413" s="14"/>
      <c r="AH413" s="14"/>
      <c r="AI413" s="44"/>
      <c r="AJ413" s="44"/>
      <c r="AK413" s="44"/>
      <c r="AL413" s="57"/>
      <c r="AM413" s="58"/>
      <c r="AN413" s="49"/>
      <c r="AO413" s="49"/>
      <c r="AP413" s="49"/>
      <c r="AQ413" s="49"/>
      <c r="AR413" s="49"/>
      <c r="AS413" s="49"/>
      <c r="AT413" s="49"/>
      <c r="AU413" s="49"/>
      <c r="AV413" s="49"/>
      <c r="AW413" s="49"/>
      <c r="AX413" s="49"/>
      <c r="AY413" s="49"/>
      <c r="AZ413" s="49"/>
      <c r="BA413" s="49"/>
      <c r="BB413" s="49"/>
      <c r="BC413" s="49"/>
      <c r="BD413" s="49"/>
      <c r="BE413" s="49"/>
      <c r="BF413" s="49"/>
      <c r="BG413" s="49"/>
      <c r="BH413" s="49"/>
      <c r="BI413" s="49"/>
      <c r="BJ413" s="49"/>
      <c r="BK413" s="49"/>
      <c r="BL413" s="49"/>
      <c r="BM413" s="49"/>
      <c r="BN413" s="49"/>
      <c r="BO413" s="49"/>
      <c r="BP413" s="49"/>
      <c r="BQ413" s="49"/>
      <c r="BR413" s="14"/>
      <c r="BS413" s="14"/>
      <c r="BT413" s="14"/>
      <c r="BU413" s="49"/>
      <c r="BV413" s="49"/>
      <c r="BW413" s="49"/>
      <c r="BX413" s="49"/>
      <c r="BY413" s="49"/>
      <c r="BZ413" s="49"/>
      <c r="CA413" s="49"/>
      <c r="CB413" s="14"/>
      <c r="CC413" s="49"/>
      <c r="CD413" s="49"/>
      <c r="CE413" s="14"/>
      <c r="CF413" s="14"/>
      <c r="CG413" s="49"/>
      <c r="CH413" s="49"/>
      <c r="CI413" s="49"/>
      <c r="CJ413" s="49"/>
      <c r="CK413" s="49"/>
      <c r="CL413" s="49"/>
      <c r="CM413" s="49"/>
      <c r="CN413" s="49"/>
      <c r="CO413" s="49"/>
      <c r="CP413" s="49"/>
      <c r="CQ413" s="49"/>
      <c r="CR413" s="49"/>
      <c r="CS413" s="49"/>
      <c r="CT413" s="49"/>
      <c r="CU413" s="49"/>
      <c r="CV413" s="49"/>
      <c r="CW413" s="49"/>
      <c r="CX413" s="49"/>
      <c r="CY413" s="14"/>
      <c r="CZ413" s="14"/>
      <c r="DA413" s="49"/>
      <c r="DB413" s="49"/>
      <c r="DC413" s="49"/>
      <c r="DD413" s="49"/>
      <c r="DE413" s="49"/>
      <c r="DF413" s="49"/>
      <c r="DG413" s="49"/>
      <c r="DH413" s="49"/>
      <c r="DI413" s="49"/>
      <c r="DJ413" s="14"/>
      <c r="DK413" s="14"/>
      <c r="DL413" s="14"/>
      <c r="DM413" s="14"/>
      <c r="DN413" s="14"/>
      <c r="DO413" s="14"/>
      <c r="DP413" s="14"/>
      <c r="DQ413" s="14"/>
      <c r="DR413" s="14"/>
      <c r="DS413" s="14"/>
      <c r="DT413" s="49"/>
      <c r="DU413" s="49"/>
      <c r="DV413" s="49"/>
      <c r="DW413" s="49"/>
      <c r="DX413" s="49"/>
      <c r="DY413" s="49"/>
      <c r="DZ413" s="49"/>
      <c r="EA413" s="49"/>
      <c r="EB413" s="49"/>
      <c r="EC413" s="49"/>
      <c r="ED413" s="49"/>
      <c r="EE413" s="49"/>
      <c r="EF413" s="49"/>
      <c r="EG413" s="49"/>
      <c r="EH413" s="49"/>
      <c r="EI413" s="49"/>
      <c r="EJ413" s="49"/>
      <c r="EK413" s="49"/>
      <c r="EL413" s="49"/>
      <c r="EM413" s="14"/>
      <c r="EN413" s="49"/>
      <c r="EO413" s="49"/>
      <c r="EP413" s="49"/>
      <c r="EQ413" s="49"/>
      <c r="ER413" s="49"/>
      <c r="ES413" s="49"/>
      <c r="ET413" s="49"/>
      <c r="EU413" s="49"/>
      <c r="EV413" s="49"/>
      <c r="EW413" s="49"/>
      <c r="EX413" s="49"/>
      <c r="EY413" s="49"/>
      <c r="EZ413" s="49"/>
      <c r="FA413" s="49"/>
      <c r="FB413" s="49"/>
      <c r="FC413" s="49"/>
      <c r="FD413" s="49"/>
      <c r="FE413" s="49"/>
      <c r="FF413" s="49"/>
      <c r="FG413" s="14"/>
      <c r="FH413" s="49"/>
      <c r="FI413" s="49"/>
      <c r="FJ413" s="14"/>
      <c r="FK413" s="42"/>
      <c r="FL413" s="42"/>
      <c r="FM413" s="42"/>
      <c r="FN413" s="42"/>
      <c r="FO413" s="42"/>
      <c r="FP413" s="42"/>
      <c r="FQ413" s="42"/>
      <c r="FR413" s="42"/>
      <c r="FS413" s="42"/>
      <c r="FT413" s="42"/>
      <c r="FU413" s="42"/>
      <c r="FV413" s="42"/>
      <c r="FW413" s="42"/>
      <c r="FX413" s="42"/>
      <c r="FY413" s="42"/>
      <c r="FZ413" s="44">
        <v>411</v>
      </c>
      <c r="GA413" s="44" t="str">
        <f t="shared" si="1332"/>
        <v>HEBCAFLK</v>
      </c>
      <c r="GB413" s="44" t="s">
        <v>160</v>
      </c>
      <c r="GC413" s="44" t="s">
        <v>148</v>
      </c>
      <c r="GD413" s="44" t="s">
        <v>146</v>
      </c>
      <c r="GE413" s="44" t="s">
        <v>163</v>
      </c>
      <c r="GF413" s="44" t="s">
        <v>145</v>
      </c>
      <c r="GG413" s="44" t="s">
        <v>109</v>
      </c>
      <c r="GH413" s="44" t="s">
        <v>152</v>
      </c>
      <c r="GI413" s="44" t="s">
        <v>151</v>
      </c>
      <c r="GJ413" s="100" t="str">
        <f t="shared" ref="GJ413:GQ413" si="1488">VLOOKUP(GB413,$FM$3:$FN$15,2,FALSE)</f>
        <v>Saudiarabien</v>
      </c>
      <c r="GK413" s="100" t="str">
        <f t="shared" si="1488"/>
        <v>Elfenbenskusten</v>
      </c>
      <c r="GL413" s="100" t="str">
        <f t="shared" si="1488"/>
        <v>Qatar</v>
      </c>
      <c r="GM413" s="100" t="str">
        <f t="shared" si="1488"/>
        <v>Haiti</v>
      </c>
      <c r="GN413" s="100" t="str">
        <f t="shared" si="1488"/>
        <v>Sydkorea</v>
      </c>
      <c r="GO413" s="100" t="str">
        <f t="shared" si="1488"/>
        <v>Sverige</v>
      </c>
      <c r="GP413" s="100" t="str">
        <f t="shared" si="1488"/>
        <v>Ghana</v>
      </c>
      <c r="GQ413" s="100" t="str">
        <f t="shared" si="1488"/>
        <v>Uzbekistan</v>
      </c>
      <c r="GR413" s="42" t="str">
        <f t="shared" si="1334"/>
        <v/>
      </c>
      <c r="GS413" s="42"/>
      <c r="GT413" s="42"/>
      <c r="GU413" s="42"/>
      <c r="GV413" s="42"/>
      <c r="GW413" s="42"/>
      <c r="GX413" s="42"/>
    </row>
    <row r="414" spans="1:206" ht="14.25" customHeight="1" x14ac:dyDescent="0.35">
      <c r="A414" s="42"/>
      <c r="B414" s="43"/>
      <c r="C414" s="43"/>
      <c r="D414" s="43"/>
      <c r="E414" s="44"/>
      <c r="F414" s="43"/>
      <c r="G414" s="44"/>
      <c r="H414" s="44"/>
      <c r="I414" s="44"/>
      <c r="J414" s="57"/>
      <c r="K414" s="58"/>
      <c r="L414" s="158"/>
      <c r="M414" s="46"/>
      <c r="N414" s="46"/>
      <c r="O414" s="42"/>
      <c r="P414" s="42"/>
      <c r="Q414" s="42"/>
      <c r="R414" s="42"/>
      <c r="S414" s="42"/>
      <c r="T414" s="42"/>
      <c r="U414" s="42"/>
      <c r="V414" s="43"/>
      <c r="W414" s="42"/>
      <c r="X414" s="44"/>
      <c r="Y414" s="44"/>
      <c r="Z414" s="44"/>
      <c r="AA414" s="44"/>
      <c r="AB414" s="47"/>
      <c r="AC414" s="48"/>
      <c r="AD414" s="42"/>
      <c r="AE414" s="14"/>
      <c r="AF414" s="14"/>
      <c r="AG414" s="14"/>
      <c r="AH414" s="14"/>
      <c r="AI414" s="44"/>
      <c r="AJ414" s="44"/>
      <c r="AK414" s="44"/>
      <c r="AL414" s="57"/>
      <c r="AM414" s="58"/>
      <c r="AN414" s="49"/>
      <c r="AO414" s="49"/>
      <c r="AP414" s="49"/>
      <c r="AQ414" s="49"/>
      <c r="AR414" s="49"/>
      <c r="AS414" s="49"/>
      <c r="AT414" s="49"/>
      <c r="AU414" s="49"/>
      <c r="AV414" s="49"/>
      <c r="AW414" s="49"/>
      <c r="AX414" s="49"/>
      <c r="AY414" s="49"/>
      <c r="AZ414" s="49"/>
      <c r="BA414" s="49"/>
      <c r="BB414" s="49"/>
      <c r="BC414" s="49"/>
      <c r="BD414" s="49"/>
      <c r="BE414" s="49"/>
      <c r="BF414" s="49"/>
      <c r="BG414" s="49"/>
      <c r="BH414" s="49"/>
      <c r="BI414" s="49"/>
      <c r="BJ414" s="49"/>
      <c r="BK414" s="49"/>
      <c r="BL414" s="49"/>
      <c r="BM414" s="49"/>
      <c r="BN414" s="49"/>
      <c r="BO414" s="49"/>
      <c r="BP414" s="49"/>
      <c r="BQ414" s="49"/>
      <c r="BR414" s="14"/>
      <c r="BS414" s="14"/>
      <c r="BT414" s="14"/>
      <c r="BU414" s="49"/>
      <c r="BV414" s="49"/>
      <c r="BW414" s="49"/>
      <c r="BX414" s="49"/>
      <c r="BY414" s="49"/>
      <c r="BZ414" s="49"/>
      <c r="CA414" s="49"/>
      <c r="CB414" s="14"/>
      <c r="CC414" s="49"/>
      <c r="CD414" s="49"/>
      <c r="CE414" s="14"/>
      <c r="CF414" s="14"/>
      <c r="CG414" s="49"/>
      <c r="CH414" s="49"/>
      <c r="CI414" s="49"/>
      <c r="CJ414" s="49"/>
      <c r="CK414" s="49"/>
      <c r="CL414" s="49"/>
      <c r="CM414" s="49"/>
      <c r="CN414" s="49"/>
      <c r="CO414" s="49"/>
      <c r="CP414" s="49"/>
      <c r="CQ414" s="49"/>
      <c r="CR414" s="49"/>
      <c r="CS414" s="49"/>
      <c r="CT414" s="49"/>
      <c r="CU414" s="49"/>
      <c r="CV414" s="49"/>
      <c r="CW414" s="49"/>
      <c r="CX414" s="49"/>
      <c r="CY414" s="14"/>
      <c r="CZ414" s="14"/>
      <c r="DA414" s="49"/>
      <c r="DB414" s="49"/>
      <c r="DC414" s="49"/>
      <c r="DD414" s="49"/>
      <c r="DE414" s="49"/>
      <c r="DF414" s="49"/>
      <c r="DG414" s="49"/>
      <c r="DH414" s="49"/>
      <c r="DI414" s="49"/>
      <c r="DJ414" s="14"/>
      <c r="DK414" s="14"/>
      <c r="DL414" s="14"/>
      <c r="DM414" s="14"/>
      <c r="DN414" s="14"/>
      <c r="DO414" s="14"/>
      <c r="DP414" s="14"/>
      <c r="DQ414" s="14"/>
      <c r="DR414" s="14"/>
      <c r="DS414" s="14"/>
      <c r="DT414" s="49"/>
      <c r="DU414" s="49"/>
      <c r="DV414" s="49"/>
      <c r="DW414" s="49"/>
      <c r="DX414" s="49"/>
      <c r="DY414" s="49"/>
      <c r="DZ414" s="49"/>
      <c r="EA414" s="49"/>
      <c r="EB414" s="49"/>
      <c r="EC414" s="49"/>
      <c r="ED414" s="49"/>
      <c r="EE414" s="49"/>
      <c r="EF414" s="49"/>
      <c r="EG414" s="49"/>
      <c r="EH414" s="49"/>
      <c r="EI414" s="49"/>
      <c r="EJ414" s="49"/>
      <c r="EK414" s="49"/>
      <c r="EL414" s="49"/>
      <c r="EM414" s="14"/>
      <c r="EN414" s="49"/>
      <c r="EO414" s="49"/>
      <c r="EP414" s="49"/>
      <c r="EQ414" s="49"/>
      <c r="ER414" s="49"/>
      <c r="ES414" s="49"/>
      <c r="ET414" s="49"/>
      <c r="EU414" s="49"/>
      <c r="EV414" s="49"/>
      <c r="EW414" s="49"/>
      <c r="EX414" s="49"/>
      <c r="EY414" s="49"/>
      <c r="EZ414" s="49"/>
      <c r="FA414" s="49"/>
      <c r="FB414" s="49"/>
      <c r="FC414" s="49"/>
      <c r="FD414" s="49"/>
      <c r="FE414" s="49"/>
      <c r="FF414" s="49"/>
      <c r="FG414" s="14"/>
      <c r="FH414" s="49"/>
      <c r="FI414" s="49"/>
      <c r="FJ414" s="14"/>
      <c r="FK414" s="42"/>
      <c r="FL414" s="42"/>
      <c r="FM414" s="42"/>
      <c r="FN414" s="42"/>
      <c r="FO414" s="42"/>
      <c r="FP414" s="42"/>
      <c r="FQ414" s="42"/>
      <c r="FR414" s="42"/>
      <c r="FS414" s="42"/>
      <c r="FT414" s="42"/>
      <c r="FU414" s="42"/>
      <c r="FV414" s="42"/>
      <c r="FW414" s="42"/>
      <c r="FX414" s="42"/>
      <c r="FY414" s="42"/>
      <c r="FZ414" s="44">
        <v>412</v>
      </c>
      <c r="GA414" s="44" t="str">
        <f t="shared" si="1332"/>
        <v>HJBCAFLE</v>
      </c>
      <c r="GB414" s="44" t="s">
        <v>160</v>
      </c>
      <c r="GC414" s="44" t="s">
        <v>159</v>
      </c>
      <c r="GD414" s="44" t="s">
        <v>146</v>
      </c>
      <c r="GE414" s="44" t="s">
        <v>163</v>
      </c>
      <c r="GF414" s="44" t="s">
        <v>145</v>
      </c>
      <c r="GG414" s="44" t="s">
        <v>109</v>
      </c>
      <c r="GH414" s="44" t="s">
        <v>152</v>
      </c>
      <c r="GI414" s="44" t="s">
        <v>148</v>
      </c>
      <c r="GJ414" s="100" t="str">
        <f t="shared" ref="GJ414:GQ414" si="1489">VLOOKUP(GB414,$FM$3:$FN$15,2,FALSE)</f>
        <v>Saudiarabien</v>
      </c>
      <c r="GK414" s="100" t="str">
        <f t="shared" si="1489"/>
        <v>Österrike</v>
      </c>
      <c r="GL414" s="100" t="str">
        <f t="shared" si="1489"/>
        <v>Qatar</v>
      </c>
      <c r="GM414" s="100" t="str">
        <f t="shared" si="1489"/>
        <v>Haiti</v>
      </c>
      <c r="GN414" s="100" t="str">
        <f t="shared" si="1489"/>
        <v>Sydkorea</v>
      </c>
      <c r="GO414" s="100" t="str">
        <f t="shared" si="1489"/>
        <v>Sverige</v>
      </c>
      <c r="GP414" s="100" t="str">
        <f t="shared" si="1489"/>
        <v>Ghana</v>
      </c>
      <c r="GQ414" s="100" t="str">
        <f t="shared" si="1489"/>
        <v>Elfenbenskusten</v>
      </c>
      <c r="GR414" s="42" t="str">
        <f t="shared" si="1334"/>
        <v/>
      </c>
      <c r="GS414" s="42"/>
      <c r="GT414" s="42"/>
      <c r="GU414" s="42"/>
      <c r="GV414" s="42"/>
      <c r="GW414" s="42"/>
      <c r="GX414" s="42"/>
    </row>
    <row r="415" spans="1:206" ht="14.25" customHeight="1" x14ac:dyDescent="0.35">
      <c r="A415" s="42"/>
      <c r="B415" s="43"/>
      <c r="C415" s="43"/>
      <c r="D415" s="43"/>
      <c r="E415" s="44"/>
      <c r="F415" s="43"/>
      <c r="G415" s="44"/>
      <c r="H415" s="44"/>
      <c r="I415" s="44"/>
      <c r="J415" s="57"/>
      <c r="K415" s="58"/>
      <c r="L415" s="158"/>
      <c r="M415" s="46"/>
      <c r="N415" s="46"/>
      <c r="O415" s="42"/>
      <c r="P415" s="42"/>
      <c r="Q415" s="42"/>
      <c r="R415" s="42"/>
      <c r="S415" s="42"/>
      <c r="T415" s="42"/>
      <c r="U415" s="42"/>
      <c r="V415" s="43"/>
      <c r="W415" s="42"/>
      <c r="X415" s="44"/>
      <c r="Y415" s="44"/>
      <c r="Z415" s="44"/>
      <c r="AA415" s="44"/>
      <c r="AB415" s="47"/>
      <c r="AC415" s="48"/>
      <c r="AD415" s="42"/>
      <c r="AE415" s="14"/>
      <c r="AF415" s="14"/>
      <c r="AG415" s="14"/>
      <c r="AH415" s="14"/>
      <c r="AI415" s="44"/>
      <c r="AJ415" s="44"/>
      <c r="AK415" s="44"/>
      <c r="AL415" s="57"/>
      <c r="AM415" s="58"/>
      <c r="AN415" s="49"/>
      <c r="AO415" s="49"/>
      <c r="AP415" s="49"/>
      <c r="AQ415" s="49"/>
      <c r="AR415" s="49"/>
      <c r="AS415" s="49"/>
      <c r="AT415" s="49"/>
      <c r="AU415" s="49"/>
      <c r="AV415" s="49"/>
      <c r="AW415" s="49"/>
      <c r="AX415" s="49"/>
      <c r="AY415" s="49"/>
      <c r="AZ415" s="49"/>
      <c r="BA415" s="49"/>
      <c r="BB415" s="49"/>
      <c r="BC415" s="49"/>
      <c r="BD415" s="49"/>
      <c r="BE415" s="49"/>
      <c r="BF415" s="49"/>
      <c r="BG415" s="49"/>
      <c r="BH415" s="49"/>
      <c r="BI415" s="49"/>
      <c r="BJ415" s="49"/>
      <c r="BK415" s="49"/>
      <c r="BL415" s="49"/>
      <c r="BM415" s="49"/>
      <c r="BN415" s="49"/>
      <c r="BO415" s="49"/>
      <c r="BP415" s="49"/>
      <c r="BQ415" s="49"/>
      <c r="BR415" s="14"/>
      <c r="BS415" s="14"/>
      <c r="BT415" s="14"/>
      <c r="BU415" s="49"/>
      <c r="BV415" s="49"/>
      <c r="BW415" s="49"/>
      <c r="BX415" s="49"/>
      <c r="BY415" s="49"/>
      <c r="BZ415" s="49"/>
      <c r="CA415" s="49"/>
      <c r="CB415" s="14"/>
      <c r="CC415" s="49"/>
      <c r="CD415" s="49"/>
      <c r="CE415" s="14"/>
      <c r="CF415" s="14"/>
      <c r="CG415" s="49"/>
      <c r="CH415" s="49"/>
      <c r="CI415" s="49"/>
      <c r="CJ415" s="49"/>
      <c r="CK415" s="49"/>
      <c r="CL415" s="49"/>
      <c r="CM415" s="49"/>
      <c r="CN415" s="49"/>
      <c r="CO415" s="49"/>
      <c r="CP415" s="49"/>
      <c r="CQ415" s="49"/>
      <c r="CR415" s="49"/>
      <c r="CS415" s="49"/>
      <c r="CT415" s="49"/>
      <c r="CU415" s="49"/>
      <c r="CV415" s="49"/>
      <c r="CW415" s="49"/>
      <c r="CX415" s="49"/>
      <c r="CY415" s="14"/>
      <c r="CZ415" s="14"/>
      <c r="DA415" s="49"/>
      <c r="DB415" s="49"/>
      <c r="DC415" s="49"/>
      <c r="DD415" s="49"/>
      <c r="DE415" s="49"/>
      <c r="DF415" s="49"/>
      <c r="DG415" s="49"/>
      <c r="DH415" s="49"/>
      <c r="DI415" s="49"/>
      <c r="DJ415" s="14"/>
      <c r="DK415" s="14"/>
      <c r="DL415" s="14"/>
      <c r="DM415" s="14"/>
      <c r="DN415" s="14"/>
      <c r="DO415" s="14"/>
      <c r="DP415" s="14"/>
      <c r="DQ415" s="14"/>
      <c r="DR415" s="14"/>
      <c r="DS415" s="14"/>
      <c r="DT415" s="49"/>
      <c r="DU415" s="49"/>
      <c r="DV415" s="49"/>
      <c r="DW415" s="49"/>
      <c r="DX415" s="49"/>
      <c r="DY415" s="49"/>
      <c r="DZ415" s="49"/>
      <c r="EA415" s="49"/>
      <c r="EB415" s="49"/>
      <c r="EC415" s="49"/>
      <c r="ED415" s="49"/>
      <c r="EE415" s="49"/>
      <c r="EF415" s="49"/>
      <c r="EG415" s="49"/>
      <c r="EH415" s="49"/>
      <c r="EI415" s="49"/>
      <c r="EJ415" s="49"/>
      <c r="EK415" s="49"/>
      <c r="EL415" s="49"/>
      <c r="EM415" s="14"/>
      <c r="EN415" s="49"/>
      <c r="EO415" s="49"/>
      <c r="EP415" s="49"/>
      <c r="EQ415" s="49"/>
      <c r="ER415" s="49"/>
      <c r="ES415" s="49"/>
      <c r="ET415" s="49"/>
      <c r="EU415" s="49"/>
      <c r="EV415" s="49"/>
      <c r="EW415" s="49"/>
      <c r="EX415" s="49"/>
      <c r="EY415" s="49"/>
      <c r="EZ415" s="49"/>
      <c r="FA415" s="49"/>
      <c r="FB415" s="49"/>
      <c r="FC415" s="49"/>
      <c r="FD415" s="49"/>
      <c r="FE415" s="49"/>
      <c r="FF415" s="49"/>
      <c r="FG415" s="14"/>
      <c r="FH415" s="49"/>
      <c r="FI415" s="49"/>
      <c r="FJ415" s="14"/>
      <c r="FK415" s="42"/>
      <c r="FL415" s="42"/>
      <c r="FM415" s="42"/>
      <c r="FN415" s="42"/>
      <c r="FO415" s="42"/>
      <c r="FP415" s="42"/>
      <c r="FQ415" s="42"/>
      <c r="FR415" s="42"/>
      <c r="FS415" s="42"/>
      <c r="FT415" s="42"/>
      <c r="FU415" s="42"/>
      <c r="FV415" s="42"/>
      <c r="FW415" s="42"/>
      <c r="FX415" s="42"/>
      <c r="FY415" s="42"/>
      <c r="FZ415" s="44">
        <v>413</v>
      </c>
      <c r="GA415" s="44" t="str">
        <f t="shared" si="1332"/>
        <v>HJBCAFEK</v>
      </c>
      <c r="GB415" s="44" t="s">
        <v>160</v>
      </c>
      <c r="GC415" s="44" t="s">
        <v>159</v>
      </c>
      <c r="GD415" s="44" t="s">
        <v>146</v>
      </c>
      <c r="GE415" s="44" t="s">
        <v>163</v>
      </c>
      <c r="GF415" s="44" t="s">
        <v>145</v>
      </c>
      <c r="GG415" s="44" t="s">
        <v>109</v>
      </c>
      <c r="GH415" s="44" t="s">
        <v>148</v>
      </c>
      <c r="GI415" s="44" t="s">
        <v>151</v>
      </c>
      <c r="GJ415" s="100" t="str">
        <f t="shared" ref="GJ415:GQ415" si="1490">VLOOKUP(GB415,$FM$3:$FN$15,2,FALSE)</f>
        <v>Saudiarabien</v>
      </c>
      <c r="GK415" s="100" t="str">
        <f t="shared" si="1490"/>
        <v>Österrike</v>
      </c>
      <c r="GL415" s="100" t="str">
        <f t="shared" si="1490"/>
        <v>Qatar</v>
      </c>
      <c r="GM415" s="100" t="str">
        <f t="shared" si="1490"/>
        <v>Haiti</v>
      </c>
      <c r="GN415" s="100" t="str">
        <f t="shared" si="1490"/>
        <v>Sydkorea</v>
      </c>
      <c r="GO415" s="100" t="str">
        <f t="shared" si="1490"/>
        <v>Sverige</v>
      </c>
      <c r="GP415" s="100" t="str">
        <f t="shared" si="1490"/>
        <v>Elfenbenskusten</v>
      </c>
      <c r="GQ415" s="100" t="str">
        <f t="shared" si="1490"/>
        <v>Uzbekistan</v>
      </c>
      <c r="GR415" s="42" t="str">
        <f t="shared" si="1334"/>
        <v/>
      </c>
      <c r="GS415" s="42"/>
      <c r="GT415" s="42"/>
      <c r="GU415" s="42"/>
      <c r="GV415" s="42"/>
      <c r="GW415" s="42"/>
      <c r="GX415" s="42"/>
    </row>
    <row r="416" spans="1:206" ht="14.25" customHeight="1" x14ac:dyDescent="0.35">
      <c r="A416" s="42"/>
      <c r="B416" s="43"/>
      <c r="C416" s="43"/>
      <c r="D416" s="43"/>
      <c r="E416" s="44"/>
      <c r="F416" s="43"/>
      <c r="G416" s="44"/>
      <c r="H416" s="44"/>
      <c r="I416" s="44"/>
      <c r="J416" s="57"/>
      <c r="K416" s="58"/>
      <c r="L416" s="158"/>
      <c r="M416" s="46"/>
      <c r="N416" s="46"/>
      <c r="O416" s="42"/>
      <c r="P416" s="42"/>
      <c r="Q416" s="42"/>
      <c r="R416" s="42"/>
      <c r="S416" s="42"/>
      <c r="T416" s="42"/>
      <c r="U416" s="42"/>
      <c r="V416" s="43"/>
      <c r="W416" s="42"/>
      <c r="X416" s="44"/>
      <c r="Y416" s="44"/>
      <c r="Z416" s="44"/>
      <c r="AA416" s="44"/>
      <c r="AB416" s="47"/>
      <c r="AC416" s="48"/>
      <c r="AD416" s="42"/>
      <c r="AE416" s="14"/>
      <c r="AF416" s="14"/>
      <c r="AG416" s="14"/>
      <c r="AH416" s="14"/>
      <c r="AI416" s="44"/>
      <c r="AJ416" s="44"/>
      <c r="AK416" s="44"/>
      <c r="AL416" s="57"/>
      <c r="AM416" s="58"/>
      <c r="AN416" s="49"/>
      <c r="AO416" s="49"/>
      <c r="AP416" s="49"/>
      <c r="AQ416" s="49"/>
      <c r="AR416" s="49"/>
      <c r="AS416" s="49"/>
      <c r="AT416" s="49"/>
      <c r="AU416" s="49"/>
      <c r="AV416" s="49"/>
      <c r="AW416" s="49"/>
      <c r="AX416" s="49"/>
      <c r="AY416" s="49"/>
      <c r="AZ416" s="49"/>
      <c r="BA416" s="49"/>
      <c r="BB416" s="49"/>
      <c r="BC416" s="49"/>
      <c r="BD416" s="49"/>
      <c r="BE416" s="49"/>
      <c r="BF416" s="49"/>
      <c r="BG416" s="49"/>
      <c r="BH416" s="49"/>
      <c r="BI416" s="49"/>
      <c r="BJ416" s="49"/>
      <c r="BK416" s="49"/>
      <c r="BL416" s="49"/>
      <c r="BM416" s="49"/>
      <c r="BN416" s="49"/>
      <c r="BO416" s="49"/>
      <c r="BP416" s="49"/>
      <c r="BQ416" s="49"/>
      <c r="BR416" s="14"/>
      <c r="BS416" s="14"/>
      <c r="BT416" s="14"/>
      <c r="BU416" s="49"/>
      <c r="BV416" s="49"/>
      <c r="BW416" s="49"/>
      <c r="BX416" s="49"/>
      <c r="BY416" s="49"/>
      <c r="BZ416" s="49"/>
      <c r="CA416" s="49"/>
      <c r="CB416" s="14"/>
      <c r="CC416" s="49"/>
      <c r="CD416" s="49"/>
      <c r="CE416" s="14"/>
      <c r="CF416" s="14"/>
      <c r="CG416" s="49"/>
      <c r="CH416" s="49"/>
      <c r="CI416" s="49"/>
      <c r="CJ416" s="49"/>
      <c r="CK416" s="49"/>
      <c r="CL416" s="49"/>
      <c r="CM416" s="49"/>
      <c r="CN416" s="49"/>
      <c r="CO416" s="49"/>
      <c r="CP416" s="49"/>
      <c r="CQ416" s="49"/>
      <c r="CR416" s="49"/>
      <c r="CS416" s="49"/>
      <c r="CT416" s="49"/>
      <c r="CU416" s="49"/>
      <c r="CV416" s="49"/>
      <c r="CW416" s="49"/>
      <c r="CX416" s="49"/>
      <c r="CY416" s="14"/>
      <c r="CZ416" s="14"/>
      <c r="DA416" s="49"/>
      <c r="DB416" s="49"/>
      <c r="DC416" s="49"/>
      <c r="DD416" s="49"/>
      <c r="DE416" s="49"/>
      <c r="DF416" s="49"/>
      <c r="DG416" s="49"/>
      <c r="DH416" s="49"/>
      <c r="DI416" s="49"/>
      <c r="DJ416" s="14"/>
      <c r="DK416" s="14"/>
      <c r="DL416" s="14"/>
      <c r="DM416" s="14"/>
      <c r="DN416" s="14"/>
      <c r="DO416" s="14"/>
      <c r="DP416" s="14"/>
      <c r="DQ416" s="14"/>
      <c r="DR416" s="14"/>
      <c r="DS416" s="14"/>
      <c r="DT416" s="49"/>
      <c r="DU416" s="49"/>
      <c r="DV416" s="49"/>
      <c r="DW416" s="49"/>
      <c r="DX416" s="49"/>
      <c r="DY416" s="49"/>
      <c r="DZ416" s="49"/>
      <c r="EA416" s="49"/>
      <c r="EB416" s="49"/>
      <c r="EC416" s="49"/>
      <c r="ED416" s="49"/>
      <c r="EE416" s="49"/>
      <c r="EF416" s="49"/>
      <c r="EG416" s="49"/>
      <c r="EH416" s="49"/>
      <c r="EI416" s="49"/>
      <c r="EJ416" s="49"/>
      <c r="EK416" s="49"/>
      <c r="EL416" s="49"/>
      <c r="EM416" s="14"/>
      <c r="EN416" s="49"/>
      <c r="EO416" s="49"/>
      <c r="EP416" s="49"/>
      <c r="EQ416" s="49"/>
      <c r="ER416" s="49"/>
      <c r="ES416" s="49"/>
      <c r="ET416" s="49"/>
      <c r="EU416" s="49"/>
      <c r="EV416" s="49"/>
      <c r="EW416" s="49"/>
      <c r="EX416" s="49"/>
      <c r="EY416" s="49"/>
      <c r="EZ416" s="49"/>
      <c r="FA416" s="49"/>
      <c r="FB416" s="49"/>
      <c r="FC416" s="49"/>
      <c r="FD416" s="49"/>
      <c r="FE416" s="49"/>
      <c r="FF416" s="49"/>
      <c r="FG416" s="14"/>
      <c r="FH416" s="49"/>
      <c r="FI416" s="49"/>
      <c r="FJ416" s="14"/>
      <c r="FK416" s="42"/>
      <c r="FL416" s="42"/>
      <c r="FM416" s="42"/>
      <c r="FN416" s="42"/>
      <c r="FO416" s="42"/>
      <c r="FP416" s="42"/>
      <c r="FQ416" s="42"/>
      <c r="FR416" s="42"/>
      <c r="FS416" s="42"/>
      <c r="FT416" s="42"/>
      <c r="FU416" s="42"/>
      <c r="FV416" s="42"/>
      <c r="FW416" s="42"/>
      <c r="FX416" s="42"/>
      <c r="FY416" s="42"/>
      <c r="FZ416" s="44">
        <v>414</v>
      </c>
      <c r="GA416" s="44" t="str">
        <f t="shared" si="1332"/>
        <v>HEBCAFLI</v>
      </c>
      <c r="GB416" s="44" t="s">
        <v>160</v>
      </c>
      <c r="GC416" s="44" t="s">
        <v>148</v>
      </c>
      <c r="GD416" s="44" t="s">
        <v>146</v>
      </c>
      <c r="GE416" s="44" t="s">
        <v>163</v>
      </c>
      <c r="GF416" s="44" t="s">
        <v>145</v>
      </c>
      <c r="GG416" s="44" t="s">
        <v>109</v>
      </c>
      <c r="GH416" s="44" t="s">
        <v>152</v>
      </c>
      <c r="GI416" s="44" t="s">
        <v>150</v>
      </c>
      <c r="GJ416" s="100" t="str">
        <f t="shared" ref="GJ416:GQ416" si="1491">VLOOKUP(GB416,$FM$3:$FN$15,2,FALSE)</f>
        <v>Saudiarabien</v>
      </c>
      <c r="GK416" s="100" t="str">
        <f t="shared" si="1491"/>
        <v>Elfenbenskusten</v>
      </c>
      <c r="GL416" s="100" t="str">
        <f t="shared" si="1491"/>
        <v>Qatar</v>
      </c>
      <c r="GM416" s="100" t="str">
        <f t="shared" si="1491"/>
        <v>Haiti</v>
      </c>
      <c r="GN416" s="100" t="str">
        <f t="shared" si="1491"/>
        <v>Sydkorea</v>
      </c>
      <c r="GO416" s="100" t="str">
        <f t="shared" si="1491"/>
        <v>Sverige</v>
      </c>
      <c r="GP416" s="100" t="str">
        <f t="shared" si="1491"/>
        <v>Ghana</v>
      </c>
      <c r="GQ416" s="100" t="str">
        <f t="shared" si="1491"/>
        <v>Irak</v>
      </c>
      <c r="GR416" s="42" t="str">
        <f t="shared" si="1334"/>
        <v/>
      </c>
      <c r="GS416" s="42"/>
      <c r="GT416" s="42"/>
      <c r="GU416" s="42"/>
      <c r="GV416" s="42"/>
      <c r="GW416" s="42"/>
      <c r="GX416" s="42"/>
    </row>
    <row r="417" spans="1:206" ht="14.25" customHeight="1" x14ac:dyDescent="0.35">
      <c r="A417" s="42"/>
      <c r="B417" s="43"/>
      <c r="C417" s="43"/>
      <c r="D417" s="43"/>
      <c r="E417" s="44"/>
      <c r="F417" s="43"/>
      <c r="G417" s="44"/>
      <c r="H417" s="44"/>
      <c r="I417" s="44"/>
      <c r="J417" s="57"/>
      <c r="K417" s="58"/>
      <c r="L417" s="158"/>
      <c r="M417" s="46"/>
      <c r="N417" s="46"/>
      <c r="O417" s="42"/>
      <c r="P417" s="42"/>
      <c r="Q417" s="42"/>
      <c r="R417" s="42"/>
      <c r="S417" s="42"/>
      <c r="T417" s="42"/>
      <c r="U417" s="42"/>
      <c r="V417" s="43"/>
      <c r="W417" s="42"/>
      <c r="X417" s="44"/>
      <c r="Y417" s="44"/>
      <c r="Z417" s="44"/>
      <c r="AA417" s="44"/>
      <c r="AB417" s="47"/>
      <c r="AC417" s="48"/>
      <c r="AD417" s="42"/>
      <c r="AE417" s="14"/>
      <c r="AF417" s="14"/>
      <c r="AG417" s="14"/>
      <c r="AH417" s="14"/>
      <c r="AI417" s="44"/>
      <c r="AJ417" s="44"/>
      <c r="AK417" s="44"/>
      <c r="AL417" s="57"/>
      <c r="AM417" s="58"/>
      <c r="AN417" s="49"/>
      <c r="AO417" s="49"/>
      <c r="AP417" s="49"/>
      <c r="AQ417" s="49"/>
      <c r="AR417" s="49"/>
      <c r="AS417" s="49"/>
      <c r="AT417" s="49"/>
      <c r="AU417" s="49"/>
      <c r="AV417" s="49"/>
      <c r="AW417" s="49"/>
      <c r="AX417" s="49"/>
      <c r="AY417" s="49"/>
      <c r="AZ417" s="49"/>
      <c r="BA417" s="49"/>
      <c r="BB417" s="49"/>
      <c r="BC417" s="49"/>
      <c r="BD417" s="49"/>
      <c r="BE417" s="49"/>
      <c r="BF417" s="49"/>
      <c r="BG417" s="49"/>
      <c r="BH417" s="49"/>
      <c r="BI417" s="49"/>
      <c r="BJ417" s="49"/>
      <c r="BK417" s="49"/>
      <c r="BL417" s="49"/>
      <c r="BM417" s="49"/>
      <c r="BN417" s="49"/>
      <c r="BO417" s="49"/>
      <c r="BP417" s="49"/>
      <c r="BQ417" s="49"/>
      <c r="BR417" s="14"/>
      <c r="BS417" s="14"/>
      <c r="BT417" s="14"/>
      <c r="BU417" s="49"/>
      <c r="BV417" s="49"/>
      <c r="BW417" s="49"/>
      <c r="BX417" s="49"/>
      <c r="BY417" s="49"/>
      <c r="BZ417" s="49"/>
      <c r="CA417" s="49"/>
      <c r="CB417" s="14"/>
      <c r="CC417" s="49"/>
      <c r="CD417" s="49"/>
      <c r="CE417" s="14"/>
      <c r="CF417" s="14"/>
      <c r="CG417" s="49"/>
      <c r="CH417" s="49"/>
      <c r="CI417" s="49"/>
      <c r="CJ417" s="49"/>
      <c r="CK417" s="49"/>
      <c r="CL417" s="49"/>
      <c r="CM417" s="49"/>
      <c r="CN417" s="49"/>
      <c r="CO417" s="49"/>
      <c r="CP417" s="49"/>
      <c r="CQ417" s="49"/>
      <c r="CR417" s="49"/>
      <c r="CS417" s="49"/>
      <c r="CT417" s="49"/>
      <c r="CU417" s="49"/>
      <c r="CV417" s="49"/>
      <c r="CW417" s="49"/>
      <c r="CX417" s="49"/>
      <c r="CY417" s="14"/>
      <c r="CZ417" s="14"/>
      <c r="DA417" s="49"/>
      <c r="DB417" s="49"/>
      <c r="DC417" s="49"/>
      <c r="DD417" s="49"/>
      <c r="DE417" s="49"/>
      <c r="DF417" s="49"/>
      <c r="DG417" s="49"/>
      <c r="DH417" s="49"/>
      <c r="DI417" s="49"/>
      <c r="DJ417" s="14"/>
      <c r="DK417" s="14"/>
      <c r="DL417" s="14"/>
      <c r="DM417" s="14"/>
      <c r="DN417" s="14"/>
      <c r="DO417" s="14"/>
      <c r="DP417" s="14"/>
      <c r="DQ417" s="14"/>
      <c r="DR417" s="14"/>
      <c r="DS417" s="14"/>
      <c r="DT417" s="49"/>
      <c r="DU417" s="49"/>
      <c r="DV417" s="49"/>
      <c r="DW417" s="49"/>
      <c r="DX417" s="49"/>
      <c r="DY417" s="49"/>
      <c r="DZ417" s="49"/>
      <c r="EA417" s="49"/>
      <c r="EB417" s="49"/>
      <c r="EC417" s="49"/>
      <c r="ED417" s="49"/>
      <c r="EE417" s="49"/>
      <c r="EF417" s="49"/>
      <c r="EG417" s="49"/>
      <c r="EH417" s="49"/>
      <c r="EI417" s="49"/>
      <c r="EJ417" s="49"/>
      <c r="EK417" s="49"/>
      <c r="EL417" s="49"/>
      <c r="EM417" s="14"/>
      <c r="EN417" s="49"/>
      <c r="EO417" s="49"/>
      <c r="EP417" s="49"/>
      <c r="EQ417" s="49"/>
      <c r="ER417" s="49"/>
      <c r="ES417" s="49"/>
      <c r="ET417" s="49"/>
      <c r="EU417" s="49"/>
      <c r="EV417" s="49"/>
      <c r="EW417" s="49"/>
      <c r="EX417" s="49"/>
      <c r="EY417" s="49"/>
      <c r="EZ417" s="49"/>
      <c r="FA417" s="49"/>
      <c r="FB417" s="49"/>
      <c r="FC417" s="49"/>
      <c r="FD417" s="49"/>
      <c r="FE417" s="49"/>
      <c r="FF417" s="49"/>
      <c r="FG417" s="14"/>
      <c r="FH417" s="49"/>
      <c r="FI417" s="49"/>
      <c r="FJ417" s="14"/>
      <c r="FK417" s="42"/>
      <c r="FL417" s="42"/>
      <c r="FM417" s="42"/>
      <c r="FN417" s="42"/>
      <c r="FO417" s="42"/>
      <c r="FP417" s="42"/>
      <c r="FQ417" s="42"/>
      <c r="FR417" s="42"/>
      <c r="FS417" s="42"/>
      <c r="FT417" s="42"/>
      <c r="FU417" s="42"/>
      <c r="FV417" s="42"/>
      <c r="FW417" s="42"/>
      <c r="FX417" s="42"/>
      <c r="FY417" s="42"/>
      <c r="FZ417" s="44">
        <v>415</v>
      </c>
      <c r="GA417" s="44" t="str">
        <f t="shared" si="1332"/>
        <v>HEBCAFIK</v>
      </c>
      <c r="GB417" s="44" t="s">
        <v>160</v>
      </c>
      <c r="GC417" s="44" t="s">
        <v>148</v>
      </c>
      <c r="GD417" s="44" t="s">
        <v>146</v>
      </c>
      <c r="GE417" s="44" t="s">
        <v>163</v>
      </c>
      <c r="GF417" s="44" t="s">
        <v>145</v>
      </c>
      <c r="GG417" s="44" t="s">
        <v>109</v>
      </c>
      <c r="GH417" s="44" t="s">
        <v>150</v>
      </c>
      <c r="GI417" s="44" t="s">
        <v>151</v>
      </c>
      <c r="GJ417" s="100" t="str">
        <f t="shared" ref="GJ417:GQ417" si="1492">VLOOKUP(GB417,$FM$3:$FN$15,2,FALSE)</f>
        <v>Saudiarabien</v>
      </c>
      <c r="GK417" s="100" t="str">
        <f t="shared" si="1492"/>
        <v>Elfenbenskusten</v>
      </c>
      <c r="GL417" s="100" t="str">
        <f t="shared" si="1492"/>
        <v>Qatar</v>
      </c>
      <c r="GM417" s="100" t="str">
        <f t="shared" si="1492"/>
        <v>Haiti</v>
      </c>
      <c r="GN417" s="100" t="str">
        <f t="shared" si="1492"/>
        <v>Sydkorea</v>
      </c>
      <c r="GO417" s="100" t="str">
        <f t="shared" si="1492"/>
        <v>Sverige</v>
      </c>
      <c r="GP417" s="100" t="str">
        <f t="shared" si="1492"/>
        <v>Irak</v>
      </c>
      <c r="GQ417" s="100" t="str">
        <f t="shared" si="1492"/>
        <v>Uzbekistan</v>
      </c>
      <c r="GR417" s="42" t="str">
        <f t="shared" si="1334"/>
        <v/>
      </c>
      <c r="GS417" s="42"/>
      <c r="GT417" s="42"/>
      <c r="GU417" s="42"/>
      <c r="GV417" s="42"/>
      <c r="GW417" s="42"/>
      <c r="GX417" s="42"/>
    </row>
    <row r="418" spans="1:206" ht="14.25" customHeight="1" x14ac:dyDescent="0.35">
      <c r="A418" s="42"/>
      <c r="B418" s="43"/>
      <c r="C418" s="43"/>
      <c r="D418" s="43"/>
      <c r="E418" s="44"/>
      <c r="F418" s="43"/>
      <c r="G418" s="44"/>
      <c r="H418" s="44"/>
      <c r="I418" s="44"/>
      <c r="J418" s="57"/>
      <c r="K418" s="58"/>
      <c r="L418" s="158"/>
      <c r="M418" s="46"/>
      <c r="N418" s="46"/>
      <c r="O418" s="42"/>
      <c r="P418" s="42"/>
      <c r="Q418" s="42"/>
      <c r="R418" s="42"/>
      <c r="S418" s="42"/>
      <c r="T418" s="42"/>
      <c r="U418" s="42"/>
      <c r="V418" s="43"/>
      <c r="W418" s="42"/>
      <c r="X418" s="44"/>
      <c r="Y418" s="44"/>
      <c r="Z418" s="44"/>
      <c r="AA418" s="44"/>
      <c r="AB418" s="47"/>
      <c r="AC418" s="48"/>
      <c r="AD418" s="42"/>
      <c r="AE418" s="14"/>
      <c r="AF418" s="14"/>
      <c r="AG418" s="14"/>
      <c r="AH418" s="14"/>
      <c r="AI418" s="44"/>
      <c r="AJ418" s="44"/>
      <c r="AK418" s="44"/>
      <c r="AL418" s="57"/>
      <c r="AM418" s="58"/>
      <c r="AN418" s="49"/>
      <c r="AO418" s="49"/>
      <c r="AP418" s="49"/>
      <c r="AQ418" s="49"/>
      <c r="AR418" s="49"/>
      <c r="AS418" s="49"/>
      <c r="AT418" s="49"/>
      <c r="AU418" s="49"/>
      <c r="AV418" s="49"/>
      <c r="AW418" s="49"/>
      <c r="AX418" s="49"/>
      <c r="AY418" s="49"/>
      <c r="AZ418" s="49"/>
      <c r="BA418" s="49"/>
      <c r="BB418" s="49"/>
      <c r="BC418" s="49"/>
      <c r="BD418" s="49"/>
      <c r="BE418" s="49"/>
      <c r="BF418" s="49"/>
      <c r="BG418" s="49"/>
      <c r="BH418" s="49"/>
      <c r="BI418" s="49"/>
      <c r="BJ418" s="49"/>
      <c r="BK418" s="49"/>
      <c r="BL418" s="49"/>
      <c r="BM418" s="49"/>
      <c r="BN418" s="49"/>
      <c r="BO418" s="49"/>
      <c r="BP418" s="49"/>
      <c r="BQ418" s="49"/>
      <c r="BR418" s="14"/>
      <c r="BS418" s="14"/>
      <c r="BT418" s="14"/>
      <c r="BU418" s="49"/>
      <c r="BV418" s="49"/>
      <c r="BW418" s="49"/>
      <c r="BX418" s="49"/>
      <c r="BY418" s="49"/>
      <c r="BZ418" s="49"/>
      <c r="CA418" s="49"/>
      <c r="CB418" s="14"/>
      <c r="CC418" s="49"/>
      <c r="CD418" s="49"/>
      <c r="CE418" s="14"/>
      <c r="CF418" s="14"/>
      <c r="CG418" s="49"/>
      <c r="CH418" s="49"/>
      <c r="CI418" s="49"/>
      <c r="CJ418" s="49"/>
      <c r="CK418" s="49"/>
      <c r="CL418" s="49"/>
      <c r="CM418" s="49"/>
      <c r="CN418" s="49"/>
      <c r="CO418" s="49"/>
      <c r="CP418" s="49"/>
      <c r="CQ418" s="49"/>
      <c r="CR418" s="49"/>
      <c r="CS418" s="49"/>
      <c r="CT418" s="49"/>
      <c r="CU418" s="49"/>
      <c r="CV418" s="49"/>
      <c r="CW418" s="49"/>
      <c r="CX418" s="49"/>
      <c r="CY418" s="14"/>
      <c r="CZ418" s="14"/>
      <c r="DA418" s="49"/>
      <c r="DB418" s="49"/>
      <c r="DC418" s="49"/>
      <c r="DD418" s="49"/>
      <c r="DE418" s="49"/>
      <c r="DF418" s="49"/>
      <c r="DG418" s="49"/>
      <c r="DH418" s="49"/>
      <c r="DI418" s="49"/>
      <c r="DJ418" s="14"/>
      <c r="DK418" s="14"/>
      <c r="DL418" s="14"/>
      <c r="DM418" s="14"/>
      <c r="DN418" s="14"/>
      <c r="DO418" s="14"/>
      <c r="DP418" s="14"/>
      <c r="DQ418" s="14"/>
      <c r="DR418" s="14"/>
      <c r="DS418" s="14"/>
      <c r="DT418" s="49"/>
      <c r="DU418" s="49"/>
      <c r="DV418" s="49"/>
      <c r="DW418" s="49"/>
      <c r="DX418" s="49"/>
      <c r="DY418" s="49"/>
      <c r="DZ418" s="49"/>
      <c r="EA418" s="49"/>
      <c r="EB418" s="49"/>
      <c r="EC418" s="49"/>
      <c r="ED418" s="49"/>
      <c r="EE418" s="49"/>
      <c r="EF418" s="49"/>
      <c r="EG418" s="49"/>
      <c r="EH418" s="49"/>
      <c r="EI418" s="49"/>
      <c r="EJ418" s="49"/>
      <c r="EK418" s="49"/>
      <c r="EL418" s="49"/>
      <c r="EM418" s="14"/>
      <c r="EN418" s="49"/>
      <c r="EO418" s="49"/>
      <c r="EP418" s="49"/>
      <c r="EQ418" s="49"/>
      <c r="ER418" s="49"/>
      <c r="ES418" s="49"/>
      <c r="ET418" s="49"/>
      <c r="EU418" s="49"/>
      <c r="EV418" s="49"/>
      <c r="EW418" s="49"/>
      <c r="EX418" s="49"/>
      <c r="EY418" s="49"/>
      <c r="EZ418" s="49"/>
      <c r="FA418" s="49"/>
      <c r="FB418" s="49"/>
      <c r="FC418" s="49"/>
      <c r="FD418" s="49"/>
      <c r="FE418" s="49"/>
      <c r="FF418" s="49"/>
      <c r="FG418" s="14"/>
      <c r="FH418" s="49"/>
      <c r="FI418" s="49"/>
      <c r="FJ418" s="14"/>
      <c r="FK418" s="42"/>
      <c r="FL418" s="42"/>
      <c r="FM418" s="42"/>
      <c r="FN418" s="42"/>
      <c r="FO418" s="42"/>
      <c r="FP418" s="42"/>
      <c r="FQ418" s="42"/>
      <c r="FR418" s="42"/>
      <c r="FS418" s="42"/>
      <c r="FT418" s="42"/>
      <c r="FU418" s="42"/>
      <c r="FV418" s="42"/>
      <c r="FW418" s="42"/>
      <c r="FX418" s="42"/>
      <c r="FY418" s="42"/>
      <c r="FZ418" s="44">
        <v>416</v>
      </c>
      <c r="GA418" s="44" t="str">
        <f t="shared" si="1332"/>
        <v>HJBCAFEI</v>
      </c>
      <c r="GB418" s="44" t="s">
        <v>160</v>
      </c>
      <c r="GC418" s="44" t="s">
        <v>159</v>
      </c>
      <c r="GD418" s="44" t="s">
        <v>146</v>
      </c>
      <c r="GE418" s="44" t="s">
        <v>163</v>
      </c>
      <c r="GF418" s="44" t="s">
        <v>145</v>
      </c>
      <c r="GG418" s="44" t="s">
        <v>109</v>
      </c>
      <c r="GH418" s="44" t="s">
        <v>148</v>
      </c>
      <c r="GI418" s="44" t="s">
        <v>150</v>
      </c>
      <c r="GJ418" s="100" t="str">
        <f t="shared" ref="GJ418:GQ418" si="1493">VLOOKUP(GB418,$FM$3:$FN$15,2,FALSE)</f>
        <v>Saudiarabien</v>
      </c>
      <c r="GK418" s="100" t="str">
        <f t="shared" si="1493"/>
        <v>Österrike</v>
      </c>
      <c r="GL418" s="100" t="str">
        <f t="shared" si="1493"/>
        <v>Qatar</v>
      </c>
      <c r="GM418" s="100" t="str">
        <f t="shared" si="1493"/>
        <v>Haiti</v>
      </c>
      <c r="GN418" s="100" t="str">
        <f t="shared" si="1493"/>
        <v>Sydkorea</v>
      </c>
      <c r="GO418" s="100" t="str">
        <f t="shared" si="1493"/>
        <v>Sverige</v>
      </c>
      <c r="GP418" s="100" t="str">
        <f t="shared" si="1493"/>
        <v>Elfenbenskusten</v>
      </c>
      <c r="GQ418" s="100" t="str">
        <f t="shared" si="1493"/>
        <v>Irak</v>
      </c>
      <c r="GR418" s="42" t="str">
        <f t="shared" si="1334"/>
        <v/>
      </c>
      <c r="GS418" s="42"/>
      <c r="GT418" s="42"/>
      <c r="GU418" s="42"/>
      <c r="GV418" s="42"/>
      <c r="GW418" s="42"/>
      <c r="GX418" s="42"/>
    </row>
    <row r="419" spans="1:206" ht="14.25" customHeight="1" x14ac:dyDescent="0.35">
      <c r="A419" s="42"/>
      <c r="B419" s="43"/>
      <c r="C419" s="43"/>
      <c r="D419" s="43"/>
      <c r="E419" s="44"/>
      <c r="F419" s="43"/>
      <c r="G419" s="44"/>
      <c r="H419" s="44"/>
      <c r="I419" s="44"/>
      <c r="J419" s="57"/>
      <c r="K419" s="58"/>
      <c r="L419" s="158"/>
      <c r="M419" s="46"/>
      <c r="N419" s="46"/>
      <c r="O419" s="42"/>
      <c r="P419" s="42"/>
      <c r="Q419" s="42"/>
      <c r="R419" s="42"/>
      <c r="S419" s="42"/>
      <c r="T419" s="42"/>
      <c r="U419" s="42"/>
      <c r="V419" s="43"/>
      <c r="W419" s="42"/>
      <c r="X419" s="44"/>
      <c r="Y419" s="44"/>
      <c r="Z419" s="44"/>
      <c r="AA419" s="44"/>
      <c r="AB419" s="47"/>
      <c r="AC419" s="48"/>
      <c r="AD419" s="42"/>
      <c r="AE419" s="14"/>
      <c r="AF419" s="14"/>
      <c r="AG419" s="14"/>
      <c r="AH419" s="14"/>
      <c r="AI419" s="44"/>
      <c r="AJ419" s="44"/>
      <c r="AK419" s="44"/>
      <c r="AL419" s="57"/>
      <c r="AM419" s="58"/>
      <c r="AN419" s="49"/>
      <c r="AO419" s="49"/>
      <c r="AP419" s="49"/>
      <c r="AQ419" s="49"/>
      <c r="AR419" s="49"/>
      <c r="AS419" s="49"/>
      <c r="AT419" s="49"/>
      <c r="AU419" s="49"/>
      <c r="AV419" s="49"/>
      <c r="AW419" s="49"/>
      <c r="AX419" s="49"/>
      <c r="AY419" s="49"/>
      <c r="AZ419" s="49"/>
      <c r="BA419" s="49"/>
      <c r="BB419" s="49"/>
      <c r="BC419" s="49"/>
      <c r="BD419" s="49"/>
      <c r="BE419" s="49"/>
      <c r="BF419" s="49"/>
      <c r="BG419" s="49"/>
      <c r="BH419" s="49"/>
      <c r="BI419" s="49"/>
      <c r="BJ419" s="49"/>
      <c r="BK419" s="49"/>
      <c r="BL419" s="49"/>
      <c r="BM419" s="49"/>
      <c r="BN419" s="49"/>
      <c r="BO419" s="49"/>
      <c r="BP419" s="49"/>
      <c r="BQ419" s="49"/>
      <c r="BR419" s="14"/>
      <c r="BS419" s="14"/>
      <c r="BT419" s="14"/>
      <c r="BU419" s="49"/>
      <c r="BV419" s="49"/>
      <c r="BW419" s="49"/>
      <c r="BX419" s="49"/>
      <c r="BY419" s="49"/>
      <c r="BZ419" s="49"/>
      <c r="CA419" s="49"/>
      <c r="CB419" s="14"/>
      <c r="CC419" s="49"/>
      <c r="CD419" s="49"/>
      <c r="CE419" s="14"/>
      <c r="CF419" s="14"/>
      <c r="CG419" s="49"/>
      <c r="CH419" s="49"/>
      <c r="CI419" s="49"/>
      <c r="CJ419" s="49"/>
      <c r="CK419" s="49"/>
      <c r="CL419" s="49"/>
      <c r="CM419" s="49"/>
      <c r="CN419" s="49"/>
      <c r="CO419" s="49"/>
      <c r="CP419" s="49"/>
      <c r="CQ419" s="49"/>
      <c r="CR419" s="49"/>
      <c r="CS419" s="49"/>
      <c r="CT419" s="49"/>
      <c r="CU419" s="49"/>
      <c r="CV419" s="49"/>
      <c r="CW419" s="49"/>
      <c r="CX419" s="49"/>
      <c r="CY419" s="14"/>
      <c r="CZ419" s="14"/>
      <c r="DA419" s="49"/>
      <c r="DB419" s="49"/>
      <c r="DC419" s="49"/>
      <c r="DD419" s="49"/>
      <c r="DE419" s="49"/>
      <c r="DF419" s="49"/>
      <c r="DG419" s="49"/>
      <c r="DH419" s="49"/>
      <c r="DI419" s="49"/>
      <c r="DJ419" s="14"/>
      <c r="DK419" s="14"/>
      <c r="DL419" s="14"/>
      <c r="DM419" s="14"/>
      <c r="DN419" s="14"/>
      <c r="DO419" s="14"/>
      <c r="DP419" s="14"/>
      <c r="DQ419" s="14"/>
      <c r="DR419" s="14"/>
      <c r="DS419" s="14"/>
      <c r="DT419" s="49"/>
      <c r="DU419" s="49"/>
      <c r="DV419" s="49"/>
      <c r="DW419" s="49"/>
      <c r="DX419" s="49"/>
      <c r="DY419" s="49"/>
      <c r="DZ419" s="49"/>
      <c r="EA419" s="49"/>
      <c r="EB419" s="49"/>
      <c r="EC419" s="49"/>
      <c r="ED419" s="49"/>
      <c r="EE419" s="49"/>
      <c r="EF419" s="49"/>
      <c r="EG419" s="49"/>
      <c r="EH419" s="49"/>
      <c r="EI419" s="49"/>
      <c r="EJ419" s="49"/>
      <c r="EK419" s="49"/>
      <c r="EL419" s="49"/>
      <c r="EM419" s="14"/>
      <c r="EN419" s="49"/>
      <c r="EO419" s="49"/>
      <c r="EP419" s="49"/>
      <c r="EQ419" s="49"/>
      <c r="ER419" s="49"/>
      <c r="ES419" s="49"/>
      <c r="ET419" s="49"/>
      <c r="EU419" s="49"/>
      <c r="EV419" s="49"/>
      <c r="EW419" s="49"/>
      <c r="EX419" s="49"/>
      <c r="EY419" s="49"/>
      <c r="EZ419" s="49"/>
      <c r="FA419" s="49"/>
      <c r="FB419" s="49"/>
      <c r="FC419" s="49"/>
      <c r="FD419" s="49"/>
      <c r="FE419" s="49"/>
      <c r="FF419" s="49"/>
      <c r="FG419" s="14"/>
      <c r="FH419" s="49"/>
      <c r="FI419" s="49"/>
      <c r="FJ419" s="14"/>
      <c r="FK419" s="42"/>
      <c r="FL419" s="42"/>
      <c r="FM419" s="42"/>
      <c r="FN419" s="42"/>
      <c r="FO419" s="42"/>
      <c r="FP419" s="42"/>
      <c r="FQ419" s="42"/>
      <c r="FR419" s="42"/>
      <c r="FS419" s="42"/>
      <c r="FT419" s="42"/>
      <c r="FU419" s="42"/>
      <c r="FV419" s="42"/>
      <c r="FW419" s="42"/>
      <c r="FX419" s="42"/>
      <c r="FY419" s="42"/>
      <c r="FZ419" s="44">
        <v>417</v>
      </c>
      <c r="GA419" s="44" t="str">
        <f t="shared" si="1332"/>
        <v>EGBCAFLK</v>
      </c>
      <c r="GB419" s="44" t="s">
        <v>148</v>
      </c>
      <c r="GC419" s="44" t="s">
        <v>149</v>
      </c>
      <c r="GD419" s="44" t="s">
        <v>146</v>
      </c>
      <c r="GE419" s="44" t="s">
        <v>163</v>
      </c>
      <c r="GF419" s="44" t="s">
        <v>145</v>
      </c>
      <c r="GG419" s="44" t="s">
        <v>109</v>
      </c>
      <c r="GH419" s="44" t="s">
        <v>152</v>
      </c>
      <c r="GI419" s="44" t="s">
        <v>151</v>
      </c>
      <c r="GJ419" s="100" t="str">
        <f t="shared" ref="GJ419:GQ419" si="1494">VLOOKUP(GB419,$FM$3:$FN$15,2,FALSE)</f>
        <v>Elfenbenskusten</v>
      </c>
      <c r="GK419" s="100" t="str">
        <f t="shared" si="1494"/>
        <v>Iran</v>
      </c>
      <c r="GL419" s="100" t="str">
        <f t="shared" si="1494"/>
        <v>Qatar</v>
      </c>
      <c r="GM419" s="100" t="str">
        <f t="shared" si="1494"/>
        <v>Haiti</v>
      </c>
      <c r="GN419" s="100" t="str">
        <f t="shared" si="1494"/>
        <v>Sydkorea</v>
      </c>
      <c r="GO419" s="100" t="str">
        <f t="shared" si="1494"/>
        <v>Sverige</v>
      </c>
      <c r="GP419" s="100" t="str">
        <f t="shared" si="1494"/>
        <v>Ghana</v>
      </c>
      <c r="GQ419" s="100" t="str">
        <f t="shared" si="1494"/>
        <v>Uzbekistan</v>
      </c>
      <c r="GR419" s="42" t="str">
        <f t="shared" si="1334"/>
        <v/>
      </c>
      <c r="GS419" s="42"/>
      <c r="GT419" s="42"/>
      <c r="GU419" s="42"/>
      <c r="GV419" s="42"/>
      <c r="GW419" s="42"/>
      <c r="GX419" s="42"/>
    </row>
    <row r="420" spans="1:206" ht="14.25" customHeight="1" x14ac:dyDescent="0.35">
      <c r="A420" s="42"/>
      <c r="B420" s="43"/>
      <c r="C420" s="43"/>
      <c r="D420" s="43"/>
      <c r="E420" s="44"/>
      <c r="F420" s="43"/>
      <c r="G420" s="44"/>
      <c r="H420" s="44"/>
      <c r="I420" s="44"/>
      <c r="J420" s="57"/>
      <c r="K420" s="58"/>
      <c r="L420" s="158"/>
      <c r="M420" s="46"/>
      <c r="N420" s="46"/>
      <c r="O420" s="42"/>
      <c r="P420" s="42"/>
      <c r="Q420" s="42"/>
      <c r="R420" s="42"/>
      <c r="S420" s="42"/>
      <c r="T420" s="42"/>
      <c r="U420" s="42"/>
      <c r="V420" s="43"/>
      <c r="W420" s="42"/>
      <c r="X420" s="44"/>
      <c r="Y420" s="44"/>
      <c r="Z420" s="44"/>
      <c r="AA420" s="44"/>
      <c r="AB420" s="47"/>
      <c r="AC420" s="48"/>
      <c r="AD420" s="42"/>
      <c r="AE420" s="14"/>
      <c r="AF420" s="14"/>
      <c r="AG420" s="14"/>
      <c r="AH420" s="14"/>
      <c r="AI420" s="44"/>
      <c r="AJ420" s="44"/>
      <c r="AK420" s="44"/>
      <c r="AL420" s="57"/>
      <c r="AM420" s="58"/>
      <c r="AN420" s="49"/>
      <c r="AO420" s="49"/>
      <c r="AP420" s="49"/>
      <c r="AQ420" s="49"/>
      <c r="AR420" s="49"/>
      <c r="AS420" s="49"/>
      <c r="AT420" s="49"/>
      <c r="AU420" s="49"/>
      <c r="AV420" s="49"/>
      <c r="AW420" s="49"/>
      <c r="AX420" s="49"/>
      <c r="AY420" s="49"/>
      <c r="AZ420" s="49"/>
      <c r="BA420" s="49"/>
      <c r="BB420" s="49"/>
      <c r="BC420" s="49"/>
      <c r="BD420" s="49"/>
      <c r="BE420" s="49"/>
      <c r="BF420" s="49"/>
      <c r="BG420" s="49"/>
      <c r="BH420" s="49"/>
      <c r="BI420" s="49"/>
      <c r="BJ420" s="49"/>
      <c r="BK420" s="49"/>
      <c r="BL420" s="49"/>
      <c r="BM420" s="49"/>
      <c r="BN420" s="49"/>
      <c r="BO420" s="49"/>
      <c r="BP420" s="49"/>
      <c r="BQ420" s="49"/>
      <c r="BR420" s="14"/>
      <c r="BS420" s="14"/>
      <c r="BT420" s="14"/>
      <c r="BU420" s="49"/>
      <c r="BV420" s="49"/>
      <c r="BW420" s="49"/>
      <c r="BX420" s="49"/>
      <c r="BY420" s="49"/>
      <c r="BZ420" s="49"/>
      <c r="CA420" s="49"/>
      <c r="CB420" s="14"/>
      <c r="CC420" s="49"/>
      <c r="CD420" s="49"/>
      <c r="CE420" s="14"/>
      <c r="CF420" s="14"/>
      <c r="CG420" s="49"/>
      <c r="CH420" s="49"/>
      <c r="CI420" s="49"/>
      <c r="CJ420" s="49"/>
      <c r="CK420" s="49"/>
      <c r="CL420" s="49"/>
      <c r="CM420" s="49"/>
      <c r="CN420" s="49"/>
      <c r="CO420" s="49"/>
      <c r="CP420" s="49"/>
      <c r="CQ420" s="49"/>
      <c r="CR420" s="49"/>
      <c r="CS420" s="49"/>
      <c r="CT420" s="49"/>
      <c r="CU420" s="49"/>
      <c r="CV420" s="49"/>
      <c r="CW420" s="49"/>
      <c r="CX420" s="49"/>
      <c r="CY420" s="14"/>
      <c r="CZ420" s="14"/>
      <c r="DA420" s="49"/>
      <c r="DB420" s="49"/>
      <c r="DC420" s="49"/>
      <c r="DD420" s="49"/>
      <c r="DE420" s="49"/>
      <c r="DF420" s="49"/>
      <c r="DG420" s="49"/>
      <c r="DH420" s="49"/>
      <c r="DI420" s="49"/>
      <c r="DJ420" s="14"/>
      <c r="DK420" s="14"/>
      <c r="DL420" s="14"/>
      <c r="DM420" s="14"/>
      <c r="DN420" s="14"/>
      <c r="DO420" s="14"/>
      <c r="DP420" s="14"/>
      <c r="DQ420" s="14"/>
      <c r="DR420" s="14"/>
      <c r="DS420" s="14"/>
      <c r="DT420" s="49"/>
      <c r="DU420" s="49"/>
      <c r="DV420" s="49"/>
      <c r="DW420" s="49"/>
      <c r="DX420" s="49"/>
      <c r="DY420" s="49"/>
      <c r="DZ420" s="49"/>
      <c r="EA420" s="49"/>
      <c r="EB420" s="49"/>
      <c r="EC420" s="49"/>
      <c r="ED420" s="49"/>
      <c r="EE420" s="49"/>
      <c r="EF420" s="49"/>
      <c r="EG420" s="49"/>
      <c r="EH420" s="49"/>
      <c r="EI420" s="49"/>
      <c r="EJ420" s="49"/>
      <c r="EK420" s="49"/>
      <c r="EL420" s="49"/>
      <c r="EM420" s="14"/>
      <c r="EN420" s="49"/>
      <c r="EO420" s="49"/>
      <c r="EP420" s="49"/>
      <c r="EQ420" s="49"/>
      <c r="ER420" s="49"/>
      <c r="ES420" s="49"/>
      <c r="ET420" s="49"/>
      <c r="EU420" s="49"/>
      <c r="EV420" s="49"/>
      <c r="EW420" s="49"/>
      <c r="EX420" s="49"/>
      <c r="EY420" s="49"/>
      <c r="EZ420" s="49"/>
      <c r="FA420" s="49"/>
      <c r="FB420" s="49"/>
      <c r="FC420" s="49"/>
      <c r="FD420" s="49"/>
      <c r="FE420" s="49"/>
      <c r="FF420" s="49"/>
      <c r="FG420" s="14"/>
      <c r="FH420" s="49"/>
      <c r="FI420" s="49"/>
      <c r="FJ420" s="14"/>
      <c r="FK420" s="42"/>
      <c r="FL420" s="42"/>
      <c r="FM420" s="42"/>
      <c r="FN420" s="42"/>
      <c r="FO420" s="42"/>
      <c r="FP420" s="42"/>
      <c r="FQ420" s="42"/>
      <c r="FR420" s="42"/>
      <c r="FS420" s="42"/>
      <c r="FT420" s="42"/>
      <c r="FU420" s="42"/>
      <c r="FV420" s="42"/>
      <c r="FW420" s="42"/>
      <c r="FX420" s="42"/>
      <c r="FY420" s="42"/>
      <c r="FZ420" s="44">
        <v>418</v>
      </c>
      <c r="GA420" s="44" t="str">
        <f t="shared" si="1332"/>
        <v>EGBCAFLJ</v>
      </c>
      <c r="GB420" s="44" t="s">
        <v>148</v>
      </c>
      <c r="GC420" s="44" t="s">
        <v>149</v>
      </c>
      <c r="GD420" s="44" t="s">
        <v>146</v>
      </c>
      <c r="GE420" s="44" t="s">
        <v>163</v>
      </c>
      <c r="GF420" s="44" t="s">
        <v>145</v>
      </c>
      <c r="GG420" s="44" t="s">
        <v>109</v>
      </c>
      <c r="GH420" s="44" t="s">
        <v>152</v>
      </c>
      <c r="GI420" s="44" t="s">
        <v>159</v>
      </c>
      <c r="GJ420" s="100" t="str">
        <f t="shared" ref="GJ420:GQ420" si="1495">VLOOKUP(GB420,$FM$3:$FN$15,2,FALSE)</f>
        <v>Elfenbenskusten</v>
      </c>
      <c r="GK420" s="100" t="str">
        <f t="shared" si="1495"/>
        <v>Iran</v>
      </c>
      <c r="GL420" s="100" t="str">
        <f t="shared" si="1495"/>
        <v>Qatar</v>
      </c>
      <c r="GM420" s="100" t="str">
        <f t="shared" si="1495"/>
        <v>Haiti</v>
      </c>
      <c r="GN420" s="100" t="str">
        <f t="shared" si="1495"/>
        <v>Sydkorea</v>
      </c>
      <c r="GO420" s="100" t="str">
        <f t="shared" si="1495"/>
        <v>Sverige</v>
      </c>
      <c r="GP420" s="100" t="str">
        <f t="shared" si="1495"/>
        <v>Ghana</v>
      </c>
      <c r="GQ420" s="100" t="str">
        <f t="shared" si="1495"/>
        <v>Österrike</v>
      </c>
      <c r="GR420" s="42" t="str">
        <f t="shared" si="1334"/>
        <v/>
      </c>
      <c r="GS420" s="42"/>
      <c r="GT420" s="42"/>
      <c r="GU420" s="42"/>
      <c r="GV420" s="42"/>
      <c r="GW420" s="42"/>
      <c r="GX420" s="42"/>
    </row>
    <row r="421" spans="1:206" ht="14.25" customHeight="1" x14ac:dyDescent="0.35">
      <c r="A421" s="42"/>
      <c r="B421" s="43"/>
      <c r="C421" s="43"/>
      <c r="D421" s="43"/>
      <c r="E421" s="44"/>
      <c r="F421" s="43"/>
      <c r="G421" s="44"/>
      <c r="H421" s="44"/>
      <c r="I421" s="44"/>
      <c r="J421" s="57"/>
      <c r="K421" s="58"/>
      <c r="L421" s="158"/>
      <c r="M421" s="46"/>
      <c r="N421" s="46"/>
      <c r="O421" s="42"/>
      <c r="P421" s="42"/>
      <c r="Q421" s="42"/>
      <c r="R421" s="42"/>
      <c r="S421" s="42"/>
      <c r="T421" s="42"/>
      <c r="U421" s="42"/>
      <c r="V421" s="43"/>
      <c r="W421" s="42"/>
      <c r="X421" s="44"/>
      <c r="Y421" s="44"/>
      <c r="Z421" s="44"/>
      <c r="AA421" s="44"/>
      <c r="AB421" s="47"/>
      <c r="AC421" s="48"/>
      <c r="AD421" s="42"/>
      <c r="AE421" s="14"/>
      <c r="AF421" s="14"/>
      <c r="AG421" s="14"/>
      <c r="AH421" s="14"/>
      <c r="AI421" s="44"/>
      <c r="AJ421" s="44"/>
      <c r="AK421" s="44"/>
      <c r="AL421" s="57"/>
      <c r="AM421" s="58"/>
      <c r="AN421" s="49"/>
      <c r="AO421" s="49"/>
      <c r="AP421" s="49"/>
      <c r="AQ421" s="49"/>
      <c r="AR421" s="49"/>
      <c r="AS421" s="49"/>
      <c r="AT421" s="49"/>
      <c r="AU421" s="49"/>
      <c r="AV421" s="49"/>
      <c r="AW421" s="49"/>
      <c r="AX421" s="49"/>
      <c r="AY421" s="49"/>
      <c r="AZ421" s="49"/>
      <c r="BA421" s="49"/>
      <c r="BB421" s="49"/>
      <c r="BC421" s="49"/>
      <c r="BD421" s="49"/>
      <c r="BE421" s="49"/>
      <c r="BF421" s="49"/>
      <c r="BG421" s="49"/>
      <c r="BH421" s="49"/>
      <c r="BI421" s="49"/>
      <c r="BJ421" s="49"/>
      <c r="BK421" s="49"/>
      <c r="BL421" s="49"/>
      <c r="BM421" s="49"/>
      <c r="BN421" s="49"/>
      <c r="BO421" s="49"/>
      <c r="BP421" s="49"/>
      <c r="BQ421" s="49"/>
      <c r="BR421" s="14"/>
      <c r="BS421" s="14"/>
      <c r="BT421" s="14"/>
      <c r="BU421" s="49"/>
      <c r="BV421" s="49"/>
      <c r="BW421" s="49"/>
      <c r="BX421" s="49"/>
      <c r="BY421" s="49"/>
      <c r="BZ421" s="49"/>
      <c r="CA421" s="49"/>
      <c r="CB421" s="14"/>
      <c r="CC421" s="49"/>
      <c r="CD421" s="49"/>
      <c r="CE421" s="14"/>
      <c r="CF421" s="14"/>
      <c r="CG421" s="49"/>
      <c r="CH421" s="49"/>
      <c r="CI421" s="49"/>
      <c r="CJ421" s="49"/>
      <c r="CK421" s="49"/>
      <c r="CL421" s="49"/>
      <c r="CM421" s="49"/>
      <c r="CN421" s="49"/>
      <c r="CO421" s="49"/>
      <c r="CP421" s="49"/>
      <c r="CQ421" s="49"/>
      <c r="CR421" s="49"/>
      <c r="CS421" s="49"/>
      <c r="CT421" s="49"/>
      <c r="CU421" s="49"/>
      <c r="CV421" s="49"/>
      <c r="CW421" s="49"/>
      <c r="CX421" s="49"/>
      <c r="CY421" s="14"/>
      <c r="CZ421" s="14"/>
      <c r="DA421" s="49"/>
      <c r="DB421" s="49"/>
      <c r="DC421" s="49"/>
      <c r="DD421" s="49"/>
      <c r="DE421" s="49"/>
      <c r="DF421" s="49"/>
      <c r="DG421" s="49"/>
      <c r="DH421" s="49"/>
      <c r="DI421" s="49"/>
      <c r="DJ421" s="14"/>
      <c r="DK421" s="14"/>
      <c r="DL421" s="14"/>
      <c r="DM421" s="14"/>
      <c r="DN421" s="14"/>
      <c r="DO421" s="14"/>
      <c r="DP421" s="14"/>
      <c r="DQ421" s="14"/>
      <c r="DR421" s="14"/>
      <c r="DS421" s="14"/>
      <c r="DT421" s="49"/>
      <c r="DU421" s="49"/>
      <c r="DV421" s="49"/>
      <c r="DW421" s="49"/>
      <c r="DX421" s="49"/>
      <c r="DY421" s="49"/>
      <c r="DZ421" s="49"/>
      <c r="EA421" s="49"/>
      <c r="EB421" s="49"/>
      <c r="EC421" s="49"/>
      <c r="ED421" s="49"/>
      <c r="EE421" s="49"/>
      <c r="EF421" s="49"/>
      <c r="EG421" s="49"/>
      <c r="EH421" s="49"/>
      <c r="EI421" s="49"/>
      <c r="EJ421" s="49"/>
      <c r="EK421" s="49"/>
      <c r="EL421" s="49"/>
      <c r="EM421" s="14"/>
      <c r="EN421" s="49"/>
      <c r="EO421" s="49"/>
      <c r="EP421" s="49"/>
      <c r="EQ421" s="49"/>
      <c r="ER421" s="49"/>
      <c r="ES421" s="49"/>
      <c r="ET421" s="49"/>
      <c r="EU421" s="49"/>
      <c r="EV421" s="49"/>
      <c r="EW421" s="49"/>
      <c r="EX421" s="49"/>
      <c r="EY421" s="49"/>
      <c r="EZ421" s="49"/>
      <c r="FA421" s="49"/>
      <c r="FB421" s="49"/>
      <c r="FC421" s="49"/>
      <c r="FD421" s="49"/>
      <c r="FE421" s="49"/>
      <c r="FF421" s="49"/>
      <c r="FG421" s="14"/>
      <c r="FH421" s="49"/>
      <c r="FI421" s="49"/>
      <c r="FJ421" s="14"/>
      <c r="FK421" s="42"/>
      <c r="FL421" s="42"/>
      <c r="FM421" s="42"/>
      <c r="FN421" s="42"/>
      <c r="FO421" s="42"/>
      <c r="FP421" s="42"/>
      <c r="FQ421" s="42"/>
      <c r="FR421" s="42"/>
      <c r="FS421" s="42"/>
      <c r="FT421" s="42"/>
      <c r="FU421" s="42"/>
      <c r="FV421" s="42"/>
      <c r="FW421" s="42"/>
      <c r="FX421" s="42"/>
      <c r="FY421" s="42"/>
      <c r="FZ421" s="44">
        <v>419</v>
      </c>
      <c r="GA421" s="44" t="str">
        <f t="shared" si="1332"/>
        <v>EGBCAFJK</v>
      </c>
      <c r="GB421" s="44" t="s">
        <v>148</v>
      </c>
      <c r="GC421" s="44" t="s">
        <v>149</v>
      </c>
      <c r="GD421" s="44" t="s">
        <v>146</v>
      </c>
      <c r="GE421" s="44" t="s">
        <v>163</v>
      </c>
      <c r="GF421" s="44" t="s">
        <v>145</v>
      </c>
      <c r="GG421" s="44" t="s">
        <v>109</v>
      </c>
      <c r="GH421" s="44" t="s">
        <v>159</v>
      </c>
      <c r="GI421" s="44" t="s">
        <v>151</v>
      </c>
      <c r="GJ421" s="100" t="str">
        <f t="shared" ref="GJ421:GQ421" si="1496">VLOOKUP(GB421,$FM$3:$FN$15,2,FALSE)</f>
        <v>Elfenbenskusten</v>
      </c>
      <c r="GK421" s="100" t="str">
        <f t="shared" si="1496"/>
        <v>Iran</v>
      </c>
      <c r="GL421" s="100" t="str">
        <f t="shared" si="1496"/>
        <v>Qatar</v>
      </c>
      <c r="GM421" s="100" t="str">
        <f t="shared" si="1496"/>
        <v>Haiti</v>
      </c>
      <c r="GN421" s="100" t="str">
        <f t="shared" si="1496"/>
        <v>Sydkorea</v>
      </c>
      <c r="GO421" s="100" t="str">
        <f t="shared" si="1496"/>
        <v>Sverige</v>
      </c>
      <c r="GP421" s="100" t="str">
        <f t="shared" si="1496"/>
        <v>Österrike</v>
      </c>
      <c r="GQ421" s="100" t="str">
        <f t="shared" si="1496"/>
        <v>Uzbekistan</v>
      </c>
      <c r="GR421" s="42" t="str">
        <f t="shared" si="1334"/>
        <v/>
      </c>
      <c r="GS421" s="42"/>
      <c r="GT421" s="42"/>
      <c r="GU421" s="42"/>
      <c r="GV421" s="42"/>
      <c r="GW421" s="42"/>
      <c r="GX421" s="42"/>
    </row>
    <row r="422" spans="1:206" ht="14.25" customHeight="1" x14ac:dyDescent="0.35">
      <c r="A422" s="42"/>
      <c r="B422" s="43"/>
      <c r="C422" s="43"/>
      <c r="D422" s="43"/>
      <c r="E422" s="44"/>
      <c r="F422" s="43"/>
      <c r="G422" s="44"/>
      <c r="H422" s="44"/>
      <c r="I422" s="44"/>
      <c r="J422" s="57"/>
      <c r="K422" s="58"/>
      <c r="L422" s="158"/>
      <c r="M422" s="46"/>
      <c r="N422" s="46"/>
      <c r="O422" s="42"/>
      <c r="P422" s="42"/>
      <c r="Q422" s="42"/>
      <c r="R422" s="42"/>
      <c r="S422" s="42"/>
      <c r="T422" s="42"/>
      <c r="U422" s="42"/>
      <c r="V422" s="43"/>
      <c r="W422" s="42"/>
      <c r="X422" s="44"/>
      <c r="Y422" s="44"/>
      <c r="Z422" s="44"/>
      <c r="AA422" s="44"/>
      <c r="AB422" s="47"/>
      <c r="AC422" s="48"/>
      <c r="AD422" s="42"/>
      <c r="AE422" s="14"/>
      <c r="AF422" s="14"/>
      <c r="AG422" s="14"/>
      <c r="AH422" s="14"/>
      <c r="AI422" s="44"/>
      <c r="AJ422" s="44"/>
      <c r="AK422" s="44"/>
      <c r="AL422" s="57"/>
      <c r="AM422" s="58"/>
      <c r="AN422" s="49"/>
      <c r="AO422" s="49"/>
      <c r="AP422" s="49"/>
      <c r="AQ422" s="49"/>
      <c r="AR422" s="49"/>
      <c r="AS422" s="49"/>
      <c r="AT422" s="49"/>
      <c r="AU422" s="49"/>
      <c r="AV422" s="49"/>
      <c r="AW422" s="49"/>
      <c r="AX422" s="49"/>
      <c r="AY422" s="49"/>
      <c r="AZ422" s="49"/>
      <c r="BA422" s="49"/>
      <c r="BB422" s="49"/>
      <c r="BC422" s="49"/>
      <c r="BD422" s="49"/>
      <c r="BE422" s="49"/>
      <c r="BF422" s="49"/>
      <c r="BG422" s="49"/>
      <c r="BH422" s="49"/>
      <c r="BI422" s="49"/>
      <c r="BJ422" s="49"/>
      <c r="BK422" s="49"/>
      <c r="BL422" s="49"/>
      <c r="BM422" s="49"/>
      <c r="BN422" s="49"/>
      <c r="BO422" s="49"/>
      <c r="BP422" s="49"/>
      <c r="BQ422" s="49"/>
      <c r="BR422" s="14"/>
      <c r="BS422" s="14"/>
      <c r="BT422" s="14"/>
      <c r="BU422" s="49"/>
      <c r="BV422" s="49"/>
      <c r="BW422" s="49"/>
      <c r="BX422" s="49"/>
      <c r="BY422" s="49"/>
      <c r="BZ422" s="49"/>
      <c r="CA422" s="49"/>
      <c r="CB422" s="14"/>
      <c r="CC422" s="49"/>
      <c r="CD422" s="49"/>
      <c r="CE422" s="14"/>
      <c r="CF422" s="14"/>
      <c r="CG422" s="49"/>
      <c r="CH422" s="49"/>
      <c r="CI422" s="49"/>
      <c r="CJ422" s="49"/>
      <c r="CK422" s="49"/>
      <c r="CL422" s="49"/>
      <c r="CM422" s="49"/>
      <c r="CN422" s="49"/>
      <c r="CO422" s="49"/>
      <c r="CP422" s="49"/>
      <c r="CQ422" s="49"/>
      <c r="CR422" s="49"/>
      <c r="CS422" s="49"/>
      <c r="CT422" s="49"/>
      <c r="CU422" s="49"/>
      <c r="CV422" s="49"/>
      <c r="CW422" s="49"/>
      <c r="CX422" s="49"/>
      <c r="CY422" s="14"/>
      <c r="CZ422" s="14"/>
      <c r="DA422" s="49"/>
      <c r="DB422" s="49"/>
      <c r="DC422" s="49"/>
      <c r="DD422" s="49"/>
      <c r="DE422" s="49"/>
      <c r="DF422" s="49"/>
      <c r="DG422" s="49"/>
      <c r="DH422" s="49"/>
      <c r="DI422" s="49"/>
      <c r="DJ422" s="14"/>
      <c r="DK422" s="14"/>
      <c r="DL422" s="14"/>
      <c r="DM422" s="14"/>
      <c r="DN422" s="14"/>
      <c r="DO422" s="14"/>
      <c r="DP422" s="14"/>
      <c r="DQ422" s="14"/>
      <c r="DR422" s="14"/>
      <c r="DS422" s="14"/>
      <c r="DT422" s="49"/>
      <c r="DU422" s="49"/>
      <c r="DV422" s="49"/>
      <c r="DW422" s="49"/>
      <c r="DX422" s="49"/>
      <c r="DY422" s="49"/>
      <c r="DZ422" s="49"/>
      <c r="EA422" s="49"/>
      <c r="EB422" s="49"/>
      <c r="EC422" s="49"/>
      <c r="ED422" s="49"/>
      <c r="EE422" s="49"/>
      <c r="EF422" s="49"/>
      <c r="EG422" s="49"/>
      <c r="EH422" s="49"/>
      <c r="EI422" s="49"/>
      <c r="EJ422" s="49"/>
      <c r="EK422" s="49"/>
      <c r="EL422" s="49"/>
      <c r="EM422" s="14"/>
      <c r="EN422" s="49"/>
      <c r="EO422" s="49"/>
      <c r="EP422" s="49"/>
      <c r="EQ422" s="49"/>
      <c r="ER422" s="49"/>
      <c r="ES422" s="49"/>
      <c r="ET422" s="49"/>
      <c r="EU422" s="49"/>
      <c r="EV422" s="49"/>
      <c r="EW422" s="49"/>
      <c r="EX422" s="49"/>
      <c r="EY422" s="49"/>
      <c r="EZ422" s="49"/>
      <c r="FA422" s="49"/>
      <c r="FB422" s="49"/>
      <c r="FC422" s="49"/>
      <c r="FD422" s="49"/>
      <c r="FE422" s="49"/>
      <c r="FF422" s="49"/>
      <c r="FG422" s="14"/>
      <c r="FH422" s="49"/>
      <c r="FI422" s="49"/>
      <c r="FJ422" s="14"/>
      <c r="FK422" s="42"/>
      <c r="FL422" s="42"/>
      <c r="FM422" s="42"/>
      <c r="FN422" s="42"/>
      <c r="FO422" s="42"/>
      <c r="FP422" s="42"/>
      <c r="FQ422" s="42"/>
      <c r="FR422" s="42"/>
      <c r="FS422" s="42"/>
      <c r="FT422" s="42"/>
      <c r="FU422" s="42"/>
      <c r="FV422" s="42"/>
      <c r="FW422" s="42"/>
      <c r="FX422" s="42"/>
      <c r="FY422" s="42"/>
      <c r="FZ422" s="44">
        <v>420</v>
      </c>
      <c r="GA422" s="44" t="str">
        <f t="shared" si="1332"/>
        <v>EGBCAFLI</v>
      </c>
      <c r="GB422" s="44" t="s">
        <v>148</v>
      </c>
      <c r="GC422" s="44" t="s">
        <v>149</v>
      </c>
      <c r="GD422" s="44" t="s">
        <v>146</v>
      </c>
      <c r="GE422" s="44" t="s">
        <v>163</v>
      </c>
      <c r="GF422" s="44" t="s">
        <v>145</v>
      </c>
      <c r="GG422" s="44" t="s">
        <v>109</v>
      </c>
      <c r="GH422" s="44" t="s">
        <v>152</v>
      </c>
      <c r="GI422" s="44" t="s">
        <v>150</v>
      </c>
      <c r="GJ422" s="100" t="str">
        <f t="shared" ref="GJ422:GQ422" si="1497">VLOOKUP(GB422,$FM$3:$FN$15,2,FALSE)</f>
        <v>Elfenbenskusten</v>
      </c>
      <c r="GK422" s="100" t="str">
        <f t="shared" si="1497"/>
        <v>Iran</v>
      </c>
      <c r="GL422" s="100" t="str">
        <f t="shared" si="1497"/>
        <v>Qatar</v>
      </c>
      <c r="GM422" s="100" t="str">
        <f t="shared" si="1497"/>
        <v>Haiti</v>
      </c>
      <c r="GN422" s="100" t="str">
        <f t="shared" si="1497"/>
        <v>Sydkorea</v>
      </c>
      <c r="GO422" s="100" t="str">
        <f t="shared" si="1497"/>
        <v>Sverige</v>
      </c>
      <c r="GP422" s="100" t="str">
        <f t="shared" si="1497"/>
        <v>Ghana</v>
      </c>
      <c r="GQ422" s="100" t="str">
        <f t="shared" si="1497"/>
        <v>Irak</v>
      </c>
      <c r="GR422" s="42" t="str">
        <f t="shared" si="1334"/>
        <v/>
      </c>
      <c r="GS422" s="42"/>
      <c r="GT422" s="42"/>
      <c r="GU422" s="42"/>
      <c r="GV422" s="42"/>
      <c r="GW422" s="42"/>
      <c r="GX422" s="42"/>
    </row>
    <row r="423" spans="1:206" ht="14.25" customHeight="1" x14ac:dyDescent="0.35">
      <c r="A423" s="42"/>
      <c r="B423" s="43"/>
      <c r="C423" s="43"/>
      <c r="D423" s="43"/>
      <c r="E423" s="44"/>
      <c r="F423" s="43"/>
      <c r="G423" s="44"/>
      <c r="H423" s="44"/>
      <c r="I423" s="44"/>
      <c r="J423" s="57"/>
      <c r="K423" s="58"/>
      <c r="L423" s="158"/>
      <c r="M423" s="46"/>
      <c r="N423" s="46"/>
      <c r="O423" s="42"/>
      <c r="P423" s="42"/>
      <c r="Q423" s="42"/>
      <c r="R423" s="42"/>
      <c r="S423" s="42"/>
      <c r="T423" s="42"/>
      <c r="U423" s="42"/>
      <c r="V423" s="43"/>
      <c r="W423" s="42"/>
      <c r="X423" s="44"/>
      <c r="Y423" s="44"/>
      <c r="Z423" s="44"/>
      <c r="AA423" s="44"/>
      <c r="AB423" s="47"/>
      <c r="AC423" s="48"/>
      <c r="AD423" s="42"/>
      <c r="AE423" s="14"/>
      <c r="AF423" s="14"/>
      <c r="AG423" s="14"/>
      <c r="AH423" s="14"/>
      <c r="AI423" s="44"/>
      <c r="AJ423" s="44"/>
      <c r="AK423" s="44"/>
      <c r="AL423" s="57"/>
      <c r="AM423" s="58"/>
      <c r="AN423" s="49"/>
      <c r="AO423" s="49"/>
      <c r="AP423" s="49"/>
      <c r="AQ423" s="49"/>
      <c r="AR423" s="49"/>
      <c r="AS423" s="49"/>
      <c r="AT423" s="49"/>
      <c r="AU423" s="49"/>
      <c r="AV423" s="49"/>
      <c r="AW423" s="49"/>
      <c r="AX423" s="49"/>
      <c r="AY423" s="49"/>
      <c r="AZ423" s="49"/>
      <c r="BA423" s="49"/>
      <c r="BB423" s="49"/>
      <c r="BC423" s="49"/>
      <c r="BD423" s="49"/>
      <c r="BE423" s="49"/>
      <c r="BF423" s="49"/>
      <c r="BG423" s="49"/>
      <c r="BH423" s="49"/>
      <c r="BI423" s="49"/>
      <c r="BJ423" s="49"/>
      <c r="BK423" s="49"/>
      <c r="BL423" s="49"/>
      <c r="BM423" s="49"/>
      <c r="BN423" s="49"/>
      <c r="BO423" s="49"/>
      <c r="BP423" s="49"/>
      <c r="BQ423" s="49"/>
      <c r="BR423" s="14"/>
      <c r="BS423" s="14"/>
      <c r="BT423" s="14"/>
      <c r="BU423" s="49"/>
      <c r="BV423" s="49"/>
      <c r="BW423" s="49"/>
      <c r="BX423" s="49"/>
      <c r="BY423" s="49"/>
      <c r="BZ423" s="49"/>
      <c r="CA423" s="49"/>
      <c r="CB423" s="14"/>
      <c r="CC423" s="49"/>
      <c r="CD423" s="49"/>
      <c r="CE423" s="14"/>
      <c r="CF423" s="14"/>
      <c r="CG423" s="49"/>
      <c r="CH423" s="49"/>
      <c r="CI423" s="49"/>
      <c r="CJ423" s="49"/>
      <c r="CK423" s="49"/>
      <c r="CL423" s="49"/>
      <c r="CM423" s="49"/>
      <c r="CN423" s="49"/>
      <c r="CO423" s="49"/>
      <c r="CP423" s="49"/>
      <c r="CQ423" s="49"/>
      <c r="CR423" s="49"/>
      <c r="CS423" s="49"/>
      <c r="CT423" s="49"/>
      <c r="CU423" s="49"/>
      <c r="CV423" s="49"/>
      <c r="CW423" s="49"/>
      <c r="CX423" s="49"/>
      <c r="CY423" s="14"/>
      <c r="CZ423" s="14"/>
      <c r="DA423" s="49"/>
      <c r="DB423" s="49"/>
      <c r="DC423" s="49"/>
      <c r="DD423" s="49"/>
      <c r="DE423" s="49"/>
      <c r="DF423" s="49"/>
      <c r="DG423" s="49"/>
      <c r="DH423" s="49"/>
      <c r="DI423" s="49"/>
      <c r="DJ423" s="14"/>
      <c r="DK423" s="14"/>
      <c r="DL423" s="14"/>
      <c r="DM423" s="14"/>
      <c r="DN423" s="14"/>
      <c r="DO423" s="14"/>
      <c r="DP423" s="14"/>
      <c r="DQ423" s="14"/>
      <c r="DR423" s="14"/>
      <c r="DS423" s="14"/>
      <c r="DT423" s="49"/>
      <c r="DU423" s="49"/>
      <c r="DV423" s="49"/>
      <c r="DW423" s="49"/>
      <c r="DX423" s="49"/>
      <c r="DY423" s="49"/>
      <c r="DZ423" s="49"/>
      <c r="EA423" s="49"/>
      <c r="EB423" s="49"/>
      <c r="EC423" s="49"/>
      <c r="ED423" s="49"/>
      <c r="EE423" s="49"/>
      <c r="EF423" s="49"/>
      <c r="EG423" s="49"/>
      <c r="EH423" s="49"/>
      <c r="EI423" s="49"/>
      <c r="EJ423" s="49"/>
      <c r="EK423" s="49"/>
      <c r="EL423" s="49"/>
      <c r="EM423" s="14"/>
      <c r="EN423" s="49"/>
      <c r="EO423" s="49"/>
      <c r="EP423" s="49"/>
      <c r="EQ423" s="49"/>
      <c r="ER423" s="49"/>
      <c r="ES423" s="49"/>
      <c r="ET423" s="49"/>
      <c r="EU423" s="49"/>
      <c r="EV423" s="49"/>
      <c r="EW423" s="49"/>
      <c r="EX423" s="49"/>
      <c r="EY423" s="49"/>
      <c r="EZ423" s="49"/>
      <c r="FA423" s="49"/>
      <c r="FB423" s="49"/>
      <c r="FC423" s="49"/>
      <c r="FD423" s="49"/>
      <c r="FE423" s="49"/>
      <c r="FF423" s="49"/>
      <c r="FG423" s="14"/>
      <c r="FH423" s="49"/>
      <c r="FI423" s="49"/>
      <c r="FJ423" s="14"/>
      <c r="FK423" s="42"/>
      <c r="FL423" s="42"/>
      <c r="FM423" s="42"/>
      <c r="FN423" s="42"/>
      <c r="FO423" s="42"/>
      <c r="FP423" s="42"/>
      <c r="FQ423" s="42"/>
      <c r="FR423" s="42"/>
      <c r="FS423" s="42"/>
      <c r="FT423" s="42"/>
      <c r="FU423" s="42"/>
      <c r="FV423" s="42"/>
      <c r="FW423" s="42"/>
      <c r="FX423" s="42"/>
      <c r="FY423" s="42"/>
      <c r="FZ423" s="44">
        <v>421</v>
      </c>
      <c r="GA423" s="44" t="str">
        <f t="shared" si="1332"/>
        <v>EGBCAFIK</v>
      </c>
      <c r="GB423" s="44" t="s">
        <v>148</v>
      </c>
      <c r="GC423" s="44" t="s">
        <v>149</v>
      </c>
      <c r="GD423" s="44" t="s">
        <v>146</v>
      </c>
      <c r="GE423" s="44" t="s">
        <v>163</v>
      </c>
      <c r="GF423" s="44" t="s">
        <v>145</v>
      </c>
      <c r="GG423" s="44" t="s">
        <v>109</v>
      </c>
      <c r="GH423" s="44" t="s">
        <v>150</v>
      </c>
      <c r="GI423" s="44" t="s">
        <v>151</v>
      </c>
      <c r="GJ423" s="100" t="str">
        <f t="shared" ref="GJ423:GQ423" si="1498">VLOOKUP(GB423,$FM$3:$FN$15,2,FALSE)</f>
        <v>Elfenbenskusten</v>
      </c>
      <c r="GK423" s="100" t="str">
        <f t="shared" si="1498"/>
        <v>Iran</v>
      </c>
      <c r="GL423" s="100" t="str">
        <f t="shared" si="1498"/>
        <v>Qatar</v>
      </c>
      <c r="GM423" s="100" t="str">
        <f t="shared" si="1498"/>
        <v>Haiti</v>
      </c>
      <c r="GN423" s="100" t="str">
        <f t="shared" si="1498"/>
        <v>Sydkorea</v>
      </c>
      <c r="GO423" s="100" t="str">
        <f t="shared" si="1498"/>
        <v>Sverige</v>
      </c>
      <c r="GP423" s="100" t="str">
        <f t="shared" si="1498"/>
        <v>Irak</v>
      </c>
      <c r="GQ423" s="100" t="str">
        <f t="shared" si="1498"/>
        <v>Uzbekistan</v>
      </c>
      <c r="GR423" s="42" t="str">
        <f t="shared" si="1334"/>
        <v/>
      </c>
      <c r="GS423" s="42"/>
      <c r="GT423" s="42"/>
      <c r="GU423" s="42"/>
      <c r="GV423" s="42"/>
      <c r="GW423" s="42"/>
      <c r="GX423" s="42"/>
    </row>
    <row r="424" spans="1:206" ht="14.25" customHeight="1" x14ac:dyDescent="0.35">
      <c r="A424" s="42"/>
      <c r="B424" s="43"/>
      <c r="C424" s="43"/>
      <c r="D424" s="43"/>
      <c r="E424" s="44"/>
      <c r="F424" s="43"/>
      <c r="G424" s="44"/>
      <c r="H424" s="44"/>
      <c r="I424" s="44"/>
      <c r="J424" s="57"/>
      <c r="K424" s="58"/>
      <c r="L424" s="158"/>
      <c r="M424" s="46"/>
      <c r="N424" s="46"/>
      <c r="O424" s="42"/>
      <c r="P424" s="42"/>
      <c r="Q424" s="42"/>
      <c r="R424" s="42"/>
      <c r="S424" s="42"/>
      <c r="T424" s="42"/>
      <c r="U424" s="42"/>
      <c r="V424" s="43"/>
      <c r="W424" s="42"/>
      <c r="X424" s="44"/>
      <c r="Y424" s="44"/>
      <c r="Z424" s="44"/>
      <c r="AA424" s="44"/>
      <c r="AB424" s="47"/>
      <c r="AC424" s="48"/>
      <c r="AD424" s="42"/>
      <c r="AE424" s="14"/>
      <c r="AF424" s="14"/>
      <c r="AG424" s="14"/>
      <c r="AH424" s="14"/>
      <c r="AI424" s="44"/>
      <c r="AJ424" s="44"/>
      <c r="AK424" s="44"/>
      <c r="AL424" s="57"/>
      <c r="AM424" s="58"/>
      <c r="AN424" s="49"/>
      <c r="AO424" s="49"/>
      <c r="AP424" s="49"/>
      <c r="AQ424" s="49"/>
      <c r="AR424" s="49"/>
      <c r="AS424" s="49"/>
      <c r="AT424" s="49"/>
      <c r="AU424" s="49"/>
      <c r="AV424" s="49"/>
      <c r="AW424" s="49"/>
      <c r="AX424" s="49"/>
      <c r="AY424" s="49"/>
      <c r="AZ424" s="49"/>
      <c r="BA424" s="49"/>
      <c r="BB424" s="49"/>
      <c r="BC424" s="49"/>
      <c r="BD424" s="49"/>
      <c r="BE424" s="49"/>
      <c r="BF424" s="49"/>
      <c r="BG424" s="49"/>
      <c r="BH424" s="49"/>
      <c r="BI424" s="49"/>
      <c r="BJ424" s="49"/>
      <c r="BK424" s="49"/>
      <c r="BL424" s="49"/>
      <c r="BM424" s="49"/>
      <c r="BN424" s="49"/>
      <c r="BO424" s="49"/>
      <c r="BP424" s="49"/>
      <c r="BQ424" s="49"/>
      <c r="BR424" s="14"/>
      <c r="BS424" s="14"/>
      <c r="BT424" s="14"/>
      <c r="BU424" s="49"/>
      <c r="BV424" s="49"/>
      <c r="BW424" s="49"/>
      <c r="BX424" s="49"/>
      <c r="BY424" s="49"/>
      <c r="BZ424" s="49"/>
      <c r="CA424" s="49"/>
      <c r="CB424" s="14"/>
      <c r="CC424" s="49"/>
      <c r="CD424" s="49"/>
      <c r="CE424" s="14"/>
      <c r="CF424" s="14"/>
      <c r="CG424" s="49"/>
      <c r="CH424" s="49"/>
      <c r="CI424" s="49"/>
      <c r="CJ424" s="49"/>
      <c r="CK424" s="49"/>
      <c r="CL424" s="49"/>
      <c r="CM424" s="49"/>
      <c r="CN424" s="49"/>
      <c r="CO424" s="49"/>
      <c r="CP424" s="49"/>
      <c r="CQ424" s="49"/>
      <c r="CR424" s="49"/>
      <c r="CS424" s="49"/>
      <c r="CT424" s="49"/>
      <c r="CU424" s="49"/>
      <c r="CV424" s="49"/>
      <c r="CW424" s="49"/>
      <c r="CX424" s="49"/>
      <c r="CY424" s="14"/>
      <c r="CZ424" s="14"/>
      <c r="DA424" s="49"/>
      <c r="DB424" s="49"/>
      <c r="DC424" s="49"/>
      <c r="DD424" s="49"/>
      <c r="DE424" s="49"/>
      <c r="DF424" s="49"/>
      <c r="DG424" s="49"/>
      <c r="DH424" s="49"/>
      <c r="DI424" s="49"/>
      <c r="DJ424" s="14"/>
      <c r="DK424" s="14"/>
      <c r="DL424" s="14"/>
      <c r="DM424" s="14"/>
      <c r="DN424" s="14"/>
      <c r="DO424" s="14"/>
      <c r="DP424" s="14"/>
      <c r="DQ424" s="14"/>
      <c r="DR424" s="14"/>
      <c r="DS424" s="14"/>
      <c r="DT424" s="49"/>
      <c r="DU424" s="49"/>
      <c r="DV424" s="49"/>
      <c r="DW424" s="49"/>
      <c r="DX424" s="49"/>
      <c r="DY424" s="49"/>
      <c r="DZ424" s="49"/>
      <c r="EA424" s="49"/>
      <c r="EB424" s="49"/>
      <c r="EC424" s="49"/>
      <c r="ED424" s="49"/>
      <c r="EE424" s="49"/>
      <c r="EF424" s="49"/>
      <c r="EG424" s="49"/>
      <c r="EH424" s="49"/>
      <c r="EI424" s="49"/>
      <c r="EJ424" s="49"/>
      <c r="EK424" s="49"/>
      <c r="EL424" s="49"/>
      <c r="EM424" s="14"/>
      <c r="EN424" s="49"/>
      <c r="EO424" s="49"/>
      <c r="EP424" s="49"/>
      <c r="EQ424" s="49"/>
      <c r="ER424" s="49"/>
      <c r="ES424" s="49"/>
      <c r="ET424" s="49"/>
      <c r="EU424" s="49"/>
      <c r="EV424" s="49"/>
      <c r="EW424" s="49"/>
      <c r="EX424" s="49"/>
      <c r="EY424" s="49"/>
      <c r="EZ424" s="49"/>
      <c r="FA424" s="49"/>
      <c r="FB424" s="49"/>
      <c r="FC424" s="49"/>
      <c r="FD424" s="49"/>
      <c r="FE424" s="49"/>
      <c r="FF424" s="49"/>
      <c r="FG424" s="14"/>
      <c r="FH424" s="49"/>
      <c r="FI424" s="49"/>
      <c r="FJ424" s="14"/>
      <c r="FK424" s="42"/>
      <c r="FL424" s="42"/>
      <c r="FM424" s="42"/>
      <c r="FN424" s="42"/>
      <c r="FO424" s="42"/>
      <c r="FP424" s="42"/>
      <c r="FQ424" s="42"/>
      <c r="FR424" s="42"/>
      <c r="FS424" s="42"/>
      <c r="FT424" s="42"/>
      <c r="FU424" s="42"/>
      <c r="FV424" s="42"/>
      <c r="FW424" s="42"/>
      <c r="FX424" s="42"/>
      <c r="FY424" s="42"/>
      <c r="FZ424" s="44">
        <v>422</v>
      </c>
      <c r="GA424" s="44" t="str">
        <f t="shared" si="1332"/>
        <v>EGBCAFIJ</v>
      </c>
      <c r="GB424" s="44" t="s">
        <v>148</v>
      </c>
      <c r="GC424" s="44" t="s">
        <v>149</v>
      </c>
      <c r="GD424" s="44" t="s">
        <v>146</v>
      </c>
      <c r="GE424" s="44" t="s">
        <v>163</v>
      </c>
      <c r="GF424" s="44" t="s">
        <v>145</v>
      </c>
      <c r="GG424" s="44" t="s">
        <v>109</v>
      </c>
      <c r="GH424" s="44" t="s">
        <v>150</v>
      </c>
      <c r="GI424" s="44" t="s">
        <v>159</v>
      </c>
      <c r="GJ424" s="100" t="str">
        <f t="shared" ref="GJ424:GQ424" si="1499">VLOOKUP(GB424,$FM$3:$FN$15,2,FALSE)</f>
        <v>Elfenbenskusten</v>
      </c>
      <c r="GK424" s="100" t="str">
        <f t="shared" si="1499"/>
        <v>Iran</v>
      </c>
      <c r="GL424" s="100" t="str">
        <f t="shared" si="1499"/>
        <v>Qatar</v>
      </c>
      <c r="GM424" s="100" t="str">
        <f t="shared" si="1499"/>
        <v>Haiti</v>
      </c>
      <c r="GN424" s="100" t="str">
        <f t="shared" si="1499"/>
        <v>Sydkorea</v>
      </c>
      <c r="GO424" s="100" t="str">
        <f t="shared" si="1499"/>
        <v>Sverige</v>
      </c>
      <c r="GP424" s="100" t="str">
        <f t="shared" si="1499"/>
        <v>Irak</v>
      </c>
      <c r="GQ424" s="100" t="str">
        <f t="shared" si="1499"/>
        <v>Österrike</v>
      </c>
      <c r="GR424" s="42" t="str">
        <f t="shared" si="1334"/>
        <v/>
      </c>
      <c r="GS424" s="42"/>
      <c r="GT424" s="42"/>
      <c r="GU424" s="42"/>
      <c r="GV424" s="42"/>
      <c r="GW424" s="42"/>
      <c r="GX424" s="42"/>
    </row>
    <row r="425" spans="1:206" ht="14.25" customHeight="1" x14ac:dyDescent="0.35">
      <c r="A425" s="42"/>
      <c r="B425" s="43"/>
      <c r="C425" s="43"/>
      <c r="D425" s="43"/>
      <c r="E425" s="44"/>
      <c r="F425" s="43"/>
      <c r="G425" s="44"/>
      <c r="H425" s="44"/>
      <c r="I425" s="44"/>
      <c r="J425" s="57"/>
      <c r="K425" s="58"/>
      <c r="L425" s="158"/>
      <c r="M425" s="46"/>
      <c r="N425" s="46"/>
      <c r="O425" s="42"/>
      <c r="P425" s="42"/>
      <c r="Q425" s="42"/>
      <c r="R425" s="42"/>
      <c r="S425" s="42"/>
      <c r="T425" s="42"/>
      <c r="U425" s="42"/>
      <c r="V425" s="43"/>
      <c r="W425" s="42"/>
      <c r="X425" s="44"/>
      <c r="Y425" s="44"/>
      <c r="Z425" s="44"/>
      <c r="AA425" s="44"/>
      <c r="AB425" s="47"/>
      <c r="AC425" s="48"/>
      <c r="AD425" s="42"/>
      <c r="AE425" s="14"/>
      <c r="AF425" s="14"/>
      <c r="AG425" s="14"/>
      <c r="AH425" s="14"/>
      <c r="AI425" s="44"/>
      <c r="AJ425" s="44"/>
      <c r="AK425" s="44"/>
      <c r="AL425" s="57"/>
      <c r="AM425" s="58"/>
      <c r="AN425" s="49"/>
      <c r="AO425" s="49"/>
      <c r="AP425" s="49"/>
      <c r="AQ425" s="49"/>
      <c r="AR425" s="49"/>
      <c r="AS425" s="49"/>
      <c r="AT425" s="49"/>
      <c r="AU425" s="49"/>
      <c r="AV425" s="49"/>
      <c r="AW425" s="49"/>
      <c r="AX425" s="49"/>
      <c r="AY425" s="49"/>
      <c r="AZ425" s="49"/>
      <c r="BA425" s="49"/>
      <c r="BB425" s="49"/>
      <c r="BC425" s="49"/>
      <c r="BD425" s="49"/>
      <c r="BE425" s="49"/>
      <c r="BF425" s="49"/>
      <c r="BG425" s="49"/>
      <c r="BH425" s="49"/>
      <c r="BI425" s="49"/>
      <c r="BJ425" s="49"/>
      <c r="BK425" s="49"/>
      <c r="BL425" s="49"/>
      <c r="BM425" s="49"/>
      <c r="BN425" s="49"/>
      <c r="BO425" s="49"/>
      <c r="BP425" s="49"/>
      <c r="BQ425" s="49"/>
      <c r="BR425" s="14"/>
      <c r="BS425" s="14"/>
      <c r="BT425" s="14"/>
      <c r="BU425" s="49"/>
      <c r="BV425" s="49"/>
      <c r="BW425" s="49"/>
      <c r="BX425" s="49"/>
      <c r="BY425" s="49"/>
      <c r="BZ425" s="49"/>
      <c r="CA425" s="49"/>
      <c r="CB425" s="14"/>
      <c r="CC425" s="49"/>
      <c r="CD425" s="49"/>
      <c r="CE425" s="14"/>
      <c r="CF425" s="14"/>
      <c r="CG425" s="49"/>
      <c r="CH425" s="49"/>
      <c r="CI425" s="49"/>
      <c r="CJ425" s="49"/>
      <c r="CK425" s="49"/>
      <c r="CL425" s="49"/>
      <c r="CM425" s="49"/>
      <c r="CN425" s="49"/>
      <c r="CO425" s="49"/>
      <c r="CP425" s="49"/>
      <c r="CQ425" s="49"/>
      <c r="CR425" s="49"/>
      <c r="CS425" s="49"/>
      <c r="CT425" s="49"/>
      <c r="CU425" s="49"/>
      <c r="CV425" s="49"/>
      <c r="CW425" s="49"/>
      <c r="CX425" s="49"/>
      <c r="CY425" s="14"/>
      <c r="CZ425" s="14"/>
      <c r="DA425" s="49"/>
      <c r="DB425" s="49"/>
      <c r="DC425" s="49"/>
      <c r="DD425" s="49"/>
      <c r="DE425" s="49"/>
      <c r="DF425" s="49"/>
      <c r="DG425" s="49"/>
      <c r="DH425" s="49"/>
      <c r="DI425" s="49"/>
      <c r="DJ425" s="14"/>
      <c r="DK425" s="14"/>
      <c r="DL425" s="14"/>
      <c r="DM425" s="14"/>
      <c r="DN425" s="14"/>
      <c r="DO425" s="14"/>
      <c r="DP425" s="14"/>
      <c r="DQ425" s="14"/>
      <c r="DR425" s="14"/>
      <c r="DS425" s="14"/>
      <c r="DT425" s="49"/>
      <c r="DU425" s="49"/>
      <c r="DV425" s="49"/>
      <c r="DW425" s="49"/>
      <c r="DX425" s="49"/>
      <c r="DY425" s="49"/>
      <c r="DZ425" s="49"/>
      <c r="EA425" s="49"/>
      <c r="EB425" s="49"/>
      <c r="EC425" s="49"/>
      <c r="ED425" s="49"/>
      <c r="EE425" s="49"/>
      <c r="EF425" s="49"/>
      <c r="EG425" s="49"/>
      <c r="EH425" s="49"/>
      <c r="EI425" s="49"/>
      <c r="EJ425" s="49"/>
      <c r="EK425" s="49"/>
      <c r="EL425" s="49"/>
      <c r="EM425" s="14"/>
      <c r="EN425" s="49"/>
      <c r="EO425" s="49"/>
      <c r="EP425" s="49"/>
      <c r="EQ425" s="49"/>
      <c r="ER425" s="49"/>
      <c r="ES425" s="49"/>
      <c r="ET425" s="49"/>
      <c r="EU425" s="49"/>
      <c r="EV425" s="49"/>
      <c r="EW425" s="49"/>
      <c r="EX425" s="49"/>
      <c r="EY425" s="49"/>
      <c r="EZ425" s="49"/>
      <c r="FA425" s="49"/>
      <c r="FB425" s="49"/>
      <c r="FC425" s="49"/>
      <c r="FD425" s="49"/>
      <c r="FE425" s="49"/>
      <c r="FF425" s="49"/>
      <c r="FG425" s="14"/>
      <c r="FH425" s="49"/>
      <c r="FI425" s="49"/>
      <c r="FJ425" s="14"/>
      <c r="FK425" s="42"/>
      <c r="FL425" s="42"/>
      <c r="FM425" s="42"/>
      <c r="FN425" s="42"/>
      <c r="FO425" s="42"/>
      <c r="FP425" s="42"/>
      <c r="FQ425" s="42"/>
      <c r="FR425" s="42"/>
      <c r="FS425" s="42"/>
      <c r="FT425" s="42"/>
      <c r="FU425" s="42"/>
      <c r="FV425" s="42"/>
      <c r="FW425" s="42"/>
      <c r="FX425" s="42"/>
      <c r="FY425" s="42"/>
      <c r="FZ425" s="44">
        <v>423</v>
      </c>
      <c r="GA425" s="44" t="str">
        <f t="shared" si="1332"/>
        <v>HGBCAFLE</v>
      </c>
      <c r="GB425" s="44" t="s">
        <v>160</v>
      </c>
      <c r="GC425" s="44" t="s">
        <v>149</v>
      </c>
      <c r="GD425" s="44" t="s">
        <v>146</v>
      </c>
      <c r="GE425" s="44" t="s">
        <v>163</v>
      </c>
      <c r="GF425" s="44" t="s">
        <v>145</v>
      </c>
      <c r="GG425" s="44" t="s">
        <v>109</v>
      </c>
      <c r="GH425" s="44" t="s">
        <v>152</v>
      </c>
      <c r="GI425" s="44" t="s">
        <v>148</v>
      </c>
      <c r="GJ425" s="100" t="str">
        <f t="shared" ref="GJ425:GQ425" si="1500">VLOOKUP(GB425,$FM$3:$FN$15,2,FALSE)</f>
        <v>Saudiarabien</v>
      </c>
      <c r="GK425" s="100" t="str">
        <f t="shared" si="1500"/>
        <v>Iran</v>
      </c>
      <c r="GL425" s="100" t="str">
        <f t="shared" si="1500"/>
        <v>Qatar</v>
      </c>
      <c r="GM425" s="100" t="str">
        <f t="shared" si="1500"/>
        <v>Haiti</v>
      </c>
      <c r="GN425" s="100" t="str">
        <f t="shared" si="1500"/>
        <v>Sydkorea</v>
      </c>
      <c r="GO425" s="100" t="str">
        <f t="shared" si="1500"/>
        <v>Sverige</v>
      </c>
      <c r="GP425" s="100" t="str">
        <f t="shared" si="1500"/>
        <v>Ghana</v>
      </c>
      <c r="GQ425" s="100" t="str">
        <f t="shared" si="1500"/>
        <v>Elfenbenskusten</v>
      </c>
      <c r="GR425" s="42" t="str">
        <f t="shared" si="1334"/>
        <v/>
      </c>
      <c r="GS425" s="42"/>
      <c r="GT425" s="42"/>
      <c r="GU425" s="42"/>
      <c r="GV425" s="42"/>
      <c r="GW425" s="42"/>
      <c r="GX425" s="42"/>
    </row>
    <row r="426" spans="1:206" ht="14.25" customHeight="1" x14ac:dyDescent="0.35">
      <c r="A426" s="42"/>
      <c r="B426" s="43"/>
      <c r="C426" s="43"/>
      <c r="D426" s="43"/>
      <c r="E426" s="44"/>
      <c r="F426" s="43"/>
      <c r="G426" s="44"/>
      <c r="H426" s="44"/>
      <c r="I426" s="44"/>
      <c r="J426" s="57"/>
      <c r="K426" s="58"/>
      <c r="L426" s="158"/>
      <c r="M426" s="46"/>
      <c r="N426" s="46"/>
      <c r="O426" s="42"/>
      <c r="P426" s="42"/>
      <c r="Q426" s="42"/>
      <c r="R426" s="42"/>
      <c r="S426" s="42"/>
      <c r="T426" s="42"/>
      <c r="U426" s="42"/>
      <c r="V426" s="43"/>
      <c r="W426" s="42"/>
      <c r="X426" s="44"/>
      <c r="Y426" s="44"/>
      <c r="Z426" s="44"/>
      <c r="AA426" s="44"/>
      <c r="AB426" s="47"/>
      <c r="AC426" s="48"/>
      <c r="AD426" s="42"/>
      <c r="AE426" s="14"/>
      <c r="AF426" s="14"/>
      <c r="AG426" s="14"/>
      <c r="AH426" s="14"/>
      <c r="AI426" s="44"/>
      <c r="AJ426" s="44"/>
      <c r="AK426" s="44"/>
      <c r="AL426" s="57"/>
      <c r="AM426" s="58"/>
      <c r="AN426" s="49"/>
      <c r="AO426" s="49"/>
      <c r="AP426" s="49"/>
      <c r="AQ426" s="49"/>
      <c r="AR426" s="49"/>
      <c r="AS426" s="49"/>
      <c r="AT426" s="49"/>
      <c r="AU426" s="49"/>
      <c r="AV426" s="49"/>
      <c r="AW426" s="49"/>
      <c r="AX426" s="49"/>
      <c r="AY426" s="49"/>
      <c r="AZ426" s="49"/>
      <c r="BA426" s="49"/>
      <c r="BB426" s="49"/>
      <c r="BC426" s="49"/>
      <c r="BD426" s="49"/>
      <c r="BE426" s="49"/>
      <c r="BF426" s="49"/>
      <c r="BG426" s="49"/>
      <c r="BH426" s="49"/>
      <c r="BI426" s="49"/>
      <c r="BJ426" s="49"/>
      <c r="BK426" s="49"/>
      <c r="BL426" s="49"/>
      <c r="BM426" s="49"/>
      <c r="BN426" s="49"/>
      <c r="BO426" s="49"/>
      <c r="BP426" s="49"/>
      <c r="BQ426" s="49"/>
      <c r="BR426" s="14"/>
      <c r="BS426" s="14"/>
      <c r="BT426" s="14"/>
      <c r="BU426" s="49"/>
      <c r="BV426" s="49"/>
      <c r="BW426" s="49"/>
      <c r="BX426" s="49"/>
      <c r="BY426" s="49"/>
      <c r="BZ426" s="49"/>
      <c r="CA426" s="49"/>
      <c r="CB426" s="14"/>
      <c r="CC426" s="49"/>
      <c r="CD426" s="49"/>
      <c r="CE426" s="14"/>
      <c r="CF426" s="14"/>
      <c r="CG426" s="49"/>
      <c r="CH426" s="49"/>
      <c r="CI426" s="49"/>
      <c r="CJ426" s="49"/>
      <c r="CK426" s="49"/>
      <c r="CL426" s="49"/>
      <c r="CM426" s="49"/>
      <c r="CN426" s="49"/>
      <c r="CO426" s="49"/>
      <c r="CP426" s="49"/>
      <c r="CQ426" s="49"/>
      <c r="CR426" s="49"/>
      <c r="CS426" s="49"/>
      <c r="CT426" s="49"/>
      <c r="CU426" s="49"/>
      <c r="CV426" s="49"/>
      <c r="CW426" s="49"/>
      <c r="CX426" s="49"/>
      <c r="CY426" s="14"/>
      <c r="CZ426" s="14"/>
      <c r="DA426" s="49"/>
      <c r="DB426" s="49"/>
      <c r="DC426" s="49"/>
      <c r="DD426" s="49"/>
      <c r="DE426" s="49"/>
      <c r="DF426" s="49"/>
      <c r="DG426" s="49"/>
      <c r="DH426" s="49"/>
      <c r="DI426" s="49"/>
      <c r="DJ426" s="14"/>
      <c r="DK426" s="14"/>
      <c r="DL426" s="14"/>
      <c r="DM426" s="14"/>
      <c r="DN426" s="14"/>
      <c r="DO426" s="14"/>
      <c r="DP426" s="14"/>
      <c r="DQ426" s="14"/>
      <c r="DR426" s="14"/>
      <c r="DS426" s="14"/>
      <c r="DT426" s="49"/>
      <c r="DU426" s="49"/>
      <c r="DV426" s="49"/>
      <c r="DW426" s="49"/>
      <c r="DX426" s="49"/>
      <c r="DY426" s="49"/>
      <c r="DZ426" s="49"/>
      <c r="EA426" s="49"/>
      <c r="EB426" s="49"/>
      <c r="EC426" s="49"/>
      <c r="ED426" s="49"/>
      <c r="EE426" s="49"/>
      <c r="EF426" s="49"/>
      <c r="EG426" s="49"/>
      <c r="EH426" s="49"/>
      <c r="EI426" s="49"/>
      <c r="EJ426" s="49"/>
      <c r="EK426" s="49"/>
      <c r="EL426" s="49"/>
      <c r="EM426" s="14"/>
      <c r="EN426" s="49"/>
      <c r="EO426" s="49"/>
      <c r="EP426" s="49"/>
      <c r="EQ426" s="49"/>
      <c r="ER426" s="49"/>
      <c r="ES426" s="49"/>
      <c r="ET426" s="49"/>
      <c r="EU426" s="49"/>
      <c r="EV426" s="49"/>
      <c r="EW426" s="49"/>
      <c r="EX426" s="49"/>
      <c r="EY426" s="49"/>
      <c r="EZ426" s="49"/>
      <c r="FA426" s="49"/>
      <c r="FB426" s="49"/>
      <c r="FC426" s="49"/>
      <c r="FD426" s="49"/>
      <c r="FE426" s="49"/>
      <c r="FF426" s="49"/>
      <c r="FG426" s="14"/>
      <c r="FH426" s="49"/>
      <c r="FI426" s="49"/>
      <c r="FJ426" s="14"/>
      <c r="FK426" s="42"/>
      <c r="FL426" s="42"/>
      <c r="FM426" s="42"/>
      <c r="FN426" s="42"/>
      <c r="FO426" s="42"/>
      <c r="FP426" s="42"/>
      <c r="FQ426" s="42"/>
      <c r="FR426" s="42"/>
      <c r="FS426" s="42"/>
      <c r="FT426" s="42"/>
      <c r="FU426" s="42"/>
      <c r="FV426" s="42"/>
      <c r="FW426" s="42"/>
      <c r="FX426" s="42"/>
      <c r="FY426" s="42"/>
      <c r="FZ426" s="44">
        <v>424</v>
      </c>
      <c r="GA426" s="44" t="str">
        <f t="shared" si="1332"/>
        <v>HGBCAFEK</v>
      </c>
      <c r="GB426" s="44" t="s">
        <v>160</v>
      </c>
      <c r="GC426" s="44" t="s">
        <v>149</v>
      </c>
      <c r="GD426" s="44" t="s">
        <v>146</v>
      </c>
      <c r="GE426" s="44" t="s">
        <v>163</v>
      </c>
      <c r="GF426" s="44" t="s">
        <v>145</v>
      </c>
      <c r="GG426" s="44" t="s">
        <v>109</v>
      </c>
      <c r="GH426" s="44" t="s">
        <v>148</v>
      </c>
      <c r="GI426" s="44" t="s">
        <v>151</v>
      </c>
      <c r="GJ426" s="100" t="str">
        <f t="shared" ref="GJ426:GQ426" si="1501">VLOOKUP(GB426,$FM$3:$FN$15,2,FALSE)</f>
        <v>Saudiarabien</v>
      </c>
      <c r="GK426" s="100" t="str">
        <f t="shared" si="1501"/>
        <v>Iran</v>
      </c>
      <c r="GL426" s="100" t="str">
        <f t="shared" si="1501"/>
        <v>Qatar</v>
      </c>
      <c r="GM426" s="100" t="str">
        <f t="shared" si="1501"/>
        <v>Haiti</v>
      </c>
      <c r="GN426" s="100" t="str">
        <f t="shared" si="1501"/>
        <v>Sydkorea</v>
      </c>
      <c r="GO426" s="100" t="str">
        <f t="shared" si="1501"/>
        <v>Sverige</v>
      </c>
      <c r="GP426" s="100" t="str">
        <f t="shared" si="1501"/>
        <v>Elfenbenskusten</v>
      </c>
      <c r="GQ426" s="100" t="str">
        <f t="shared" si="1501"/>
        <v>Uzbekistan</v>
      </c>
      <c r="GR426" s="42" t="str">
        <f t="shared" si="1334"/>
        <v/>
      </c>
      <c r="GS426" s="42"/>
      <c r="GT426" s="42"/>
      <c r="GU426" s="42"/>
      <c r="GV426" s="42"/>
      <c r="GW426" s="42"/>
      <c r="GX426" s="42"/>
    </row>
    <row r="427" spans="1:206" ht="14.25" customHeight="1" x14ac:dyDescent="0.35">
      <c r="A427" s="42"/>
      <c r="B427" s="43"/>
      <c r="C427" s="43"/>
      <c r="D427" s="43"/>
      <c r="E427" s="44"/>
      <c r="F427" s="43"/>
      <c r="G427" s="44"/>
      <c r="H427" s="44"/>
      <c r="I427" s="44"/>
      <c r="J427" s="57"/>
      <c r="K427" s="58"/>
      <c r="L427" s="158"/>
      <c r="M427" s="46"/>
      <c r="N427" s="46"/>
      <c r="O427" s="42"/>
      <c r="P427" s="42"/>
      <c r="Q427" s="42"/>
      <c r="R427" s="42"/>
      <c r="S427" s="42"/>
      <c r="T427" s="42"/>
      <c r="U427" s="42"/>
      <c r="V427" s="43"/>
      <c r="W427" s="42"/>
      <c r="X427" s="44"/>
      <c r="Y427" s="44"/>
      <c r="Z427" s="44"/>
      <c r="AA427" s="44"/>
      <c r="AB427" s="47"/>
      <c r="AC427" s="48"/>
      <c r="AD427" s="42"/>
      <c r="AE427" s="14"/>
      <c r="AF427" s="14"/>
      <c r="AG427" s="14"/>
      <c r="AH427" s="14"/>
      <c r="AI427" s="44"/>
      <c r="AJ427" s="44"/>
      <c r="AK427" s="44"/>
      <c r="AL427" s="57"/>
      <c r="AM427" s="58"/>
      <c r="AN427" s="49"/>
      <c r="AO427" s="49"/>
      <c r="AP427" s="49"/>
      <c r="AQ427" s="49"/>
      <c r="AR427" s="49"/>
      <c r="AS427" s="49"/>
      <c r="AT427" s="49"/>
      <c r="AU427" s="49"/>
      <c r="AV427" s="49"/>
      <c r="AW427" s="49"/>
      <c r="AX427" s="49"/>
      <c r="AY427" s="49"/>
      <c r="AZ427" s="49"/>
      <c r="BA427" s="49"/>
      <c r="BB427" s="49"/>
      <c r="BC427" s="49"/>
      <c r="BD427" s="49"/>
      <c r="BE427" s="49"/>
      <c r="BF427" s="49"/>
      <c r="BG427" s="49"/>
      <c r="BH427" s="49"/>
      <c r="BI427" s="49"/>
      <c r="BJ427" s="49"/>
      <c r="BK427" s="49"/>
      <c r="BL427" s="49"/>
      <c r="BM427" s="49"/>
      <c r="BN427" s="49"/>
      <c r="BO427" s="49"/>
      <c r="BP427" s="49"/>
      <c r="BQ427" s="49"/>
      <c r="BR427" s="14"/>
      <c r="BS427" s="14"/>
      <c r="BT427" s="14"/>
      <c r="BU427" s="49"/>
      <c r="BV427" s="49"/>
      <c r="BW427" s="49"/>
      <c r="BX427" s="49"/>
      <c r="BY427" s="49"/>
      <c r="BZ427" s="49"/>
      <c r="CA427" s="49"/>
      <c r="CB427" s="14"/>
      <c r="CC427" s="49"/>
      <c r="CD427" s="49"/>
      <c r="CE427" s="14"/>
      <c r="CF427" s="14"/>
      <c r="CG427" s="49"/>
      <c r="CH427" s="49"/>
      <c r="CI427" s="49"/>
      <c r="CJ427" s="49"/>
      <c r="CK427" s="49"/>
      <c r="CL427" s="49"/>
      <c r="CM427" s="49"/>
      <c r="CN427" s="49"/>
      <c r="CO427" s="49"/>
      <c r="CP427" s="49"/>
      <c r="CQ427" s="49"/>
      <c r="CR427" s="49"/>
      <c r="CS427" s="49"/>
      <c r="CT427" s="49"/>
      <c r="CU427" s="49"/>
      <c r="CV427" s="49"/>
      <c r="CW427" s="49"/>
      <c r="CX427" s="49"/>
      <c r="CY427" s="14"/>
      <c r="CZ427" s="14"/>
      <c r="DA427" s="49"/>
      <c r="DB427" s="49"/>
      <c r="DC427" s="49"/>
      <c r="DD427" s="49"/>
      <c r="DE427" s="49"/>
      <c r="DF427" s="49"/>
      <c r="DG427" s="49"/>
      <c r="DH427" s="49"/>
      <c r="DI427" s="49"/>
      <c r="DJ427" s="14"/>
      <c r="DK427" s="14"/>
      <c r="DL427" s="14"/>
      <c r="DM427" s="14"/>
      <c r="DN427" s="14"/>
      <c r="DO427" s="14"/>
      <c r="DP427" s="14"/>
      <c r="DQ427" s="14"/>
      <c r="DR427" s="14"/>
      <c r="DS427" s="14"/>
      <c r="DT427" s="49"/>
      <c r="DU427" s="49"/>
      <c r="DV427" s="49"/>
      <c r="DW427" s="49"/>
      <c r="DX427" s="49"/>
      <c r="DY427" s="49"/>
      <c r="DZ427" s="49"/>
      <c r="EA427" s="49"/>
      <c r="EB427" s="49"/>
      <c r="EC427" s="49"/>
      <c r="ED427" s="49"/>
      <c r="EE427" s="49"/>
      <c r="EF427" s="49"/>
      <c r="EG427" s="49"/>
      <c r="EH427" s="49"/>
      <c r="EI427" s="49"/>
      <c r="EJ427" s="49"/>
      <c r="EK427" s="49"/>
      <c r="EL427" s="49"/>
      <c r="EM427" s="14"/>
      <c r="EN427" s="49"/>
      <c r="EO427" s="49"/>
      <c r="EP427" s="49"/>
      <c r="EQ427" s="49"/>
      <c r="ER427" s="49"/>
      <c r="ES427" s="49"/>
      <c r="ET427" s="49"/>
      <c r="EU427" s="49"/>
      <c r="EV427" s="49"/>
      <c r="EW427" s="49"/>
      <c r="EX427" s="49"/>
      <c r="EY427" s="49"/>
      <c r="EZ427" s="49"/>
      <c r="FA427" s="49"/>
      <c r="FB427" s="49"/>
      <c r="FC427" s="49"/>
      <c r="FD427" s="49"/>
      <c r="FE427" s="49"/>
      <c r="FF427" s="49"/>
      <c r="FG427" s="14"/>
      <c r="FH427" s="49"/>
      <c r="FI427" s="49"/>
      <c r="FJ427" s="14"/>
      <c r="FK427" s="42"/>
      <c r="FL427" s="42"/>
      <c r="FM427" s="42"/>
      <c r="FN427" s="42"/>
      <c r="FO427" s="42"/>
      <c r="FP427" s="42"/>
      <c r="FQ427" s="42"/>
      <c r="FR427" s="42"/>
      <c r="FS427" s="42"/>
      <c r="FT427" s="42"/>
      <c r="FU427" s="42"/>
      <c r="FV427" s="42"/>
      <c r="FW427" s="42"/>
      <c r="FX427" s="42"/>
      <c r="FY427" s="42"/>
      <c r="FZ427" s="44">
        <v>425</v>
      </c>
      <c r="GA427" s="44" t="str">
        <f t="shared" si="1332"/>
        <v>HGBCAFEJ</v>
      </c>
      <c r="GB427" s="44" t="s">
        <v>160</v>
      </c>
      <c r="GC427" s="44" t="s">
        <v>149</v>
      </c>
      <c r="GD427" s="44" t="s">
        <v>146</v>
      </c>
      <c r="GE427" s="44" t="s">
        <v>163</v>
      </c>
      <c r="GF427" s="44" t="s">
        <v>145</v>
      </c>
      <c r="GG427" s="44" t="s">
        <v>109</v>
      </c>
      <c r="GH427" s="44" t="s">
        <v>148</v>
      </c>
      <c r="GI427" s="44" t="s">
        <v>159</v>
      </c>
      <c r="GJ427" s="100" t="str">
        <f t="shared" ref="GJ427:GQ427" si="1502">VLOOKUP(GB427,$FM$3:$FN$15,2,FALSE)</f>
        <v>Saudiarabien</v>
      </c>
      <c r="GK427" s="100" t="str">
        <f t="shared" si="1502"/>
        <v>Iran</v>
      </c>
      <c r="GL427" s="100" t="str">
        <f t="shared" si="1502"/>
        <v>Qatar</v>
      </c>
      <c r="GM427" s="100" t="str">
        <f t="shared" si="1502"/>
        <v>Haiti</v>
      </c>
      <c r="GN427" s="100" t="str">
        <f t="shared" si="1502"/>
        <v>Sydkorea</v>
      </c>
      <c r="GO427" s="100" t="str">
        <f t="shared" si="1502"/>
        <v>Sverige</v>
      </c>
      <c r="GP427" s="100" t="str">
        <f t="shared" si="1502"/>
        <v>Elfenbenskusten</v>
      </c>
      <c r="GQ427" s="100" t="str">
        <f t="shared" si="1502"/>
        <v>Österrike</v>
      </c>
      <c r="GR427" s="42" t="str">
        <f t="shared" si="1334"/>
        <v/>
      </c>
      <c r="GS427" s="42"/>
      <c r="GT427" s="42"/>
      <c r="GU427" s="42"/>
      <c r="GV427" s="42"/>
      <c r="GW427" s="42"/>
      <c r="GX427" s="42"/>
    </row>
    <row r="428" spans="1:206" ht="14.25" customHeight="1" x14ac:dyDescent="0.35">
      <c r="A428" s="42"/>
      <c r="B428" s="43"/>
      <c r="C428" s="43"/>
      <c r="D428" s="43"/>
      <c r="E428" s="44"/>
      <c r="F428" s="43"/>
      <c r="G428" s="44"/>
      <c r="H428" s="44"/>
      <c r="I428" s="44"/>
      <c r="J428" s="57"/>
      <c r="K428" s="58"/>
      <c r="L428" s="158"/>
      <c r="M428" s="46"/>
      <c r="N428" s="46"/>
      <c r="O428" s="42"/>
      <c r="P428" s="42"/>
      <c r="Q428" s="42"/>
      <c r="R428" s="42"/>
      <c r="S428" s="42"/>
      <c r="T428" s="42"/>
      <c r="U428" s="42"/>
      <c r="V428" s="43"/>
      <c r="W428" s="42"/>
      <c r="X428" s="44"/>
      <c r="Y428" s="44"/>
      <c r="Z428" s="44"/>
      <c r="AA428" s="44"/>
      <c r="AB428" s="47"/>
      <c r="AC428" s="48"/>
      <c r="AD428" s="42"/>
      <c r="AE428" s="14"/>
      <c r="AF428" s="14"/>
      <c r="AG428" s="14"/>
      <c r="AH428" s="14"/>
      <c r="AI428" s="44"/>
      <c r="AJ428" s="44"/>
      <c r="AK428" s="44"/>
      <c r="AL428" s="57"/>
      <c r="AM428" s="58"/>
      <c r="AN428" s="49"/>
      <c r="AO428" s="49"/>
      <c r="AP428" s="49"/>
      <c r="AQ428" s="49"/>
      <c r="AR428" s="49"/>
      <c r="AS428" s="49"/>
      <c r="AT428" s="49"/>
      <c r="AU428" s="49"/>
      <c r="AV428" s="49"/>
      <c r="AW428" s="49"/>
      <c r="AX428" s="49"/>
      <c r="AY428" s="49"/>
      <c r="AZ428" s="49"/>
      <c r="BA428" s="49"/>
      <c r="BB428" s="49"/>
      <c r="BC428" s="49"/>
      <c r="BD428" s="49"/>
      <c r="BE428" s="49"/>
      <c r="BF428" s="49"/>
      <c r="BG428" s="49"/>
      <c r="BH428" s="49"/>
      <c r="BI428" s="49"/>
      <c r="BJ428" s="49"/>
      <c r="BK428" s="49"/>
      <c r="BL428" s="49"/>
      <c r="BM428" s="49"/>
      <c r="BN428" s="49"/>
      <c r="BO428" s="49"/>
      <c r="BP428" s="49"/>
      <c r="BQ428" s="49"/>
      <c r="BR428" s="14"/>
      <c r="BS428" s="14"/>
      <c r="BT428" s="14"/>
      <c r="BU428" s="49"/>
      <c r="BV428" s="49"/>
      <c r="BW428" s="49"/>
      <c r="BX428" s="49"/>
      <c r="BY428" s="49"/>
      <c r="BZ428" s="49"/>
      <c r="CA428" s="49"/>
      <c r="CB428" s="14"/>
      <c r="CC428" s="49"/>
      <c r="CD428" s="49"/>
      <c r="CE428" s="14"/>
      <c r="CF428" s="14"/>
      <c r="CG428" s="49"/>
      <c r="CH428" s="49"/>
      <c r="CI428" s="49"/>
      <c r="CJ428" s="49"/>
      <c r="CK428" s="49"/>
      <c r="CL428" s="49"/>
      <c r="CM428" s="49"/>
      <c r="CN428" s="49"/>
      <c r="CO428" s="49"/>
      <c r="CP428" s="49"/>
      <c r="CQ428" s="49"/>
      <c r="CR428" s="49"/>
      <c r="CS428" s="49"/>
      <c r="CT428" s="49"/>
      <c r="CU428" s="49"/>
      <c r="CV428" s="49"/>
      <c r="CW428" s="49"/>
      <c r="CX428" s="49"/>
      <c r="CY428" s="14"/>
      <c r="CZ428" s="14"/>
      <c r="DA428" s="49"/>
      <c r="DB428" s="49"/>
      <c r="DC428" s="49"/>
      <c r="DD428" s="49"/>
      <c r="DE428" s="49"/>
      <c r="DF428" s="49"/>
      <c r="DG428" s="49"/>
      <c r="DH428" s="49"/>
      <c r="DI428" s="49"/>
      <c r="DJ428" s="14"/>
      <c r="DK428" s="14"/>
      <c r="DL428" s="14"/>
      <c r="DM428" s="14"/>
      <c r="DN428" s="14"/>
      <c r="DO428" s="14"/>
      <c r="DP428" s="14"/>
      <c r="DQ428" s="14"/>
      <c r="DR428" s="14"/>
      <c r="DS428" s="14"/>
      <c r="DT428" s="49"/>
      <c r="DU428" s="49"/>
      <c r="DV428" s="49"/>
      <c r="DW428" s="49"/>
      <c r="DX428" s="49"/>
      <c r="DY428" s="49"/>
      <c r="DZ428" s="49"/>
      <c r="EA428" s="49"/>
      <c r="EB428" s="49"/>
      <c r="EC428" s="49"/>
      <c r="ED428" s="49"/>
      <c r="EE428" s="49"/>
      <c r="EF428" s="49"/>
      <c r="EG428" s="49"/>
      <c r="EH428" s="49"/>
      <c r="EI428" s="49"/>
      <c r="EJ428" s="49"/>
      <c r="EK428" s="49"/>
      <c r="EL428" s="49"/>
      <c r="EM428" s="14"/>
      <c r="EN428" s="49"/>
      <c r="EO428" s="49"/>
      <c r="EP428" s="49"/>
      <c r="EQ428" s="49"/>
      <c r="ER428" s="49"/>
      <c r="ES428" s="49"/>
      <c r="ET428" s="49"/>
      <c r="EU428" s="49"/>
      <c r="EV428" s="49"/>
      <c r="EW428" s="49"/>
      <c r="EX428" s="49"/>
      <c r="EY428" s="49"/>
      <c r="EZ428" s="49"/>
      <c r="FA428" s="49"/>
      <c r="FB428" s="49"/>
      <c r="FC428" s="49"/>
      <c r="FD428" s="49"/>
      <c r="FE428" s="49"/>
      <c r="FF428" s="49"/>
      <c r="FG428" s="14"/>
      <c r="FH428" s="49"/>
      <c r="FI428" s="49"/>
      <c r="FJ428" s="14"/>
      <c r="FK428" s="42"/>
      <c r="FL428" s="42"/>
      <c r="FM428" s="42"/>
      <c r="FN428" s="42"/>
      <c r="FO428" s="42"/>
      <c r="FP428" s="42"/>
      <c r="FQ428" s="42"/>
      <c r="FR428" s="42"/>
      <c r="FS428" s="42"/>
      <c r="FT428" s="42"/>
      <c r="FU428" s="42"/>
      <c r="FV428" s="42"/>
      <c r="FW428" s="42"/>
      <c r="FX428" s="42"/>
      <c r="FY428" s="42"/>
      <c r="FZ428" s="44">
        <v>426</v>
      </c>
      <c r="GA428" s="44" t="str">
        <f t="shared" si="1332"/>
        <v>HGBCAFEI</v>
      </c>
      <c r="GB428" s="44" t="s">
        <v>160</v>
      </c>
      <c r="GC428" s="44" t="s">
        <v>149</v>
      </c>
      <c r="GD428" s="44" t="s">
        <v>146</v>
      </c>
      <c r="GE428" s="44" t="s">
        <v>163</v>
      </c>
      <c r="GF428" s="44" t="s">
        <v>145</v>
      </c>
      <c r="GG428" s="44" t="s">
        <v>109</v>
      </c>
      <c r="GH428" s="44" t="s">
        <v>148</v>
      </c>
      <c r="GI428" s="44" t="s">
        <v>150</v>
      </c>
      <c r="GJ428" s="100" t="str">
        <f t="shared" ref="GJ428:GQ428" si="1503">VLOOKUP(GB428,$FM$3:$FN$15,2,FALSE)</f>
        <v>Saudiarabien</v>
      </c>
      <c r="GK428" s="100" t="str">
        <f t="shared" si="1503"/>
        <v>Iran</v>
      </c>
      <c r="GL428" s="100" t="str">
        <f t="shared" si="1503"/>
        <v>Qatar</v>
      </c>
      <c r="GM428" s="100" t="str">
        <f t="shared" si="1503"/>
        <v>Haiti</v>
      </c>
      <c r="GN428" s="100" t="str">
        <f t="shared" si="1503"/>
        <v>Sydkorea</v>
      </c>
      <c r="GO428" s="100" t="str">
        <f t="shared" si="1503"/>
        <v>Sverige</v>
      </c>
      <c r="GP428" s="100" t="str">
        <f t="shared" si="1503"/>
        <v>Elfenbenskusten</v>
      </c>
      <c r="GQ428" s="100" t="str">
        <f t="shared" si="1503"/>
        <v>Irak</v>
      </c>
      <c r="GR428" s="42" t="str">
        <f t="shared" si="1334"/>
        <v/>
      </c>
      <c r="GS428" s="42"/>
      <c r="GT428" s="42"/>
      <c r="GU428" s="42"/>
      <c r="GV428" s="42"/>
      <c r="GW428" s="42"/>
      <c r="GX428" s="42"/>
    </row>
    <row r="429" spans="1:206" ht="14.25" customHeight="1" x14ac:dyDescent="0.35">
      <c r="A429" s="42"/>
      <c r="B429" s="43"/>
      <c r="C429" s="43"/>
      <c r="D429" s="43"/>
      <c r="E429" s="44"/>
      <c r="F429" s="43"/>
      <c r="G429" s="44"/>
      <c r="H429" s="44"/>
      <c r="I429" s="44"/>
      <c r="J429" s="57"/>
      <c r="K429" s="58"/>
      <c r="L429" s="158"/>
      <c r="M429" s="46"/>
      <c r="N429" s="46"/>
      <c r="O429" s="42"/>
      <c r="P429" s="42"/>
      <c r="Q429" s="42"/>
      <c r="R429" s="42"/>
      <c r="S429" s="42"/>
      <c r="T429" s="42"/>
      <c r="U429" s="42"/>
      <c r="V429" s="43"/>
      <c r="W429" s="42"/>
      <c r="X429" s="44"/>
      <c r="Y429" s="44"/>
      <c r="Z429" s="44"/>
      <c r="AA429" s="44"/>
      <c r="AB429" s="47"/>
      <c r="AC429" s="48"/>
      <c r="AD429" s="42"/>
      <c r="AE429" s="14"/>
      <c r="AF429" s="14"/>
      <c r="AG429" s="14"/>
      <c r="AH429" s="14"/>
      <c r="AI429" s="44"/>
      <c r="AJ429" s="44"/>
      <c r="AK429" s="44"/>
      <c r="AL429" s="57"/>
      <c r="AM429" s="58"/>
      <c r="AN429" s="49"/>
      <c r="AO429" s="49"/>
      <c r="AP429" s="49"/>
      <c r="AQ429" s="49"/>
      <c r="AR429" s="49"/>
      <c r="AS429" s="49"/>
      <c r="AT429" s="49"/>
      <c r="AU429" s="49"/>
      <c r="AV429" s="49"/>
      <c r="AW429" s="49"/>
      <c r="AX429" s="49"/>
      <c r="AY429" s="49"/>
      <c r="AZ429" s="49"/>
      <c r="BA429" s="49"/>
      <c r="BB429" s="49"/>
      <c r="BC429" s="49"/>
      <c r="BD429" s="49"/>
      <c r="BE429" s="49"/>
      <c r="BF429" s="49"/>
      <c r="BG429" s="49"/>
      <c r="BH429" s="49"/>
      <c r="BI429" s="49"/>
      <c r="BJ429" s="49"/>
      <c r="BK429" s="49"/>
      <c r="BL429" s="49"/>
      <c r="BM429" s="49"/>
      <c r="BN429" s="49"/>
      <c r="BO429" s="49"/>
      <c r="BP429" s="49"/>
      <c r="BQ429" s="49"/>
      <c r="BR429" s="14"/>
      <c r="BS429" s="14"/>
      <c r="BT429" s="14"/>
      <c r="BU429" s="49"/>
      <c r="BV429" s="49"/>
      <c r="BW429" s="49"/>
      <c r="BX429" s="49"/>
      <c r="BY429" s="49"/>
      <c r="BZ429" s="49"/>
      <c r="CA429" s="49"/>
      <c r="CB429" s="14"/>
      <c r="CC429" s="49"/>
      <c r="CD429" s="49"/>
      <c r="CE429" s="14"/>
      <c r="CF429" s="14"/>
      <c r="CG429" s="49"/>
      <c r="CH429" s="49"/>
      <c r="CI429" s="49"/>
      <c r="CJ429" s="49"/>
      <c r="CK429" s="49"/>
      <c r="CL429" s="49"/>
      <c r="CM429" s="49"/>
      <c r="CN429" s="49"/>
      <c r="CO429" s="49"/>
      <c r="CP429" s="49"/>
      <c r="CQ429" s="49"/>
      <c r="CR429" s="49"/>
      <c r="CS429" s="49"/>
      <c r="CT429" s="49"/>
      <c r="CU429" s="49"/>
      <c r="CV429" s="49"/>
      <c r="CW429" s="49"/>
      <c r="CX429" s="49"/>
      <c r="CY429" s="14"/>
      <c r="CZ429" s="14"/>
      <c r="DA429" s="49"/>
      <c r="DB429" s="49"/>
      <c r="DC429" s="49"/>
      <c r="DD429" s="49"/>
      <c r="DE429" s="49"/>
      <c r="DF429" s="49"/>
      <c r="DG429" s="49"/>
      <c r="DH429" s="49"/>
      <c r="DI429" s="49"/>
      <c r="DJ429" s="14"/>
      <c r="DK429" s="14"/>
      <c r="DL429" s="14"/>
      <c r="DM429" s="14"/>
      <c r="DN429" s="14"/>
      <c r="DO429" s="14"/>
      <c r="DP429" s="14"/>
      <c r="DQ429" s="14"/>
      <c r="DR429" s="14"/>
      <c r="DS429" s="14"/>
      <c r="DT429" s="49"/>
      <c r="DU429" s="49"/>
      <c r="DV429" s="49"/>
      <c r="DW429" s="49"/>
      <c r="DX429" s="49"/>
      <c r="DY429" s="49"/>
      <c r="DZ429" s="49"/>
      <c r="EA429" s="49"/>
      <c r="EB429" s="49"/>
      <c r="EC429" s="49"/>
      <c r="ED429" s="49"/>
      <c r="EE429" s="49"/>
      <c r="EF429" s="49"/>
      <c r="EG429" s="49"/>
      <c r="EH429" s="49"/>
      <c r="EI429" s="49"/>
      <c r="EJ429" s="49"/>
      <c r="EK429" s="49"/>
      <c r="EL429" s="49"/>
      <c r="EM429" s="14"/>
      <c r="EN429" s="49"/>
      <c r="EO429" s="49"/>
      <c r="EP429" s="49"/>
      <c r="EQ429" s="49"/>
      <c r="ER429" s="49"/>
      <c r="ES429" s="49"/>
      <c r="ET429" s="49"/>
      <c r="EU429" s="49"/>
      <c r="EV429" s="49"/>
      <c r="EW429" s="49"/>
      <c r="EX429" s="49"/>
      <c r="EY429" s="49"/>
      <c r="EZ429" s="49"/>
      <c r="FA429" s="49"/>
      <c r="FB429" s="49"/>
      <c r="FC429" s="49"/>
      <c r="FD429" s="49"/>
      <c r="FE429" s="49"/>
      <c r="FF429" s="49"/>
      <c r="FG429" s="14"/>
      <c r="FH429" s="49"/>
      <c r="FI429" s="49"/>
      <c r="FJ429" s="14"/>
      <c r="FK429" s="42"/>
      <c r="FL429" s="42"/>
      <c r="FM429" s="42"/>
      <c r="FN429" s="42"/>
      <c r="FO429" s="42"/>
      <c r="FP429" s="42"/>
      <c r="FQ429" s="42"/>
      <c r="FR429" s="42"/>
      <c r="FS429" s="42"/>
      <c r="FT429" s="42"/>
      <c r="FU429" s="42"/>
      <c r="FV429" s="42"/>
      <c r="FW429" s="42"/>
      <c r="FX429" s="42"/>
      <c r="FY429" s="42"/>
      <c r="FZ429" s="44">
        <v>427</v>
      </c>
      <c r="GA429" s="44" t="str">
        <f t="shared" si="1332"/>
        <v>IJBCADLK</v>
      </c>
      <c r="GB429" s="44" t="s">
        <v>150</v>
      </c>
      <c r="GC429" s="44" t="s">
        <v>159</v>
      </c>
      <c r="GD429" s="44" t="s">
        <v>146</v>
      </c>
      <c r="GE429" s="44" t="s">
        <v>163</v>
      </c>
      <c r="GF429" s="44" t="s">
        <v>145</v>
      </c>
      <c r="GG429" s="44" t="s">
        <v>147</v>
      </c>
      <c r="GH429" s="44" t="s">
        <v>152</v>
      </c>
      <c r="GI429" s="44" t="s">
        <v>151</v>
      </c>
      <c r="GJ429" s="100" t="str">
        <f t="shared" ref="GJ429:GQ429" si="1504">VLOOKUP(GB429,$FM$3:$FN$15,2,FALSE)</f>
        <v>Irak</v>
      </c>
      <c r="GK429" s="100" t="str">
        <f t="shared" si="1504"/>
        <v>Österrike</v>
      </c>
      <c r="GL429" s="100" t="str">
        <f t="shared" si="1504"/>
        <v>Qatar</v>
      </c>
      <c r="GM429" s="100" t="str">
        <f t="shared" si="1504"/>
        <v>Haiti</v>
      </c>
      <c r="GN429" s="100" t="str">
        <f t="shared" si="1504"/>
        <v>Sydkorea</v>
      </c>
      <c r="GO429" s="100" t="str">
        <f t="shared" si="1504"/>
        <v>Australien</v>
      </c>
      <c r="GP429" s="100" t="str">
        <f t="shared" si="1504"/>
        <v>Ghana</v>
      </c>
      <c r="GQ429" s="100" t="str">
        <f t="shared" si="1504"/>
        <v>Uzbekistan</v>
      </c>
      <c r="GR429" s="42" t="str">
        <f t="shared" si="1334"/>
        <v/>
      </c>
      <c r="GS429" s="42"/>
      <c r="GT429" s="42"/>
      <c r="GU429" s="42"/>
      <c r="GV429" s="42"/>
      <c r="GW429" s="42"/>
      <c r="GX429" s="42"/>
    </row>
    <row r="430" spans="1:206" ht="14.25" customHeight="1" x14ac:dyDescent="0.35">
      <c r="A430" s="42"/>
      <c r="B430" s="43"/>
      <c r="C430" s="43"/>
      <c r="D430" s="43"/>
      <c r="E430" s="44"/>
      <c r="F430" s="43"/>
      <c r="G430" s="44"/>
      <c r="H430" s="44"/>
      <c r="I430" s="44"/>
      <c r="J430" s="57"/>
      <c r="K430" s="58"/>
      <c r="L430" s="158"/>
      <c r="M430" s="46"/>
      <c r="N430" s="46"/>
      <c r="O430" s="42"/>
      <c r="P430" s="42"/>
      <c r="Q430" s="42"/>
      <c r="R430" s="42"/>
      <c r="S430" s="42"/>
      <c r="T430" s="42"/>
      <c r="U430" s="42"/>
      <c r="V430" s="43"/>
      <c r="W430" s="42"/>
      <c r="X430" s="44"/>
      <c r="Y430" s="44"/>
      <c r="Z430" s="44"/>
      <c r="AA430" s="44"/>
      <c r="AB430" s="47"/>
      <c r="AC430" s="48"/>
      <c r="AD430" s="42"/>
      <c r="AE430" s="14"/>
      <c r="AF430" s="14"/>
      <c r="AG430" s="14"/>
      <c r="AH430" s="14"/>
      <c r="AI430" s="44"/>
      <c r="AJ430" s="44"/>
      <c r="AK430" s="44"/>
      <c r="AL430" s="57"/>
      <c r="AM430" s="58"/>
      <c r="AN430" s="49"/>
      <c r="AO430" s="49"/>
      <c r="AP430" s="49"/>
      <c r="AQ430" s="49"/>
      <c r="AR430" s="49"/>
      <c r="AS430" s="49"/>
      <c r="AT430" s="49"/>
      <c r="AU430" s="49"/>
      <c r="AV430" s="49"/>
      <c r="AW430" s="49"/>
      <c r="AX430" s="49"/>
      <c r="AY430" s="49"/>
      <c r="AZ430" s="49"/>
      <c r="BA430" s="49"/>
      <c r="BB430" s="49"/>
      <c r="BC430" s="49"/>
      <c r="BD430" s="49"/>
      <c r="BE430" s="49"/>
      <c r="BF430" s="49"/>
      <c r="BG430" s="49"/>
      <c r="BH430" s="49"/>
      <c r="BI430" s="49"/>
      <c r="BJ430" s="49"/>
      <c r="BK430" s="49"/>
      <c r="BL430" s="49"/>
      <c r="BM430" s="49"/>
      <c r="BN430" s="49"/>
      <c r="BO430" s="49"/>
      <c r="BP430" s="49"/>
      <c r="BQ430" s="49"/>
      <c r="BR430" s="14"/>
      <c r="BS430" s="14"/>
      <c r="BT430" s="14"/>
      <c r="BU430" s="49"/>
      <c r="BV430" s="49"/>
      <c r="BW430" s="49"/>
      <c r="BX430" s="49"/>
      <c r="BY430" s="49"/>
      <c r="BZ430" s="49"/>
      <c r="CA430" s="49"/>
      <c r="CB430" s="14"/>
      <c r="CC430" s="49"/>
      <c r="CD430" s="49"/>
      <c r="CE430" s="14"/>
      <c r="CF430" s="14"/>
      <c r="CG430" s="49"/>
      <c r="CH430" s="49"/>
      <c r="CI430" s="49"/>
      <c r="CJ430" s="49"/>
      <c r="CK430" s="49"/>
      <c r="CL430" s="49"/>
      <c r="CM430" s="49"/>
      <c r="CN430" s="49"/>
      <c r="CO430" s="49"/>
      <c r="CP430" s="49"/>
      <c r="CQ430" s="49"/>
      <c r="CR430" s="49"/>
      <c r="CS430" s="49"/>
      <c r="CT430" s="49"/>
      <c r="CU430" s="49"/>
      <c r="CV430" s="49"/>
      <c r="CW430" s="49"/>
      <c r="CX430" s="49"/>
      <c r="CY430" s="14"/>
      <c r="CZ430" s="14"/>
      <c r="DA430" s="49"/>
      <c r="DB430" s="49"/>
      <c r="DC430" s="49"/>
      <c r="DD430" s="49"/>
      <c r="DE430" s="49"/>
      <c r="DF430" s="49"/>
      <c r="DG430" s="49"/>
      <c r="DH430" s="49"/>
      <c r="DI430" s="49"/>
      <c r="DJ430" s="14"/>
      <c r="DK430" s="14"/>
      <c r="DL430" s="14"/>
      <c r="DM430" s="14"/>
      <c r="DN430" s="14"/>
      <c r="DO430" s="14"/>
      <c r="DP430" s="14"/>
      <c r="DQ430" s="14"/>
      <c r="DR430" s="14"/>
      <c r="DS430" s="14"/>
      <c r="DT430" s="49"/>
      <c r="DU430" s="49"/>
      <c r="DV430" s="49"/>
      <c r="DW430" s="49"/>
      <c r="DX430" s="49"/>
      <c r="DY430" s="49"/>
      <c r="DZ430" s="49"/>
      <c r="EA430" s="49"/>
      <c r="EB430" s="49"/>
      <c r="EC430" s="49"/>
      <c r="ED430" s="49"/>
      <c r="EE430" s="49"/>
      <c r="EF430" s="49"/>
      <c r="EG430" s="49"/>
      <c r="EH430" s="49"/>
      <c r="EI430" s="49"/>
      <c r="EJ430" s="49"/>
      <c r="EK430" s="49"/>
      <c r="EL430" s="49"/>
      <c r="EM430" s="14"/>
      <c r="EN430" s="49"/>
      <c r="EO430" s="49"/>
      <c r="EP430" s="49"/>
      <c r="EQ430" s="49"/>
      <c r="ER430" s="49"/>
      <c r="ES430" s="49"/>
      <c r="ET430" s="49"/>
      <c r="EU430" s="49"/>
      <c r="EV430" s="49"/>
      <c r="EW430" s="49"/>
      <c r="EX430" s="49"/>
      <c r="EY430" s="49"/>
      <c r="EZ430" s="49"/>
      <c r="FA430" s="49"/>
      <c r="FB430" s="49"/>
      <c r="FC430" s="49"/>
      <c r="FD430" s="49"/>
      <c r="FE430" s="49"/>
      <c r="FF430" s="49"/>
      <c r="FG430" s="14"/>
      <c r="FH430" s="49"/>
      <c r="FI430" s="49"/>
      <c r="FJ430" s="14"/>
      <c r="FK430" s="42"/>
      <c r="FL430" s="42"/>
      <c r="FM430" s="42"/>
      <c r="FN430" s="42"/>
      <c r="FO430" s="42"/>
      <c r="FP430" s="42"/>
      <c r="FQ430" s="42"/>
      <c r="FR430" s="42"/>
      <c r="FS430" s="42"/>
      <c r="FT430" s="42"/>
      <c r="FU430" s="42"/>
      <c r="FV430" s="42"/>
      <c r="FW430" s="42"/>
      <c r="FX430" s="42"/>
      <c r="FY430" s="42"/>
      <c r="FZ430" s="44">
        <v>428</v>
      </c>
      <c r="GA430" s="44" t="str">
        <f t="shared" si="1332"/>
        <v>HJBCADLK</v>
      </c>
      <c r="GB430" s="44" t="s">
        <v>160</v>
      </c>
      <c r="GC430" s="44" t="s">
        <v>159</v>
      </c>
      <c r="GD430" s="44" t="s">
        <v>146</v>
      </c>
      <c r="GE430" s="44" t="s">
        <v>163</v>
      </c>
      <c r="GF430" s="44" t="s">
        <v>145</v>
      </c>
      <c r="GG430" s="44" t="s">
        <v>147</v>
      </c>
      <c r="GH430" s="44" t="s">
        <v>152</v>
      </c>
      <c r="GI430" s="44" t="s">
        <v>151</v>
      </c>
      <c r="GJ430" s="100" t="str">
        <f t="shared" ref="GJ430:GQ430" si="1505">VLOOKUP(GB430,$FM$3:$FN$15,2,FALSE)</f>
        <v>Saudiarabien</v>
      </c>
      <c r="GK430" s="100" t="str">
        <f t="shared" si="1505"/>
        <v>Österrike</v>
      </c>
      <c r="GL430" s="100" t="str">
        <f t="shared" si="1505"/>
        <v>Qatar</v>
      </c>
      <c r="GM430" s="100" t="str">
        <f t="shared" si="1505"/>
        <v>Haiti</v>
      </c>
      <c r="GN430" s="100" t="str">
        <f t="shared" si="1505"/>
        <v>Sydkorea</v>
      </c>
      <c r="GO430" s="100" t="str">
        <f t="shared" si="1505"/>
        <v>Australien</v>
      </c>
      <c r="GP430" s="100" t="str">
        <f t="shared" si="1505"/>
        <v>Ghana</v>
      </c>
      <c r="GQ430" s="100" t="str">
        <f t="shared" si="1505"/>
        <v>Uzbekistan</v>
      </c>
      <c r="GR430" s="42" t="str">
        <f t="shared" si="1334"/>
        <v/>
      </c>
      <c r="GS430" s="42"/>
      <c r="GT430" s="42"/>
      <c r="GU430" s="42"/>
      <c r="GV430" s="42"/>
      <c r="GW430" s="42"/>
      <c r="GX430" s="42"/>
    </row>
    <row r="431" spans="1:206" ht="14.25" customHeight="1" x14ac:dyDescent="0.35">
      <c r="A431" s="42"/>
      <c r="B431" s="43"/>
      <c r="C431" s="43"/>
      <c r="D431" s="43"/>
      <c r="E431" s="44"/>
      <c r="F431" s="43"/>
      <c r="G431" s="44"/>
      <c r="H431" s="44"/>
      <c r="I431" s="44"/>
      <c r="J431" s="57"/>
      <c r="K431" s="58"/>
      <c r="L431" s="158"/>
      <c r="M431" s="46"/>
      <c r="N431" s="46"/>
      <c r="O431" s="42"/>
      <c r="P431" s="42"/>
      <c r="Q431" s="42"/>
      <c r="R431" s="42"/>
      <c r="S431" s="42"/>
      <c r="T431" s="42"/>
      <c r="U431" s="42"/>
      <c r="V431" s="43"/>
      <c r="W431" s="42"/>
      <c r="X431" s="44"/>
      <c r="Y431" s="44"/>
      <c r="Z431" s="44"/>
      <c r="AA431" s="44"/>
      <c r="AB431" s="47"/>
      <c r="AC431" s="48"/>
      <c r="AD431" s="42"/>
      <c r="AE431" s="14"/>
      <c r="AF431" s="14"/>
      <c r="AG431" s="14"/>
      <c r="AH431" s="14"/>
      <c r="AI431" s="44"/>
      <c r="AJ431" s="44"/>
      <c r="AK431" s="44"/>
      <c r="AL431" s="57"/>
      <c r="AM431" s="58"/>
      <c r="AN431" s="49"/>
      <c r="AO431" s="49"/>
      <c r="AP431" s="49"/>
      <c r="AQ431" s="49"/>
      <c r="AR431" s="49"/>
      <c r="AS431" s="49"/>
      <c r="AT431" s="49"/>
      <c r="AU431" s="49"/>
      <c r="AV431" s="49"/>
      <c r="AW431" s="49"/>
      <c r="AX431" s="49"/>
      <c r="AY431" s="49"/>
      <c r="AZ431" s="49"/>
      <c r="BA431" s="49"/>
      <c r="BB431" s="49"/>
      <c r="BC431" s="49"/>
      <c r="BD431" s="49"/>
      <c r="BE431" s="49"/>
      <c r="BF431" s="49"/>
      <c r="BG431" s="49"/>
      <c r="BH431" s="49"/>
      <c r="BI431" s="49"/>
      <c r="BJ431" s="49"/>
      <c r="BK431" s="49"/>
      <c r="BL431" s="49"/>
      <c r="BM431" s="49"/>
      <c r="BN431" s="49"/>
      <c r="BO431" s="49"/>
      <c r="BP431" s="49"/>
      <c r="BQ431" s="49"/>
      <c r="BR431" s="14"/>
      <c r="BS431" s="14"/>
      <c r="BT431" s="14"/>
      <c r="BU431" s="49"/>
      <c r="BV431" s="49"/>
      <c r="BW431" s="49"/>
      <c r="BX431" s="49"/>
      <c r="BY431" s="49"/>
      <c r="BZ431" s="49"/>
      <c r="CA431" s="49"/>
      <c r="CB431" s="14"/>
      <c r="CC431" s="49"/>
      <c r="CD431" s="49"/>
      <c r="CE431" s="14"/>
      <c r="CF431" s="14"/>
      <c r="CG431" s="49"/>
      <c r="CH431" s="49"/>
      <c r="CI431" s="49"/>
      <c r="CJ431" s="49"/>
      <c r="CK431" s="49"/>
      <c r="CL431" s="49"/>
      <c r="CM431" s="49"/>
      <c r="CN431" s="49"/>
      <c r="CO431" s="49"/>
      <c r="CP431" s="49"/>
      <c r="CQ431" s="49"/>
      <c r="CR431" s="49"/>
      <c r="CS431" s="49"/>
      <c r="CT431" s="49"/>
      <c r="CU431" s="49"/>
      <c r="CV431" s="49"/>
      <c r="CW431" s="49"/>
      <c r="CX431" s="49"/>
      <c r="CY431" s="14"/>
      <c r="CZ431" s="14"/>
      <c r="DA431" s="49"/>
      <c r="DB431" s="49"/>
      <c r="DC431" s="49"/>
      <c r="DD431" s="49"/>
      <c r="DE431" s="49"/>
      <c r="DF431" s="49"/>
      <c r="DG431" s="49"/>
      <c r="DH431" s="49"/>
      <c r="DI431" s="49"/>
      <c r="DJ431" s="14"/>
      <c r="DK431" s="14"/>
      <c r="DL431" s="14"/>
      <c r="DM431" s="14"/>
      <c r="DN431" s="14"/>
      <c r="DO431" s="14"/>
      <c r="DP431" s="14"/>
      <c r="DQ431" s="14"/>
      <c r="DR431" s="14"/>
      <c r="DS431" s="14"/>
      <c r="DT431" s="49"/>
      <c r="DU431" s="49"/>
      <c r="DV431" s="49"/>
      <c r="DW431" s="49"/>
      <c r="DX431" s="49"/>
      <c r="DY431" s="49"/>
      <c r="DZ431" s="49"/>
      <c r="EA431" s="49"/>
      <c r="EB431" s="49"/>
      <c r="EC431" s="49"/>
      <c r="ED431" s="49"/>
      <c r="EE431" s="49"/>
      <c r="EF431" s="49"/>
      <c r="EG431" s="49"/>
      <c r="EH431" s="49"/>
      <c r="EI431" s="49"/>
      <c r="EJ431" s="49"/>
      <c r="EK431" s="49"/>
      <c r="EL431" s="49"/>
      <c r="EM431" s="14"/>
      <c r="EN431" s="49"/>
      <c r="EO431" s="49"/>
      <c r="EP431" s="49"/>
      <c r="EQ431" s="49"/>
      <c r="ER431" s="49"/>
      <c r="ES431" s="49"/>
      <c r="ET431" s="49"/>
      <c r="EU431" s="49"/>
      <c r="EV431" s="49"/>
      <c r="EW431" s="49"/>
      <c r="EX431" s="49"/>
      <c r="EY431" s="49"/>
      <c r="EZ431" s="49"/>
      <c r="FA431" s="49"/>
      <c r="FB431" s="49"/>
      <c r="FC431" s="49"/>
      <c r="FD431" s="49"/>
      <c r="FE431" s="49"/>
      <c r="FF431" s="49"/>
      <c r="FG431" s="14"/>
      <c r="FH431" s="49"/>
      <c r="FI431" s="49"/>
      <c r="FJ431" s="14"/>
      <c r="FK431" s="42"/>
      <c r="FL431" s="42"/>
      <c r="FM431" s="42"/>
      <c r="FN431" s="42"/>
      <c r="FO431" s="42"/>
      <c r="FP431" s="42"/>
      <c r="FQ431" s="42"/>
      <c r="FR431" s="42"/>
      <c r="FS431" s="42"/>
      <c r="FT431" s="42"/>
      <c r="FU431" s="42"/>
      <c r="FV431" s="42"/>
      <c r="FW431" s="42"/>
      <c r="FX431" s="42"/>
      <c r="FY431" s="42"/>
      <c r="FZ431" s="44">
        <v>429</v>
      </c>
      <c r="GA431" s="44" t="str">
        <f t="shared" si="1332"/>
        <v>HIBCADLK</v>
      </c>
      <c r="GB431" s="44" t="s">
        <v>160</v>
      </c>
      <c r="GC431" s="44" t="s">
        <v>150</v>
      </c>
      <c r="GD431" s="44" t="s">
        <v>146</v>
      </c>
      <c r="GE431" s="44" t="s">
        <v>163</v>
      </c>
      <c r="GF431" s="44" t="s">
        <v>145</v>
      </c>
      <c r="GG431" s="44" t="s">
        <v>147</v>
      </c>
      <c r="GH431" s="44" t="s">
        <v>152</v>
      </c>
      <c r="GI431" s="44" t="s">
        <v>151</v>
      </c>
      <c r="GJ431" s="100" t="str">
        <f t="shared" ref="GJ431:GQ431" si="1506">VLOOKUP(GB431,$FM$3:$FN$15,2,FALSE)</f>
        <v>Saudiarabien</v>
      </c>
      <c r="GK431" s="100" t="str">
        <f t="shared" si="1506"/>
        <v>Irak</v>
      </c>
      <c r="GL431" s="100" t="str">
        <f t="shared" si="1506"/>
        <v>Qatar</v>
      </c>
      <c r="GM431" s="100" t="str">
        <f t="shared" si="1506"/>
        <v>Haiti</v>
      </c>
      <c r="GN431" s="100" t="str">
        <f t="shared" si="1506"/>
        <v>Sydkorea</v>
      </c>
      <c r="GO431" s="100" t="str">
        <f t="shared" si="1506"/>
        <v>Australien</v>
      </c>
      <c r="GP431" s="100" t="str">
        <f t="shared" si="1506"/>
        <v>Ghana</v>
      </c>
      <c r="GQ431" s="100" t="str">
        <f t="shared" si="1506"/>
        <v>Uzbekistan</v>
      </c>
      <c r="GR431" s="42" t="str">
        <f t="shared" si="1334"/>
        <v/>
      </c>
      <c r="GS431" s="42"/>
      <c r="GT431" s="42"/>
      <c r="GU431" s="42"/>
      <c r="GV431" s="42"/>
      <c r="GW431" s="42"/>
      <c r="GX431" s="42"/>
    </row>
    <row r="432" spans="1:206" ht="14.25" customHeight="1" x14ac:dyDescent="0.35">
      <c r="A432" s="42"/>
      <c r="B432" s="43"/>
      <c r="C432" s="43"/>
      <c r="D432" s="43"/>
      <c r="E432" s="44"/>
      <c r="F432" s="43"/>
      <c r="G432" s="44"/>
      <c r="H432" s="44"/>
      <c r="I432" s="44"/>
      <c r="J432" s="57"/>
      <c r="K432" s="58"/>
      <c r="L432" s="158"/>
      <c r="M432" s="46"/>
      <c r="N432" s="46"/>
      <c r="O432" s="42"/>
      <c r="P432" s="42"/>
      <c r="Q432" s="42"/>
      <c r="R432" s="42"/>
      <c r="S432" s="42"/>
      <c r="T432" s="42"/>
      <c r="U432" s="42"/>
      <c r="V432" s="43"/>
      <c r="W432" s="42"/>
      <c r="X432" s="44"/>
      <c r="Y432" s="44"/>
      <c r="Z432" s="44"/>
      <c r="AA432" s="44"/>
      <c r="AB432" s="47"/>
      <c r="AC432" s="48"/>
      <c r="AD432" s="42"/>
      <c r="AE432" s="14"/>
      <c r="AF432" s="14"/>
      <c r="AG432" s="14"/>
      <c r="AH432" s="14"/>
      <c r="AI432" s="44"/>
      <c r="AJ432" s="44"/>
      <c r="AK432" s="44"/>
      <c r="AL432" s="57"/>
      <c r="AM432" s="58"/>
      <c r="AN432" s="49"/>
      <c r="AO432" s="49"/>
      <c r="AP432" s="49"/>
      <c r="AQ432" s="49"/>
      <c r="AR432" s="49"/>
      <c r="AS432" s="49"/>
      <c r="AT432" s="49"/>
      <c r="AU432" s="49"/>
      <c r="AV432" s="49"/>
      <c r="AW432" s="49"/>
      <c r="AX432" s="49"/>
      <c r="AY432" s="49"/>
      <c r="AZ432" s="49"/>
      <c r="BA432" s="49"/>
      <c r="BB432" s="49"/>
      <c r="BC432" s="49"/>
      <c r="BD432" s="49"/>
      <c r="BE432" s="49"/>
      <c r="BF432" s="49"/>
      <c r="BG432" s="49"/>
      <c r="BH432" s="49"/>
      <c r="BI432" s="49"/>
      <c r="BJ432" s="49"/>
      <c r="BK432" s="49"/>
      <c r="BL432" s="49"/>
      <c r="BM432" s="49"/>
      <c r="BN432" s="49"/>
      <c r="BO432" s="49"/>
      <c r="BP432" s="49"/>
      <c r="BQ432" s="49"/>
      <c r="BR432" s="14"/>
      <c r="BS432" s="14"/>
      <c r="BT432" s="14"/>
      <c r="BU432" s="49"/>
      <c r="BV432" s="49"/>
      <c r="BW432" s="49"/>
      <c r="BX432" s="49"/>
      <c r="BY432" s="49"/>
      <c r="BZ432" s="49"/>
      <c r="CA432" s="49"/>
      <c r="CB432" s="14"/>
      <c r="CC432" s="49"/>
      <c r="CD432" s="49"/>
      <c r="CE432" s="14"/>
      <c r="CF432" s="14"/>
      <c r="CG432" s="49"/>
      <c r="CH432" s="49"/>
      <c r="CI432" s="49"/>
      <c r="CJ432" s="49"/>
      <c r="CK432" s="49"/>
      <c r="CL432" s="49"/>
      <c r="CM432" s="49"/>
      <c r="CN432" s="49"/>
      <c r="CO432" s="49"/>
      <c r="CP432" s="49"/>
      <c r="CQ432" s="49"/>
      <c r="CR432" s="49"/>
      <c r="CS432" s="49"/>
      <c r="CT432" s="49"/>
      <c r="CU432" s="49"/>
      <c r="CV432" s="49"/>
      <c r="CW432" s="49"/>
      <c r="CX432" s="49"/>
      <c r="CY432" s="14"/>
      <c r="CZ432" s="14"/>
      <c r="DA432" s="49"/>
      <c r="DB432" s="49"/>
      <c r="DC432" s="49"/>
      <c r="DD432" s="49"/>
      <c r="DE432" s="49"/>
      <c r="DF432" s="49"/>
      <c r="DG432" s="49"/>
      <c r="DH432" s="49"/>
      <c r="DI432" s="49"/>
      <c r="DJ432" s="14"/>
      <c r="DK432" s="14"/>
      <c r="DL432" s="14"/>
      <c r="DM432" s="14"/>
      <c r="DN432" s="14"/>
      <c r="DO432" s="14"/>
      <c r="DP432" s="14"/>
      <c r="DQ432" s="14"/>
      <c r="DR432" s="14"/>
      <c r="DS432" s="14"/>
      <c r="DT432" s="49"/>
      <c r="DU432" s="49"/>
      <c r="DV432" s="49"/>
      <c r="DW432" s="49"/>
      <c r="DX432" s="49"/>
      <c r="DY432" s="49"/>
      <c r="DZ432" s="49"/>
      <c r="EA432" s="49"/>
      <c r="EB432" s="49"/>
      <c r="EC432" s="49"/>
      <c r="ED432" s="49"/>
      <c r="EE432" s="49"/>
      <c r="EF432" s="49"/>
      <c r="EG432" s="49"/>
      <c r="EH432" s="49"/>
      <c r="EI432" s="49"/>
      <c r="EJ432" s="49"/>
      <c r="EK432" s="49"/>
      <c r="EL432" s="49"/>
      <c r="EM432" s="14"/>
      <c r="EN432" s="49"/>
      <c r="EO432" s="49"/>
      <c r="EP432" s="49"/>
      <c r="EQ432" s="49"/>
      <c r="ER432" s="49"/>
      <c r="ES432" s="49"/>
      <c r="ET432" s="49"/>
      <c r="EU432" s="49"/>
      <c r="EV432" s="49"/>
      <c r="EW432" s="49"/>
      <c r="EX432" s="49"/>
      <c r="EY432" s="49"/>
      <c r="EZ432" s="49"/>
      <c r="FA432" s="49"/>
      <c r="FB432" s="49"/>
      <c r="FC432" s="49"/>
      <c r="FD432" s="49"/>
      <c r="FE432" s="49"/>
      <c r="FF432" s="49"/>
      <c r="FG432" s="14"/>
      <c r="FH432" s="49"/>
      <c r="FI432" s="49"/>
      <c r="FJ432" s="14"/>
      <c r="FK432" s="42"/>
      <c r="FL432" s="42"/>
      <c r="FM432" s="42"/>
      <c r="FN432" s="42"/>
      <c r="FO432" s="42"/>
      <c r="FP432" s="42"/>
      <c r="FQ432" s="42"/>
      <c r="FR432" s="42"/>
      <c r="FS432" s="42"/>
      <c r="FT432" s="42"/>
      <c r="FU432" s="42"/>
      <c r="FV432" s="42"/>
      <c r="FW432" s="42"/>
      <c r="FX432" s="42"/>
      <c r="FY432" s="42"/>
      <c r="FZ432" s="44">
        <v>430</v>
      </c>
      <c r="GA432" s="44" t="str">
        <f t="shared" si="1332"/>
        <v>HJBCADLI</v>
      </c>
      <c r="GB432" s="44" t="s">
        <v>160</v>
      </c>
      <c r="GC432" s="44" t="s">
        <v>159</v>
      </c>
      <c r="GD432" s="44" t="s">
        <v>146</v>
      </c>
      <c r="GE432" s="44" t="s">
        <v>163</v>
      </c>
      <c r="GF432" s="44" t="s">
        <v>145</v>
      </c>
      <c r="GG432" s="44" t="s">
        <v>147</v>
      </c>
      <c r="GH432" s="44" t="s">
        <v>152</v>
      </c>
      <c r="GI432" s="44" t="s">
        <v>150</v>
      </c>
      <c r="GJ432" s="100" t="str">
        <f t="shared" ref="GJ432:GQ432" si="1507">VLOOKUP(GB432,$FM$3:$FN$15,2,FALSE)</f>
        <v>Saudiarabien</v>
      </c>
      <c r="GK432" s="100" t="str">
        <f t="shared" si="1507"/>
        <v>Österrike</v>
      </c>
      <c r="GL432" s="100" t="str">
        <f t="shared" si="1507"/>
        <v>Qatar</v>
      </c>
      <c r="GM432" s="100" t="str">
        <f t="shared" si="1507"/>
        <v>Haiti</v>
      </c>
      <c r="GN432" s="100" t="str">
        <f t="shared" si="1507"/>
        <v>Sydkorea</v>
      </c>
      <c r="GO432" s="100" t="str">
        <f t="shared" si="1507"/>
        <v>Australien</v>
      </c>
      <c r="GP432" s="100" t="str">
        <f t="shared" si="1507"/>
        <v>Ghana</v>
      </c>
      <c r="GQ432" s="100" t="str">
        <f t="shared" si="1507"/>
        <v>Irak</v>
      </c>
      <c r="GR432" s="42" t="str">
        <f t="shared" si="1334"/>
        <v/>
      </c>
      <c r="GS432" s="42"/>
      <c r="GT432" s="42"/>
      <c r="GU432" s="42"/>
      <c r="GV432" s="42"/>
      <c r="GW432" s="42"/>
      <c r="GX432" s="42"/>
    </row>
    <row r="433" spans="1:206" ht="14.25" customHeight="1" x14ac:dyDescent="0.35">
      <c r="A433" s="42"/>
      <c r="B433" s="43"/>
      <c r="C433" s="43"/>
      <c r="D433" s="43"/>
      <c r="E433" s="44"/>
      <c r="F433" s="43"/>
      <c r="G433" s="44"/>
      <c r="H433" s="44"/>
      <c r="I433" s="44"/>
      <c r="J433" s="57"/>
      <c r="K433" s="58"/>
      <c r="L433" s="158"/>
      <c r="M433" s="46"/>
      <c r="N433" s="46"/>
      <c r="O433" s="42"/>
      <c r="P433" s="42"/>
      <c r="Q433" s="42"/>
      <c r="R433" s="42"/>
      <c r="S433" s="42"/>
      <c r="T433" s="42"/>
      <c r="U433" s="42"/>
      <c r="V433" s="43"/>
      <c r="W433" s="42"/>
      <c r="X433" s="44"/>
      <c r="Y433" s="44"/>
      <c r="Z433" s="44"/>
      <c r="AA433" s="44"/>
      <c r="AB433" s="47"/>
      <c r="AC433" s="48"/>
      <c r="AD433" s="42"/>
      <c r="AE433" s="14"/>
      <c r="AF433" s="14"/>
      <c r="AG433" s="14"/>
      <c r="AH433" s="14"/>
      <c r="AI433" s="44"/>
      <c r="AJ433" s="44"/>
      <c r="AK433" s="44"/>
      <c r="AL433" s="57"/>
      <c r="AM433" s="58"/>
      <c r="AN433" s="49"/>
      <c r="AO433" s="49"/>
      <c r="AP433" s="49"/>
      <c r="AQ433" s="49"/>
      <c r="AR433" s="49"/>
      <c r="AS433" s="49"/>
      <c r="AT433" s="49"/>
      <c r="AU433" s="49"/>
      <c r="AV433" s="49"/>
      <c r="AW433" s="49"/>
      <c r="AX433" s="49"/>
      <c r="AY433" s="49"/>
      <c r="AZ433" s="49"/>
      <c r="BA433" s="49"/>
      <c r="BB433" s="49"/>
      <c r="BC433" s="49"/>
      <c r="BD433" s="49"/>
      <c r="BE433" s="49"/>
      <c r="BF433" s="49"/>
      <c r="BG433" s="49"/>
      <c r="BH433" s="49"/>
      <c r="BI433" s="49"/>
      <c r="BJ433" s="49"/>
      <c r="BK433" s="49"/>
      <c r="BL433" s="49"/>
      <c r="BM433" s="49"/>
      <c r="BN433" s="49"/>
      <c r="BO433" s="49"/>
      <c r="BP433" s="49"/>
      <c r="BQ433" s="49"/>
      <c r="BR433" s="14"/>
      <c r="BS433" s="14"/>
      <c r="BT433" s="14"/>
      <c r="BU433" s="49"/>
      <c r="BV433" s="49"/>
      <c r="BW433" s="49"/>
      <c r="BX433" s="49"/>
      <c r="BY433" s="49"/>
      <c r="BZ433" s="49"/>
      <c r="CA433" s="49"/>
      <c r="CB433" s="14"/>
      <c r="CC433" s="49"/>
      <c r="CD433" s="49"/>
      <c r="CE433" s="14"/>
      <c r="CF433" s="14"/>
      <c r="CG433" s="49"/>
      <c r="CH433" s="49"/>
      <c r="CI433" s="49"/>
      <c r="CJ433" s="49"/>
      <c r="CK433" s="49"/>
      <c r="CL433" s="49"/>
      <c r="CM433" s="49"/>
      <c r="CN433" s="49"/>
      <c r="CO433" s="49"/>
      <c r="CP433" s="49"/>
      <c r="CQ433" s="49"/>
      <c r="CR433" s="49"/>
      <c r="CS433" s="49"/>
      <c r="CT433" s="49"/>
      <c r="CU433" s="49"/>
      <c r="CV433" s="49"/>
      <c r="CW433" s="49"/>
      <c r="CX433" s="49"/>
      <c r="CY433" s="14"/>
      <c r="CZ433" s="14"/>
      <c r="DA433" s="49"/>
      <c r="DB433" s="49"/>
      <c r="DC433" s="49"/>
      <c r="DD433" s="49"/>
      <c r="DE433" s="49"/>
      <c r="DF433" s="49"/>
      <c r="DG433" s="49"/>
      <c r="DH433" s="49"/>
      <c r="DI433" s="49"/>
      <c r="DJ433" s="14"/>
      <c r="DK433" s="14"/>
      <c r="DL433" s="14"/>
      <c r="DM433" s="14"/>
      <c r="DN433" s="14"/>
      <c r="DO433" s="14"/>
      <c r="DP433" s="14"/>
      <c r="DQ433" s="14"/>
      <c r="DR433" s="14"/>
      <c r="DS433" s="14"/>
      <c r="DT433" s="49"/>
      <c r="DU433" s="49"/>
      <c r="DV433" s="49"/>
      <c r="DW433" s="49"/>
      <c r="DX433" s="49"/>
      <c r="DY433" s="49"/>
      <c r="DZ433" s="49"/>
      <c r="EA433" s="49"/>
      <c r="EB433" s="49"/>
      <c r="EC433" s="49"/>
      <c r="ED433" s="49"/>
      <c r="EE433" s="49"/>
      <c r="EF433" s="49"/>
      <c r="EG433" s="49"/>
      <c r="EH433" s="49"/>
      <c r="EI433" s="49"/>
      <c r="EJ433" s="49"/>
      <c r="EK433" s="49"/>
      <c r="EL433" s="49"/>
      <c r="EM433" s="14"/>
      <c r="EN433" s="49"/>
      <c r="EO433" s="49"/>
      <c r="EP433" s="49"/>
      <c r="EQ433" s="49"/>
      <c r="ER433" s="49"/>
      <c r="ES433" s="49"/>
      <c r="ET433" s="49"/>
      <c r="EU433" s="49"/>
      <c r="EV433" s="49"/>
      <c r="EW433" s="49"/>
      <c r="EX433" s="49"/>
      <c r="EY433" s="49"/>
      <c r="EZ433" s="49"/>
      <c r="FA433" s="49"/>
      <c r="FB433" s="49"/>
      <c r="FC433" s="49"/>
      <c r="FD433" s="49"/>
      <c r="FE433" s="49"/>
      <c r="FF433" s="49"/>
      <c r="FG433" s="14"/>
      <c r="FH433" s="49"/>
      <c r="FI433" s="49"/>
      <c r="FJ433" s="14"/>
      <c r="FK433" s="42"/>
      <c r="FL433" s="42"/>
      <c r="FM433" s="42"/>
      <c r="FN433" s="42"/>
      <c r="FO433" s="42"/>
      <c r="FP433" s="42"/>
      <c r="FQ433" s="42"/>
      <c r="FR433" s="42"/>
      <c r="FS433" s="42"/>
      <c r="FT433" s="42"/>
      <c r="FU433" s="42"/>
      <c r="FV433" s="42"/>
      <c r="FW433" s="42"/>
      <c r="FX433" s="42"/>
      <c r="FY433" s="42"/>
      <c r="FZ433" s="44">
        <v>431</v>
      </c>
      <c r="GA433" s="44" t="str">
        <f t="shared" si="1332"/>
        <v>HJBCADIK</v>
      </c>
      <c r="GB433" s="44" t="s">
        <v>160</v>
      </c>
      <c r="GC433" s="44" t="s">
        <v>159</v>
      </c>
      <c r="GD433" s="44" t="s">
        <v>146</v>
      </c>
      <c r="GE433" s="44" t="s">
        <v>163</v>
      </c>
      <c r="GF433" s="44" t="s">
        <v>145</v>
      </c>
      <c r="GG433" s="44" t="s">
        <v>147</v>
      </c>
      <c r="GH433" s="44" t="s">
        <v>150</v>
      </c>
      <c r="GI433" s="44" t="s">
        <v>151</v>
      </c>
      <c r="GJ433" s="100" t="str">
        <f t="shared" ref="GJ433:GQ433" si="1508">VLOOKUP(GB433,$FM$3:$FN$15,2,FALSE)</f>
        <v>Saudiarabien</v>
      </c>
      <c r="GK433" s="100" t="str">
        <f t="shared" si="1508"/>
        <v>Österrike</v>
      </c>
      <c r="GL433" s="100" t="str">
        <f t="shared" si="1508"/>
        <v>Qatar</v>
      </c>
      <c r="GM433" s="100" t="str">
        <f t="shared" si="1508"/>
        <v>Haiti</v>
      </c>
      <c r="GN433" s="100" t="str">
        <f t="shared" si="1508"/>
        <v>Sydkorea</v>
      </c>
      <c r="GO433" s="100" t="str">
        <f t="shared" si="1508"/>
        <v>Australien</v>
      </c>
      <c r="GP433" s="100" t="str">
        <f t="shared" si="1508"/>
        <v>Irak</v>
      </c>
      <c r="GQ433" s="100" t="str">
        <f t="shared" si="1508"/>
        <v>Uzbekistan</v>
      </c>
      <c r="GR433" s="42" t="str">
        <f t="shared" si="1334"/>
        <v/>
      </c>
      <c r="GS433" s="42"/>
      <c r="GT433" s="42"/>
      <c r="GU433" s="42"/>
      <c r="GV433" s="42"/>
      <c r="GW433" s="42"/>
      <c r="GX433" s="42"/>
    </row>
    <row r="434" spans="1:206" ht="14.25" customHeight="1" x14ac:dyDescent="0.35">
      <c r="A434" s="42"/>
      <c r="B434" s="43"/>
      <c r="C434" s="43"/>
      <c r="D434" s="43"/>
      <c r="E434" s="44"/>
      <c r="F434" s="43"/>
      <c r="G434" s="44"/>
      <c r="H434" s="44"/>
      <c r="I434" s="44"/>
      <c r="J434" s="57"/>
      <c r="K434" s="58"/>
      <c r="L434" s="158"/>
      <c r="M434" s="46"/>
      <c r="N434" s="46"/>
      <c r="O434" s="42"/>
      <c r="P434" s="42"/>
      <c r="Q434" s="42"/>
      <c r="R434" s="42"/>
      <c r="S434" s="42"/>
      <c r="T434" s="42"/>
      <c r="U434" s="42"/>
      <c r="V434" s="43"/>
      <c r="W434" s="42"/>
      <c r="X434" s="44"/>
      <c r="Y434" s="44"/>
      <c r="Z434" s="44"/>
      <c r="AA434" s="44"/>
      <c r="AB434" s="47"/>
      <c r="AC434" s="48"/>
      <c r="AD434" s="42"/>
      <c r="AE434" s="14"/>
      <c r="AF434" s="14"/>
      <c r="AG434" s="14"/>
      <c r="AH434" s="14"/>
      <c r="AI434" s="44"/>
      <c r="AJ434" s="44"/>
      <c r="AK434" s="44"/>
      <c r="AL434" s="57"/>
      <c r="AM434" s="58"/>
      <c r="AN434" s="49"/>
      <c r="AO434" s="49"/>
      <c r="AP434" s="49"/>
      <c r="AQ434" s="49"/>
      <c r="AR434" s="49"/>
      <c r="AS434" s="49"/>
      <c r="AT434" s="49"/>
      <c r="AU434" s="49"/>
      <c r="AV434" s="49"/>
      <c r="AW434" s="49"/>
      <c r="AX434" s="49"/>
      <c r="AY434" s="49"/>
      <c r="AZ434" s="49"/>
      <c r="BA434" s="49"/>
      <c r="BB434" s="49"/>
      <c r="BC434" s="49"/>
      <c r="BD434" s="49"/>
      <c r="BE434" s="49"/>
      <c r="BF434" s="49"/>
      <c r="BG434" s="49"/>
      <c r="BH434" s="49"/>
      <c r="BI434" s="49"/>
      <c r="BJ434" s="49"/>
      <c r="BK434" s="49"/>
      <c r="BL434" s="49"/>
      <c r="BM434" s="49"/>
      <c r="BN434" s="49"/>
      <c r="BO434" s="49"/>
      <c r="BP434" s="49"/>
      <c r="BQ434" s="49"/>
      <c r="BR434" s="14"/>
      <c r="BS434" s="14"/>
      <c r="BT434" s="14"/>
      <c r="BU434" s="49"/>
      <c r="BV434" s="49"/>
      <c r="BW434" s="49"/>
      <c r="BX434" s="49"/>
      <c r="BY434" s="49"/>
      <c r="BZ434" s="49"/>
      <c r="CA434" s="49"/>
      <c r="CB434" s="14"/>
      <c r="CC434" s="49"/>
      <c r="CD434" s="49"/>
      <c r="CE434" s="14"/>
      <c r="CF434" s="14"/>
      <c r="CG434" s="49"/>
      <c r="CH434" s="49"/>
      <c r="CI434" s="49"/>
      <c r="CJ434" s="49"/>
      <c r="CK434" s="49"/>
      <c r="CL434" s="49"/>
      <c r="CM434" s="49"/>
      <c r="CN434" s="49"/>
      <c r="CO434" s="49"/>
      <c r="CP434" s="49"/>
      <c r="CQ434" s="49"/>
      <c r="CR434" s="49"/>
      <c r="CS434" s="49"/>
      <c r="CT434" s="49"/>
      <c r="CU434" s="49"/>
      <c r="CV434" s="49"/>
      <c r="CW434" s="49"/>
      <c r="CX434" s="49"/>
      <c r="CY434" s="14"/>
      <c r="CZ434" s="14"/>
      <c r="DA434" s="49"/>
      <c r="DB434" s="49"/>
      <c r="DC434" s="49"/>
      <c r="DD434" s="49"/>
      <c r="DE434" s="49"/>
      <c r="DF434" s="49"/>
      <c r="DG434" s="49"/>
      <c r="DH434" s="49"/>
      <c r="DI434" s="49"/>
      <c r="DJ434" s="14"/>
      <c r="DK434" s="14"/>
      <c r="DL434" s="14"/>
      <c r="DM434" s="14"/>
      <c r="DN434" s="14"/>
      <c r="DO434" s="14"/>
      <c r="DP434" s="14"/>
      <c r="DQ434" s="14"/>
      <c r="DR434" s="14"/>
      <c r="DS434" s="14"/>
      <c r="DT434" s="49"/>
      <c r="DU434" s="49"/>
      <c r="DV434" s="49"/>
      <c r="DW434" s="49"/>
      <c r="DX434" s="49"/>
      <c r="DY434" s="49"/>
      <c r="DZ434" s="49"/>
      <c r="EA434" s="49"/>
      <c r="EB434" s="49"/>
      <c r="EC434" s="49"/>
      <c r="ED434" s="49"/>
      <c r="EE434" s="49"/>
      <c r="EF434" s="49"/>
      <c r="EG434" s="49"/>
      <c r="EH434" s="49"/>
      <c r="EI434" s="49"/>
      <c r="EJ434" s="49"/>
      <c r="EK434" s="49"/>
      <c r="EL434" s="49"/>
      <c r="EM434" s="14"/>
      <c r="EN434" s="49"/>
      <c r="EO434" s="49"/>
      <c r="EP434" s="49"/>
      <c r="EQ434" s="49"/>
      <c r="ER434" s="49"/>
      <c r="ES434" s="49"/>
      <c r="ET434" s="49"/>
      <c r="EU434" s="49"/>
      <c r="EV434" s="49"/>
      <c r="EW434" s="49"/>
      <c r="EX434" s="49"/>
      <c r="EY434" s="49"/>
      <c r="EZ434" s="49"/>
      <c r="FA434" s="49"/>
      <c r="FB434" s="49"/>
      <c r="FC434" s="49"/>
      <c r="FD434" s="49"/>
      <c r="FE434" s="49"/>
      <c r="FF434" s="49"/>
      <c r="FG434" s="14"/>
      <c r="FH434" s="49"/>
      <c r="FI434" s="49"/>
      <c r="FJ434" s="14"/>
      <c r="FK434" s="42"/>
      <c r="FL434" s="42"/>
      <c r="FM434" s="42"/>
      <c r="FN434" s="42"/>
      <c r="FO434" s="42"/>
      <c r="FP434" s="42"/>
      <c r="FQ434" s="42"/>
      <c r="FR434" s="42"/>
      <c r="FS434" s="42"/>
      <c r="FT434" s="42"/>
      <c r="FU434" s="42"/>
      <c r="FV434" s="42"/>
      <c r="FW434" s="42"/>
      <c r="FX434" s="42"/>
      <c r="FY434" s="42"/>
      <c r="FZ434" s="44">
        <v>432</v>
      </c>
      <c r="GA434" s="44" t="str">
        <f t="shared" si="1332"/>
        <v>CJBDAGLK</v>
      </c>
      <c r="GB434" s="44" t="s">
        <v>163</v>
      </c>
      <c r="GC434" s="44" t="s">
        <v>159</v>
      </c>
      <c r="GD434" s="44" t="s">
        <v>146</v>
      </c>
      <c r="GE434" s="44" t="s">
        <v>147</v>
      </c>
      <c r="GF434" s="44" t="s">
        <v>145</v>
      </c>
      <c r="GG434" s="44" t="s">
        <v>149</v>
      </c>
      <c r="GH434" s="44" t="s">
        <v>152</v>
      </c>
      <c r="GI434" s="44" t="s">
        <v>151</v>
      </c>
      <c r="GJ434" s="100" t="str">
        <f t="shared" ref="GJ434:GQ434" si="1509">VLOOKUP(GB434,$FM$3:$FN$15,2,FALSE)</f>
        <v>Haiti</v>
      </c>
      <c r="GK434" s="100" t="str">
        <f t="shared" si="1509"/>
        <v>Österrike</v>
      </c>
      <c r="GL434" s="100" t="str">
        <f t="shared" si="1509"/>
        <v>Qatar</v>
      </c>
      <c r="GM434" s="100" t="str">
        <f t="shared" si="1509"/>
        <v>Australien</v>
      </c>
      <c r="GN434" s="100" t="str">
        <f t="shared" si="1509"/>
        <v>Sydkorea</v>
      </c>
      <c r="GO434" s="100" t="str">
        <f t="shared" si="1509"/>
        <v>Iran</v>
      </c>
      <c r="GP434" s="100" t="str">
        <f t="shared" si="1509"/>
        <v>Ghana</v>
      </c>
      <c r="GQ434" s="100" t="str">
        <f t="shared" si="1509"/>
        <v>Uzbekistan</v>
      </c>
      <c r="GR434" s="42" t="str">
        <f t="shared" si="1334"/>
        <v/>
      </c>
      <c r="GS434" s="42"/>
      <c r="GT434" s="42"/>
      <c r="GU434" s="42"/>
      <c r="GV434" s="42"/>
      <c r="GW434" s="42"/>
      <c r="GX434" s="42"/>
    </row>
    <row r="435" spans="1:206" ht="14.25" customHeight="1" x14ac:dyDescent="0.35">
      <c r="A435" s="42"/>
      <c r="B435" s="43"/>
      <c r="C435" s="43"/>
      <c r="D435" s="43"/>
      <c r="E435" s="44"/>
      <c r="F435" s="43"/>
      <c r="G435" s="44"/>
      <c r="H435" s="44"/>
      <c r="I435" s="44"/>
      <c r="J435" s="57"/>
      <c r="K435" s="58"/>
      <c r="L435" s="158"/>
      <c r="M435" s="46"/>
      <c r="N435" s="46"/>
      <c r="O435" s="42"/>
      <c r="P435" s="42"/>
      <c r="Q435" s="42"/>
      <c r="R435" s="42"/>
      <c r="S435" s="42"/>
      <c r="T435" s="42"/>
      <c r="U435" s="42"/>
      <c r="V435" s="43"/>
      <c r="W435" s="42"/>
      <c r="X435" s="44"/>
      <c r="Y435" s="44"/>
      <c r="Z435" s="44"/>
      <c r="AA435" s="44"/>
      <c r="AB435" s="47"/>
      <c r="AC435" s="48"/>
      <c r="AD435" s="42"/>
      <c r="AE435" s="14"/>
      <c r="AF435" s="14"/>
      <c r="AG435" s="14"/>
      <c r="AH435" s="14"/>
      <c r="AI435" s="44"/>
      <c r="AJ435" s="44"/>
      <c r="AK435" s="44"/>
      <c r="AL435" s="57"/>
      <c r="AM435" s="58"/>
      <c r="AN435" s="49"/>
      <c r="AO435" s="49"/>
      <c r="AP435" s="49"/>
      <c r="AQ435" s="49"/>
      <c r="AR435" s="49"/>
      <c r="AS435" s="49"/>
      <c r="AT435" s="49"/>
      <c r="AU435" s="49"/>
      <c r="AV435" s="49"/>
      <c r="AW435" s="49"/>
      <c r="AX435" s="49"/>
      <c r="AY435" s="49"/>
      <c r="AZ435" s="49"/>
      <c r="BA435" s="49"/>
      <c r="BB435" s="49"/>
      <c r="BC435" s="49"/>
      <c r="BD435" s="49"/>
      <c r="BE435" s="49"/>
      <c r="BF435" s="49"/>
      <c r="BG435" s="49"/>
      <c r="BH435" s="49"/>
      <c r="BI435" s="49"/>
      <c r="BJ435" s="49"/>
      <c r="BK435" s="49"/>
      <c r="BL435" s="49"/>
      <c r="BM435" s="49"/>
      <c r="BN435" s="49"/>
      <c r="BO435" s="49"/>
      <c r="BP435" s="49"/>
      <c r="BQ435" s="49"/>
      <c r="BR435" s="14"/>
      <c r="BS435" s="14"/>
      <c r="BT435" s="14"/>
      <c r="BU435" s="49"/>
      <c r="BV435" s="49"/>
      <c r="BW435" s="49"/>
      <c r="BX435" s="49"/>
      <c r="BY435" s="49"/>
      <c r="BZ435" s="49"/>
      <c r="CA435" s="49"/>
      <c r="CB435" s="14"/>
      <c r="CC435" s="49"/>
      <c r="CD435" s="49"/>
      <c r="CE435" s="14"/>
      <c r="CF435" s="14"/>
      <c r="CG435" s="49"/>
      <c r="CH435" s="49"/>
      <c r="CI435" s="49"/>
      <c r="CJ435" s="49"/>
      <c r="CK435" s="49"/>
      <c r="CL435" s="49"/>
      <c r="CM435" s="49"/>
      <c r="CN435" s="49"/>
      <c r="CO435" s="49"/>
      <c r="CP435" s="49"/>
      <c r="CQ435" s="49"/>
      <c r="CR435" s="49"/>
      <c r="CS435" s="49"/>
      <c r="CT435" s="49"/>
      <c r="CU435" s="49"/>
      <c r="CV435" s="49"/>
      <c r="CW435" s="49"/>
      <c r="CX435" s="49"/>
      <c r="CY435" s="14"/>
      <c r="CZ435" s="14"/>
      <c r="DA435" s="49"/>
      <c r="DB435" s="49"/>
      <c r="DC435" s="49"/>
      <c r="DD435" s="49"/>
      <c r="DE435" s="49"/>
      <c r="DF435" s="49"/>
      <c r="DG435" s="49"/>
      <c r="DH435" s="49"/>
      <c r="DI435" s="49"/>
      <c r="DJ435" s="14"/>
      <c r="DK435" s="14"/>
      <c r="DL435" s="14"/>
      <c r="DM435" s="14"/>
      <c r="DN435" s="14"/>
      <c r="DO435" s="14"/>
      <c r="DP435" s="14"/>
      <c r="DQ435" s="14"/>
      <c r="DR435" s="14"/>
      <c r="DS435" s="14"/>
      <c r="DT435" s="49"/>
      <c r="DU435" s="49"/>
      <c r="DV435" s="49"/>
      <c r="DW435" s="49"/>
      <c r="DX435" s="49"/>
      <c r="DY435" s="49"/>
      <c r="DZ435" s="49"/>
      <c r="EA435" s="49"/>
      <c r="EB435" s="49"/>
      <c r="EC435" s="49"/>
      <c r="ED435" s="49"/>
      <c r="EE435" s="49"/>
      <c r="EF435" s="49"/>
      <c r="EG435" s="49"/>
      <c r="EH435" s="49"/>
      <c r="EI435" s="49"/>
      <c r="EJ435" s="49"/>
      <c r="EK435" s="49"/>
      <c r="EL435" s="49"/>
      <c r="EM435" s="14"/>
      <c r="EN435" s="49"/>
      <c r="EO435" s="49"/>
      <c r="EP435" s="49"/>
      <c r="EQ435" s="49"/>
      <c r="ER435" s="49"/>
      <c r="ES435" s="49"/>
      <c r="ET435" s="49"/>
      <c r="EU435" s="49"/>
      <c r="EV435" s="49"/>
      <c r="EW435" s="49"/>
      <c r="EX435" s="49"/>
      <c r="EY435" s="49"/>
      <c r="EZ435" s="49"/>
      <c r="FA435" s="49"/>
      <c r="FB435" s="49"/>
      <c r="FC435" s="49"/>
      <c r="FD435" s="49"/>
      <c r="FE435" s="49"/>
      <c r="FF435" s="49"/>
      <c r="FG435" s="14"/>
      <c r="FH435" s="49"/>
      <c r="FI435" s="49"/>
      <c r="FJ435" s="14"/>
      <c r="FK435" s="42"/>
      <c r="FL435" s="42"/>
      <c r="FM435" s="42"/>
      <c r="FN435" s="42"/>
      <c r="FO435" s="42"/>
      <c r="FP435" s="42"/>
      <c r="FQ435" s="42"/>
      <c r="FR435" s="42"/>
      <c r="FS435" s="42"/>
      <c r="FT435" s="42"/>
      <c r="FU435" s="42"/>
      <c r="FV435" s="42"/>
      <c r="FW435" s="42"/>
      <c r="FX435" s="42"/>
      <c r="FY435" s="42"/>
      <c r="FZ435" s="44">
        <v>433</v>
      </c>
      <c r="GA435" s="44" t="str">
        <f t="shared" si="1332"/>
        <v>IGBCADLK</v>
      </c>
      <c r="GB435" s="44" t="s">
        <v>150</v>
      </c>
      <c r="GC435" s="44" t="s">
        <v>149</v>
      </c>
      <c r="GD435" s="44" t="s">
        <v>146</v>
      </c>
      <c r="GE435" s="44" t="s">
        <v>163</v>
      </c>
      <c r="GF435" s="44" t="s">
        <v>145</v>
      </c>
      <c r="GG435" s="44" t="s">
        <v>147</v>
      </c>
      <c r="GH435" s="44" t="s">
        <v>152</v>
      </c>
      <c r="GI435" s="44" t="s">
        <v>151</v>
      </c>
      <c r="GJ435" s="100" t="str">
        <f t="shared" ref="GJ435:GQ435" si="1510">VLOOKUP(GB435,$FM$3:$FN$15,2,FALSE)</f>
        <v>Irak</v>
      </c>
      <c r="GK435" s="100" t="str">
        <f t="shared" si="1510"/>
        <v>Iran</v>
      </c>
      <c r="GL435" s="100" t="str">
        <f t="shared" si="1510"/>
        <v>Qatar</v>
      </c>
      <c r="GM435" s="100" t="str">
        <f t="shared" si="1510"/>
        <v>Haiti</v>
      </c>
      <c r="GN435" s="100" t="str">
        <f t="shared" si="1510"/>
        <v>Sydkorea</v>
      </c>
      <c r="GO435" s="100" t="str">
        <f t="shared" si="1510"/>
        <v>Australien</v>
      </c>
      <c r="GP435" s="100" t="str">
        <f t="shared" si="1510"/>
        <v>Ghana</v>
      </c>
      <c r="GQ435" s="100" t="str">
        <f t="shared" si="1510"/>
        <v>Uzbekistan</v>
      </c>
      <c r="GR435" s="42" t="str">
        <f t="shared" si="1334"/>
        <v/>
      </c>
      <c r="GS435" s="42"/>
      <c r="GT435" s="42"/>
      <c r="GU435" s="42"/>
      <c r="GV435" s="42"/>
      <c r="GW435" s="42"/>
      <c r="GX435" s="42"/>
    </row>
    <row r="436" spans="1:206" ht="14.25" customHeight="1" x14ac:dyDescent="0.35">
      <c r="A436" s="42"/>
      <c r="B436" s="43"/>
      <c r="C436" s="43"/>
      <c r="D436" s="43"/>
      <c r="E436" s="44"/>
      <c r="F436" s="43"/>
      <c r="G436" s="44"/>
      <c r="H436" s="44"/>
      <c r="I436" s="44"/>
      <c r="J436" s="57"/>
      <c r="K436" s="58"/>
      <c r="L436" s="158"/>
      <c r="M436" s="46"/>
      <c r="N436" s="46"/>
      <c r="O436" s="42"/>
      <c r="P436" s="42"/>
      <c r="Q436" s="42"/>
      <c r="R436" s="42"/>
      <c r="S436" s="42"/>
      <c r="T436" s="42"/>
      <c r="U436" s="42"/>
      <c r="V436" s="43"/>
      <c r="W436" s="42"/>
      <c r="X436" s="44"/>
      <c r="Y436" s="44"/>
      <c r="Z436" s="44"/>
      <c r="AA436" s="44"/>
      <c r="AB436" s="47"/>
      <c r="AC436" s="48"/>
      <c r="AD436" s="42"/>
      <c r="AE436" s="14"/>
      <c r="AF436" s="14"/>
      <c r="AG436" s="14"/>
      <c r="AH436" s="14"/>
      <c r="AI436" s="44"/>
      <c r="AJ436" s="44"/>
      <c r="AK436" s="44"/>
      <c r="AL436" s="57"/>
      <c r="AM436" s="58"/>
      <c r="AN436" s="49"/>
      <c r="AO436" s="49"/>
      <c r="AP436" s="49"/>
      <c r="AQ436" s="49"/>
      <c r="AR436" s="49"/>
      <c r="AS436" s="49"/>
      <c r="AT436" s="49"/>
      <c r="AU436" s="49"/>
      <c r="AV436" s="49"/>
      <c r="AW436" s="49"/>
      <c r="AX436" s="49"/>
      <c r="AY436" s="49"/>
      <c r="AZ436" s="49"/>
      <c r="BA436" s="49"/>
      <c r="BB436" s="49"/>
      <c r="BC436" s="49"/>
      <c r="BD436" s="49"/>
      <c r="BE436" s="49"/>
      <c r="BF436" s="49"/>
      <c r="BG436" s="49"/>
      <c r="BH436" s="49"/>
      <c r="BI436" s="49"/>
      <c r="BJ436" s="49"/>
      <c r="BK436" s="49"/>
      <c r="BL436" s="49"/>
      <c r="BM436" s="49"/>
      <c r="BN436" s="49"/>
      <c r="BO436" s="49"/>
      <c r="BP436" s="49"/>
      <c r="BQ436" s="49"/>
      <c r="BR436" s="14"/>
      <c r="BS436" s="14"/>
      <c r="BT436" s="14"/>
      <c r="BU436" s="49"/>
      <c r="BV436" s="49"/>
      <c r="BW436" s="49"/>
      <c r="BX436" s="49"/>
      <c r="BY436" s="49"/>
      <c r="BZ436" s="49"/>
      <c r="CA436" s="49"/>
      <c r="CB436" s="14"/>
      <c r="CC436" s="49"/>
      <c r="CD436" s="49"/>
      <c r="CE436" s="14"/>
      <c r="CF436" s="14"/>
      <c r="CG436" s="49"/>
      <c r="CH436" s="49"/>
      <c r="CI436" s="49"/>
      <c r="CJ436" s="49"/>
      <c r="CK436" s="49"/>
      <c r="CL436" s="49"/>
      <c r="CM436" s="49"/>
      <c r="CN436" s="49"/>
      <c r="CO436" s="49"/>
      <c r="CP436" s="49"/>
      <c r="CQ436" s="49"/>
      <c r="CR436" s="49"/>
      <c r="CS436" s="49"/>
      <c r="CT436" s="49"/>
      <c r="CU436" s="49"/>
      <c r="CV436" s="49"/>
      <c r="CW436" s="49"/>
      <c r="CX436" s="49"/>
      <c r="CY436" s="14"/>
      <c r="CZ436" s="14"/>
      <c r="DA436" s="49"/>
      <c r="DB436" s="49"/>
      <c r="DC436" s="49"/>
      <c r="DD436" s="49"/>
      <c r="DE436" s="49"/>
      <c r="DF436" s="49"/>
      <c r="DG436" s="49"/>
      <c r="DH436" s="49"/>
      <c r="DI436" s="49"/>
      <c r="DJ436" s="14"/>
      <c r="DK436" s="14"/>
      <c r="DL436" s="14"/>
      <c r="DM436" s="14"/>
      <c r="DN436" s="14"/>
      <c r="DO436" s="14"/>
      <c r="DP436" s="14"/>
      <c r="DQ436" s="14"/>
      <c r="DR436" s="14"/>
      <c r="DS436" s="14"/>
      <c r="DT436" s="49"/>
      <c r="DU436" s="49"/>
      <c r="DV436" s="49"/>
      <c r="DW436" s="49"/>
      <c r="DX436" s="49"/>
      <c r="DY436" s="49"/>
      <c r="DZ436" s="49"/>
      <c r="EA436" s="49"/>
      <c r="EB436" s="49"/>
      <c r="EC436" s="49"/>
      <c r="ED436" s="49"/>
      <c r="EE436" s="49"/>
      <c r="EF436" s="49"/>
      <c r="EG436" s="49"/>
      <c r="EH436" s="49"/>
      <c r="EI436" s="49"/>
      <c r="EJ436" s="49"/>
      <c r="EK436" s="49"/>
      <c r="EL436" s="49"/>
      <c r="EM436" s="14"/>
      <c r="EN436" s="49"/>
      <c r="EO436" s="49"/>
      <c r="EP436" s="49"/>
      <c r="EQ436" s="49"/>
      <c r="ER436" s="49"/>
      <c r="ES436" s="49"/>
      <c r="ET436" s="49"/>
      <c r="EU436" s="49"/>
      <c r="EV436" s="49"/>
      <c r="EW436" s="49"/>
      <c r="EX436" s="49"/>
      <c r="EY436" s="49"/>
      <c r="EZ436" s="49"/>
      <c r="FA436" s="49"/>
      <c r="FB436" s="49"/>
      <c r="FC436" s="49"/>
      <c r="FD436" s="49"/>
      <c r="FE436" s="49"/>
      <c r="FF436" s="49"/>
      <c r="FG436" s="14"/>
      <c r="FH436" s="49"/>
      <c r="FI436" s="49"/>
      <c r="FJ436" s="14"/>
      <c r="FK436" s="42"/>
      <c r="FL436" s="42"/>
      <c r="FM436" s="42"/>
      <c r="FN436" s="42"/>
      <c r="FO436" s="42"/>
      <c r="FP436" s="42"/>
      <c r="FQ436" s="42"/>
      <c r="FR436" s="42"/>
      <c r="FS436" s="42"/>
      <c r="FT436" s="42"/>
      <c r="FU436" s="42"/>
      <c r="FV436" s="42"/>
      <c r="FW436" s="42"/>
      <c r="FX436" s="42"/>
      <c r="FY436" s="42"/>
      <c r="FZ436" s="44">
        <v>434</v>
      </c>
      <c r="GA436" s="44" t="str">
        <f t="shared" si="1332"/>
        <v>CJBDAGLI</v>
      </c>
      <c r="GB436" s="44" t="s">
        <v>163</v>
      </c>
      <c r="GC436" s="44" t="s">
        <v>159</v>
      </c>
      <c r="GD436" s="44" t="s">
        <v>146</v>
      </c>
      <c r="GE436" s="44" t="s">
        <v>147</v>
      </c>
      <c r="GF436" s="44" t="s">
        <v>145</v>
      </c>
      <c r="GG436" s="44" t="s">
        <v>149</v>
      </c>
      <c r="GH436" s="44" t="s">
        <v>152</v>
      </c>
      <c r="GI436" s="44" t="s">
        <v>150</v>
      </c>
      <c r="GJ436" s="100" t="str">
        <f t="shared" ref="GJ436:GQ436" si="1511">VLOOKUP(GB436,$FM$3:$FN$15,2,FALSE)</f>
        <v>Haiti</v>
      </c>
      <c r="GK436" s="100" t="str">
        <f t="shared" si="1511"/>
        <v>Österrike</v>
      </c>
      <c r="GL436" s="100" t="str">
        <f t="shared" si="1511"/>
        <v>Qatar</v>
      </c>
      <c r="GM436" s="100" t="str">
        <f t="shared" si="1511"/>
        <v>Australien</v>
      </c>
      <c r="GN436" s="100" t="str">
        <f t="shared" si="1511"/>
        <v>Sydkorea</v>
      </c>
      <c r="GO436" s="100" t="str">
        <f t="shared" si="1511"/>
        <v>Iran</v>
      </c>
      <c r="GP436" s="100" t="str">
        <f t="shared" si="1511"/>
        <v>Ghana</v>
      </c>
      <c r="GQ436" s="100" t="str">
        <f t="shared" si="1511"/>
        <v>Irak</v>
      </c>
      <c r="GR436" s="42" t="str">
        <f t="shared" si="1334"/>
        <v/>
      </c>
      <c r="GS436" s="42"/>
      <c r="GT436" s="42"/>
      <c r="GU436" s="42"/>
      <c r="GV436" s="42"/>
      <c r="GW436" s="42"/>
      <c r="GX436" s="42"/>
    </row>
    <row r="437" spans="1:206" ht="14.25" customHeight="1" x14ac:dyDescent="0.35">
      <c r="A437" s="42"/>
      <c r="B437" s="43"/>
      <c r="C437" s="43"/>
      <c r="D437" s="43"/>
      <c r="E437" s="44"/>
      <c r="F437" s="43"/>
      <c r="G437" s="44"/>
      <c r="H437" s="44"/>
      <c r="I437" s="44"/>
      <c r="J437" s="57"/>
      <c r="K437" s="58"/>
      <c r="L437" s="158"/>
      <c r="M437" s="46"/>
      <c r="N437" s="46"/>
      <c r="O437" s="42"/>
      <c r="P437" s="42"/>
      <c r="Q437" s="42"/>
      <c r="R437" s="42"/>
      <c r="S437" s="42"/>
      <c r="T437" s="42"/>
      <c r="U437" s="42"/>
      <c r="V437" s="43"/>
      <c r="W437" s="42"/>
      <c r="X437" s="44"/>
      <c r="Y437" s="44"/>
      <c r="Z437" s="44"/>
      <c r="AA437" s="44"/>
      <c r="AB437" s="47"/>
      <c r="AC437" s="48"/>
      <c r="AD437" s="42"/>
      <c r="AE437" s="14"/>
      <c r="AF437" s="14"/>
      <c r="AG437" s="14"/>
      <c r="AH437" s="14"/>
      <c r="AI437" s="44"/>
      <c r="AJ437" s="44"/>
      <c r="AK437" s="44"/>
      <c r="AL437" s="57"/>
      <c r="AM437" s="58"/>
      <c r="AN437" s="49"/>
      <c r="AO437" s="49"/>
      <c r="AP437" s="49"/>
      <c r="AQ437" s="49"/>
      <c r="AR437" s="49"/>
      <c r="AS437" s="49"/>
      <c r="AT437" s="49"/>
      <c r="AU437" s="49"/>
      <c r="AV437" s="49"/>
      <c r="AW437" s="49"/>
      <c r="AX437" s="49"/>
      <c r="AY437" s="49"/>
      <c r="AZ437" s="49"/>
      <c r="BA437" s="49"/>
      <c r="BB437" s="49"/>
      <c r="BC437" s="49"/>
      <c r="BD437" s="49"/>
      <c r="BE437" s="49"/>
      <c r="BF437" s="49"/>
      <c r="BG437" s="49"/>
      <c r="BH437" s="49"/>
      <c r="BI437" s="49"/>
      <c r="BJ437" s="49"/>
      <c r="BK437" s="49"/>
      <c r="BL437" s="49"/>
      <c r="BM437" s="49"/>
      <c r="BN437" s="49"/>
      <c r="BO437" s="49"/>
      <c r="BP437" s="49"/>
      <c r="BQ437" s="49"/>
      <c r="BR437" s="14"/>
      <c r="BS437" s="14"/>
      <c r="BT437" s="14"/>
      <c r="BU437" s="49"/>
      <c r="BV437" s="49"/>
      <c r="BW437" s="49"/>
      <c r="BX437" s="49"/>
      <c r="BY437" s="49"/>
      <c r="BZ437" s="49"/>
      <c r="CA437" s="49"/>
      <c r="CB437" s="14"/>
      <c r="CC437" s="49"/>
      <c r="CD437" s="49"/>
      <c r="CE437" s="14"/>
      <c r="CF437" s="14"/>
      <c r="CG437" s="49"/>
      <c r="CH437" s="49"/>
      <c r="CI437" s="49"/>
      <c r="CJ437" s="49"/>
      <c r="CK437" s="49"/>
      <c r="CL437" s="49"/>
      <c r="CM437" s="49"/>
      <c r="CN437" s="49"/>
      <c r="CO437" s="49"/>
      <c r="CP437" s="49"/>
      <c r="CQ437" s="49"/>
      <c r="CR437" s="49"/>
      <c r="CS437" s="49"/>
      <c r="CT437" s="49"/>
      <c r="CU437" s="49"/>
      <c r="CV437" s="49"/>
      <c r="CW437" s="49"/>
      <c r="CX437" s="49"/>
      <c r="CY437" s="14"/>
      <c r="CZ437" s="14"/>
      <c r="DA437" s="49"/>
      <c r="DB437" s="49"/>
      <c r="DC437" s="49"/>
      <c r="DD437" s="49"/>
      <c r="DE437" s="49"/>
      <c r="DF437" s="49"/>
      <c r="DG437" s="49"/>
      <c r="DH437" s="49"/>
      <c r="DI437" s="49"/>
      <c r="DJ437" s="14"/>
      <c r="DK437" s="14"/>
      <c r="DL437" s="14"/>
      <c r="DM437" s="14"/>
      <c r="DN437" s="14"/>
      <c r="DO437" s="14"/>
      <c r="DP437" s="14"/>
      <c r="DQ437" s="14"/>
      <c r="DR437" s="14"/>
      <c r="DS437" s="14"/>
      <c r="DT437" s="49"/>
      <c r="DU437" s="49"/>
      <c r="DV437" s="49"/>
      <c r="DW437" s="49"/>
      <c r="DX437" s="49"/>
      <c r="DY437" s="49"/>
      <c r="DZ437" s="49"/>
      <c r="EA437" s="49"/>
      <c r="EB437" s="49"/>
      <c r="EC437" s="49"/>
      <c r="ED437" s="49"/>
      <c r="EE437" s="49"/>
      <c r="EF437" s="49"/>
      <c r="EG437" s="49"/>
      <c r="EH437" s="49"/>
      <c r="EI437" s="49"/>
      <c r="EJ437" s="49"/>
      <c r="EK437" s="49"/>
      <c r="EL437" s="49"/>
      <c r="EM437" s="14"/>
      <c r="EN437" s="49"/>
      <c r="EO437" s="49"/>
      <c r="EP437" s="49"/>
      <c r="EQ437" s="49"/>
      <c r="ER437" s="49"/>
      <c r="ES437" s="49"/>
      <c r="ET437" s="49"/>
      <c r="EU437" s="49"/>
      <c r="EV437" s="49"/>
      <c r="EW437" s="49"/>
      <c r="EX437" s="49"/>
      <c r="EY437" s="49"/>
      <c r="EZ437" s="49"/>
      <c r="FA437" s="49"/>
      <c r="FB437" s="49"/>
      <c r="FC437" s="49"/>
      <c r="FD437" s="49"/>
      <c r="FE437" s="49"/>
      <c r="FF437" s="49"/>
      <c r="FG437" s="14"/>
      <c r="FH437" s="49"/>
      <c r="FI437" s="49"/>
      <c r="FJ437" s="14"/>
      <c r="FK437" s="42"/>
      <c r="FL437" s="42"/>
      <c r="FM437" s="42"/>
      <c r="FN437" s="42"/>
      <c r="FO437" s="42"/>
      <c r="FP437" s="42"/>
      <c r="FQ437" s="42"/>
      <c r="FR437" s="42"/>
      <c r="FS437" s="42"/>
      <c r="FT437" s="42"/>
      <c r="FU437" s="42"/>
      <c r="FV437" s="42"/>
      <c r="FW437" s="42"/>
      <c r="FX437" s="42"/>
      <c r="FY437" s="42"/>
      <c r="FZ437" s="44">
        <v>435</v>
      </c>
      <c r="GA437" s="44" t="str">
        <f t="shared" si="1332"/>
        <v>CJBDAGIK</v>
      </c>
      <c r="GB437" s="44" t="s">
        <v>163</v>
      </c>
      <c r="GC437" s="44" t="s">
        <v>159</v>
      </c>
      <c r="GD437" s="44" t="s">
        <v>146</v>
      </c>
      <c r="GE437" s="44" t="s">
        <v>147</v>
      </c>
      <c r="GF437" s="44" t="s">
        <v>145</v>
      </c>
      <c r="GG437" s="44" t="s">
        <v>149</v>
      </c>
      <c r="GH437" s="44" t="s">
        <v>150</v>
      </c>
      <c r="GI437" s="44" t="s">
        <v>151</v>
      </c>
      <c r="GJ437" s="100" t="str">
        <f t="shared" ref="GJ437:GQ437" si="1512">VLOOKUP(GB437,$FM$3:$FN$15,2,FALSE)</f>
        <v>Haiti</v>
      </c>
      <c r="GK437" s="100" t="str">
        <f t="shared" si="1512"/>
        <v>Österrike</v>
      </c>
      <c r="GL437" s="100" t="str">
        <f t="shared" si="1512"/>
        <v>Qatar</v>
      </c>
      <c r="GM437" s="100" t="str">
        <f t="shared" si="1512"/>
        <v>Australien</v>
      </c>
      <c r="GN437" s="100" t="str">
        <f t="shared" si="1512"/>
        <v>Sydkorea</v>
      </c>
      <c r="GO437" s="100" t="str">
        <f t="shared" si="1512"/>
        <v>Iran</v>
      </c>
      <c r="GP437" s="100" t="str">
        <f t="shared" si="1512"/>
        <v>Irak</v>
      </c>
      <c r="GQ437" s="100" t="str">
        <f t="shared" si="1512"/>
        <v>Uzbekistan</v>
      </c>
      <c r="GR437" s="42" t="str">
        <f t="shared" si="1334"/>
        <v/>
      </c>
      <c r="GS437" s="42"/>
      <c r="GT437" s="42"/>
      <c r="GU437" s="42"/>
      <c r="GV437" s="42"/>
      <c r="GW437" s="42"/>
      <c r="GX437" s="42"/>
    </row>
    <row r="438" spans="1:206" ht="14.25" customHeight="1" x14ac:dyDescent="0.35">
      <c r="A438" s="42"/>
      <c r="B438" s="43"/>
      <c r="C438" s="43"/>
      <c r="D438" s="43"/>
      <c r="E438" s="44"/>
      <c r="F438" s="43"/>
      <c r="G438" s="44"/>
      <c r="H438" s="44"/>
      <c r="I438" s="44"/>
      <c r="J438" s="57"/>
      <c r="K438" s="58"/>
      <c r="L438" s="158"/>
      <c r="M438" s="46"/>
      <c r="N438" s="46"/>
      <c r="O438" s="42"/>
      <c r="P438" s="42"/>
      <c r="Q438" s="42"/>
      <c r="R438" s="42"/>
      <c r="S438" s="42"/>
      <c r="T438" s="42"/>
      <c r="U438" s="42"/>
      <c r="V438" s="43"/>
      <c r="W438" s="42"/>
      <c r="X438" s="44"/>
      <c r="Y438" s="44"/>
      <c r="Z438" s="44"/>
      <c r="AA438" s="44"/>
      <c r="AB438" s="47"/>
      <c r="AC438" s="48"/>
      <c r="AD438" s="42"/>
      <c r="AE438" s="14"/>
      <c r="AF438" s="14"/>
      <c r="AG438" s="14"/>
      <c r="AH438" s="14"/>
      <c r="AI438" s="44"/>
      <c r="AJ438" s="44"/>
      <c r="AK438" s="44"/>
      <c r="AL438" s="57"/>
      <c r="AM438" s="58"/>
      <c r="AN438" s="49"/>
      <c r="AO438" s="49"/>
      <c r="AP438" s="49"/>
      <c r="AQ438" s="49"/>
      <c r="AR438" s="49"/>
      <c r="AS438" s="49"/>
      <c r="AT438" s="49"/>
      <c r="AU438" s="49"/>
      <c r="AV438" s="49"/>
      <c r="AW438" s="49"/>
      <c r="AX438" s="49"/>
      <c r="AY438" s="49"/>
      <c r="AZ438" s="49"/>
      <c r="BA438" s="49"/>
      <c r="BB438" s="49"/>
      <c r="BC438" s="49"/>
      <c r="BD438" s="49"/>
      <c r="BE438" s="49"/>
      <c r="BF438" s="49"/>
      <c r="BG438" s="49"/>
      <c r="BH438" s="49"/>
      <c r="BI438" s="49"/>
      <c r="BJ438" s="49"/>
      <c r="BK438" s="49"/>
      <c r="BL438" s="49"/>
      <c r="BM438" s="49"/>
      <c r="BN438" s="49"/>
      <c r="BO438" s="49"/>
      <c r="BP438" s="49"/>
      <c r="BQ438" s="49"/>
      <c r="BR438" s="14"/>
      <c r="BS438" s="14"/>
      <c r="BT438" s="14"/>
      <c r="BU438" s="49"/>
      <c r="BV438" s="49"/>
      <c r="BW438" s="49"/>
      <c r="BX438" s="49"/>
      <c r="BY438" s="49"/>
      <c r="BZ438" s="49"/>
      <c r="CA438" s="49"/>
      <c r="CB438" s="14"/>
      <c r="CC438" s="49"/>
      <c r="CD438" s="49"/>
      <c r="CE438" s="14"/>
      <c r="CF438" s="14"/>
      <c r="CG438" s="49"/>
      <c r="CH438" s="49"/>
      <c r="CI438" s="49"/>
      <c r="CJ438" s="49"/>
      <c r="CK438" s="49"/>
      <c r="CL438" s="49"/>
      <c r="CM438" s="49"/>
      <c r="CN438" s="49"/>
      <c r="CO438" s="49"/>
      <c r="CP438" s="49"/>
      <c r="CQ438" s="49"/>
      <c r="CR438" s="49"/>
      <c r="CS438" s="49"/>
      <c r="CT438" s="49"/>
      <c r="CU438" s="49"/>
      <c r="CV438" s="49"/>
      <c r="CW438" s="49"/>
      <c r="CX438" s="49"/>
      <c r="CY438" s="14"/>
      <c r="CZ438" s="14"/>
      <c r="DA438" s="49"/>
      <c r="DB438" s="49"/>
      <c r="DC438" s="49"/>
      <c r="DD438" s="49"/>
      <c r="DE438" s="49"/>
      <c r="DF438" s="49"/>
      <c r="DG438" s="49"/>
      <c r="DH438" s="49"/>
      <c r="DI438" s="49"/>
      <c r="DJ438" s="14"/>
      <c r="DK438" s="14"/>
      <c r="DL438" s="14"/>
      <c r="DM438" s="14"/>
      <c r="DN438" s="14"/>
      <c r="DO438" s="14"/>
      <c r="DP438" s="14"/>
      <c r="DQ438" s="14"/>
      <c r="DR438" s="14"/>
      <c r="DS438" s="14"/>
      <c r="DT438" s="49"/>
      <c r="DU438" s="49"/>
      <c r="DV438" s="49"/>
      <c r="DW438" s="49"/>
      <c r="DX438" s="49"/>
      <c r="DY438" s="49"/>
      <c r="DZ438" s="49"/>
      <c r="EA438" s="49"/>
      <c r="EB438" s="49"/>
      <c r="EC438" s="49"/>
      <c r="ED438" s="49"/>
      <c r="EE438" s="49"/>
      <c r="EF438" s="49"/>
      <c r="EG438" s="49"/>
      <c r="EH438" s="49"/>
      <c r="EI438" s="49"/>
      <c r="EJ438" s="49"/>
      <c r="EK438" s="49"/>
      <c r="EL438" s="49"/>
      <c r="EM438" s="14"/>
      <c r="EN438" s="49"/>
      <c r="EO438" s="49"/>
      <c r="EP438" s="49"/>
      <c r="EQ438" s="49"/>
      <c r="ER438" s="49"/>
      <c r="ES438" s="49"/>
      <c r="ET438" s="49"/>
      <c r="EU438" s="49"/>
      <c r="EV438" s="49"/>
      <c r="EW438" s="49"/>
      <c r="EX438" s="49"/>
      <c r="EY438" s="49"/>
      <c r="EZ438" s="49"/>
      <c r="FA438" s="49"/>
      <c r="FB438" s="49"/>
      <c r="FC438" s="49"/>
      <c r="FD438" s="49"/>
      <c r="FE438" s="49"/>
      <c r="FF438" s="49"/>
      <c r="FG438" s="14"/>
      <c r="FH438" s="49"/>
      <c r="FI438" s="49"/>
      <c r="FJ438" s="14"/>
      <c r="FK438" s="42"/>
      <c r="FL438" s="42"/>
      <c r="FM438" s="42"/>
      <c r="FN438" s="42"/>
      <c r="FO438" s="42"/>
      <c r="FP438" s="42"/>
      <c r="FQ438" s="42"/>
      <c r="FR438" s="42"/>
      <c r="FS438" s="42"/>
      <c r="FT438" s="42"/>
      <c r="FU438" s="42"/>
      <c r="FV438" s="42"/>
      <c r="FW438" s="42"/>
      <c r="FX438" s="42"/>
      <c r="FY438" s="42"/>
      <c r="FZ438" s="44">
        <v>436</v>
      </c>
      <c r="GA438" s="44" t="str">
        <f t="shared" si="1332"/>
        <v>HGBCADLK</v>
      </c>
      <c r="GB438" s="44" t="s">
        <v>160</v>
      </c>
      <c r="GC438" s="44" t="s">
        <v>149</v>
      </c>
      <c r="GD438" s="44" t="s">
        <v>146</v>
      </c>
      <c r="GE438" s="44" t="s">
        <v>163</v>
      </c>
      <c r="GF438" s="44" t="s">
        <v>145</v>
      </c>
      <c r="GG438" s="44" t="s">
        <v>147</v>
      </c>
      <c r="GH438" s="44" t="s">
        <v>152</v>
      </c>
      <c r="GI438" s="44" t="s">
        <v>151</v>
      </c>
      <c r="GJ438" s="100" t="str">
        <f t="shared" ref="GJ438:GQ438" si="1513">VLOOKUP(GB438,$FM$3:$FN$15,2,FALSE)</f>
        <v>Saudiarabien</v>
      </c>
      <c r="GK438" s="100" t="str">
        <f t="shared" si="1513"/>
        <v>Iran</v>
      </c>
      <c r="GL438" s="100" t="str">
        <f t="shared" si="1513"/>
        <v>Qatar</v>
      </c>
      <c r="GM438" s="100" t="str">
        <f t="shared" si="1513"/>
        <v>Haiti</v>
      </c>
      <c r="GN438" s="100" t="str">
        <f t="shared" si="1513"/>
        <v>Sydkorea</v>
      </c>
      <c r="GO438" s="100" t="str">
        <f t="shared" si="1513"/>
        <v>Australien</v>
      </c>
      <c r="GP438" s="100" t="str">
        <f t="shared" si="1513"/>
        <v>Ghana</v>
      </c>
      <c r="GQ438" s="100" t="str">
        <f t="shared" si="1513"/>
        <v>Uzbekistan</v>
      </c>
      <c r="GR438" s="42" t="str">
        <f t="shared" si="1334"/>
        <v/>
      </c>
      <c r="GS438" s="42"/>
      <c r="GT438" s="42"/>
      <c r="GU438" s="42"/>
      <c r="GV438" s="42"/>
      <c r="GW438" s="42"/>
      <c r="GX438" s="42"/>
    </row>
    <row r="439" spans="1:206" ht="14.25" customHeight="1" x14ac:dyDescent="0.35">
      <c r="A439" s="42"/>
      <c r="B439" s="43"/>
      <c r="C439" s="43"/>
      <c r="D439" s="43"/>
      <c r="E439" s="44"/>
      <c r="F439" s="43"/>
      <c r="G439" s="44"/>
      <c r="H439" s="44"/>
      <c r="I439" s="44"/>
      <c r="J439" s="57"/>
      <c r="K439" s="58"/>
      <c r="L439" s="158"/>
      <c r="M439" s="46"/>
      <c r="N439" s="46"/>
      <c r="O439" s="42"/>
      <c r="P439" s="42"/>
      <c r="Q439" s="42"/>
      <c r="R439" s="42"/>
      <c r="S439" s="42"/>
      <c r="T439" s="42"/>
      <c r="U439" s="42"/>
      <c r="V439" s="43"/>
      <c r="W439" s="42"/>
      <c r="X439" s="44"/>
      <c r="Y439" s="44"/>
      <c r="Z439" s="44"/>
      <c r="AA439" s="44"/>
      <c r="AB439" s="47"/>
      <c r="AC439" s="48"/>
      <c r="AD439" s="42"/>
      <c r="AE439" s="14"/>
      <c r="AF439" s="14"/>
      <c r="AG439" s="14"/>
      <c r="AH439" s="14"/>
      <c r="AI439" s="44"/>
      <c r="AJ439" s="44"/>
      <c r="AK439" s="44"/>
      <c r="AL439" s="57"/>
      <c r="AM439" s="58"/>
      <c r="AN439" s="49"/>
      <c r="AO439" s="49"/>
      <c r="AP439" s="49"/>
      <c r="AQ439" s="49"/>
      <c r="AR439" s="49"/>
      <c r="AS439" s="49"/>
      <c r="AT439" s="49"/>
      <c r="AU439" s="49"/>
      <c r="AV439" s="49"/>
      <c r="AW439" s="49"/>
      <c r="AX439" s="49"/>
      <c r="AY439" s="49"/>
      <c r="AZ439" s="49"/>
      <c r="BA439" s="49"/>
      <c r="BB439" s="49"/>
      <c r="BC439" s="49"/>
      <c r="BD439" s="49"/>
      <c r="BE439" s="49"/>
      <c r="BF439" s="49"/>
      <c r="BG439" s="49"/>
      <c r="BH439" s="49"/>
      <c r="BI439" s="49"/>
      <c r="BJ439" s="49"/>
      <c r="BK439" s="49"/>
      <c r="BL439" s="49"/>
      <c r="BM439" s="49"/>
      <c r="BN439" s="49"/>
      <c r="BO439" s="49"/>
      <c r="BP439" s="49"/>
      <c r="BQ439" s="49"/>
      <c r="BR439" s="14"/>
      <c r="BS439" s="14"/>
      <c r="BT439" s="14"/>
      <c r="BU439" s="49"/>
      <c r="BV439" s="49"/>
      <c r="BW439" s="49"/>
      <c r="BX439" s="49"/>
      <c r="BY439" s="49"/>
      <c r="BZ439" s="49"/>
      <c r="CA439" s="49"/>
      <c r="CB439" s="14"/>
      <c r="CC439" s="49"/>
      <c r="CD439" s="49"/>
      <c r="CE439" s="14"/>
      <c r="CF439" s="14"/>
      <c r="CG439" s="49"/>
      <c r="CH439" s="49"/>
      <c r="CI439" s="49"/>
      <c r="CJ439" s="49"/>
      <c r="CK439" s="49"/>
      <c r="CL439" s="49"/>
      <c r="CM439" s="49"/>
      <c r="CN439" s="49"/>
      <c r="CO439" s="49"/>
      <c r="CP439" s="49"/>
      <c r="CQ439" s="49"/>
      <c r="CR439" s="49"/>
      <c r="CS439" s="49"/>
      <c r="CT439" s="49"/>
      <c r="CU439" s="49"/>
      <c r="CV439" s="49"/>
      <c r="CW439" s="49"/>
      <c r="CX439" s="49"/>
      <c r="CY439" s="14"/>
      <c r="CZ439" s="14"/>
      <c r="DA439" s="49"/>
      <c r="DB439" s="49"/>
      <c r="DC439" s="49"/>
      <c r="DD439" s="49"/>
      <c r="DE439" s="49"/>
      <c r="DF439" s="49"/>
      <c r="DG439" s="49"/>
      <c r="DH439" s="49"/>
      <c r="DI439" s="49"/>
      <c r="DJ439" s="14"/>
      <c r="DK439" s="14"/>
      <c r="DL439" s="14"/>
      <c r="DM439" s="14"/>
      <c r="DN439" s="14"/>
      <c r="DO439" s="14"/>
      <c r="DP439" s="14"/>
      <c r="DQ439" s="14"/>
      <c r="DR439" s="14"/>
      <c r="DS439" s="14"/>
      <c r="DT439" s="49"/>
      <c r="DU439" s="49"/>
      <c r="DV439" s="49"/>
      <c r="DW439" s="49"/>
      <c r="DX439" s="49"/>
      <c r="DY439" s="49"/>
      <c r="DZ439" s="49"/>
      <c r="EA439" s="49"/>
      <c r="EB439" s="49"/>
      <c r="EC439" s="49"/>
      <c r="ED439" s="49"/>
      <c r="EE439" s="49"/>
      <c r="EF439" s="49"/>
      <c r="EG439" s="49"/>
      <c r="EH439" s="49"/>
      <c r="EI439" s="49"/>
      <c r="EJ439" s="49"/>
      <c r="EK439" s="49"/>
      <c r="EL439" s="49"/>
      <c r="EM439" s="14"/>
      <c r="EN439" s="49"/>
      <c r="EO439" s="49"/>
      <c r="EP439" s="49"/>
      <c r="EQ439" s="49"/>
      <c r="ER439" s="49"/>
      <c r="ES439" s="49"/>
      <c r="ET439" s="49"/>
      <c r="EU439" s="49"/>
      <c r="EV439" s="49"/>
      <c r="EW439" s="49"/>
      <c r="EX439" s="49"/>
      <c r="EY439" s="49"/>
      <c r="EZ439" s="49"/>
      <c r="FA439" s="49"/>
      <c r="FB439" s="49"/>
      <c r="FC439" s="49"/>
      <c r="FD439" s="49"/>
      <c r="FE439" s="49"/>
      <c r="FF439" s="49"/>
      <c r="FG439" s="14"/>
      <c r="FH439" s="49"/>
      <c r="FI439" s="49"/>
      <c r="FJ439" s="14"/>
      <c r="FK439" s="42"/>
      <c r="FL439" s="42"/>
      <c r="FM439" s="42"/>
      <c r="FN439" s="42"/>
      <c r="FO439" s="42"/>
      <c r="FP439" s="42"/>
      <c r="FQ439" s="42"/>
      <c r="FR439" s="42"/>
      <c r="FS439" s="42"/>
      <c r="FT439" s="42"/>
      <c r="FU439" s="42"/>
      <c r="FV439" s="42"/>
      <c r="FW439" s="42"/>
      <c r="FX439" s="42"/>
      <c r="FY439" s="42"/>
      <c r="FZ439" s="44">
        <v>437</v>
      </c>
      <c r="GA439" s="44" t="str">
        <f t="shared" si="1332"/>
        <v>HGBCADLJ</v>
      </c>
      <c r="GB439" s="44" t="s">
        <v>160</v>
      </c>
      <c r="GC439" s="44" t="s">
        <v>149</v>
      </c>
      <c r="GD439" s="44" t="s">
        <v>146</v>
      </c>
      <c r="GE439" s="44" t="s">
        <v>163</v>
      </c>
      <c r="GF439" s="44" t="s">
        <v>145</v>
      </c>
      <c r="GG439" s="44" t="s">
        <v>147</v>
      </c>
      <c r="GH439" s="44" t="s">
        <v>152</v>
      </c>
      <c r="GI439" s="44" t="s">
        <v>159</v>
      </c>
      <c r="GJ439" s="100" t="str">
        <f t="shared" ref="GJ439:GQ439" si="1514">VLOOKUP(GB439,$FM$3:$FN$15,2,FALSE)</f>
        <v>Saudiarabien</v>
      </c>
      <c r="GK439" s="100" t="str">
        <f t="shared" si="1514"/>
        <v>Iran</v>
      </c>
      <c r="GL439" s="100" t="str">
        <f t="shared" si="1514"/>
        <v>Qatar</v>
      </c>
      <c r="GM439" s="100" t="str">
        <f t="shared" si="1514"/>
        <v>Haiti</v>
      </c>
      <c r="GN439" s="100" t="str">
        <f t="shared" si="1514"/>
        <v>Sydkorea</v>
      </c>
      <c r="GO439" s="100" t="str">
        <f t="shared" si="1514"/>
        <v>Australien</v>
      </c>
      <c r="GP439" s="100" t="str">
        <f t="shared" si="1514"/>
        <v>Ghana</v>
      </c>
      <c r="GQ439" s="100" t="str">
        <f t="shared" si="1514"/>
        <v>Österrike</v>
      </c>
      <c r="GR439" s="42" t="str">
        <f t="shared" si="1334"/>
        <v/>
      </c>
      <c r="GS439" s="42"/>
      <c r="GT439" s="42"/>
      <c r="GU439" s="42"/>
      <c r="GV439" s="42"/>
      <c r="GW439" s="42"/>
      <c r="GX439" s="42"/>
    </row>
    <row r="440" spans="1:206" ht="14.25" customHeight="1" x14ac:dyDescent="0.35">
      <c r="A440" s="42"/>
      <c r="B440" s="43"/>
      <c r="C440" s="43"/>
      <c r="D440" s="43"/>
      <c r="E440" s="44"/>
      <c r="F440" s="43"/>
      <c r="G440" s="44"/>
      <c r="H440" s="44"/>
      <c r="I440" s="44"/>
      <c r="J440" s="57"/>
      <c r="K440" s="58"/>
      <c r="L440" s="158"/>
      <c r="M440" s="46"/>
      <c r="N440" s="46"/>
      <c r="O440" s="42"/>
      <c r="P440" s="42"/>
      <c r="Q440" s="42"/>
      <c r="R440" s="42"/>
      <c r="S440" s="42"/>
      <c r="T440" s="42"/>
      <c r="U440" s="42"/>
      <c r="V440" s="43"/>
      <c r="W440" s="42"/>
      <c r="X440" s="44"/>
      <c r="Y440" s="44"/>
      <c r="Z440" s="44"/>
      <c r="AA440" s="44"/>
      <c r="AB440" s="47"/>
      <c r="AC440" s="48"/>
      <c r="AD440" s="42"/>
      <c r="AE440" s="14"/>
      <c r="AF440" s="14"/>
      <c r="AG440" s="14"/>
      <c r="AH440" s="14"/>
      <c r="AI440" s="44"/>
      <c r="AJ440" s="44"/>
      <c r="AK440" s="44"/>
      <c r="AL440" s="57"/>
      <c r="AM440" s="58"/>
      <c r="AN440" s="49"/>
      <c r="AO440" s="49"/>
      <c r="AP440" s="49"/>
      <c r="AQ440" s="49"/>
      <c r="AR440" s="49"/>
      <c r="AS440" s="49"/>
      <c r="AT440" s="49"/>
      <c r="AU440" s="49"/>
      <c r="AV440" s="49"/>
      <c r="AW440" s="49"/>
      <c r="AX440" s="49"/>
      <c r="AY440" s="49"/>
      <c r="AZ440" s="49"/>
      <c r="BA440" s="49"/>
      <c r="BB440" s="49"/>
      <c r="BC440" s="49"/>
      <c r="BD440" s="49"/>
      <c r="BE440" s="49"/>
      <c r="BF440" s="49"/>
      <c r="BG440" s="49"/>
      <c r="BH440" s="49"/>
      <c r="BI440" s="49"/>
      <c r="BJ440" s="49"/>
      <c r="BK440" s="49"/>
      <c r="BL440" s="49"/>
      <c r="BM440" s="49"/>
      <c r="BN440" s="49"/>
      <c r="BO440" s="49"/>
      <c r="BP440" s="49"/>
      <c r="BQ440" s="49"/>
      <c r="BR440" s="14"/>
      <c r="BS440" s="14"/>
      <c r="BT440" s="14"/>
      <c r="BU440" s="49"/>
      <c r="BV440" s="49"/>
      <c r="BW440" s="49"/>
      <c r="BX440" s="49"/>
      <c r="BY440" s="49"/>
      <c r="BZ440" s="49"/>
      <c r="CA440" s="49"/>
      <c r="CB440" s="14"/>
      <c r="CC440" s="49"/>
      <c r="CD440" s="49"/>
      <c r="CE440" s="14"/>
      <c r="CF440" s="14"/>
      <c r="CG440" s="49"/>
      <c r="CH440" s="49"/>
      <c r="CI440" s="49"/>
      <c r="CJ440" s="49"/>
      <c r="CK440" s="49"/>
      <c r="CL440" s="49"/>
      <c r="CM440" s="49"/>
      <c r="CN440" s="49"/>
      <c r="CO440" s="49"/>
      <c r="CP440" s="49"/>
      <c r="CQ440" s="49"/>
      <c r="CR440" s="49"/>
      <c r="CS440" s="49"/>
      <c r="CT440" s="49"/>
      <c r="CU440" s="49"/>
      <c r="CV440" s="49"/>
      <c r="CW440" s="49"/>
      <c r="CX440" s="49"/>
      <c r="CY440" s="14"/>
      <c r="CZ440" s="14"/>
      <c r="DA440" s="49"/>
      <c r="DB440" s="49"/>
      <c r="DC440" s="49"/>
      <c r="DD440" s="49"/>
      <c r="DE440" s="49"/>
      <c r="DF440" s="49"/>
      <c r="DG440" s="49"/>
      <c r="DH440" s="49"/>
      <c r="DI440" s="49"/>
      <c r="DJ440" s="14"/>
      <c r="DK440" s="14"/>
      <c r="DL440" s="14"/>
      <c r="DM440" s="14"/>
      <c r="DN440" s="14"/>
      <c r="DO440" s="14"/>
      <c r="DP440" s="14"/>
      <c r="DQ440" s="14"/>
      <c r="DR440" s="14"/>
      <c r="DS440" s="14"/>
      <c r="DT440" s="49"/>
      <c r="DU440" s="49"/>
      <c r="DV440" s="49"/>
      <c r="DW440" s="49"/>
      <c r="DX440" s="49"/>
      <c r="DY440" s="49"/>
      <c r="DZ440" s="49"/>
      <c r="EA440" s="49"/>
      <c r="EB440" s="49"/>
      <c r="EC440" s="49"/>
      <c r="ED440" s="49"/>
      <c r="EE440" s="49"/>
      <c r="EF440" s="49"/>
      <c r="EG440" s="49"/>
      <c r="EH440" s="49"/>
      <c r="EI440" s="49"/>
      <c r="EJ440" s="49"/>
      <c r="EK440" s="49"/>
      <c r="EL440" s="49"/>
      <c r="EM440" s="14"/>
      <c r="EN440" s="49"/>
      <c r="EO440" s="49"/>
      <c r="EP440" s="49"/>
      <c r="EQ440" s="49"/>
      <c r="ER440" s="49"/>
      <c r="ES440" s="49"/>
      <c r="ET440" s="49"/>
      <c r="EU440" s="49"/>
      <c r="EV440" s="49"/>
      <c r="EW440" s="49"/>
      <c r="EX440" s="49"/>
      <c r="EY440" s="49"/>
      <c r="EZ440" s="49"/>
      <c r="FA440" s="49"/>
      <c r="FB440" s="49"/>
      <c r="FC440" s="49"/>
      <c r="FD440" s="49"/>
      <c r="FE440" s="49"/>
      <c r="FF440" s="49"/>
      <c r="FG440" s="14"/>
      <c r="FH440" s="49"/>
      <c r="FI440" s="49"/>
      <c r="FJ440" s="14"/>
      <c r="FK440" s="42"/>
      <c r="FL440" s="42"/>
      <c r="FM440" s="42"/>
      <c r="FN440" s="42"/>
      <c r="FO440" s="42"/>
      <c r="FP440" s="42"/>
      <c r="FQ440" s="42"/>
      <c r="FR440" s="42"/>
      <c r="FS440" s="42"/>
      <c r="FT440" s="42"/>
      <c r="FU440" s="42"/>
      <c r="FV440" s="42"/>
      <c r="FW440" s="42"/>
      <c r="FX440" s="42"/>
      <c r="FY440" s="42"/>
      <c r="FZ440" s="44">
        <v>438</v>
      </c>
      <c r="GA440" s="44" t="str">
        <f t="shared" si="1332"/>
        <v>HGBCADJK</v>
      </c>
      <c r="GB440" s="44" t="s">
        <v>160</v>
      </c>
      <c r="GC440" s="44" t="s">
        <v>149</v>
      </c>
      <c r="GD440" s="44" t="s">
        <v>146</v>
      </c>
      <c r="GE440" s="44" t="s">
        <v>163</v>
      </c>
      <c r="GF440" s="44" t="s">
        <v>145</v>
      </c>
      <c r="GG440" s="44" t="s">
        <v>147</v>
      </c>
      <c r="GH440" s="44" t="s">
        <v>159</v>
      </c>
      <c r="GI440" s="44" t="s">
        <v>151</v>
      </c>
      <c r="GJ440" s="100" t="str">
        <f t="shared" ref="GJ440:GQ440" si="1515">VLOOKUP(GB440,$FM$3:$FN$15,2,FALSE)</f>
        <v>Saudiarabien</v>
      </c>
      <c r="GK440" s="100" t="str">
        <f t="shared" si="1515"/>
        <v>Iran</v>
      </c>
      <c r="GL440" s="100" t="str">
        <f t="shared" si="1515"/>
        <v>Qatar</v>
      </c>
      <c r="GM440" s="100" t="str">
        <f t="shared" si="1515"/>
        <v>Haiti</v>
      </c>
      <c r="GN440" s="100" t="str">
        <f t="shared" si="1515"/>
        <v>Sydkorea</v>
      </c>
      <c r="GO440" s="100" t="str">
        <f t="shared" si="1515"/>
        <v>Australien</v>
      </c>
      <c r="GP440" s="100" t="str">
        <f t="shared" si="1515"/>
        <v>Österrike</v>
      </c>
      <c r="GQ440" s="100" t="str">
        <f t="shared" si="1515"/>
        <v>Uzbekistan</v>
      </c>
      <c r="GR440" s="42" t="str">
        <f t="shared" si="1334"/>
        <v/>
      </c>
      <c r="GS440" s="42"/>
      <c r="GT440" s="42"/>
      <c r="GU440" s="42"/>
      <c r="GV440" s="42"/>
      <c r="GW440" s="42"/>
      <c r="GX440" s="42"/>
    </row>
    <row r="441" spans="1:206" ht="14.25" customHeight="1" x14ac:dyDescent="0.35">
      <c r="A441" s="42"/>
      <c r="B441" s="43"/>
      <c r="C441" s="43"/>
      <c r="D441" s="43"/>
      <c r="E441" s="44"/>
      <c r="F441" s="43"/>
      <c r="G441" s="44"/>
      <c r="H441" s="44"/>
      <c r="I441" s="44"/>
      <c r="J441" s="57"/>
      <c r="K441" s="58"/>
      <c r="L441" s="158"/>
      <c r="M441" s="46"/>
      <c r="N441" s="46"/>
      <c r="O441" s="42"/>
      <c r="P441" s="42"/>
      <c r="Q441" s="42"/>
      <c r="R441" s="42"/>
      <c r="S441" s="42"/>
      <c r="T441" s="42"/>
      <c r="U441" s="42"/>
      <c r="V441" s="43"/>
      <c r="W441" s="42"/>
      <c r="X441" s="44"/>
      <c r="Y441" s="44"/>
      <c r="Z441" s="44"/>
      <c r="AA441" s="44"/>
      <c r="AB441" s="47"/>
      <c r="AC441" s="48"/>
      <c r="AD441" s="42"/>
      <c r="AE441" s="14"/>
      <c r="AF441" s="14"/>
      <c r="AG441" s="14"/>
      <c r="AH441" s="14"/>
      <c r="AI441" s="44"/>
      <c r="AJ441" s="44"/>
      <c r="AK441" s="44"/>
      <c r="AL441" s="57"/>
      <c r="AM441" s="58"/>
      <c r="AN441" s="49"/>
      <c r="AO441" s="49"/>
      <c r="AP441" s="49"/>
      <c r="AQ441" s="49"/>
      <c r="AR441" s="49"/>
      <c r="AS441" s="49"/>
      <c r="AT441" s="49"/>
      <c r="AU441" s="49"/>
      <c r="AV441" s="49"/>
      <c r="AW441" s="49"/>
      <c r="AX441" s="49"/>
      <c r="AY441" s="49"/>
      <c r="AZ441" s="49"/>
      <c r="BA441" s="49"/>
      <c r="BB441" s="49"/>
      <c r="BC441" s="49"/>
      <c r="BD441" s="49"/>
      <c r="BE441" s="49"/>
      <c r="BF441" s="49"/>
      <c r="BG441" s="49"/>
      <c r="BH441" s="49"/>
      <c r="BI441" s="49"/>
      <c r="BJ441" s="49"/>
      <c r="BK441" s="49"/>
      <c r="BL441" s="49"/>
      <c r="BM441" s="49"/>
      <c r="BN441" s="49"/>
      <c r="BO441" s="49"/>
      <c r="BP441" s="49"/>
      <c r="BQ441" s="49"/>
      <c r="BR441" s="14"/>
      <c r="BS441" s="14"/>
      <c r="BT441" s="14"/>
      <c r="BU441" s="49"/>
      <c r="BV441" s="49"/>
      <c r="BW441" s="49"/>
      <c r="BX441" s="49"/>
      <c r="BY441" s="49"/>
      <c r="BZ441" s="49"/>
      <c r="CA441" s="49"/>
      <c r="CB441" s="14"/>
      <c r="CC441" s="49"/>
      <c r="CD441" s="49"/>
      <c r="CE441" s="14"/>
      <c r="CF441" s="14"/>
      <c r="CG441" s="49"/>
      <c r="CH441" s="49"/>
      <c r="CI441" s="49"/>
      <c r="CJ441" s="49"/>
      <c r="CK441" s="49"/>
      <c r="CL441" s="49"/>
      <c r="CM441" s="49"/>
      <c r="CN441" s="49"/>
      <c r="CO441" s="49"/>
      <c r="CP441" s="49"/>
      <c r="CQ441" s="49"/>
      <c r="CR441" s="49"/>
      <c r="CS441" s="49"/>
      <c r="CT441" s="49"/>
      <c r="CU441" s="49"/>
      <c r="CV441" s="49"/>
      <c r="CW441" s="49"/>
      <c r="CX441" s="49"/>
      <c r="CY441" s="14"/>
      <c r="CZ441" s="14"/>
      <c r="DA441" s="49"/>
      <c r="DB441" s="49"/>
      <c r="DC441" s="49"/>
      <c r="DD441" s="49"/>
      <c r="DE441" s="49"/>
      <c r="DF441" s="49"/>
      <c r="DG441" s="49"/>
      <c r="DH441" s="49"/>
      <c r="DI441" s="49"/>
      <c r="DJ441" s="14"/>
      <c r="DK441" s="14"/>
      <c r="DL441" s="14"/>
      <c r="DM441" s="14"/>
      <c r="DN441" s="14"/>
      <c r="DO441" s="14"/>
      <c r="DP441" s="14"/>
      <c r="DQ441" s="14"/>
      <c r="DR441" s="14"/>
      <c r="DS441" s="14"/>
      <c r="DT441" s="49"/>
      <c r="DU441" s="49"/>
      <c r="DV441" s="49"/>
      <c r="DW441" s="49"/>
      <c r="DX441" s="49"/>
      <c r="DY441" s="49"/>
      <c r="DZ441" s="49"/>
      <c r="EA441" s="49"/>
      <c r="EB441" s="49"/>
      <c r="EC441" s="49"/>
      <c r="ED441" s="49"/>
      <c r="EE441" s="49"/>
      <c r="EF441" s="49"/>
      <c r="EG441" s="49"/>
      <c r="EH441" s="49"/>
      <c r="EI441" s="49"/>
      <c r="EJ441" s="49"/>
      <c r="EK441" s="49"/>
      <c r="EL441" s="49"/>
      <c r="EM441" s="14"/>
      <c r="EN441" s="49"/>
      <c r="EO441" s="49"/>
      <c r="EP441" s="49"/>
      <c r="EQ441" s="49"/>
      <c r="ER441" s="49"/>
      <c r="ES441" s="49"/>
      <c r="ET441" s="49"/>
      <c r="EU441" s="49"/>
      <c r="EV441" s="49"/>
      <c r="EW441" s="49"/>
      <c r="EX441" s="49"/>
      <c r="EY441" s="49"/>
      <c r="EZ441" s="49"/>
      <c r="FA441" s="49"/>
      <c r="FB441" s="49"/>
      <c r="FC441" s="49"/>
      <c r="FD441" s="49"/>
      <c r="FE441" s="49"/>
      <c r="FF441" s="49"/>
      <c r="FG441" s="14"/>
      <c r="FH441" s="49"/>
      <c r="FI441" s="49"/>
      <c r="FJ441" s="14"/>
      <c r="FK441" s="42"/>
      <c r="FL441" s="42"/>
      <c r="FM441" s="42"/>
      <c r="FN441" s="42"/>
      <c r="FO441" s="42"/>
      <c r="FP441" s="42"/>
      <c r="FQ441" s="42"/>
      <c r="FR441" s="42"/>
      <c r="FS441" s="42"/>
      <c r="FT441" s="42"/>
      <c r="FU441" s="42"/>
      <c r="FV441" s="42"/>
      <c r="FW441" s="42"/>
      <c r="FX441" s="42"/>
      <c r="FY441" s="42"/>
      <c r="FZ441" s="44">
        <v>439</v>
      </c>
      <c r="GA441" s="44" t="str">
        <f t="shared" si="1332"/>
        <v>HGBCADLI</v>
      </c>
      <c r="GB441" s="44" t="s">
        <v>160</v>
      </c>
      <c r="GC441" s="44" t="s">
        <v>149</v>
      </c>
      <c r="GD441" s="44" t="s">
        <v>146</v>
      </c>
      <c r="GE441" s="44" t="s">
        <v>163</v>
      </c>
      <c r="GF441" s="44" t="s">
        <v>145</v>
      </c>
      <c r="GG441" s="44" t="s">
        <v>147</v>
      </c>
      <c r="GH441" s="44" t="s">
        <v>152</v>
      </c>
      <c r="GI441" s="44" t="s">
        <v>150</v>
      </c>
      <c r="GJ441" s="100" t="str">
        <f t="shared" ref="GJ441:GQ441" si="1516">VLOOKUP(GB441,$FM$3:$FN$15,2,FALSE)</f>
        <v>Saudiarabien</v>
      </c>
      <c r="GK441" s="100" t="str">
        <f t="shared" si="1516"/>
        <v>Iran</v>
      </c>
      <c r="GL441" s="100" t="str">
        <f t="shared" si="1516"/>
        <v>Qatar</v>
      </c>
      <c r="GM441" s="100" t="str">
        <f t="shared" si="1516"/>
        <v>Haiti</v>
      </c>
      <c r="GN441" s="100" t="str">
        <f t="shared" si="1516"/>
        <v>Sydkorea</v>
      </c>
      <c r="GO441" s="100" t="str">
        <f t="shared" si="1516"/>
        <v>Australien</v>
      </c>
      <c r="GP441" s="100" t="str">
        <f t="shared" si="1516"/>
        <v>Ghana</v>
      </c>
      <c r="GQ441" s="100" t="str">
        <f t="shared" si="1516"/>
        <v>Irak</v>
      </c>
      <c r="GR441" s="42" t="str">
        <f t="shared" si="1334"/>
        <v/>
      </c>
      <c r="GS441" s="42"/>
      <c r="GT441" s="42"/>
      <c r="GU441" s="42"/>
      <c r="GV441" s="42"/>
      <c r="GW441" s="42"/>
      <c r="GX441" s="42"/>
    </row>
    <row r="442" spans="1:206" ht="14.25" customHeight="1" x14ac:dyDescent="0.35">
      <c r="A442" s="42"/>
      <c r="B442" s="43"/>
      <c r="C442" s="43"/>
      <c r="D442" s="43"/>
      <c r="E442" s="44"/>
      <c r="F442" s="43"/>
      <c r="G442" s="44"/>
      <c r="H442" s="44"/>
      <c r="I442" s="44"/>
      <c r="J442" s="57"/>
      <c r="K442" s="58"/>
      <c r="L442" s="158"/>
      <c r="M442" s="46"/>
      <c r="N442" s="46"/>
      <c r="O442" s="42"/>
      <c r="P442" s="42"/>
      <c r="Q442" s="42"/>
      <c r="R442" s="42"/>
      <c r="S442" s="42"/>
      <c r="T442" s="42"/>
      <c r="U442" s="42"/>
      <c r="V442" s="43"/>
      <c r="W442" s="42"/>
      <c r="X442" s="44"/>
      <c r="Y442" s="44"/>
      <c r="Z442" s="44"/>
      <c r="AA442" s="44"/>
      <c r="AB442" s="47"/>
      <c r="AC442" s="48"/>
      <c r="AD442" s="42"/>
      <c r="AE442" s="14"/>
      <c r="AF442" s="14"/>
      <c r="AG442" s="14"/>
      <c r="AH442" s="14"/>
      <c r="AI442" s="44"/>
      <c r="AJ442" s="44"/>
      <c r="AK442" s="44"/>
      <c r="AL442" s="57"/>
      <c r="AM442" s="58"/>
      <c r="AN442" s="49"/>
      <c r="AO442" s="49"/>
      <c r="AP442" s="49"/>
      <c r="AQ442" s="49"/>
      <c r="AR442" s="49"/>
      <c r="AS442" s="49"/>
      <c r="AT442" s="49"/>
      <c r="AU442" s="49"/>
      <c r="AV442" s="49"/>
      <c r="AW442" s="49"/>
      <c r="AX442" s="49"/>
      <c r="AY442" s="49"/>
      <c r="AZ442" s="49"/>
      <c r="BA442" s="49"/>
      <c r="BB442" s="49"/>
      <c r="BC442" s="49"/>
      <c r="BD442" s="49"/>
      <c r="BE442" s="49"/>
      <c r="BF442" s="49"/>
      <c r="BG442" s="49"/>
      <c r="BH442" s="49"/>
      <c r="BI442" s="49"/>
      <c r="BJ442" s="49"/>
      <c r="BK442" s="49"/>
      <c r="BL442" s="49"/>
      <c r="BM442" s="49"/>
      <c r="BN442" s="49"/>
      <c r="BO442" s="49"/>
      <c r="BP442" s="49"/>
      <c r="BQ442" s="49"/>
      <c r="BR442" s="14"/>
      <c r="BS442" s="14"/>
      <c r="BT442" s="14"/>
      <c r="BU442" s="49"/>
      <c r="BV442" s="49"/>
      <c r="BW442" s="49"/>
      <c r="BX442" s="49"/>
      <c r="BY442" s="49"/>
      <c r="BZ442" s="49"/>
      <c r="CA442" s="49"/>
      <c r="CB442" s="14"/>
      <c r="CC442" s="49"/>
      <c r="CD442" s="49"/>
      <c r="CE442" s="14"/>
      <c r="CF442" s="14"/>
      <c r="CG442" s="49"/>
      <c r="CH442" s="49"/>
      <c r="CI442" s="49"/>
      <c r="CJ442" s="49"/>
      <c r="CK442" s="49"/>
      <c r="CL442" s="49"/>
      <c r="CM442" s="49"/>
      <c r="CN442" s="49"/>
      <c r="CO442" s="49"/>
      <c r="CP442" s="49"/>
      <c r="CQ442" s="49"/>
      <c r="CR442" s="49"/>
      <c r="CS442" s="49"/>
      <c r="CT442" s="49"/>
      <c r="CU442" s="49"/>
      <c r="CV442" s="49"/>
      <c r="CW442" s="49"/>
      <c r="CX442" s="49"/>
      <c r="CY442" s="14"/>
      <c r="CZ442" s="14"/>
      <c r="DA442" s="49"/>
      <c r="DB442" s="49"/>
      <c r="DC442" s="49"/>
      <c r="DD442" s="49"/>
      <c r="DE442" s="49"/>
      <c r="DF442" s="49"/>
      <c r="DG442" s="49"/>
      <c r="DH442" s="49"/>
      <c r="DI442" s="49"/>
      <c r="DJ442" s="14"/>
      <c r="DK442" s="14"/>
      <c r="DL442" s="14"/>
      <c r="DM442" s="14"/>
      <c r="DN442" s="14"/>
      <c r="DO442" s="14"/>
      <c r="DP442" s="14"/>
      <c r="DQ442" s="14"/>
      <c r="DR442" s="14"/>
      <c r="DS442" s="14"/>
      <c r="DT442" s="49"/>
      <c r="DU442" s="49"/>
      <c r="DV442" s="49"/>
      <c r="DW442" s="49"/>
      <c r="DX442" s="49"/>
      <c r="DY442" s="49"/>
      <c r="DZ442" s="49"/>
      <c r="EA442" s="49"/>
      <c r="EB442" s="49"/>
      <c r="EC442" s="49"/>
      <c r="ED442" s="49"/>
      <c r="EE442" s="49"/>
      <c r="EF442" s="49"/>
      <c r="EG442" s="49"/>
      <c r="EH442" s="49"/>
      <c r="EI442" s="49"/>
      <c r="EJ442" s="49"/>
      <c r="EK442" s="49"/>
      <c r="EL442" s="49"/>
      <c r="EM442" s="14"/>
      <c r="EN442" s="49"/>
      <c r="EO442" s="49"/>
      <c r="EP442" s="49"/>
      <c r="EQ442" s="49"/>
      <c r="ER442" s="49"/>
      <c r="ES442" s="49"/>
      <c r="ET442" s="49"/>
      <c r="EU442" s="49"/>
      <c r="EV442" s="49"/>
      <c r="EW442" s="49"/>
      <c r="EX442" s="49"/>
      <c r="EY442" s="49"/>
      <c r="EZ442" s="49"/>
      <c r="FA442" s="49"/>
      <c r="FB442" s="49"/>
      <c r="FC442" s="49"/>
      <c r="FD442" s="49"/>
      <c r="FE442" s="49"/>
      <c r="FF442" s="49"/>
      <c r="FG442" s="14"/>
      <c r="FH442" s="49"/>
      <c r="FI442" s="49"/>
      <c r="FJ442" s="14"/>
      <c r="FK442" s="42"/>
      <c r="FL442" s="42"/>
      <c r="FM442" s="42"/>
      <c r="FN442" s="42"/>
      <c r="FO442" s="42"/>
      <c r="FP442" s="42"/>
      <c r="FQ442" s="42"/>
      <c r="FR442" s="42"/>
      <c r="FS442" s="42"/>
      <c r="FT442" s="42"/>
      <c r="FU442" s="42"/>
      <c r="FV442" s="42"/>
      <c r="FW442" s="42"/>
      <c r="FX442" s="42"/>
      <c r="FY442" s="42"/>
      <c r="FZ442" s="44">
        <v>440</v>
      </c>
      <c r="GA442" s="44" t="str">
        <f t="shared" si="1332"/>
        <v>HGBCADIK</v>
      </c>
      <c r="GB442" s="44" t="s">
        <v>160</v>
      </c>
      <c r="GC442" s="44" t="s">
        <v>149</v>
      </c>
      <c r="GD442" s="44" t="s">
        <v>146</v>
      </c>
      <c r="GE442" s="44" t="s">
        <v>163</v>
      </c>
      <c r="GF442" s="44" t="s">
        <v>145</v>
      </c>
      <c r="GG442" s="44" t="s">
        <v>147</v>
      </c>
      <c r="GH442" s="44" t="s">
        <v>150</v>
      </c>
      <c r="GI442" s="44" t="s">
        <v>151</v>
      </c>
      <c r="GJ442" s="100" t="str">
        <f t="shared" ref="GJ442:GQ442" si="1517">VLOOKUP(GB442,$FM$3:$FN$15,2,FALSE)</f>
        <v>Saudiarabien</v>
      </c>
      <c r="GK442" s="100" t="str">
        <f t="shared" si="1517"/>
        <v>Iran</v>
      </c>
      <c r="GL442" s="100" t="str">
        <f t="shared" si="1517"/>
        <v>Qatar</v>
      </c>
      <c r="GM442" s="100" t="str">
        <f t="shared" si="1517"/>
        <v>Haiti</v>
      </c>
      <c r="GN442" s="100" t="str">
        <f t="shared" si="1517"/>
        <v>Sydkorea</v>
      </c>
      <c r="GO442" s="100" t="str">
        <f t="shared" si="1517"/>
        <v>Australien</v>
      </c>
      <c r="GP442" s="100" t="str">
        <f t="shared" si="1517"/>
        <v>Irak</v>
      </c>
      <c r="GQ442" s="100" t="str">
        <f t="shared" si="1517"/>
        <v>Uzbekistan</v>
      </c>
      <c r="GR442" s="42" t="str">
        <f t="shared" si="1334"/>
        <v/>
      </c>
      <c r="GS442" s="42"/>
      <c r="GT442" s="42"/>
      <c r="GU442" s="42"/>
      <c r="GV442" s="42"/>
      <c r="GW442" s="42"/>
      <c r="GX442" s="42"/>
    </row>
    <row r="443" spans="1:206" ht="14.25" customHeight="1" x14ac:dyDescent="0.35">
      <c r="A443" s="42"/>
      <c r="B443" s="43"/>
      <c r="C443" s="43"/>
      <c r="D443" s="43"/>
      <c r="E443" s="44"/>
      <c r="F443" s="43"/>
      <c r="G443" s="44"/>
      <c r="H443" s="44"/>
      <c r="I443" s="44"/>
      <c r="J443" s="57"/>
      <c r="K443" s="58"/>
      <c r="L443" s="158"/>
      <c r="M443" s="46"/>
      <c r="N443" s="46"/>
      <c r="O443" s="42"/>
      <c r="P443" s="42"/>
      <c r="Q443" s="42"/>
      <c r="R443" s="42"/>
      <c r="S443" s="42"/>
      <c r="T443" s="42"/>
      <c r="U443" s="42"/>
      <c r="V443" s="43"/>
      <c r="W443" s="42"/>
      <c r="X443" s="44"/>
      <c r="Y443" s="44"/>
      <c r="Z443" s="44"/>
      <c r="AA443" s="44"/>
      <c r="AB443" s="47"/>
      <c r="AC443" s="48"/>
      <c r="AD443" s="42"/>
      <c r="AE443" s="14"/>
      <c r="AF443" s="14"/>
      <c r="AG443" s="14"/>
      <c r="AH443" s="14"/>
      <c r="AI443" s="44"/>
      <c r="AJ443" s="44"/>
      <c r="AK443" s="44"/>
      <c r="AL443" s="57"/>
      <c r="AM443" s="58"/>
      <c r="AN443" s="49"/>
      <c r="AO443" s="49"/>
      <c r="AP443" s="49"/>
      <c r="AQ443" s="49"/>
      <c r="AR443" s="49"/>
      <c r="AS443" s="49"/>
      <c r="AT443" s="49"/>
      <c r="AU443" s="49"/>
      <c r="AV443" s="49"/>
      <c r="AW443" s="49"/>
      <c r="AX443" s="49"/>
      <c r="AY443" s="49"/>
      <c r="AZ443" s="49"/>
      <c r="BA443" s="49"/>
      <c r="BB443" s="49"/>
      <c r="BC443" s="49"/>
      <c r="BD443" s="49"/>
      <c r="BE443" s="49"/>
      <c r="BF443" s="49"/>
      <c r="BG443" s="49"/>
      <c r="BH443" s="49"/>
      <c r="BI443" s="49"/>
      <c r="BJ443" s="49"/>
      <c r="BK443" s="49"/>
      <c r="BL443" s="49"/>
      <c r="BM443" s="49"/>
      <c r="BN443" s="49"/>
      <c r="BO443" s="49"/>
      <c r="BP443" s="49"/>
      <c r="BQ443" s="49"/>
      <c r="BR443" s="14"/>
      <c r="BS443" s="14"/>
      <c r="BT443" s="14"/>
      <c r="BU443" s="49"/>
      <c r="BV443" s="49"/>
      <c r="BW443" s="49"/>
      <c r="BX443" s="49"/>
      <c r="BY443" s="49"/>
      <c r="BZ443" s="49"/>
      <c r="CA443" s="49"/>
      <c r="CB443" s="14"/>
      <c r="CC443" s="49"/>
      <c r="CD443" s="49"/>
      <c r="CE443" s="14"/>
      <c r="CF443" s="14"/>
      <c r="CG443" s="49"/>
      <c r="CH443" s="49"/>
      <c r="CI443" s="49"/>
      <c r="CJ443" s="49"/>
      <c r="CK443" s="49"/>
      <c r="CL443" s="49"/>
      <c r="CM443" s="49"/>
      <c r="CN443" s="49"/>
      <c r="CO443" s="49"/>
      <c r="CP443" s="49"/>
      <c r="CQ443" s="49"/>
      <c r="CR443" s="49"/>
      <c r="CS443" s="49"/>
      <c r="CT443" s="49"/>
      <c r="CU443" s="49"/>
      <c r="CV443" s="49"/>
      <c r="CW443" s="49"/>
      <c r="CX443" s="49"/>
      <c r="CY443" s="14"/>
      <c r="CZ443" s="14"/>
      <c r="DA443" s="49"/>
      <c r="DB443" s="49"/>
      <c r="DC443" s="49"/>
      <c r="DD443" s="49"/>
      <c r="DE443" s="49"/>
      <c r="DF443" s="49"/>
      <c r="DG443" s="49"/>
      <c r="DH443" s="49"/>
      <c r="DI443" s="49"/>
      <c r="DJ443" s="14"/>
      <c r="DK443" s="14"/>
      <c r="DL443" s="14"/>
      <c r="DM443" s="14"/>
      <c r="DN443" s="14"/>
      <c r="DO443" s="14"/>
      <c r="DP443" s="14"/>
      <c r="DQ443" s="14"/>
      <c r="DR443" s="14"/>
      <c r="DS443" s="14"/>
      <c r="DT443" s="49"/>
      <c r="DU443" s="49"/>
      <c r="DV443" s="49"/>
      <c r="DW443" s="49"/>
      <c r="DX443" s="49"/>
      <c r="DY443" s="49"/>
      <c r="DZ443" s="49"/>
      <c r="EA443" s="49"/>
      <c r="EB443" s="49"/>
      <c r="EC443" s="49"/>
      <c r="ED443" s="49"/>
      <c r="EE443" s="49"/>
      <c r="EF443" s="49"/>
      <c r="EG443" s="49"/>
      <c r="EH443" s="49"/>
      <c r="EI443" s="49"/>
      <c r="EJ443" s="49"/>
      <c r="EK443" s="49"/>
      <c r="EL443" s="49"/>
      <c r="EM443" s="14"/>
      <c r="EN443" s="49"/>
      <c r="EO443" s="49"/>
      <c r="EP443" s="49"/>
      <c r="EQ443" s="49"/>
      <c r="ER443" s="49"/>
      <c r="ES443" s="49"/>
      <c r="ET443" s="49"/>
      <c r="EU443" s="49"/>
      <c r="EV443" s="49"/>
      <c r="EW443" s="49"/>
      <c r="EX443" s="49"/>
      <c r="EY443" s="49"/>
      <c r="EZ443" s="49"/>
      <c r="FA443" s="49"/>
      <c r="FB443" s="49"/>
      <c r="FC443" s="49"/>
      <c r="FD443" s="49"/>
      <c r="FE443" s="49"/>
      <c r="FF443" s="49"/>
      <c r="FG443" s="14"/>
      <c r="FH443" s="49"/>
      <c r="FI443" s="49"/>
      <c r="FJ443" s="14"/>
      <c r="FK443" s="42"/>
      <c r="FL443" s="42"/>
      <c r="FM443" s="42"/>
      <c r="FN443" s="42"/>
      <c r="FO443" s="42"/>
      <c r="FP443" s="42"/>
      <c r="FQ443" s="42"/>
      <c r="FR443" s="42"/>
      <c r="FS443" s="42"/>
      <c r="FT443" s="42"/>
      <c r="FU443" s="42"/>
      <c r="FV443" s="42"/>
      <c r="FW443" s="42"/>
      <c r="FX443" s="42"/>
      <c r="FY443" s="42"/>
      <c r="FZ443" s="44">
        <v>441</v>
      </c>
      <c r="GA443" s="44" t="str">
        <f t="shared" si="1332"/>
        <v>HGBCADIJ</v>
      </c>
      <c r="GB443" s="44" t="s">
        <v>160</v>
      </c>
      <c r="GC443" s="44" t="s">
        <v>149</v>
      </c>
      <c r="GD443" s="44" t="s">
        <v>146</v>
      </c>
      <c r="GE443" s="44" t="s">
        <v>163</v>
      </c>
      <c r="GF443" s="44" t="s">
        <v>145</v>
      </c>
      <c r="GG443" s="44" t="s">
        <v>147</v>
      </c>
      <c r="GH443" s="44" t="s">
        <v>150</v>
      </c>
      <c r="GI443" s="44" t="s">
        <v>159</v>
      </c>
      <c r="GJ443" s="100" t="str">
        <f t="shared" ref="GJ443:GQ443" si="1518">VLOOKUP(GB443,$FM$3:$FN$15,2,FALSE)</f>
        <v>Saudiarabien</v>
      </c>
      <c r="GK443" s="100" t="str">
        <f t="shared" si="1518"/>
        <v>Iran</v>
      </c>
      <c r="GL443" s="100" t="str">
        <f t="shared" si="1518"/>
        <v>Qatar</v>
      </c>
      <c r="GM443" s="100" t="str">
        <f t="shared" si="1518"/>
        <v>Haiti</v>
      </c>
      <c r="GN443" s="100" t="str">
        <f t="shared" si="1518"/>
        <v>Sydkorea</v>
      </c>
      <c r="GO443" s="100" t="str">
        <f t="shared" si="1518"/>
        <v>Australien</v>
      </c>
      <c r="GP443" s="100" t="str">
        <f t="shared" si="1518"/>
        <v>Irak</v>
      </c>
      <c r="GQ443" s="100" t="str">
        <f t="shared" si="1518"/>
        <v>Österrike</v>
      </c>
      <c r="GR443" s="42" t="str">
        <f t="shared" si="1334"/>
        <v/>
      </c>
      <c r="GS443" s="42"/>
      <c r="GT443" s="42"/>
      <c r="GU443" s="42"/>
      <c r="GV443" s="42"/>
      <c r="GW443" s="42"/>
      <c r="GX443" s="42"/>
    </row>
    <row r="444" spans="1:206" ht="14.25" customHeight="1" x14ac:dyDescent="0.35">
      <c r="A444" s="42"/>
      <c r="B444" s="43"/>
      <c r="C444" s="43"/>
      <c r="D444" s="43"/>
      <c r="E444" s="44"/>
      <c r="F444" s="43"/>
      <c r="G444" s="44"/>
      <c r="H444" s="44"/>
      <c r="I444" s="44"/>
      <c r="J444" s="57"/>
      <c r="K444" s="58"/>
      <c r="L444" s="158"/>
      <c r="M444" s="46"/>
      <c r="N444" s="46"/>
      <c r="O444" s="42"/>
      <c r="P444" s="42"/>
      <c r="Q444" s="42"/>
      <c r="R444" s="42"/>
      <c r="S444" s="42"/>
      <c r="T444" s="42"/>
      <c r="U444" s="42"/>
      <c r="V444" s="43"/>
      <c r="W444" s="42"/>
      <c r="X444" s="44"/>
      <c r="Y444" s="44"/>
      <c r="Z444" s="44"/>
      <c r="AA444" s="44"/>
      <c r="AB444" s="47"/>
      <c r="AC444" s="48"/>
      <c r="AD444" s="42"/>
      <c r="AE444" s="14"/>
      <c r="AF444" s="14"/>
      <c r="AG444" s="14"/>
      <c r="AH444" s="14"/>
      <c r="AI444" s="44"/>
      <c r="AJ444" s="44"/>
      <c r="AK444" s="44"/>
      <c r="AL444" s="57"/>
      <c r="AM444" s="58"/>
      <c r="AN444" s="49"/>
      <c r="AO444" s="49"/>
      <c r="AP444" s="49"/>
      <c r="AQ444" s="49"/>
      <c r="AR444" s="49"/>
      <c r="AS444" s="49"/>
      <c r="AT444" s="49"/>
      <c r="AU444" s="49"/>
      <c r="AV444" s="49"/>
      <c r="AW444" s="49"/>
      <c r="AX444" s="49"/>
      <c r="AY444" s="49"/>
      <c r="AZ444" s="49"/>
      <c r="BA444" s="49"/>
      <c r="BB444" s="49"/>
      <c r="BC444" s="49"/>
      <c r="BD444" s="49"/>
      <c r="BE444" s="49"/>
      <c r="BF444" s="49"/>
      <c r="BG444" s="49"/>
      <c r="BH444" s="49"/>
      <c r="BI444" s="49"/>
      <c r="BJ444" s="49"/>
      <c r="BK444" s="49"/>
      <c r="BL444" s="49"/>
      <c r="BM444" s="49"/>
      <c r="BN444" s="49"/>
      <c r="BO444" s="49"/>
      <c r="BP444" s="49"/>
      <c r="BQ444" s="49"/>
      <c r="BR444" s="14"/>
      <c r="BS444" s="14"/>
      <c r="BT444" s="14"/>
      <c r="BU444" s="49"/>
      <c r="BV444" s="49"/>
      <c r="BW444" s="49"/>
      <c r="BX444" s="49"/>
      <c r="BY444" s="49"/>
      <c r="BZ444" s="49"/>
      <c r="CA444" s="49"/>
      <c r="CB444" s="14"/>
      <c r="CC444" s="49"/>
      <c r="CD444" s="49"/>
      <c r="CE444" s="14"/>
      <c r="CF444" s="14"/>
      <c r="CG444" s="49"/>
      <c r="CH444" s="49"/>
      <c r="CI444" s="49"/>
      <c r="CJ444" s="49"/>
      <c r="CK444" s="49"/>
      <c r="CL444" s="49"/>
      <c r="CM444" s="49"/>
      <c r="CN444" s="49"/>
      <c r="CO444" s="49"/>
      <c r="CP444" s="49"/>
      <c r="CQ444" s="49"/>
      <c r="CR444" s="49"/>
      <c r="CS444" s="49"/>
      <c r="CT444" s="49"/>
      <c r="CU444" s="49"/>
      <c r="CV444" s="49"/>
      <c r="CW444" s="49"/>
      <c r="CX444" s="49"/>
      <c r="CY444" s="14"/>
      <c r="CZ444" s="14"/>
      <c r="DA444" s="49"/>
      <c r="DB444" s="49"/>
      <c r="DC444" s="49"/>
      <c r="DD444" s="49"/>
      <c r="DE444" s="49"/>
      <c r="DF444" s="49"/>
      <c r="DG444" s="49"/>
      <c r="DH444" s="49"/>
      <c r="DI444" s="49"/>
      <c r="DJ444" s="14"/>
      <c r="DK444" s="14"/>
      <c r="DL444" s="14"/>
      <c r="DM444" s="14"/>
      <c r="DN444" s="14"/>
      <c r="DO444" s="14"/>
      <c r="DP444" s="14"/>
      <c r="DQ444" s="14"/>
      <c r="DR444" s="14"/>
      <c r="DS444" s="14"/>
      <c r="DT444" s="49"/>
      <c r="DU444" s="49"/>
      <c r="DV444" s="49"/>
      <c r="DW444" s="49"/>
      <c r="DX444" s="49"/>
      <c r="DY444" s="49"/>
      <c r="DZ444" s="49"/>
      <c r="EA444" s="49"/>
      <c r="EB444" s="49"/>
      <c r="EC444" s="49"/>
      <c r="ED444" s="49"/>
      <c r="EE444" s="49"/>
      <c r="EF444" s="49"/>
      <c r="EG444" s="49"/>
      <c r="EH444" s="49"/>
      <c r="EI444" s="49"/>
      <c r="EJ444" s="49"/>
      <c r="EK444" s="49"/>
      <c r="EL444" s="49"/>
      <c r="EM444" s="14"/>
      <c r="EN444" s="49"/>
      <c r="EO444" s="49"/>
      <c r="EP444" s="49"/>
      <c r="EQ444" s="49"/>
      <c r="ER444" s="49"/>
      <c r="ES444" s="49"/>
      <c r="ET444" s="49"/>
      <c r="EU444" s="49"/>
      <c r="EV444" s="49"/>
      <c r="EW444" s="49"/>
      <c r="EX444" s="49"/>
      <c r="EY444" s="49"/>
      <c r="EZ444" s="49"/>
      <c r="FA444" s="49"/>
      <c r="FB444" s="49"/>
      <c r="FC444" s="49"/>
      <c r="FD444" s="49"/>
      <c r="FE444" s="49"/>
      <c r="FF444" s="49"/>
      <c r="FG444" s="14"/>
      <c r="FH444" s="49"/>
      <c r="FI444" s="49"/>
      <c r="FJ444" s="14"/>
      <c r="FK444" s="42"/>
      <c r="FL444" s="42"/>
      <c r="FM444" s="42"/>
      <c r="FN444" s="42"/>
      <c r="FO444" s="42"/>
      <c r="FP444" s="42"/>
      <c r="FQ444" s="42"/>
      <c r="FR444" s="42"/>
      <c r="FS444" s="42"/>
      <c r="FT444" s="42"/>
      <c r="FU444" s="42"/>
      <c r="FV444" s="42"/>
      <c r="FW444" s="42"/>
      <c r="FX444" s="42"/>
      <c r="FY444" s="42"/>
      <c r="FZ444" s="44">
        <v>442</v>
      </c>
      <c r="GA444" s="44" t="str">
        <f t="shared" si="1332"/>
        <v>CJBDAFLK</v>
      </c>
      <c r="GB444" s="44" t="s">
        <v>163</v>
      </c>
      <c r="GC444" s="44" t="s">
        <v>159</v>
      </c>
      <c r="GD444" s="44" t="s">
        <v>146</v>
      </c>
      <c r="GE444" s="44" t="s">
        <v>147</v>
      </c>
      <c r="GF444" s="44" t="s">
        <v>145</v>
      </c>
      <c r="GG444" s="44" t="s">
        <v>109</v>
      </c>
      <c r="GH444" s="44" t="s">
        <v>152</v>
      </c>
      <c r="GI444" s="44" t="s">
        <v>151</v>
      </c>
      <c r="GJ444" s="100" t="str">
        <f t="shared" ref="GJ444:GQ444" si="1519">VLOOKUP(GB444,$FM$3:$FN$15,2,FALSE)</f>
        <v>Haiti</v>
      </c>
      <c r="GK444" s="100" t="str">
        <f t="shared" si="1519"/>
        <v>Österrike</v>
      </c>
      <c r="GL444" s="100" t="str">
        <f t="shared" si="1519"/>
        <v>Qatar</v>
      </c>
      <c r="GM444" s="100" t="str">
        <f t="shared" si="1519"/>
        <v>Australien</v>
      </c>
      <c r="GN444" s="100" t="str">
        <f t="shared" si="1519"/>
        <v>Sydkorea</v>
      </c>
      <c r="GO444" s="100" t="str">
        <f t="shared" si="1519"/>
        <v>Sverige</v>
      </c>
      <c r="GP444" s="100" t="str">
        <f t="shared" si="1519"/>
        <v>Ghana</v>
      </c>
      <c r="GQ444" s="100" t="str">
        <f t="shared" si="1519"/>
        <v>Uzbekistan</v>
      </c>
      <c r="GR444" s="42" t="str">
        <f t="shared" si="1334"/>
        <v/>
      </c>
      <c r="GS444" s="42"/>
      <c r="GT444" s="42"/>
      <c r="GU444" s="42"/>
      <c r="GV444" s="42"/>
      <c r="GW444" s="42"/>
      <c r="GX444" s="42"/>
    </row>
    <row r="445" spans="1:206" ht="14.25" customHeight="1" x14ac:dyDescent="0.35">
      <c r="A445" s="42"/>
      <c r="B445" s="43"/>
      <c r="C445" s="43"/>
      <c r="D445" s="43"/>
      <c r="E445" s="44"/>
      <c r="F445" s="43"/>
      <c r="G445" s="44"/>
      <c r="H445" s="44"/>
      <c r="I445" s="44"/>
      <c r="J445" s="57"/>
      <c r="K445" s="58"/>
      <c r="L445" s="158"/>
      <c r="M445" s="46"/>
      <c r="N445" s="46"/>
      <c r="O445" s="42"/>
      <c r="P445" s="42"/>
      <c r="Q445" s="42"/>
      <c r="R445" s="42"/>
      <c r="S445" s="42"/>
      <c r="T445" s="42"/>
      <c r="U445" s="42"/>
      <c r="V445" s="43"/>
      <c r="W445" s="42"/>
      <c r="X445" s="44"/>
      <c r="Y445" s="44"/>
      <c r="Z445" s="44"/>
      <c r="AA445" s="44"/>
      <c r="AB445" s="47"/>
      <c r="AC445" s="48"/>
      <c r="AD445" s="42"/>
      <c r="AE445" s="14"/>
      <c r="AF445" s="14"/>
      <c r="AG445" s="14"/>
      <c r="AH445" s="14"/>
      <c r="AI445" s="44"/>
      <c r="AJ445" s="44"/>
      <c r="AK445" s="44"/>
      <c r="AL445" s="57"/>
      <c r="AM445" s="58"/>
      <c r="AN445" s="49"/>
      <c r="AO445" s="49"/>
      <c r="AP445" s="49"/>
      <c r="AQ445" s="49"/>
      <c r="AR445" s="49"/>
      <c r="AS445" s="49"/>
      <c r="AT445" s="49"/>
      <c r="AU445" s="49"/>
      <c r="AV445" s="49"/>
      <c r="AW445" s="49"/>
      <c r="AX445" s="49"/>
      <c r="AY445" s="49"/>
      <c r="AZ445" s="49"/>
      <c r="BA445" s="49"/>
      <c r="BB445" s="49"/>
      <c r="BC445" s="49"/>
      <c r="BD445" s="49"/>
      <c r="BE445" s="49"/>
      <c r="BF445" s="49"/>
      <c r="BG445" s="49"/>
      <c r="BH445" s="49"/>
      <c r="BI445" s="49"/>
      <c r="BJ445" s="49"/>
      <c r="BK445" s="49"/>
      <c r="BL445" s="49"/>
      <c r="BM445" s="49"/>
      <c r="BN445" s="49"/>
      <c r="BO445" s="49"/>
      <c r="BP445" s="49"/>
      <c r="BQ445" s="49"/>
      <c r="BR445" s="14"/>
      <c r="BS445" s="14"/>
      <c r="BT445" s="14"/>
      <c r="BU445" s="49"/>
      <c r="BV445" s="49"/>
      <c r="BW445" s="49"/>
      <c r="BX445" s="49"/>
      <c r="BY445" s="49"/>
      <c r="BZ445" s="49"/>
      <c r="CA445" s="49"/>
      <c r="CB445" s="14"/>
      <c r="CC445" s="49"/>
      <c r="CD445" s="49"/>
      <c r="CE445" s="14"/>
      <c r="CF445" s="14"/>
      <c r="CG445" s="49"/>
      <c r="CH445" s="49"/>
      <c r="CI445" s="49"/>
      <c r="CJ445" s="49"/>
      <c r="CK445" s="49"/>
      <c r="CL445" s="49"/>
      <c r="CM445" s="49"/>
      <c r="CN445" s="49"/>
      <c r="CO445" s="49"/>
      <c r="CP445" s="49"/>
      <c r="CQ445" s="49"/>
      <c r="CR445" s="49"/>
      <c r="CS445" s="49"/>
      <c r="CT445" s="49"/>
      <c r="CU445" s="49"/>
      <c r="CV445" s="49"/>
      <c r="CW445" s="49"/>
      <c r="CX445" s="49"/>
      <c r="CY445" s="14"/>
      <c r="CZ445" s="14"/>
      <c r="DA445" s="49"/>
      <c r="DB445" s="49"/>
      <c r="DC445" s="49"/>
      <c r="DD445" s="49"/>
      <c r="DE445" s="49"/>
      <c r="DF445" s="49"/>
      <c r="DG445" s="49"/>
      <c r="DH445" s="49"/>
      <c r="DI445" s="49"/>
      <c r="DJ445" s="14"/>
      <c r="DK445" s="14"/>
      <c r="DL445" s="14"/>
      <c r="DM445" s="14"/>
      <c r="DN445" s="14"/>
      <c r="DO445" s="14"/>
      <c r="DP445" s="14"/>
      <c r="DQ445" s="14"/>
      <c r="DR445" s="14"/>
      <c r="DS445" s="14"/>
      <c r="DT445" s="49"/>
      <c r="DU445" s="49"/>
      <c r="DV445" s="49"/>
      <c r="DW445" s="49"/>
      <c r="DX445" s="49"/>
      <c r="DY445" s="49"/>
      <c r="DZ445" s="49"/>
      <c r="EA445" s="49"/>
      <c r="EB445" s="49"/>
      <c r="EC445" s="49"/>
      <c r="ED445" s="49"/>
      <c r="EE445" s="49"/>
      <c r="EF445" s="49"/>
      <c r="EG445" s="49"/>
      <c r="EH445" s="49"/>
      <c r="EI445" s="49"/>
      <c r="EJ445" s="49"/>
      <c r="EK445" s="49"/>
      <c r="EL445" s="49"/>
      <c r="EM445" s="14"/>
      <c r="EN445" s="49"/>
      <c r="EO445" s="49"/>
      <c r="EP445" s="49"/>
      <c r="EQ445" s="49"/>
      <c r="ER445" s="49"/>
      <c r="ES445" s="49"/>
      <c r="ET445" s="49"/>
      <c r="EU445" s="49"/>
      <c r="EV445" s="49"/>
      <c r="EW445" s="49"/>
      <c r="EX445" s="49"/>
      <c r="EY445" s="49"/>
      <c r="EZ445" s="49"/>
      <c r="FA445" s="49"/>
      <c r="FB445" s="49"/>
      <c r="FC445" s="49"/>
      <c r="FD445" s="49"/>
      <c r="FE445" s="49"/>
      <c r="FF445" s="49"/>
      <c r="FG445" s="14"/>
      <c r="FH445" s="49"/>
      <c r="FI445" s="49"/>
      <c r="FJ445" s="14"/>
      <c r="FK445" s="42"/>
      <c r="FL445" s="42"/>
      <c r="FM445" s="42"/>
      <c r="FN445" s="42"/>
      <c r="FO445" s="42"/>
      <c r="FP445" s="42"/>
      <c r="FQ445" s="42"/>
      <c r="FR445" s="42"/>
      <c r="FS445" s="42"/>
      <c r="FT445" s="42"/>
      <c r="FU445" s="42"/>
      <c r="FV445" s="42"/>
      <c r="FW445" s="42"/>
      <c r="FX445" s="42"/>
      <c r="FY445" s="42"/>
      <c r="FZ445" s="44">
        <v>443</v>
      </c>
      <c r="GA445" s="44" t="str">
        <f t="shared" si="1332"/>
        <v>CIBDAFLK</v>
      </c>
      <c r="GB445" s="44" t="s">
        <v>163</v>
      </c>
      <c r="GC445" s="44" t="s">
        <v>150</v>
      </c>
      <c r="GD445" s="44" t="s">
        <v>146</v>
      </c>
      <c r="GE445" s="44" t="s">
        <v>147</v>
      </c>
      <c r="GF445" s="44" t="s">
        <v>145</v>
      </c>
      <c r="GG445" s="44" t="s">
        <v>109</v>
      </c>
      <c r="GH445" s="44" t="s">
        <v>152</v>
      </c>
      <c r="GI445" s="44" t="s">
        <v>151</v>
      </c>
      <c r="GJ445" s="100" t="str">
        <f t="shared" ref="GJ445:GQ445" si="1520">VLOOKUP(GB445,$FM$3:$FN$15,2,FALSE)</f>
        <v>Haiti</v>
      </c>
      <c r="GK445" s="100" t="str">
        <f t="shared" si="1520"/>
        <v>Irak</v>
      </c>
      <c r="GL445" s="100" t="str">
        <f t="shared" si="1520"/>
        <v>Qatar</v>
      </c>
      <c r="GM445" s="100" t="str">
        <f t="shared" si="1520"/>
        <v>Australien</v>
      </c>
      <c r="GN445" s="100" t="str">
        <f t="shared" si="1520"/>
        <v>Sydkorea</v>
      </c>
      <c r="GO445" s="100" t="str">
        <f t="shared" si="1520"/>
        <v>Sverige</v>
      </c>
      <c r="GP445" s="100" t="str">
        <f t="shared" si="1520"/>
        <v>Ghana</v>
      </c>
      <c r="GQ445" s="100" t="str">
        <f t="shared" si="1520"/>
        <v>Uzbekistan</v>
      </c>
      <c r="GR445" s="42" t="str">
        <f t="shared" si="1334"/>
        <v/>
      </c>
      <c r="GS445" s="42"/>
      <c r="GT445" s="42"/>
      <c r="GU445" s="42"/>
      <c r="GV445" s="42"/>
      <c r="GW445" s="42"/>
      <c r="GX445" s="42"/>
    </row>
    <row r="446" spans="1:206" ht="14.25" customHeight="1" x14ac:dyDescent="0.35">
      <c r="A446" s="42"/>
      <c r="B446" s="43"/>
      <c r="C446" s="43"/>
      <c r="D446" s="43"/>
      <c r="E446" s="44"/>
      <c r="F446" s="43"/>
      <c r="G446" s="44"/>
      <c r="H446" s="44"/>
      <c r="I446" s="44"/>
      <c r="J446" s="57"/>
      <c r="K446" s="58"/>
      <c r="L446" s="158"/>
      <c r="M446" s="46"/>
      <c r="N446" s="46"/>
      <c r="O446" s="42"/>
      <c r="P446" s="42"/>
      <c r="Q446" s="42"/>
      <c r="R446" s="42"/>
      <c r="S446" s="42"/>
      <c r="T446" s="42"/>
      <c r="U446" s="42"/>
      <c r="V446" s="43"/>
      <c r="W446" s="42"/>
      <c r="X446" s="44"/>
      <c r="Y446" s="44"/>
      <c r="Z446" s="44"/>
      <c r="AA446" s="44"/>
      <c r="AB446" s="47"/>
      <c r="AC446" s="48"/>
      <c r="AD446" s="42"/>
      <c r="AE446" s="14"/>
      <c r="AF446" s="14"/>
      <c r="AG446" s="14"/>
      <c r="AH446" s="14"/>
      <c r="AI446" s="44"/>
      <c r="AJ446" s="44"/>
      <c r="AK446" s="44"/>
      <c r="AL446" s="57"/>
      <c r="AM446" s="58"/>
      <c r="AN446" s="49"/>
      <c r="AO446" s="49"/>
      <c r="AP446" s="49"/>
      <c r="AQ446" s="49"/>
      <c r="AR446" s="49"/>
      <c r="AS446" s="49"/>
      <c r="AT446" s="49"/>
      <c r="AU446" s="49"/>
      <c r="AV446" s="49"/>
      <c r="AW446" s="49"/>
      <c r="AX446" s="49"/>
      <c r="AY446" s="49"/>
      <c r="AZ446" s="49"/>
      <c r="BA446" s="49"/>
      <c r="BB446" s="49"/>
      <c r="BC446" s="49"/>
      <c r="BD446" s="49"/>
      <c r="BE446" s="49"/>
      <c r="BF446" s="49"/>
      <c r="BG446" s="49"/>
      <c r="BH446" s="49"/>
      <c r="BI446" s="49"/>
      <c r="BJ446" s="49"/>
      <c r="BK446" s="49"/>
      <c r="BL446" s="49"/>
      <c r="BM446" s="49"/>
      <c r="BN446" s="49"/>
      <c r="BO446" s="49"/>
      <c r="BP446" s="49"/>
      <c r="BQ446" s="49"/>
      <c r="BR446" s="14"/>
      <c r="BS446" s="14"/>
      <c r="BT446" s="14"/>
      <c r="BU446" s="49"/>
      <c r="BV446" s="49"/>
      <c r="BW446" s="49"/>
      <c r="BX446" s="49"/>
      <c r="BY446" s="49"/>
      <c r="BZ446" s="49"/>
      <c r="CA446" s="49"/>
      <c r="CB446" s="14"/>
      <c r="CC446" s="49"/>
      <c r="CD446" s="49"/>
      <c r="CE446" s="14"/>
      <c r="CF446" s="14"/>
      <c r="CG446" s="49"/>
      <c r="CH446" s="49"/>
      <c r="CI446" s="49"/>
      <c r="CJ446" s="49"/>
      <c r="CK446" s="49"/>
      <c r="CL446" s="49"/>
      <c r="CM446" s="49"/>
      <c r="CN446" s="49"/>
      <c r="CO446" s="49"/>
      <c r="CP446" s="49"/>
      <c r="CQ446" s="49"/>
      <c r="CR446" s="49"/>
      <c r="CS446" s="49"/>
      <c r="CT446" s="49"/>
      <c r="CU446" s="49"/>
      <c r="CV446" s="49"/>
      <c r="CW446" s="49"/>
      <c r="CX446" s="49"/>
      <c r="CY446" s="14"/>
      <c r="CZ446" s="14"/>
      <c r="DA446" s="49"/>
      <c r="DB446" s="49"/>
      <c r="DC446" s="49"/>
      <c r="DD446" s="49"/>
      <c r="DE446" s="49"/>
      <c r="DF446" s="49"/>
      <c r="DG446" s="49"/>
      <c r="DH446" s="49"/>
      <c r="DI446" s="49"/>
      <c r="DJ446" s="14"/>
      <c r="DK446" s="14"/>
      <c r="DL446" s="14"/>
      <c r="DM446" s="14"/>
      <c r="DN446" s="14"/>
      <c r="DO446" s="14"/>
      <c r="DP446" s="14"/>
      <c r="DQ446" s="14"/>
      <c r="DR446" s="14"/>
      <c r="DS446" s="14"/>
      <c r="DT446" s="49"/>
      <c r="DU446" s="49"/>
      <c r="DV446" s="49"/>
      <c r="DW446" s="49"/>
      <c r="DX446" s="49"/>
      <c r="DY446" s="49"/>
      <c r="DZ446" s="49"/>
      <c r="EA446" s="49"/>
      <c r="EB446" s="49"/>
      <c r="EC446" s="49"/>
      <c r="ED446" s="49"/>
      <c r="EE446" s="49"/>
      <c r="EF446" s="49"/>
      <c r="EG446" s="49"/>
      <c r="EH446" s="49"/>
      <c r="EI446" s="49"/>
      <c r="EJ446" s="49"/>
      <c r="EK446" s="49"/>
      <c r="EL446" s="49"/>
      <c r="EM446" s="14"/>
      <c r="EN446" s="49"/>
      <c r="EO446" s="49"/>
      <c r="EP446" s="49"/>
      <c r="EQ446" s="49"/>
      <c r="ER446" s="49"/>
      <c r="ES446" s="49"/>
      <c r="ET446" s="49"/>
      <c r="EU446" s="49"/>
      <c r="EV446" s="49"/>
      <c r="EW446" s="49"/>
      <c r="EX446" s="49"/>
      <c r="EY446" s="49"/>
      <c r="EZ446" s="49"/>
      <c r="FA446" s="49"/>
      <c r="FB446" s="49"/>
      <c r="FC446" s="49"/>
      <c r="FD446" s="49"/>
      <c r="FE446" s="49"/>
      <c r="FF446" s="49"/>
      <c r="FG446" s="14"/>
      <c r="FH446" s="49"/>
      <c r="FI446" s="49"/>
      <c r="FJ446" s="14"/>
      <c r="FK446" s="42"/>
      <c r="FL446" s="42"/>
      <c r="FM446" s="42"/>
      <c r="FN446" s="42"/>
      <c r="FO446" s="42"/>
      <c r="FP446" s="42"/>
      <c r="FQ446" s="42"/>
      <c r="FR446" s="42"/>
      <c r="FS446" s="42"/>
      <c r="FT446" s="42"/>
      <c r="FU446" s="42"/>
      <c r="FV446" s="42"/>
      <c r="FW446" s="42"/>
      <c r="FX446" s="42"/>
      <c r="FY446" s="42"/>
      <c r="FZ446" s="44">
        <v>444</v>
      </c>
      <c r="GA446" s="44" t="str">
        <f t="shared" si="1332"/>
        <v>CJBDAFLI</v>
      </c>
      <c r="GB446" s="44" t="s">
        <v>163</v>
      </c>
      <c r="GC446" s="44" t="s">
        <v>159</v>
      </c>
      <c r="GD446" s="44" t="s">
        <v>146</v>
      </c>
      <c r="GE446" s="44" t="s">
        <v>147</v>
      </c>
      <c r="GF446" s="44" t="s">
        <v>145</v>
      </c>
      <c r="GG446" s="44" t="s">
        <v>109</v>
      </c>
      <c r="GH446" s="44" t="s">
        <v>152</v>
      </c>
      <c r="GI446" s="44" t="s">
        <v>150</v>
      </c>
      <c r="GJ446" s="100" t="str">
        <f t="shared" ref="GJ446:GQ446" si="1521">VLOOKUP(GB446,$FM$3:$FN$15,2,FALSE)</f>
        <v>Haiti</v>
      </c>
      <c r="GK446" s="100" t="str">
        <f t="shared" si="1521"/>
        <v>Österrike</v>
      </c>
      <c r="GL446" s="100" t="str">
        <f t="shared" si="1521"/>
        <v>Qatar</v>
      </c>
      <c r="GM446" s="100" t="str">
        <f t="shared" si="1521"/>
        <v>Australien</v>
      </c>
      <c r="GN446" s="100" t="str">
        <f t="shared" si="1521"/>
        <v>Sydkorea</v>
      </c>
      <c r="GO446" s="100" t="str">
        <f t="shared" si="1521"/>
        <v>Sverige</v>
      </c>
      <c r="GP446" s="100" t="str">
        <f t="shared" si="1521"/>
        <v>Ghana</v>
      </c>
      <c r="GQ446" s="100" t="str">
        <f t="shared" si="1521"/>
        <v>Irak</v>
      </c>
      <c r="GR446" s="42" t="str">
        <f t="shared" si="1334"/>
        <v/>
      </c>
      <c r="GS446" s="42"/>
      <c r="GT446" s="42"/>
      <c r="GU446" s="42"/>
      <c r="GV446" s="42"/>
      <c r="GW446" s="42"/>
      <c r="GX446" s="42"/>
    </row>
    <row r="447" spans="1:206" ht="14.25" customHeight="1" x14ac:dyDescent="0.35">
      <c r="A447" s="42"/>
      <c r="B447" s="43"/>
      <c r="C447" s="43"/>
      <c r="D447" s="43"/>
      <c r="E447" s="44"/>
      <c r="F447" s="43"/>
      <c r="G447" s="44"/>
      <c r="H447" s="44"/>
      <c r="I447" s="44"/>
      <c r="J447" s="57"/>
      <c r="K447" s="58"/>
      <c r="L447" s="158"/>
      <c r="M447" s="46"/>
      <c r="N447" s="46"/>
      <c r="O447" s="42"/>
      <c r="P447" s="42"/>
      <c r="Q447" s="42"/>
      <c r="R447" s="42"/>
      <c r="S447" s="42"/>
      <c r="T447" s="42"/>
      <c r="U447" s="42"/>
      <c r="V447" s="43"/>
      <c r="W447" s="42"/>
      <c r="X447" s="44"/>
      <c r="Y447" s="44"/>
      <c r="Z447" s="44"/>
      <c r="AA447" s="44"/>
      <c r="AB447" s="47"/>
      <c r="AC447" s="48"/>
      <c r="AD447" s="42"/>
      <c r="AE447" s="14"/>
      <c r="AF447" s="14"/>
      <c r="AG447" s="14"/>
      <c r="AH447" s="14"/>
      <c r="AI447" s="44"/>
      <c r="AJ447" s="44"/>
      <c r="AK447" s="44"/>
      <c r="AL447" s="57"/>
      <c r="AM447" s="58"/>
      <c r="AN447" s="49"/>
      <c r="AO447" s="49"/>
      <c r="AP447" s="49"/>
      <c r="AQ447" s="49"/>
      <c r="AR447" s="49"/>
      <c r="AS447" s="49"/>
      <c r="AT447" s="49"/>
      <c r="AU447" s="49"/>
      <c r="AV447" s="49"/>
      <c r="AW447" s="49"/>
      <c r="AX447" s="49"/>
      <c r="AY447" s="49"/>
      <c r="AZ447" s="49"/>
      <c r="BA447" s="49"/>
      <c r="BB447" s="49"/>
      <c r="BC447" s="49"/>
      <c r="BD447" s="49"/>
      <c r="BE447" s="49"/>
      <c r="BF447" s="49"/>
      <c r="BG447" s="49"/>
      <c r="BH447" s="49"/>
      <c r="BI447" s="49"/>
      <c r="BJ447" s="49"/>
      <c r="BK447" s="49"/>
      <c r="BL447" s="49"/>
      <c r="BM447" s="49"/>
      <c r="BN447" s="49"/>
      <c r="BO447" s="49"/>
      <c r="BP447" s="49"/>
      <c r="BQ447" s="49"/>
      <c r="BR447" s="14"/>
      <c r="BS447" s="14"/>
      <c r="BT447" s="14"/>
      <c r="BU447" s="49"/>
      <c r="BV447" s="49"/>
      <c r="BW447" s="49"/>
      <c r="BX447" s="49"/>
      <c r="BY447" s="49"/>
      <c r="BZ447" s="49"/>
      <c r="CA447" s="49"/>
      <c r="CB447" s="14"/>
      <c r="CC447" s="49"/>
      <c r="CD447" s="49"/>
      <c r="CE447" s="14"/>
      <c r="CF447" s="14"/>
      <c r="CG447" s="49"/>
      <c r="CH447" s="49"/>
      <c r="CI447" s="49"/>
      <c r="CJ447" s="49"/>
      <c r="CK447" s="49"/>
      <c r="CL447" s="49"/>
      <c r="CM447" s="49"/>
      <c r="CN447" s="49"/>
      <c r="CO447" s="49"/>
      <c r="CP447" s="49"/>
      <c r="CQ447" s="49"/>
      <c r="CR447" s="49"/>
      <c r="CS447" s="49"/>
      <c r="CT447" s="49"/>
      <c r="CU447" s="49"/>
      <c r="CV447" s="49"/>
      <c r="CW447" s="49"/>
      <c r="CX447" s="49"/>
      <c r="CY447" s="14"/>
      <c r="CZ447" s="14"/>
      <c r="DA447" s="49"/>
      <c r="DB447" s="49"/>
      <c r="DC447" s="49"/>
      <c r="DD447" s="49"/>
      <c r="DE447" s="49"/>
      <c r="DF447" s="49"/>
      <c r="DG447" s="49"/>
      <c r="DH447" s="49"/>
      <c r="DI447" s="49"/>
      <c r="DJ447" s="14"/>
      <c r="DK447" s="14"/>
      <c r="DL447" s="14"/>
      <c r="DM447" s="14"/>
      <c r="DN447" s="14"/>
      <c r="DO447" s="14"/>
      <c r="DP447" s="14"/>
      <c r="DQ447" s="14"/>
      <c r="DR447" s="14"/>
      <c r="DS447" s="14"/>
      <c r="DT447" s="49"/>
      <c r="DU447" s="49"/>
      <c r="DV447" s="49"/>
      <c r="DW447" s="49"/>
      <c r="DX447" s="49"/>
      <c r="DY447" s="49"/>
      <c r="DZ447" s="49"/>
      <c r="EA447" s="49"/>
      <c r="EB447" s="49"/>
      <c r="EC447" s="49"/>
      <c r="ED447" s="49"/>
      <c r="EE447" s="49"/>
      <c r="EF447" s="49"/>
      <c r="EG447" s="49"/>
      <c r="EH447" s="49"/>
      <c r="EI447" s="49"/>
      <c r="EJ447" s="49"/>
      <c r="EK447" s="49"/>
      <c r="EL447" s="49"/>
      <c r="EM447" s="14"/>
      <c r="EN447" s="49"/>
      <c r="EO447" s="49"/>
      <c r="EP447" s="49"/>
      <c r="EQ447" s="49"/>
      <c r="ER447" s="49"/>
      <c r="ES447" s="49"/>
      <c r="ET447" s="49"/>
      <c r="EU447" s="49"/>
      <c r="EV447" s="49"/>
      <c r="EW447" s="49"/>
      <c r="EX447" s="49"/>
      <c r="EY447" s="49"/>
      <c r="EZ447" s="49"/>
      <c r="FA447" s="49"/>
      <c r="FB447" s="49"/>
      <c r="FC447" s="49"/>
      <c r="FD447" s="49"/>
      <c r="FE447" s="49"/>
      <c r="FF447" s="49"/>
      <c r="FG447" s="14"/>
      <c r="FH447" s="49"/>
      <c r="FI447" s="49"/>
      <c r="FJ447" s="14"/>
      <c r="FK447" s="42"/>
      <c r="FL447" s="42"/>
      <c r="FM447" s="42"/>
      <c r="FN447" s="42"/>
      <c r="FO447" s="42"/>
      <c r="FP447" s="42"/>
      <c r="FQ447" s="42"/>
      <c r="FR447" s="42"/>
      <c r="FS447" s="42"/>
      <c r="FT447" s="42"/>
      <c r="FU447" s="42"/>
      <c r="FV447" s="42"/>
      <c r="FW447" s="42"/>
      <c r="FX447" s="42"/>
      <c r="FY447" s="42"/>
      <c r="FZ447" s="44">
        <v>445</v>
      </c>
      <c r="GA447" s="44" t="str">
        <f t="shared" si="1332"/>
        <v>CJBDAFIK</v>
      </c>
      <c r="GB447" s="44" t="s">
        <v>163</v>
      </c>
      <c r="GC447" s="44" t="s">
        <v>159</v>
      </c>
      <c r="GD447" s="44" t="s">
        <v>146</v>
      </c>
      <c r="GE447" s="44" t="s">
        <v>147</v>
      </c>
      <c r="GF447" s="44" t="s">
        <v>145</v>
      </c>
      <c r="GG447" s="44" t="s">
        <v>109</v>
      </c>
      <c r="GH447" s="44" t="s">
        <v>150</v>
      </c>
      <c r="GI447" s="44" t="s">
        <v>151</v>
      </c>
      <c r="GJ447" s="100" t="str">
        <f t="shared" ref="GJ447:GQ447" si="1522">VLOOKUP(GB447,$FM$3:$FN$15,2,FALSE)</f>
        <v>Haiti</v>
      </c>
      <c r="GK447" s="100" t="str">
        <f t="shared" si="1522"/>
        <v>Österrike</v>
      </c>
      <c r="GL447" s="100" t="str">
        <f t="shared" si="1522"/>
        <v>Qatar</v>
      </c>
      <c r="GM447" s="100" t="str">
        <f t="shared" si="1522"/>
        <v>Australien</v>
      </c>
      <c r="GN447" s="100" t="str">
        <f t="shared" si="1522"/>
        <v>Sydkorea</v>
      </c>
      <c r="GO447" s="100" t="str">
        <f t="shared" si="1522"/>
        <v>Sverige</v>
      </c>
      <c r="GP447" s="100" t="str">
        <f t="shared" si="1522"/>
        <v>Irak</v>
      </c>
      <c r="GQ447" s="100" t="str">
        <f t="shared" si="1522"/>
        <v>Uzbekistan</v>
      </c>
      <c r="GR447" s="42" t="str">
        <f t="shared" si="1334"/>
        <v/>
      </c>
      <c r="GS447" s="42"/>
      <c r="GT447" s="42"/>
      <c r="GU447" s="42"/>
      <c r="GV447" s="42"/>
      <c r="GW447" s="42"/>
      <c r="GX447" s="42"/>
    </row>
    <row r="448" spans="1:206" ht="14.25" customHeight="1" x14ac:dyDescent="0.35">
      <c r="A448" s="42"/>
      <c r="B448" s="43"/>
      <c r="C448" s="43"/>
      <c r="D448" s="43"/>
      <c r="E448" s="44"/>
      <c r="F448" s="43"/>
      <c r="G448" s="44"/>
      <c r="H448" s="44"/>
      <c r="I448" s="44"/>
      <c r="J448" s="57"/>
      <c r="K448" s="58"/>
      <c r="L448" s="158"/>
      <c r="M448" s="46"/>
      <c r="N448" s="46"/>
      <c r="O448" s="42"/>
      <c r="P448" s="42"/>
      <c r="Q448" s="42"/>
      <c r="R448" s="42"/>
      <c r="S448" s="42"/>
      <c r="T448" s="42"/>
      <c r="U448" s="42"/>
      <c r="V448" s="43"/>
      <c r="W448" s="42"/>
      <c r="X448" s="44"/>
      <c r="Y448" s="44"/>
      <c r="Z448" s="44"/>
      <c r="AA448" s="44"/>
      <c r="AB448" s="47"/>
      <c r="AC448" s="48"/>
      <c r="AD448" s="42"/>
      <c r="AE448" s="14"/>
      <c r="AF448" s="14"/>
      <c r="AG448" s="14"/>
      <c r="AH448" s="14"/>
      <c r="AI448" s="44"/>
      <c r="AJ448" s="44"/>
      <c r="AK448" s="44"/>
      <c r="AL448" s="57"/>
      <c r="AM448" s="58"/>
      <c r="AN448" s="49"/>
      <c r="AO448" s="49"/>
      <c r="AP448" s="49"/>
      <c r="AQ448" s="49"/>
      <c r="AR448" s="49"/>
      <c r="AS448" s="49"/>
      <c r="AT448" s="49"/>
      <c r="AU448" s="49"/>
      <c r="AV448" s="49"/>
      <c r="AW448" s="49"/>
      <c r="AX448" s="49"/>
      <c r="AY448" s="49"/>
      <c r="AZ448" s="49"/>
      <c r="BA448" s="49"/>
      <c r="BB448" s="49"/>
      <c r="BC448" s="49"/>
      <c r="BD448" s="49"/>
      <c r="BE448" s="49"/>
      <c r="BF448" s="49"/>
      <c r="BG448" s="49"/>
      <c r="BH448" s="49"/>
      <c r="BI448" s="49"/>
      <c r="BJ448" s="49"/>
      <c r="BK448" s="49"/>
      <c r="BL448" s="49"/>
      <c r="BM448" s="49"/>
      <c r="BN448" s="49"/>
      <c r="BO448" s="49"/>
      <c r="BP448" s="49"/>
      <c r="BQ448" s="49"/>
      <c r="BR448" s="14"/>
      <c r="BS448" s="14"/>
      <c r="BT448" s="14"/>
      <c r="BU448" s="49"/>
      <c r="BV448" s="49"/>
      <c r="BW448" s="49"/>
      <c r="BX448" s="49"/>
      <c r="BY448" s="49"/>
      <c r="BZ448" s="49"/>
      <c r="CA448" s="49"/>
      <c r="CB448" s="14"/>
      <c r="CC448" s="49"/>
      <c r="CD448" s="49"/>
      <c r="CE448" s="14"/>
      <c r="CF448" s="14"/>
      <c r="CG448" s="49"/>
      <c r="CH448" s="49"/>
      <c r="CI448" s="49"/>
      <c r="CJ448" s="49"/>
      <c r="CK448" s="49"/>
      <c r="CL448" s="49"/>
      <c r="CM448" s="49"/>
      <c r="CN448" s="49"/>
      <c r="CO448" s="49"/>
      <c r="CP448" s="49"/>
      <c r="CQ448" s="49"/>
      <c r="CR448" s="49"/>
      <c r="CS448" s="49"/>
      <c r="CT448" s="49"/>
      <c r="CU448" s="49"/>
      <c r="CV448" s="49"/>
      <c r="CW448" s="49"/>
      <c r="CX448" s="49"/>
      <c r="CY448" s="14"/>
      <c r="CZ448" s="14"/>
      <c r="DA448" s="49"/>
      <c r="DB448" s="49"/>
      <c r="DC448" s="49"/>
      <c r="DD448" s="49"/>
      <c r="DE448" s="49"/>
      <c r="DF448" s="49"/>
      <c r="DG448" s="49"/>
      <c r="DH448" s="49"/>
      <c r="DI448" s="49"/>
      <c r="DJ448" s="14"/>
      <c r="DK448" s="14"/>
      <c r="DL448" s="14"/>
      <c r="DM448" s="14"/>
      <c r="DN448" s="14"/>
      <c r="DO448" s="14"/>
      <c r="DP448" s="14"/>
      <c r="DQ448" s="14"/>
      <c r="DR448" s="14"/>
      <c r="DS448" s="14"/>
      <c r="DT448" s="49"/>
      <c r="DU448" s="49"/>
      <c r="DV448" s="49"/>
      <c r="DW448" s="49"/>
      <c r="DX448" s="49"/>
      <c r="DY448" s="49"/>
      <c r="DZ448" s="49"/>
      <c r="EA448" s="49"/>
      <c r="EB448" s="49"/>
      <c r="EC448" s="49"/>
      <c r="ED448" s="49"/>
      <c r="EE448" s="49"/>
      <c r="EF448" s="49"/>
      <c r="EG448" s="49"/>
      <c r="EH448" s="49"/>
      <c r="EI448" s="49"/>
      <c r="EJ448" s="49"/>
      <c r="EK448" s="49"/>
      <c r="EL448" s="49"/>
      <c r="EM448" s="14"/>
      <c r="EN448" s="49"/>
      <c r="EO448" s="49"/>
      <c r="EP448" s="49"/>
      <c r="EQ448" s="49"/>
      <c r="ER448" s="49"/>
      <c r="ES448" s="49"/>
      <c r="ET448" s="49"/>
      <c r="EU448" s="49"/>
      <c r="EV448" s="49"/>
      <c r="EW448" s="49"/>
      <c r="EX448" s="49"/>
      <c r="EY448" s="49"/>
      <c r="EZ448" s="49"/>
      <c r="FA448" s="49"/>
      <c r="FB448" s="49"/>
      <c r="FC448" s="49"/>
      <c r="FD448" s="49"/>
      <c r="FE448" s="49"/>
      <c r="FF448" s="49"/>
      <c r="FG448" s="14"/>
      <c r="FH448" s="49"/>
      <c r="FI448" s="49"/>
      <c r="FJ448" s="14"/>
      <c r="FK448" s="42"/>
      <c r="FL448" s="42"/>
      <c r="FM448" s="42"/>
      <c r="FN448" s="42"/>
      <c r="FO448" s="42"/>
      <c r="FP448" s="42"/>
      <c r="FQ448" s="42"/>
      <c r="FR448" s="42"/>
      <c r="FS448" s="42"/>
      <c r="FT448" s="42"/>
      <c r="FU448" s="42"/>
      <c r="FV448" s="42"/>
      <c r="FW448" s="42"/>
      <c r="FX448" s="42"/>
      <c r="FY448" s="42"/>
      <c r="FZ448" s="44">
        <v>446</v>
      </c>
      <c r="GA448" s="44" t="str">
        <f t="shared" si="1332"/>
        <v>HFBCADLK</v>
      </c>
      <c r="GB448" s="44" t="s">
        <v>160</v>
      </c>
      <c r="GC448" s="44" t="s">
        <v>109</v>
      </c>
      <c r="GD448" s="44" t="s">
        <v>146</v>
      </c>
      <c r="GE448" s="44" t="s">
        <v>163</v>
      </c>
      <c r="GF448" s="44" t="s">
        <v>145</v>
      </c>
      <c r="GG448" s="44" t="s">
        <v>147</v>
      </c>
      <c r="GH448" s="44" t="s">
        <v>152</v>
      </c>
      <c r="GI448" s="44" t="s">
        <v>151</v>
      </c>
      <c r="GJ448" s="100" t="str">
        <f t="shared" ref="GJ448:GQ448" si="1523">VLOOKUP(GB448,$FM$3:$FN$15,2,FALSE)</f>
        <v>Saudiarabien</v>
      </c>
      <c r="GK448" s="100" t="str">
        <f t="shared" si="1523"/>
        <v>Sverige</v>
      </c>
      <c r="GL448" s="100" t="str">
        <f t="shared" si="1523"/>
        <v>Qatar</v>
      </c>
      <c r="GM448" s="100" t="str">
        <f t="shared" si="1523"/>
        <v>Haiti</v>
      </c>
      <c r="GN448" s="100" t="str">
        <f t="shared" si="1523"/>
        <v>Sydkorea</v>
      </c>
      <c r="GO448" s="100" t="str">
        <f t="shared" si="1523"/>
        <v>Australien</v>
      </c>
      <c r="GP448" s="100" t="str">
        <f t="shared" si="1523"/>
        <v>Ghana</v>
      </c>
      <c r="GQ448" s="100" t="str">
        <f t="shared" si="1523"/>
        <v>Uzbekistan</v>
      </c>
      <c r="GR448" s="42" t="str">
        <f t="shared" si="1334"/>
        <v/>
      </c>
      <c r="GS448" s="42"/>
      <c r="GT448" s="42"/>
      <c r="GU448" s="42"/>
      <c r="GV448" s="42"/>
      <c r="GW448" s="42"/>
      <c r="GX448" s="42"/>
    </row>
    <row r="449" spans="1:206" ht="14.25" customHeight="1" x14ac:dyDescent="0.35">
      <c r="A449" s="42"/>
      <c r="B449" s="43"/>
      <c r="C449" s="43"/>
      <c r="D449" s="43"/>
      <c r="E449" s="44"/>
      <c r="F449" s="43"/>
      <c r="G449" s="44"/>
      <c r="H449" s="44"/>
      <c r="I449" s="44"/>
      <c r="J449" s="57"/>
      <c r="K449" s="58"/>
      <c r="L449" s="158"/>
      <c r="M449" s="46"/>
      <c r="N449" s="46"/>
      <c r="O449" s="42"/>
      <c r="P449" s="42"/>
      <c r="Q449" s="42"/>
      <c r="R449" s="42"/>
      <c r="S449" s="42"/>
      <c r="T449" s="42"/>
      <c r="U449" s="42"/>
      <c r="V449" s="43"/>
      <c r="W449" s="42"/>
      <c r="X449" s="44"/>
      <c r="Y449" s="44"/>
      <c r="Z449" s="44"/>
      <c r="AA449" s="44"/>
      <c r="AB449" s="47"/>
      <c r="AC449" s="48"/>
      <c r="AD449" s="42"/>
      <c r="AE449" s="14"/>
      <c r="AF449" s="14"/>
      <c r="AG449" s="14"/>
      <c r="AH449" s="14"/>
      <c r="AI449" s="44"/>
      <c r="AJ449" s="44"/>
      <c r="AK449" s="44"/>
      <c r="AL449" s="57"/>
      <c r="AM449" s="58"/>
      <c r="AN449" s="49"/>
      <c r="AO449" s="49"/>
      <c r="AP449" s="49"/>
      <c r="AQ449" s="49"/>
      <c r="AR449" s="49"/>
      <c r="AS449" s="49"/>
      <c r="AT449" s="49"/>
      <c r="AU449" s="49"/>
      <c r="AV449" s="49"/>
      <c r="AW449" s="49"/>
      <c r="AX449" s="49"/>
      <c r="AY449" s="49"/>
      <c r="AZ449" s="49"/>
      <c r="BA449" s="49"/>
      <c r="BB449" s="49"/>
      <c r="BC449" s="49"/>
      <c r="BD449" s="49"/>
      <c r="BE449" s="49"/>
      <c r="BF449" s="49"/>
      <c r="BG449" s="49"/>
      <c r="BH449" s="49"/>
      <c r="BI449" s="49"/>
      <c r="BJ449" s="49"/>
      <c r="BK449" s="49"/>
      <c r="BL449" s="49"/>
      <c r="BM449" s="49"/>
      <c r="BN449" s="49"/>
      <c r="BO449" s="49"/>
      <c r="BP449" s="49"/>
      <c r="BQ449" s="49"/>
      <c r="BR449" s="14"/>
      <c r="BS449" s="14"/>
      <c r="BT449" s="14"/>
      <c r="BU449" s="49"/>
      <c r="BV449" s="49"/>
      <c r="BW449" s="49"/>
      <c r="BX449" s="49"/>
      <c r="BY449" s="49"/>
      <c r="BZ449" s="49"/>
      <c r="CA449" s="49"/>
      <c r="CB449" s="14"/>
      <c r="CC449" s="49"/>
      <c r="CD449" s="49"/>
      <c r="CE449" s="14"/>
      <c r="CF449" s="14"/>
      <c r="CG449" s="49"/>
      <c r="CH449" s="49"/>
      <c r="CI449" s="49"/>
      <c r="CJ449" s="49"/>
      <c r="CK449" s="49"/>
      <c r="CL449" s="49"/>
      <c r="CM449" s="49"/>
      <c r="CN449" s="49"/>
      <c r="CO449" s="49"/>
      <c r="CP449" s="49"/>
      <c r="CQ449" s="49"/>
      <c r="CR449" s="49"/>
      <c r="CS449" s="49"/>
      <c r="CT449" s="49"/>
      <c r="CU449" s="49"/>
      <c r="CV449" s="49"/>
      <c r="CW449" s="49"/>
      <c r="CX449" s="49"/>
      <c r="CY449" s="14"/>
      <c r="CZ449" s="14"/>
      <c r="DA449" s="49"/>
      <c r="DB449" s="49"/>
      <c r="DC449" s="49"/>
      <c r="DD449" s="49"/>
      <c r="DE449" s="49"/>
      <c r="DF449" s="49"/>
      <c r="DG449" s="49"/>
      <c r="DH449" s="49"/>
      <c r="DI449" s="49"/>
      <c r="DJ449" s="14"/>
      <c r="DK449" s="14"/>
      <c r="DL449" s="14"/>
      <c r="DM449" s="14"/>
      <c r="DN449" s="14"/>
      <c r="DO449" s="14"/>
      <c r="DP449" s="14"/>
      <c r="DQ449" s="14"/>
      <c r="DR449" s="14"/>
      <c r="DS449" s="14"/>
      <c r="DT449" s="49"/>
      <c r="DU449" s="49"/>
      <c r="DV449" s="49"/>
      <c r="DW449" s="49"/>
      <c r="DX449" s="49"/>
      <c r="DY449" s="49"/>
      <c r="DZ449" s="49"/>
      <c r="EA449" s="49"/>
      <c r="EB449" s="49"/>
      <c r="EC449" s="49"/>
      <c r="ED449" s="49"/>
      <c r="EE449" s="49"/>
      <c r="EF449" s="49"/>
      <c r="EG449" s="49"/>
      <c r="EH449" s="49"/>
      <c r="EI449" s="49"/>
      <c r="EJ449" s="49"/>
      <c r="EK449" s="49"/>
      <c r="EL449" s="49"/>
      <c r="EM449" s="14"/>
      <c r="EN449" s="49"/>
      <c r="EO449" s="49"/>
      <c r="EP449" s="49"/>
      <c r="EQ449" s="49"/>
      <c r="ER449" s="49"/>
      <c r="ES449" s="49"/>
      <c r="ET449" s="49"/>
      <c r="EU449" s="49"/>
      <c r="EV449" s="49"/>
      <c r="EW449" s="49"/>
      <c r="EX449" s="49"/>
      <c r="EY449" s="49"/>
      <c r="EZ449" s="49"/>
      <c r="FA449" s="49"/>
      <c r="FB449" s="49"/>
      <c r="FC449" s="49"/>
      <c r="FD449" s="49"/>
      <c r="FE449" s="49"/>
      <c r="FF449" s="49"/>
      <c r="FG449" s="14"/>
      <c r="FH449" s="49"/>
      <c r="FI449" s="49"/>
      <c r="FJ449" s="14"/>
      <c r="FK449" s="42"/>
      <c r="FL449" s="42"/>
      <c r="FM449" s="42"/>
      <c r="FN449" s="42"/>
      <c r="FO449" s="42"/>
      <c r="FP449" s="42"/>
      <c r="FQ449" s="42"/>
      <c r="FR449" s="42"/>
      <c r="FS449" s="42"/>
      <c r="FT449" s="42"/>
      <c r="FU449" s="42"/>
      <c r="FV449" s="42"/>
      <c r="FW449" s="42"/>
      <c r="FX449" s="42"/>
      <c r="FY449" s="42"/>
      <c r="FZ449" s="44">
        <v>447</v>
      </c>
      <c r="GA449" s="44" t="str">
        <f t="shared" si="1332"/>
        <v>CJBDAFLH</v>
      </c>
      <c r="GB449" s="44" t="s">
        <v>163</v>
      </c>
      <c r="GC449" s="44" t="s">
        <v>159</v>
      </c>
      <c r="GD449" s="44" t="s">
        <v>146</v>
      </c>
      <c r="GE449" s="44" t="s">
        <v>147</v>
      </c>
      <c r="GF449" s="44" t="s">
        <v>145</v>
      </c>
      <c r="GG449" s="44" t="s">
        <v>109</v>
      </c>
      <c r="GH449" s="44" t="s">
        <v>152</v>
      </c>
      <c r="GI449" s="44" t="s">
        <v>160</v>
      </c>
      <c r="GJ449" s="100" t="str">
        <f t="shared" ref="GJ449:GQ449" si="1524">VLOOKUP(GB449,$FM$3:$FN$15,2,FALSE)</f>
        <v>Haiti</v>
      </c>
      <c r="GK449" s="100" t="str">
        <f t="shared" si="1524"/>
        <v>Österrike</v>
      </c>
      <c r="GL449" s="100" t="str">
        <f t="shared" si="1524"/>
        <v>Qatar</v>
      </c>
      <c r="GM449" s="100" t="str">
        <f t="shared" si="1524"/>
        <v>Australien</v>
      </c>
      <c r="GN449" s="100" t="str">
        <f t="shared" si="1524"/>
        <v>Sydkorea</v>
      </c>
      <c r="GO449" s="100" t="str">
        <f t="shared" si="1524"/>
        <v>Sverige</v>
      </c>
      <c r="GP449" s="100" t="str">
        <f t="shared" si="1524"/>
        <v>Ghana</v>
      </c>
      <c r="GQ449" s="100" t="str">
        <f t="shared" si="1524"/>
        <v>Saudiarabien</v>
      </c>
      <c r="GR449" s="42" t="str">
        <f t="shared" si="1334"/>
        <v/>
      </c>
      <c r="GS449" s="42"/>
      <c r="GT449" s="42"/>
      <c r="GU449" s="42"/>
      <c r="GV449" s="42"/>
      <c r="GW449" s="42"/>
      <c r="GX449" s="42"/>
    </row>
    <row r="450" spans="1:206" ht="14.25" customHeight="1" x14ac:dyDescent="0.35">
      <c r="A450" s="42"/>
      <c r="B450" s="43"/>
      <c r="C450" s="43"/>
      <c r="D450" s="43"/>
      <c r="E450" s="44"/>
      <c r="F450" s="43"/>
      <c r="G450" s="44"/>
      <c r="H450" s="44"/>
      <c r="I450" s="44"/>
      <c r="J450" s="57"/>
      <c r="K450" s="58"/>
      <c r="L450" s="158"/>
      <c r="M450" s="46"/>
      <c r="N450" s="46"/>
      <c r="O450" s="42"/>
      <c r="P450" s="42"/>
      <c r="Q450" s="42"/>
      <c r="R450" s="42"/>
      <c r="S450" s="42"/>
      <c r="T450" s="42"/>
      <c r="U450" s="42"/>
      <c r="V450" s="43"/>
      <c r="W450" s="42"/>
      <c r="X450" s="44"/>
      <c r="Y450" s="44"/>
      <c r="Z450" s="44"/>
      <c r="AA450" s="44"/>
      <c r="AB450" s="47"/>
      <c r="AC450" s="48"/>
      <c r="AD450" s="42"/>
      <c r="AE450" s="14"/>
      <c r="AF450" s="14"/>
      <c r="AG450" s="14"/>
      <c r="AH450" s="14"/>
      <c r="AI450" s="44"/>
      <c r="AJ450" s="44"/>
      <c r="AK450" s="44"/>
      <c r="AL450" s="57"/>
      <c r="AM450" s="58"/>
      <c r="AN450" s="49"/>
      <c r="AO450" s="49"/>
      <c r="AP450" s="49"/>
      <c r="AQ450" s="49"/>
      <c r="AR450" s="49"/>
      <c r="AS450" s="49"/>
      <c r="AT450" s="49"/>
      <c r="AU450" s="49"/>
      <c r="AV450" s="49"/>
      <c r="AW450" s="49"/>
      <c r="AX450" s="49"/>
      <c r="AY450" s="49"/>
      <c r="AZ450" s="49"/>
      <c r="BA450" s="49"/>
      <c r="BB450" s="49"/>
      <c r="BC450" s="49"/>
      <c r="BD450" s="49"/>
      <c r="BE450" s="49"/>
      <c r="BF450" s="49"/>
      <c r="BG450" s="49"/>
      <c r="BH450" s="49"/>
      <c r="BI450" s="49"/>
      <c r="BJ450" s="49"/>
      <c r="BK450" s="49"/>
      <c r="BL450" s="49"/>
      <c r="BM450" s="49"/>
      <c r="BN450" s="49"/>
      <c r="BO450" s="49"/>
      <c r="BP450" s="49"/>
      <c r="BQ450" s="49"/>
      <c r="BR450" s="14"/>
      <c r="BS450" s="14"/>
      <c r="BT450" s="14"/>
      <c r="BU450" s="49"/>
      <c r="BV450" s="49"/>
      <c r="BW450" s="49"/>
      <c r="BX450" s="49"/>
      <c r="BY450" s="49"/>
      <c r="BZ450" s="49"/>
      <c r="CA450" s="49"/>
      <c r="CB450" s="14"/>
      <c r="CC450" s="49"/>
      <c r="CD450" s="49"/>
      <c r="CE450" s="14"/>
      <c r="CF450" s="14"/>
      <c r="CG450" s="49"/>
      <c r="CH450" s="49"/>
      <c r="CI450" s="49"/>
      <c r="CJ450" s="49"/>
      <c r="CK450" s="49"/>
      <c r="CL450" s="49"/>
      <c r="CM450" s="49"/>
      <c r="CN450" s="49"/>
      <c r="CO450" s="49"/>
      <c r="CP450" s="49"/>
      <c r="CQ450" s="49"/>
      <c r="CR450" s="49"/>
      <c r="CS450" s="49"/>
      <c r="CT450" s="49"/>
      <c r="CU450" s="49"/>
      <c r="CV450" s="49"/>
      <c r="CW450" s="49"/>
      <c r="CX450" s="49"/>
      <c r="CY450" s="14"/>
      <c r="CZ450" s="14"/>
      <c r="DA450" s="49"/>
      <c r="DB450" s="49"/>
      <c r="DC450" s="49"/>
      <c r="DD450" s="49"/>
      <c r="DE450" s="49"/>
      <c r="DF450" s="49"/>
      <c r="DG450" s="49"/>
      <c r="DH450" s="49"/>
      <c r="DI450" s="49"/>
      <c r="DJ450" s="14"/>
      <c r="DK450" s="14"/>
      <c r="DL450" s="14"/>
      <c r="DM450" s="14"/>
      <c r="DN450" s="14"/>
      <c r="DO450" s="14"/>
      <c r="DP450" s="14"/>
      <c r="DQ450" s="14"/>
      <c r="DR450" s="14"/>
      <c r="DS450" s="14"/>
      <c r="DT450" s="49"/>
      <c r="DU450" s="49"/>
      <c r="DV450" s="49"/>
      <c r="DW450" s="49"/>
      <c r="DX450" s="49"/>
      <c r="DY450" s="49"/>
      <c r="DZ450" s="49"/>
      <c r="EA450" s="49"/>
      <c r="EB450" s="49"/>
      <c r="EC450" s="49"/>
      <c r="ED450" s="49"/>
      <c r="EE450" s="49"/>
      <c r="EF450" s="49"/>
      <c r="EG450" s="49"/>
      <c r="EH450" s="49"/>
      <c r="EI450" s="49"/>
      <c r="EJ450" s="49"/>
      <c r="EK450" s="49"/>
      <c r="EL450" s="49"/>
      <c r="EM450" s="14"/>
      <c r="EN450" s="49"/>
      <c r="EO450" s="49"/>
      <c r="EP450" s="49"/>
      <c r="EQ450" s="49"/>
      <c r="ER450" s="49"/>
      <c r="ES450" s="49"/>
      <c r="ET450" s="49"/>
      <c r="EU450" s="49"/>
      <c r="EV450" s="49"/>
      <c r="EW450" s="49"/>
      <c r="EX450" s="49"/>
      <c r="EY450" s="49"/>
      <c r="EZ450" s="49"/>
      <c r="FA450" s="49"/>
      <c r="FB450" s="49"/>
      <c r="FC450" s="49"/>
      <c r="FD450" s="49"/>
      <c r="FE450" s="49"/>
      <c r="FF450" s="49"/>
      <c r="FG450" s="14"/>
      <c r="FH450" s="49"/>
      <c r="FI450" s="49"/>
      <c r="FJ450" s="14"/>
      <c r="FK450" s="42"/>
      <c r="FL450" s="42"/>
      <c r="FM450" s="42"/>
      <c r="FN450" s="42"/>
      <c r="FO450" s="42"/>
      <c r="FP450" s="42"/>
      <c r="FQ450" s="42"/>
      <c r="FR450" s="42"/>
      <c r="FS450" s="42"/>
      <c r="FT450" s="42"/>
      <c r="FU450" s="42"/>
      <c r="FV450" s="42"/>
      <c r="FW450" s="42"/>
      <c r="FX450" s="42"/>
      <c r="FY450" s="42"/>
      <c r="FZ450" s="44">
        <v>448</v>
      </c>
      <c r="GA450" s="44" t="str">
        <f t="shared" si="1332"/>
        <v>HJBCAFDK</v>
      </c>
      <c r="GB450" s="44" t="s">
        <v>160</v>
      </c>
      <c r="GC450" s="44" t="s">
        <v>159</v>
      </c>
      <c r="GD450" s="44" t="s">
        <v>146</v>
      </c>
      <c r="GE450" s="44" t="s">
        <v>163</v>
      </c>
      <c r="GF450" s="44" t="s">
        <v>145</v>
      </c>
      <c r="GG450" s="44" t="s">
        <v>109</v>
      </c>
      <c r="GH450" s="44" t="s">
        <v>147</v>
      </c>
      <c r="GI450" s="44" t="s">
        <v>151</v>
      </c>
      <c r="GJ450" s="100" t="str">
        <f t="shared" ref="GJ450:GQ450" si="1525">VLOOKUP(GB450,$FM$3:$FN$15,2,FALSE)</f>
        <v>Saudiarabien</v>
      </c>
      <c r="GK450" s="100" t="str">
        <f t="shared" si="1525"/>
        <v>Österrike</v>
      </c>
      <c r="GL450" s="100" t="str">
        <f t="shared" si="1525"/>
        <v>Qatar</v>
      </c>
      <c r="GM450" s="100" t="str">
        <f t="shared" si="1525"/>
        <v>Haiti</v>
      </c>
      <c r="GN450" s="100" t="str">
        <f t="shared" si="1525"/>
        <v>Sydkorea</v>
      </c>
      <c r="GO450" s="100" t="str">
        <f t="shared" si="1525"/>
        <v>Sverige</v>
      </c>
      <c r="GP450" s="100" t="str">
        <f t="shared" si="1525"/>
        <v>Australien</v>
      </c>
      <c r="GQ450" s="100" t="str">
        <f t="shared" si="1525"/>
        <v>Uzbekistan</v>
      </c>
      <c r="GR450" s="42" t="str">
        <f t="shared" si="1334"/>
        <v/>
      </c>
      <c r="GS450" s="42"/>
      <c r="GT450" s="42"/>
      <c r="GU450" s="42"/>
      <c r="GV450" s="42"/>
      <c r="GW450" s="42"/>
      <c r="GX450" s="42"/>
    </row>
    <row r="451" spans="1:206" ht="14.25" customHeight="1" x14ac:dyDescent="0.35">
      <c r="A451" s="42"/>
      <c r="B451" s="43"/>
      <c r="C451" s="43"/>
      <c r="D451" s="43"/>
      <c r="E451" s="44"/>
      <c r="F451" s="43"/>
      <c r="G451" s="44"/>
      <c r="H451" s="44"/>
      <c r="I451" s="44"/>
      <c r="J451" s="57"/>
      <c r="K451" s="58"/>
      <c r="L451" s="158"/>
      <c r="M451" s="46"/>
      <c r="N451" s="46"/>
      <c r="O451" s="42"/>
      <c r="P451" s="42"/>
      <c r="Q451" s="42"/>
      <c r="R451" s="42"/>
      <c r="S451" s="42"/>
      <c r="T451" s="42"/>
      <c r="U451" s="42"/>
      <c r="V451" s="43"/>
      <c r="W451" s="42"/>
      <c r="X451" s="44"/>
      <c r="Y451" s="44"/>
      <c r="Z451" s="44"/>
      <c r="AA451" s="44"/>
      <c r="AB451" s="47"/>
      <c r="AC451" s="48"/>
      <c r="AD451" s="42"/>
      <c r="AE451" s="14"/>
      <c r="AF451" s="14"/>
      <c r="AG451" s="14"/>
      <c r="AH451" s="14"/>
      <c r="AI451" s="44"/>
      <c r="AJ451" s="44"/>
      <c r="AK451" s="44"/>
      <c r="AL451" s="57"/>
      <c r="AM451" s="58"/>
      <c r="AN451" s="49"/>
      <c r="AO451" s="49"/>
      <c r="AP451" s="49"/>
      <c r="AQ451" s="49"/>
      <c r="AR451" s="49"/>
      <c r="AS451" s="49"/>
      <c r="AT451" s="49"/>
      <c r="AU451" s="49"/>
      <c r="AV451" s="49"/>
      <c r="AW451" s="49"/>
      <c r="AX451" s="49"/>
      <c r="AY451" s="49"/>
      <c r="AZ451" s="49"/>
      <c r="BA451" s="49"/>
      <c r="BB451" s="49"/>
      <c r="BC451" s="49"/>
      <c r="BD451" s="49"/>
      <c r="BE451" s="49"/>
      <c r="BF451" s="49"/>
      <c r="BG451" s="49"/>
      <c r="BH451" s="49"/>
      <c r="BI451" s="49"/>
      <c r="BJ451" s="49"/>
      <c r="BK451" s="49"/>
      <c r="BL451" s="49"/>
      <c r="BM451" s="49"/>
      <c r="BN451" s="49"/>
      <c r="BO451" s="49"/>
      <c r="BP451" s="49"/>
      <c r="BQ451" s="49"/>
      <c r="BR451" s="14"/>
      <c r="BS451" s="14"/>
      <c r="BT451" s="14"/>
      <c r="BU451" s="49"/>
      <c r="BV451" s="49"/>
      <c r="BW451" s="49"/>
      <c r="BX451" s="49"/>
      <c r="BY451" s="49"/>
      <c r="BZ451" s="49"/>
      <c r="CA451" s="49"/>
      <c r="CB451" s="14"/>
      <c r="CC451" s="49"/>
      <c r="CD451" s="49"/>
      <c r="CE451" s="14"/>
      <c r="CF451" s="14"/>
      <c r="CG451" s="49"/>
      <c r="CH451" s="49"/>
      <c r="CI451" s="49"/>
      <c r="CJ451" s="49"/>
      <c r="CK451" s="49"/>
      <c r="CL451" s="49"/>
      <c r="CM451" s="49"/>
      <c r="CN451" s="49"/>
      <c r="CO451" s="49"/>
      <c r="CP451" s="49"/>
      <c r="CQ451" s="49"/>
      <c r="CR451" s="49"/>
      <c r="CS451" s="49"/>
      <c r="CT451" s="49"/>
      <c r="CU451" s="49"/>
      <c r="CV451" s="49"/>
      <c r="CW451" s="49"/>
      <c r="CX451" s="49"/>
      <c r="CY451" s="14"/>
      <c r="CZ451" s="14"/>
      <c r="DA451" s="49"/>
      <c r="DB451" s="49"/>
      <c r="DC451" s="49"/>
      <c r="DD451" s="49"/>
      <c r="DE451" s="49"/>
      <c r="DF451" s="49"/>
      <c r="DG451" s="49"/>
      <c r="DH451" s="49"/>
      <c r="DI451" s="49"/>
      <c r="DJ451" s="14"/>
      <c r="DK451" s="14"/>
      <c r="DL451" s="14"/>
      <c r="DM451" s="14"/>
      <c r="DN451" s="14"/>
      <c r="DO451" s="14"/>
      <c r="DP451" s="14"/>
      <c r="DQ451" s="14"/>
      <c r="DR451" s="14"/>
      <c r="DS451" s="14"/>
      <c r="DT451" s="49"/>
      <c r="DU451" s="49"/>
      <c r="DV451" s="49"/>
      <c r="DW451" s="49"/>
      <c r="DX451" s="49"/>
      <c r="DY451" s="49"/>
      <c r="DZ451" s="49"/>
      <c r="EA451" s="49"/>
      <c r="EB451" s="49"/>
      <c r="EC451" s="49"/>
      <c r="ED451" s="49"/>
      <c r="EE451" s="49"/>
      <c r="EF451" s="49"/>
      <c r="EG451" s="49"/>
      <c r="EH451" s="49"/>
      <c r="EI451" s="49"/>
      <c r="EJ451" s="49"/>
      <c r="EK451" s="49"/>
      <c r="EL451" s="49"/>
      <c r="EM451" s="14"/>
      <c r="EN451" s="49"/>
      <c r="EO451" s="49"/>
      <c r="EP451" s="49"/>
      <c r="EQ451" s="49"/>
      <c r="ER451" s="49"/>
      <c r="ES451" s="49"/>
      <c r="ET451" s="49"/>
      <c r="EU451" s="49"/>
      <c r="EV451" s="49"/>
      <c r="EW451" s="49"/>
      <c r="EX451" s="49"/>
      <c r="EY451" s="49"/>
      <c r="EZ451" s="49"/>
      <c r="FA451" s="49"/>
      <c r="FB451" s="49"/>
      <c r="FC451" s="49"/>
      <c r="FD451" s="49"/>
      <c r="FE451" s="49"/>
      <c r="FF451" s="49"/>
      <c r="FG451" s="14"/>
      <c r="FH451" s="49"/>
      <c r="FI451" s="49"/>
      <c r="FJ451" s="14"/>
      <c r="FK451" s="42"/>
      <c r="FL451" s="42"/>
      <c r="FM451" s="42"/>
      <c r="FN451" s="42"/>
      <c r="FO451" s="42"/>
      <c r="FP451" s="42"/>
      <c r="FQ451" s="42"/>
      <c r="FR451" s="42"/>
      <c r="FS451" s="42"/>
      <c r="FT451" s="42"/>
      <c r="FU451" s="42"/>
      <c r="FV451" s="42"/>
      <c r="FW451" s="42"/>
      <c r="FX451" s="42"/>
      <c r="FY451" s="42"/>
      <c r="FZ451" s="44">
        <v>449</v>
      </c>
      <c r="GA451" s="44" t="str">
        <f t="shared" si="1332"/>
        <v>HFBCADLI</v>
      </c>
      <c r="GB451" s="44" t="s">
        <v>160</v>
      </c>
      <c r="GC451" s="44" t="s">
        <v>109</v>
      </c>
      <c r="GD451" s="44" t="s">
        <v>146</v>
      </c>
      <c r="GE451" s="44" t="s">
        <v>163</v>
      </c>
      <c r="GF451" s="44" t="s">
        <v>145</v>
      </c>
      <c r="GG451" s="44" t="s">
        <v>147</v>
      </c>
      <c r="GH451" s="44" t="s">
        <v>152</v>
      </c>
      <c r="GI451" s="44" t="s">
        <v>150</v>
      </c>
      <c r="GJ451" s="100" t="str">
        <f t="shared" ref="GJ451:GQ451" si="1526">VLOOKUP(GB451,$FM$3:$FN$15,2,FALSE)</f>
        <v>Saudiarabien</v>
      </c>
      <c r="GK451" s="100" t="str">
        <f t="shared" si="1526"/>
        <v>Sverige</v>
      </c>
      <c r="GL451" s="100" t="str">
        <f t="shared" si="1526"/>
        <v>Qatar</v>
      </c>
      <c r="GM451" s="100" t="str">
        <f t="shared" si="1526"/>
        <v>Haiti</v>
      </c>
      <c r="GN451" s="100" t="str">
        <f t="shared" si="1526"/>
        <v>Sydkorea</v>
      </c>
      <c r="GO451" s="100" t="str">
        <f t="shared" si="1526"/>
        <v>Australien</v>
      </c>
      <c r="GP451" s="100" t="str">
        <f t="shared" si="1526"/>
        <v>Ghana</v>
      </c>
      <c r="GQ451" s="100" t="str">
        <f t="shared" si="1526"/>
        <v>Irak</v>
      </c>
      <c r="GR451" s="42" t="str">
        <f t="shared" si="1334"/>
        <v/>
      </c>
      <c r="GS451" s="42"/>
      <c r="GT451" s="42"/>
      <c r="GU451" s="42"/>
      <c r="GV451" s="42"/>
      <c r="GW451" s="42"/>
      <c r="GX451" s="42"/>
    </row>
    <row r="452" spans="1:206" ht="14.25" customHeight="1" x14ac:dyDescent="0.35">
      <c r="A452" s="42"/>
      <c r="B452" s="43"/>
      <c r="C452" s="43"/>
      <c r="D452" s="43"/>
      <c r="E452" s="44"/>
      <c r="F452" s="43"/>
      <c r="G452" s="44"/>
      <c r="H452" s="44"/>
      <c r="I452" s="44"/>
      <c r="J452" s="57"/>
      <c r="K452" s="58"/>
      <c r="L452" s="158"/>
      <c r="M452" s="46"/>
      <c r="N452" s="46"/>
      <c r="O452" s="42"/>
      <c r="P452" s="42"/>
      <c r="Q452" s="42"/>
      <c r="R452" s="42"/>
      <c r="S452" s="42"/>
      <c r="T452" s="42"/>
      <c r="U452" s="42"/>
      <c r="V452" s="43"/>
      <c r="W452" s="42"/>
      <c r="X452" s="44"/>
      <c r="Y452" s="44"/>
      <c r="Z452" s="44"/>
      <c r="AA452" s="44"/>
      <c r="AB452" s="47"/>
      <c r="AC452" s="48"/>
      <c r="AD452" s="42"/>
      <c r="AE452" s="14"/>
      <c r="AF452" s="14"/>
      <c r="AG452" s="14"/>
      <c r="AH452" s="14"/>
      <c r="AI452" s="44"/>
      <c r="AJ452" s="44"/>
      <c r="AK452" s="44"/>
      <c r="AL452" s="57"/>
      <c r="AM452" s="58"/>
      <c r="AN452" s="49"/>
      <c r="AO452" s="49"/>
      <c r="AP452" s="49"/>
      <c r="AQ452" s="49"/>
      <c r="AR452" s="49"/>
      <c r="AS452" s="49"/>
      <c r="AT452" s="49"/>
      <c r="AU452" s="49"/>
      <c r="AV452" s="49"/>
      <c r="AW452" s="49"/>
      <c r="AX452" s="49"/>
      <c r="AY452" s="49"/>
      <c r="AZ452" s="49"/>
      <c r="BA452" s="49"/>
      <c r="BB452" s="49"/>
      <c r="BC452" s="49"/>
      <c r="BD452" s="49"/>
      <c r="BE452" s="49"/>
      <c r="BF452" s="49"/>
      <c r="BG452" s="49"/>
      <c r="BH452" s="49"/>
      <c r="BI452" s="49"/>
      <c r="BJ452" s="49"/>
      <c r="BK452" s="49"/>
      <c r="BL452" s="49"/>
      <c r="BM452" s="49"/>
      <c r="BN452" s="49"/>
      <c r="BO452" s="49"/>
      <c r="BP452" s="49"/>
      <c r="BQ452" s="49"/>
      <c r="BR452" s="14"/>
      <c r="BS452" s="14"/>
      <c r="BT452" s="14"/>
      <c r="BU452" s="49"/>
      <c r="BV452" s="49"/>
      <c r="BW452" s="49"/>
      <c r="BX452" s="49"/>
      <c r="BY452" s="49"/>
      <c r="BZ452" s="49"/>
      <c r="CA452" s="49"/>
      <c r="CB452" s="14"/>
      <c r="CC452" s="49"/>
      <c r="CD452" s="49"/>
      <c r="CE452" s="14"/>
      <c r="CF452" s="14"/>
      <c r="CG452" s="49"/>
      <c r="CH452" s="49"/>
      <c r="CI452" s="49"/>
      <c r="CJ452" s="49"/>
      <c r="CK452" s="49"/>
      <c r="CL452" s="49"/>
      <c r="CM452" s="49"/>
      <c r="CN452" s="49"/>
      <c r="CO452" s="49"/>
      <c r="CP452" s="49"/>
      <c r="CQ452" s="49"/>
      <c r="CR452" s="49"/>
      <c r="CS452" s="49"/>
      <c r="CT452" s="49"/>
      <c r="CU452" s="49"/>
      <c r="CV452" s="49"/>
      <c r="CW452" s="49"/>
      <c r="CX452" s="49"/>
      <c r="CY452" s="14"/>
      <c r="CZ452" s="14"/>
      <c r="DA452" s="49"/>
      <c r="DB452" s="49"/>
      <c r="DC452" s="49"/>
      <c r="DD452" s="49"/>
      <c r="DE452" s="49"/>
      <c r="DF452" s="49"/>
      <c r="DG452" s="49"/>
      <c r="DH452" s="49"/>
      <c r="DI452" s="49"/>
      <c r="DJ452" s="14"/>
      <c r="DK452" s="14"/>
      <c r="DL452" s="14"/>
      <c r="DM452" s="14"/>
      <c r="DN452" s="14"/>
      <c r="DO452" s="14"/>
      <c r="DP452" s="14"/>
      <c r="DQ452" s="14"/>
      <c r="DR452" s="14"/>
      <c r="DS452" s="14"/>
      <c r="DT452" s="49"/>
      <c r="DU452" s="49"/>
      <c r="DV452" s="49"/>
      <c r="DW452" s="49"/>
      <c r="DX452" s="49"/>
      <c r="DY452" s="49"/>
      <c r="DZ452" s="49"/>
      <c r="EA452" s="49"/>
      <c r="EB452" s="49"/>
      <c r="EC452" s="49"/>
      <c r="ED452" s="49"/>
      <c r="EE452" s="49"/>
      <c r="EF452" s="49"/>
      <c r="EG452" s="49"/>
      <c r="EH452" s="49"/>
      <c r="EI452" s="49"/>
      <c r="EJ452" s="49"/>
      <c r="EK452" s="49"/>
      <c r="EL452" s="49"/>
      <c r="EM452" s="14"/>
      <c r="EN452" s="49"/>
      <c r="EO452" s="49"/>
      <c r="EP452" s="49"/>
      <c r="EQ452" s="49"/>
      <c r="ER452" s="49"/>
      <c r="ES452" s="49"/>
      <c r="ET452" s="49"/>
      <c r="EU452" s="49"/>
      <c r="EV452" s="49"/>
      <c r="EW452" s="49"/>
      <c r="EX452" s="49"/>
      <c r="EY452" s="49"/>
      <c r="EZ452" s="49"/>
      <c r="FA452" s="49"/>
      <c r="FB452" s="49"/>
      <c r="FC452" s="49"/>
      <c r="FD452" s="49"/>
      <c r="FE452" s="49"/>
      <c r="FF452" s="49"/>
      <c r="FG452" s="14"/>
      <c r="FH452" s="49"/>
      <c r="FI452" s="49"/>
      <c r="FJ452" s="14"/>
      <c r="FK452" s="42"/>
      <c r="FL452" s="42"/>
      <c r="FM452" s="42"/>
      <c r="FN452" s="42"/>
      <c r="FO452" s="42"/>
      <c r="FP452" s="42"/>
      <c r="FQ452" s="42"/>
      <c r="FR452" s="42"/>
      <c r="FS452" s="42"/>
      <c r="FT452" s="42"/>
      <c r="FU452" s="42"/>
      <c r="FV452" s="42"/>
      <c r="FW452" s="42"/>
      <c r="FX452" s="42"/>
      <c r="FY452" s="42"/>
      <c r="FZ452" s="44">
        <v>450</v>
      </c>
      <c r="GA452" s="44" t="str">
        <f t="shared" si="1332"/>
        <v>HFBCADIK</v>
      </c>
      <c r="GB452" s="44" t="s">
        <v>160</v>
      </c>
      <c r="GC452" s="44" t="s">
        <v>109</v>
      </c>
      <c r="GD452" s="44" t="s">
        <v>146</v>
      </c>
      <c r="GE452" s="44" t="s">
        <v>163</v>
      </c>
      <c r="GF452" s="44" t="s">
        <v>145</v>
      </c>
      <c r="GG452" s="44" t="s">
        <v>147</v>
      </c>
      <c r="GH452" s="44" t="s">
        <v>150</v>
      </c>
      <c r="GI452" s="44" t="s">
        <v>151</v>
      </c>
      <c r="GJ452" s="100" t="str">
        <f t="shared" ref="GJ452:GQ452" si="1527">VLOOKUP(GB452,$FM$3:$FN$15,2,FALSE)</f>
        <v>Saudiarabien</v>
      </c>
      <c r="GK452" s="100" t="str">
        <f t="shared" si="1527"/>
        <v>Sverige</v>
      </c>
      <c r="GL452" s="100" t="str">
        <f t="shared" si="1527"/>
        <v>Qatar</v>
      </c>
      <c r="GM452" s="100" t="str">
        <f t="shared" si="1527"/>
        <v>Haiti</v>
      </c>
      <c r="GN452" s="100" t="str">
        <f t="shared" si="1527"/>
        <v>Sydkorea</v>
      </c>
      <c r="GO452" s="100" t="str">
        <f t="shared" si="1527"/>
        <v>Australien</v>
      </c>
      <c r="GP452" s="100" t="str">
        <f t="shared" si="1527"/>
        <v>Irak</v>
      </c>
      <c r="GQ452" s="100" t="str">
        <f t="shared" si="1527"/>
        <v>Uzbekistan</v>
      </c>
      <c r="GR452" s="42" t="str">
        <f t="shared" si="1334"/>
        <v/>
      </c>
      <c r="GS452" s="42"/>
      <c r="GT452" s="42"/>
      <c r="GU452" s="42"/>
      <c r="GV452" s="42"/>
      <c r="GW452" s="42"/>
      <c r="GX452" s="42"/>
    </row>
    <row r="453" spans="1:206" ht="14.25" customHeight="1" x14ac:dyDescent="0.35">
      <c r="A453" s="42"/>
      <c r="B453" s="43"/>
      <c r="C453" s="43"/>
      <c r="D453" s="43"/>
      <c r="E453" s="44"/>
      <c r="F453" s="43"/>
      <c r="G453" s="44"/>
      <c r="H453" s="44"/>
      <c r="I453" s="44"/>
      <c r="J453" s="57"/>
      <c r="K453" s="58"/>
      <c r="L453" s="158"/>
      <c r="M453" s="46"/>
      <c r="N453" s="46"/>
      <c r="O453" s="42"/>
      <c r="P453" s="42"/>
      <c r="Q453" s="42"/>
      <c r="R453" s="42"/>
      <c r="S453" s="42"/>
      <c r="T453" s="42"/>
      <c r="U453" s="42"/>
      <c r="V453" s="43"/>
      <c r="W453" s="42"/>
      <c r="X453" s="44"/>
      <c r="Y453" s="44"/>
      <c r="Z453" s="44"/>
      <c r="AA453" s="44"/>
      <c r="AB453" s="47"/>
      <c r="AC453" s="48"/>
      <c r="AD453" s="42"/>
      <c r="AE453" s="14"/>
      <c r="AF453" s="14"/>
      <c r="AG453" s="14"/>
      <c r="AH453" s="14"/>
      <c r="AI453" s="44"/>
      <c r="AJ453" s="44"/>
      <c r="AK453" s="44"/>
      <c r="AL453" s="57"/>
      <c r="AM453" s="58"/>
      <c r="AN453" s="49"/>
      <c r="AO453" s="49"/>
      <c r="AP453" s="49"/>
      <c r="AQ453" s="49"/>
      <c r="AR453" s="49"/>
      <c r="AS453" s="49"/>
      <c r="AT453" s="49"/>
      <c r="AU453" s="49"/>
      <c r="AV453" s="49"/>
      <c r="AW453" s="49"/>
      <c r="AX453" s="49"/>
      <c r="AY453" s="49"/>
      <c r="AZ453" s="49"/>
      <c r="BA453" s="49"/>
      <c r="BB453" s="49"/>
      <c r="BC453" s="49"/>
      <c r="BD453" s="49"/>
      <c r="BE453" s="49"/>
      <c r="BF453" s="49"/>
      <c r="BG453" s="49"/>
      <c r="BH453" s="49"/>
      <c r="BI453" s="49"/>
      <c r="BJ453" s="49"/>
      <c r="BK453" s="49"/>
      <c r="BL453" s="49"/>
      <c r="BM453" s="49"/>
      <c r="BN453" s="49"/>
      <c r="BO453" s="49"/>
      <c r="BP453" s="49"/>
      <c r="BQ453" s="49"/>
      <c r="BR453" s="14"/>
      <c r="BS453" s="14"/>
      <c r="BT453" s="14"/>
      <c r="BU453" s="49"/>
      <c r="BV453" s="49"/>
      <c r="BW453" s="49"/>
      <c r="BX453" s="49"/>
      <c r="BY453" s="49"/>
      <c r="BZ453" s="49"/>
      <c r="CA453" s="49"/>
      <c r="CB453" s="14"/>
      <c r="CC453" s="49"/>
      <c r="CD453" s="49"/>
      <c r="CE453" s="14"/>
      <c r="CF453" s="14"/>
      <c r="CG453" s="49"/>
      <c r="CH453" s="49"/>
      <c r="CI453" s="49"/>
      <c r="CJ453" s="49"/>
      <c r="CK453" s="49"/>
      <c r="CL453" s="49"/>
      <c r="CM453" s="49"/>
      <c r="CN453" s="49"/>
      <c r="CO453" s="49"/>
      <c r="CP453" s="49"/>
      <c r="CQ453" s="49"/>
      <c r="CR453" s="49"/>
      <c r="CS453" s="49"/>
      <c r="CT453" s="49"/>
      <c r="CU453" s="49"/>
      <c r="CV453" s="49"/>
      <c r="CW453" s="49"/>
      <c r="CX453" s="49"/>
      <c r="CY453" s="14"/>
      <c r="CZ453" s="14"/>
      <c r="DA453" s="49"/>
      <c r="DB453" s="49"/>
      <c r="DC453" s="49"/>
      <c r="DD453" s="49"/>
      <c r="DE453" s="49"/>
      <c r="DF453" s="49"/>
      <c r="DG453" s="49"/>
      <c r="DH453" s="49"/>
      <c r="DI453" s="49"/>
      <c r="DJ453" s="14"/>
      <c r="DK453" s="14"/>
      <c r="DL453" s="14"/>
      <c r="DM453" s="14"/>
      <c r="DN453" s="14"/>
      <c r="DO453" s="14"/>
      <c r="DP453" s="14"/>
      <c r="DQ453" s="14"/>
      <c r="DR453" s="14"/>
      <c r="DS453" s="14"/>
      <c r="DT453" s="49"/>
      <c r="DU453" s="49"/>
      <c r="DV453" s="49"/>
      <c r="DW453" s="49"/>
      <c r="DX453" s="49"/>
      <c r="DY453" s="49"/>
      <c r="DZ453" s="49"/>
      <c r="EA453" s="49"/>
      <c r="EB453" s="49"/>
      <c r="EC453" s="49"/>
      <c r="ED453" s="49"/>
      <c r="EE453" s="49"/>
      <c r="EF453" s="49"/>
      <c r="EG453" s="49"/>
      <c r="EH453" s="49"/>
      <c r="EI453" s="49"/>
      <c r="EJ453" s="49"/>
      <c r="EK453" s="49"/>
      <c r="EL453" s="49"/>
      <c r="EM453" s="14"/>
      <c r="EN453" s="49"/>
      <c r="EO453" s="49"/>
      <c r="EP453" s="49"/>
      <c r="EQ453" s="49"/>
      <c r="ER453" s="49"/>
      <c r="ES453" s="49"/>
      <c r="ET453" s="49"/>
      <c r="EU453" s="49"/>
      <c r="EV453" s="49"/>
      <c r="EW453" s="49"/>
      <c r="EX453" s="49"/>
      <c r="EY453" s="49"/>
      <c r="EZ453" s="49"/>
      <c r="FA453" s="49"/>
      <c r="FB453" s="49"/>
      <c r="FC453" s="49"/>
      <c r="FD453" s="49"/>
      <c r="FE453" s="49"/>
      <c r="FF453" s="49"/>
      <c r="FG453" s="14"/>
      <c r="FH453" s="49"/>
      <c r="FI453" s="49"/>
      <c r="FJ453" s="14"/>
      <c r="FK453" s="42"/>
      <c r="FL453" s="42"/>
      <c r="FM453" s="42"/>
      <c r="FN453" s="42"/>
      <c r="FO453" s="42"/>
      <c r="FP453" s="42"/>
      <c r="FQ453" s="42"/>
      <c r="FR453" s="42"/>
      <c r="FS453" s="42"/>
      <c r="FT453" s="42"/>
      <c r="FU453" s="42"/>
      <c r="FV453" s="42"/>
      <c r="FW453" s="42"/>
      <c r="FX453" s="42"/>
      <c r="FY453" s="42"/>
      <c r="FZ453" s="44">
        <v>451</v>
      </c>
      <c r="GA453" s="44" t="str">
        <f t="shared" si="1332"/>
        <v>HJBCAFDI</v>
      </c>
      <c r="GB453" s="44" t="s">
        <v>160</v>
      </c>
      <c r="GC453" s="44" t="s">
        <v>159</v>
      </c>
      <c r="GD453" s="44" t="s">
        <v>146</v>
      </c>
      <c r="GE453" s="44" t="s">
        <v>163</v>
      </c>
      <c r="GF453" s="44" t="s">
        <v>145</v>
      </c>
      <c r="GG453" s="44" t="s">
        <v>109</v>
      </c>
      <c r="GH453" s="44" t="s">
        <v>147</v>
      </c>
      <c r="GI453" s="44" t="s">
        <v>150</v>
      </c>
      <c r="GJ453" s="100" t="str">
        <f t="shared" ref="GJ453:GQ453" si="1528">VLOOKUP(GB453,$FM$3:$FN$15,2,FALSE)</f>
        <v>Saudiarabien</v>
      </c>
      <c r="GK453" s="100" t="str">
        <f t="shared" si="1528"/>
        <v>Österrike</v>
      </c>
      <c r="GL453" s="100" t="str">
        <f t="shared" si="1528"/>
        <v>Qatar</v>
      </c>
      <c r="GM453" s="100" t="str">
        <f t="shared" si="1528"/>
        <v>Haiti</v>
      </c>
      <c r="GN453" s="100" t="str">
        <f t="shared" si="1528"/>
        <v>Sydkorea</v>
      </c>
      <c r="GO453" s="100" t="str">
        <f t="shared" si="1528"/>
        <v>Sverige</v>
      </c>
      <c r="GP453" s="100" t="str">
        <f t="shared" si="1528"/>
        <v>Australien</v>
      </c>
      <c r="GQ453" s="100" t="str">
        <f t="shared" si="1528"/>
        <v>Irak</v>
      </c>
      <c r="GR453" s="42" t="str">
        <f t="shared" si="1334"/>
        <v/>
      </c>
      <c r="GS453" s="42"/>
      <c r="GT453" s="42"/>
      <c r="GU453" s="42"/>
      <c r="GV453" s="42"/>
      <c r="GW453" s="42"/>
      <c r="GX453" s="42"/>
    </row>
    <row r="454" spans="1:206" ht="14.25" customHeight="1" x14ac:dyDescent="0.35">
      <c r="A454" s="42"/>
      <c r="B454" s="43"/>
      <c r="C454" s="43"/>
      <c r="D454" s="43"/>
      <c r="E454" s="44"/>
      <c r="F454" s="43"/>
      <c r="G454" s="44"/>
      <c r="H454" s="44"/>
      <c r="I454" s="44"/>
      <c r="J454" s="57"/>
      <c r="K454" s="58"/>
      <c r="L454" s="158"/>
      <c r="M454" s="46"/>
      <c r="N454" s="46"/>
      <c r="O454" s="42"/>
      <c r="P454" s="42"/>
      <c r="Q454" s="42"/>
      <c r="R454" s="42"/>
      <c r="S454" s="42"/>
      <c r="T454" s="42"/>
      <c r="U454" s="42"/>
      <c r="V454" s="43"/>
      <c r="W454" s="42"/>
      <c r="X454" s="44"/>
      <c r="Y454" s="44"/>
      <c r="Z454" s="44"/>
      <c r="AA454" s="44"/>
      <c r="AB454" s="47"/>
      <c r="AC454" s="48"/>
      <c r="AD454" s="42"/>
      <c r="AE454" s="14"/>
      <c r="AF454" s="14"/>
      <c r="AG454" s="14"/>
      <c r="AH454" s="14"/>
      <c r="AI454" s="44"/>
      <c r="AJ454" s="44"/>
      <c r="AK454" s="44"/>
      <c r="AL454" s="57"/>
      <c r="AM454" s="58"/>
      <c r="AN454" s="49"/>
      <c r="AO454" s="49"/>
      <c r="AP454" s="49"/>
      <c r="AQ454" s="49"/>
      <c r="AR454" s="49"/>
      <c r="AS454" s="49"/>
      <c r="AT454" s="49"/>
      <c r="AU454" s="49"/>
      <c r="AV454" s="49"/>
      <c r="AW454" s="49"/>
      <c r="AX454" s="49"/>
      <c r="AY454" s="49"/>
      <c r="AZ454" s="49"/>
      <c r="BA454" s="49"/>
      <c r="BB454" s="49"/>
      <c r="BC454" s="49"/>
      <c r="BD454" s="49"/>
      <c r="BE454" s="49"/>
      <c r="BF454" s="49"/>
      <c r="BG454" s="49"/>
      <c r="BH454" s="49"/>
      <c r="BI454" s="49"/>
      <c r="BJ454" s="49"/>
      <c r="BK454" s="49"/>
      <c r="BL454" s="49"/>
      <c r="BM454" s="49"/>
      <c r="BN454" s="49"/>
      <c r="BO454" s="49"/>
      <c r="BP454" s="49"/>
      <c r="BQ454" s="49"/>
      <c r="BR454" s="14"/>
      <c r="BS454" s="14"/>
      <c r="BT454" s="14"/>
      <c r="BU454" s="49"/>
      <c r="BV454" s="49"/>
      <c r="BW454" s="49"/>
      <c r="BX454" s="49"/>
      <c r="BY454" s="49"/>
      <c r="BZ454" s="49"/>
      <c r="CA454" s="49"/>
      <c r="CB454" s="14"/>
      <c r="CC454" s="49"/>
      <c r="CD454" s="49"/>
      <c r="CE454" s="14"/>
      <c r="CF454" s="14"/>
      <c r="CG454" s="49"/>
      <c r="CH454" s="49"/>
      <c r="CI454" s="49"/>
      <c r="CJ454" s="49"/>
      <c r="CK454" s="49"/>
      <c r="CL454" s="49"/>
      <c r="CM454" s="49"/>
      <c r="CN454" s="49"/>
      <c r="CO454" s="49"/>
      <c r="CP454" s="49"/>
      <c r="CQ454" s="49"/>
      <c r="CR454" s="49"/>
      <c r="CS454" s="49"/>
      <c r="CT454" s="49"/>
      <c r="CU454" s="49"/>
      <c r="CV454" s="49"/>
      <c r="CW454" s="49"/>
      <c r="CX454" s="49"/>
      <c r="CY454" s="14"/>
      <c r="CZ454" s="14"/>
      <c r="DA454" s="49"/>
      <c r="DB454" s="49"/>
      <c r="DC454" s="49"/>
      <c r="DD454" s="49"/>
      <c r="DE454" s="49"/>
      <c r="DF454" s="49"/>
      <c r="DG454" s="49"/>
      <c r="DH454" s="49"/>
      <c r="DI454" s="49"/>
      <c r="DJ454" s="14"/>
      <c r="DK454" s="14"/>
      <c r="DL454" s="14"/>
      <c r="DM454" s="14"/>
      <c r="DN454" s="14"/>
      <c r="DO454" s="14"/>
      <c r="DP454" s="14"/>
      <c r="DQ454" s="14"/>
      <c r="DR454" s="14"/>
      <c r="DS454" s="14"/>
      <c r="DT454" s="49"/>
      <c r="DU454" s="49"/>
      <c r="DV454" s="49"/>
      <c r="DW454" s="49"/>
      <c r="DX454" s="49"/>
      <c r="DY454" s="49"/>
      <c r="DZ454" s="49"/>
      <c r="EA454" s="49"/>
      <c r="EB454" s="49"/>
      <c r="EC454" s="49"/>
      <c r="ED454" s="49"/>
      <c r="EE454" s="49"/>
      <c r="EF454" s="49"/>
      <c r="EG454" s="49"/>
      <c r="EH454" s="49"/>
      <c r="EI454" s="49"/>
      <c r="EJ454" s="49"/>
      <c r="EK454" s="49"/>
      <c r="EL454" s="49"/>
      <c r="EM454" s="14"/>
      <c r="EN454" s="49"/>
      <c r="EO454" s="49"/>
      <c r="EP454" s="49"/>
      <c r="EQ454" s="49"/>
      <c r="ER454" s="49"/>
      <c r="ES454" s="49"/>
      <c r="ET454" s="49"/>
      <c r="EU454" s="49"/>
      <c r="EV454" s="49"/>
      <c r="EW454" s="49"/>
      <c r="EX454" s="49"/>
      <c r="EY454" s="49"/>
      <c r="EZ454" s="49"/>
      <c r="FA454" s="49"/>
      <c r="FB454" s="49"/>
      <c r="FC454" s="49"/>
      <c r="FD454" s="49"/>
      <c r="FE454" s="49"/>
      <c r="FF454" s="49"/>
      <c r="FG454" s="14"/>
      <c r="FH454" s="49"/>
      <c r="FI454" s="49"/>
      <c r="FJ454" s="14"/>
      <c r="FK454" s="42"/>
      <c r="FL454" s="42"/>
      <c r="FM454" s="42"/>
      <c r="FN454" s="42"/>
      <c r="FO454" s="42"/>
      <c r="FP454" s="42"/>
      <c r="FQ454" s="42"/>
      <c r="FR454" s="42"/>
      <c r="FS454" s="42"/>
      <c r="FT454" s="42"/>
      <c r="FU454" s="42"/>
      <c r="FV454" s="42"/>
      <c r="FW454" s="42"/>
      <c r="FX454" s="42"/>
      <c r="FY454" s="42"/>
      <c r="FZ454" s="44">
        <v>452</v>
      </c>
      <c r="GA454" s="44" t="str">
        <f t="shared" si="1332"/>
        <v>CGBDAFLK</v>
      </c>
      <c r="GB454" s="44" t="s">
        <v>163</v>
      </c>
      <c r="GC454" s="44" t="s">
        <v>149</v>
      </c>
      <c r="GD454" s="44" t="s">
        <v>146</v>
      </c>
      <c r="GE454" s="44" t="s">
        <v>147</v>
      </c>
      <c r="GF454" s="44" t="s">
        <v>145</v>
      </c>
      <c r="GG454" s="44" t="s">
        <v>109</v>
      </c>
      <c r="GH454" s="44" t="s">
        <v>152</v>
      </c>
      <c r="GI454" s="44" t="s">
        <v>151</v>
      </c>
      <c r="GJ454" s="100" t="str">
        <f t="shared" ref="GJ454:GQ454" si="1529">VLOOKUP(GB454,$FM$3:$FN$15,2,FALSE)</f>
        <v>Haiti</v>
      </c>
      <c r="GK454" s="100" t="str">
        <f t="shared" si="1529"/>
        <v>Iran</v>
      </c>
      <c r="GL454" s="100" t="str">
        <f t="shared" si="1529"/>
        <v>Qatar</v>
      </c>
      <c r="GM454" s="100" t="str">
        <f t="shared" si="1529"/>
        <v>Australien</v>
      </c>
      <c r="GN454" s="100" t="str">
        <f t="shared" si="1529"/>
        <v>Sydkorea</v>
      </c>
      <c r="GO454" s="100" t="str">
        <f t="shared" si="1529"/>
        <v>Sverige</v>
      </c>
      <c r="GP454" s="100" t="str">
        <f t="shared" si="1529"/>
        <v>Ghana</v>
      </c>
      <c r="GQ454" s="100" t="str">
        <f t="shared" si="1529"/>
        <v>Uzbekistan</v>
      </c>
      <c r="GR454" s="42" t="str">
        <f t="shared" si="1334"/>
        <v/>
      </c>
      <c r="GS454" s="42"/>
      <c r="GT454" s="42"/>
      <c r="GU454" s="42"/>
      <c r="GV454" s="42"/>
      <c r="GW454" s="42"/>
      <c r="GX454" s="42"/>
    </row>
    <row r="455" spans="1:206" ht="14.25" customHeight="1" x14ac:dyDescent="0.35">
      <c r="A455" s="42"/>
      <c r="B455" s="43"/>
      <c r="C455" s="43"/>
      <c r="D455" s="43"/>
      <c r="E455" s="44"/>
      <c r="F455" s="43"/>
      <c r="G455" s="44"/>
      <c r="H455" s="44"/>
      <c r="I455" s="44"/>
      <c r="J455" s="57"/>
      <c r="K455" s="58"/>
      <c r="L455" s="158"/>
      <c r="M455" s="46"/>
      <c r="N455" s="46"/>
      <c r="O455" s="42"/>
      <c r="P455" s="42"/>
      <c r="Q455" s="42"/>
      <c r="R455" s="42"/>
      <c r="S455" s="42"/>
      <c r="T455" s="42"/>
      <c r="U455" s="42"/>
      <c r="V455" s="43"/>
      <c r="W455" s="42"/>
      <c r="X455" s="44"/>
      <c r="Y455" s="44"/>
      <c r="Z455" s="44"/>
      <c r="AA455" s="44"/>
      <c r="AB455" s="47"/>
      <c r="AC455" s="48"/>
      <c r="AD455" s="42"/>
      <c r="AE455" s="14"/>
      <c r="AF455" s="14"/>
      <c r="AG455" s="14"/>
      <c r="AH455" s="14"/>
      <c r="AI455" s="44"/>
      <c r="AJ455" s="44"/>
      <c r="AK455" s="44"/>
      <c r="AL455" s="57"/>
      <c r="AM455" s="58"/>
      <c r="AN455" s="49"/>
      <c r="AO455" s="49"/>
      <c r="AP455" s="49"/>
      <c r="AQ455" s="49"/>
      <c r="AR455" s="49"/>
      <c r="AS455" s="49"/>
      <c r="AT455" s="49"/>
      <c r="AU455" s="49"/>
      <c r="AV455" s="49"/>
      <c r="AW455" s="49"/>
      <c r="AX455" s="49"/>
      <c r="AY455" s="49"/>
      <c r="AZ455" s="49"/>
      <c r="BA455" s="49"/>
      <c r="BB455" s="49"/>
      <c r="BC455" s="49"/>
      <c r="BD455" s="49"/>
      <c r="BE455" s="49"/>
      <c r="BF455" s="49"/>
      <c r="BG455" s="49"/>
      <c r="BH455" s="49"/>
      <c r="BI455" s="49"/>
      <c r="BJ455" s="49"/>
      <c r="BK455" s="49"/>
      <c r="BL455" s="49"/>
      <c r="BM455" s="49"/>
      <c r="BN455" s="49"/>
      <c r="BO455" s="49"/>
      <c r="BP455" s="49"/>
      <c r="BQ455" s="49"/>
      <c r="BR455" s="14"/>
      <c r="BS455" s="14"/>
      <c r="BT455" s="14"/>
      <c r="BU455" s="49"/>
      <c r="BV455" s="49"/>
      <c r="BW455" s="49"/>
      <c r="BX455" s="49"/>
      <c r="BY455" s="49"/>
      <c r="BZ455" s="49"/>
      <c r="CA455" s="49"/>
      <c r="CB455" s="14"/>
      <c r="CC455" s="49"/>
      <c r="CD455" s="49"/>
      <c r="CE455" s="14"/>
      <c r="CF455" s="14"/>
      <c r="CG455" s="49"/>
      <c r="CH455" s="49"/>
      <c r="CI455" s="49"/>
      <c r="CJ455" s="49"/>
      <c r="CK455" s="49"/>
      <c r="CL455" s="49"/>
      <c r="CM455" s="49"/>
      <c r="CN455" s="49"/>
      <c r="CO455" s="49"/>
      <c r="CP455" s="49"/>
      <c r="CQ455" s="49"/>
      <c r="CR455" s="49"/>
      <c r="CS455" s="49"/>
      <c r="CT455" s="49"/>
      <c r="CU455" s="49"/>
      <c r="CV455" s="49"/>
      <c r="CW455" s="49"/>
      <c r="CX455" s="49"/>
      <c r="CY455" s="14"/>
      <c r="CZ455" s="14"/>
      <c r="DA455" s="49"/>
      <c r="DB455" s="49"/>
      <c r="DC455" s="49"/>
      <c r="DD455" s="49"/>
      <c r="DE455" s="49"/>
      <c r="DF455" s="49"/>
      <c r="DG455" s="49"/>
      <c r="DH455" s="49"/>
      <c r="DI455" s="49"/>
      <c r="DJ455" s="14"/>
      <c r="DK455" s="14"/>
      <c r="DL455" s="14"/>
      <c r="DM455" s="14"/>
      <c r="DN455" s="14"/>
      <c r="DO455" s="14"/>
      <c r="DP455" s="14"/>
      <c r="DQ455" s="14"/>
      <c r="DR455" s="14"/>
      <c r="DS455" s="14"/>
      <c r="DT455" s="49"/>
      <c r="DU455" s="49"/>
      <c r="DV455" s="49"/>
      <c r="DW455" s="49"/>
      <c r="DX455" s="49"/>
      <c r="DY455" s="49"/>
      <c r="DZ455" s="49"/>
      <c r="EA455" s="49"/>
      <c r="EB455" s="49"/>
      <c r="EC455" s="49"/>
      <c r="ED455" s="49"/>
      <c r="EE455" s="49"/>
      <c r="EF455" s="49"/>
      <c r="EG455" s="49"/>
      <c r="EH455" s="49"/>
      <c r="EI455" s="49"/>
      <c r="EJ455" s="49"/>
      <c r="EK455" s="49"/>
      <c r="EL455" s="49"/>
      <c r="EM455" s="14"/>
      <c r="EN455" s="49"/>
      <c r="EO455" s="49"/>
      <c r="EP455" s="49"/>
      <c r="EQ455" s="49"/>
      <c r="ER455" s="49"/>
      <c r="ES455" s="49"/>
      <c r="ET455" s="49"/>
      <c r="EU455" s="49"/>
      <c r="EV455" s="49"/>
      <c r="EW455" s="49"/>
      <c r="EX455" s="49"/>
      <c r="EY455" s="49"/>
      <c r="EZ455" s="49"/>
      <c r="FA455" s="49"/>
      <c r="FB455" s="49"/>
      <c r="FC455" s="49"/>
      <c r="FD455" s="49"/>
      <c r="FE455" s="49"/>
      <c r="FF455" s="49"/>
      <c r="FG455" s="14"/>
      <c r="FH455" s="49"/>
      <c r="FI455" s="49"/>
      <c r="FJ455" s="14"/>
      <c r="FK455" s="42"/>
      <c r="FL455" s="42"/>
      <c r="FM455" s="42"/>
      <c r="FN455" s="42"/>
      <c r="FO455" s="42"/>
      <c r="FP455" s="42"/>
      <c r="FQ455" s="42"/>
      <c r="FR455" s="42"/>
      <c r="FS455" s="42"/>
      <c r="FT455" s="42"/>
      <c r="FU455" s="42"/>
      <c r="FV455" s="42"/>
      <c r="FW455" s="42"/>
      <c r="FX455" s="42"/>
      <c r="FY455" s="42"/>
      <c r="FZ455" s="44">
        <v>453</v>
      </c>
      <c r="GA455" s="44" t="str">
        <f t="shared" si="1332"/>
        <v>CGBDAFLJ</v>
      </c>
      <c r="GB455" s="44" t="s">
        <v>163</v>
      </c>
      <c r="GC455" s="44" t="s">
        <v>149</v>
      </c>
      <c r="GD455" s="44" t="s">
        <v>146</v>
      </c>
      <c r="GE455" s="44" t="s">
        <v>147</v>
      </c>
      <c r="GF455" s="44" t="s">
        <v>145</v>
      </c>
      <c r="GG455" s="44" t="s">
        <v>109</v>
      </c>
      <c r="GH455" s="44" t="s">
        <v>152</v>
      </c>
      <c r="GI455" s="44" t="s">
        <v>159</v>
      </c>
      <c r="GJ455" s="100" t="str">
        <f t="shared" ref="GJ455:GQ455" si="1530">VLOOKUP(GB455,$FM$3:$FN$15,2,FALSE)</f>
        <v>Haiti</v>
      </c>
      <c r="GK455" s="100" t="str">
        <f t="shared" si="1530"/>
        <v>Iran</v>
      </c>
      <c r="GL455" s="100" t="str">
        <f t="shared" si="1530"/>
        <v>Qatar</v>
      </c>
      <c r="GM455" s="100" t="str">
        <f t="shared" si="1530"/>
        <v>Australien</v>
      </c>
      <c r="GN455" s="100" t="str">
        <f t="shared" si="1530"/>
        <v>Sydkorea</v>
      </c>
      <c r="GO455" s="100" t="str">
        <f t="shared" si="1530"/>
        <v>Sverige</v>
      </c>
      <c r="GP455" s="100" t="str">
        <f t="shared" si="1530"/>
        <v>Ghana</v>
      </c>
      <c r="GQ455" s="100" t="str">
        <f t="shared" si="1530"/>
        <v>Österrike</v>
      </c>
      <c r="GR455" s="42" t="str">
        <f t="shared" si="1334"/>
        <v/>
      </c>
      <c r="GS455" s="42"/>
      <c r="GT455" s="42"/>
      <c r="GU455" s="42"/>
      <c r="GV455" s="42"/>
      <c r="GW455" s="42"/>
      <c r="GX455" s="42"/>
    </row>
    <row r="456" spans="1:206" ht="14.25" customHeight="1" x14ac:dyDescent="0.35">
      <c r="A456" s="42"/>
      <c r="B456" s="43"/>
      <c r="C456" s="43"/>
      <c r="D456" s="43"/>
      <c r="E456" s="44"/>
      <c r="F456" s="43"/>
      <c r="G456" s="44"/>
      <c r="H456" s="44"/>
      <c r="I456" s="44"/>
      <c r="J456" s="57"/>
      <c r="K456" s="58"/>
      <c r="L456" s="158"/>
      <c r="M456" s="46"/>
      <c r="N456" s="46"/>
      <c r="O456" s="42"/>
      <c r="P456" s="42"/>
      <c r="Q456" s="42"/>
      <c r="R456" s="42"/>
      <c r="S456" s="42"/>
      <c r="T456" s="42"/>
      <c r="U456" s="42"/>
      <c r="V456" s="43"/>
      <c r="W456" s="42"/>
      <c r="X456" s="44"/>
      <c r="Y456" s="44"/>
      <c r="Z456" s="44"/>
      <c r="AA456" s="44"/>
      <c r="AB456" s="47"/>
      <c r="AC456" s="48"/>
      <c r="AD456" s="42"/>
      <c r="AE456" s="14"/>
      <c r="AF456" s="14"/>
      <c r="AG456" s="14"/>
      <c r="AH456" s="14"/>
      <c r="AI456" s="44"/>
      <c r="AJ456" s="44"/>
      <c r="AK456" s="44"/>
      <c r="AL456" s="57"/>
      <c r="AM456" s="58"/>
      <c r="AN456" s="49"/>
      <c r="AO456" s="49"/>
      <c r="AP456" s="49"/>
      <c r="AQ456" s="49"/>
      <c r="AR456" s="49"/>
      <c r="AS456" s="49"/>
      <c r="AT456" s="49"/>
      <c r="AU456" s="49"/>
      <c r="AV456" s="49"/>
      <c r="AW456" s="49"/>
      <c r="AX456" s="49"/>
      <c r="AY456" s="49"/>
      <c r="AZ456" s="49"/>
      <c r="BA456" s="49"/>
      <c r="BB456" s="49"/>
      <c r="BC456" s="49"/>
      <c r="BD456" s="49"/>
      <c r="BE456" s="49"/>
      <c r="BF456" s="49"/>
      <c r="BG456" s="49"/>
      <c r="BH456" s="49"/>
      <c r="BI456" s="49"/>
      <c r="BJ456" s="49"/>
      <c r="BK456" s="49"/>
      <c r="BL456" s="49"/>
      <c r="BM456" s="49"/>
      <c r="BN456" s="49"/>
      <c r="BO456" s="49"/>
      <c r="BP456" s="49"/>
      <c r="BQ456" s="49"/>
      <c r="BR456" s="14"/>
      <c r="BS456" s="14"/>
      <c r="BT456" s="14"/>
      <c r="BU456" s="49"/>
      <c r="BV456" s="49"/>
      <c r="BW456" s="49"/>
      <c r="BX456" s="49"/>
      <c r="BY456" s="49"/>
      <c r="BZ456" s="49"/>
      <c r="CA456" s="49"/>
      <c r="CB456" s="14"/>
      <c r="CC456" s="49"/>
      <c r="CD456" s="49"/>
      <c r="CE456" s="14"/>
      <c r="CF456" s="14"/>
      <c r="CG456" s="49"/>
      <c r="CH456" s="49"/>
      <c r="CI456" s="49"/>
      <c r="CJ456" s="49"/>
      <c r="CK456" s="49"/>
      <c r="CL456" s="49"/>
      <c r="CM456" s="49"/>
      <c r="CN456" s="49"/>
      <c r="CO456" s="49"/>
      <c r="CP456" s="49"/>
      <c r="CQ456" s="49"/>
      <c r="CR456" s="49"/>
      <c r="CS456" s="49"/>
      <c r="CT456" s="49"/>
      <c r="CU456" s="49"/>
      <c r="CV456" s="49"/>
      <c r="CW456" s="49"/>
      <c r="CX456" s="49"/>
      <c r="CY456" s="14"/>
      <c r="CZ456" s="14"/>
      <c r="DA456" s="49"/>
      <c r="DB456" s="49"/>
      <c r="DC456" s="49"/>
      <c r="DD456" s="49"/>
      <c r="DE456" s="49"/>
      <c r="DF456" s="49"/>
      <c r="DG456" s="49"/>
      <c r="DH456" s="49"/>
      <c r="DI456" s="49"/>
      <c r="DJ456" s="14"/>
      <c r="DK456" s="14"/>
      <c r="DL456" s="14"/>
      <c r="DM456" s="14"/>
      <c r="DN456" s="14"/>
      <c r="DO456" s="14"/>
      <c r="DP456" s="14"/>
      <c r="DQ456" s="14"/>
      <c r="DR456" s="14"/>
      <c r="DS456" s="14"/>
      <c r="DT456" s="49"/>
      <c r="DU456" s="49"/>
      <c r="DV456" s="49"/>
      <c r="DW456" s="49"/>
      <c r="DX456" s="49"/>
      <c r="DY456" s="49"/>
      <c r="DZ456" s="49"/>
      <c r="EA456" s="49"/>
      <c r="EB456" s="49"/>
      <c r="EC456" s="49"/>
      <c r="ED456" s="49"/>
      <c r="EE456" s="49"/>
      <c r="EF456" s="49"/>
      <c r="EG456" s="49"/>
      <c r="EH456" s="49"/>
      <c r="EI456" s="49"/>
      <c r="EJ456" s="49"/>
      <c r="EK456" s="49"/>
      <c r="EL456" s="49"/>
      <c r="EM456" s="14"/>
      <c r="EN456" s="49"/>
      <c r="EO456" s="49"/>
      <c r="EP456" s="49"/>
      <c r="EQ456" s="49"/>
      <c r="ER456" s="49"/>
      <c r="ES456" s="49"/>
      <c r="ET456" s="49"/>
      <c r="EU456" s="49"/>
      <c r="EV456" s="49"/>
      <c r="EW456" s="49"/>
      <c r="EX456" s="49"/>
      <c r="EY456" s="49"/>
      <c r="EZ456" s="49"/>
      <c r="FA456" s="49"/>
      <c r="FB456" s="49"/>
      <c r="FC456" s="49"/>
      <c r="FD456" s="49"/>
      <c r="FE456" s="49"/>
      <c r="FF456" s="49"/>
      <c r="FG456" s="14"/>
      <c r="FH456" s="49"/>
      <c r="FI456" s="49"/>
      <c r="FJ456" s="14"/>
      <c r="FK456" s="42"/>
      <c r="FL456" s="42"/>
      <c r="FM456" s="42"/>
      <c r="FN456" s="42"/>
      <c r="FO456" s="42"/>
      <c r="FP456" s="42"/>
      <c r="FQ456" s="42"/>
      <c r="FR456" s="42"/>
      <c r="FS456" s="42"/>
      <c r="FT456" s="42"/>
      <c r="FU456" s="42"/>
      <c r="FV456" s="42"/>
      <c r="FW456" s="42"/>
      <c r="FX456" s="42"/>
      <c r="FY456" s="42"/>
      <c r="FZ456" s="44">
        <v>454</v>
      </c>
      <c r="GA456" s="44" t="str">
        <f t="shared" si="1332"/>
        <v>CGBDAFJK</v>
      </c>
      <c r="GB456" s="44" t="s">
        <v>163</v>
      </c>
      <c r="GC456" s="44" t="s">
        <v>149</v>
      </c>
      <c r="GD456" s="44" t="s">
        <v>146</v>
      </c>
      <c r="GE456" s="44" t="s">
        <v>147</v>
      </c>
      <c r="GF456" s="44" t="s">
        <v>145</v>
      </c>
      <c r="GG456" s="44" t="s">
        <v>109</v>
      </c>
      <c r="GH456" s="44" t="s">
        <v>159</v>
      </c>
      <c r="GI456" s="44" t="s">
        <v>151</v>
      </c>
      <c r="GJ456" s="100" t="str">
        <f t="shared" ref="GJ456:GQ456" si="1531">VLOOKUP(GB456,$FM$3:$FN$15,2,FALSE)</f>
        <v>Haiti</v>
      </c>
      <c r="GK456" s="100" t="str">
        <f t="shared" si="1531"/>
        <v>Iran</v>
      </c>
      <c r="GL456" s="100" t="str">
        <f t="shared" si="1531"/>
        <v>Qatar</v>
      </c>
      <c r="GM456" s="100" t="str">
        <f t="shared" si="1531"/>
        <v>Australien</v>
      </c>
      <c r="GN456" s="100" t="str">
        <f t="shared" si="1531"/>
        <v>Sydkorea</v>
      </c>
      <c r="GO456" s="100" t="str">
        <f t="shared" si="1531"/>
        <v>Sverige</v>
      </c>
      <c r="GP456" s="100" t="str">
        <f t="shared" si="1531"/>
        <v>Österrike</v>
      </c>
      <c r="GQ456" s="100" t="str">
        <f t="shared" si="1531"/>
        <v>Uzbekistan</v>
      </c>
      <c r="GR456" s="42" t="str">
        <f t="shared" si="1334"/>
        <v/>
      </c>
      <c r="GS456" s="42"/>
      <c r="GT456" s="42"/>
      <c r="GU456" s="42"/>
      <c r="GV456" s="42"/>
      <c r="GW456" s="42"/>
      <c r="GX456" s="42"/>
    </row>
    <row r="457" spans="1:206" ht="14.25" customHeight="1" x14ac:dyDescent="0.35">
      <c r="A457" s="42"/>
      <c r="B457" s="43"/>
      <c r="C457" s="43"/>
      <c r="D457" s="43"/>
      <c r="E457" s="44"/>
      <c r="F457" s="43"/>
      <c r="G457" s="44"/>
      <c r="H457" s="44"/>
      <c r="I457" s="44"/>
      <c r="J457" s="57"/>
      <c r="K457" s="58"/>
      <c r="L457" s="158"/>
      <c r="M457" s="46"/>
      <c r="N457" s="46"/>
      <c r="O457" s="42"/>
      <c r="P457" s="42"/>
      <c r="Q457" s="42"/>
      <c r="R457" s="42"/>
      <c r="S457" s="42"/>
      <c r="T457" s="42"/>
      <c r="U457" s="42"/>
      <c r="V457" s="43"/>
      <c r="W457" s="42"/>
      <c r="X457" s="44"/>
      <c r="Y457" s="44"/>
      <c r="Z457" s="44"/>
      <c r="AA457" s="44"/>
      <c r="AB457" s="47"/>
      <c r="AC457" s="48"/>
      <c r="AD457" s="42"/>
      <c r="AE457" s="14"/>
      <c r="AF457" s="14"/>
      <c r="AG457" s="14"/>
      <c r="AH457" s="14"/>
      <c r="AI457" s="44"/>
      <c r="AJ457" s="44"/>
      <c r="AK457" s="44"/>
      <c r="AL457" s="57"/>
      <c r="AM457" s="58"/>
      <c r="AN457" s="49"/>
      <c r="AO457" s="49"/>
      <c r="AP457" s="49"/>
      <c r="AQ457" s="49"/>
      <c r="AR457" s="49"/>
      <c r="AS457" s="49"/>
      <c r="AT457" s="49"/>
      <c r="AU457" s="49"/>
      <c r="AV457" s="49"/>
      <c r="AW457" s="49"/>
      <c r="AX457" s="49"/>
      <c r="AY457" s="49"/>
      <c r="AZ457" s="49"/>
      <c r="BA457" s="49"/>
      <c r="BB457" s="49"/>
      <c r="BC457" s="49"/>
      <c r="BD457" s="49"/>
      <c r="BE457" s="49"/>
      <c r="BF457" s="49"/>
      <c r="BG457" s="49"/>
      <c r="BH457" s="49"/>
      <c r="BI457" s="49"/>
      <c r="BJ457" s="49"/>
      <c r="BK457" s="49"/>
      <c r="BL457" s="49"/>
      <c r="BM457" s="49"/>
      <c r="BN457" s="49"/>
      <c r="BO457" s="49"/>
      <c r="BP457" s="49"/>
      <c r="BQ457" s="49"/>
      <c r="BR457" s="14"/>
      <c r="BS457" s="14"/>
      <c r="BT457" s="14"/>
      <c r="BU457" s="49"/>
      <c r="BV457" s="49"/>
      <c r="BW457" s="49"/>
      <c r="BX457" s="49"/>
      <c r="BY457" s="49"/>
      <c r="BZ457" s="49"/>
      <c r="CA457" s="49"/>
      <c r="CB457" s="14"/>
      <c r="CC457" s="49"/>
      <c r="CD457" s="49"/>
      <c r="CE457" s="14"/>
      <c r="CF457" s="14"/>
      <c r="CG457" s="49"/>
      <c r="CH457" s="49"/>
      <c r="CI457" s="49"/>
      <c r="CJ457" s="49"/>
      <c r="CK457" s="49"/>
      <c r="CL457" s="49"/>
      <c r="CM457" s="49"/>
      <c r="CN457" s="49"/>
      <c r="CO457" s="49"/>
      <c r="CP457" s="49"/>
      <c r="CQ457" s="49"/>
      <c r="CR457" s="49"/>
      <c r="CS457" s="49"/>
      <c r="CT457" s="49"/>
      <c r="CU457" s="49"/>
      <c r="CV457" s="49"/>
      <c r="CW457" s="49"/>
      <c r="CX457" s="49"/>
      <c r="CY457" s="14"/>
      <c r="CZ457" s="14"/>
      <c r="DA457" s="49"/>
      <c r="DB457" s="49"/>
      <c r="DC457" s="49"/>
      <c r="DD457" s="49"/>
      <c r="DE457" s="49"/>
      <c r="DF457" s="49"/>
      <c r="DG457" s="49"/>
      <c r="DH457" s="49"/>
      <c r="DI457" s="49"/>
      <c r="DJ457" s="14"/>
      <c r="DK457" s="14"/>
      <c r="DL457" s="14"/>
      <c r="DM457" s="14"/>
      <c r="DN457" s="14"/>
      <c r="DO457" s="14"/>
      <c r="DP457" s="14"/>
      <c r="DQ457" s="14"/>
      <c r="DR457" s="14"/>
      <c r="DS457" s="14"/>
      <c r="DT457" s="49"/>
      <c r="DU457" s="49"/>
      <c r="DV457" s="49"/>
      <c r="DW457" s="49"/>
      <c r="DX457" s="49"/>
      <c r="DY457" s="49"/>
      <c r="DZ457" s="49"/>
      <c r="EA457" s="49"/>
      <c r="EB457" s="49"/>
      <c r="EC457" s="49"/>
      <c r="ED457" s="49"/>
      <c r="EE457" s="49"/>
      <c r="EF457" s="49"/>
      <c r="EG457" s="49"/>
      <c r="EH457" s="49"/>
      <c r="EI457" s="49"/>
      <c r="EJ457" s="49"/>
      <c r="EK457" s="49"/>
      <c r="EL457" s="49"/>
      <c r="EM457" s="14"/>
      <c r="EN457" s="49"/>
      <c r="EO457" s="49"/>
      <c r="EP457" s="49"/>
      <c r="EQ457" s="49"/>
      <c r="ER457" s="49"/>
      <c r="ES457" s="49"/>
      <c r="ET457" s="49"/>
      <c r="EU457" s="49"/>
      <c r="EV457" s="49"/>
      <c r="EW457" s="49"/>
      <c r="EX457" s="49"/>
      <c r="EY457" s="49"/>
      <c r="EZ457" s="49"/>
      <c r="FA457" s="49"/>
      <c r="FB457" s="49"/>
      <c r="FC457" s="49"/>
      <c r="FD457" s="49"/>
      <c r="FE457" s="49"/>
      <c r="FF457" s="49"/>
      <c r="FG457" s="14"/>
      <c r="FH457" s="49"/>
      <c r="FI457" s="49"/>
      <c r="FJ457" s="14"/>
      <c r="FK457" s="42"/>
      <c r="FL457" s="42"/>
      <c r="FM457" s="42"/>
      <c r="FN457" s="42"/>
      <c r="FO457" s="42"/>
      <c r="FP457" s="42"/>
      <c r="FQ457" s="42"/>
      <c r="FR457" s="42"/>
      <c r="FS457" s="42"/>
      <c r="FT457" s="42"/>
      <c r="FU457" s="42"/>
      <c r="FV457" s="42"/>
      <c r="FW457" s="42"/>
      <c r="FX457" s="42"/>
      <c r="FY457" s="42"/>
      <c r="FZ457" s="44">
        <v>455</v>
      </c>
      <c r="GA457" s="44" t="str">
        <f t="shared" si="1332"/>
        <v>CGBDAFLI</v>
      </c>
      <c r="GB457" s="44" t="s">
        <v>163</v>
      </c>
      <c r="GC457" s="44" t="s">
        <v>149</v>
      </c>
      <c r="GD457" s="44" t="s">
        <v>146</v>
      </c>
      <c r="GE457" s="44" t="s">
        <v>147</v>
      </c>
      <c r="GF457" s="44" t="s">
        <v>145</v>
      </c>
      <c r="GG457" s="44" t="s">
        <v>109</v>
      </c>
      <c r="GH457" s="44" t="s">
        <v>152</v>
      </c>
      <c r="GI457" s="44" t="s">
        <v>150</v>
      </c>
      <c r="GJ457" s="100" t="str">
        <f t="shared" ref="GJ457:GQ457" si="1532">VLOOKUP(GB457,$FM$3:$FN$15,2,FALSE)</f>
        <v>Haiti</v>
      </c>
      <c r="GK457" s="100" t="str">
        <f t="shared" si="1532"/>
        <v>Iran</v>
      </c>
      <c r="GL457" s="100" t="str">
        <f t="shared" si="1532"/>
        <v>Qatar</v>
      </c>
      <c r="GM457" s="100" t="str">
        <f t="shared" si="1532"/>
        <v>Australien</v>
      </c>
      <c r="GN457" s="100" t="str">
        <f t="shared" si="1532"/>
        <v>Sydkorea</v>
      </c>
      <c r="GO457" s="100" t="str">
        <f t="shared" si="1532"/>
        <v>Sverige</v>
      </c>
      <c r="GP457" s="100" t="str">
        <f t="shared" si="1532"/>
        <v>Ghana</v>
      </c>
      <c r="GQ457" s="100" t="str">
        <f t="shared" si="1532"/>
        <v>Irak</v>
      </c>
      <c r="GR457" s="42" t="str">
        <f t="shared" si="1334"/>
        <v/>
      </c>
      <c r="GS457" s="42"/>
      <c r="GT457" s="42"/>
      <c r="GU457" s="42"/>
      <c r="GV457" s="42"/>
      <c r="GW457" s="42"/>
      <c r="GX457" s="42"/>
    </row>
    <row r="458" spans="1:206" ht="14.25" customHeight="1" x14ac:dyDescent="0.35">
      <c r="A458" s="42"/>
      <c r="B458" s="43"/>
      <c r="C458" s="43"/>
      <c r="D458" s="43"/>
      <c r="E458" s="44"/>
      <c r="F458" s="43"/>
      <c r="G458" s="44"/>
      <c r="H458" s="44"/>
      <c r="I458" s="44"/>
      <c r="J458" s="57"/>
      <c r="K458" s="58"/>
      <c r="L458" s="158"/>
      <c r="M458" s="46"/>
      <c r="N458" s="46"/>
      <c r="O458" s="42"/>
      <c r="P458" s="42"/>
      <c r="Q458" s="42"/>
      <c r="R458" s="42"/>
      <c r="S458" s="42"/>
      <c r="T458" s="42"/>
      <c r="U458" s="42"/>
      <c r="V458" s="43"/>
      <c r="W458" s="42"/>
      <c r="X458" s="44"/>
      <c r="Y458" s="44"/>
      <c r="Z458" s="44"/>
      <c r="AA458" s="44"/>
      <c r="AB458" s="47"/>
      <c r="AC458" s="48"/>
      <c r="AD458" s="42"/>
      <c r="AE458" s="14"/>
      <c r="AF458" s="14"/>
      <c r="AG458" s="14"/>
      <c r="AH458" s="14"/>
      <c r="AI458" s="44"/>
      <c r="AJ458" s="44"/>
      <c r="AK458" s="44"/>
      <c r="AL458" s="57"/>
      <c r="AM458" s="58"/>
      <c r="AN458" s="49"/>
      <c r="AO458" s="49"/>
      <c r="AP458" s="49"/>
      <c r="AQ458" s="49"/>
      <c r="AR458" s="49"/>
      <c r="AS458" s="49"/>
      <c r="AT458" s="49"/>
      <c r="AU458" s="49"/>
      <c r="AV458" s="49"/>
      <c r="AW458" s="49"/>
      <c r="AX458" s="49"/>
      <c r="AY458" s="49"/>
      <c r="AZ458" s="49"/>
      <c r="BA458" s="49"/>
      <c r="BB458" s="49"/>
      <c r="BC458" s="49"/>
      <c r="BD458" s="49"/>
      <c r="BE458" s="49"/>
      <c r="BF458" s="49"/>
      <c r="BG458" s="49"/>
      <c r="BH458" s="49"/>
      <c r="BI458" s="49"/>
      <c r="BJ458" s="49"/>
      <c r="BK458" s="49"/>
      <c r="BL458" s="49"/>
      <c r="BM458" s="49"/>
      <c r="BN458" s="49"/>
      <c r="BO458" s="49"/>
      <c r="BP458" s="49"/>
      <c r="BQ458" s="49"/>
      <c r="BR458" s="14"/>
      <c r="BS458" s="14"/>
      <c r="BT458" s="14"/>
      <c r="BU458" s="49"/>
      <c r="BV458" s="49"/>
      <c r="BW458" s="49"/>
      <c r="BX458" s="49"/>
      <c r="BY458" s="49"/>
      <c r="BZ458" s="49"/>
      <c r="CA458" s="49"/>
      <c r="CB458" s="14"/>
      <c r="CC458" s="49"/>
      <c r="CD458" s="49"/>
      <c r="CE458" s="14"/>
      <c r="CF458" s="14"/>
      <c r="CG458" s="49"/>
      <c r="CH458" s="49"/>
      <c r="CI458" s="49"/>
      <c r="CJ458" s="49"/>
      <c r="CK458" s="49"/>
      <c r="CL458" s="49"/>
      <c r="CM458" s="49"/>
      <c r="CN458" s="49"/>
      <c r="CO458" s="49"/>
      <c r="CP458" s="49"/>
      <c r="CQ458" s="49"/>
      <c r="CR458" s="49"/>
      <c r="CS458" s="49"/>
      <c r="CT458" s="49"/>
      <c r="CU458" s="49"/>
      <c r="CV458" s="49"/>
      <c r="CW458" s="49"/>
      <c r="CX458" s="49"/>
      <c r="CY458" s="14"/>
      <c r="CZ458" s="14"/>
      <c r="DA458" s="49"/>
      <c r="DB458" s="49"/>
      <c r="DC458" s="49"/>
      <c r="DD458" s="49"/>
      <c r="DE458" s="49"/>
      <c r="DF458" s="49"/>
      <c r="DG458" s="49"/>
      <c r="DH458" s="49"/>
      <c r="DI458" s="49"/>
      <c r="DJ458" s="14"/>
      <c r="DK458" s="14"/>
      <c r="DL458" s="14"/>
      <c r="DM458" s="14"/>
      <c r="DN458" s="14"/>
      <c r="DO458" s="14"/>
      <c r="DP458" s="14"/>
      <c r="DQ458" s="14"/>
      <c r="DR458" s="14"/>
      <c r="DS458" s="14"/>
      <c r="DT458" s="49"/>
      <c r="DU458" s="49"/>
      <c r="DV458" s="49"/>
      <c r="DW458" s="49"/>
      <c r="DX458" s="49"/>
      <c r="DY458" s="49"/>
      <c r="DZ458" s="49"/>
      <c r="EA458" s="49"/>
      <c r="EB458" s="49"/>
      <c r="EC458" s="49"/>
      <c r="ED458" s="49"/>
      <c r="EE458" s="49"/>
      <c r="EF458" s="49"/>
      <c r="EG458" s="49"/>
      <c r="EH458" s="49"/>
      <c r="EI458" s="49"/>
      <c r="EJ458" s="49"/>
      <c r="EK458" s="49"/>
      <c r="EL458" s="49"/>
      <c r="EM458" s="14"/>
      <c r="EN458" s="49"/>
      <c r="EO458" s="49"/>
      <c r="EP458" s="49"/>
      <c r="EQ458" s="49"/>
      <c r="ER458" s="49"/>
      <c r="ES458" s="49"/>
      <c r="ET458" s="49"/>
      <c r="EU458" s="49"/>
      <c r="EV458" s="49"/>
      <c r="EW458" s="49"/>
      <c r="EX458" s="49"/>
      <c r="EY458" s="49"/>
      <c r="EZ458" s="49"/>
      <c r="FA458" s="49"/>
      <c r="FB458" s="49"/>
      <c r="FC458" s="49"/>
      <c r="FD458" s="49"/>
      <c r="FE458" s="49"/>
      <c r="FF458" s="49"/>
      <c r="FG458" s="14"/>
      <c r="FH458" s="49"/>
      <c r="FI458" s="49"/>
      <c r="FJ458" s="14"/>
      <c r="FK458" s="42"/>
      <c r="FL458" s="42"/>
      <c r="FM458" s="42"/>
      <c r="FN458" s="42"/>
      <c r="FO458" s="42"/>
      <c r="FP458" s="42"/>
      <c r="FQ458" s="42"/>
      <c r="FR458" s="42"/>
      <c r="FS458" s="42"/>
      <c r="FT458" s="42"/>
      <c r="FU458" s="42"/>
      <c r="FV458" s="42"/>
      <c r="FW458" s="42"/>
      <c r="FX458" s="42"/>
      <c r="FY458" s="42"/>
      <c r="FZ458" s="44">
        <v>456</v>
      </c>
      <c r="GA458" s="44" t="str">
        <f t="shared" si="1332"/>
        <v>CGBDAFIK</v>
      </c>
      <c r="GB458" s="44" t="s">
        <v>163</v>
      </c>
      <c r="GC458" s="44" t="s">
        <v>149</v>
      </c>
      <c r="GD458" s="44" t="s">
        <v>146</v>
      </c>
      <c r="GE458" s="44" t="s">
        <v>147</v>
      </c>
      <c r="GF458" s="44" t="s">
        <v>145</v>
      </c>
      <c r="GG458" s="44" t="s">
        <v>109</v>
      </c>
      <c r="GH458" s="44" t="s">
        <v>150</v>
      </c>
      <c r="GI458" s="44" t="s">
        <v>151</v>
      </c>
      <c r="GJ458" s="100" t="str">
        <f t="shared" ref="GJ458:GQ458" si="1533">VLOOKUP(GB458,$FM$3:$FN$15,2,FALSE)</f>
        <v>Haiti</v>
      </c>
      <c r="GK458" s="100" t="str">
        <f t="shared" si="1533"/>
        <v>Iran</v>
      </c>
      <c r="GL458" s="100" t="str">
        <f t="shared" si="1533"/>
        <v>Qatar</v>
      </c>
      <c r="GM458" s="100" t="str">
        <f t="shared" si="1533"/>
        <v>Australien</v>
      </c>
      <c r="GN458" s="100" t="str">
        <f t="shared" si="1533"/>
        <v>Sydkorea</v>
      </c>
      <c r="GO458" s="100" t="str">
        <f t="shared" si="1533"/>
        <v>Sverige</v>
      </c>
      <c r="GP458" s="100" t="str">
        <f t="shared" si="1533"/>
        <v>Irak</v>
      </c>
      <c r="GQ458" s="100" t="str">
        <f t="shared" si="1533"/>
        <v>Uzbekistan</v>
      </c>
      <c r="GR458" s="42" t="str">
        <f t="shared" si="1334"/>
        <v/>
      </c>
      <c r="GS458" s="42"/>
      <c r="GT458" s="42"/>
      <c r="GU458" s="42"/>
      <c r="GV458" s="42"/>
      <c r="GW458" s="42"/>
      <c r="GX458" s="42"/>
    </row>
    <row r="459" spans="1:206" ht="14.25" customHeight="1" x14ac:dyDescent="0.35">
      <c r="A459" s="42"/>
      <c r="B459" s="43"/>
      <c r="C459" s="43"/>
      <c r="D459" s="43"/>
      <c r="E459" s="44"/>
      <c r="F459" s="43"/>
      <c r="G459" s="44"/>
      <c r="H459" s="44"/>
      <c r="I459" s="44"/>
      <c r="J459" s="57"/>
      <c r="K459" s="58"/>
      <c r="L459" s="158"/>
      <c r="M459" s="46"/>
      <c r="N459" s="46"/>
      <c r="O459" s="42"/>
      <c r="P459" s="42"/>
      <c r="Q459" s="42"/>
      <c r="R459" s="42"/>
      <c r="S459" s="42"/>
      <c r="T459" s="42"/>
      <c r="U459" s="42"/>
      <c r="V459" s="43"/>
      <c r="W459" s="42"/>
      <c r="X459" s="44"/>
      <c r="Y459" s="44"/>
      <c r="Z459" s="44"/>
      <c r="AA459" s="44"/>
      <c r="AB459" s="47"/>
      <c r="AC459" s="48"/>
      <c r="AD459" s="42"/>
      <c r="AE459" s="14"/>
      <c r="AF459" s="14"/>
      <c r="AG459" s="14"/>
      <c r="AH459" s="14"/>
      <c r="AI459" s="44"/>
      <c r="AJ459" s="44"/>
      <c r="AK459" s="44"/>
      <c r="AL459" s="57"/>
      <c r="AM459" s="58"/>
      <c r="AN459" s="49"/>
      <c r="AO459" s="49"/>
      <c r="AP459" s="49"/>
      <c r="AQ459" s="49"/>
      <c r="AR459" s="49"/>
      <c r="AS459" s="49"/>
      <c r="AT459" s="49"/>
      <c r="AU459" s="49"/>
      <c r="AV459" s="49"/>
      <c r="AW459" s="49"/>
      <c r="AX459" s="49"/>
      <c r="AY459" s="49"/>
      <c r="AZ459" s="49"/>
      <c r="BA459" s="49"/>
      <c r="BB459" s="49"/>
      <c r="BC459" s="49"/>
      <c r="BD459" s="49"/>
      <c r="BE459" s="49"/>
      <c r="BF459" s="49"/>
      <c r="BG459" s="49"/>
      <c r="BH459" s="49"/>
      <c r="BI459" s="49"/>
      <c r="BJ459" s="49"/>
      <c r="BK459" s="49"/>
      <c r="BL459" s="49"/>
      <c r="BM459" s="49"/>
      <c r="BN459" s="49"/>
      <c r="BO459" s="49"/>
      <c r="BP459" s="49"/>
      <c r="BQ459" s="49"/>
      <c r="BR459" s="14"/>
      <c r="BS459" s="14"/>
      <c r="BT459" s="14"/>
      <c r="BU459" s="49"/>
      <c r="BV459" s="49"/>
      <c r="BW459" s="49"/>
      <c r="BX459" s="49"/>
      <c r="BY459" s="49"/>
      <c r="BZ459" s="49"/>
      <c r="CA459" s="49"/>
      <c r="CB459" s="14"/>
      <c r="CC459" s="49"/>
      <c r="CD459" s="49"/>
      <c r="CE459" s="14"/>
      <c r="CF459" s="14"/>
      <c r="CG459" s="49"/>
      <c r="CH459" s="49"/>
      <c r="CI459" s="49"/>
      <c r="CJ459" s="49"/>
      <c r="CK459" s="49"/>
      <c r="CL459" s="49"/>
      <c r="CM459" s="49"/>
      <c r="CN459" s="49"/>
      <c r="CO459" s="49"/>
      <c r="CP459" s="49"/>
      <c r="CQ459" s="49"/>
      <c r="CR459" s="49"/>
      <c r="CS459" s="49"/>
      <c r="CT459" s="49"/>
      <c r="CU459" s="49"/>
      <c r="CV459" s="49"/>
      <c r="CW459" s="49"/>
      <c r="CX459" s="49"/>
      <c r="CY459" s="14"/>
      <c r="CZ459" s="14"/>
      <c r="DA459" s="49"/>
      <c r="DB459" s="49"/>
      <c r="DC459" s="49"/>
      <c r="DD459" s="49"/>
      <c r="DE459" s="49"/>
      <c r="DF459" s="49"/>
      <c r="DG459" s="49"/>
      <c r="DH459" s="49"/>
      <c r="DI459" s="49"/>
      <c r="DJ459" s="14"/>
      <c r="DK459" s="14"/>
      <c r="DL459" s="14"/>
      <c r="DM459" s="14"/>
      <c r="DN459" s="14"/>
      <c r="DO459" s="14"/>
      <c r="DP459" s="14"/>
      <c r="DQ459" s="14"/>
      <c r="DR459" s="14"/>
      <c r="DS459" s="14"/>
      <c r="DT459" s="49"/>
      <c r="DU459" s="49"/>
      <c r="DV459" s="49"/>
      <c r="DW459" s="49"/>
      <c r="DX459" s="49"/>
      <c r="DY459" s="49"/>
      <c r="DZ459" s="49"/>
      <c r="EA459" s="49"/>
      <c r="EB459" s="49"/>
      <c r="EC459" s="49"/>
      <c r="ED459" s="49"/>
      <c r="EE459" s="49"/>
      <c r="EF459" s="49"/>
      <c r="EG459" s="49"/>
      <c r="EH459" s="49"/>
      <c r="EI459" s="49"/>
      <c r="EJ459" s="49"/>
      <c r="EK459" s="49"/>
      <c r="EL459" s="49"/>
      <c r="EM459" s="14"/>
      <c r="EN459" s="49"/>
      <c r="EO459" s="49"/>
      <c r="EP459" s="49"/>
      <c r="EQ459" s="49"/>
      <c r="ER459" s="49"/>
      <c r="ES459" s="49"/>
      <c r="ET459" s="49"/>
      <c r="EU459" s="49"/>
      <c r="EV459" s="49"/>
      <c r="EW459" s="49"/>
      <c r="EX459" s="49"/>
      <c r="EY459" s="49"/>
      <c r="EZ459" s="49"/>
      <c r="FA459" s="49"/>
      <c r="FB459" s="49"/>
      <c r="FC459" s="49"/>
      <c r="FD459" s="49"/>
      <c r="FE459" s="49"/>
      <c r="FF459" s="49"/>
      <c r="FG459" s="14"/>
      <c r="FH459" s="49"/>
      <c r="FI459" s="49"/>
      <c r="FJ459" s="14"/>
      <c r="FK459" s="42"/>
      <c r="FL459" s="42"/>
      <c r="FM459" s="42"/>
      <c r="FN459" s="42"/>
      <c r="FO459" s="42"/>
      <c r="FP459" s="42"/>
      <c r="FQ459" s="42"/>
      <c r="FR459" s="42"/>
      <c r="FS459" s="42"/>
      <c r="FT459" s="42"/>
      <c r="FU459" s="42"/>
      <c r="FV459" s="42"/>
      <c r="FW459" s="42"/>
      <c r="FX459" s="42"/>
      <c r="FY459" s="42"/>
      <c r="FZ459" s="44">
        <v>457</v>
      </c>
      <c r="GA459" s="44" t="str">
        <f t="shared" si="1332"/>
        <v>CGBDAFIJ</v>
      </c>
      <c r="GB459" s="44" t="s">
        <v>163</v>
      </c>
      <c r="GC459" s="44" t="s">
        <v>149</v>
      </c>
      <c r="GD459" s="44" t="s">
        <v>146</v>
      </c>
      <c r="GE459" s="44" t="s">
        <v>147</v>
      </c>
      <c r="GF459" s="44" t="s">
        <v>145</v>
      </c>
      <c r="GG459" s="44" t="s">
        <v>109</v>
      </c>
      <c r="GH459" s="44" t="s">
        <v>150</v>
      </c>
      <c r="GI459" s="44" t="s">
        <v>159</v>
      </c>
      <c r="GJ459" s="100" t="str">
        <f t="shared" ref="GJ459:GQ459" si="1534">VLOOKUP(GB459,$FM$3:$FN$15,2,FALSE)</f>
        <v>Haiti</v>
      </c>
      <c r="GK459" s="100" t="str">
        <f t="shared" si="1534"/>
        <v>Iran</v>
      </c>
      <c r="GL459" s="100" t="str">
        <f t="shared" si="1534"/>
        <v>Qatar</v>
      </c>
      <c r="GM459" s="100" t="str">
        <f t="shared" si="1534"/>
        <v>Australien</v>
      </c>
      <c r="GN459" s="100" t="str">
        <f t="shared" si="1534"/>
        <v>Sydkorea</v>
      </c>
      <c r="GO459" s="100" t="str">
        <f t="shared" si="1534"/>
        <v>Sverige</v>
      </c>
      <c r="GP459" s="100" t="str">
        <f t="shared" si="1534"/>
        <v>Irak</v>
      </c>
      <c r="GQ459" s="100" t="str">
        <f t="shared" si="1534"/>
        <v>Österrike</v>
      </c>
      <c r="GR459" s="42" t="str">
        <f t="shared" si="1334"/>
        <v/>
      </c>
      <c r="GS459" s="42"/>
      <c r="GT459" s="42"/>
      <c r="GU459" s="42"/>
      <c r="GV459" s="42"/>
      <c r="GW459" s="42"/>
      <c r="GX459" s="42"/>
    </row>
    <row r="460" spans="1:206" ht="14.25" customHeight="1" x14ac:dyDescent="0.35">
      <c r="A460" s="42"/>
      <c r="B460" s="43"/>
      <c r="C460" s="43"/>
      <c r="D460" s="43"/>
      <c r="E460" s="44"/>
      <c r="F460" s="43"/>
      <c r="G460" s="44"/>
      <c r="H460" s="44"/>
      <c r="I460" s="44"/>
      <c r="J460" s="57"/>
      <c r="K460" s="58"/>
      <c r="L460" s="158"/>
      <c r="M460" s="46"/>
      <c r="N460" s="46"/>
      <c r="O460" s="42"/>
      <c r="P460" s="42"/>
      <c r="Q460" s="42"/>
      <c r="R460" s="42"/>
      <c r="S460" s="42"/>
      <c r="T460" s="42"/>
      <c r="U460" s="42"/>
      <c r="V460" s="43"/>
      <c r="W460" s="42"/>
      <c r="X460" s="44"/>
      <c r="Y460" s="44"/>
      <c r="Z460" s="44"/>
      <c r="AA460" s="44"/>
      <c r="AB460" s="47"/>
      <c r="AC460" s="48"/>
      <c r="AD460" s="42"/>
      <c r="AE460" s="14"/>
      <c r="AF460" s="14"/>
      <c r="AG460" s="14"/>
      <c r="AH460" s="14"/>
      <c r="AI460" s="44"/>
      <c r="AJ460" s="44"/>
      <c r="AK460" s="44"/>
      <c r="AL460" s="57"/>
      <c r="AM460" s="58"/>
      <c r="AN460" s="49"/>
      <c r="AO460" s="49"/>
      <c r="AP460" s="49"/>
      <c r="AQ460" s="49"/>
      <c r="AR460" s="49"/>
      <c r="AS460" s="49"/>
      <c r="AT460" s="49"/>
      <c r="AU460" s="49"/>
      <c r="AV460" s="49"/>
      <c r="AW460" s="49"/>
      <c r="AX460" s="49"/>
      <c r="AY460" s="49"/>
      <c r="AZ460" s="49"/>
      <c r="BA460" s="49"/>
      <c r="BB460" s="49"/>
      <c r="BC460" s="49"/>
      <c r="BD460" s="49"/>
      <c r="BE460" s="49"/>
      <c r="BF460" s="49"/>
      <c r="BG460" s="49"/>
      <c r="BH460" s="49"/>
      <c r="BI460" s="49"/>
      <c r="BJ460" s="49"/>
      <c r="BK460" s="49"/>
      <c r="BL460" s="49"/>
      <c r="BM460" s="49"/>
      <c r="BN460" s="49"/>
      <c r="BO460" s="49"/>
      <c r="BP460" s="49"/>
      <c r="BQ460" s="49"/>
      <c r="BR460" s="14"/>
      <c r="BS460" s="14"/>
      <c r="BT460" s="14"/>
      <c r="BU460" s="49"/>
      <c r="BV460" s="49"/>
      <c r="BW460" s="49"/>
      <c r="BX460" s="49"/>
      <c r="BY460" s="49"/>
      <c r="BZ460" s="49"/>
      <c r="CA460" s="49"/>
      <c r="CB460" s="14"/>
      <c r="CC460" s="49"/>
      <c r="CD460" s="49"/>
      <c r="CE460" s="14"/>
      <c r="CF460" s="14"/>
      <c r="CG460" s="49"/>
      <c r="CH460" s="49"/>
      <c r="CI460" s="49"/>
      <c r="CJ460" s="49"/>
      <c r="CK460" s="49"/>
      <c r="CL460" s="49"/>
      <c r="CM460" s="49"/>
      <c r="CN460" s="49"/>
      <c r="CO460" s="49"/>
      <c r="CP460" s="49"/>
      <c r="CQ460" s="49"/>
      <c r="CR460" s="49"/>
      <c r="CS460" s="49"/>
      <c r="CT460" s="49"/>
      <c r="CU460" s="49"/>
      <c r="CV460" s="49"/>
      <c r="CW460" s="49"/>
      <c r="CX460" s="49"/>
      <c r="CY460" s="14"/>
      <c r="CZ460" s="14"/>
      <c r="DA460" s="49"/>
      <c r="DB460" s="49"/>
      <c r="DC460" s="49"/>
      <c r="DD460" s="49"/>
      <c r="DE460" s="49"/>
      <c r="DF460" s="49"/>
      <c r="DG460" s="49"/>
      <c r="DH460" s="49"/>
      <c r="DI460" s="49"/>
      <c r="DJ460" s="14"/>
      <c r="DK460" s="14"/>
      <c r="DL460" s="14"/>
      <c r="DM460" s="14"/>
      <c r="DN460" s="14"/>
      <c r="DO460" s="14"/>
      <c r="DP460" s="14"/>
      <c r="DQ460" s="14"/>
      <c r="DR460" s="14"/>
      <c r="DS460" s="14"/>
      <c r="DT460" s="49"/>
      <c r="DU460" s="49"/>
      <c r="DV460" s="49"/>
      <c r="DW460" s="49"/>
      <c r="DX460" s="49"/>
      <c r="DY460" s="49"/>
      <c r="DZ460" s="49"/>
      <c r="EA460" s="49"/>
      <c r="EB460" s="49"/>
      <c r="EC460" s="49"/>
      <c r="ED460" s="49"/>
      <c r="EE460" s="49"/>
      <c r="EF460" s="49"/>
      <c r="EG460" s="49"/>
      <c r="EH460" s="49"/>
      <c r="EI460" s="49"/>
      <c r="EJ460" s="49"/>
      <c r="EK460" s="49"/>
      <c r="EL460" s="49"/>
      <c r="EM460" s="14"/>
      <c r="EN460" s="49"/>
      <c r="EO460" s="49"/>
      <c r="EP460" s="49"/>
      <c r="EQ460" s="49"/>
      <c r="ER460" s="49"/>
      <c r="ES460" s="49"/>
      <c r="ET460" s="49"/>
      <c r="EU460" s="49"/>
      <c r="EV460" s="49"/>
      <c r="EW460" s="49"/>
      <c r="EX460" s="49"/>
      <c r="EY460" s="49"/>
      <c r="EZ460" s="49"/>
      <c r="FA460" s="49"/>
      <c r="FB460" s="49"/>
      <c r="FC460" s="49"/>
      <c r="FD460" s="49"/>
      <c r="FE460" s="49"/>
      <c r="FF460" s="49"/>
      <c r="FG460" s="14"/>
      <c r="FH460" s="49"/>
      <c r="FI460" s="49"/>
      <c r="FJ460" s="14"/>
      <c r="FK460" s="42"/>
      <c r="FL460" s="42"/>
      <c r="FM460" s="42"/>
      <c r="FN460" s="42"/>
      <c r="FO460" s="42"/>
      <c r="FP460" s="42"/>
      <c r="FQ460" s="42"/>
      <c r="FR460" s="42"/>
      <c r="FS460" s="42"/>
      <c r="FT460" s="42"/>
      <c r="FU460" s="42"/>
      <c r="FV460" s="42"/>
      <c r="FW460" s="42"/>
      <c r="FX460" s="42"/>
      <c r="FY460" s="42"/>
      <c r="FZ460" s="44">
        <v>458</v>
      </c>
      <c r="GA460" s="44" t="str">
        <f t="shared" si="1332"/>
        <v>CGBDAFLH</v>
      </c>
      <c r="GB460" s="44" t="s">
        <v>163</v>
      </c>
      <c r="GC460" s="44" t="s">
        <v>149</v>
      </c>
      <c r="GD460" s="44" t="s">
        <v>146</v>
      </c>
      <c r="GE460" s="44" t="s">
        <v>147</v>
      </c>
      <c r="GF460" s="44" t="s">
        <v>145</v>
      </c>
      <c r="GG460" s="44" t="s">
        <v>109</v>
      </c>
      <c r="GH460" s="44" t="s">
        <v>152</v>
      </c>
      <c r="GI460" s="44" t="s">
        <v>160</v>
      </c>
      <c r="GJ460" s="100" t="str">
        <f t="shared" ref="GJ460:GQ460" si="1535">VLOOKUP(GB460,$FM$3:$FN$15,2,FALSE)</f>
        <v>Haiti</v>
      </c>
      <c r="GK460" s="100" t="str">
        <f t="shared" si="1535"/>
        <v>Iran</v>
      </c>
      <c r="GL460" s="100" t="str">
        <f t="shared" si="1535"/>
        <v>Qatar</v>
      </c>
      <c r="GM460" s="100" t="str">
        <f t="shared" si="1535"/>
        <v>Australien</v>
      </c>
      <c r="GN460" s="100" t="str">
        <f t="shared" si="1535"/>
        <v>Sydkorea</v>
      </c>
      <c r="GO460" s="100" t="str">
        <f t="shared" si="1535"/>
        <v>Sverige</v>
      </c>
      <c r="GP460" s="100" t="str">
        <f t="shared" si="1535"/>
        <v>Ghana</v>
      </c>
      <c r="GQ460" s="100" t="str">
        <f t="shared" si="1535"/>
        <v>Saudiarabien</v>
      </c>
      <c r="GR460" s="42" t="str">
        <f t="shared" si="1334"/>
        <v/>
      </c>
      <c r="GS460" s="42"/>
      <c r="GT460" s="42"/>
      <c r="GU460" s="42"/>
      <c r="GV460" s="42"/>
      <c r="GW460" s="42"/>
      <c r="GX460" s="42"/>
    </row>
    <row r="461" spans="1:206" ht="14.25" customHeight="1" x14ac:dyDescent="0.35">
      <c r="A461" s="42"/>
      <c r="B461" s="43"/>
      <c r="C461" s="43"/>
      <c r="D461" s="43"/>
      <c r="E461" s="44"/>
      <c r="F461" s="43"/>
      <c r="G461" s="44"/>
      <c r="H461" s="44"/>
      <c r="I461" s="44"/>
      <c r="J461" s="57"/>
      <c r="K461" s="58"/>
      <c r="L461" s="158"/>
      <c r="M461" s="46"/>
      <c r="N461" s="46"/>
      <c r="O461" s="42"/>
      <c r="P461" s="42"/>
      <c r="Q461" s="42"/>
      <c r="R461" s="42"/>
      <c r="S461" s="42"/>
      <c r="T461" s="42"/>
      <c r="U461" s="42"/>
      <c r="V461" s="43"/>
      <c r="W461" s="42"/>
      <c r="X461" s="44"/>
      <c r="Y461" s="44"/>
      <c r="Z461" s="44"/>
      <c r="AA461" s="44"/>
      <c r="AB461" s="47"/>
      <c r="AC461" s="48"/>
      <c r="AD461" s="42"/>
      <c r="AE461" s="14"/>
      <c r="AF461" s="14"/>
      <c r="AG461" s="14"/>
      <c r="AH461" s="14"/>
      <c r="AI461" s="44"/>
      <c r="AJ461" s="44"/>
      <c r="AK461" s="44"/>
      <c r="AL461" s="57"/>
      <c r="AM461" s="58"/>
      <c r="AN461" s="49"/>
      <c r="AO461" s="49"/>
      <c r="AP461" s="49"/>
      <c r="AQ461" s="49"/>
      <c r="AR461" s="49"/>
      <c r="AS461" s="49"/>
      <c r="AT461" s="49"/>
      <c r="AU461" s="49"/>
      <c r="AV461" s="49"/>
      <c r="AW461" s="49"/>
      <c r="AX461" s="49"/>
      <c r="AY461" s="49"/>
      <c r="AZ461" s="49"/>
      <c r="BA461" s="49"/>
      <c r="BB461" s="49"/>
      <c r="BC461" s="49"/>
      <c r="BD461" s="49"/>
      <c r="BE461" s="49"/>
      <c r="BF461" s="49"/>
      <c r="BG461" s="49"/>
      <c r="BH461" s="49"/>
      <c r="BI461" s="49"/>
      <c r="BJ461" s="49"/>
      <c r="BK461" s="49"/>
      <c r="BL461" s="49"/>
      <c r="BM461" s="49"/>
      <c r="BN461" s="49"/>
      <c r="BO461" s="49"/>
      <c r="BP461" s="49"/>
      <c r="BQ461" s="49"/>
      <c r="BR461" s="14"/>
      <c r="BS461" s="14"/>
      <c r="BT461" s="14"/>
      <c r="BU461" s="49"/>
      <c r="BV461" s="49"/>
      <c r="BW461" s="49"/>
      <c r="BX461" s="49"/>
      <c r="BY461" s="49"/>
      <c r="BZ461" s="49"/>
      <c r="CA461" s="49"/>
      <c r="CB461" s="14"/>
      <c r="CC461" s="49"/>
      <c r="CD461" s="49"/>
      <c r="CE461" s="14"/>
      <c r="CF461" s="14"/>
      <c r="CG461" s="49"/>
      <c r="CH461" s="49"/>
      <c r="CI461" s="49"/>
      <c r="CJ461" s="49"/>
      <c r="CK461" s="49"/>
      <c r="CL461" s="49"/>
      <c r="CM461" s="49"/>
      <c r="CN461" s="49"/>
      <c r="CO461" s="49"/>
      <c r="CP461" s="49"/>
      <c r="CQ461" s="49"/>
      <c r="CR461" s="49"/>
      <c r="CS461" s="49"/>
      <c r="CT461" s="49"/>
      <c r="CU461" s="49"/>
      <c r="CV461" s="49"/>
      <c r="CW461" s="49"/>
      <c r="CX461" s="49"/>
      <c r="CY461" s="14"/>
      <c r="CZ461" s="14"/>
      <c r="DA461" s="49"/>
      <c r="DB461" s="49"/>
      <c r="DC461" s="49"/>
      <c r="DD461" s="49"/>
      <c r="DE461" s="49"/>
      <c r="DF461" s="49"/>
      <c r="DG461" s="49"/>
      <c r="DH461" s="49"/>
      <c r="DI461" s="49"/>
      <c r="DJ461" s="14"/>
      <c r="DK461" s="14"/>
      <c r="DL461" s="14"/>
      <c r="DM461" s="14"/>
      <c r="DN461" s="14"/>
      <c r="DO461" s="14"/>
      <c r="DP461" s="14"/>
      <c r="DQ461" s="14"/>
      <c r="DR461" s="14"/>
      <c r="DS461" s="14"/>
      <c r="DT461" s="49"/>
      <c r="DU461" s="49"/>
      <c r="DV461" s="49"/>
      <c r="DW461" s="49"/>
      <c r="DX461" s="49"/>
      <c r="DY461" s="49"/>
      <c r="DZ461" s="49"/>
      <c r="EA461" s="49"/>
      <c r="EB461" s="49"/>
      <c r="EC461" s="49"/>
      <c r="ED461" s="49"/>
      <c r="EE461" s="49"/>
      <c r="EF461" s="49"/>
      <c r="EG461" s="49"/>
      <c r="EH461" s="49"/>
      <c r="EI461" s="49"/>
      <c r="EJ461" s="49"/>
      <c r="EK461" s="49"/>
      <c r="EL461" s="49"/>
      <c r="EM461" s="14"/>
      <c r="EN461" s="49"/>
      <c r="EO461" s="49"/>
      <c r="EP461" s="49"/>
      <c r="EQ461" s="49"/>
      <c r="ER461" s="49"/>
      <c r="ES461" s="49"/>
      <c r="ET461" s="49"/>
      <c r="EU461" s="49"/>
      <c r="EV461" s="49"/>
      <c r="EW461" s="49"/>
      <c r="EX461" s="49"/>
      <c r="EY461" s="49"/>
      <c r="EZ461" s="49"/>
      <c r="FA461" s="49"/>
      <c r="FB461" s="49"/>
      <c r="FC461" s="49"/>
      <c r="FD461" s="49"/>
      <c r="FE461" s="49"/>
      <c r="FF461" s="49"/>
      <c r="FG461" s="14"/>
      <c r="FH461" s="49"/>
      <c r="FI461" s="49"/>
      <c r="FJ461" s="14"/>
      <c r="FK461" s="42"/>
      <c r="FL461" s="42"/>
      <c r="FM461" s="42"/>
      <c r="FN461" s="42"/>
      <c r="FO461" s="42"/>
      <c r="FP461" s="42"/>
      <c r="FQ461" s="42"/>
      <c r="FR461" s="42"/>
      <c r="FS461" s="42"/>
      <c r="FT461" s="42"/>
      <c r="FU461" s="42"/>
      <c r="FV461" s="42"/>
      <c r="FW461" s="42"/>
      <c r="FX461" s="42"/>
      <c r="FY461" s="42"/>
      <c r="FZ461" s="44">
        <v>459</v>
      </c>
      <c r="GA461" s="44" t="str">
        <f t="shared" si="1332"/>
        <v>HGBCAFDK</v>
      </c>
      <c r="GB461" s="44" t="s">
        <v>160</v>
      </c>
      <c r="GC461" s="44" t="s">
        <v>149</v>
      </c>
      <c r="GD461" s="44" t="s">
        <v>146</v>
      </c>
      <c r="GE461" s="44" t="s">
        <v>163</v>
      </c>
      <c r="GF461" s="44" t="s">
        <v>145</v>
      </c>
      <c r="GG461" s="44" t="s">
        <v>109</v>
      </c>
      <c r="GH461" s="44" t="s">
        <v>147</v>
      </c>
      <c r="GI461" s="44" t="s">
        <v>151</v>
      </c>
      <c r="GJ461" s="100" t="str">
        <f t="shared" ref="GJ461:GQ461" si="1536">VLOOKUP(GB461,$FM$3:$FN$15,2,FALSE)</f>
        <v>Saudiarabien</v>
      </c>
      <c r="GK461" s="100" t="str">
        <f t="shared" si="1536"/>
        <v>Iran</v>
      </c>
      <c r="GL461" s="100" t="str">
        <f t="shared" si="1536"/>
        <v>Qatar</v>
      </c>
      <c r="GM461" s="100" t="str">
        <f t="shared" si="1536"/>
        <v>Haiti</v>
      </c>
      <c r="GN461" s="100" t="str">
        <f t="shared" si="1536"/>
        <v>Sydkorea</v>
      </c>
      <c r="GO461" s="100" t="str">
        <f t="shared" si="1536"/>
        <v>Sverige</v>
      </c>
      <c r="GP461" s="100" t="str">
        <f t="shared" si="1536"/>
        <v>Australien</v>
      </c>
      <c r="GQ461" s="100" t="str">
        <f t="shared" si="1536"/>
        <v>Uzbekistan</v>
      </c>
      <c r="GR461" s="42" t="str">
        <f t="shared" si="1334"/>
        <v/>
      </c>
      <c r="GS461" s="42"/>
      <c r="GT461" s="42"/>
      <c r="GU461" s="42"/>
      <c r="GV461" s="42"/>
      <c r="GW461" s="42"/>
      <c r="GX461" s="42"/>
    </row>
    <row r="462" spans="1:206" ht="14.25" customHeight="1" x14ac:dyDescent="0.35">
      <c r="A462" s="42"/>
      <c r="B462" s="43"/>
      <c r="C462" s="43"/>
      <c r="D462" s="43"/>
      <c r="E462" s="44"/>
      <c r="F462" s="43"/>
      <c r="G462" s="44"/>
      <c r="H462" s="44"/>
      <c r="I462" s="44"/>
      <c r="J462" s="57"/>
      <c r="K462" s="58"/>
      <c r="L462" s="158"/>
      <c r="M462" s="46"/>
      <c r="N462" s="46"/>
      <c r="O462" s="42"/>
      <c r="P462" s="42"/>
      <c r="Q462" s="42"/>
      <c r="R462" s="42"/>
      <c r="S462" s="42"/>
      <c r="T462" s="42"/>
      <c r="U462" s="42"/>
      <c r="V462" s="43"/>
      <c r="W462" s="42"/>
      <c r="X462" s="44"/>
      <c r="Y462" s="44"/>
      <c r="Z462" s="44"/>
      <c r="AA462" s="44"/>
      <c r="AB462" s="47"/>
      <c r="AC462" s="48"/>
      <c r="AD462" s="42"/>
      <c r="AE462" s="14"/>
      <c r="AF462" s="14"/>
      <c r="AG462" s="14"/>
      <c r="AH462" s="14"/>
      <c r="AI462" s="44"/>
      <c r="AJ462" s="44"/>
      <c r="AK462" s="44"/>
      <c r="AL462" s="57"/>
      <c r="AM462" s="58"/>
      <c r="AN462" s="49"/>
      <c r="AO462" s="49"/>
      <c r="AP462" s="49"/>
      <c r="AQ462" s="49"/>
      <c r="AR462" s="49"/>
      <c r="AS462" s="49"/>
      <c r="AT462" s="49"/>
      <c r="AU462" s="49"/>
      <c r="AV462" s="49"/>
      <c r="AW462" s="49"/>
      <c r="AX462" s="49"/>
      <c r="AY462" s="49"/>
      <c r="AZ462" s="49"/>
      <c r="BA462" s="49"/>
      <c r="BB462" s="49"/>
      <c r="BC462" s="49"/>
      <c r="BD462" s="49"/>
      <c r="BE462" s="49"/>
      <c r="BF462" s="49"/>
      <c r="BG462" s="49"/>
      <c r="BH462" s="49"/>
      <c r="BI462" s="49"/>
      <c r="BJ462" s="49"/>
      <c r="BK462" s="49"/>
      <c r="BL462" s="49"/>
      <c r="BM462" s="49"/>
      <c r="BN462" s="49"/>
      <c r="BO462" s="49"/>
      <c r="BP462" s="49"/>
      <c r="BQ462" s="49"/>
      <c r="BR462" s="14"/>
      <c r="BS462" s="14"/>
      <c r="BT462" s="14"/>
      <c r="BU462" s="49"/>
      <c r="BV462" s="49"/>
      <c r="BW462" s="49"/>
      <c r="BX462" s="49"/>
      <c r="BY462" s="49"/>
      <c r="BZ462" s="49"/>
      <c r="CA462" s="49"/>
      <c r="CB462" s="14"/>
      <c r="CC462" s="49"/>
      <c r="CD462" s="49"/>
      <c r="CE462" s="14"/>
      <c r="CF462" s="14"/>
      <c r="CG462" s="49"/>
      <c r="CH462" s="49"/>
      <c r="CI462" s="49"/>
      <c r="CJ462" s="49"/>
      <c r="CK462" s="49"/>
      <c r="CL462" s="49"/>
      <c r="CM462" s="49"/>
      <c r="CN462" s="49"/>
      <c r="CO462" s="49"/>
      <c r="CP462" s="49"/>
      <c r="CQ462" s="49"/>
      <c r="CR462" s="49"/>
      <c r="CS462" s="49"/>
      <c r="CT462" s="49"/>
      <c r="CU462" s="49"/>
      <c r="CV462" s="49"/>
      <c r="CW462" s="49"/>
      <c r="CX462" s="49"/>
      <c r="CY462" s="14"/>
      <c r="CZ462" s="14"/>
      <c r="DA462" s="49"/>
      <c r="DB462" s="49"/>
      <c r="DC462" s="49"/>
      <c r="DD462" s="49"/>
      <c r="DE462" s="49"/>
      <c r="DF462" s="49"/>
      <c r="DG462" s="49"/>
      <c r="DH462" s="49"/>
      <c r="DI462" s="49"/>
      <c r="DJ462" s="14"/>
      <c r="DK462" s="14"/>
      <c r="DL462" s="14"/>
      <c r="DM462" s="14"/>
      <c r="DN462" s="14"/>
      <c r="DO462" s="14"/>
      <c r="DP462" s="14"/>
      <c r="DQ462" s="14"/>
      <c r="DR462" s="14"/>
      <c r="DS462" s="14"/>
      <c r="DT462" s="49"/>
      <c r="DU462" s="49"/>
      <c r="DV462" s="49"/>
      <c r="DW462" s="49"/>
      <c r="DX462" s="49"/>
      <c r="DY462" s="49"/>
      <c r="DZ462" s="49"/>
      <c r="EA462" s="49"/>
      <c r="EB462" s="49"/>
      <c r="EC462" s="49"/>
      <c r="ED462" s="49"/>
      <c r="EE462" s="49"/>
      <c r="EF462" s="49"/>
      <c r="EG462" s="49"/>
      <c r="EH462" s="49"/>
      <c r="EI462" s="49"/>
      <c r="EJ462" s="49"/>
      <c r="EK462" s="49"/>
      <c r="EL462" s="49"/>
      <c r="EM462" s="14"/>
      <c r="EN462" s="49"/>
      <c r="EO462" s="49"/>
      <c r="EP462" s="49"/>
      <c r="EQ462" s="49"/>
      <c r="ER462" s="49"/>
      <c r="ES462" s="49"/>
      <c r="ET462" s="49"/>
      <c r="EU462" s="49"/>
      <c r="EV462" s="49"/>
      <c r="EW462" s="49"/>
      <c r="EX462" s="49"/>
      <c r="EY462" s="49"/>
      <c r="EZ462" s="49"/>
      <c r="FA462" s="49"/>
      <c r="FB462" s="49"/>
      <c r="FC462" s="49"/>
      <c r="FD462" s="49"/>
      <c r="FE462" s="49"/>
      <c r="FF462" s="49"/>
      <c r="FG462" s="14"/>
      <c r="FH462" s="49"/>
      <c r="FI462" s="49"/>
      <c r="FJ462" s="14"/>
      <c r="FK462" s="42"/>
      <c r="FL462" s="42"/>
      <c r="FM462" s="42"/>
      <c r="FN462" s="42"/>
      <c r="FO462" s="42"/>
      <c r="FP462" s="42"/>
      <c r="FQ462" s="42"/>
      <c r="FR462" s="42"/>
      <c r="FS462" s="42"/>
      <c r="FT462" s="42"/>
      <c r="FU462" s="42"/>
      <c r="FV462" s="42"/>
      <c r="FW462" s="42"/>
      <c r="FX462" s="42"/>
      <c r="FY462" s="42"/>
      <c r="FZ462" s="44">
        <v>460</v>
      </c>
      <c r="GA462" s="44" t="str">
        <f t="shared" si="1332"/>
        <v>HGBCAFDJ</v>
      </c>
      <c r="GB462" s="44" t="s">
        <v>160</v>
      </c>
      <c r="GC462" s="44" t="s">
        <v>149</v>
      </c>
      <c r="GD462" s="44" t="s">
        <v>146</v>
      </c>
      <c r="GE462" s="44" t="s">
        <v>163</v>
      </c>
      <c r="GF462" s="44" t="s">
        <v>145</v>
      </c>
      <c r="GG462" s="44" t="s">
        <v>109</v>
      </c>
      <c r="GH462" s="44" t="s">
        <v>147</v>
      </c>
      <c r="GI462" s="44" t="s">
        <v>159</v>
      </c>
      <c r="GJ462" s="100" t="str">
        <f t="shared" ref="GJ462:GQ462" si="1537">VLOOKUP(GB462,$FM$3:$FN$15,2,FALSE)</f>
        <v>Saudiarabien</v>
      </c>
      <c r="GK462" s="100" t="str">
        <f t="shared" si="1537"/>
        <v>Iran</v>
      </c>
      <c r="GL462" s="100" t="str">
        <f t="shared" si="1537"/>
        <v>Qatar</v>
      </c>
      <c r="GM462" s="100" t="str">
        <f t="shared" si="1537"/>
        <v>Haiti</v>
      </c>
      <c r="GN462" s="100" t="str">
        <f t="shared" si="1537"/>
        <v>Sydkorea</v>
      </c>
      <c r="GO462" s="100" t="str">
        <f t="shared" si="1537"/>
        <v>Sverige</v>
      </c>
      <c r="GP462" s="100" t="str">
        <f t="shared" si="1537"/>
        <v>Australien</v>
      </c>
      <c r="GQ462" s="100" t="str">
        <f t="shared" si="1537"/>
        <v>Österrike</v>
      </c>
      <c r="GR462" s="42" t="str">
        <f t="shared" si="1334"/>
        <v/>
      </c>
      <c r="GS462" s="42"/>
      <c r="GT462" s="42"/>
      <c r="GU462" s="42"/>
      <c r="GV462" s="42"/>
      <c r="GW462" s="42"/>
      <c r="GX462" s="42"/>
    </row>
    <row r="463" spans="1:206" ht="14.25" customHeight="1" x14ac:dyDescent="0.35">
      <c r="A463" s="42"/>
      <c r="B463" s="43"/>
      <c r="C463" s="43"/>
      <c r="D463" s="43"/>
      <c r="E463" s="44"/>
      <c r="F463" s="43"/>
      <c r="G463" s="44"/>
      <c r="H463" s="44"/>
      <c r="I463" s="44"/>
      <c r="J463" s="57"/>
      <c r="K463" s="58"/>
      <c r="L463" s="158"/>
      <c r="M463" s="46"/>
      <c r="N463" s="46"/>
      <c r="O463" s="42"/>
      <c r="P463" s="42"/>
      <c r="Q463" s="42"/>
      <c r="R463" s="42"/>
      <c r="S463" s="42"/>
      <c r="T463" s="42"/>
      <c r="U463" s="42"/>
      <c r="V463" s="43"/>
      <c r="W463" s="42"/>
      <c r="X463" s="44"/>
      <c r="Y463" s="44"/>
      <c r="Z463" s="44"/>
      <c r="AA463" s="44"/>
      <c r="AB463" s="47"/>
      <c r="AC463" s="48"/>
      <c r="AD463" s="42"/>
      <c r="AE463" s="14"/>
      <c r="AF463" s="14"/>
      <c r="AG463" s="14"/>
      <c r="AH463" s="14"/>
      <c r="AI463" s="44"/>
      <c r="AJ463" s="44"/>
      <c r="AK463" s="44"/>
      <c r="AL463" s="57"/>
      <c r="AM463" s="58"/>
      <c r="AN463" s="49"/>
      <c r="AO463" s="49"/>
      <c r="AP463" s="49"/>
      <c r="AQ463" s="49"/>
      <c r="AR463" s="49"/>
      <c r="AS463" s="49"/>
      <c r="AT463" s="49"/>
      <c r="AU463" s="49"/>
      <c r="AV463" s="49"/>
      <c r="AW463" s="49"/>
      <c r="AX463" s="49"/>
      <c r="AY463" s="49"/>
      <c r="AZ463" s="49"/>
      <c r="BA463" s="49"/>
      <c r="BB463" s="49"/>
      <c r="BC463" s="49"/>
      <c r="BD463" s="49"/>
      <c r="BE463" s="49"/>
      <c r="BF463" s="49"/>
      <c r="BG463" s="49"/>
      <c r="BH463" s="49"/>
      <c r="BI463" s="49"/>
      <c r="BJ463" s="49"/>
      <c r="BK463" s="49"/>
      <c r="BL463" s="49"/>
      <c r="BM463" s="49"/>
      <c r="BN463" s="49"/>
      <c r="BO463" s="49"/>
      <c r="BP463" s="49"/>
      <c r="BQ463" s="49"/>
      <c r="BR463" s="14"/>
      <c r="BS463" s="14"/>
      <c r="BT463" s="14"/>
      <c r="BU463" s="49"/>
      <c r="BV463" s="49"/>
      <c r="BW463" s="49"/>
      <c r="BX463" s="49"/>
      <c r="BY463" s="49"/>
      <c r="BZ463" s="49"/>
      <c r="CA463" s="49"/>
      <c r="CB463" s="14"/>
      <c r="CC463" s="49"/>
      <c r="CD463" s="49"/>
      <c r="CE463" s="14"/>
      <c r="CF463" s="14"/>
      <c r="CG463" s="49"/>
      <c r="CH463" s="49"/>
      <c r="CI463" s="49"/>
      <c r="CJ463" s="49"/>
      <c r="CK463" s="49"/>
      <c r="CL463" s="49"/>
      <c r="CM463" s="49"/>
      <c r="CN463" s="49"/>
      <c r="CO463" s="49"/>
      <c r="CP463" s="49"/>
      <c r="CQ463" s="49"/>
      <c r="CR463" s="49"/>
      <c r="CS463" s="49"/>
      <c r="CT463" s="49"/>
      <c r="CU463" s="49"/>
      <c r="CV463" s="49"/>
      <c r="CW463" s="49"/>
      <c r="CX463" s="49"/>
      <c r="CY463" s="14"/>
      <c r="CZ463" s="14"/>
      <c r="DA463" s="49"/>
      <c r="DB463" s="49"/>
      <c r="DC463" s="49"/>
      <c r="DD463" s="49"/>
      <c r="DE463" s="49"/>
      <c r="DF463" s="49"/>
      <c r="DG463" s="49"/>
      <c r="DH463" s="49"/>
      <c r="DI463" s="49"/>
      <c r="DJ463" s="14"/>
      <c r="DK463" s="14"/>
      <c r="DL463" s="14"/>
      <c r="DM463" s="14"/>
      <c r="DN463" s="14"/>
      <c r="DO463" s="14"/>
      <c r="DP463" s="14"/>
      <c r="DQ463" s="14"/>
      <c r="DR463" s="14"/>
      <c r="DS463" s="14"/>
      <c r="DT463" s="49"/>
      <c r="DU463" s="49"/>
      <c r="DV463" s="49"/>
      <c r="DW463" s="49"/>
      <c r="DX463" s="49"/>
      <c r="DY463" s="49"/>
      <c r="DZ463" s="49"/>
      <c r="EA463" s="49"/>
      <c r="EB463" s="49"/>
      <c r="EC463" s="49"/>
      <c r="ED463" s="49"/>
      <c r="EE463" s="49"/>
      <c r="EF463" s="49"/>
      <c r="EG463" s="49"/>
      <c r="EH463" s="49"/>
      <c r="EI463" s="49"/>
      <c r="EJ463" s="49"/>
      <c r="EK463" s="49"/>
      <c r="EL463" s="49"/>
      <c r="EM463" s="14"/>
      <c r="EN463" s="49"/>
      <c r="EO463" s="49"/>
      <c r="EP463" s="49"/>
      <c r="EQ463" s="49"/>
      <c r="ER463" s="49"/>
      <c r="ES463" s="49"/>
      <c r="ET463" s="49"/>
      <c r="EU463" s="49"/>
      <c r="EV463" s="49"/>
      <c r="EW463" s="49"/>
      <c r="EX463" s="49"/>
      <c r="EY463" s="49"/>
      <c r="EZ463" s="49"/>
      <c r="FA463" s="49"/>
      <c r="FB463" s="49"/>
      <c r="FC463" s="49"/>
      <c r="FD463" s="49"/>
      <c r="FE463" s="49"/>
      <c r="FF463" s="49"/>
      <c r="FG463" s="14"/>
      <c r="FH463" s="49"/>
      <c r="FI463" s="49"/>
      <c r="FJ463" s="14"/>
      <c r="FK463" s="42"/>
      <c r="FL463" s="42"/>
      <c r="FM463" s="42"/>
      <c r="FN463" s="42"/>
      <c r="FO463" s="42"/>
      <c r="FP463" s="42"/>
      <c r="FQ463" s="42"/>
      <c r="FR463" s="42"/>
      <c r="FS463" s="42"/>
      <c r="FT463" s="42"/>
      <c r="FU463" s="42"/>
      <c r="FV463" s="42"/>
      <c r="FW463" s="42"/>
      <c r="FX463" s="42"/>
      <c r="FY463" s="42"/>
      <c r="FZ463" s="44">
        <v>461</v>
      </c>
      <c r="GA463" s="44" t="str">
        <f t="shared" si="1332"/>
        <v>HGBCAFDI</v>
      </c>
      <c r="GB463" s="44" t="s">
        <v>160</v>
      </c>
      <c r="GC463" s="44" t="s">
        <v>149</v>
      </c>
      <c r="GD463" s="44" t="s">
        <v>146</v>
      </c>
      <c r="GE463" s="44" t="s">
        <v>163</v>
      </c>
      <c r="GF463" s="44" t="s">
        <v>145</v>
      </c>
      <c r="GG463" s="44" t="s">
        <v>109</v>
      </c>
      <c r="GH463" s="44" t="s">
        <v>147</v>
      </c>
      <c r="GI463" s="44" t="s">
        <v>150</v>
      </c>
      <c r="GJ463" s="100" t="str">
        <f t="shared" ref="GJ463:GQ463" si="1538">VLOOKUP(GB463,$FM$3:$FN$15,2,FALSE)</f>
        <v>Saudiarabien</v>
      </c>
      <c r="GK463" s="100" t="str">
        <f t="shared" si="1538"/>
        <v>Iran</v>
      </c>
      <c r="GL463" s="100" t="str">
        <f t="shared" si="1538"/>
        <v>Qatar</v>
      </c>
      <c r="GM463" s="100" t="str">
        <f t="shared" si="1538"/>
        <v>Haiti</v>
      </c>
      <c r="GN463" s="100" t="str">
        <f t="shared" si="1538"/>
        <v>Sydkorea</v>
      </c>
      <c r="GO463" s="100" t="str">
        <f t="shared" si="1538"/>
        <v>Sverige</v>
      </c>
      <c r="GP463" s="100" t="str">
        <f t="shared" si="1538"/>
        <v>Australien</v>
      </c>
      <c r="GQ463" s="100" t="str">
        <f t="shared" si="1538"/>
        <v>Irak</v>
      </c>
      <c r="GR463" s="42" t="str">
        <f t="shared" si="1334"/>
        <v/>
      </c>
      <c r="GS463" s="42"/>
      <c r="GT463" s="42"/>
      <c r="GU463" s="42"/>
      <c r="GV463" s="42"/>
      <c r="GW463" s="42"/>
      <c r="GX463" s="42"/>
    </row>
    <row r="464" spans="1:206" ht="14.25" customHeight="1" x14ac:dyDescent="0.35">
      <c r="A464" s="42"/>
      <c r="B464" s="43"/>
      <c r="C464" s="43"/>
      <c r="D464" s="43"/>
      <c r="E464" s="44"/>
      <c r="F464" s="43"/>
      <c r="G464" s="44"/>
      <c r="H464" s="44"/>
      <c r="I464" s="44"/>
      <c r="J464" s="57"/>
      <c r="K464" s="58"/>
      <c r="L464" s="158"/>
      <c r="M464" s="46"/>
      <c r="N464" s="46"/>
      <c r="O464" s="42"/>
      <c r="P464" s="42"/>
      <c r="Q464" s="42"/>
      <c r="R464" s="42"/>
      <c r="S464" s="42"/>
      <c r="T464" s="42"/>
      <c r="U464" s="42"/>
      <c r="V464" s="43"/>
      <c r="W464" s="42"/>
      <c r="X464" s="44"/>
      <c r="Y464" s="44"/>
      <c r="Z464" s="44"/>
      <c r="AA464" s="44"/>
      <c r="AB464" s="47"/>
      <c r="AC464" s="48"/>
      <c r="AD464" s="42"/>
      <c r="AE464" s="14"/>
      <c r="AF464" s="14"/>
      <c r="AG464" s="14"/>
      <c r="AH464" s="14"/>
      <c r="AI464" s="44"/>
      <c r="AJ464" s="44"/>
      <c r="AK464" s="44"/>
      <c r="AL464" s="57"/>
      <c r="AM464" s="58"/>
      <c r="AN464" s="49"/>
      <c r="AO464" s="49"/>
      <c r="AP464" s="49"/>
      <c r="AQ464" s="49"/>
      <c r="AR464" s="49"/>
      <c r="AS464" s="49"/>
      <c r="AT464" s="49"/>
      <c r="AU464" s="49"/>
      <c r="AV464" s="49"/>
      <c r="AW464" s="49"/>
      <c r="AX464" s="49"/>
      <c r="AY464" s="49"/>
      <c r="AZ464" s="49"/>
      <c r="BA464" s="49"/>
      <c r="BB464" s="49"/>
      <c r="BC464" s="49"/>
      <c r="BD464" s="49"/>
      <c r="BE464" s="49"/>
      <c r="BF464" s="49"/>
      <c r="BG464" s="49"/>
      <c r="BH464" s="49"/>
      <c r="BI464" s="49"/>
      <c r="BJ464" s="49"/>
      <c r="BK464" s="49"/>
      <c r="BL464" s="49"/>
      <c r="BM464" s="49"/>
      <c r="BN464" s="49"/>
      <c r="BO464" s="49"/>
      <c r="BP464" s="49"/>
      <c r="BQ464" s="49"/>
      <c r="BR464" s="14"/>
      <c r="BS464" s="14"/>
      <c r="BT464" s="14"/>
      <c r="BU464" s="49"/>
      <c r="BV464" s="49"/>
      <c r="BW464" s="49"/>
      <c r="BX464" s="49"/>
      <c r="BY464" s="49"/>
      <c r="BZ464" s="49"/>
      <c r="CA464" s="49"/>
      <c r="CB464" s="14"/>
      <c r="CC464" s="49"/>
      <c r="CD464" s="49"/>
      <c r="CE464" s="14"/>
      <c r="CF464" s="14"/>
      <c r="CG464" s="49"/>
      <c r="CH464" s="49"/>
      <c r="CI464" s="49"/>
      <c r="CJ464" s="49"/>
      <c r="CK464" s="49"/>
      <c r="CL464" s="49"/>
      <c r="CM464" s="49"/>
      <c r="CN464" s="49"/>
      <c r="CO464" s="49"/>
      <c r="CP464" s="49"/>
      <c r="CQ464" s="49"/>
      <c r="CR464" s="49"/>
      <c r="CS464" s="49"/>
      <c r="CT464" s="49"/>
      <c r="CU464" s="49"/>
      <c r="CV464" s="49"/>
      <c r="CW464" s="49"/>
      <c r="CX464" s="49"/>
      <c r="CY464" s="14"/>
      <c r="CZ464" s="14"/>
      <c r="DA464" s="49"/>
      <c r="DB464" s="49"/>
      <c r="DC464" s="49"/>
      <c r="DD464" s="49"/>
      <c r="DE464" s="49"/>
      <c r="DF464" s="49"/>
      <c r="DG464" s="49"/>
      <c r="DH464" s="49"/>
      <c r="DI464" s="49"/>
      <c r="DJ464" s="14"/>
      <c r="DK464" s="14"/>
      <c r="DL464" s="14"/>
      <c r="DM464" s="14"/>
      <c r="DN464" s="14"/>
      <c r="DO464" s="14"/>
      <c r="DP464" s="14"/>
      <c r="DQ464" s="14"/>
      <c r="DR464" s="14"/>
      <c r="DS464" s="14"/>
      <c r="DT464" s="49"/>
      <c r="DU464" s="49"/>
      <c r="DV464" s="49"/>
      <c r="DW464" s="49"/>
      <c r="DX464" s="49"/>
      <c r="DY464" s="49"/>
      <c r="DZ464" s="49"/>
      <c r="EA464" s="49"/>
      <c r="EB464" s="49"/>
      <c r="EC464" s="49"/>
      <c r="ED464" s="49"/>
      <c r="EE464" s="49"/>
      <c r="EF464" s="49"/>
      <c r="EG464" s="49"/>
      <c r="EH464" s="49"/>
      <c r="EI464" s="49"/>
      <c r="EJ464" s="49"/>
      <c r="EK464" s="49"/>
      <c r="EL464" s="49"/>
      <c r="EM464" s="14"/>
      <c r="EN464" s="49"/>
      <c r="EO464" s="49"/>
      <c r="EP464" s="49"/>
      <c r="EQ464" s="49"/>
      <c r="ER464" s="49"/>
      <c r="ES464" s="49"/>
      <c r="ET464" s="49"/>
      <c r="EU464" s="49"/>
      <c r="EV464" s="49"/>
      <c r="EW464" s="49"/>
      <c r="EX464" s="49"/>
      <c r="EY464" s="49"/>
      <c r="EZ464" s="49"/>
      <c r="FA464" s="49"/>
      <c r="FB464" s="49"/>
      <c r="FC464" s="49"/>
      <c r="FD464" s="49"/>
      <c r="FE464" s="49"/>
      <c r="FF464" s="49"/>
      <c r="FG464" s="14"/>
      <c r="FH464" s="49"/>
      <c r="FI464" s="49"/>
      <c r="FJ464" s="14"/>
      <c r="FK464" s="42"/>
      <c r="FL464" s="42"/>
      <c r="FM464" s="42"/>
      <c r="FN464" s="42"/>
      <c r="FO464" s="42"/>
      <c r="FP464" s="42"/>
      <c r="FQ464" s="42"/>
      <c r="FR464" s="42"/>
      <c r="FS464" s="42"/>
      <c r="FT464" s="42"/>
      <c r="FU464" s="42"/>
      <c r="FV464" s="42"/>
      <c r="FW464" s="42"/>
      <c r="FX464" s="42"/>
      <c r="FY464" s="42"/>
      <c r="FZ464" s="44">
        <v>462</v>
      </c>
      <c r="GA464" s="44" t="str">
        <f t="shared" si="1332"/>
        <v>EJBCADLK</v>
      </c>
      <c r="GB464" s="44" t="s">
        <v>148</v>
      </c>
      <c r="GC464" s="44" t="s">
        <v>159</v>
      </c>
      <c r="GD464" s="44" t="s">
        <v>146</v>
      </c>
      <c r="GE464" s="44" t="s">
        <v>163</v>
      </c>
      <c r="GF464" s="44" t="s">
        <v>145</v>
      </c>
      <c r="GG464" s="44" t="s">
        <v>147</v>
      </c>
      <c r="GH464" s="44" t="s">
        <v>152</v>
      </c>
      <c r="GI464" s="44" t="s">
        <v>151</v>
      </c>
      <c r="GJ464" s="100" t="str">
        <f t="shared" ref="GJ464:GQ464" si="1539">VLOOKUP(GB464,$FM$3:$FN$15,2,FALSE)</f>
        <v>Elfenbenskusten</v>
      </c>
      <c r="GK464" s="100" t="str">
        <f t="shared" si="1539"/>
        <v>Österrike</v>
      </c>
      <c r="GL464" s="100" t="str">
        <f t="shared" si="1539"/>
        <v>Qatar</v>
      </c>
      <c r="GM464" s="100" t="str">
        <f t="shared" si="1539"/>
        <v>Haiti</v>
      </c>
      <c r="GN464" s="100" t="str">
        <f t="shared" si="1539"/>
        <v>Sydkorea</v>
      </c>
      <c r="GO464" s="100" t="str">
        <f t="shared" si="1539"/>
        <v>Australien</v>
      </c>
      <c r="GP464" s="100" t="str">
        <f t="shared" si="1539"/>
        <v>Ghana</v>
      </c>
      <c r="GQ464" s="100" t="str">
        <f t="shared" si="1539"/>
        <v>Uzbekistan</v>
      </c>
      <c r="GR464" s="42" t="str">
        <f t="shared" si="1334"/>
        <v/>
      </c>
      <c r="GS464" s="42"/>
      <c r="GT464" s="42"/>
      <c r="GU464" s="42"/>
      <c r="GV464" s="42"/>
      <c r="GW464" s="42"/>
      <c r="GX464" s="42"/>
    </row>
    <row r="465" spans="1:206" ht="14.25" customHeight="1" x14ac:dyDescent="0.35">
      <c r="A465" s="42"/>
      <c r="B465" s="43"/>
      <c r="C465" s="43"/>
      <c r="D465" s="43"/>
      <c r="E465" s="44"/>
      <c r="F465" s="43"/>
      <c r="G465" s="44"/>
      <c r="H465" s="44"/>
      <c r="I465" s="44"/>
      <c r="J465" s="57"/>
      <c r="K465" s="58"/>
      <c r="L465" s="158"/>
      <c r="M465" s="46"/>
      <c r="N465" s="46"/>
      <c r="O465" s="42"/>
      <c r="P465" s="42"/>
      <c r="Q465" s="42"/>
      <c r="R465" s="42"/>
      <c r="S465" s="42"/>
      <c r="T465" s="42"/>
      <c r="U465" s="42"/>
      <c r="V465" s="43"/>
      <c r="W465" s="42"/>
      <c r="X465" s="44"/>
      <c r="Y465" s="44"/>
      <c r="Z465" s="44"/>
      <c r="AA465" s="44"/>
      <c r="AB465" s="47"/>
      <c r="AC465" s="48"/>
      <c r="AD465" s="42"/>
      <c r="AE465" s="14"/>
      <c r="AF465" s="14"/>
      <c r="AG465" s="14"/>
      <c r="AH465" s="14"/>
      <c r="AI465" s="44"/>
      <c r="AJ465" s="44"/>
      <c r="AK465" s="44"/>
      <c r="AL465" s="57"/>
      <c r="AM465" s="58"/>
      <c r="AN465" s="49"/>
      <c r="AO465" s="49"/>
      <c r="AP465" s="49"/>
      <c r="AQ465" s="49"/>
      <c r="AR465" s="49"/>
      <c r="AS465" s="49"/>
      <c r="AT465" s="49"/>
      <c r="AU465" s="49"/>
      <c r="AV465" s="49"/>
      <c r="AW465" s="49"/>
      <c r="AX465" s="49"/>
      <c r="AY465" s="49"/>
      <c r="AZ465" s="49"/>
      <c r="BA465" s="49"/>
      <c r="BB465" s="49"/>
      <c r="BC465" s="49"/>
      <c r="BD465" s="49"/>
      <c r="BE465" s="49"/>
      <c r="BF465" s="49"/>
      <c r="BG465" s="49"/>
      <c r="BH465" s="49"/>
      <c r="BI465" s="49"/>
      <c r="BJ465" s="49"/>
      <c r="BK465" s="49"/>
      <c r="BL465" s="49"/>
      <c r="BM465" s="49"/>
      <c r="BN465" s="49"/>
      <c r="BO465" s="49"/>
      <c r="BP465" s="49"/>
      <c r="BQ465" s="49"/>
      <c r="BR465" s="14"/>
      <c r="BS465" s="14"/>
      <c r="BT465" s="14"/>
      <c r="BU465" s="49"/>
      <c r="BV465" s="49"/>
      <c r="BW465" s="49"/>
      <c r="BX465" s="49"/>
      <c r="BY465" s="49"/>
      <c r="BZ465" s="49"/>
      <c r="CA465" s="49"/>
      <c r="CB465" s="14"/>
      <c r="CC465" s="49"/>
      <c r="CD465" s="49"/>
      <c r="CE465" s="14"/>
      <c r="CF465" s="14"/>
      <c r="CG465" s="49"/>
      <c r="CH465" s="49"/>
      <c r="CI465" s="49"/>
      <c r="CJ465" s="49"/>
      <c r="CK465" s="49"/>
      <c r="CL465" s="49"/>
      <c r="CM465" s="49"/>
      <c r="CN465" s="49"/>
      <c r="CO465" s="49"/>
      <c r="CP465" s="49"/>
      <c r="CQ465" s="49"/>
      <c r="CR465" s="49"/>
      <c r="CS465" s="49"/>
      <c r="CT465" s="49"/>
      <c r="CU465" s="49"/>
      <c r="CV465" s="49"/>
      <c r="CW465" s="49"/>
      <c r="CX465" s="49"/>
      <c r="CY465" s="14"/>
      <c r="CZ465" s="14"/>
      <c r="DA465" s="49"/>
      <c r="DB465" s="49"/>
      <c r="DC465" s="49"/>
      <c r="DD465" s="49"/>
      <c r="DE465" s="49"/>
      <c r="DF465" s="49"/>
      <c r="DG465" s="49"/>
      <c r="DH465" s="49"/>
      <c r="DI465" s="49"/>
      <c r="DJ465" s="14"/>
      <c r="DK465" s="14"/>
      <c r="DL465" s="14"/>
      <c r="DM465" s="14"/>
      <c r="DN465" s="14"/>
      <c r="DO465" s="14"/>
      <c r="DP465" s="14"/>
      <c r="DQ465" s="14"/>
      <c r="DR465" s="14"/>
      <c r="DS465" s="14"/>
      <c r="DT465" s="49"/>
      <c r="DU465" s="49"/>
      <c r="DV465" s="49"/>
      <c r="DW465" s="49"/>
      <c r="DX465" s="49"/>
      <c r="DY465" s="49"/>
      <c r="DZ465" s="49"/>
      <c r="EA465" s="49"/>
      <c r="EB465" s="49"/>
      <c r="EC465" s="49"/>
      <c r="ED465" s="49"/>
      <c r="EE465" s="49"/>
      <c r="EF465" s="49"/>
      <c r="EG465" s="49"/>
      <c r="EH465" s="49"/>
      <c r="EI465" s="49"/>
      <c r="EJ465" s="49"/>
      <c r="EK465" s="49"/>
      <c r="EL465" s="49"/>
      <c r="EM465" s="14"/>
      <c r="EN465" s="49"/>
      <c r="EO465" s="49"/>
      <c r="EP465" s="49"/>
      <c r="EQ465" s="49"/>
      <c r="ER465" s="49"/>
      <c r="ES465" s="49"/>
      <c r="ET465" s="49"/>
      <c r="EU465" s="49"/>
      <c r="EV465" s="49"/>
      <c r="EW465" s="49"/>
      <c r="EX465" s="49"/>
      <c r="EY465" s="49"/>
      <c r="EZ465" s="49"/>
      <c r="FA465" s="49"/>
      <c r="FB465" s="49"/>
      <c r="FC465" s="49"/>
      <c r="FD465" s="49"/>
      <c r="FE465" s="49"/>
      <c r="FF465" s="49"/>
      <c r="FG465" s="14"/>
      <c r="FH465" s="49"/>
      <c r="FI465" s="49"/>
      <c r="FJ465" s="14"/>
      <c r="FK465" s="42"/>
      <c r="FL465" s="42"/>
      <c r="FM465" s="42"/>
      <c r="FN465" s="42"/>
      <c r="FO465" s="42"/>
      <c r="FP465" s="42"/>
      <c r="FQ465" s="42"/>
      <c r="FR465" s="42"/>
      <c r="FS465" s="42"/>
      <c r="FT465" s="42"/>
      <c r="FU465" s="42"/>
      <c r="FV465" s="42"/>
      <c r="FW465" s="42"/>
      <c r="FX465" s="42"/>
      <c r="FY465" s="42"/>
      <c r="FZ465" s="44">
        <v>463</v>
      </c>
      <c r="GA465" s="44" t="str">
        <f t="shared" si="1332"/>
        <v>EIBCADLK</v>
      </c>
      <c r="GB465" s="44" t="s">
        <v>148</v>
      </c>
      <c r="GC465" s="44" t="s">
        <v>150</v>
      </c>
      <c r="GD465" s="44" t="s">
        <v>146</v>
      </c>
      <c r="GE465" s="44" t="s">
        <v>163</v>
      </c>
      <c r="GF465" s="44" t="s">
        <v>145</v>
      </c>
      <c r="GG465" s="44" t="s">
        <v>147</v>
      </c>
      <c r="GH465" s="44" t="s">
        <v>152</v>
      </c>
      <c r="GI465" s="44" t="s">
        <v>151</v>
      </c>
      <c r="GJ465" s="100" t="str">
        <f t="shared" ref="GJ465:GQ465" si="1540">VLOOKUP(GB465,$FM$3:$FN$15,2,FALSE)</f>
        <v>Elfenbenskusten</v>
      </c>
      <c r="GK465" s="100" t="str">
        <f t="shared" si="1540"/>
        <v>Irak</v>
      </c>
      <c r="GL465" s="100" t="str">
        <f t="shared" si="1540"/>
        <v>Qatar</v>
      </c>
      <c r="GM465" s="100" t="str">
        <f t="shared" si="1540"/>
        <v>Haiti</v>
      </c>
      <c r="GN465" s="100" t="str">
        <f t="shared" si="1540"/>
        <v>Sydkorea</v>
      </c>
      <c r="GO465" s="100" t="str">
        <f t="shared" si="1540"/>
        <v>Australien</v>
      </c>
      <c r="GP465" s="100" t="str">
        <f t="shared" si="1540"/>
        <v>Ghana</v>
      </c>
      <c r="GQ465" s="100" t="str">
        <f t="shared" si="1540"/>
        <v>Uzbekistan</v>
      </c>
      <c r="GR465" s="42" t="str">
        <f t="shared" si="1334"/>
        <v/>
      </c>
      <c r="GS465" s="42"/>
      <c r="GT465" s="42"/>
      <c r="GU465" s="42"/>
      <c r="GV465" s="42"/>
      <c r="GW465" s="42"/>
      <c r="GX465" s="42"/>
    </row>
    <row r="466" spans="1:206" ht="14.25" customHeight="1" x14ac:dyDescent="0.35">
      <c r="A466" s="42"/>
      <c r="B466" s="43"/>
      <c r="C466" s="43"/>
      <c r="D466" s="43"/>
      <c r="E466" s="44"/>
      <c r="F466" s="43"/>
      <c r="G466" s="44"/>
      <c r="H466" s="44"/>
      <c r="I466" s="44"/>
      <c r="J466" s="57"/>
      <c r="K466" s="58"/>
      <c r="L466" s="158"/>
      <c r="M466" s="46"/>
      <c r="N466" s="46"/>
      <c r="O466" s="42"/>
      <c r="P466" s="42"/>
      <c r="Q466" s="42"/>
      <c r="R466" s="42"/>
      <c r="S466" s="42"/>
      <c r="T466" s="42"/>
      <c r="U466" s="42"/>
      <c r="V466" s="43"/>
      <c r="W466" s="42"/>
      <c r="X466" s="44"/>
      <c r="Y466" s="44"/>
      <c r="Z466" s="44"/>
      <c r="AA466" s="44"/>
      <c r="AB466" s="47"/>
      <c r="AC466" s="48"/>
      <c r="AD466" s="42"/>
      <c r="AE466" s="14"/>
      <c r="AF466" s="14"/>
      <c r="AG466" s="14"/>
      <c r="AH466" s="14"/>
      <c r="AI466" s="44"/>
      <c r="AJ466" s="44"/>
      <c r="AK466" s="44"/>
      <c r="AL466" s="57"/>
      <c r="AM466" s="58"/>
      <c r="AN466" s="49"/>
      <c r="AO466" s="49"/>
      <c r="AP466" s="49"/>
      <c r="AQ466" s="49"/>
      <c r="AR466" s="49"/>
      <c r="AS466" s="49"/>
      <c r="AT466" s="49"/>
      <c r="AU466" s="49"/>
      <c r="AV466" s="49"/>
      <c r="AW466" s="49"/>
      <c r="AX466" s="49"/>
      <c r="AY466" s="49"/>
      <c r="AZ466" s="49"/>
      <c r="BA466" s="49"/>
      <c r="BB466" s="49"/>
      <c r="BC466" s="49"/>
      <c r="BD466" s="49"/>
      <c r="BE466" s="49"/>
      <c r="BF466" s="49"/>
      <c r="BG466" s="49"/>
      <c r="BH466" s="49"/>
      <c r="BI466" s="49"/>
      <c r="BJ466" s="49"/>
      <c r="BK466" s="49"/>
      <c r="BL466" s="49"/>
      <c r="BM466" s="49"/>
      <c r="BN466" s="49"/>
      <c r="BO466" s="49"/>
      <c r="BP466" s="49"/>
      <c r="BQ466" s="49"/>
      <c r="BR466" s="14"/>
      <c r="BS466" s="14"/>
      <c r="BT466" s="14"/>
      <c r="BU466" s="49"/>
      <c r="BV466" s="49"/>
      <c r="BW466" s="49"/>
      <c r="BX466" s="49"/>
      <c r="BY466" s="49"/>
      <c r="BZ466" s="49"/>
      <c r="CA466" s="49"/>
      <c r="CB466" s="14"/>
      <c r="CC466" s="49"/>
      <c r="CD466" s="49"/>
      <c r="CE466" s="14"/>
      <c r="CF466" s="14"/>
      <c r="CG466" s="49"/>
      <c r="CH466" s="49"/>
      <c r="CI466" s="49"/>
      <c r="CJ466" s="49"/>
      <c r="CK466" s="49"/>
      <c r="CL466" s="49"/>
      <c r="CM466" s="49"/>
      <c r="CN466" s="49"/>
      <c r="CO466" s="49"/>
      <c r="CP466" s="49"/>
      <c r="CQ466" s="49"/>
      <c r="CR466" s="49"/>
      <c r="CS466" s="49"/>
      <c r="CT466" s="49"/>
      <c r="CU466" s="49"/>
      <c r="CV466" s="49"/>
      <c r="CW466" s="49"/>
      <c r="CX466" s="49"/>
      <c r="CY466" s="14"/>
      <c r="CZ466" s="14"/>
      <c r="DA466" s="49"/>
      <c r="DB466" s="49"/>
      <c r="DC466" s="49"/>
      <c r="DD466" s="49"/>
      <c r="DE466" s="49"/>
      <c r="DF466" s="49"/>
      <c r="DG466" s="49"/>
      <c r="DH466" s="49"/>
      <c r="DI466" s="49"/>
      <c r="DJ466" s="14"/>
      <c r="DK466" s="14"/>
      <c r="DL466" s="14"/>
      <c r="DM466" s="14"/>
      <c r="DN466" s="14"/>
      <c r="DO466" s="14"/>
      <c r="DP466" s="14"/>
      <c r="DQ466" s="14"/>
      <c r="DR466" s="14"/>
      <c r="DS466" s="14"/>
      <c r="DT466" s="49"/>
      <c r="DU466" s="49"/>
      <c r="DV466" s="49"/>
      <c r="DW466" s="49"/>
      <c r="DX466" s="49"/>
      <c r="DY466" s="49"/>
      <c r="DZ466" s="49"/>
      <c r="EA466" s="49"/>
      <c r="EB466" s="49"/>
      <c r="EC466" s="49"/>
      <c r="ED466" s="49"/>
      <c r="EE466" s="49"/>
      <c r="EF466" s="49"/>
      <c r="EG466" s="49"/>
      <c r="EH466" s="49"/>
      <c r="EI466" s="49"/>
      <c r="EJ466" s="49"/>
      <c r="EK466" s="49"/>
      <c r="EL466" s="49"/>
      <c r="EM466" s="14"/>
      <c r="EN466" s="49"/>
      <c r="EO466" s="49"/>
      <c r="EP466" s="49"/>
      <c r="EQ466" s="49"/>
      <c r="ER466" s="49"/>
      <c r="ES466" s="49"/>
      <c r="ET466" s="49"/>
      <c r="EU466" s="49"/>
      <c r="EV466" s="49"/>
      <c r="EW466" s="49"/>
      <c r="EX466" s="49"/>
      <c r="EY466" s="49"/>
      <c r="EZ466" s="49"/>
      <c r="FA466" s="49"/>
      <c r="FB466" s="49"/>
      <c r="FC466" s="49"/>
      <c r="FD466" s="49"/>
      <c r="FE466" s="49"/>
      <c r="FF466" s="49"/>
      <c r="FG466" s="14"/>
      <c r="FH466" s="49"/>
      <c r="FI466" s="49"/>
      <c r="FJ466" s="14"/>
      <c r="FK466" s="42"/>
      <c r="FL466" s="42"/>
      <c r="FM466" s="42"/>
      <c r="FN466" s="42"/>
      <c r="FO466" s="42"/>
      <c r="FP466" s="42"/>
      <c r="FQ466" s="42"/>
      <c r="FR466" s="42"/>
      <c r="FS466" s="42"/>
      <c r="FT466" s="42"/>
      <c r="FU466" s="42"/>
      <c r="FV466" s="42"/>
      <c r="FW466" s="42"/>
      <c r="FX466" s="42"/>
      <c r="FY466" s="42"/>
      <c r="FZ466" s="44">
        <v>464</v>
      </c>
      <c r="GA466" s="44" t="str">
        <f t="shared" si="1332"/>
        <v>EJBCADLI</v>
      </c>
      <c r="GB466" s="44" t="s">
        <v>148</v>
      </c>
      <c r="GC466" s="44" t="s">
        <v>159</v>
      </c>
      <c r="GD466" s="44" t="s">
        <v>146</v>
      </c>
      <c r="GE466" s="44" t="s">
        <v>163</v>
      </c>
      <c r="GF466" s="44" t="s">
        <v>145</v>
      </c>
      <c r="GG466" s="44" t="s">
        <v>147</v>
      </c>
      <c r="GH466" s="44" t="s">
        <v>152</v>
      </c>
      <c r="GI466" s="44" t="s">
        <v>150</v>
      </c>
      <c r="GJ466" s="100" t="str">
        <f t="shared" ref="GJ466:GQ466" si="1541">VLOOKUP(GB466,$FM$3:$FN$15,2,FALSE)</f>
        <v>Elfenbenskusten</v>
      </c>
      <c r="GK466" s="100" t="str">
        <f t="shared" si="1541"/>
        <v>Österrike</v>
      </c>
      <c r="GL466" s="100" t="str">
        <f t="shared" si="1541"/>
        <v>Qatar</v>
      </c>
      <c r="GM466" s="100" t="str">
        <f t="shared" si="1541"/>
        <v>Haiti</v>
      </c>
      <c r="GN466" s="100" t="str">
        <f t="shared" si="1541"/>
        <v>Sydkorea</v>
      </c>
      <c r="GO466" s="100" t="str">
        <f t="shared" si="1541"/>
        <v>Australien</v>
      </c>
      <c r="GP466" s="100" t="str">
        <f t="shared" si="1541"/>
        <v>Ghana</v>
      </c>
      <c r="GQ466" s="100" t="str">
        <f t="shared" si="1541"/>
        <v>Irak</v>
      </c>
      <c r="GR466" s="42" t="str">
        <f t="shared" si="1334"/>
        <v/>
      </c>
      <c r="GS466" s="42"/>
      <c r="GT466" s="42"/>
      <c r="GU466" s="42"/>
      <c r="GV466" s="42"/>
      <c r="GW466" s="42"/>
      <c r="GX466" s="42"/>
    </row>
    <row r="467" spans="1:206" ht="14.25" customHeight="1" x14ac:dyDescent="0.35">
      <c r="A467" s="42"/>
      <c r="B467" s="43"/>
      <c r="C467" s="43"/>
      <c r="D467" s="43"/>
      <c r="E467" s="44"/>
      <c r="F467" s="43"/>
      <c r="G467" s="44"/>
      <c r="H467" s="44"/>
      <c r="I467" s="44"/>
      <c r="J467" s="57"/>
      <c r="K467" s="58"/>
      <c r="L467" s="158"/>
      <c r="M467" s="46"/>
      <c r="N467" s="46"/>
      <c r="O467" s="42"/>
      <c r="P467" s="42"/>
      <c r="Q467" s="42"/>
      <c r="R467" s="42"/>
      <c r="S467" s="42"/>
      <c r="T467" s="42"/>
      <c r="U467" s="42"/>
      <c r="V467" s="43"/>
      <c r="W467" s="42"/>
      <c r="X467" s="44"/>
      <c r="Y467" s="44"/>
      <c r="Z467" s="44"/>
      <c r="AA467" s="44"/>
      <c r="AB467" s="47"/>
      <c r="AC467" s="48"/>
      <c r="AD467" s="42"/>
      <c r="AE467" s="14"/>
      <c r="AF467" s="14"/>
      <c r="AG467" s="14"/>
      <c r="AH467" s="14"/>
      <c r="AI467" s="44"/>
      <c r="AJ467" s="44"/>
      <c r="AK467" s="44"/>
      <c r="AL467" s="57"/>
      <c r="AM467" s="58"/>
      <c r="AN467" s="49"/>
      <c r="AO467" s="49"/>
      <c r="AP467" s="49"/>
      <c r="AQ467" s="49"/>
      <c r="AR467" s="49"/>
      <c r="AS467" s="49"/>
      <c r="AT467" s="49"/>
      <c r="AU467" s="49"/>
      <c r="AV467" s="49"/>
      <c r="AW467" s="49"/>
      <c r="AX467" s="49"/>
      <c r="AY467" s="49"/>
      <c r="AZ467" s="49"/>
      <c r="BA467" s="49"/>
      <c r="BB467" s="49"/>
      <c r="BC467" s="49"/>
      <c r="BD467" s="49"/>
      <c r="BE467" s="49"/>
      <c r="BF467" s="49"/>
      <c r="BG467" s="49"/>
      <c r="BH467" s="49"/>
      <c r="BI467" s="49"/>
      <c r="BJ467" s="49"/>
      <c r="BK467" s="49"/>
      <c r="BL467" s="49"/>
      <c r="BM467" s="49"/>
      <c r="BN467" s="49"/>
      <c r="BO467" s="49"/>
      <c r="BP467" s="49"/>
      <c r="BQ467" s="49"/>
      <c r="BR467" s="14"/>
      <c r="BS467" s="14"/>
      <c r="BT467" s="14"/>
      <c r="BU467" s="49"/>
      <c r="BV467" s="49"/>
      <c r="BW467" s="49"/>
      <c r="BX467" s="49"/>
      <c r="BY467" s="49"/>
      <c r="BZ467" s="49"/>
      <c r="CA467" s="49"/>
      <c r="CB467" s="14"/>
      <c r="CC467" s="49"/>
      <c r="CD467" s="49"/>
      <c r="CE467" s="14"/>
      <c r="CF467" s="14"/>
      <c r="CG467" s="49"/>
      <c r="CH467" s="49"/>
      <c r="CI467" s="49"/>
      <c r="CJ467" s="49"/>
      <c r="CK467" s="49"/>
      <c r="CL467" s="49"/>
      <c r="CM467" s="49"/>
      <c r="CN467" s="49"/>
      <c r="CO467" s="49"/>
      <c r="CP467" s="49"/>
      <c r="CQ467" s="49"/>
      <c r="CR467" s="49"/>
      <c r="CS467" s="49"/>
      <c r="CT467" s="49"/>
      <c r="CU467" s="49"/>
      <c r="CV467" s="49"/>
      <c r="CW467" s="49"/>
      <c r="CX467" s="49"/>
      <c r="CY467" s="14"/>
      <c r="CZ467" s="14"/>
      <c r="DA467" s="49"/>
      <c r="DB467" s="49"/>
      <c r="DC467" s="49"/>
      <c r="DD467" s="49"/>
      <c r="DE467" s="49"/>
      <c r="DF467" s="49"/>
      <c r="DG467" s="49"/>
      <c r="DH467" s="49"/>
      <c r="DI467" s="49"/>
      <c r="DJ467" s="14"/>
      <c r="DK467" s="14"/>
      <c r="DL467" s="14"/>
      <c r="DM467" s="14"/>
      <c r="DN467" s="14"/>
      <c r="DO467" s="14"/>
      <c r="DP467" s="14"/>
      <c r="DQ467" s="14"/>
      <c r="DR467" s="14"/>
      <c r="DS467" s="14"/>
      <c r="DT467" s="49"/>
      <c r="DU467" s="49"/>
      <c r="DV467" s="49"/>
      <c r="DW467" s="49"/>
      <c r="DX467" s="49"/>
      <c r="DY467" s="49"/>
      <c r="DZ467" s="49"/>
      <c r="EA467" s="49"/>
      <c r="EB467" s="49"/>
      <c r="EC467" s="49"/>
      <c r="ED467" s="49"/>
      <c r="EE467" s="49"/>
      <c r="EF467" s="49"/>
      <c r="EG467" s="49"/>
      <c r="EH467" s="49"/>
      <c r="EI467" s="49"/>
      <c r="EJ467" s="49"/>
      <c r="EK467" s="49"/>
      <c r="EL467" s="49"/>
      <c r="EM467" s="14"/>
      <c r="EN467" s="49"/>
      <c r="EO467" s="49"/>
      <c r="EP467" s="49"/>
      <c r="EQ467" s="49"/>
      <c r="ER467" s="49"/>
      <c r="ES467" s="49"/>
      <c r="ET467" s="49"/>
      <c r="EU467" s="49"/>
      <c r="EV467" s="49"/>
      <c r="EW467" s="49"/>
      <c r="EX467" s="49"/>
      <c r="EY467" s="49"/>
      <c r="EZ467" s="49"/>
      <c r="FA467" s="49"/>
      <c r="FB467" s="49"/>
      <c r="FC467" s="49"/>
      <c r="FD467" s="49"/>
      <c r="FE467" s="49"/>
      <c r="FF467" s="49"/>
      <c r="FG467" s="14"/>
      <c r="FH467" s="49"/>
      <c r="FI467" s="49"/>
      <c r="FJ467" s="14"/>
      <c r="FK467" s="42"/>
      <c r="FL467" s="42"/>
      <c r="FM467" s="42"/>
      <c r="FN467" s="42"/>
      <c r="FO467" s="42"/>
      <c r="FP467" s="42"/>
      <c r="FQ467" s="42"/>
      <c r="FR467" s="42"/>
      <c r="FS467" s="42"/>
      <c r="FT467" s="42"/>
      <c r="FU467" s="42"/>
      <c r="FV467" s="42"/>
      <c r="FW467" s="42"/>
      <c r="FX467" s="42"/>
      <c r="FY467" s="42"/>
      <c r="FZ467" s="44">
        <v>465</v>
      </c>
      <c r="GA467" s="44" t="str">
        <f t="shared" si="1332"/>
        <v>EJBCADIK</v>
      </c>
      <c r="GB467" s="44" t="s">
        <v>148</v>
      </c>
      <c r="GC467" s="44" t="s">
        <v>159</v>
      </c>
      <c r="GD467" s="44" t="s">
        <v>146</v>
      </c>
      <c r="GE467" s="44" t="s">
        <v>163</v>
      </c>
      <c r="GF467" s="44" t="s">
        <v>145</v>
      </c>
      <c r="GG467" s="44" t="s">
        <v>147</v>
      </c>
      <c r="GH467" s="44" t="s">
        <v>150</v>
      </c>
      <c r="GI467" s="44" t="s">
        <v>151</v>
      </c>
      <c r="GJ467" s="100" t="str">
        <f t="shared" ref="GJ467:GQ467" si="1542">VLOOKUP(GB467,$FM$3:$FN$15,2,FALSE)</f>
        <v>Elfenbenskusten</v>
      </c>
      <c r="GK467" s="100" t="str">
        <f t="shared" si="1542"/>
        <v>Österrike</v>
      </c>
      <c r="GL467" s="100" t="str">
        <f t="shared" si="1542"/>
        <v>Qatar</v>
      </c>
      <c r="GM467" s="100" t="str">
        <f t="shared" si="1542"/>
        <v>Haiti</v>
      </c>
      <c r="GN467" s="100" t="str">
        <f t="shared" si="1542"/>
        <v>Sydkorea</v>
      </c>
      <c r="GO467" s="100" t="str">
        <f t="shared" si="1542"/>
        <v>Australien</v>
      </c>
      <c r="GP467" s="100" t="str">
        <f t="shared" si="1542"/>
        <v>Irak</v>
      </c>
      <c r="GQ467" s="100" t="str">
        <f t="shared" si="1542"/>
        <v>Uzbekistan</v>
      </c>
      <c r="GR467" s="42" t="str">
        <f t="shared" si="1334"/>
        <v/>
      </c>
      <c r="GS467" s="42"/>
      <c r="GT467" s="42"/>
      <c r="GU467" s="42"/>
      <c r="GV467" s="42"/>
      <c r="GW467" s="42"/>
      <c r="GX467" s="42"/>
    </row>
    <row r="468" spans="1:206" ht="14.25" customHeight="1" x14ac:dyDescent="0.35">
      <c r="A468" s="42"/>
      <c r="B468" s="43"/>
      <c r="C468" s="43"/>
      <c r="D468" s="43"/>
      <c r="E468" s="44"/>
      <c r="F468" s="43"/>
      <c r="G468" s="44"/>
      <c r="H468" s="44"/>
      <c r="I468" s="44"/>
      <c r="J468" s="57"/>
      <c r="K468" s="58"/>
      <c r="L468" s="158"/>
      <c r="M468" s="46"/>
      <c r="N468" s="46"/>
      <c r="O468" s="42"/>
      <c r="P468" s="42"/>
      <c r="Q468" s="42"/>
      <c r="R468" s="42"/>
      <c r="S468" s="42"/>
      <c r="T468" s="42"/>
      <c r="U468" s="42"/>
      <c r="V468" s="43"/>
      <c r="W468" s="42"/>
      <c r="X468" s="44"/>
      <c r="Y468" s="44"/>
      <c r="Z468" s="44"/>
      <c r="AA468" s="44"/>
      <c r="AB468" s="47"/>
      <c r="AC468" s="48"/>
      <c r="AD468" s="42"/>
      <c r="AE468" s="14"/>
      <c r="AF468" s="14"/>
      <c r="AG468" s="14"/>
      <c r="AH468" s="14"/>
      <c r="AI468" s="44"/>
      <c r="AJ468" s="44"/>
      <c r="AK468" s="44"/>
      <c r="AL468" s="57"/>
      <c r="AM468" s="58"/>
      <c r="AN468" s="49"/>
      <c r="AO468" s="49"/>
      <c r="AP468" s="49"/>
      <c r="AQ468" s="49"/>
      <c r="AR468" s="49"/>
      <c r="AS468" s="49"/>
      <c r="AT468" s="49"/>
      <c r="AU468" s="49"/>
      <c r="AV468" s="49"/>
      <c r="AW468" s="49"/>
      <c r="AX468" s="49"/>
      <c r="AY468" s="49"/>
      <c r="AZ468" s="49"/>
      <c r="BA468" s="49"/>
      <c r="BB468" s="49"/>
      <c r="BC468" s="49"/>
      <c r="BD468" s="49"/>
      <c r="BE468" s="49"/>
      <c r="BF468" s="49"/>
      <c r="BG468" s="49"/>
      <c r="BH468" s="49"/>
      <c r="BI468" s="49"/>
      <c r="BJ468" s="49"/>
      <c r="BK468" s="49"/>
      <c r="BL468" s="49"/>
      <c r="BM468" s="49"/>
      <c r="BN468" s="49"/>
      <c r="BO468" s="49"/>
      <c r="BP468" s="49"/>
      <c r="BQ468" s="49"/>
      <c r="BR468" s="14"/>
      <c r="BS468" s="14"/>
      <c r="BT468" s="14"/>
      <c r="BU468" s="49"/>
      <c r="BV468" s="49"/>
      <c r="BW468" s="49"/>
      <c r="BX468" s="49"/>
      <c r="BY468" s="49"/>
      <c r="BZ468" s="49"/>
      <c r="CA468" s="49"/>
      <c r="CB468" s="14"/>
      <c r="CC468" s="49"/>
      <c r="CD468" s="49"/>
      <c r="CE468" s="14"/>
      <c r="CF468" s="14"/>
      <c r="CG468" s="49"/>
      <c r="CH468" s="49"/>
      <c r="CI468" s="49"/>
      <c r="CJ468" s="49"/>
      <c r="CK468" s="49"/>
      <c r="CL468" s="49"/>
      <c r="CM468" s="49"/>
      <c r="CN468" s="49"/>
      <c r="CO468" s="49"/>
      <c r="CP468" s="49"/>
      <c r="CQ468" s="49"/>
      <c r="CR468" s="49"/>
      <c r="CS468" s="49"/>
      <c r="CT468" s="49"/>
      <c r="CU468" s="49"/>
      <c r="CV468" s="49"/>
      <c r="CW468" s="49"/>
      <c r="CX468" s="49"/>
      <c r="CY468" s="14"/>
      <c r="CZ468" s="14"/>
      <c r="DA468" s="49"/>
      <c r="DB468" s="49"/>
      <c r="DC468" s="49"/>
      <c r="DD468" s="49"/>
      <c r="DE468" s="49"/>
      <c r="DF468" s="49"/>
      <c r="DG468" s="49"/>
      <c r="DH468" s="49"/>
      <c r="DI468" s="49"/>
      <c r="DJ468" s="14"/>
      <c r="DK468" s="14"/>
      <c r="DL468" s="14"/>
      <c r="DM468" s="14"/>
      <c r="DN468" s="14"/>
      <c r="DO468" s="14"/>
      <c r="DP468" s="14"/>
      <c r="DQ468" s="14"/>
      <c r="DR468" s="14"/>
      <c r="DS468" s="14"/>
      <c r="DT468" s="49"/>
      <c r="DU468" s="49"/>
      <c r="DV468" s="49"/>
      <c r="DW468" s="49"/>
      <c r="DX468" s="49"/>
      <c r="DY468" s="49"/>
      <c r="DZ468" s="49"/>
      <c r="EA468" s="49"/>
      <c r="EB468" s="49"/>
      <c r="EC468" s="49"/>
      <c r="ED468" s="49"/>
      <c r="EE468" s="49"/>
      <c r="EF468" s="49"/>
      <c r="EG468" s="49"/>
      <c r="EH468" s="49"/>
      <c r="EI468" s="49"/>
      <c r="EJ468" s="49"/>
      <c r="EK468" s="49"/>
      <c r="EL468" s="49"/>
      <c r="EM468" s="14"/>
      <c r="EN468" s="49"/>
      <c r="EO468" s="49"/>
      <c r="EP468" s="49"/>
      <c r="EQ468" s="49"/>
      <c r="ER468" s="49"/>
      <c r="ES468" s="49"/>
      <c r="ET468" s="49"/>
      <c r="EU468" s="49"/>
      <c r="EV468" s="49"/>
      <c r="EW468" s="49"/>
      <c r="EX468" s="49"/>
      <c r="EY468" s="49"/>
      <c r="EZ468" s="49"/>
      <c r="FA468" s="49"/>
      <c r="FB468" s="49"/>
      <c r="FC468" s="49"/>
      <c r="FD468" s="49"/>
      <c r="FE468" s="49"/>
      <c r="FF468" s="49"/>
      <c r="FG468" s="14"/>
      <c r="FH468" s="49"/>
      <c r="FI468" s="49"/>
      <c r="FJ468" s="14"/>
      <c r="FK468" s="42"/>
      <c r="FL468" s="42"/>
      <c r="FM468" s="42"/>
      <c r="FN468" s="42"/>
      <c r="FO468" s="42"/>
      <c r="FP468" s="42"/>
      <c r="FQ468" s="42"/>
      <c r="FR468" s="42"/>
      <c r="FS468" s="42"/>
      <c r="FT468" s="42"/>
      <c r="FU468" s="42"/>
      <c r="FV468" s="42"/>
      <c r="FW468" s="42"/>
      <c r="FX468" s="42"/>
      <c r="FY468" s="42"/>
      <c r="FZ468" s="44">
        <v>466</v>
      </c>
      <c r="GA468" s="44" t="str">
        <f t="shared" si="1332"/>
        <v>HEBCADLK</v>
      </c>
      <c r="GB468" s="44" t="s">
        <v>160</v>
      </c>
      <c r="GC468" s="44" t="s">
        <v>148</v>
      </c>
      <c r="GD468" s="44" t="s">
        <v>146</v>
      </c>
      <c r="GE468" s="44" t="s">
        <v>163</v>
      </c>
      <c r="GF468" s="44" t="s">
        <v>145</v>
      </c>
      <c r="GG468" s="44" t="s">
        <v>147</v>
      </c>
      <c r="GH468" s="44" t="s">
        <v>152</v>
      </c>
      <c r="GI468" s="44" t="s">
        <v>151</v>
      </c>
      <c r="GJ468" s="100" t="str">
        <f t="shared" ref="GJ468:GQ468" si="1543">VLOOKUP(GB468,$FM$3:$FN$15,2,FALSE)</f>
        <v>Saudiarabien</v>
      </c>
      <c r="GK468" s="100" t="str">
        <f t="shared" si="1543"/>
        <v>Elfenbenskusten</v>
      </c>
      <c r="GL468" s="100" t="str">
        <f t="shared" si="1543"/>
        <v>Qatar</v>
      </c>
      <c r="GM468" s="100" t="str">
        <f t="shared" si="1543"/>
        <v>Haiti</v>
      </c>
      <c r="GN468" s="100" t="str">
        <f t="shared" si="1543"/>
        <v>Sydkorea</v>
      </c>
      <c r="GO468" s="100" t="str">
        <f t="shared" si="1543"/>
        <v>Australien</v>
      </c>
      <c r="GP468" s="100" t="str">
        <f t="shared" si="1543"/>
        <v>Ghana</v>
      </c>
      <c r="GQ468" s="100" t="str">
        <f t="shared" si="1543"/>
        <v>Uzbekistan</v>
      </c>
      <c r="GR468" s="42" t="str">
        <f t="shared" si="1334"/>
        <v/>
      </c>
      <c r="GS468" s="42"/>
      <c r="GT468" s="42"/>
      <c r="GU468" s="42"/>
      <c r="GV468" s="42"/>
      <c r="GW468" s="42"/>
      <c r="GX468" s="42"/>
    </row>
    <row r="469" spans="1:206" ht="14.25" customHeight="1" x14ac:dyDescent="0.35">
      <c r="A469" s="42"/>
      <c r="B469" s="43"/>
      <c r="C469" s="43"/>
      <c r="D469" s="43"/>
      <c r="E469" s="44"/>
      <c r="F469" s="43"/>
      <c r="G469" s="44"/>
      <c r="H469" s="44"/>
      <c r="I469" s="44"/>
      <c r="J469" s="57"/>
      <c r="K469" s="58"/>
      <c r="L469" s="158"/>
      <c r="M469" s="46"/>
      <c r="N469" s="46"/>
      <c r="O469" s="42"/>
      <c r="P469" s="42"/>
      <c r="Q469" s="42"/>
      <c r="R469" s="42"/>
      <c r="S469" s="42"/>
      <c r="T469" s="42"/>
      <c r="U469" s="42"/>
      <c r="V469" s="43"/>
      <c r="W469" s="42"/>
      <c r="X469" s="44"/>
      <c r="Y469" s="44"/>
      <c r="Z469" s="44"/>
      <c r="AA469" s="44"/>
      <c r="AB469" s="47"/>
      <c r="AC469" s="48"/>
      <c r="AD469" s="42"/>
      <c r="AE469" s="14"/>
      <c r="AF469" s="14"/>
      <c r="AG469" s="14"/>
      <c r="AH469" s="14"/>
      <c r="AI469" s="44"/>
      <c r="AJ469" s="44"/>
      <c r="AK469" s="44"/>
      <c r="AL469" s="57"/>
      <c r="AM469" s="58"/>
      <c r="AN469" s="49"/>
      <c r="AO469" s="49"/>
      <c r="AP469" s="49"/>
      <c r="AQ469" s="49"/>
      <c r="AR469" s="49"/>
      <c r="AS469" s="49"/>
      <c r="AT469" s="49"/>
      <c r="AU469" s="49"/>
      <c r="AV469" s="49"/>
      <c r="AW469" s="49"/>
      <c r="AX469" s="49"/>
      <c r="AY469" s="49"/>
      <c r="AZ469" s="49"/>
      <c r="BA469" s="49"/>
      <c r="BB469" s="49"/>
      <c r="BC469" s="49"/>
      <c r="BD469" s="49"/>
      <c r="BE469" s="49"/>
      <c r="BF469" s="49"/>
      <c r="BG469" s="49"/>
      <c r="BH469" s="49"/>
      <c r="BI469" s="49"/>
      <c r="BJ469" s="49"/>
      <c r="BK469" s="49"/>
      <c r="BL469" s="49"/>
      <c r="BM469" s="49"/>
      <c r="BN469" s="49"/>
      <c r="BO469" s="49"/>
      <c r="BP469" s="49"/>
      <c r="BQ469" s="49"/>
      <c r="BR469" s="14"/>
      <c r="BS469" s="14"/>
      <c r="BT469" s="14"/>
      <c r="BU469" s="49"/>
      <c r="BV469" s="49"/>
      <c r="BW469" s="49"/>
      <c r="BX469" s="49"/>
      <c r="BY469" s="49"/>
      <c r="BZ469" s="49"/>
      <c r="CA469" s="49"/>
      <c r="CB469" s="14"/>
      <c r="CC469" s="49"/>
      <c r="CD469" s="49"/>
      <c r="CE469" s="14"/>
      <c r="CF469" s="14"/>
      <c r="CG469" s="49"/>
      <c r="CH469" s="49"/>
      <c r="CI469" s="49"/>
      <c r="CJ469" s="49"/>
      <c r="CK469" s="49"/>
      <c r="CL469" s="49"/>
      <c r="CM469" s="49"/>
      <c r="CN469" s="49"/>
      <c r="CO469" s="49"/>
      <c r="CP469" s="49"/>
      <c r="CQ469" s="49"/>
      <c r="CR469" s="49"/>
      <c r="CS469" s="49"/>
      <c r="CT469" s="49"/>
      <c r="CU469" s="49"/>
      <c r="CV469" s="49"/>
      <c r="CW469" s="49"/>
      <c r="CX469" s="49"/>
      <c r="CY469" s="14"/>
      <c r="CZ469" s="14"/>
      <c r="DA469" s="49"/>
      <c r="DB469" s="49"/>
      <c r="DC469" s="49"/>
      <c r="DD469" s="49"/>
      <c r="DE469" s="49"/>
      <c r="DF469" s="49"/>
      <c r="DG469" s="49"/>
      <c r="DH469" s="49"/>
      <c r="DI469" s="49"/>
      <c r="DJ469" s="14"/>
      <c r="DK469" s="14"/>
      <c r="DL469" s="14"/>
      <c r="DM469" s="14"/>
      <c r="DN469" s="14"/>
      <c r="DO469" s="14"/>
      <c r="DP469" s="14"/>
      <c r="DQ469" s="14"/>
      <c r="DR469" s="14"/>
      <c r="DS469" s="14"/>
      <c r="DT469" s="49"/>
      <c r="DU469" s="49"/>
      <c r="DV469" s="49"/>
      <c r="DW469" s="49"/>
      <c r="DX469" s="49"/>
      <c r="DY469" s="49"/>
      <c r="DZ469" s="49"/>
      <c r="EA469" s="49"/>
      <c r="EB469" s="49"/>
      <c r="EC469" s="49"/>
      <c r="ED469" s="49"/>
      <c r="EE469" s="49"/>
      <c r="EF469" s="49"/>
      <c r="EG469" s="49"/>
      <c r="EH469" s="49"/>
      <c r="EI469" s="49"/>
      <c r="EJ469" s="49"/>
      <c r="EK469" s="49"/>
      <c r="EL469" s="49"/>
      <c r="EM469" s="14"/>
      <c r="EN469" s="49"/>
      <c r="EO469" s="49"/>
      <c r="EP469" s="49"/>
      <c r="EQ469" s="49"/>
      <c r="ER469" s="49"/>
      <c r="ES469" s="49"/>
      <c r="ET469" s="49"/>
      <c r="EU469" s="49"/>
      <c r="EV469" s="49"/>
      <c r="EW469" s="49"/>
      <c r="EX469" s="49"/>
      <c r="EY469" s="49"/>
      <c r="EZ469" s="49"/>
      <c r="FA469" s="49"/>
      <c r="FB469" s="49"/>
      <c r="FC469" s="49"/>
      <c r="FD469" s="49"/>
      <c r="FE469" s="49"/>
      <c r="FF469" s="49"/>
      <c r="FG469" s="14"/>
      <c r="FH469" s="49"/>
      <c r="FI469" s="49"/>
      <c r="FJ469" s="14"/>
      <c r="FK469" s="42"/>
      <c r="FL469" s="42"/>
      <c r="FM469" s="42"/>
      <c r="FN469" s="42"/>
      <c r="FO469" s="42"/>
      <c r="FP469" s="42"/>
      <c r="FQ469" s="42"/>
      <c r="FR469" s="42"/>
      <c r="FS469" s="42"/>
      <c r="FT469" s="42"/>
      <c r="FU469" s="42"/>
      <c r="FV469" s="42"/>
      <c r="FW469" s="42"/>
      <c r="FX469" s="42"/>
      <c r="FY469" s="42"/>
      <c r="FZ469" s="44">
        <v>467</v>
      </c>
      <c r="GA469" s="44" t="str">
        <f t="shared" si="1332"/>
        <v>HJBCADLE</v>
      </c>
      <c r="GB469" s="44" t="s">
        <v>160</v>
      </c>
      <c r="GC469" s="44" t="s">
        <v>159</v>
      </c>
      <c r="GD469" s="44" t="s">
        <v>146</v>
      </c>
      <c r="GE469" s="44" t="s">
        <v>163</v>
      </c>
      <c r="GF469" s="44" t="s">
        <v>145</v>
      </c>
      <c r="GG469" s="44" t="s">
        <v>147</v>
      </c>
      <c r="GH469" s="44" t="s">
        <v>152</v>
      </c>
      <c r="GI469" s="44" t="s">
        <v>148</v>
      </c>
      <c r="GJ469" s="100" t="str">
        <f t="shared" ref="GJ469:GQ469" si="1544">VLOOKUP(GB469,$FM$3:$FN$15,2,FALSE)</f>
        <v>Saudiarabien</v>
      </c>
      <c r="GK469" s="100" t="str">
        <f t="shared" si="1544"/>
        <v>Österrike</v>
      </c>
      <c r="GL469" s="100" t="str">
        <f t="shared" si="1544"/>
        <v>Qatar</v>
      </c>
      <c r="GM469" s="100" t="str">
        <f t="shared" si="1544"/>
        <v>Haiti</v>
      </c>
      <c r="GN469" s="100" t="str">
        <f t="shared" si="1544"/>
        <v>Sydkorea</v>
      </c>
      <c r="GO469" s="100" t="str">
        <f t="shared" si="1544"/>
        <v>Australien</v>
      </c>
      <c r="GP469" s="100" t="str">
        <f t="shared" si="1544"/>
        <v>Ghana</v>
      </c>
      <c r="GQ469" s="100" t="str">
        <f t="shared" si="1544"/>
        <v>Elfenbenskusten</v>
      </c>
      <c r="GR469" s="42" t="str">
        <f t="shared" si="1334"/>
        <v/>
      </c>
      <c r="GS469" s="42"/>
      <c r="GT469" s="42"/>
      <c r="GU469" s="42"/>
      <c r="GV469" s="42"/>
      <c r="GW469" s="42"/>
      <c r="GX469" s="42"/>
    </row>
    <row r="470" spans="1:206" ht="14.25" customHeight="1" x14ac:dyDescent="0.35">
      <c r="A470" s="42"/>
      <c r="B470" s="43"/>
      <c r="C470" s="43"/>
      <c r="D470" s="43"/>
      <c r="E470" s="44"/>
      <c r="F470" s="43"/>
      <c r="G470" s="44"/>
      <c r="H470" s="44"/>
      <c r="I470" s="44"/>
      <c r="J470" s="57"/>
      <c r="K470" s="58"/>
      <c r="L470" s="158"/>
      <c r="M470" s="46"/>
      <c r="N470" s="46"/>
      <c r="O470" s="42"/>
      <c r="P470" s="42"/>
      <c r="Q470" s="42"/>
      <c r="R470" s="42"/>
      <c r="S470" s="42"/>
      <c r="T470" s="42"/>
      <c r="U470" s="42"/>
      <c r="V470" s="43"/>
      <c r="W470" s="42"/>
      <c r="X470" s="44"/>
      <c r="Y470" s="44"/>
      <c r="Z470" s="44"/>
      <c r="AA470" s="44"/>
      <c r="AB470" s="47"/>
      <c r="AC470" s="48"/>
      <c r="AD470" s="42"/>
      <c r="AE470" s="14"/>
      <c r="AF470" s="14"/>
      <c r="AG470" s="14"/>
      <c r="AH470" s="14"/>
      <c r="AI470" s="44"/>
      <c r="AJ470" s="44"/>
      <c r="AK470" s="44"/>
      <c r="AL470" s="57"/>
      <c r="AM470" s="58"/>
      <c r="AN470" s="49"/>
      <c r="AO470" s="49"/>
      <c r="AP470" s="49"/>
      <c r="AQ470" s="49"/>
      <c r="AR470" s="49"/>
      <c r="AS470" s="49"/>
      <c r="AT470" s="49"/>
      <c r="AU470" s="49"/>
      <c r="AV470" s="49"/>
      <c r="AW470" s="49"/>
      <c r="AX470" s="49"/>
      <c r="AY470" s="49"/>
      <c r="AZ470" s="49"/>
      <c r="BA470" s="49"/>
      <c r="BB470" s="49"/>
      <c r="BC470" s="49"/>
      <c r="BD470" s="49"/>
      <c r="BE470" s="49"/>
      <c r="BF470" s="49"/>
      <c r="BG470" s="49"/>
      <c r="BH470" s="49"/>
      <c r="BI470" s="49"/>
      <c r="BJ470" s="49"/>
      <c r="BK470" s="49"/>
      <c r="BL470" s="49"/>
      <c r="BM470" s="49"/>
      <c r="BN470" s="49"/>
      <c r="BO470" s="49"/>
      <c r="BP470" s="49"/>
      <c r="BQ470" s="49"/>
      <c r="BR470" s="14"/>
      <c r="BS470" s="14"/>
      <c r="BT470" s="14"/>
      <c r="BU470" s="49"/>
      <c r="BV470" s="49"/>
      <c r="BW470" s="49"/>
      <c r="BX470" s="49"/>
      <c r="BY470" s="49"/>
      <c r="BZ470" s="49"/>
      <c r="CA470" s="49"/>
      <c r="CB470" s="14"/>
      <c r="CC470" s="49"/>
      <c r="CD470" s="49"/>
      <c r="CE470" s="14"/>
      <c r="CF470" s="14"/>
      <c r="CG470" s="49"/>
      <c r="CH470" s="49"/>
      <c r="CI470" s="49"/>
      <c r="CJ470" s="49"/>
      <c r="CK470" s="49"/>
      <c r="CL470" s="49"/>
      <c r="CM470" s="49"/>
      <c r="CN470" s="49"/>
      <c r="CO470" s="49"/>
      <c r="CP470" s="49"/>
      <c r="CQ470" s="49"/>
      <c r="CR470" s="49"/>
      <c r="CS470" s="49"/>
      <c r="CT470" s="49"/>
      <c r="CU470" s="49"/>
      <c r="CV470" s="49"/>
      <c r="CW470" s="49"/>
      <c r="CX470" s="49"/>
      <c r="CY470" s="14"/>
      <c r="CZ470" s="14"/>
      <c r="DA470" s="49"/>
      <c r="DB470" s="49"/>
      <c r="DC470" s="49"/>
      <c r="DD470" s="49"/>
      <c r="DE470" s="49"/>
      <c r="DF470" s="49"/>
      <c r="DG470" s="49"/>
      <c r="DH470" s="49"/>
      <c r="DI470" s="49"/>
      <c r="DJ470" s="14"/>
      <c r="DK470" s="14"/>
      <c r="DL470" s="14"/>
      <c r="DM470" s="14"/>
      <c r="DN470" s="14"/>
      <c r="DO470" s="14"/>
      <c r="DP470" s="14"/>
      <c r="DQ470" s="14"/>
      <c r="DR470" s="14"/>
      <c r="DS470" s="14"/>
      <c r="DT470" s="49"/>
      <c r="DU470" s="49"/>
      <c r="DV470" s="49"/>
      <c r="DW470" s="49"/>
      <c r="DX470" s="49"/>
      <c r="DY470" s="49"/>
      <c r="DZ470" s="49"/>
      <c r="EA470" s="49"/>
      <c r="EB470" s="49"/>
      <c r="EC470" s="49"/>
      <c r="ED470" s="49"/>
      <c r="EE470" s="49"/>
      <c r="EF470" s="49"/>
      <c r="EG470" s="49"/>
      <c r="EH470" s="49"/>
      <c r="EI470" s="49"/>
      <c r="EJ470" s="49"/>
      <c r="EK470" s="49"/>
      <c r="EL470" s="49"/>
      <c r="EM470" s="14"/>
      <c r="EN470" s="49"/>
      <c r="EO470" s="49"/>
      <c r="EP470" s="49"/>
      <c r="EQ470" s="49"/>
      <c r="ER470" s="49"/>
      <c r="ES470" s="49"/>
      <c r="ET470" s="49"/>
      <c r="EU470" s="49"/>
      <c r="EV470" s="49"/>
      <c r="EW470" s="49"/>
      <c r="EX470" s="49"/>
      <c r="EY470" s="49"/>
      <c r="EZ470" s="49"/>
      <c r="FA470" s="49"/>
      <c r="FB470" s="49"/>
      <c r="FC470" s="49"/>
      <c r="FD470" s="49"/>
      <c r="FE470" s="49"/>
      <c r="FF470" s="49"/>
      <c r="FG470" s="14"/>
      <c r="FH470" s="49"/>
      <c r="FI470" s="49"/>
      <c r="FJ470" s="14"/>
      <c r="FK470" s="42"/>
      <c r="FL470" s="42"/>
      <c r="FM470" s="42"/>
      <c r="FN470" s="42"/>
      <c r="FO470" s="42"/>
      <c r="FP470" s="42"/>
      <c r="FQ470" s="42"/>
      <c r="FR470" s="42"/>
      <c r="FS470" s="42"/>
      <c r="FT470" s="42"/>
      <c r="FU470" s="42"/>
      <c r="FV470" s="42"/>
      <c r="FW470" s="42"/>
      <c r="FX470" s="42"/>
      <c r="FY470" s="42"/>
      <c r="FZ470" s="44">
        <v>468</v>
      </c>
      <c r="GA470" s="44" t="str">
        <f t="shared" si="1332"/>
        <v>HJBCADEK</v>
      </c>
      <c r="GB470" s="44" t="s">
        <v>160</v>
      </c>
      <c r="GC470" s="44" t="s">
        <v>159</v>
      </c>
      <c r="GD470" s="44" t="s">
        <v>146</v>
      </c>
      <c r="GE470" s="44" t="s">
        <v>163</v>
      </c>
      <c r="GF470" s="44" t="s">
        <v>145</v>
      </c>
      <c r="GG470" s="44" t="s">
        <v>147</v>
      </c>
      <c r="GH470" s="44" t="s">
        <v>148</v>
      </c>
      <c r="GI470" s="44" t="s">
        <v>151</v>
      </c>
      <c r="GJ470" s="100" t="str">
        <f t="shared" ref="GJ470:GQ470" si="1545">VLOOKUP(GB470,$FM$3:$FN$15,2,FALSE)</f>
        <v>Saudiarabien</v>
      </c>
      <c r="GK470" s="100" t="str">
        <f t="shared" si="1545"/>
        <v>Österrike</v>
      </c>
      <c r="GL470" s="100" t="str">
        <f t="shared" si="1545"/>
        <v>Qatar</v>
      </c>
      <c r="GM470" s="100" t="str">
        <f t="shared" si="1545"/>
        <v>Haiti</v>
      </c>
      <c r="GN470" s="100" t="str">
        <f t="shared" si="1545"/>
        <v>Sydkorea</v>
      </c>
      <c r="GO470" s="100" t="str">
        <f t="shared" si="1545"/>
        <v>Australien</v>
      </c>
      <c r="GP470" s="100" t="str">
        <f t="shared" si="1545"/>
        <v>Elfenbenskusten</v>
      </c>
      <c r="GQ470" s="100" t="str">
        <f t="shared" si="1545"/>
        <v>Uzbekistan</v>
      </c>
      <c r="GR470" s="42" t="str">
        <f t="shared" si="1334"/>
        <v/>
      </c>
      <c r="GS470" s="42"/>
      <c r="GT470" s="42"/>
      <c r="GU470" s="42"/>
      <c r="GV470" s="42"/>
      <c r="GW470" s="42"/>
      <c r="GX470" s="42"/>
    </row>
    <row r="471" spans="1:206" ht="14.25" customHeight="1" x14ac:dyDescent="0.35">
      <c r="A471" s="42"/>
      <c r="B471" s="43"/>
      <c r="C471" s="43"/>
      <c r="D471" s="43"/>
      <c r="E471" s="44"/>
      <c r="F471" s="43"/>
      <c r="G471" s="44"/>
      <c r="H471" s="44"/>
      <c r="I471" s="44"/>
      <c r="J471" s="57"/>
      <c r="K471" s="58"/>
      <c r="L471" s="158"/>
      <c r="M471" s="46"/>
      <c r="N471" s="46"/>
      <c r="O471" s="42"/>
      <c r="P471" s="42"/>
      <c r="Q471" s="42"/>
      <c r="R471" s="42"/>
      <c r="S471" s="42"/>
      <c r="T471" s="42"/>
      <c r="U471" s="42"/>
      <c r="V471" s="43"/>
      <c r="W471" s="42"/>
      <c r="X471" s="44"/>
      <c r="Y471" s="44"/>
      <c r="Z471" s="44"/>
      <c r="AA471" s="44"/>
      <c r="AB471" s="47"/>
      <c r="AC471" s="48"/>
      <c r="AD471" s="42"/>
      <c r="AE471" s="14"/>
      <c r="AF471" s="14"/>
      <c r="AG471" s="14"/>
      <c r="AH471" s="14"/>
      <c r="AI471" s="44"/>
      <c r="AJ471" s="44"/>
      <c r="AK471" s="44"/>
      <c r="AL471" s="57"/>
      <c r="AM471" s="58"/>
      <c r="AN471" s="49"/>
      <c r="AO471" s="49"/>
      <c r="AP471" s="49"/>
      <c r="AQ471" s="49"/>
      <c r="AR471" s="49"/>
      <c r="AS471" s="49"/>
      <c r="AT471" s="49"/>
      <c r="AU471" s="49"/>
      <c r="AV471" s="49"/>
      <c r="AW471" s="49"/>
      <c r="AX471" s="49"/>
      <c r="AY471" s="49"/>
      <c r="AZ471" s="49"/>
      <c r="BA471" s="49"/>
      <c r="BB471" s="49"/>
      <c r="BC471" s="49"/>
      <c r="BD471" s="49"/>
      <c r="BE471" s="49"/>
      <c r="BF471" s="49"/>
      <c r="BG471" s="49"/>
      <c r="BH471" s="49"/>
      <c r="BI471" s="49"/>
      <c r="BJ471" s="49"/>
      <c r="BK471" s="49"/>
      <c r="BL471" s="49"/>
      <c r="BM471" s="49"/>
      <c r="BN471" s="49"/>
      <c r="BO471" s="49"/>
      <c r="BP471" s="49"/>
      <c r="BQ471" s="49"/>
      <c r="BR471" s="14"/>
      <c r="BS471" s="14"/>
      <c r="BT471" s="14"/>
      <c r="BU471" s="49"/>
      <c r="BV471" s="49"/>
      <c r="BW471" s="49"/>
      <c r="BX471" s="49"/>
      <c r="BY471" s="49"/>
      <c r="BZ471" s="49"/>
      <c r="CA471" s="49"/>
      <c r="CB471" s="14"/>
      <c r="CC471" s="49"/>
      <c r="CD471" s="49"/>
      <c r="CE471" s="14"/>
      <c r="CF471" s="14"/>
      <c r="CG471" s="49"/>
      <c r="CH471" s="49"/>
      <c r="CI471" s="49"/>
      <c r="CJ471" s="49"/>
      <c r="CK471" s="49"/>
      <c r="CL471" s="49"/>
      <c r="CM471" s="49"/>
      <c r="CN471" s="49"/>
      <c r="CO471" s="49"/>
      <c r="CP471" s="49"/>
      <c r="CQ471" s="49"/>
      <c r="CR471" s="49"/>
      <c r="CS471" s="49"/>
      <c r="CT471" s="49"/>
      <c r="CU471" s="49"/>
      <c r="CV471" s="49"/>
      <c r="CW471" s="49"/>
      <c r="CX471" s="49"/>
      <c r="CY471" s="14"/>
      <c r="CZ471" s="14"/>
      <c r="DA471" s="49"/>
      <c r="DB471" s="49"/>
      <c r="DC471" s="49"/>
      <c r="DD471" s="49"/>
      <c r="DE471" s="49"/>
      <c r="DF471" s="49"/>
      <c r="DG471" s="49"/>
      <c r="DH471" s="49"/>
      <c r="DI471" s="49"/>
      <c r="DJ471" s="14"/>
      <c r="DK471" s="14"/>
      <c r="DL471" s="14"/>
      <c r="DM471" s="14"/>
      <c r="DN471" s="14"/>
      <c r="DO471" s="14"/>
      <c r="DP471" s="14"/>
      <c r="DQ471" s="14"/>
      <c r="DR471" s="14"/>
      <c r="DS471" s="14"/>
      <c r="DT471" s="49"/>
      <c r="DU471" s="49"/>
      <c r="DV471" s="49"/>
      <c r="DW471" s="49"/>
      <c r="DX471" s="49"/>
      <c r="DY471" s="49"/>
      <c r="DZ471" s="49"/>
      <c r="EA471" s="49"/>
      <c r="EB471" s="49"/>
      <c r="EC471" s="49"/>
      <c r="ED471" s="49"/>
      <c r="EE471" s="49"/>
      <c r="EF471" s="49"/>
      <c r="EG471" s="49"/>
      <c r="EH471" s="49"/>
      <c r="EI471" s="49"/>
      <c r="EJ471" s="49"/>
      <c r="EK471" s="49"/>
      <c r="EL471" s="49"/>
      <c r="EM471" s="14"/>
      <c r="EN471" s="49"/>
      <c r="EO471" s="49"/>
      <c r="EP471" s="49"/>
      <c r="EQ471" s="49"/>
      <c r="ER471" s="49"/>
      <c r="ES471" s="49"/>
      <c r="ET471" s="49"/>
      <c r="EU471" s="49"/>
      <c r="EV471" s="49"/>
      <c r="EW471" s="49"/>
      <c r="EX471" s="49"/>
      <c r="EY471" s="49"/>
      <c r="EZ471" s="49"/>
      <c r="FA471" s="49"/>
      <c r="FB471" s="49"/>
      <c r="FC471" s="49"/>
      <c r="FD471" s="49"/>
      <c r="FE471" s="49"/>
      <c r="FF471" s="49"/>
      <c r="FG471" s="14"/>
      <c r="FH471" s="49"/>
      <c r="FI471" s="49"/>
      <c r="FJ471" s="14"/>
      <c r="FK471" s="42"/>
      <c r="FL471" s="42"/>
      <c r="FM471" s="42"/>
      <c r="FN471" s="42"/>
      <c r="FO471" s="42"/>
      <c r="FP471" s="42"/>
      <c r="FQ471" s="42"/>
      <c r="FR471" s="42"/>
      <c r="FS471" s="42"/>
      <c r="FT471" s="42"/>
      <c r="FU471" s="42"/>
      <c r="FV471" s="42"/>
      <c r="FW471" s="42"/>
      <c r="FX471" s="42"/>
      <c r="FY471" s="42"/>
      <c r="FZ471" s="44">
        <v>469</v>
      </c>
      <c r="GA471" s="44" t="str">
        <f t="shared" si="1332"/>
        <v>HEBCADLI</v>
      </c>
      <c r="GB471" s="44" t="s">
        <v>160</v>
      </c>
      <c r="GC471" s="44" t="s">
        <v>148</v>
      </c>
      <c r="GD471" s="44" t="s">
        <v>146</v>
      </c>
      <c r="GE471" s="44" t="s">
        <v>163</v>
      </c>
      <c r="GF471" s="44" t="s">
        <v>145</v>
      </c>
      <c r="GG471" s="44" t="s">
        <v>147</v>
      </c>
      <c r="GH471" s="44" t="s">
        <v>152</v>
      </c>
      <c r="GI471" s="44" t="s">
        <v>150</v>
      </c>
      <c r="GJ471" s="100" t="str">
        <f t="shared" ref="GJ471:GQ471" si="1546">VLOOKUP(GB471,$FM$3:$FN$15,2,FALSE)</f>
        <v>Saudiarabien</v>
      </c>
      <c r="GK471" s="100" t="str">
        <f t="shared" si="1546"/>
        <v>Elfenbenskusten</v>
      </c>
      <c r="GL471" s="100" t="str">
        <f t="shared" si="1546"/>
        <v>Qatar</v>
      </c>
      <c r="GM471" s="100" t="str">
        <f t="shared" si="1546"/>
        <v>Haiti</v>
      </c>
      <c r="GN471" s="100" t="str">
        <f t="shared" si="1546"/>
        <v>Sydkorea</v>
      </c>
      <c r="GO471" s="100" t="str">
        <f t="shared" si="1546"/>
        <v>Australien</v>
      </c>
      <c r="GP471" s="100" t="str">
        <f t="shared" si="1546"/>
        <v>Ghana</v>
      </c>
      <c r="GQ471" s="100" t="str">
        <f t="shared" si="1546"/>
        <v>Irak</v>
      </c>
      <c r="GR471" s="42" t="str">
        <f t="shared" si="1334"/>
        <v/>
      </c>
      <c r="GS471" s="42"/>
      <c r="GT471" s="42"/>
      <c r="GU471" s="42"/>
      <c r="GV471" s="42"/>
      <c r="GW471" s="42"/>
      <c r="GX471" s="42"/>
    </row>
    <row r="472" spans="1:206" ht="14.25" customHeight="1" x14ac:dyDescent="0.35">
      <c r="A472" s="42"/>
      <c r="B472" s="43"/>
      <c r="C472" s="43"/>
      <c r="D472" s="43"/>
      <c r="E472" s="44"/>
      <c r="F472" s="43"/>
      <c r="G472" s="44"/>
      <c r="H472" s="44"/>
      <c r="I472" s="44"/>
      <c r="J472" s="57"/>
      <c r="K472" s="58"/>
      <c r="L472" s="158"/>
      <c r="M472" s="46"/>
      <c r="N472" s="46"/>
      <c r="O472" s="42"/>
      <c r="P472" s="42"/>
      <c r="Q472" s="42"/>
      <c r="R472" s="42"/>
      <c r="S472" s="42"/>
      <c r="T472" s="42"/>
      <c r="U472" s="42"/>
      <c r="V472" s="43"/>
      <c r="W472" s="42"/>
      <c r="X472" s="44"/>
      <c r="Y472" s="44"/>
      <c r="Z472" s="44"/>
      <c r="AA472" s="44"/>
      <c r="AB472" s="47"/>
      <c r="AC472" s="48"/>
      <c r="AD472" s="42"/>
      <c r="AE472" s="14"/>
      <c r="AF472" s="14"/>
      <c r="AG472" s="14"/>
      <c r="AH472" s="14"/>
      <c r="AI472" s="44"/>
      <c r="AJ472" s="44"/>
      <c r="AK472" s="44"/>
      <c r="AL472" s="57"/>
      <c r="AM472" s="58"/>
      <c r="AN472" s="49"/>
      <c r="AO472" s="49"/>
      <c r="AP472" s="49"/>
      <c r="AQ472" s="49"/>
      <c r="AR472" s="49"/>
      <c r="AS472" s="49"/>
      <c r="AT472" s="49"/>
      <c r="AU472" s="49"/>
      <c r="AV472" s="49"/>
      <c r="AW472" s="49"/>
      <c r="AX472" s="49"/>
      <c r="AY472" s="49"/>
      <c r="AZ472" s="49"/>
      <c r="BA472" s="49"/>
      <c r="BB472" s="49"/>
      <c r="BC472" s="49"/>
      <c r="BD472" s="49"/>
      <c r="BE472" s="49"/>
      <c r="BF472" s="49"/>
      <c r="BG472" s="49"/>
      <c r="BH472" s="49"/>
      <c r="BI472" s="49"/>
      <c r="BJ472" s="49"/>
      <c r="BK472" s="49"/>
      <c r="BL472" s="49"/>
      <c r="BM472" s="49"/>
      <c r="BN472" s="49"/>
      <c r="BO472" s="49"/>
      <c r="BP472" s="49"/>
      <c r="BQ472" s="49"/>
      <c r="BR472" s="14"/>
      <c r="BS472" s="14"/>
      <c r="BT472" s="14"/>
      <c r="BU472" s="49"/>
      <c r="BV472" s="49"/>
      <c r="BW472" s="49"/>
      <c r="BX472" s="49"/>
      <c r="BY472" s="49"/>
      <c r="BZ472" s="49"/>
      <c r="CA472" s="49"/>
      <c r="CB472" s="14"/>
      <c r="CC472" s="49"/>
      <c r="CD472" s="49"/>
      <c r="CE472" s="14"/>
      <c r="CF472" s="14"/>
      <c r="CG472" s="49"/>
      <c r="CH472" s="49"/>
      <c r="CI472" s="49"/>
      <c r="CJ472" s="49"/>
      <c r="CK472" s="49"/>
      <c r="CL472" s="49"/>
      <c r="CM472" s="49"/>
      <c r="CN472" s="49"/>
      <c r="CO472" s="49"/>
      <c r="CP472" s="49"/>
      <c r="CQ472" s="49"/>
      <c r="CR472" s="49"/>
      <c r="CS472" s="49"/>
      <c r="CT472" s="49"/>
      <c r="CU472" s="49"/>
      <c r="CV472" s="49"/>
      <c r="CW472" s="49"/>
      <c r="CX472" s="49"/>
      <c r="CY472" s="14"/>
      <c r="CZ472" s="14"/>
      <c r="DA472" s="49"/>
      <c r="DB472" s="49"/>
      <c r="DC472" s="49"/>
      <c r="DD472" s="49"/>
      <c r="DE472" s="49"/>
      <c r="DF472" s="49"/>
      <c r="DG472" s="49"/>
      <c r="DH472" s="49"/>
      <c r="DI472" s="49"/>
      <c r="DJ472" s="14"/>
      <c r="DK472" s="14"/>
      <c r="DL472" s="14"/>
      <c r="DM472" s="14"/>
      <c r="DN472" s="14"/>
      <c r="DO472" s="14"/>
      <c r="DP472" s="14"/>
      <c r="DQ472" s="14"/>
      <c r="DR472" s="14"/>
      <c r="DS472" s="14"/>
      <c r="DT472" s="49"/>
      <c r="DU472" s="49"/>
      <c r="DV472" s="49"/>
      <c r="DW472" s="49"/>
      <c r="DX472" s="49"/>
      <c r="DY472" s="49"/>
      <c r="DZ472" s="49"/>
      <c r="EA472" s="49"/>
      <c r="EB472" s="49"/>
      <c r="EC472" s="49"/>
      <c r="ED472" s="49"/>
      <c r="EE472" s="49"/>
      <c r="EF472" s="49"/>
      <c r="EG472" s="49"/>
      <c r="EH472" s="49"/>
      <c r="EI472" s="49"/>
      <c r="EJ472" s="49"/>
      <c r="EK472" s="49"/>
      <c r="EL472" s="49"/>
      <c r="EM472" s="14"/>
      <c r="EN472" s="49"/>
      <c r="EO472" s="49"/>
      <c r="EP472" s="49"/>
      <c r="EQ472" s="49"/>
      <c r="ER472" s="49"/>
      <c r="ES472" s="49"/>
      <c r="ET472" s="49"/>
      <c r="EU472" s="49"/>
      <c r="EV472" s="49"/>
      <c r="EW472" s="49"/>
      <c r="EX472" s="49"/>
      <c r="EY472" s="49"/>
      <c r="EZ472" s="49"/>
      <c r="FA472" s="49"/>
      <c r="FB472" s="49"/>
      <c r="FC472" s="49"/>
      <c r="FD472" s="49"/>
      <c r="FE472" s="49"/>
      <c r="FF472" s="49"/>
      <c r="FG472" s="14"/>
      <c r="FH472" s="49"/>
      <c r="FI472" s="49"/>
      <c r="FJ472" s="14"/>
      <c r="FK472" s="42"/>
      <c r="FL472" s="42"/>
      <c r="FM472" s="42"/>
      <c r="FN472" s="42"/>
      <c r="FO472" s="42"/>
      <c r="FP472" s="42"/>
      <c r="FQ472" s="42"/>
      <c r="FR472" s="42"/>
      <c r="FS472" s="42"/>
      <c r="FT472" s="42"/>
      <c r="FU472" s="42"/>
      <c r="FV472" s="42"/>
      <c r="FW472" s="42"/>
      <c r="FX472" s="42"/>
      <c r="FY472" s="42"/>
      <c r="FZ472" s="44">
        <v>470</v>
      </c>
      <c r="GA472" s="44" t="str">
        <f t="shared" si="1332"/>
        <v>HEBCADIK</v>
      </c>
      <c r="GB472" s="44" t="s">
        <v>160</v>
      </c>
      <c r="GC472" s="44" t="s">
        <v>148</v>
      </c>
      <c r="GD472" s="44" t="s">
        <v>146</v>
      </c>
      <c r="GE472" s="44" t="s">
        <v>163</v>
      </c>
      <c r="GF472" s="44" t="s">
        <v>145</v>
      </c>
      <c r="GG472" s="44" t="s">
        <v>147</v>
      </c>
      <c r="GH472" s="44" t="s">
        <v>150</v>
      </c>
      <c r="GI472" s="44" t="s">
        <v>151</v>
      </c>
      <c r="GJ472" s="100" t="str">
        <f t="shared" ref="GJ472:GQ472" si="1547">VLOOKUP(GB472,$FM$3:$FN$15,2,FALSE)</f>
        <v>Saudiarabien</v>
      </c>
      <c r="GK472" s="100" t="str">
        <f t="shared" si="1547"/>
        <v>Elfenbenskusten</v>
      </c>
      <c r="GL472" s="100" t="str">
        <f t="shared" si="1547"/>
        <v>Qatar</v>
      </c>
      <c r="GM472" s="100" t="str">
        <f t="shared" si="1547"/>
        <v>Haiti</v>
      </c>
      <c r="GN472" s="100" t="str">
        <f t="shared" si="1547"/>
        <v>Sydkorea</v>
      </c>
      <c r="GO472" s="100" t="str">
        <f t="shared" si="1547"/>
        <v>Australien</v>
      </c>
      <c r="GP472" s="100" t="str">
        <f t="shared" si="1547"/>
        <v>Irak</v>
      </c>
      <c r="GQ472" s="100" t="str">
        <f t="shared" si="1547"/>
        <v>Uzbekistan</v>
      </c>
      <c r="GR472" s="42" t="str">
        <f t="shared" si="1334"/>
        <v/>
      </c>
      <c r="GS472" s="42"/>
      <c r="GT472" s="42"/>
      <c r="GU472" s="42"/>
      <c r="GV472" s="42"/>
      <c r="GW472" s="42"/>
      <c r="GX472" s="42"/>
    </row>
    <row r="473" spans="1:206" ht="14.25" customHeight="1" x14ac:dyDescent="0.35">
      <c r="A473" s="42"/>
      <c r="B473" s="43"/>
      <c r="C473" s="43"/>
      <c r="D473" s="43"/>
      <c r="E473" s="44"/>
      <c r="F473" s="43"/>
      <c r="G473" s="44"/>
      <c r="H473" s="44"/>
      <c r="I473" s="44"/>
      <c r="J473" s="57"/>
      <c r="K473" s="58"/>
      <c r="L473" s="158"/>
      <c r="M473" s="46"/>
      <c r="N473" s="46"/>
      <c r="O473" s="42"/>
      <c r="P473" s="42"/>
      <c r="Q473" s="42"/>
      <c r="R473" s="42"/>
      <c r="S473" s="42"/>
      <c r="T473" s="42"/>
      <c r="U473" s="42"/>
      <c r="V473" s="43"/>
      <c r="W473" s="42"/>
      <c r="X473" s="44"/>
      <c r="Y473" s="44"/>
      <c r="Z473" s="44"/>
      <c r="AA473" s="44"/>
      <c r="AB473" s="47"/>
      <c r="AC473" s="48"/>
      <c r="AD473" s="42"/>
      <c r="AE473" s="14"/>
      <c r="AF473" s="14"/>
      <c r="AG473" s="14"/>
      <c r="AH473" s="14"/>
      <c r="AI473" s="44"/>
      <c r="AJ473" s="44"/>
      <c r="AK473" s="44"/>
      <c r="AL473" s="57"/>
      <c r="AM473" s="58"/>
      <c r="AN473" s="49"/>
      <c r="AO473" s="49"/>
      <c r="AP473" s="49"/>
      <c r="AQ473" s="49"/>
      <c r="AR473" s="49"/>
      <c r="AS473" s="49"/>
      <c r="AT473" s="49"/>
      <c r="AU473" s="49"/>
      <c r="AV473" s="49"/>
      <c r="AW473" s="49"/>
      <c r="AX473" s="49"/>
      <c r="AY473" s="49"/>
      <c r="AZ473" s="49"/>
      <c r="BA473" s="49"/>
      <c r="BB473" s="49"/>
      <c r="BC473" s="49"/>
      <c r="BD473" s="49"/>
      <c r="BE473" s="49"/>
      <c r="BF473" s="49"/>
      <c r="BG473" s="49"/>
      <c r="BH473" s="49"/>
      <c r="BI473" s="49"/>
      <c r="BJ473" s="49"/>
      <c r="BK473" s="49"/>
      <c r="BL473" s="49"/>
      <c r="BM473" s="49"/>
      <c r="BN473" s="49"/>
      <c r="BO473" s="49"/>
      <c r="BP473" s="49"/>
      <c r="BQ473" s="49"/>
      <c r="BR473" s="14"/>
      <c r="BS473" s="14"/>
      <c r="BT473" s="14"/>
      <c r="BU473" s="49"/>
      <c r="BV473" s="49"/>
      <c r="BW473" s="49"/>
      <c r="BX473" s="49"/>
      <c r="BY473" s="49"/>
      <c r="BZ473" s="49"/>
      <c r="CA473" s="49"/>
      <c r="CB473" s="14"/>
      <c r="CC473" s="49"/>
      <c r="CD473" s="49"/>
      <c r="CE473" s="14"/>
      <c r="CF473" s="14"/>
      <c r="CG473" s="49"/>
      <c r="CH473" s="49"/>
      <c r="CI473" s="49"/>
      <c r="CJ473" s="49"/>
      <c r="CK473" s="49"/>
      <c r="CL473" s="49"/>
      <c r="CM473" s="49"/>
      <c r="CN473" s="49"/>
      <c r="CO473" s="49"/>
      <c r="CP473" s="49"/>
      <c r="CQ473" s="49"/>
      <c r="CR473" s="49"/>
      <c r="CS473" s="49"/>
      <c r="CT473" s="49"/>
      <c r="CU473" s="49"/>
      <c r="CV473" s="49"/>
      <c r="CW473" s="49"/>
      <c r="CX473" s="49"/>
      <c r="CY473" s="14"/>
      <c r="CZ473" s="14"/>
      <c r="DA473" s="49"/>
      <c r="DB473" s="49"/>
      <c r="DC473" s="49"/>
      <c r="DD473" s="49"/>
      <c r="DE473" s="49"/>
      <c r="DF473" s="49"/>
      <c r="DG473" s="49"/>
      <c r="DH473" s="49"/>
      <c r="DI473" s="49"/>
      <c r="DJ473" s="14"/>
      <c r="DK473" s="14"/>
      <c r="DL473" s="14"/>
      <c r="DM473" s="14"/>
      <c r="DN473" s="14"/>
      <c r="DO473" s="14"/>
      <c r="DP473" s="14"/>
      <c r="DQ473" s="14"/>
      <c r="DR473" s="14"/>
      <c r="DS473" s="14"/>
      <c r="DT473" s="49"/>
      <c r="DU473" s="49"/>
      <c r="DV473" s="49"/>
      <c r="DW473" s="49"/>
      <c r="DX473" s="49"/>
      <c r="DY473" s="49"/>
      <c r="DZ473" s="49"/>
      <c r="EA473" s="49"/>
      <c r="EB473" s="49"/>
      <c r="EC473" s="49"/>
      <c r="ED473" s="49"/>
      <c r="EE473" s="49"/>
      <c r="EF473" s="49"/>
      <c r="EG473" s="49"/>
      <c r="EH473" s="49"/>
      <c r="EI473" s="49"/>
      <c r="EJ473" s="49"/>
      <c r="EK473" s="49"/>
      <c r="EL473" s="49"/>
      <c r="EM473" s="14"/>
      <c r="EN473" s="49"/>
      <c r="EO473" s="49"/>
      <c r="EP473" s="49"/>
      <c r="EQ473" s="49"/>
      <c r="ER473" s="49"/>
      <c r="ES473" s="49"/>
      <c r="ET473" s="49"/>
      <c r="EU473" s="49"/>
      <c r="EV473" s="49"/>
      <c r="EW473" s="49"/>
      <c r="EX473" s="49"/>
      <c r="EY473" s="49"/>
      <c r="EZ473" s="49"/>
      <c r="FA473" s="49"/>
      <c r="FB473" s="49"/>
      <c r="FC473" s="49"/>
      <c r="FD473" s="49"/>
      <c r="FE473" s="49"/>
      <c r="FF473" s="49"/>
      <c r="FG473" s="14"/>
      <c r="FH473" s="49"/>
      <c r="FI473" s="49"/>
      <c r="FJ473" s="14"/>
      <c r="FK473" s="42"/>
      <c r="FL473" s="42"/>
      <c r="FM473" s="42"/>
      <c r="FN473" s="42"/>
      <c r="FO473" s="42"/>
      <c r="FP473" s="42"/>
      <c r="FQ473" s="42"/>
      <c r="FR473" s="42"/>
      <c r="FS473" s="42"/>
      <c r="FT473" s="42"/>
      <c r="FU473" s="42"/>
      <c r="FV473" s="42"/>
      <c r="FW473" s="42"/>
      <c r="FX473" s="42"/>
      <c r="FY473" s="42"/>
      <c r="FZ473" s="44">
        <v>471</v>
      </c>
      <c r="GA473" s="44" t="str">
        <f t="shared" si="1332"/>
        <v>HJBCADEI</v>
      </c>
      <c r="GB473" s="44" t="s">
        <v>160</v>
      </c>
      <c r="GC473" s="44" t="s">
        <v>159</v>
      </c>
      <c r="GD473" s="44" t="s">
        <v>146</v>
      </c>
      <c r="GE473" s="44" t="s">
        <v>163</v>
      </c>
      <c r="GF473" s="44" t="s">
        <v>145</v>
      </c>
      <c r="GG473" s="44" t="s">
        <v>147</v>
      </c>
      <c r="GH473" s="44" t="s">
        <v>148</v>
      </c>
      <c r="GI473" s="44" t="s">
        <v>150</v>
      </c>
      <c r="GJ473" s="100" t="str">
        <f t="shared" ref="GJ473:GQ473" si="1548">VLOOKUP(GB473,$FM$3:$FN$15,2,FALSE)</f>
        <v>Saudiarabien</v>
      </c>
      <c r="GK473" s="100" t="str">
        <f t="shared" si="1548"/>
        <v>Österrike</v>
      </c>
      <c r="GL473" s="100" t="str">
        <f t="shared" si="1548"/>
        <v>Qatar</v>
      </c>
      <c r="GM473" s="100" t="str">
        <f t="shared" si="1548"/>
        <v>Haiti</v>
      </c>
      <c r="GN473" s="100" t="str">
        <f t="shared" si="1548"/>
        <v>Sydkorea</v>
      </c>
      <c r="GO473" s="100" t="str">
        <f t="shared" si="1548"/>
        <v>Australien</v>
      </c>
      <c r="GP473" s="100" t="str">
        <f t="shared" si="1548"/>
        <v>Elfenbenskusten</v>
      </c>
      <c r="GQ473" s="100" t="str">
        <f t="shared" si="1548"/>
        <v>Irak</v>
      </c>
      <c r="GR473" s="42" t="str">
        <f t="shared" si="1334"/>
        <v/>
      </c>
      <c r="GS473" s="42"/>
      <c r="GT473" s="42"/>
      <c r="GU473" s="42"/>
      <c r="GV473" s="42"/>
      <c r="GW473" s="42"/>
      <c r="GX473" s="42"/>
    </row>
    <row r="474" spans="1:206" ht="14.25" customHeight="1" x14ac:dyDescent="0.35">
      <c r="A474" s="42"/>
      <c r="B474" s="43"/>
      <c r="C474" s="43"/>
      <c r="D474" s="43"/>
      <c r="E474" s="44"/>
      <c r="F474" s="43"/>
      <c r="G474" s="44"/>
      <c r="H474" s="44"/>
      <c r="I474" s="44"/>
      <c r="J474" s="57"/>
      <c r="K474" s="58"/>
      <c r="L474" s="158"/>
      <c r="M474" s="46"/>
      <c r="N474" s="46"/>
      <c r="O474" s="42"/>
      <c r="P474" s="42"/>
      <c r="Q474" s="42"/>
      <c r="R474" s="42"/>
      <c r="S474" s="42"/>
      <c r="T474" s="42"/>
      <c r="U474" s="42"/>
      <c r="V474" s="43"/>
      <c r="W474" s="42"/>
      <c r="X474" s="44"/>
      <c r="Y474" s="44"/>
      <c r="Z474" s="44"/>
      <c r="AA474" s="44"/>
      <c r="AB474" s="47"/>
      <c r="AC474" s="48"/>
      <c r="AD474" s="42"/>
      <c r="AE474" s="14"/>
      <c r="AF474" s="14"/>
      <c r="AG474" s="14"/>
      <c r="AH474" s="14"/>
      <c r="AI474" s="44"/>
      <c r="AJ474" s="44"/>
      <c r="AK474" s="44"/>
      <c r="AL474" s="57"/>
      <c r="AM474" s="58"/>
      <c r="AN474" s="49"/>
      <c r="AO474" s="49"/>
      <c r="AP474" s="49"/>
      <c r="AQ474" s="49"/>
      <c r="AR474" s="49"/>
      <c r="AS474" s="49"/>
      <c r="AT474" s="49"/>
      <c r="AU474" s="49"/>
      <c r="AV474" s="49"/>
      <c r="AW474" s="49"/>
      <c r="AX474" s="49"/>
      <c r="AY474" s="49"/>
      <c r="AZ474" s="49"/>
      <c r="BA474" s="49"/>
      <c r="BB474" s="49"/>
      <c r="BC474" s="49"/>
      <c r="BD474" s="49"/>
      <c r="BE474" s="49"/>
      <c r="BF474" s="49"/>
      <c r="BG474" s="49"/>
      <c r="BH474" s="49"/>
      <c r="BI474" s="49"/>
      <c r="BJ474" s="49"/>
      <c r="BK474" s="49"/>
      <c r="BL474" s="49"/>
      <c r="BM474" s="49"/>
      <c r="BN474" s="49"/>
      <c r="BO474" s="49"/>
      <c r="BP474" s="49"/>
      <c r="BQ474" s="49"/>
      <c r="BR474" s="14"/>
      <c r="BS474" s="14"/>
      <c r="BT474" s="14"/>
      <c r="BU474" s="49"/>
      <c r="BV474" s="49"/>
      <c r="BW474" s="49"/>
      <c r="BX474" s="49"/>
      <c r="BY474" s="49"/>
      <c r="BZ474" s="49"/>
      <c r="CA474" s="49"/>
      <c r="CB474" s="14"/>
      <c r="CC474" s="49"/>
      <c r="CD474" s="49"/>
      <c r="CE474" s="14"/>
      <c r="CF474" s="14"/>
      <c r="CG474" s="49"/>
      <c r="CH474" s="49"/>
      <c r="CI474" s="49"/>
      <c r="CJ474" s="49"/>
      <c r="CK474" s="49"/>
      <c r="CL474" s="49"/>
      <c r="CM474" s="49"/>
      <c r="CN474" s="49"/>
      <c r="CO474" s="49"/>
      <c r="CP474" s="49"/>
      <c r="CQ474" s="49"/>
      <c r="CR474" s="49"/>
      <c r="CS474" s="49"/>
      <c r="CT474" s="49"/>
      <c r="CU474" s="49"/>
      <c r="CV474" s="49"/>
      <c r="CW474" s="49"/>
      <c r="CX474" s="49"/>
      <c r="CY474" s="14"/>
      <c r="CZ474" s="14"/>
      <c r="DA474" s="49"/>
      <c r="DB474" s="49"/>
      <c r="DC474" s="49"/>
      <c r="DD474" s="49"/>
      <c r="DE474" s="49"/>
      <c r="DF474" s="49"/>
      <c r="DG474" s="49"/>
      <c r="DH474" s="49"/>
      <c r="DI474" s="49"/>
      <c r="DJ474" s="14"/>
      <c r="DK474" s="14"/>
      <c r="DL474" s="14"/>
      <c r="DM474" s="14"/>
      <c r="DN474" s="14"/>
      <c r="DO474" s="14"/>
      <c r="DP474" s="14"/>
      <c r="DQ474" s="14"/>
      <c r="DR474" s="14"/>
      <c r="DS474" s="14"/>
      <c r="DT474" s="49"/>
      <c r="DU474" s="49"/>
      <c r="DV474" s="49"/>
      <c r="DW474" s="49"/>
      <c r="DX474" s="49"/>
      <c r="DY474" s="49"/>
      <c r="DZ474" s="49"/>
      <c r="EA474" s="49"/>
      <c r="EB474" s="49"/>
      <c r="EC474" s="49"/>
      <c r="ED474" s="49"/>
      <c r="EE474" s="49"/>
      <c r="EF474" s="49"/>
      <c r="EG474" s="49"/>
      <c r="EH474" s="49"/>
      <c r="EI474" s="49"/>
      <c r="EJ474" s="49"/>
      <c r="EK474" s="49"/>
      <c r="EL474" s="49"/>
      <c r="EM474" s="14"/>
      <c r="EN474" s="49"/>
      <c r="EO474" s="49"/>
      <c r="EP474" s="49"/>
      <c r="EQ474" s="49"/>
      <c r="ER474" s="49"/>
      <c r="ES474" s="49"/>
      <c r="ET474" s="49"/>
      <c r="EU474" s="49"/>
      <c r="EV474" s="49"/>
      <c r="EW474" s="49"/>
      <c r="EX474" s="49"/>
      <c r="EY474" s="49"/>
      <c r="EZ474" s="49"/>
      <c r="FA474" s="49"/>
      <c r="FB474" s="49"/>
      <c r="FC474" s="49"/>
      <c r="FD474" s="49"/>
      <c r="FE474" s="49"/>
      <c r="FF474" s="49"/>
      <c r="FG474" s="14"/>
      <c r="FH474" s="49"/>
      <c r="FI474" s="49"/>
      <c r="FJ474" s="14"/>
      <c r="FK474" s="42"/>
      <c r="FL474" s="42"/>
      <c r="FM474" s="42"/>
      <c r="FN474" s="42"/>
      <c r="FO474" s="42"/>
      <c r="FP474" s="42"/>
      <c r="FQ474" s="42"/>
      <c r="FR474" s="42"/>
      <c r="FS474" s="42"/>
      <c r="FT474" s="42"/>
      <c r="FU474" s="42"/>
      <c r="FV474" s="42"/>
      <c r="FW474" s="42"/>
      <c r="FX474" s="42"/>
      <c r="FY474" s="42"/>
      <c r="FZ474" s="44">
        <v>472</v>
      </c>
      <c r="GA474" s="44" t="str">
        <f t="shared" si="1332"/>
        <v>EGBCADLK</v>
      </c>
      <c r="GB474" s="44" t="s">
        <v>148</v>
      </c>
      <c r="GC474" s="44" t="s">
        <v>149</v>
      </c>
      <c r="GD474" s="44" t="s">
        <v>146</v>
      </c>
      <c r="GE474" s="44" t="s">
        <v>163</v>
      </c>
      <c r="GF474" s="44" t="s">
        <v>145</v>
      </c>
      <c r="GG474" s="44" t="s">
        <v>147</v>
      </c>
      <c r="GH474" s="44" t="s">
        <v>152</v>
      </c>
      <c r="GI474" s="44" t="s">
        <v>151</v>
      </c>
      <c r="GJ474" s="100" t="str">
        <f t="shared" ref="GJ474:GQ474" si="1549">VLOOKUP(GB474,$FM$3:$FN$15,2,FALSE)</f>
        <v>Elfenbenskusten</v>
      </c>
      <c r="GK474" s="100" t="str">
        <f t="shared" si="1549"/>
        <v>Iran</v>
      </c>
      <c r="GL474" s="100" t="str">
        <f t="shared" si="1549"/>
        <v>Qatar</v>
      </c>
      <c r="GM474" s="100" t="str">
        <f t="shared" si="1549"/>
        <v>Haiti</v>
      </c>
      <c r="GN474" s="100" t="str">
        <f t="shared" si="1549"/>
        <v>Sydkorea</v>
      </c>
      <c r="GO474" s="100" t="str">
        <f t="shared" si="1549"/>
        <v>Australien</v>
      </c>
      <c r="GP474" s="100" t="str">
        <f t="shared" si="1549"/>
        <v>Ghana</v>
      </c>
      <c r="GQ474" s="100" t="str">
        <f t="shared" si="1549"/>
        <v>Uzbekistan</v>
      </c>
      <c r="GR474" s="42" t="str">
        <f t="shared" si="1334"/>
        <v/>
      </c>
      <c r="GS474" s="42"/>
      <c r="GT474" s="42"/>
      <c r="GU474" s="42"/>
      <c r="GV474" s="42"/>
      <c r="GW474" s="42"/>
      <c r="GX474" s="42"/>
    </row>
    <row r="475" spans="1:206" ht="14.25" customHeight="1" x14ac:dyDescent="0.35">
      <c r="A475" s="42"/>
      <c r="B475" s="43"/>
      <c r="C475" s="43"/>
      <c r="D475" s="43"/>
      <c r="E475" s="44"/>
      <c r="F475" s="43"/>
      <c r="G475" s="44"/>
      <c r="H475" s="44"/>
      <c r="I475" s="44"/>
      <c r="J475" s="57"/>
      <c r="K475" s="58"/>
      <c r="L475" s="158"/>
      <c r="M475" s="46"/>
      <c r="N475" s="46"/>
      <c r="O475" s="42"/>
      <c r="P475" s="42"/>
      <c r="Q475" s="42"/>
      <c r="R475" s="42"/>
      <c r="S475" s="42"/>
      <c r="T475" s="42"/>
      <c r="U475" s="42"/>
      <c r="V475" s="43"/>
      <c r="W475" s="42"/>
      <c r="X475" s="44"/>
      <c r="Y475" s="44"/>
      <c r="Z475" s="44"/>
      <c r="AA475" s="44"/>
      <c r="AB475" s="47"/>
      <c r="AC475" s="48"/>
      <c r="AD475" s="42"/>
      <c r="AE475" s="14"/>
      <c r="AF475" s="14"/>
      <c r="AG475" s="14"/>
      <c r="AH475" s="14"/>
      <c r="AI475" s="44"/>
      <c r="AJ475" s="44"/>
      <c r="AK475" s="44"/>
      <c r="AL475" s="57"/>
      <c r="AM475" s="58"/>
      <c r="AN475" s="49"/>
      <c r="AO475" s="49"/>
      <c r="AP475" s="49"/>
      <c r="AQ475" s="49"/>
      <c r="AR475" s="49"/>
      <c r="AS475" s="49"/>
      <c r="AT475" s="49"/>
      <c r="AU475" s="49"/>
      <c r="AV475" s="49"/>
      <c r="AW475" s="49"/>
      <c r="AX475" s="49"/>
      <c r="AY475" s="49"/>
      <c r="AZ475" s="49"/>
      <c r="BA475" s="49"/>
      <c r="BB475" s="49"/>
      <c r="BC475" s="49"/>
      <c r="BD475" s="49"/>
      <c r="BE475" s="49"/>
      <c r="BF475" s="49"/>
      <c r="BG475" s="49"/>
      <c r="BH475" s="49"/>
      <c r="BI475" s="49"/>
      <c r="BJ475" s="49"/>
      <c r="BK475" s="49"/>
      <c r="BL475" s="49"/>
      <c r="BM475" s="49"/>
      <c r="BN475" s="49"/>
      <c r="BO475" s="49"/>
      <c r="BP475" s="49"/>
      <c r="BQ475" s="49"/>
      <c r="BR475" s="14"/>
      <c r="BS475" s="14"/>
      <c r="BT475" s="14"/>
      <c r="BU475" s="49"/>
      <c r="BV475" s="49"/>
      <c r="BW475" s="49"/>
      <c r="BX475" s="49"/>
      <c r="BY475" s="49"/>
      <c r="BZ475" s="49"/>
      <c r="CA475" s="49"/>
      <c r="CB475" s="14"/>
      <c r="CC475" s="49"/>
      <c r="CD475" s="49"/>
      <c r="CE475" s="14"/>
      <c r="CF475" s="14"/>
      <c r="CG475" s="49"/>
      <c r="CH475" s="49"/>
      <c r="CI475" s="49"/>
      <c r="CJ475" s="49"/>
      <c r="CK475" s="49"/>
      <c r="CL475" s="49"/>
      <c r="CM475" s="49"/>
      <c r="CN475" s="49"/>
      <c r="CO475" s="49"/>
      <c r="CP475" s="49"/>
      <c r="CQ475" s="49"/>
      <c r="CR475" s="49"/>
      <c r="CS475" s="49"/>
      <c r="CT475" s="49"/>
      <c r="CU475" s="49"/>
      <c r="CV475" s="49"/>
      <c r="CW475" s="49"/>
      <c r="CX475" s="49"/>
      <c r="CY475" s="14"/>
      <c r="CZ475" s="14"/>
      <c r="DA475" s="49"/>
      <c r="DB475" s="49"/>
      <c r="DC475" s="49"/>
      <c r="DD475" s="49"/>
      <c r="DE475" s="49"/>
      <c r="DF475" s="49"/>
      <c r="DG475" s="49"/>
      <c r="DH475" s="49"/>
      <c r="DI475" s="49"/>
      <c r="DJ475" s="14"/>
      <c r="DK475" s="14"/>
      <c r="DL475" s="14"/>
      <c r="DM475" s="14"/>
      <c r="DN475" s="14"/>
      <c r="DO475" s="14"/>
      <c r="DP475" s="14"/>
      <c r="DQ475" s="14"/>
      <c r="DR475" s="14"/>
      <c r="DS475" s="14"/>
      <c r="DT475" s="49"/>
      <c r="DU475" s="49"/>
      <c r="DV475" s="49"/>
      <c r="DW475" s="49"/>
      <c r="DX475" s="49"/>
      <c r="DY475" s="49"/>
      <c r="DZ475" s="49"/>
      <c r="EA475" s="49"/>
      <c r="EB475" s="49"/>
      <c r="EC475" s="49"/>
      <c r="ED475" s="49"/>
      <c r="EE475" s="49"/>
      <c r="EF475" s="49"/>
      <c r="EG475" s="49"/>
      <c r="EH475" s="49"/>
      <c r="EI475" s="49"/>
      <c r="EJ475" s="49"/>
      <c r="EK475" s="49"/>
      <c r="EL475" s="49"/>
      <c r="EM475" s="14"/>
      <c r="EN475" s="49"/>
      <c r="EO475" s="49"/>
      <c r="EP475" s="49"/>
      <c r="EQ475" s="49"/>
      <c r="ER475" s="49"/>
      <c r="ES475" s="49"/>
      <c r="ET475" s="49"/>
      <c r="EU475" s="49"/>
      <c r="EV475" s="49"/>
      <c r="EW475" s="49"/>
      <c r="EX475" s="49"/>
      <c r="EY475" s="49"/>
      <c r="EZ475" s="49"/>
      <c r="FA475" s="49"/>
      <c r="FB475" s="49"/>
      <c r="FC475" s="49"/>
      <c r="FD475" s="49"/>
      <c r="FE475" s="49"/>
      <c r="FF475" s="49"/>
      <c r="FG475" s="14"/>
      <c r="FH475" s="49"/>
      <c r="FI475" s="49"/>
      <c r="FJ475" s="14"/>
      <c r="FK475" s="42"/>
      <c r="FL475" s="42"/>
      <c r="FM475" s="42"/>
      <c r="FN475" s="42"/>
      <c r="FO475" s="42"/>
      <c r="FP475" s="42"/>
      <c r="FQ475" s="42"/>
      <c r="FR475" s="42"/>
      <c r="FS475" s="42"/>
      <c r="FT475" s="42"/>
      <c r="FU475" s="42"/>
      <c r="FV475" s="42"/>
      <c r="FW475" s="42"/>
      <c r="FX475" s="42"/>
      <c r="FY475" s="42"/>
      <c r="FZ475" s="44">
        <v>473</v>
      </c>
      <c r="GA475" s="44" t="str">
        <f t="shared" si="1332"/>
        <v>EGBCADLJ</v>
      </c>
      <c r="GB475" s="44" t="s">
        <v>148</v>
      </c>
      <c r="GC475" s="44" t="s">
        <v>149</v>
      </c>
      <c r="GD475" s="44" t="s">
        <v>146</v>
      </c>
      <c r="GE475" s="44" t="s">
        <v>163</v>
      </c>
      <c r="GF475" s="44" t="s">
        <v>145</v>
      </c>
      <c r="GG475" s="44" t="s">
        <v>147</v>
      </c>
      <c r="GH475" s="44" t="s">
        <v>152</v>
      </c>
      <c r="GI475" s="44" t="s">
        <v>159</v>
      </c>
      <c r="GJ475" s="100" t="str">
        <f t="shared" ref="GJ475:GQ475" si="1550">VLOOKUP(GB475,$FM$3:$FN$15,2,FALSE)</f>
        <v>Elfenbenskusten</v>
      </c>
      <c r="GK475" s="100" t="str">
        <f t="shared" si="1550"/>
        <v>Iran</v>
      </c>
      <c r="GL475" s="100" t="str">
        <f t="shared" si="1550"/>
        <v>Qatar</v>
      </c>
      <c r="GM475" s="100" t="str">
        <f t="shared" si="1550"/>
        <v>Haiti</v>
      </c>
      <c r="GN475" s="100" t="str">
        <f t="shared" si="1550"/>
        <v>Sydkorea</v>
      </c>
      <c r="GO475" s="100" t="str">
        <f t="shared" si="1550"/>
        <v>Australien</v>
      </c>
      <c r="GP475" s="100" t="str">
        <f t="shared" si="1550"/>
        <v>Ghana</v>
      </c>
      <c r="GQ475" s="100" t="str">
        <f t="shared" si="1550"/>
        <v>Österrike</v>
      </c>
      <c r="GR475" s="42" t="str">
        <f t="shared" si="1334"/>
        <v/>
      </c>
      <c r="GS475" s="42"/>
      <c r="GT475" s="42"/>
      <c r="GU475" s="42"/>
      <c r="GV475" s="42"/>
      <c r="GW475" s="42"/>
      <c r="GX475" s="42"/>
    </row>
    <row r="476" spans="1:206" ht="14.25" customHeight="1" x14ac:dyDescent="0.35">
      <c r="A476" s="42"/>
      <c r="B476" s="43"/>
      <c r="C476" s="43"/>
      <c r="D476" s="43"/>
      <c r="E476" s="44"/>
      <c r="F476" s="43"/>
      <c r="G476" s="44"/>
      <c r="H476" s="44"/>
      <c r="I476" s="44"/>
      <c r="J476" s="57"/>
      <c r="K476" s="58"/>
      <c r="L476" s="158"/>
      <c r="M476" s="46"/>
      <c r="N476" s="46"/>
      <c r="O476" s="42"/>
      <c r="P476" s="42"/>
      <c r="Q476" s="42"/>
      <c r="R476" s="42"/>
      <c r="S476" s="42"/>
      <c r="T476" s="42"/>
      <c r="U476" s="42"/>
      <c r="V476" s="43"/>
      <c r="W476" s="42"/>
      <c r="X476" s="44"/>
      <c r="Y476" s="44"/>
      <c r="Z476" s="44"/>
      <c r="AA476" s="44"/>
      <c r="AB476" s="47"/>
      <c r="AC476" s="48"/>
      <c r="AD476" s="42"/>
      <c r="AE476" s="14"/>
      <c r="AF476" s="14"/>
      <c r="AG476" s="14"/>
      <c r="AH476" s="14"/>
      <c r="AI476" s="44"/>
      <c r="AJ476" s="44"/>
      <c r="AK476" s="44"/>
      <c r="AL476" s="57"/>
      <c r="AM476" s="58"/>
      <c r="AN476" s="49"/>
      <c r="AO476" s="49"/>
      <c r="AP476" s="49"/>
      <c r="AQ476" s="49"/>
      <c r="AR476" s="49"/>
      <c r="AS476" s="49"/>
      <c r="AT476" s="49"/>
      <c r="AU476" s="49"/>
      <c r="AV476" s="49"/>
      <c r="AW476" s="49"/>
      <c r="AX476" s="49"/>
      <c r="AY476" s="49"/>
      <c r="AZ476" s="49"/>
      <c r="BA476" s="49"/>
      <c r="BB476" s="49"/>
      <c r="BC476" s="49"/>
      <c r="BD476" s="49"/>
      <c r="BE476" s="49"/>
      <c r="BF476" s="49"/>
      <c r="BG476" s="49"/>
      <c r="BH476" s="49"/>
      <c r="BI476" s="49"/>
      <c r="BJ476" s="49"/>
      <c r="BK476" s="49"/>
      <c r="BL476" s="49"/>
      <c r="BM476" s="49"/>
      <c r="BN476" s="49"/>
      <c r="BO476" s="49"/>
      <c r="BP476" s="49"/>
      <c r="BQ476" s="49"/>
      <c r="BR476" s="14"/>
      <c r="BS476" s="14"/>
      <c r="BT476" s="14"/>
      <c r="BU476" s="49"/>
      <c r="BV476" s="49"/>
      <c r="BW476" s="49"/>
      <c r="BX476" s="49"/>
      <c r="BY476" s="49"/>
      <c r="BZ476" s="49"/>
      <c r="CA476" s="49"/>
      <c r="CB476" s="14"/>
      <c r="CC476" s="49"/>
      <c r="CD476" s="49"/>
      <c r="CE476" s="14"/>
      <c r="CF476" s="14"/>
      <c r="CG476" s="49"/>
      <c r="CH476" s="49"/>
      <c r="CI476" s="49"/>
      <c r="CJ476" s="49"/>
      <c r="CK476" s="49"/>
      <c r="CL476" s="49"/>
      <c r="CM476" s="49"/>
      <c r="CN476" s="49"/>
      <c r="CO476" s="49"/>
      <c r="CP476" s="49"/>
      <c r="CQ476" s="49"/>
      <c r="CR476" s="49"/>
      <c r="CS476" s="49"/>
      <c r="CT476" s="49"/>
      <c r="CU476" s="49"/>
      <c r="CV476" s="49"/>
      <c r="CW476" s="49"/>
      <c r="CX476" s="49"/>
      <c r="CY476" s="14"/>
      <c r="CZ476" s="14"/>
      <c r="DA476" s="49"/>
      <c r="DB476" s="49"/>
      <c r="DC476" s="49"/>
      <c r="DD476" s="49"/>
      <c r="DE476" s="49"/>
      <c r="DF476" s="49"/>
      <c r="DG476" s="49"/>
      <c r="DH476" s="49"/>
      <c r="DI476" s="49"/>
      <c r="DJ476" s="14"/>
      <c r="DK476" s="14"/>
      <c r="DL476" s="14"/>
      <c r="DM476" s="14"/>
      <c r="DN476" s="14"/>
      <c r="DO476" s="14"/>
      <c r="DP476" s="14"/>
      <c r="DQ476" s="14"/>
      <c r="DR476" s="14"/>
      <c r="DS476" s="14"/>
      <c r="DT476" s="49"/>
      <c r="DU476" s="49"/>
      <c r="DV476" s="49"/>
      <c r="DW476" s="49"/>
      <c r="DX476" s="49"/>
      <c r="DY476" s="49"/>
      <c r="DZ476" s="49"/>
      <c r="EA476" s="49"/>
      <c r="EB476" s="49"/>
      <c r="EC476" s="49"/>
      <c r="ED476" s="49"/>
      <c r="EE476" s="49"/>
      <c r="EF476" s="49"/>
      <c r="EG476" s="49"/>
      <c r="EH476" s="49"/>
      <c r="EI476" s="49"/>
      <c r="EJ476" s="49"/>
      <c r="EK476" s="49"/>
      <c r="EL476" s="49"/>
      <c r="EM476" s="14"/>
      <c r="EN476" s="49"/>
      <c r="EO476" s="49"/>
      <c r="EP476" s="49"/>
      <c r="EQ476" s="49"/>
      <c r="ER476" s="49"/>
      <c r="ES476" s="49"/>
      <c r="ET476" s="49"/>
      <c r="EU476" s="49"/>
      <c r="EV476" s="49"/>
      <c r="EW476" s="49"/>
      <c r="EX476" s="49"/>
      <c r="EY476" s="49"/>
      <c r="EZ476" s="49"/>
      <c r="FA476" s="49"/>
      <c r="FB476" s="49"/>
      <c r="FC476" s="49"/>
      <c r="FD476" s="49"/>
      <c r="FE476" s="49"/>
      <c r="FF476" s="49"/>
      <c r="FG476" s="14"/>
      <c r="FH476" s="49"/>
      <c r="FI476" s="49"/>
      <c r="FJ476" s="14"/>
      <c r="FK476" s="42"/>
      <c r="FL476" s="42"/>
      <c r="FM476" s="42"/>
      <c r="FN476" s="42"/>
      <c r="FO476" s="42"/>
      <c r="FP476" s="42"/>
      <c r="FQ476" s="42"/>
      <c r="FR476" s="42"/>
      <c r="FS476" s="42"/>
      <c r="FT476" s="42"/>
      <c r="FU476" s="42"/>
      <c r="FV476" s="42"/>
      <c r="FW476" s="42"/>
      <c r="FX476" s="42"/>
      <c r="FY476" s="42"/>
      <c r="FZ476" s="44">
        <v>474</v>
      </c>
      <c r="GA476" s="44" t="str">
        <f t="shared" si="1332"/>
        <v>EGBCADJK</v>
      </c>
      <c r="GB476" s="44" t="s">
        <v>148</v>
      </c>
      <c r="GC476" s="44" t="s">
        <v>149</v>
      </c>
      <c r="GD476" s="44" t="s">
        <v>146</v>
      </c>
      <c r="GE476" s="44" t="s">
        <v>163</v>
      </c>
      <c r="GF476" s="44" t="s">
        <v>145</v>
      </c>
      <c r="GG476" s="44" t="s">
        <v>147</v>
      </c>
      <c r="GH476" s="44" t="s">
        <v>159</v>
      </c>
      <c r="GI476" s="44" t="s">
        <v>151</v>
      </c>
      <c r="GJ476" s="100" t="str">
        <f t="shared" ref="GJ476:GQ476" si="1551">VLOOKUP(GB476,$FM$3:$FN$15,2,FALSE)</f>
        <v>Elfenbenskusten</v>
      </c>
      <c r="GK476" s="100" t="str">
        <f t="shared" si="1551"/>
        <v>Iran</v>
      </c>
      <c r="GL476" s="100" t="str">
        <f t="shared" si="1551"/>
        <v>Qatar</v>
      </c>
      <c r="GM476" s="100" t="str">
        <f t="shared" si="1551"/>
        <v>Haiti</v>
      </c>
      <c r="GN476" s="100" t="str">
        <f t="shared" si="1551"/>
        <v>Sydkorea</v>
      </c>
      <c r="GO476" s="100" t="str">
        <f t="shared" si="1551"/>
        <v>Australien</v>
      </c>
      <c r="GP476" s="100" t="str">
        <f t="shared" si="1551"/>
        <v>Österrike</v>
      </c>
      <c r="GQ476" s="100" t="str">
        <f t="shared" si="1551"/>
        <v>Uzbekistan</v>
      </c>
      <c r="GR476" s="42" t="str">
        <f t="shared" si="1334"/>
        <v/>
      </c>
      <c r="GS476" s="42"/>
      <c r="GT476" s="42"/>
      <c r="GU476" s="42"/>
      <c r="GV476" s="42"/>
      <c r="GW476" s="42"/>
      <c r="GX476" s="42"/>
    </row>
    <row r="477" spans="1:206" ht="14.25" customHeight="1" x14ac:dyDescent="0.35">
      <c r="A477" s="42"/>
      <c r="B477" s="43"/>
      <c r="C477" s="43"/>
      <c r="D477" s="43"/>
      <c r="E477" s="44"/>
      <c r="F477" s="43"/>
      <c r="G477" s="44"/>
      <c r="H477" s="44"/>
      <c r="I477" s="44"/>
      <c r="J477" s="57"/>
      <c r="K477" s="58"/>
      <c r="L477" s="158"/>
      <c r="M477" s="46"/>
      <c r="N477" s="46"/>
      <c r="O477" s="42"/>
      <c r="P477" s="42"/>
      <c r="Q477" s="42"/>
      <c r="R477" s="42"/>
      <c r="S477" s="42"/>
      <c r="T477" s="42"/>
      <c r="U477" s="42"/>
      <c r="V477" s="43"/>
      <c r="W477" s="42"/>
      <c r="X477" s="44"/>
      <c r="Y477" s="44"/>
      <c r="Z477" s="44"/>
      <c r="AA477" s="44"/>
      <c r="AB477" s="47"/>
      <c r="AC477" s="48"/>
      <c r="AD477" s="42"/>
      <c r="AE477" s="14"/>
      <c r="AF477" s="14"/>
      <c r="AG477" s="14"/>
      <c r="AH477" s="14"/>
      <c r="AI477" s="44"/>
      <c r="AJ477" s="44"/>
      <c r="AK477" s="44"/>
      <c r="AL477" s="57"/>
      <c r="AM477" s="58"/>
      <c r="AN477" s="49"/>
      <c r="AO477" s="49"/>
      <c r="AP477" s="49"/>
      <c r="AQ477" s="49"/>
      <c r="AR477" s="49"/>
      <c r="AS477" s="49"/>
      <c r="AT477" s="49"/>
      <c r="AU477" s="49"/>
      <c r="AV477" s="49"/>
      <c r="AW477" s="49"/>
      <c r="AX477" s="49"/>
      <c r="AY477" s="49"/>
      <c r="AZ477" s="49"/>
      <c r="BA477" s="49"/>
      <c r="BB477" s="49"/>
      <c r="BC477" s="49"/>
      <c r="BD477" s="49"/>
      <c r="BE477" s="49"/>
      <c r="BF477" s="49"/>
      <c r="BG477" s="49"/>
      <c r="BH477" s="49"/>
      <c r="BI477" s="49"/>
      <c r="BJ477" s="49"/>
      <c r="BK477" s="49"/>
      <c r="BL477" s="49"/>
      <c r="BM477" s="49"/>
      <c r="BN477" s="49"/>
      <c r="BO477" s="49"/>
      <c r="BP477" s="49"/>
      <c r="BQ477" s="49"/>
      <c r="BR477" s="14"/>
      <c r="BS477" s="14"/>
      <c r="BT477" s="14"/>
      <c r="BU477" s="49"/>
      <c r="BV477" s="49"/>
      <c r="BW477" s="49"/>
      <c r="BX477" s="49"/>
      <c r="BY477" s="49"/>
      <c r="BZ477" s="49"/>
      <c r="CA477" s="49"/>
      <c r="CB477" s="14"/>
      <c r="CC477" s="49"/>
      <c r="CD477" s="49"/>
      <c r="CE477" s="14"/>
      <c r="CF477" s="14"/>
      <c r="CG477" s="49"/>
      <c r="CH477" s="49"/>
      <c r="CI477" s="49"/>
      <c r="CJ477" s="49"/>
      <c r="CK477" s="49"/>
      <c r="CL477" s="49"/>
      <c r="CM477" s="49"/>
      <c r="CN477" s="49"/>
      <c r="CO477" s="49"/>
      <c r="CP477" s="49"/>
      <c r="CQ477" s="49"/>
      <c r="CR477" s="49"/>
      <c r="CS477" s="49"/>
      <c r="CT477" s="49"/>
      <c r="CU477" s="49"/>
      <c r="CV477" s="49"/>
      <c r="CW477" s="49"/>
      <c r="CX477" s="49"/>
      <c r="CY477" s="14"/>
      <c r="CZ477" s="14"/>
      <c r="DA477" s="49"/>
      <c r="DB477" s="49"/>
      <c r="DC477" s="49"/>
      <c r="DD477" s="49"/>
      <c r="DE477" s="49"/>
      <c r="DF477" s="49"/>
      <c r="DG477" s="49"/>
      <c r="DH477" s="49"/>
      <c r="DI477" s="49"/>
      <c r="DJ477" s="14"/>
      <c r="DK477" s="14"/>
      <c r="DL477" s="14"/>
      <c r="DM477" s="14"/>
      <c r="DN477" s="14"/>
      <c r="DO477" s="14"/>
      <c r="DP477" s="14"/>
      <c r="DQ477" s="14"/>
      <c r="DR477" s="14"/>
      <c r="DS477" s="14"/>
      <c r="DT477" s="49"/>
      <c r="DU477" s="49"/>
      <c r="DV477" s="49"/>
      <c r="DW477" s="49"/>
      <c r="DX477" s="49"/>
      <c r="DY477" s="49"/>
      <c r="DZ477" s="49"/>
      <c r="EA477" s="49"/>
      <c r="EB477" s="49"/>
      <c r="EC477" s="49"/>
      <c r="ED477" s="49"/>
      <c r="EE477" s="49"/>
      <c r="EF477" s="49"/>
      <c r="EG477" s="49"/>
      <c r="EH477" s="49"/>
      <c r="EI477" s="49"/>
      <c r="EJ477" s="49"/>
      <c r="EK477" s="49"/>
      <c r="EL477" s="49"/>
      <c r="EM477" s="14"/>
      <c r="EN477" s="49"/>
      <c r="EO477" s="49"/>
      <c r="EP477" s="49"/>
      <c r="EQ477" s="49"/>
      <c r="ER477" s="49"/>
      <c r="ES477" s="49"/>
      <c r="ET477" s="49"/>
      <c r="EU477" s="49"/>
      <c r="EV477" s="49"/>
      <c r="EW477" s="49"/>
      <c r="EX477" s="49"/>
      <c r="EY477" s="49"/>
      <c r="EZ477" s="49"/>
      <c r="FA477" s="49"/>
      <c r="FB477" s="49"/>
      <c r="FC477" s="49"/>
      <c r="FD477" s="49"/>
      <c r="FE477" s="49"/>
      <c r="FF477" s="49"/>
      <c r="FG477" s="14"/>
      <c r="FH477" s="49"/>
      <c r="FI477" s="49"/>
      <c r="FJ477" s="14"/>
      <c r="FK477" s="42"/>
      <c r="FL477" s="42"/>
      <c r="FM477" s="42"/>
      <c r="FN477" s="42"/>
      <c r="FO477" s="42"/>
      <c r="FP477" s="42"/>
      <c r="FQ477" s="42"/>
      <c r="FR477" s="42"/>
      <c r="FS477" s="42"/>
      <c r="FT477" s="42"/>
      <c r="FU477" s="42"/>
      <c r="FV477" s="42"/>
      <c r="FW477" s="42"/>
      <c r="FX477" s="42"/>
      <c r="FY477" s="42"/>
      <c r="FZ477" s="44">
        <v>475</v>
      </c>
      <c r="GA477" s="44" t="str">
        <f t="shared" si="1332"/>
        <v>EGBCADLI</v>
      </c>
      <c r="GB477" s="44" t="s">
        <v>148</v>
      </c>
      <c r="GC477" s="44" t="s">
        <v>149</v>
      </c>
      <c r="GD477" s="44" t="s">
        <v>146</v>
      </c>
      <c r="GE477" s="44" t="s">
        <v>163</v>
      </c>
      <c r="GF477" s="44" t="s">
        <v>145</v>
      </c>
      <c r="GG477" s="44" t="s">
        <v>147</v>
      </c>
      <c r="GH477" s="44" t="s">
        <v>152</v>
      </c>
      <c r="GI477" s="44" t="s">
        <v>150</v>
      </c>
      <c r="GJ477" s="100" t="str">
        <f t="shared" ref="GJ477:GQ477" si="1552">VLOOKUP(GB477,$FM$3:$FN$15,2,FALSE)</f>
        <v>Elfenbenskusten</v>
      </c>
      <c r="GK477" s="100" t="str">
        <f t="shared" si="1552"/>
        <v>Iran</v>
      </c>
      <c r="GL477" s="100" t="str">
        <f t="shared" si="1552"/>
        <v>Qatar</v>
      </c>
      <c r="GM477" s="100" t="str">
        <f t="shared" si="1552"/>
        <v>Haiti</v>
      </c>
      <c r="GN477" s="100" t="str">
        <f t="shared" si="1552"/>
        <v>Sydkorea</v>
      </c>
      <c r="GO477" s="100" t="str">
        <f t="shared" si="1552"/>
        <v>Australien</v>
      </c>
      <c r="GP477" s="100" t="str">
        <f t="shared" si="1552"/>
        <v>Ghana</v>
      </c>
      <c r="GQ477" s="100" t="str">
        <f t="shared" si="1552"/>
        <v>Irak</v>
      </c>
      <c r="GR477" s="42" t="str">
        <f t="shared" si="1334"/>
        <v/>
      </c>
      <c r="GS477" s="42"/>
      <c r="GT477" s="42"/>
      <c r="GU477" s="42"/>
      <c r="GV477" s="42"/>
      <c r="GW477" s="42"/>
      <c r="GX477" s="42"/>
    </row>
    <row r="478" spans="1:206" ht="14.25" customHeight="1" x14ac:dyDescent="0.35">
      <c r="A478" s="42"/>
      <c r="B478" s="43"/>
      <c r="C478" s="43"/>
      <c r="D478" s="43"/>
      <c r="E478" s="44"/>
      <c r="F478" s="43"/>
      <c r="G478" s="44"/>
      <c r="H478" s="44"/>
      <c r="I478" s="44"/>
      <c r="J478" s="57"/>
      <c r="K478" s="58"/>
      <c r="L478" s="158"/>
      <c r="M478" s="46"/>
      <c r="N478" s="46"/>
      <c r="O478" s="42"/>
      <c r="P478" s="42"/>
      <c r="Q478" s="42"/>
      <c r="R478" s="42"/>
      <c r="S478" s="42"/>
      <c r="T478" s="42"/>
      <c r="U478" s="42"/>
      <c r="V478" s="43"/>
      <c r="W478" s="42"/>
      <c r="X478" s="44"/>
      <c r="Y478" s="44"/>
      <c r="Z478" s="44"/>
      <c r="AA478" s="44"/>
      <c r="AB478" s="47"/>
      <c r="AC478" s="48"/>
      <c r="AD478" s="42"/>
      <c r="AE478" s="14"/>
      <c r="AF478" s="14"/>
      <c r="AG478" s="14"/>
      <c r="AH478" s="14"/>
      <c r="AI478" s="44"/>
      <c r="AJ478" s="44"/>
      <c r="AK478" s="44"/>
      <c r="AL478" s="57"/>
      <c r="AM478" s="58"/>
      <c r="AN478" s="49"/>
      <c r="AO478" s="49"/>
      <c r="AP478" s="49"/>
      <c r="AQ478" s="49"/>
      <c r="AR478" s="49"/>
      <c r="AS478" s="49"/>
      <c r="AT478" s="49"/>
      <c r="AU478" s="49"/>
      <c r="AV478" s="49"/>
      <c r="AW478" s="49"/>
      <c r="AX478" s="49"/>
      <c r="AY478" s="49"/>
      <c r="AZ478" s="49"/>
      <c r="BA478" s="49"/>
      <c r="BB478" s="49"/>
      <c r="BC478" s="49"/>
      <c r="BD478" s="49"/>
      <c r="BE478" s="49"/>
      <c r="BF478" s="49"/>
      <c r="BG478" s="49"/>
      <c r="BH478" s="49"/>
      <c r="BI478" s="49"/>
      <c r="BJ478" s="49"/>
      <c r="BK478" s="49"/>
      <c r="BL478" s="49"/>
      <c r="BM478" s="49"/>
      <c r="BN478" s="49"/>
      <c r="BO478" s="49"/>
      <c r="BP478" s="49"/>
      <c r="BQ478" s="49"/>
      <c r="BR478" s="14"/>
      <c r="BS478" s="14"/>
      <c r="BT478" s="14"/>
      <c r="BU478" s="49"/>
      <c r="BV478" s="49"/>
      <c r="BW478" s="49"/>
      <c r="BX478" s="49"/>
      <c r="BY478" s="49"/>
      <c r="BZ478" s="49"/>
      <c r="CA478" s="49"/>
      <c r="CB478" s="14"/>
      <c r="CC478" s="49"/>
      <c r="CD478" s="49"/>
      <c r="CE478" s="14"/>
      <c r="CF478" s="14"/>
      <c r="CG478" s="49"/>
      <c r="CH478" s="49"/>
      <c r="CI478" s="49"/>
      <c r="CJ478" s="49"/>
      <c r="CK478" s="49"/>
      <c r="CL478" s="49"/>
      <c r="CM478" s="49"/>
      <c r="CN478" s="49"/>
      <c r="CO478" s="49"/>
      <c r="CP478" s="49"/>
      <c r="CQ478" s="49"/>
      <c r="CR478" s="49"/>
      <c r="CS478" s="49"/>
      <c r="CT478" s="49"/>
      <c r="CU478" s="49"/>
      <c r="CV478" s="49"/>
      <c r="CW478" s="49"/>
      <c r="CX478" s="49"/>
      <c r="CY478" s="14"/>
      <c r="CZ478" s="14"/>
      <c r="DA478" s="49"/>
      <c r="DB478" s="49"/>
      <c r="DC478" s="49"/>
      <c r="DD478" s="49"/>
      <c r="DE478" s="49"/>
      <c r="DF478" s="49"/>
      <c r="DG478" s="49"/>
      <c r="DH478" s="49"/>
      <c r="DI478" s="49"/>
      <c r="DJ478" s="14"/>
      <c r="DK478" s="14"/>
      <c r="DL478" s="14"/>
      <c r="DM478" s="14"/>
      <c r="DN478" s="14"/>
      <c r="DO478" s="14"/>
      <c r="DP478" s="14"/>
      <c r="DQ478" s="14"/>
      <c r="DR478" s="14"/>
      <c r="DS478" s="14"/>
      <c r="DT478" s="49"/>
      <c r="DU478" s="49"/>
      <c r="DV478" s="49"/>
      <c r="DW478" s="49"/>
      <c r="DX478" s="49"/>
      <c r="DY478" s="49"/>
      <c r="DZ478" s="49"/>
      <c r="EA478" s="49"/>
      <c r="EB478" s="49"/>
      <c r="EC478" s="49"/>
      <c r="ED478" s="49"/>
      <c r="EE478" s="49"/>
      <c r="EF478" s="49"/>
      <c r="EG478" s="49"/>
      <c r="EH478" s="49"/>
      <c r="EI478" s="49"/>
      <c r="EJ478" s="49"/>
      <c r="EK478" s="49"/>
      <c r="EL478" s="49"/>
      <c r="EM478" s="14"/>
      <c r="EN478" s="49"/>
      <c r="EO478" s="49"/>
      <c r="EP478" s="49"/>
      <c r="EQ478" s="49"/>
      <c r="ER478" s="49"/>
      <c r="ES478" s="49"/>
      <c r="ET478" s="49"/>
      <c r="EU478" s="49"/>
      <c r="EV478" s="49"/>
      <c r="EW478" s="49"/>
      <c r="EX478" s="49"/>
      <c r="EY478" s="49"/>
      <c r="EZ478" s="49"/>
      <c r="FA478" s="49"/>
      <c r="FB478" s="49"/>
      <c r="FC478" s="49"/>
      <c r="FD478" s="49"/>
      <c r="FE478" s="49"/>
      <c r="FF478" s="49"/>
      <c r="FG478" s="14"/>
      <c r="FH478" s="49"/>
      <c r="FI478" s="49"/>
      <c r="FJ478" s="14"/>
      <c r="FK478" s="42"/>
      <c r="FL478" s="42"/>
      <c r="FM478" s="42"/>
      <c r="FN478" s="42"/>
      <c r="FO478" s="42"/>
      <c r="FP478" s="42"/>
      <c r="FQ478" s="42"/>
      <c r="FR478" s="42"/>
      <c r="FS478" s="42"/>
      <c r="FT478" s="42"/>
      <c r="FU478" s="42"/>
      <c r="FV478" s="42"/>
      <c r="FW478" s="42"/>
      <c r="FX478" s="42"/>
      <c r="FY478" s="42"/>
      <c r="FZ478" s="44">
        <v>476</v>
      </c>
      <c r="GA478" s="44" t="str">
        <f t="shared" si="1332"/>
        <v>EGBCADIK</v>
      </c>
      <c r="GB478" s="44" t="s">
        <v>148</v>
      </c>
      <c r="GC478" s="44" t="s">
        <v>149</v>
      </c>
      <c r="GD478" s="44" t="s">
        <v>146</v>
      </c>
      <c r="GE478" s="44" t="s">
        <v>163</v>
      </c>
      <c r="GF478" s="44" t="s">
        <v>145</v>
      </c>
      <c r="GG478" s="44" t="s">
        <v>147</v>
      </c>
      <c r="GH478" s="44" t="s">
        <v>150</v>
      </c>
      <c r="GI478" s="44" t="s">
        <v>151</v>
      </c>
      <c r="GJ478" s="100" t="str">
        <f t="shared" ref="GJ478:GQ478" si="1553">VLOOKUP(GB478,$FM$3:$FN$15,2,FALSE)</f>
        <v>Elfenbenskusten</v>
      </c>
      <c r="GK478" s="100" t="str">
        <f t="shared" si="1553"/>
        <v>Iran</v>
      </c>
      <c r="GL478" s="100" t="str">
        <f t="shared" si="1553"/>
        <v>Qatar</v>
      </c>
      <c r="GM478" s="100" t="str">
        <f t="shared" si="1553"/>
        <v>Haiti</v>
      </c>
      <c r="GN478" s="100" t="str">
        <f t="shared" si="1553"/>
        <v>Sydkorea</v>
      </c>
      <c r="GO478" s="100" t="str">
        <f t="shared" si="1553"/>
        <v>Australien</v>
      </c>
      <c r="GP478" s="100" t="str">
        <f t="shared" si="1553"/>
        <v>Irak</v>
      </c>
      <c r="GQ478" s="100" t="str">
        <f t="shared" si="1553"/>
        <v>Uzbekistan</v>
      </c>
      <c r="GR478" s="42" t="str">
        <f t="shared" si="1334"/>
        <v/>
      </c>
      <c r="GS478" s="42"/>
      <c r="GT478" s="42"/>
      <c r="GU478" s="42"/>
      <c r="GV478" s="42"/>
      <c r="GW478" s="42"/>
      <c r="GX478" s="42"/>
    </row>
    <row r="479" spans="1:206" ht="14.25" customHeight="1" x14ac:dyDescent="0.35">
      <c r="A479" s="42"/>
      <c r="B479" s="43"/>
      <c r="C479" s="43"/>
      <c r="D479" s="43"/>
      <c r="E479" s="44"/>
      <c r="F479" s="43"/>
      <c r="G479" s="44"/>
      <c r="H479" s="44"/>
      <c r="I479" s="44"/>
      <c r="J479" s="57"/>
      <c r="K479" s="58"/>
      <c r="L479" s="158"/>
      <c r="M479" s="46"/>
      <c r="N479" s="46"/>
      <c r="O479" s="42"/>
      <c r="P479" s="42"/>
      <c r="Q479" s="42"/>
      <c r="R479" s="42"/>
      <c r="S479" s="42"/>
      <c r="T479" s="42"/>
      <c r="U479" s="42"/>
      <c r="V479" s="43"/>
      <c r="W479" s="42"/>
      <c r="X479" s="44"/>
      <c r="Y479" s="44"/>
      <c r="Z479" s="44"/>
      <c r="AA479" s="44"/>
      <c r="AB479" s="47"/>
      <c r="AC479" s="48"/>
      <c r="AD479" s="42"/>
      <c r="AE479" s="14"/>
      <c r="AF479" s="14"/>
      <c r="AG479" s="14"/>
      <c r="AH479" s="14"/>
      <c r="AI479" s="44"/>
      <c r="AJ479" s="44"/>
      <c r="AK479" s="44"/>
      <c r="AL479" s="57"/>
      <c r="AM479" s="58"/>
      <c r="AN479" s="49"/>
      <c r="AO479" s="49"/>
      <c r="AP479" s="49"/>
      <c r="AQ479" s="49"/>
      <c r="AR479" s="49"/>
      <c r="AS479" s="49"/>
      <c r="AT479" s="49"/>
      <c r="AU479" s="49"/>
      <c r="AV479" s="49"/>
      <c r="AW479" s="49"/>
      <c r="AX479" s="49"/>
      <c r="AY479" s="49"/>
      <c r="AZ479" s="49"/>
      <c r="BA479" s="49"/>
      <c r="BB479" s="49"/>
      <c r="BC479" s="49"/>
      <c r="BD479" s="49"/>
      <c r="BE479" s="49"/>
      <c r="BF479" s="49"/>
      <c r="BG479" s="49"/>
      <c r="BH479" s="49"/>
      <c r="BI479" s="49"/>
      <c r="BJ479" s="49"/>
      <c r="BK479" s="49"/>
      <c r="BL479" s="49"/>
      <c r="BM479" s="49"/>
      <c r="BN479" s="49"/>
      <c r="BO479" s="49"/>
      <c r="BP479" s="49"/>
      <c r="BQ479" s="49"/>
      <c r="BR479" s="14"/>
      <c r="BS479" s="14"/>
      <c r="BT479" s="14"/>
      <c r="BU479" s="49"/>
      <c r="BV479" s="49"/>
      <c r="BW479" s="49"/>
      <c r="BX479" s="49"/>
      <c r="BY479" s="49"/>
      <c r="BZ479" s="49"/>
      <c r="CA479" s="49"/>
      <c r="CB479" s="14"/>
      <c r="CC479" s="49"/>
      <c r="CD479" s="49"/>
      <c r="CE479" s="14"/>
      <c r="CF479" s="14"/>
      <c r="CG479" s="49"/>
      <c r="CH479" s="49"/>
      <c r="CI479" s="49"/>
      <c r="CJ479" s="49"/>
      <c r="CK479" s="49"/>
      <c r="CL479" s="49"/>
      <c r="CM479" s="49"/>
      <c r="CN479" s="49"/>
      <c r="CO479" s="49"/>
      <c r="CP479" s="49"/>
      <c r="CQ479" s="49"/>
      <c r="CR479" s="49"/>
      <c r="CS479" s="49"/>
      <c r="CT479" s="49"/>
      <c r="CU479" s="49"/>
      <c r="CV479" s="49"/>
      <c r="CW479" s="49"/>
      <c r="CX479" s="49"/>
      <c r="CY479" s="14"/>
      <c r="CZ479" s="14"/>
      <c r="DA479" s="49"/>
      <c r="DB479" s="49"/>
      <c r="DC479" s="49"/>
      <c r="DD479" s="49"/>
      <c r="DE479" s="49"/>
      <c r="DF479" s="49"/>
      <c r="DG479" s="49"/>
      <c r="DH479" s="49"/>
      <c r="DI479" s="49"/>
      <c r="DJ479" s="14"/>
      <c r="DK479" s="14"/>
      <c r="DL479" s="14"/>
      <c r="DM479" s="14"/>
      <c r="DN479" s="14"/>
      <c r="DO479" s="14"/>
      <c r="DP479" s="14"/>
      <c r="DQ479" s="14"/>
      <c r="DR479" s="14"/>
      <c r="DS479" s="14"/>
      <c r="DT479" s="49"/>
      <c r="DU479" s="49"/>
      <c r="DV479" s="49"/>
      <c r="DW479" s="49"/>
      <c r="DX479" s="49"/>
      <c r="DY479" s="49"/>
      <c r="DZ479" s="49"/>
      <c r="EA479" s="49"/>
      <c r="EB479" s="49"/>
      <c r="EC479" s="49"/>
      <c r="ED479" s="49"/>
      <c r="EE479" s="49"/>
      <c r="EF479" s="49"/>
      <c r="EG479" s="49"/>
      <c r="EH479" s="49"/>
      <c r="EI479" s="49"/>
      <c r="EJ479" s="49"/>
      <c r="EK479" s="49"/>
      <c r="EL479" s="49"/>
      <c r="EM479" s="14"/>
      <c r="EN479" s="49"/>
      <c r="EO479" s="49"/>
      <c r="EP479" s="49"/>
      <c r="EQ479" s="49"/>
      <c r="ER479" s="49"/>
      <c r="ES479" s="49"/>
      <c r="ET479" s="49"/>
      <c r="EU479" s="49"/>
      <c r="EV479" s="49"/>
      <c r="EW479" s="49"/>
      <c r="EX479" s="49"/>
      <c r="EY479" s="49"/>
      <c r="EZ479" s="49"/>
      <c r="FA479" s="49"/>
      <c r="FB479" s="49"/>
      <c r="FC479" s="49"/>
      <c r="FD479" s="49"/>
      <c r="FE479" s="49"/>
      <c r="FF479" s="49"/>
      <c r="FG479" s="14"/>
      <c r="FH479" s="49"/>
      <c r="FI479" s="49"/>
      <c r="FJ479" s="14"/>
      <c r="FK479" s="42"/>
      <c r="FL479" s="42"/>
      <c r="FM479" s="42"/>
      <c r="FN479" s="42"/>
      <c r="FO479" s="42"/>
      <c r="FP479" s="42"/>
      <c r="FQ479" s="42"/>
      <c r="FR479" s="42"/>
      <c r="FS479" s="42"/>
      <c r="FT479" s="42"/>
      <c r="FU479" s="42"/>
      <c r="FV479" s="42"/>
      <c r="FW479" s="42"/>
      <c r="FX479" s="42"/>
      <c r="FY479" s="42"/>
      <c r="FZ479" s="44">
        <v>477</v>
      </c>
      <c r="GA479" s="44" t="str">
        <f t="shared" si="1332"/>
        <v>EGBCADIJ</v>
      </c>
      <c r="GB479" s="44" t="s">
        <v>148</v>
      </c>
      <c r="GC479" s="44" t="s">
        <v>149</v>
      </c>
      <c r="GD479" s="44" t="s">
        <v>146</v>
      </c>
      <c r="GE479" s="44" t="s">
        <v>163</v>
      </c>
      <c r="GF479" s="44" t="s">
        <v>145</v>
      </c>
      <c r="GG479" s="44" t="s">
        <v>147</v>
      </c>
      <c r="GH479" s="44" t="s">
        <v>150</v>
      </c>
      <c r="GI479" s="44" t="s">
        <v>159</v>
      </c>
      <c r="GJ479" s="100" t="str">
        <f t="shared" ref="GJ479:GQ479" si="1554">VLOOKUP(GB479,$FM$3:$FN$15,2,FALSE)</f>
        <v>Elfenbenskusten</v>
      </c>
      <c r="GK479" s="100" t="str">
        <f t="shared" si="1554"/>
        <v>Iran</v>
      </c>
      <c r="GL479" s="100" t="str">
        <f t="shared" si="1554"/>
        <v>Qatar</v>
      </c>
      <c r="GM479" s="100" t="str">
        <f t="shared" si="1554"/>
        <v>Haiti</v>
      </c>
      <c r="GN479" s="100" t="str">
        <f t="shared" si="1554"/>
        <v>Sydkorea</v>
      </c>
      <c r="GO479" s="100" t="str">
        <f t="shared" si="1554"/>
        <v>Australien</v>
      </c>
      <c r="GP479" s="100" t="str">
        <f t="shared" si="1554"/>
        <v>Irak</v>
      </c>
      <c r="GQ479" s="100" t="str">
        <f t="shared" si="1554"/>
        <v>Österrike</v>
      </c>
      <c r="GR479" s="42" t="str">
        <f t="shared" si="1334"/>
        <v/>
      </c>
      <c r="GS479" s="42"/>
      <c r="GT479" s="42"/>
      <c r="GU479" s="42"/>
      <c r="GV479" s="42"/>
      <c r="GW479" s="42"/>
      <c r="GX479" s="42"/>
    </row>
    <row r="480" spans="1:206" ht="14.25" customHeight="1" x14ac:dyDescent="0.35">
      <c r="A480" s="42"/>
      <c r="B480" s="43"/>
      <c r="C480" s="43"/>
      <c r="D480" s="43"/>
      <c r="E480" s="44"/>
      <c r="F480" s="43"/>
      <c r="G480" s="44"/>
      <c r="H480" s="44"/>
      <c r="I480" s="44"/>
      <c r="J480" s="57"/>
      <c r="K480" s="58"/>
      <c r="L480" s="158"/>
      <c r="M480" s="46"/>
      <c r="N480" s="46"/>
      <c r="O480" s="42"/>
      <c r="P480" s="42"/>
      <c r="Q480" s="42"/>
      <c r="R480" s="42"/>
      <c r="S480" s="42"/>
      <c r="T480" s="42"/>
      <c r="U480" s="42"/>
      <c r="V480" s="43"/>
      <c r="W480" s="42"/>
      <c r="X480" s="44"/>
      <c r="Y480" s="44"/>
      <c r="Z480" s="44"/>
      <c r="AA480" s="44"/>
      <c r="AB480" s="47"/>
      <c r="AC480" s="48"/>
      <c r="AD480" s="42"/>
      <c r="AE480" s="14"/>
      <c r="AF480" s="14"/>
      <c r="AG480" s="14"/>
      <c r="AH480" s="14"/>
      <c r="AI480" s="44"/>
      <c r="AJ480" s="44"/>
      <c r="AK480" s="44"/>
      <c r="AL480" s="57"/>
      <c r="AM480" s="58"/>
      <c r="AN480" s="49"/>
      <c r="AO480" s="49"/>
      <c r="AP480" s="49"/>
      <c r="AQ480" s="49"/>
      <c r="AR480" s="49"/>
      <c r="AS480" s="49"/>
      <c r="AT480" s="49"/>
      <c r="AU480" s="49"/>
      <c r="AV480" s="49"/>
      <c r="AW480" s="49"/>
      <c r="AX480" s="49"/>
      <c r="AY480" s="49"/>
      <c r="AZ480" s="49"/>
      <c r="BA480" s="49"/>
      <c r="BB480" s="49"/>
      <c r="BC480" s="49"/>
      <c r="BD480" s="49"/>
      <c r="BE480" s="49"/>
      <c r="BF480" s="49"/>
      <c r="BG480" s="49"/>
      <c r="BH480" s="49"/>
      <c r="BI480" s="49"/>
      <c r="BJ480" s="49"/>
      <c r="BK480" s="49"/>
      <c r="BL480" s="49"/>
      <c r="BM480" s="49"/>
      <c r="BN480" s="49"/>
      <c r="BO480" s="49"/>
      <c r="BP480" s="49"/>
      <c r="BQ480" s="49"/>
      <c r="BR480" s="14"/>
      <c r="BS480" s="14"/>
      <c r="BT480" s="14"/>
      <c r="BU480" s="49"/>
      <c r="BV480" s="49"/>
      <c r="BW480" s="49"/>
      <c r="BX480" s="49"/>
      <c r="BY480" s="49"/>
      <c r="BZ480" s="49"/>
      <c r="CA480" s="49"/>
      <c r="CB480" s="14"/>
      <c r="CC480" s="49"/>
      <c r="CD480" s="49"/>
      <c r="CE480" s="14"/>
      <c r="CF480" s="14"/>
      <c r="CG480" s="49"/>
      <c r="CH480" s="49"/>
      <c r="CI480" s="49"/>
      <c r="CJ480" s="49"/>
      <c r="CK480" s="49"/>
      <c r="CL480" s="49"/>
      <c r="CM480" s="49"/>
      <c r="CN480" s="49"/>
      <c r="CO480" s="49"/>
      <c r="CP480" s="49"/>
      <c r="CQ480" s="49"/>
      <c r="CR480" s="49"/>
      <c r="CS480" s="49"/>
      <c r="CT480" s="49"/>
      <c r="CU480" s="49"/>
      <c r="CV480" s="49"/>
      <c r="CW480" s="49"/>
      <c r="CX480" s="49"/>
      <c r="CY480" s="14"/>
      <c r="CZ480" s="14"/>
      <c r="DA480" s="49"/>
      <c r="DB480" s="49"/>
      <c r="DC480" s="49"/>
      <c r="DD480" s="49"/>
      <c r="DE480" s="49"/>
      <c r="DF480" s="49"/>
      <c r="DG480" s="49"/>
      <c r="DH480" s="49"/>
      <c r="DI480" s="49"/>
      <c r="DJ480" s="14"/>
      <c r="DK480" s="14"/>
      <c r="DL480" s="14"/>
      <c r="DM480" s="14"/>
      <c r="DN480" s="14"/>
      <c r="DO480" s="14"/>
      <c r="DP480" s="14"/>
      <c r="DQ480" s="14"/>
      <c r="DR480" s="14"/>
      <c r="DS480" s="14"/>
      <c r="DT480" s="49"/>
      <c r="DU480" s="49"/>
      <c r="DV480" s="49"/>
      <c r="DW480" s="49"/>
      <c r="DX480" s="49"/>
      <c r="DY480" s="49"/>
      <c r="DZ480" s="49"/>
      <c r="EA480" s="49"/>
      <c r="EB480" s="49"/>
      <c r="EC480" s="49"/>
      <c r="ED480" s="49"/>
      <c r="EE480" s="49"/>
      <c r="EF480" s="49"/>
      <c r="EG480" s="49"/>
      <c r="EH480" s="49"/>
      <c r="EI480" s="49"/>
      <c r="EJ480" s="49"/>
      <c r="EK480" s="49"/>
      <c r="EL480" s="49"/>
      <c r="EM480" s="14"/>
      <c r="EN480" s="49"/>
      <c r="EO480" s="49"/>
      <c r="EP480" s="49"/>
      <c r="EQ480" s="49"/>
      <c r="ER480" s="49"/>
      <c r="ES480" s="49"/>
      <c r="ET480" s="49"/>
      <c r="EU480" s="49"/>
      <c r="EV480" s="49"/>
      <c r="EW480" s="49"/>
      <c r="EX480" s="49"/>
      <c r="EY480" s="49"/>
      <c r="EZ480" s="49"/>
      <c r="FA480" s="49"/>
      <c r="FB480" s="49"/>
      <c r="FC480" s="49"/>
      <c r="FD480" s="49"/>
      <c r="FE480" s="49"/>
      <c r="FF480" s="49"/>
      <c r="FG480" s="14"/>
      <c r="FH480" s="49"/>
      <c r="FI480" s="49"/>
      <c r="FJ480" s="14"/>
      <c r="FK480" s="42"/>
      <c r="FL480" s="42"/>
      <c r="FM480" s="42"/>
      <c r="FN480" s="42"/>
      <c r="FO480" s="42"/>
      <c r="FP480" s="42"/>
      <c r="FQ480" s="42"/>
      <c r="FR480" s="42"/>
      <c r="FS480" s="42"/>
      <c r="FT480" s="42"/>
      <c r="FU480" s="42"/>
      <c r="FV480" s="42"/>
      <c r="FW480" s="42"/>
      <c r="FX480" s="42"/>
      <c r="FY480" s="42"/>
      <c r="FZ480" s="44">
        <v>478</v>
      </c>
      <c r="GA480" s="44" t="str">
        <f t="shared" si="1332"/>
        <v>HGBCADLE</v>
      </c>
      <c r="GB480" s="44" t="s">
        <v>160</v>
      </c>
      <c r="GC480" s="44" t="s">
        <v>149</v>
      </c>
      <c r="GD480" s="44" t="s">
        <v>146</v>
      </c>
      <c r="GE480" s="44" t="s">
        <v>163</v>
      </c>
      <c r="GF480" s="44" t="s">
        <v>145</v>
      </c>
      <c r="GG480" s="44" t="s">
        <v>147</v>
      </c>
      <c r="GH480" s="44" t="s">
        <v>152</v>
      </c>
      <c r="GI480" s="44" t="s">
        <v>148</v>
      </c>
      <c r="GJ480" s="100" t="str">
        <f t="shared" ref="GJ480:GQ480" si="1555">VLOOKUP(GB480,$FM$3:$FN$15,2,FALSE)</f>
        <v>Saudiarabien</v>
      </c>
      <c r="GK480" s="100" t="str">
        <f t="shared" si="1555"/>
        <v>Iran</v>
      </c>
      <c r="GL480" s="100" t="str">
        <f t="shared" si="1555"/>
        <v>Qatar</v>
      </c>
      <c r="GM480" s="100" t="str">
        <f t="shared" si="1555"/>
        <v>Haiti</v>
      </c>
      <c r="GN480" s="100" t="str">
        <f t="shared" si="1555"/>
        <v>Sydkorea</v>
      </c>
      <c r="GO480" s="100" t="str">
        <f t="shared" si="1555"/>
        <v>Australien</v>
      </c>
      <c r="GP480" s="100" t="str">
        <f t="shared" si="1555"/>
        <v>Ghana</v>
      </c>
      <c r="GQ480" s="100" t="str">
        <f t="shared" si="1555"/>
        <v>Elfenbenskusten</v>
      </c>
      <c r="GR480" s="42" t="str">
        <f t="shared" si="1334"/>
        <v/>
      </c>
      <c r="GS480" s="42"/>
      <c r="GT480" s="42"/>
      <c r="GU480" s="42"/>
      <c r="GV480" s="42"/>
      <c r="GW480" s="42"/>
      <c r="GX480" s="42"/>
    </row>
    <row r="481" spans="1:206" ht="14.25" customHeight="1" x14ac:dyDescent="0.35">
      <c r="A481" s="42"/>
      <c r="B481" s="43"/>
      <c r="C481" s="43"/>
      <c r="D481" s="43"/>
      <c r="E481" s="44"/>
      <c r="F481" s="43"/>
      <c r="G481" s="44"/>
      <c r="H481" s="44"/>
      <c r="I481" s="44"/>
      <c r="J481" s="57"/>
      <c r="K481" s="58"/>
      <c r="L481" s="158"/>
      <c r="M481" s="46"/>
      <c r="N481" s="46"/>
      <c r="O481" s="42"/>
      <c r="P481" s="42"/>
      <c r="Q481" s="42"/>
      <c r="R481" s="42"/>
      <c r="S481" s="42"/>
      <c r="T481" s="42"/>
      <c r="U481" s="42"/>
      <c r="V481" s="43"/>
      <c r="W481" s="42"/>
      <c r="X481" s="44"/>
      <c r="Y481" s="44"/>
      <c r="Z481" s="44"/>
      <c r="AA481" s="44"/>
      <c r="AB481" s="47"/>
      <c r="AC481" s="48"/>
      <c r="AD481" s="42"/>
      <c r="AE481" s="14"/>
      <c r="AF481" s="14"/>
      <c r="AG481" s="14"/>
      <c r="AH481" s="14"/>
      <c r="AI481" s="44"/>
      <c r="AJ481" s="44"/>
      <c r="AK481" s="44"/>
      <c r="AL481" s="57"/>
      <c r="AM481" s="58"/>
      <c r="AN481" s="49"/>
      <c r="AO481" s="49"/>
      <c r="AP481" s="49"/>
      <c r="AQ481" s="49"/>
      <c r="AR481" s="49"/>
      <c r="AS481" s="49"/>
      <c r="AT481" s="49"/>
      <c r="AU481" s="49"/>
      <c r="AV481" s="49"/>
      <c r="AW481" s="49"/>
      <c r="AX481" s="49"/>
      <c r="AY481" s="49"/>
      <c r="AZ481" s="49"/>
      <c r="BA481" s="49"/>
      <c r="BB481" s="49"/>
      <c r="BC481" s="49"/>
      <c r="BD481" s="49"/>
      <c r="BE481" s="49"/>
      <c r="BF481" s="49"/>
      <c r="BG481" s="49"/>
      <c r="BH481" s="49"/>
      <c r="BI481" s="49"/>
      <c r="BJ481" s="49"/>
      <c r="BK481" s="49"/>
      <c r="BL481" s="49"/>
      <c r="BM481" s="49"/>
      <c r="BN481" s="49"/>
      <c r="BO481" s="49"/>
      <c r="BP481" s="49"/>
      <c r="BQ481" s="49"/>
      <c r="BR481" s="14"/>
      <c r="BS481" s="14"/>
      <c r="BT481" s="14"/>
      <c r="BU481" s="49"/>
      <c r="BV481" s="49"/>
      <c r="BW481" s="49"/>
      <c r="BX481" s="49"/>
      <c r="BY481" s="49"/>
      <c r="BZ481" s="49"/>
      <c r="CA481" s="49"/>
      <c r="CB481" s="14"/>
      <c r="CC481" s="49"/>
      <c r="CD481" s="49"/>
      <c r="CE481" s="14"/>
      <c r="CF481" s="14"/>
      <c r="CG481" s="49"/>
      <c r="CH481" s="49"/>
      <c r="CI481" s="49"/>
      <c r="CJ481" s="49"/>
      <c r="CK481" s="49"/>
      <c r="CL481" s="49"/>
      <c r="CM481" s="49"/>
      <c r="CN481" s="49"/>
      <c r="CO481" s="49"/>
      <c r="CP481" s="49"/>
      <c r="CQ481" s="49"/>
      <c r="CR481" s="49"/>
      <c r="CS481" s="49"/>
      <c r="CT481" s="49"/>
      <c r="CU481" s="49"/>
      <c r="CV481" s="49"/>
      <c r="CW481" s="49"/>
      <c r="CX481" s="49"/>
      <c r="CY481" s="14"/>
      <c r="CZ481" s="14"/>
      <c r="DA481" s="49"/>
      <c r="DB481" s="49"/>
      <c r="DC481" s="49"/>
      <c r="DD481" s="49"/>
      <c r="DE481" s="49"/>
      <c r="DF481" s="49"/>
      <c r="DG481" s="49"/>
      <c r="DH481" s="49"/>
      <c r="DI481" s="49"/>
      <c r="DJ481" s="14"/>
      <c r="DK481" s="14"/>
      <c r="DL481" s="14"/>
      <c r="DM481" s="14"/>
      <c r="DN481" s="14"/>
      <c r="DO481" s="14"/>
      <c r="DP481" s="14"/>
      <c r="DQ481" s="14"/>
      <c r="DR481" s="14"/>
      <c r="DS481" s="14"/>
      <c r="DT481" s="49"/>
      <c r="DU481" s="49"/>
      <c r="DV481" s="49"/>
      <c r="DW481" s="49"/>
      <c r="DX481" s="49"/>
      <c r="DY481" s="49"/>
      <c r="DZ481" s="49"/>
      <c r="EA481" s="49"/>
      <c r="EB481" s="49"/>
      <c r="EC481" s="49"/>
      <c r="ED481" s="49"/>
      <c r="EE481" s="49"/>
      <c r="EF481" s="49"/>
      <c r="EG481" s="49"/>
      <c r="EH481" s="49"/>
      <c r="EI481" s="49"/>
      <c r="EJ481" s="49"/>
      <c r="EK481" s="49"/>
      <c r="EL481" s="49"/>
      <c r="EM481" s="14"/>
      <c r="EN481" s="49"/>
      <c r="EO481" s="49"/>
      <c r="EP481" s="49"/>
      <c r="EQ481" s="49"/>
      <c r="ER481" s="49"/>
      <c r="ES481" s="49"/>
      <c r="ET481" s="49"/>
      <c r="EU481" s="49"/>
      <c r="EV481" s="49"/>
      <c r="EW481" s="49"/>
      <c r="EX481" s="49"/>
      <c r="EY481" s="49"/>
      <c r="EZ481" s="49"/>
      <c r="FA481" s="49"/>
      <c r="FB481" s="49"/>
      <c r="FC481" s="49"/>
      <c r="FD481" s="49"/>
      <c r="FE481" s="49"/>
      <c r="FF481" s="49"/>
      <c r="FG481" s="14"/>
      <c r="FH481" s="49"/>
      <c r="FI481" s="49"/>
      <c r="FJ481" s="14"/>
      <c r="FK481" s="42"/>
      <c r="FL481" s="42"/>
      <c r="FM481" s="42"/>
      <c r="FN481" s="42"/>
      <c r="FO481" s="42"/>
      <c r="FP481" s="42"/>
      <c r="FQ481" s="42"/>
      <c r="FR481" s="42"/>
      <c r="FS481" s="42"/>
      <c r="FT481" s="42"/>
      <c r="FU481" s="42"/>
      <c r="FV481" s="42"/>
      <c r="FW481" s="42"/>
      <c r="FX481" s="42"/>
      <c r="FY481" s="42"/>
      <c r="FZ481" s="44">
        <v>479</v>
      </c>
      <c r="GA481" s="44" t="str">
        <f t="shared" si="1332"/>
        <v>HGBCADEK</v>
      </c>
      <c r="GB481" s="44" t="s">
        <v>160</v>
      </c>
      <c r="GC481" s="44" t="s">
        <v>149</v>
      </c>
      <c r="GD481" s="44" t="s">
        <v>146</v>
      </c>
      <c r="GE481" s="44" t="s">
        <v>163</v>
      </c>
      <c r="GF481" s="44" t="s">
        <v>145</v>
      </c>
      <c r="GG481" s="44" t="s">
        <v>147</v>
      </c>
      <c r="GH481" s="44" t="s">
        <v>148</v>
      </c>
      <c r="GI481" s="44" t="s">
        <v>151</v>
      </c>
      <c r="GJ481" s="100" t="str">
        <f t="shared" ref="GJ481:GQ481" si="1556">VLOOKUP(GB481,$FM$3:$FN$15,2,FALSE)</f>
        <v>Saudiarabien</v>
      </c>
      <c r="GK481" s="100" t="str">
        <f t="shared" si="1556"/>
        <v>Iran</v>
      </c>
      <c r="GL481" s="100" t="str">
        <f t="shared" si="1556"/>
        <v>Qatar</v>
      </c>
      <c r="GM481" s="100" t="str">
        <f t="shared" si="1556"/>
        <v>Haiti</v>
      </c>
      <c r="GN481" s="100" t="str">
        <f t="shared" si="1556"/>
        <v>Sydkorea</v>
      </c>
      <c r="GO481" s="100" t="str">
        <f t="shared" si="1556"/>
        <v>Australien</v>
      </c>
      <c r="GP481" s="100" t="str">
        <f t="shared" si="1556"/>
        <v>Elfenbenskusten</v>
      </c>
      <c r="GQ481" s="100" t="str">
        <f t="shared" si="1556"/>
        <v>Uzbekistan</v>
      </c>
      <c r="GR481" s="42" t="str">
        <f t="shared" si="1334"/>
        <v/>
      </c>
      <c r="GS481" s="42"/>
      <c r="GT481" s="42"/>
      <c r="GU481" s="42"/>
      <c r="GV481" s="42"/>
      <c r="GW481" s="42"/>
      <c r="GX481" s="42"/>
    </row>
    <row r="482" spans="1:206" ht="14.25" customHeight="1" x14ac:dyDescent="0.35">
      <c r="A482" s="42"/>
      <c r="B482" s="43"/>
      <c r="C482" s="43"/>
      <c r="D482" s="43"/>
      <c r="E482" s="44"/>
      <c r="F482" s="43"/>
      <c r="G482" s="44"/>
      <c r="H482" s="44"/>
      <c r="I482" s="44"/>
      <c r="J482" s="57"/>
      <c r="K482" s="58"/>
      <c r="L482" s="158"/>
      <c r="M482" s="46"/>
      <c r="N482" s="46"/>
      <c r="O482" s="42"/>
      <c r="P482" s="42"/>
      <c r="Q482" s="42"/>
      <c r="R482" s="42"/>
      <c r="S482" s="42"/>
      <c r="T482" s="42"/>
      <c r="U482" s="42"/>
      <c r="V482" s="43"/>
      <c r="W482" s="42"/>
      <c r="X482" s="44"/>
      <c r="Y482" s="44"/>
      <c r="Z482" s="44"/>
      <c r="AA482" s="44"/>
      <c r="AB482" s="47"/>
      <c r="AC482" s="48"/>
      <c r="AD482" s="42"/>
      <c r="AE482" s="14"/>
      <c r="AF482" s="14"/>
      <c r="AG482" s="14"/>
      <c r="AH482" s="14"/>
      <c r="AI482" s="44"/>
      <c r="AJ482" s="44"/>
      <c r="AK482" s="44"/>
      <c r="AL482" s="57"/>
      <c r="AM482" s="58"/>
      <c r="AN482" s="49"/>
      <c r="AO482" s="49"/>
      <c r="AP482" s="49"/>
      <c r="AQ482" s="49"/>
      <c r="AR482" s="49"/>
      <c r="AS482" s="49"/>
      <c r="AT482" s="49"/>
      <c r="AU482" s="49"/>
      <c r="AV482" s="49"/>
      <c r="AW482" s="49"/>
      <c r="AX482" s="49"/>
      <c r="AY482" s="49"/>
      <c r="AZ482" s="49"/>
      <c r="BA482" s="49"/>
      <c r="BB482" s="49"/>
      <c r="BC482" s="49"/>
      <c r="BD482" s="49"/>
      <c r="BE482" s="49"/>
      <c r="BF482" s="49"/>
      <c r="BG482" s="49"/>
      <c r="BH482" s="49"/>
      <c r="BI482" s="49"/>
      <c r="BJ482" s="49"/>
      <c r="BK482" s="49"/>
      <c r="BL482" s="49"/>
      <c r="BM482" s="49"/>
      <c r="BN482" s="49"/>
      <c r="BO482" s="49"/>
      <c r="BP482" s="49"/>
      <c r="BQ482" s="49"/>
      <c r="BR482" s="14"/>
      <c r="BS482" s="14"/>
      <c r="BT482" s="14"/>
      <c r="BU482" s="49"/>
      <c r="BV482" s="49"/>
      <c r="BW482" s="49"/>
      <c r="BX482" s="49"/>
      <c r="BY482" s="49"/>
      <c r="BZ482" s="49"/>
      <c r="CA482" s="49"/>
      <c r="CB482" s="14"/>
      <c r="CC482" s="49"/>
      <c r="CD482" s="49"/>
      <c r="CE482" s="14"/>
      <c r="CF482" s="14"/>
      <c r="CG482" s="49"/>
      <c r="CH482" s="49"/>
      <c r="CI482" s="49"/>
      <c r="CJ482" s="49"/>
      <c r="CK482" s="49"/>
      <c r="CL482" s="49"/>
      <c r="CM482" s="49"/>
      <c r="CN482" s="49"/>
      <c r="CO482" s="49"/>
      <c r="CP482" s="49"/>
      <c r="CQ482" s="49"/>
      <c r="CR482" s="49"/>
      <c r="CS482" s="49"/>
      <c r="CT482" s="49"/>
      <c r="CU482" s="49"/>
      <c r="CV482" s="49"/>
      <c r="CW482" s="49"/>
      <c r="CX482" s="49"/>
      <c r="CY482" s="14"/>
      <c r="CZ482" s="14"/>
      <c r="DA482" s="49"/>
      <c r="DB482" s="49"/>
      <c r="DC482" s="49"/>
      <c r="DD482" s="49"/>
      <c r="DE482" s="49"/>
      <c r="DF482" s="49"/>
      <c r="DG482" s="49"/>
      <c r="DH482" s="49"/>
      <c r="DI482" s="49"/>
      <c r="DJ482" s="14"/>
      <c r="DK482" s="14"/>
      <c r="DL482" s="14"/>
      <c r="DM482" s="14"/>
      <c r="DN482" s="14"/>
      <c r="DO482" s="14"/>
      <c r="DP482" s="14"/>
      <c r="DQ482" s="14"/>
      <c r="DR482" s="14"/>
      <c r="DS482" s="14"/>
      <c r="DT482" s="49"/>
      <c r="DU482" s="49"/>
      <c r="DV482" s="49"/>
      <c r="DW482" s="49"/>
      <c r="DX482" s="49"/>
      <c r="DY482" s="49"/>
      <c r="DZ482" s="49"/>
      <c r="EA482" s="49"/>
      <c r="EB482" s="49"/>
      <c r="EC482" s="49"/>
      <c r="ED482" s="49"/>
      <c r="EE482" s="49"/>
      <c r="EF482" s="49"/>
      <c r="EG482" s="49"/>
      <c r="EH482" s="49"/>
      <c r="EI482" s="49"/>
      <c r="EJ482" s="49"/>
      <c r="EK482" s="49"/>
      <c r="EL482" s="49"/>
      <c r="EM482" s="14"/>
      <c r="EN482" s="49"/>
      <c r="EO482" s="49"/>
      <c r="EP482" s="49"/>
      <c r="EQ482" s="49"/>
      <c r="ER482" s="49"/>
      <c r="ES482" s="49"/>
      <c r="ET482" s="49"/>
      <c r="EU482" s="49"/>
      <c r="EV482" s="49"/>
      <c r="EW482" s="49"/>
      <c r="EX482" s="49"/>
      <c r="EY482" s="49"/>
      <c r="EZ482" s="49"/>
      <c r="FA482" s="49"/>
      <c r="FB482" s="49"/>
      <c r="FC482" s="49"/>
      <c r="FD482" s="49"/>
      <c r="FE482" s="49"/>
      <c r="FF482" s="49"/>
      <c r="FG482" s="14"/>
      <c r="FH482" s="49"/>
      <c r="FI482" s="49"/>
      <c r="FJ482" s="14"/>
      <c r="FK482" s="42"/>
      <c r="FL482" s="42"/>
      <c r="FM482" s="42"/>
      <c r="FN482" s="42"/>
      <c r="FO482" s="42"/>
      <c r="FP482" s="42"/>
      <c r="FQ482" s="42"/>
      <c r="FR482" s="42"/>
      <c r="FS482" s="42"/>
      <c r="FT482" s="42"/>
      <c r="FU482" s="42"/>
      <c r="FV482" s="42"/>
      <c r="FW482" s="42"/>
      <c r="FX482" s="42"/>
      <c r="FY482" s="42"/>
      <c r="FZ482" s="44">
        <v>480</v>
      </c>
      <c r="GA482" s="44" t="str">
        <f t="shared" si="1332"/>
        <v>HGBCADEJ</v>
      </c>
      <c r="GB482" s="44" t="s">
        <v>160</v>
      </c>
      <c r="GC482" s="44" t="s">
        <v>149</v>
      </c>
      <c r="GD482" s="44" t="s">
        <v>146</v>
      </c>
      <c r="GE482" s="44" t="s">
        <v>163</v>
      </c>
      <c r="GF482" s="44" t="s">
        <v>145</v>
      </c>
      <c r="GG482" s="44" t="s">
        <v>147</v>
      </c>
      <c r="GH482" s="44" t="s">
        <v>148</v>
      </c>
      <c r="GI482" s="44" t="s">
        <v>159</v>
      </c>
      <c r="GJ482" s="100" t="str">
        <f t="shared" ref="GJ482:GQ482" si="1557">VLOOKUP(GB482,$FM$3:$FN$15,2,FALSE)</f>
        <v>Saudiarabien</v>
      </c>
      <c r="GK482" s="100" t="str">
        <f t="shared" si="1557"/>
        <v>Iran</v>
      </c>
      <c r="GL482" s="100" t="str">
        <f t="shared" si="1557"/>
        <v>Qatar</v>
      </c>
      <c r="GM482" s="100" t="str">
        <f t="shared" si="1557"/>
        <v>Haiti</v>
      </c>
      <c r="GN482" s="100" t="str">
        <f t="shared" si="1557"/>
        <v>Sydkorea</v>
      </c>
      <c r="GO482" s="100" t="str">
        <f t="shared" si="1557"/>
        <v>Australien</v>
      </c>
      <c r="GP482" s="100" t="str">
        <f t="shared" si="1557"/>
        <v>Elfenbenskusten</v>
      </c>
      <c r="GQ482" s="100" t="str">
        <f t="shared" si="1557"/>
        <v>Österrike</v>
      </c>
      <c r="GR482" s="42" t="str">
        <f t="shared" si="1334"/>
        <v/>
      </c>
      <c r="GS482" s="42"/>
      <c r="GT482" s="42"/>
      <c r="GU482" s="42"/>
      <c r="GV482" s="42"/>
      <c r="GW482" s="42"/>
      <c r="GX482" s="42"/>
    </row>
    <row r="483" spans="1:206" ht="14.25" customHeight="1" x14ac:dyDescent="0.35">
      <c r="A483" s="42"/>
      <c r="B483" s="43"/>
      <c r="C483" s="43"/>
      <c r="D483" s="43"/>
      <c r="E483" s="44"/>
      <c r="F483" s="43"/>
      <c r="G483" s="44"/>
      <c r="H483" s="44"/>
      <c r="I483" s="44"/>
      <c r="J483" s="57"/>
      <c r="K483" s="58"/>
      <c r="L483" s="158"/>
      <c r="M483" s="46"/>
      <c r="N483" s="46"/>
      <c r="O483" s="42"/>
      <c r="P483" s="42"/>
      <c r="Q483" s="42"/>
      <c r="R483" s="42"/>
      <c r="S483" s="42"/>
      <c r="T483" s="42"/>
      <c r="U483" s="42"/>
      <c r="V483" s="43"/>
      <c r="W483" s="42"/>
      <c r="X483" s="44"/>
      <c r="Y483" s="44"/>
      <c r="Z483" s="44"/>
      <c r="AA483" s="44"/>
      <c r="AB483" s="47"/>
      <c r="AC483" s="48"/>
      <c r="AD483" s="42"/>
      <c r="AE483" s="14"/>
      <c r="AF483" s="14"/>
      <c r="AG483" s="14"/>
      <c r="AH483" s="14"/>
      <c r="AI483" s="44"/>
      <c r="AJ483" s="44"/>
      <c r="AK483" s="44"/>
      <c r="AL483" s="57"/>
      <c r="AM483" s="58"/>
      <c r="AN483" s="49"/>
      <c r="AO483" s="49"/>
      <c r="AP483" s="49"/>
      <c r="AQ483" s="49"/>
      <c r="AR483" s="49"/>
      <c r="AS483" s="49"/>
      <c r="AT483" s="49"/>
      <c r="AU483" s="49"/>
      <c r="AV483" s="49"/>
      <c r="AW483" s="49"/>
      <c r="AX483" s="49"/>
      <c r="AY483" s="49"/>
      <c r="AZ483" s="49"/>
      <c r="BA483" s="49"/>
      <c r="BB483" s="49"/>
      <c r="BC483" s="49"/>
      <c r="BD483" s="49"/>
      <c r="BE483" s="49"/>
      <c r="BF483" s="49"/>
      <c r="BG483" s="49"/>
      <c r="BH483" s="49"/>
      <c r="BI483" s="49"/>
      <c r="BJ483" s="49"/>
      <c r="BK483" s="49"/>
      <c r="BL483" s="49"/>
      <c r="BM483" s="49"/>
      <c r="BN483" s="49"/>
      <c r="BO483" s="49"/>
      <c r="BP483" s="49"/>
      <c r="BQ483" s="49"/>
      <c r="BR483" s="14"/>
      <c r="BS483" s="14"/>
      <c r="BT483" s="14"/>
      <c r="BU483" s="49"/>
      <c r="BV483" s="49"/>
      <c r="BW483" s="49"/>
      <c r="BX483" s="49"/>
      <c r="BY483" s="49"/>
      <c r="BZ483" s="49"/>
      <c r="CA483" s="49"/>
      <c r="CB483" s="14"/>
      <c r="CC483" s="49"/>
      <c r="CD483" s="49"/>
      <c r="CE483" s="14"/>
      <c r="CF483" s="14"/>
      <c r="CG483" s="49"/>
      <c r="CH483" s="49"/>
      <c r="CI483" s="49"/>
      <c r="CJ483" s="49"/>
      <c r="CK483" s="49"/>
      <c r="CL483" s="49"/>
      <c r="CM483" s="49"/>
      <c r="CN483" s="49"/>
      <c r="CO483" s="49"/>
      <c r="CP483" s="49"/>
      <c r="CQ483" s="49"/>
      <c r="CR483" s="49"/>
      <c r="CS483" s="49"/>
      <c r="CT483" s="49"/>
      <c r="CU483" s="49"/>
      <c r="CV483" s="49"/>
      <c r="CW483" s="49"/>
      <c r="CX483" s="49"/>
      <c r="CY483" s="14"/>
      <c r="CZ483" s="14"/>
      <c r="DA483" s="49"/>
      <c r="DB483" s="49"/>
      <c r="DC483" s="49"/>
      <c r="DD483" s="49"/>
      <c r="DE483" s="49"/>
      <c r="DF483" s="49"/>
      <c r="DG483" s="49"/>
      <c r="DH483" s="49"/>
      <c r="DI483" s="49"/>
      <c r="DJ483" s="14"/>
      <c r="DK483" s="14"/>
      <c r="DL483" s="14"/>
      <c r="DM483" s="14"/>
      <c r="DN483" s="14"/>
      <c r="DO483" s="14"/>
      <c r="DP483" s="14"/>
      <c r="DQ483" s="14"/>
      <c r="DR483" s="14"/>
      <c r="DS483" s="14"/>
      <c r="DT483" s="49"/>
      <c r="DU483" s="49"/>
      <c r="DV483" s="49"/>
      <c r="DW483" s="49"/>
      <c r="DX483" s="49"/>
      <c r="DY483" s="49"/>
      <c r="DZ483" s="49"/>
      <c r="EA483" s="49"/>
      <c r="EB483" s="49"/>
      <c r="EC483" s="49"/>
      <c r="ED483" s="49"/>
      <c r="EE483" s="49"/>
      <c r="EF483" s="49"/>
      <c r="EG483" s="49"/>
      <c r="EH483" s="49"/>
      <c r="EI483" s="49"/>
      <c r="EJ483" s="49"/>
      <c r="EK483" s="49"/>
      <c r="EL483" s="49"/>
      <c r="EM483" s="14"/>
      <c r="EN483" s="49"/>
      <c r="EO483" s="49"/>
      <c r="EP483" s="49"/>
      <c r="EQ483" s="49"/>
      <c r="ER483" s="49"/>
      <c r="ES483" s="49"/>
      <c r="ET483" s="49"/>
      <c r="EU483" s="49"/>
      <c r="EV483" s="49"/>
      <c r="EW483" s="49"/>
      <c r="EX483" s="49"/>
      <c r="EY483" s="49"/>
      <c r="EZ483" s="49"/>
      <c r="FA483" s="49"/>
      <c r="FB483" s="49"/>
      <c r="FC483" s="49"/>
      <c r="FD483" s="49"/>
      <c r="FE483" s="49"/>
      <c r="FF483" s="49"/>
      <c r="FG483" s="14"/>
      <c r="FH483" s="49"/>
      <c r="FI483" s="49"/>
      <c r="FJ483" s="14"/>
      <c r="FK483" s="42"/>
      <c r="FL483" s="42"/>
      <c r="FM483" s="42"/>
      <c r="FN483" s="42"/>
      <c r="FO483" s="42"/>
      <c r="FP483" s="42"/>
      <c r="FQ483" s="42"/>
      <c r="FR483" s="42"/>
      <c r="FS483" s="42"/>
      <c r="FT483" s="42"/>
      <c r="FU483" s="42"/>
      <c r="FV483" s="42"/>
      <c r="FW483" s="42"/>
      <c r="FX483" s="42"/>
      <c r="FY483" s="42"/>
      <c r="FZ483" s="44">
        <v>481</v>
      </c>
      <c r="GA483" s="44" t="str">
        <f t="shared" si="1332"/>
        <v>HGBCADEI</v>
      </c>
      <c r="GB483" s="44" t="s">
        <v>160</v>
      </c>
      <c r="GC483" s="44" t="s">
        <v>149</v>
      </c>
      <c r="GD483" s="44" t="s">
        <v>146</v>
      </c>
      <c r="GE483" s="44" t="s">
        <v>163</v>
      </c>
      <c r="GF483" s="44" t="s">
        <v>145</v>
      </c>
      <c r="GG483" s="44" t="s">
        <v>147</v>
      </c>
      <c r="GH483" s="44" t="s">
        <v>148</v>
      </c>
      <c r="GI483" s="44" t="s">
        <v>150</v>
      </c>
      <c r="GJ483" s="100" t="str">
        <f t="shared" ref="GJ483:GQ483" si="1558">VLOOKUP(GB483,$FM$3:$FN$15,2,FALSE)</f>
        <v>Saudiarabien</v>
      </c>
      <c r="GK483" s="100" t="str">
        <f t="shared" si="1558"/>
        <v>Iran</v>
      </c>
      <c r="GL483" s="100" t="str">
        <f t="shared" si="1558"/>
        <v>Qatar</v>
      </c>
      <c r="GM483" s="100" t="str">
        <f t="shared" si="1558"/>
        <v>Haiti</v>
      </c>
      <c r="GN483" s="100" t="str">
        <f t="shared" si="1558"/>
        <v>Sydkorea</v>
      </c>
      <c r="GO483" s="100" t="str">
        <f t="shared" si="1558"/>
        <v>Australien</v>
      </c>
      <c r="GP483" s="100" t="str">
        <f t="shared" si="1558"/>
        <v>Elfenbenskusten</v>
      </c>
      <c r="GQ483" s="100" t="str">
        <f t="shared" si="1558"/>
        <v>Irak</v>
      </c>
      <c r="GR483" s="42" t="str">
        <f t="shared" si="1334"/>
        <v/>
      </c>
      <c r="GS483" s="42"/>
      <c r="GT483" s="42"/>
      <c r="GU483" s="42"/>
      <c r="GV483" s="42"/>
      <c r="GW483" s="42"/>
      <c r="GX483" s="42"/>
    </row>
    <row r="484" spans="1:206" ht="14.25" customHeight="1" x14ac:dyDescent="0.35">
      <c r="A484" s="42"/>
      <c r="B484" s="43"/>
      <c r="C484" s="43"/>
      <c r="D484" s="43"/>
      <c r="E484" s="44"/>
      <c r="F484" s="43"/>
      <c r="G484" s="44"/>
      <c r="H484" s="44"/>
      <c r="I484" s="44"/>
      <c r="J484" s="57"/>
      <c r="K484" s="58"/>
      <c r="L484" s="158"/>
      <c r="M484" s="46"/>
      <c r="N484" s="46"/>
      <c r="O484" s="42"/>
      <c r="P484" s="42"/>
      <c r="Q484" s="42"/>
      <c r="R484" s="42"/>
      <c r="S484" s="42"/>
      <c r="T484" s="42"/>
      <c r="U484" s="42"/>
      <c r="V484" s="43"/>
      <c r="W484" s="42"/>
      <c r="X484" s="44"/>
      <c r="Y484" s="44"/>
      <c r="Z484" s="44"/>
      <c r="AA484" s="44"/>
      <c r="AB484" s="47"/>
      <c r="AC484" s="48"/>
      <c r="AD484" s="42"/>
      <c r="AE484" s="14"/>
      <c r="AF484" s="14"/>
      <c r="AG484" s="14"/>
      <c r="AH484" s="14"/>
      <c r="AI484" s="44"/>
      <c r="AJ484" s="44"/>
      <c r="AK484" s="44"/>
      <c r="AL484" s="57"/>
      <c r="AM484" s="58"/>
      <c r="AN484" s="49"/>
      <c r="AO484" s="49"/>
      <c r="AP484" s="49"/>
      <c r="AQ484" s="49"/>
      <c r="AR484" s="49"/>
      <c r="AS484" s="49"/>
      <c r="AT484" s="49"/>
      <c r="AU484" s="49"/>
      <c r="AV484" s="49"/>
      <c r="AW484" s="49"/>
      <c r="AX484" s="49"/>
      <c r="AY484" s="49"/>
      <c r="AZ484" s="49"/>
      <c r="BA484" s="49"/>
      <c r="BB484" s="49"/>
      <c r="BC484" s="49"/>
      <c r="BD484" s="49"/>
      <c r="BE484" s="49"/>
      <c r="BF484" s="49"/>
      <c r="BG484" s="49"/>
      <c r="BH484" s="49"/>
      <c r="BI484" s="49"/>
      <c r="BJ484" s="49"/>
      <c r="BK484" s="49"/>
      <c r="BL484" s="49"/>
      <c r="BM484" s="49"/>
      <c r="BN484" s="49"/>
      <c r="BO484" s="49"/>
      <c r="BP484" s="49"/>
      <c r="BQ484" s="49"/>
      <c r="BR484" s="14"/>
      <c r="BS484" s="14"/>
      <c r="BT484" s="14"/>
      <c r="BU484" s="49"/>
      <c r="BV484" s="49"/>
      <c r="BW484" s="49"/>
      <c r="BX484" s="49"/>
      <c r="BY484" s="49"/>
      <c r="BZ484" s="49"/>
      <c r="CA484" s="49"/>
      <c r="CB484" s="14"/>
      <c r="CC484" s="49"/>
      <c r="CD484" s="49"/>
      <c r="CE484" s="14"/>
      <c r="CF484" s="14"/>
      <c r="CG484" s="49"/>
      <c r="CH484" s="49"/>
      <c r="CI484" s="49"/>
      <c r="CJ484" s="49"/>
      <c r="CK484" s="49"/>
      <c r="CL484" s="49"/>
      <c r="CM484" s="49"/>
      <c r="CN484" s="49"/>
      <c r="CO484" s="49"/>
      <c r="CP484" s="49"/>
      <c r="CQ484" s="49"/>
      <c r="CR484" s="49"/>
      <c r="CS484" s="49"/>
      <c r="CT484" s="49"/>
      <c r="CU484" s="49"/>
      <c r="CV484" s="49"/>
      <c r="CW484" s="49"/>
      <c r="CX484" s="49"/>
      <c r="CY484" s="14"/>
      <c r="CZ484" s="14"/>
      <c r="DA484" s="49"/>
      <c r="DB484" s="49"/>
      <c r="DC484" s="49"/>
      <c r="DD484" s="49"/>
      <c r="DE484" s="49"/>
      <c r="DF484" s="49"/>
      <c r="DG484" s="49"/>
      <c r="DH484" s="49"/>
      <c r="DI484" s="49"/>
      <c r="DJ484" s="14"/>
      <c r="DK484" s="14"/>
      <c r="DL484" s="14"/>
      <c r="DM484" s="14"/>
      <c r="DN484" s="14"/>
      <c r="DO484" s="14"/>
      <c r="DP484" s="14"/>
      <c r="DQ484" s="14"/>
      <c r="DR484" s="14"/>
      <c r="DS484" s="14"/>
      <c r="DT484" s="49"/>
      <c r="DU484" s="49"/>
      <c r="DV484" s="49"/>
      <c r="DW484" s="49"/>
      <c r="DX484" s="49"/>
      <c r="DY484" s="49"/>
      <c r="DZ484" s="49"/>
      <c r="EA484" s="49"/>
      <c r="EB484" s="49"/>
      <c r="EC484" s="49"/>
      <c r="ED484" s="49"/>
      <c r="EE484" s="49"/>
      <c r="EF484" s="49"/>
      <c r="EG484" s="49"/>
      <c r="EH484" s="49"/>
      <c r="EI484" s="49"/>
      <c r="EJ484" s="49"/>
      <c r="EK484" s="49"/>
      <c r="EL484" s="49"/>
      <c r="EM484" s="14"/>
      <c r="EN484" s="49"/>
      <c r="EO484" s="49"/>
      <c r="EP484" s="49"/>
      <c r="EQ484" s="49"/>
      <c r="ER484" s="49"/>
      <c r="ES484" s="49"/>
      <c r="ET484" s="49"/>
      <c r="EU484" s="49"/>
      <c r="EV484" s="49"/>
      <c r="EW484" s="49"/>
      <c r="EX484" s="49"/>
      <c r="EY484" s="49"/>
      <c r="EZ484" s="49"/>
      <c r="FA484" s="49"/>
      <c r="FB484" s="49"/>
      <c r="FC484" s="49"/>
      <c r="FD484" s="49"/>
      <c r="FE484" s="49"/>
      <c r="FF484" s="49"/>
      <c r="FG484" s="14"/>
      <c r="FH484" s="49"/>
      <c r="FI484" s="49"/>
      <c r="FJ484" s="14"/>
      <c r="FK484" s="42"/>
      <c r="FL484" s="42"/>
      <c r="FM484" s="42"/>
      <c r="FN484" s="42"/>
      <c r="FO484" s="42"/>
      <c r="FP484" s="42"/>
      <c r="FQ484" s="42"/>
      <c r="FR484" s="42"/>
      <c r="FS484" s="42"/>
      <c r="FT484" s="42"/>
      <c r="FU484" s="42"/>
      <c r="FV484" s="42"/>
      <c r="FW484" s="42"/>
      <c r="FX484" s="42"/>
      <c r="FY484" s="42"/>
      <c r="FZ484" s="44">
        <v>482</v>
      </c>
      <c r="GA484" s="44" t="str">
        <f t="shared" si="1332"/>
        <v>CEBDAFLK</v>
      </c>
      <c r="GB484" s="44" t="s">
        <v>163</v>
      </c>
      <c r="GC484" s="44" t="s">
        <v>148</v>
      </c>
      <c r="GD484" s="44" t="s">
        <v>146</v>
      </c>
      <c r="GE484" s="44" t="s">
        <v>147</v>
      </c>
      <c r="GF484" s="44" t="s">
        <v>145</v>
      </c>
      <c r="GG484" s="44" t="s">
        <v>109</v>
      </c>
      <c r="GH484" s="44" t="s">
        <v>152</v>
      </c>
      <c r="GI484" s="44" t="s">
        <v>151</v>
      </c>
      <c r="GJ484" s="100" t="str">
        <f t="shared" ref="GJ484:GQ484" si="1559">VLOOKUP(GB484,$FM$3:$FN$15,2,FALSE)</f>
        <v>Haiti</v>
      </c>
      <c r="GK484" s="100" t="str">
        <f t="shared" si="1559"/>
        <v>Elfenbenskusten</v>
      </c>
      <c r="GL484" s="100" t="str">
        <f t="shared" si="1559"/>
        <v>Qatar</v>
      </c>
      <c r="GM484" s="100" t="str">
        <f t="shared" si="1559"/>
        <v>Australien</v>
      </c>
      <c r="GN484" s="100" t="str">
        <f t="shared" si="1559"/>
        <v>Sydkorea</v>
      </c>
      <c r="GO484" s="100" t="str">
        <f t="shared" si="1559"/>
        <v>Sverige</v>
      </c>
      <c r="GP484" s="100" t="str">
        <f t="shared" si="1559"/>
        <v>Ghana</v>
      </c>
      <c r="GQ484" s="100" t="str">
        <f t="shared" si="1559"/>
        <v>Uzbekistan</v>
      </c>
      <c r="GR484" s="42" t="str">
        <f t="shared" si="1334"/>
        <v/>
      </c>
      <c r="GS484" s="42"/>
      <c r="GT484" s="42"/>
      <c r="GU484" s="42"/>
      <c r="GV484" s="42"/>
      <c r="GW484" s="42"/>
      <c r="GX484" s="42"/>
    </row>
    <row r="485" spans="1:206" ht="14.25" customHeight="1" x14ac:dyDescent="0.35">
      <c r="A485" s="42"/>
      <c r="B485" s="43"/>
      <c r="C485" s="43"/>
      <c r="D485" s="43"/>
      <c r="E485" s="44"/>
      <c r="F485" s="43"/>
      <c r="G485" s="44"/>
      <c r="H485" s="44"/>
      <c r="I485" s="44"/>
      <c r="J485" s="57"/>
      <c r="K485" s="58"/>
      <c r="L485" s="158"/>
      <c r="M485" s="46"/>
      <c r="N485" s="46"/>
      <c r="O485" s="42"/>
      <c r="P485" s="42"/>
      <c r="Q485" s="42"/>
      <c r="R485" s="42"/>
      <c r="S485" s="42"/>
      <c r="T485" s="42"/>
      <c r="U485" s="42"/>
      <c r="V485" s="43"/>
      <c r="W485" s="42"/>
      <c r="X485" s="44"/>
      <c r="Y485" s="44"/>
      <c r="Z485" s="44"/>
      <c r="AA485" s="44"/>
      <c r="AB485" s="47"/>
      <c r="AC485" s="48"/>
      <c r="AD485" s="42"/>
      <c r="AE485" s="14"/>
      <c r="AF485" s="14"/>
      <c r="AG485" s="14"/>
      <c r="AH485" s="14"/>
      <c r="AI485" s="44"/>
      <c r="AJ485" s="44"/>
      <c r="AK485" s="44"/>
      <c r="AL485" s="57"/>
      <c r="AM485" s="58"/>
      <c r="AN485" s="49"/>
      <c r="AO485" s="49"/>
      <c r="AP485" s="49"/>
      <c r="AQ485" s="49"/>
      <c r="AR485" s="49"/>
      <c r="AS485" s="49"/>
      <c r="AT485" s="49"/>
      <c r="AU485" s="49"/>
      <c r="AV485" s="49"/>
      <c r="AW485" s="49"/>
      <c r="AX485" s="49"/>
      <c r="AY485" s="49"/>
      <c r="AZ485" s="49"/>
      <c r="BA485" s="49"/>
      <c r="BB485" s="49"/>
      <c r="BC485" s="49"/>
      <c r="BD485" s="49"/>
      <c r="BE485" s="49"/>
      <c r="BF485" s="49"/>
      <c r="BG485" s="49"/>
      <c r="BH485" s="49"/>
      <c r="BI485" s="49"/>
      <c r="BJ485" s="49"/>
      <c r="BK485" s="49"/>
      <c r="BL485" s="49"/>
      <c r="BM485" s="49"/>
      <c r="BN485" s="49"/>
      <c r="BO485" s="49"/>
      <c r="BP485" s="49"/>
      <c r="BQ485" s="49"/>
      <c r="BR485" s="14"/>
      <c r="BS485" s="14"/>
      <c r="BT485" s="14"/>
      <c r="BU485" s="49"/>
      <c r="BV485" s="49"/>
      <c r="BW485" s="49"/>
      <c r="BX485" s="49"/>
      <c r="BY485" s="49"/>
      <c r="BZ485" s="49"/>
      <c r="CA485" s="49"/>
      <c r="CB485" s="14"/>
      <c r="CC485" s="49"/>
      <c r="CD485" s="49"/>
      <c r="CE485" s="14"/>
      <c r="CF485" s="14"/>
      <c r="CG485" s="49"/>
      <c r="CH485" s="49"/>
      <c r="CI485" s="49"/>
      <c r="CJ485" s="49"/>
      <c r="CK485" s="49"/>
      <c r="CL485" s="49"/>
      <c r="CM485" s="49"/>
      <c r="CN485" s="49"/>
      <c r="CO485" s="49"/>
      <c r="CP485" s="49"/>
      <c r="CQ485" s="49"/>
      <c r="CR485" s="49"/>
      <c r="CS485" s="49"/>
      <c r="CT485" s="49"/>
      <c r="CU485" s="49"/>
      <c r="CV485" s="49"/>
      <c r="CW485" s="49"/>
      <c r="CX485" s="49"/>
      <c r="CY485" s="14"/>
      <c r="CZ485" s="14"/>
      <c r="DA485" s="49"/>
      <c r="DB485" s="49"/>
      <c r="DC485" s="49"/>
      <c r="DD485" s="49"/>
      <c r="DE485" s="49"/>
      <c r="DF485" s="49"/>
      <c r="DG485" s="49"/>
      <c r="DH485" s="49"/>
      <c r="DI485" s="49"/>
      <c r="DJ485" s="14"/>
      <c r="DK485" s="14"/>
      <c r="DL485" s="14"/>
      <c r="DM485" s="14"/>
      <c r="DN485" s="14"/>
      <c r="DO485" s="14"/>
      <c r="DP485" s="14"/>
      <c r="DQ485" s="14"/>
      <c r="DR485" s="14"/>
      <c r="DS485" s="14"/>
      <c r="DT485" s="49"/>
      <c r="DU485" s="49"/>
      <c r="DV485" s="49"/>
      <c r="DW485" s="49"/>
      <c r="DX485" s="49"/>
      <c r="DY485" s="49"/>
      <c r="DZ485" s="49"/>
      <c r="EA485" s="49"/>
      <c r="EB485" s="49"/>
      <c r="EC485" s="49"/>
      <c r="ED485" s="49"/>
      <c r="EE485" s="49"/>
      <c r="EF485" s="49"/>
      <c r="EG485" s="49"/>
      <c r="EH485" s="49"/>
      <c r="EI485" s="49"/>
      <c r="EJ485" s="49"/>
      <c r="EK485" s="49"/>
      <c r="EL485" s="49"/>
      <c r="EM485" s="14"/>
      <c r="EN485" s="49"/>
      <c r="EO485" s="49"/>
      <c r="EP485" s="49"/>
      <c r="EQ485" s="49"/>
      <c r="ER485" s="49"/>
      <c r="ES485" s="49"/>
      <c r="ET485" s="49"/>
      <c r="EU485" s="49"/>
      <c r="EV485" s="49"/>
      <c r="EW485" s="49"/>
      <c r="EX485" s="49"/>
      <c r="EY485" s="49"/>
      <c r="EZ485" s="49"/>
      <c r="FA485" s="49"/>
      <c r="FB485" s="49"/>
      <c r="FC485" s="49"/>
      <c r="FD485" s="49"/>
      <c r="FE485" s="49"/>
      <c r="FF485" s="49"/>
      <c r="FG485" s="14"/>
      <c r="FH485" s="49"/>
      <c r="FI485" s="49"/>
      <c r="FJ485" s="14"/>
      <c r="FK485" s="42"/>
      <c r="FL485" s="42"/>
      <c r="FM485" s="42"/>
      <c r="FN485" s="42"/>
      <c r="FO485" s="42"/>
      <c r="FP485" s="42"/>
      <c r="FQ485" s="42"/>
      <c r="FR485" s="42"/>
      <c r="FS485" s="42"/>
      <c r="FT485" s="42"/>
      <c r="FU485" s="42"/>
      <c r="FV485" s="42"/>
      <c r="FW485" s="42"/>
      <c r="FX485" s="42"/>
      <c r="FY485" s="42"/>
      <c r="FZ485" s="44">
        <v>483</v>
      </c>
      <c r="GA485" s="44" t="str">
        <f t="shared" si="1332"/>
        <v>CJBDAFLE</v>
      </c>
      <c r="GB485" s="44" t="s">
        <v>163</v>
      </c>
      <c r="GC485" s="44" t="s">
        <v>159</v>
      </c>
      <c r="GD485" s="44" t="s">
        <v>146</v>
      </c>
      <c r="GE485" s="44" t="s">
        <v>147</v>
      </c>
      <c r="GF485" s="44" t="s">
        <v>145</v>
      </c>
      <c r="GG485" s="44" t="s">
        <v>109</v>
      </c>
      <c r="GH485" s="44" t="s">
        <v>152</v>
      </c>
      <c r="GI485" s="44" t="s">
        <v>148</v>
      </c>
      <c r="GJ485" s="100" t="str">
        <f t="shared" ref="GJ485:GQ485" si="1560">VLOOKUP(GB485,$FM$3:$FN$15,2,FALSE)</f>
        <v>Haiti</v>
      </c>
      <c r="GK485" s="100" t="str">
        <f t="shared" si="1560"/>
        <v>Österrike</v>
      </c>
      <c r="GL485" s="100" t="str">
        <f t="shared" si="1560"/>
        <v>Qatar</v>
      </c>
      <c r="GM485" s="100" t="str">
        <f t="shared" si="1560"/>
        <v>Australien</v>
      </c>
      <c r="GN485" s="100" t="str">
        <f t="shared" si="1560"/>
        <v>Sydkorea</v>
      </c>
      <c r="GO485" s="100" t="str">
        <f t="shared" si="1560"/>
        <v>Sverige</v>
      </c>
      <c r="GP485" s="100" t="str">
        <f t="shared" si="1560"/>
        <v>Ghana</v>
      </c>
      <c r="GQ485" s="100" t="str">
        <f t="shared" si="1560"/>
        <v>Elfenbenskusten</v>
      </c>
      <c r="GR485" s="42" t="str">
        <f t="shared" si="1334"/>
        <v/>
      </c>
      <c r="GS485" s="42"/>
      <c r="GT485" s="42"/>
      <c r="GU485" s="42"/>
      <c r="GV485" s="42"/>
      <c r="GW485" s="42"/>
      <c r="GX485" s="42"/>
    </row>
    <row r="486" spans="1:206" ht="14.25" customHeight="1" x14ac:dyDescent="0.35">
      <c r="A486" s="42"/>
      <c r="B486" s="43"/>
      <c r="C486" s="43"/>
      <c r="D486" s="43"/>
      <c r="E486" s="44"/>
      <c r="F486" s="43"/>
      <c r="G486" s="44"/>
      <c r="H486" s="44"/>
      <c r="I486" s="44"/>
      <c r="J486" s="57"/>
      <c r="K486" s="58"/>
      <c r="L486" s="158"/>
      <c r="M486" s="46"/>
      <c r="N486" s="46"/>
      <c r="O486" s="42"/>
      <c r="P486" s="42"/>
      <c r="Q486" s="42"/>
      <c r="R486" s="42"/>
      <c r="S486" s="42"/>
      <c r="T486" s="42"/>
      <c r="U486" s="42"/>
      <c r="V486" s="43"/>
      <c r="W486" s="42"/>
      <c r="X486" s="44"/>
      <c r="Y486" s="44"/>
      <c r="Z486" s="44"/>
      <c r="AA486" s="44"/>
      <c r="AB486" s="47"/>
      <c r="AC486" s="48"/>
      <c r="AD486" s="42"/>
      <c r="AE486" s="14"/>
      <c r="AF486" s="14"/>
      <c r="AG486" s="14"/>
      <c r="AH486" s="14"/>
      <c r="AI486" s="44"/>
      <c r="AJ486" s="44"/>
      <c r="AK486" s="44"/>
      <c r="AL486" s="57"/>
      <c r="AM486" s="58"/>
      <c r="AN486" s="49"/>
      <c r="AO486" s="49"/>
      <c r="AP486" s="49"/>
      <c r="AQ486" s="49"/>
      <c r="AR486" s="49"/>
      <c r="AS486" s="49"/>
      <c r="AT486" s="49"/>
      <c r="AU486" s="49"/>
      <c r="AV486" s="49"/>
      <c r="AW486" s="49"/>
      <c r="AX486" s="49"/>
      <c r="AY486" s="49"/>
      <c r="AZ486" s="49"/>
      <c r="BA486" s="49"/>
      <c r="BB486" s="49"/>
      <c r="BC486" s="49"/>
      <c r="BD486" s="49"/>
      <c r="BE486" s="49"/>
      <c r="BF486" s="49"/>
      <c r="BG486" s="49"/>
      <c r="BH486" s="49"/>
      <c r="BI486" s="49"/>
      <c r="BJ486" s="49"/>
      <c r="BK486" s="49"/>
      <c r="BL486" s="49"/>
      <c r="BM486" s="49"/>
      <c r="BN486" s="49"/>
      <c r="BO486" s="49"/>
      <c r="BP486" s="49"/>
      <c r="BQ486" s="49"/>
      <c r="BR486" s="14"/>
      <c r="BS486" s="14"/>
      <c r="BT486" s="14"/>
      <c r="BU486" s="49"/>
      <c r="BV486" s="49"/>
      <c r="BW486" s="49"/>
      <c r="BX486" s="49"/>
      <c r="BY486" s="49"/>
      <c r="BZ486" s="49"/>
      <c r="CA486" s="49"/>
      <c r="CB486" s="14"/>
      <c r="CC486" s="49"/>
      <c r="CD486" s="49"/>
      <c r="CE486" s="14"/>
      <c r="CF486" s="14"/>
      <c r="CG486" s="49"/>
      <c r="CH486" s="49"/>
      <c r="CI486" s="49"/>
      <c r="CJ486" s="49"/>
      <c r="CK486" s="49"/>
      <c r="CL486" s="49"/>
      <c r="CM486" s="49"/>
      <c r="CN486" s="49"/>
      <c r="CO486" s="49"/>
      <c r="CP486" s="49"/>
      <c r="CQ486" s="49"/>
      <c r="CR486" s="49"/>
      <c r="CS486" s="49"/>
      <c r="CT486" s="49"/>
      <c r="CU486" s="49"/>
      <c r="CV486" s="49"/>
      <c r="CW486" s="49"/>
      <c r="CX486" s="49"/>
      <c r="CY486" s="14"/>
      <c r="CZ486" s="14"/>
      <c r="DA486" s="49"/>
      <c r="DB486" s="49"/>
      <c r="DC486" s="49"/>
      <c r="DD486" s="49"/>
      <c r="DE486" s="49"/>
      <c r="DF486" s="49"/>
      <c r="DG486" s="49"/>
      <c r="DH486" s="49"/>
      <c r="DI486" s="49"/>
      <c r="DJ486" s="14"/>
      <c r="DK486" s="14"/>
      <c r="DL486" s="14"/>
      <c r="DM486" s="14"/>
      <c r="DN486" s="14"/>
      <c r="DO486" s="14"/>
      <c r="DP486" s="14"/>
      <c r="DQ486" s="14"/>
      <c r="DR486" s="14"/>
      <c r="DS486" s="14"/>
      <c r="DT486" s="49"/>
      <c r="DU486" s="49"/>
      <c r="DV486" s="49"/>
      <c r="DW486" s="49"/>
      <c r="DX486" s="49"/>
      <c r="DY486" s="49"/>
      <c r="DZ486" s="49"/>
      <c r="EA486" s="49"/>
      <c r="EB486" s="49"/>
      <c r="EC486" s="49"/>
      <c r="ED486" s="49"/>
      <c r="EE486" s="49"/>
      <c r="EF486" s="49"/>
      <c r="EG486" s="49"/>
      <c r="EH486" s="49"/>
      <c r="EI486" s="49"/>
      <c r="EJ486" s="49"/>
      <c r="EK486" s="49"/>
      <c r="EL486" s="49"/>
      <c r="EM486" s="14"/>
      <c r="EN486" s="49"/>
      <c r="EO486" s="49"/>
      <c r="EP486" s="49"/>
      <c r="EQ486" s="49"/>
      <c r="ER486" s="49"/>
      <c r="ES486" s="49"/>
      <c r="ET486" s="49"/>
      <c r="EU486" s="49"/>
      <c r="EV486" s="49"/>
      <c r="EW486" s="49"/>
      <c r="EX486" s="49"/>
      <c r="EY486" s="49"/>
      <c r="EZ486" s="49"/>
      <c r="FA486" s="49"/>
      <c r="FB486" s="49"/>
      <c r="FC486" s="49"/>
      <c r="FD486" s="49"/>
      <c r="FE486" s="49"/>
      <c r="FF486" s="49"/>
      <c r="FG486" s="14"/>
      <c r="FH486" s="49"/>
      <c r="FI486" s="49"/>
      <c r="FJ486" s="14"/>
      <c r="FK486" s="42"/>
      <c r="FL486" s="42"/>
      <c r="FM486" s="42"/>
      <c r="FN486" s="42"/>
      <c r="FO486" s="42"/>
      <c r="FP486" s="42"/>
      <c r="FQ486" s="42"/>
      <c r="FR486" s="42"/>
      <c r="FS486" s="42"/>
      <c r="FT486" s="42"/>
      <c r="FU486" s="42"/>
      <c r="FV486" s="42"/>
      <c r="FW486" s="42"/>
      <c r="FX486" s="42"/>
      <c r="FY486" s="42"/>
      <c r="FZ486" s="44">
        <v>484</v>
      </c>
      <c r="GA486" s="44" t="str">
        <f t="shared" si="1332"/>
        <v>CJBDAFEK</v>
      </c>
      <c r="GB486" s="44" t="s">
        <v>163</v>
      </c>
      <c r="GC486" s="44" t="s">
        <v>159</v>
      </c>
      <c r="GD486" s="44" t="s">
        <v>146</v>
      </c>
      <c r="GE486" s="44" t="s">
        <v>147</v>
      </c>
      <c r="GF486" s="44" t="s">
        <v>145</v>
      </c>
      <c r="GG486" s="44" t="s">
        <v>109</v>
      </c>
      <c r="GH486" s="44" t="s">
        <v>148</v>
      </c>
      <c r="GI486" s="44" t="s">
        <v>151</v>
      </c>
      <c r="GJ486" s="100" t="str">
        <f t="shared" ref="GJ486:GQ486" si="1561">VLOOKUP(GB486,$FM$3:$FN$15,2,FALSE)</f>
        <v>Haiti</v>
      </c>
      <c r="GK486" s="100" t="str">
        <f t="shared" si="1561"/>
        <v>Österrike</v>
      </c>
      <c r="GL486" s="100" t="str">
        <f t="shared" si="1561"/>
        <v>Qatar</v>
      </c>
      <c r="GM486" s="100" t="str">
        <f t="shared" si="1561"/>
        <v>Australien</v>
      </c>
      <c r="GN486" s="100" t="str">
        <f t="shared" si="1561"/>
        <v>Sydkorea</v>
      </c>
      <c r="GO486" s="100" t="str">
        <f t="shared" si="1561"/>
        <v>Sverige</v>
      </c>
      <c r="GP486" s="100" t="str">
        <f t="shared" si="1561"/>
        <v>Elfenbenskusten</v>
      </c>
      <c r="GQ486" s="100" t="str">
        <f t="shared" si="1561"/>
        <v>Uzbekistan</v>
      </c>
      <c r="GR486" s="42" t="str">
        <f t="shared" si="1334"/>
        <v/>
      </c>
      <c r="GS486" s="42"/>
      <c r="GT486" s="42"/>
      <c r="GU486" s="42"/>
      <c r="GV486" s="42"/>
      <c r="GW486" s="42"/>
      <c r="GX486" s="42"/>
    </row>
    <row r="487" spans="1:206" ht="14.25" customHeight="1" x14ac:dyDescent="0.35">
      <c r="A487" s="42"/>
      <c r="B487" s="43"/>
      <c r="C487" s="43"/>
      <c r="D487" s="43"/>
      <c r="E487" s="44"/>
      <c r="F487" s="43"/>
      <c r="G487" s="44"/>
      <c r="H487" s="44"/>
      <c r="I487" s="44"/>
      <c r="J487" s="57"/>
      <c r="K487" s="58"/>
      <c r="L487" s="158"/>
      <c r="M487" s="46"/>
      <c r="N487" s="46"/>
      <c r="O487" s="42"/>
      <c r="P487" s="42"/>
      <c r="Q487" s="42"/>
      <c r="R487" s="42"/>
      <c r="S487" s="42"/>
      <c r="T487" s="42"/>
      <c r="U487" s="42"/>
      <c r="V487" s="43"/>
      <c r="W487" s="42"/>
      <c r="X487" s="44"/>
      <c r="Y487" s="44"/>
      <c r="Z487" s="44"/>
      <c r="AA487" s="44"/>
      <c r="AB487" s="47"/>
      <c r="AC487" s="48"/>
      <c r="AD487" s="42"/>
      <c r="AE487" s="14"/>
      <c r="AF487" s="14"/>
      <c r="AG487" s="14"/>
      <c r="AH487" s="14"/>
      <c r="AI487" s="44"/>
      <c r="AJ487" s="44"/>
      <c r="AK487" s="44"/>
      <c r="AL487" s="57"/>
      <c r="AM487" s="58"/>
      <c r="AN487" s="49"/>
      <c r="AO487" s="49"/>
      <c r="AP487" s="49"/>
      <c r="AQ487" s="49"/>
      <c r="AR487" s="49"/>
      <c r="AS487" s="49"/>
      <c r="AT487" s="49"/>
      <c r="AU487" s="49"/>
      <c r="AV487" s="49"/>
      <c r="AW487" s="49"/>
      <c r="AX487" s="49"/>
      <c r="AY487" s="49"/>
      <c r="AZ487" s="49"/>
      <c r="BA487" s="49"/>
      <c r="BB487" s="49"/>
      <c r="BC487" s="49"/>
      <c r="BD487" s="49"/>
      <c r="BE487" s="49"/>
      <c r="BF487" s="49"/>
      <c r="BG487" s="49"/>
      <c r="BH487" s="49"/>
      <c r="BI487" s="49"/>
      <c r="BJ487" s="49"/>
      <c r="BK487" s="49"/>
      <c r="BL487" s="49"/>
      <c r="BM487" s="49"/>
      <c r="BN487" s="49"/>
      <c r="BO487" s="49"/>
      <c r="BP487" s="49"/>
      <c r="BQ487" s="49"/>
      <c r="BR487" s="14"/>
      <c r="BS487" s="14"/>
      <c r="BT487" s="14"/>
      <c r="BU487" s="49"/>
      <c r="BV487" s="49"/>
      <c r="BW487" s="49"/>
      <c r="BX487" s="49"/>
      <c r="BY487" s="49"/>
      <c r="BZ487" s="49"/>
      <c r="CA487" s="49"/>
      <c r="CB487" s="14"/>
      <c r="CC487" s="49"/>
      <c r="CD487" s="49"/>
      <c r="CE487" s="14"/>
      <c r="CF487" s="14"/>
      <c r="CG487" s="49"/>
      <c r="CH487" s="49"/>
      <c r="CI487" s="49"/>
      <c r="CJ487" s="49"/>
      <c r="CK487" s="49"/>
      <c r="CL487" s="49"/>
      <c r="CM487" s="49"/>
      <c r="CN487" s="49"/>
      <c r="CO487" s="49"/>
      <c r="CP487" s="49"/>
      <c r="CQ487" s="49"/>
      <c r="CR487" s="49"/>
      <c r="CS487" s="49"/>
      <c r="CT487" s="49"/>
      <c r="CU487" s="49"/>
      <c r="CV487" s="49"/>
      <c r="CW487" s="49"/>
      <c r="CX487" s="49"/>
      <c r="CY487" s="14"/>
      <c r="CZ487" s="14"/>
      <c r="DA487" s="49"/>
      <c r="DB487" s="49"/>
      <c r="DC487" s="49"/>
      <c r="DD487" s="49"/>
      <c r="DE487" s="49"/>
      <c r="DF487" s="49"/>
      <c r="DG487" s="49"/>
      <c r="DH487" s="49"/>
      <c r="DI487" s="49"/>
      <c r="DJ487" s="14"/>
      <c r="DK487" s="14"/>
      <c r="DL487" s="14"/>
      <c r="DM487" s="14"/>
      <c r="DN487" s="14"/>
      <c r="DO487" s="14"/>
      <c r="DP487" s="14"/>
      <c r="DQ487" s="14"/>
      <c r="DR487" s="14"/>
      <c r="DS487" s="14"/>
      <c r="DT487" s="49"/>
      <c r="DU487" s="49"/>
      <c r="DV487" s="49"/>
      <c r="DW487" s="49"/>
      <c r="DX487" s="49"/>
      <c r="DY487" s="49"/>
      <c r="DZ487" s="49"/>
      <c r="EA487" s="49"/>
      <c r="EB487" s="49"/>
      <c r="EC487" s="49"/>
      <c r="ED487" s="49"/>
      <c r="EE487" s="49"/>
      <c r="EF487" s="49"/>
      <c r="EG487" s="49"/>
      <c r="EH487" s="49"/>
      <c r="EI487" s="49"/>
      <c r="EJ487" s="49"/>
      <c r="EK487" s="49"/>
      <c r="EL487" s="49"/>
      <c r="EM487" s="14"/>
      <c r="EN487" s="49"/>
      <c r="EO487" s="49"/>
      <c r="EP487" s="49"/>
      <c r="EQ487" s="49"/>
      <c r="ER487" s="49"/>
      <c r="ES487" s="49"/>
      <c r="ET487" s="49"/>
      <c r="EU487" s="49"/>
      <c r="EV487" s="49"/>
      <c r="EW487" s="49"/>
      <c r="EX487" s="49"/>
      <c r="EY487" s="49"/>
      <c r="EZ487" s="49"/>
      <c r="FA487" s="49"/>
      <c r="FB487" s="49"/>
      <c r="FC487" s="49"/>
      <c r="FD487" s="49"/>
      <c r="FE487" s="49"/>
      <c r="FF487" s="49"/>
      <c r="FG487" s="14"/>
      <c r="FH487" s="49"/>
      <c r="FI487" s="49"/>
      <c r="FJ487" s="14"/>
      <c r="FK487" s="42"/>
      <c r="FL487" s="42"/>
      <c r="FM487" s="42"/>
      <c r="FN487" s="42"/>
      <c r="FO487" s="42"/>
      <c r="FP487" s="42"/>
      <c r="FQ487" s="42"/>
      <c r="FR487" s="42"/>
      <c r="FS487" s="42"/>
      <c r="FT487" s="42"/>
      <c r="FU487" s="42"/>
      <c r="FV487" s="42"/>
      <c r="FW487" s="42"/>
      <c r="FX487" s="42"/>
      <c r="FY487" s="42"/>
      <c r="FZ487" s="44">
        <v>485</v>
      </c>
      <c r="GA487" s="44" t="str">
        <f t="shared" si="1332"/>
        <v>CEBDAFLI</v>
      </c>
      <c r="GB487" s="44" t="s">
        <v>163</v>
      </c>
      <c r="GC487" s="44" t="s">
        <v>148</v>
      </c>
      <c r="GD487" s="44" t="s">
        <v>146</v>
      </c>
      <c r="GE487" s="44" t="s">
        <v>147</v>
      </c>
      <c r="GF487" s="44" t="s">
        <v>145</v>
      </c>
      <c r="GG487" s="44" t="s">
        <v>109</v>
      </c>
      <c r="GH487" s="44" t="s">
        <v>152</v>
      </c>
      <c r="GI487" s="44" t="s">
        <v>150</v>
      </c>
      <c r="GJ487" s="100" t="str">
        <f t="shared" ref="GJ487:GQ487" si="1562">VLOOKUP(GB487,$FM$3:$FN$15,2,FALSE)</f>
        <v>Haiti</v>
      </c>
      <c r="GK487" s="100" t="str">
        <f t="shared" si="1562"/>
        <v>Elfenbenskusten</v>
      </c>
      <c r="GL487" s="100" t="str">
        <f t="shared" si="1562"/>
        <v>Qatar</v>
      </c>
      <c r="GM487" s="100" t="str">
        <f t="shared" si="1562"/>
        <v>Australien</v>
      </c>
      <c r="GN487" s="100" t="str">
        <f t="shared" si="1562"/>
        <v>Sydkorea</v>
      </c>
      <c r="GO487" s="100" t="str">
        <f t="shared" si="1562"/>
        <v>Sverige</v>
      </c>
      <c r="GP487" s="100" t="str">
        <f t="shared" si="1562"/>
        <v>Ghana</v>
      </c>
      <c r="GQ487" s="100" t="str">
        <f t="shared" si="1562"/>
        <v>Irak</v>
      </c>
      <c r="GR487" s="42" t="str">
        <f t="shared" si="1334"/>
        <v/>
      </c>
      <c r="GS487" s="42"/>
      <c r="GT487" s="42"/>
      <c r="GU487" s="42"/>
      <c r="GV487" s="42"/>
      <c r="GW487" s="42"/>
      <c r="GX487" s="42"/>
    </row>
    <row r="488" spans="1:206" ht="14.25" customHeight="1" x14ac:dyDescent="0.35">
      <c r="A488" s="42"/>
      <c r="B488" s="43"/>
      <c r="C488" s="43"/>
      <c r="D488" s="43"/>
      <c r="E488" s="44"/>
      <c r="F488" s="43"/>
      <c r="G488" s="44"/>
      <c r="H488" s="44"/>
      <c r="I488" s="44"/>
      <c r="J488" s="57"/>
      <c r="K488" s="58"/>
      <c r="L488" s="158"/>
      <c r="M488" s="46"/>
      <c r="N488" s="46"/>
      <c r="O488" s="42"/>
      <c r="P488" s="42"/>
      <c r="Q488" s="42"/>
      <c r="R488" s="42"/>
      <c r="S488" s="42"/>
      <c r="T488" s="42"/>
      <c r="U488" s="42"/>
      <c r="V488" s="43"/>
      <c r="W488" s="42"/>
      <c r="X488" s="44"/>
      <c r="Y488" s="44"/>
      <c r="Z488" s="44"/>
      <c r="AA488" s="44"/>
      <c r="AB488" s="47"/>
      <c r="AC488" s="48"/>
      <c r="AD488" s="42"/>
      <c r="AE488" s="14"/>
      <c r="AF488" s="14"/>
      <c r="AG488" s="14"/>
      <c r="AH488" s="14"/>
      <c r="AI488" s="44"/>
      <c r="AJ488" s="44"/>
      <c r="AK488" s="44"/>
      <c r="AL488" s="57"/>
      <c r="AM488" s="58"/>
      <c r="AN488" s="49"/>
      <c r="AO488" s="49"/>
      <c r="AP488" s="49"/>
      <c r="AQ488" s="49"/>
      <c r="AR488" s="49"/>
      <c r="AS488" s="49"/>
      <c r="AT488" s="49"/>
      <c r="AU488" s="49"/>
      <c r="AV488" s="49"/>
      <c r="AW488" s="49"/>
      <c r="AX488" s="49"/>
      <c r="AY488" s="49"/>
      <c r="AZ488" s="49"/>
      <c r="BA488" s="49"/>
      <c r="BB488" s="49"/>
      <c r="BC488" s="49"/>
      <c r="BD488" s="49"/>
      <c r="BE488" s="49"/>
      <c r="BF488" s="49"/>
      <c r="BG488" s="49"/>
      <c r="BH488" s="49"/>
      <c r="BI488" s="49"/>
      <c r="BJ488" s="49"/>
      <c r="BK488" s="49"/>
      <c r="BL488" s="49"/>
      <c r="BM488" s="49"/>
      <c r="BN488" s="49"/>
      <c r="BO488" s="49"/>
      <c r="BP488" s="49"/>
      <c r="BQ488" s="49"/>
      <c r="BR488" s="14"/>
      <c r="BS488" s="14"/>
      <c r="BT488" s="14"/>
      <c r="BU488" s="49"/>
      <c r="BV488" s="49"/>
      <c r="BW488" s="49"/>
      <c r="BX488" s="49"/>
      <c r="BY488" s="49"/>
      <c r="BZ488" s="49"/>
      <c r="CA488" s="49"/>
      <c r="CB488" s="14"/>
      <c r="CC488" s="49"/>
      <c r="CD488" s="49"/>
      <c r="CE488" s="14"/>
      <c r="CF488" s="14"/>
      <c r="CG488" s="49"/>
      <c r="CH488" s="49"/>
      <c r="CI488" s="49"/>
      <c r="CJ488" s="49"/>
      <c r="CK488" s="49"/>
      <c r="CL488" s="49"/>
      <c r="CM488" s="49"/>
      <c r="CN488" s="49"/>
      <c r="CO488" s="49"/>
      <c r="CP488" s="49"/>
      <c r="CQ488" s="49"/>
      <c r="CR488" s="49"/>
      <c r="CS488" s="49"/>
      <c r="CT488" s="49"/>
      <c r="CU488" s="49"/>
      <c r="CV488" s="49"/>
      <c r="CW488" s="49"/>
      <c r="CX488" s="49"/>
      <c r="CY488" s="14"/>
      <c r="CZ488" s="14"/>
      <c r="DA488" s="49"/>
      <c r="DB488" s="49"/>
      <c r="DC488" s="49"/>
      <c r="DD488" s="49"/>
      <c r="DE488" s="49"/>
      <c r="DF488" s="49"/>
      <c r="DG488" s="49"/>
      <c r="DH488" s="49"/>
      <c r="DI488" s="49"/>
      <c r="DJ488" s="14"/>
      <c r="DK488" s="14"/>
      <c r="DL488" s="14"/>
      <c r="DM488" s="14"/>
      <c r="DN488" s="14"/>
      <c r="DO488" s="14"/>
      <c r="DP488" s="14"/>
      <c r="DQ488" s="14"/>
      <c r="DR488" s="14"/>
      <c r="DS488" s="14"/>
      <c r="DT488" s="49"/>
      <c r="DU488" s="49"/>
      <c r="DV488" s="49"/>
      <c r="DW488" s="49"/>
      <c r="DX488" s="49"/>
      <c r="DY488" s="49"/>
      <c r="DZ488" s="49"/>
      <c r="EA488" s="49"/>
      <c r="EB488" s="49"/>
      <c r="EC488" s="49"/>
      <c r="ED488" s="49"/>
      <c r="EE488" s="49"/>
      <c r="EF488" s="49"/>
      <c r="EG488" s="49"/>
      <c r="EH488" s="49"/>
      <c r="EI488" s="49"/>
      <c r="EJ488" s="49"/>
      <c r="EK488" s="49"/>
      <c r="EL488" s="49"/>
      <c r="EM488" s="14"/>
      <c r="EN488" s="49"/>
      <c r="EO488" s="49"/>
      <c r="EP488" s="49"/>
      <c r="EQ488" s="49"/>
      <c r="ER488" s="49"/>
      <c r="ES488" s="49"/>
      <c r="ET488" s="49"/>
      <c r="EU488" s="49"/>
      <c r="EV488" s="49"/>
      <c r="EW488" s="49"/>
      <c r="EX488" s="49"/>
      <c r="EY488" s="49"/>
      <c r="EZ488" s="49"/>
      <c r="FA488" s="49"/>
      <c r="FB488" s="49"/>
      <c r="FC488" s="49"/>
      <c r="FD488" s="49"/>
      <c r="FE488" s="49"/>
      <c r="FF488" s="49"/>
      <c r="FG488" s="14"/>
      <c r="FH488" s="49"/>
      <c r="FI488" s="49"/>
      <c r="FJ488" s="14"/>
      <c r="FK488" s="42"/>
      <c r="FL488" s="42"/>
      <c r="FM488" s="42"/>
      <c r="FN488" s="42"/>
      <c r="FO488" s="42"/>
      <c r="FP488" s="42"/>
      <c r="FQ488" s="42"/>
      <c r="FR488" s="42"/>
      <c r="FS488" s="42"/>
      <c r="FT488" s="42"/>
      <c r="FU488" s="42"/>
      <c r="FV488" s="42"/>
      <c r="FW488" s="42"/>
      <c r="FX488" s="42"/>
      <c r="FY488" s="42"/>
      <c r="FZ488" s="44">
        <v>486</v>
      </c>
      <c r="GA488" s="44" t="str">
        <f t="shared" si="1332"/>
        <v>CEBDAFIK</v>
      </c>
      <c r="GB488" s="44" t="s">
        <v>163</v>
      </c>
      <c r="GC488" s="44" t="s">
        <v>148</v>
      </c>
      <c r="GD488" s="44" t="s">
        <v>146</v>
      </c>
      <c r="GE488" s="44" t="s">
        <v>147</v>
      </c>
      <c r="GF488" s="44" t="s">
        <v>145</v>
      </c>
      <c r="GG488" s="44" t="s">
        <v>109</v>
      </c>
      <c r="GH488" s="44" t="s">
        <v>150</v>
      </c>
      <c r="GI488" s="44" t="s">
        <v>151</v>
      </c>
      <c r="GJ488" s="100" t="str">
        <f t="shared" ref="GJ488:GQ488" si="1563">VLOOKUP(GB488,$FM$3:$FN$15,2,FALSE)</f>
        <v>Haiti</v>
      </c>
      <c r="GK488" s="100" t="str">
        <f t="shared" si="1563"/>
        <v>Elfenbenskusten</v>
      </c>
      <c r="GL488" s="100" t="str">
        <f t="shared" si="1563"/>
        <v>Qatar</v>
      </c>
      <c r="GM488" s="100" t="str">
        <f t="shared" si="1563"/>
        <v>Australien</v>
      </c>
      <c r="GN488" s="100" t="str">
        <f t="shared" si="1563"/>
        <v>Sydkorea</v>
      </c>
      <c r="GO488" s="100" t="str">
        <f t="shared" si="1563"/>
        <v>Sverige</v>
      </c>
      <c r="GP488" s="100" t="str">
        <f t="shared" si="1563"/>
        <v>Irak</v>
      </c>
      <c r="GQ488" s="100" t="str">
        <f t="shared" si="1563"/>
        <v>Uzbekistan</v>
      </c>
      <c r="GR488" s="42" t="str">
        <f t="shared" si="1334"/>
        <v/>
      </c>
      <c r="GS488" s="42"/>
      <c r="GT488" s="42"/>
      <c r="GU488" s="42"/>
      <c r="GV488" s="42"/>
      <c r="GW488" s="42"/>
      <c r="GX488" s="42"/>
    </row>
    <row r="489" spans="1:206" ht="14.25" customHeight="1" x14ac:dyDescent="0.35">
      <c r="A489" s="42"/>
      <c r="B489" s="43"/>
      <c r="C489" s="43"/>
      <c r="D489" s="43"/>
      <c r="E489" s="44"/>
      <c r="F489" s="43"/>
      <c r="G489" s="44"/>
      <c r="H489" s="44"/>
      <c r="I489" s="44"/>
      <c r="J489" s="57"/>
      <c r="K489" s="58"/>
      <c r="L489" s="158"/>
      <c r="M489" s="46"/>
      <c r="N489" s="46"/>
      <c r="O489" s="42"/>
      <c r="P489" s="42"/>
      <c r="Q489" s="42"/>
      <c r="R489" s="42"/>
      <c r="S489" s="42"/>
      <c r="T489" s="42"/>
      <c r="U489" s="42"/>
      <c r="V489" s="43"/>
      <c r="W489" s="42"/>
      <c r="X489" s="44"/>
      <c r="Y489" s="44"/>
      <c r="Z489" s="44"/>
      <c r="AA489" s="44"/>
      <c r="AB489" s="47"/>
      <c r="AC489" s="48"/>
      <c r="AD489" s="42"/>
      <c r="AE489" s="14"/>
      <c r="AF489" s="14"/>
      <c r="AG489" s="14"/>
      <c r="AH489" s="14"/>
      <c r="AI489" s="44"/>
      <c r="AJ489" s="44"/>
      <c r="AK489" s="44"/>
      <c r="AL489" s="57"/>
      <c r="AM489" s="58"/>
      <c r="AN489" s="49"/>
      <c r="AO489" s="49"/>
      <c r="AP489" s="49"/>
      <c r="AQ489" s="49"/>
      <c r="AR489" s="49"/>
      <c r="AS489" s="49"/>
      <c r="AT489" s="49"/>
      <c r="AU489" s="49"/>
      <c r="AV489" s="49"/>
      <c r="AW489" s="49"/>
      <c r="AX489" s="49"/>
      <c r="AY489" s="49"/>
      <c r="AZ489" s="49"/>
      <c r="BA489" s="49"/>
      <c r="BB489" s="49"/>
      <c r="BC489" s="49"/>
      <c r="BD489" s="49"/>
      <c r="BE489" s="49"/>
      <c r="BF489" s="49"/>
      <c r="BG489" s="49"/>
      <c r="BH489" s="49"/>
      <c r="BI489" s="49"/>
      <c r="BJ489" s="49"/>
      <c r="BK489" s="49"/>
      <c r="BL489" s="49"/>
      <c r="BM489" s="49"/>
      <c r="BN489" s="49"/>
      <c r="BO489" s="49"/>
      <c r="BP489" s="49"/>
      <c r="BQ489" s="49"/>
      <c r="BR489" s="14"/>
      <c r="BS489" s="14"/>
      <c r="BT489" s="14"/>
      <c r="BU489" s="49"/>
      <c r="BV489" s="49"/>
      <c r="BW489" s="49"/>
      <c r="BX489" s="49"/>
      <c r="BY489" s="49"/>
      <c r="BZ489" s="49"/>
      <c r="CA489" s="49"/>
      <c r="CB489" s="14"/>
      <c r="CC489" s="49"/>
      <c r="CD489" s="49"/>
      <c r="CE489" s="14"/>
      <c r="CF489" s="14"/>
      <c r="CG489" s="49"/>
      <c r="CH489" s="49"/>
      <c r="CI489" s="49"/>
      <c r="CJ489" s="49"/>
      <c r="CK489" s="49"/>
      <c r="CL489" s="49"/>
      <c r="CM489" s="49"/>
      <c r="CN489" s="49"/>
      <c r="CO489" s="49"/>
      <c r="CP489" s="49"/>
      <c r="CQ489" s="49"/>
      <c r="CR489" s="49"/>
      <c r="CS489" s="49"/>
      <c r="CT489" s="49"/>
      <c r="CU489" s="49"/>
      <c r="CV489" s="49"/>
      <c r="CW489" s="49"/>
      <c r="CX489" s="49"/>
      <c r="CY489" s="14"/>
      <c r="CZ489" s="14"/>
      <c r="DA489" s="49"/>
      <c r="DB489" s="49"/>
      <c r="DC489" s="49"/>
      <c r="DD489" s="49"/>
      <c r="DE489" s="49"/>
      <c r="DF489" s="49"/>
      <c r="DG489" s="49"/>
      <c r="DH489" s="49"/>
      <c r="DI489" s="49"/>
      <c r="DJ489" s="14"/>
      <c r="DK489" s="14"/>
      <c r="DL489" s="14"/>
      <c r="DM489" s="14"/>
      <c r="DN489" s="14"/>
      <c r="DO489" s="14"/>
      <c r="DP489" s="14"/>
      <c r="DQ489" s="14"/>
      <c r="DR489" s="14"/>
      <c r="DS489" s="14"/>
      <c r="DT489" s="49"/>
      <c r="DU489" s="49"/>
      <c r="DV489" s="49"/>
      <c r="DW489" s="49"/>
      <c r="DX489" s="49"/>
      <c r="DY489" s="49"/>
      <c r="DZ489" s="49"/>
      <c r="EA489" s="49"/>
      <c r="EB489" s="49"/>
      <c r="EC489" s="49"/>
      <c r="ED489" s="49"/>
      <c r="EE489" s="49"/>
      <c r="EF489" s="49"/>
      <c r="EG489" s="49"/>
      <c r="EH489" s="49"/>
      <c r="EI489" s="49"/>
      <c r="EJ489" s="49"/>
      <c r="EK489" s="49"/>
      <c r="EL489" s="49"/>
      <c r="EM489" s="14"/>
      <c r="EN489" s="49"/>
      <c r="EO489" s="49"/>
      <c r="EP489" s="49"/>
      <c r="EQ489" s="49"/>
      <c r="ER489" s="49"/>
      <c r="ES489" s="49"/>
      <c r="ET489" s="49"/>
      <c r="EU489" s="49"/>
      <c r="EV489" s="49"/>
      <c r="EW489" s="49"/>
      <c r="EX489" s="49"/>
      <c r="EY489" s="49"/>
      <c r="EZ489" s="49"/>
      <c r="FA489" s="49"/>
      <c r="FB489" s="49"/>
      <c r="FC489" s="49"/>
      <c r="FD489" s="49"/>
      <c r="FE489" s="49"/>
      <c r="FF489" s="49"/>
      <c r="FG489" s="14"/>
      <c r="FH489" s="49"/>
      <c r="FI489" s="49"/>
      <c r="FJ489" s="14"/>
      <c r="FK489" s="42"/>
      <c r="FL489" s="42"/>
      <c r="FM489" s="42"/>
      <c r="FN489" s="42"/>
      <c r="FO489" s="42"/>
      <c r="FP489" s="42"/>
      <c r="FQ489" s="42"/>
      <c r="FR489" s="42"/>
      <c r="FS489" s="42"/>
      <c r="FT489" s="42"/>
      <c r="FU489" s="42"/>
      <c r="FV489" s="42"/>
      <c r="FW489" s="42"/>
      <c r="FX489" s="42"/>
      <c r="FY489" s="42"/>
      <c r="FZ489" s="44">
        <v>487</v>
      </c>
      <c r="GA489" s="44" t="str">
        <f t="shared" si="1332"/>
        <v>CJBDAFEI</v>
      </c>
      <c r="GB489" s="44" t="s">
        <v>163</v>
      </c>
      <c r="GC489" s="44" t="s">
        <v>159</v>
      </c>
      <c r="GD489" s="44" t="s">
        <v>146</v>
      </c>
      <c r="GE489" s="44" t="s">
        <v>147</v>
      </c>
      <c r="GF489" s="44" t="s">
        <v>145</v>
      </c>
      <c r="GG489" s="44" t="s">
        <v>109</v>
      </c>
      <c r="GH489" s="44" t="s">
        <v>148</v>
      </c>
      <c r="GI489" s="44" t="s">
        <v>150</v>
      </c>
      <c r="GJ489" s="100" t="str">
        <f t="shared" ref="GJ489:GQ489" si="1564">VLOOKUP(GB489,$FM$3:$FN$15,2,FALSE)</f>
        <v>Haiti</v>
      </c>
      <c r="GK489" s="100" t="str">
        <f t="shared" si="1564"/>
        <v>Österrike</v>
      </c>
      <c r="GL489" s="100" t="str">
        <f t="shared" si="1564"/>
        <v>Qatar</v>
      </c>
      <c r="GM489" s="100" t="str">
        <f t="shared" si="1564"/>
        <v>Australien</v>
      </c>
      <c r="GN489" s="100" t="str">
        <f t="shared" si="1564"/>
        <v>Sydkorea</v>
      </c>
      <c r="GO489" s="100" t="str">
        <f t="shared" si="1564"/>
        <v>Sverige</v>
      </c>
      <c r="GP489" s="100" t="str">
        <f t="shared" si="1564"/>
        <v>Elfenbenskusten</v>
      </c>
      <c r="GQ489" s="100" t="str">
        <f t="shared" si="1564"/>
        <v>Irak</v>
      </c>
      <c r="GR489" s="42" t="str">
        <f t="shared" si="1334"/>
        <v/>
      </c>
      <c r="GS489" s="42"/>
      <c r="GT489" s="42"/>
      <c r="GU489" s="42"/>
      <c r="GV489" s="42"/>
      <c r="GW489" s="42"/>
      <c r="GX489" s="42"/>
    </row>
    <row r="490" spans="1:206" ht="14.25" customHeight="1" x14ac:dyDescent="0.35">
      <c r="A490" s="42"/>
      <c r="B490" s="43"/>
      <c r="C490" s="43"/>
      <c r="D490" s="43"/>
      <c r="E490" s="44"/>
      <c r="F490" s="43"/>
      <c r="G490" s="44"/>
      <c r="H490" s="44"/>
      <c r="I490" s="44"/>
      <c r="J490" s="57"/>
      <c r="K490" s="58"/>
      <c r="L490" s="158"/>
      <c r="M490" s="46"/>
      <c r="N490" s="46"/>
      <c r="O490" s="42"/>
      <c r="P490" s="42"/>
      <c r="Q490" s="42"/>
      <c r="R490" s="42"/>
      <c r="S490" s="42"/>
      <c r="T490" s="42"/>
      <c r="U490" s="42"/>
      <c r="V490" s="43"/>
      <c r="W490" s="42"/>
      <c r="X490" s="44"/>
      <c r="Y490" s="44"/>
      <c r="Z490" s="44"/>
      <c r="AA490" s="44"/>
      <c r="AB490" s="47"/>
      <c r="AC490" s="48"/>
      <c r="AD490" s="42"/>
      <c r="AE490" s="14"/>
      <c r="AF490" s="14"/>
      <c r="AG490" s="14"/>
      <c r="AH490" s="14"/>
      <c r="AI490" s="44"/>
      <c r="AJ490" s="44"/>
      <c r="AK490" s="44"/>
      <c r="AL490" s="57"/>
      <c r="AM490" s="58"/>
      <c r="AN490" s="49"/>
      <c r="AO490" s="49"/>
      <c r="AP490" s="49"/>
      <c r="AQ490" s="49"/>
      <c r="AR490" s="49"/>
      <c r="AS490" s="49"/>
      <c r="AT490" s="49"/>
      <c r="AU490" s="49"/>
      <c r="AV490" s="49"/>
      <c r="AW490" s="49"/>
      <c r="AX490" s="49"/>
      <c r="AY490" s="49"/>
      <c r="AZ490" s="49"/>
      <c r="BA490" s="49"/>
      <c r="BB490" s="49"/>
      <c r="BC490" s="49"/>
      <c r="BD490" s="49"/>
      <c r="BE490" s="49"/>
      <c r="BF490" s="49"/>
      <c r="BG490" s="49"/>
      <c r="BH490" s="49"/>
      <c r="BI490" s="49"/>
      <c r="BJ490" s="49"/>
      <c r="BK490" s="49"/>
      <c r="BL490" s="49"/>
      <c r="BM490" s="49"/>
      <c r="BN490" s="49"/>
      <c r="BO490" s="49"/>
      <c r="BP490" s="49"/>
      <c r="BQ490" s="49"/>
      <c r="BR490" s="14"/>
      <c r="BS490" s="14"/>
      <c r="BT490" s="14"/>
      <c r="BU490" s="49"/>
      <c r="BV490" s="49"/>
      <c r="BW490" s="49"/>
      <c r="BX490" s="49"/>
      <c r="BY490" s="49"/>
      <c r="BZ490" s="49"/>
      <c r="CA490" s="49"/>
      <c r="CB490" s="14"/>
      <c r="CC490" s="49"/>
      <c r="CD490" s="49"/>
      <c r="CE490" s="14"/>
      <c r="CF490" s="14"/>
      <c r="CG490" s="49"/>
      <c r="CH490" s="49"/>
      <c r="CI490" s="49"/>
      <c r="CJ490" s="49"/>
      <c r="CK490" s="49"/>
      <c r="CL490" s="49"/>
      <c r="CM490" s="49"/>
      <c r="CN490" s="49"/>
      <c r="CO490" s="49"/>
      <c r="CP490" s="49"/>
      <c r="CQ490" s="49"/>
      <c r="CR490" s="49"/>
      <c r="CS490" s="49"/>
      <c r="CT490" s="49"/>
      <c r="CU490" s="49"/>
      <c r="CV490" s="49"/>
      <c r="CW490" s="49"/>
      <c r="CX490" s="49"/>
      <c r="CY490" s="14"/>
      <c r="CZ490" s="14"/>
      <c r="DA490" s="49"/>
      <c r="DB490" s="49"/>
      <c r="DC490" s="49"/>
      <c r="DD490" s="49"/>
      <c r="DE490" s="49"/>
      <c r="DF490" s="49"/>
      <c r="DG490" s="49"/>
      <c r="DH490" s="49"/>
      <c r="DI490" s="49"/>
      <c r="DJ490" s="14"/>
      <c r="DK490" s="14"/>
      <c r="DL490" s="14"/>
      <c r="DM490" s="14"/>
      <c r="DN490" s="14"/>
      <c r="DO490" s="14"/>
      <c r="DP490" s="14"/>
      <c r="DQ490" s="14"/>
      <c r="DR490" s="14"/>
      <c r="DS490" s="14"/>
      <c r="DT490" s="49"/>
      <c r="DU490" s="49"/>
      <c r="DV490" s="49"/>
      <c r="DW490" s="49"/>
      <c r="DX490" s="49"/>
      <c r="DY490" s="49"/>
      <c r="DZ490" s="49"/>
      <c r="EA490" s="49"/>
      <c r="EB490" s="49"/>
      <c r="EC490" s="49"/>
      <c r="ED490" s="49"/>
      <c r="EE490" s="49"/>
      <c r="EF490" s="49"/>
      <c r="EG490" s="49"/>
      <c r="EH490" s="49"/>
      <c r="EI490" s="49"/>
      <c r="EJ490" s="49"/>
      <c r="EK490" s="49"/>
      <c r="EL490" s="49"/>
      <c r="EM490" s="14"/>
      <c r="EN490" s="49"/>
      <c r="EO490" s="49"/>
      <c r="EP490" s="49"/>
      <c r="EQ490" s="49"/>
      <c r="ER490" s="49"/>
      <c r="ES490" s="49"/>
      <c r="ET490" s="49"/>
      <c r="EU490" s="49"/>
      <c r="EV490" s="49"/>
      <c r="EW490" s="49"/>
      <c r="EX490" s="49"/>
      <c r="EY490" s="49"/>
      <c r="EZ490" s="49"/>
      <c r="FA490" s="49"/>
      <c r="FB490" s="49"/>
      <c r="FC490" s="49"/>
      <c r="FD490" s="49"/>
      <c r="FE490" s="49"/>
      <c r="FF490" s="49"/>
      <c r="FG490" s="14"/>
      <c r="FH490" s="49"/>
      <c r="FI490" s="49"/>
      <c r="FJ490" s="14"/>
      <c r="FK490" s="42"/>
      <c r="FL490" s="42"/>
      <c r="FM490" s="42"/>
      <c r="FN490" s="42"/>
      <c r="FO490" s="42"/>
      <c r="FP490" s="42"/>
      <c r="FQ490" s="42"/>
      <c r="FR490" s="42"/>
      <c r="FS490" s="42"/>
      <c r="FT490" s="42"/>
      <c r="FU490" s="42"/>
      <c r="FV490" s="42"/>
      <c r="FW490" s="42"/>
      <c r="FX490" s="42"/>
      <c r="FY490" s="42"/>
      <c r="FZ490" s="44">
        <v>488</v>
      </c>
      <c r="GA490" s="44" t="str">
        <f t="shared" si="1332"/>
        <v>HFBCADLE</v>
      </c>
      <c r="GB490" s="44" t="s">
        <v>160</v>
      </c>
      <c r="GC490" s="44" t="s">
        <v>109</v>
      </c>
      <c r="GD490" s="44" t="s">
        <v>146</v>
      </c>
      <c r="GE490" s="44" t="s">
        <v>163</v>
      </c>
      <c r="GF490" s="44" t="s">
        <v>145</v>
      </c>
      <c r="GG490" s="44" t="s">
        <v>147</v>
      </c>
      <c r="GH490" s="44" t="s">
        <v>152</v>
      </c>
      <c r="GI490" s="44" t="s">
        <v>148</v>
      </c>
      <c r="GJ490" s="100" t="str">
        <f t="shared" ref="GJ490:GQ490" si="1565">VLOOKUP(GB490,$FM$3:$FN$15,2,FALSE)</f>
        <v>Saudiarabien</v>
      </c>
      <c r="GK490" s="100" t="str">
        <f t="shared" si="1565"/>
        <v>Sverige</v>
      </c>
      <c r="GL490" s="100" t="str">
        <f t="shared" si="1565"/>
        <v>Qatar</v>
      </c>
      <c r="GM490" s="100" t="str">
        <f t="shared" si="1565"/>
        <v>Haiti</v>
      </c>
      <c r="GN490" s="100" t="str">
        <f t="shared" si="1565"/>
        <v>Sydkorea</v>
      </c>
      <c r="GO490" s="100" t="str">
        <f t="shared" si="1565"/>
        <v>Australien</v>
      </c>
      <c r="GP490" s="100" t="str">
        <f t="shared" si="1565"/>
        <v>Ghana</v>
      </c>
      <c r="GQ490" s="100" t="str">
        <f t="shared" si="1565"/>
        <v>Elfenbenskusten</v>
      </c>
      <c r="GR490" s="42" t="str">
        <f t="shared" si="1334"/>
        <v/>
      </c>
      <c r="GS490" s="42"/>
      <c r="GT490" s="42"/>
      <c r="GU490" s="42"/>
      <c r="GV490" s="42"/>
      <c r="GW490" s="42"/>
      <c r="GX490" s="42"/>
    </row>
    <row r="491" spans="1:206" ht="14.25" customHeight="1" x14ac:dyDescent="0.35">
      <c r="A491" s="42"/>
      <c r="B491" s="43"/>
      <c r="C491" s="43"/>
      <c r="D491" s="43"/>
      <c r="E491" s="44"/>
      <c r="F491" s="43"/>
      <c r="G491" s="44"/>
      <c r="H491" s="44"/>
      <c r="I491" s="44"/>
      <c r="J491" s="57"/>
      <c r="K491" s="58"/>
      <c r="L491" s="158"/>
      <c r="M491" s="46"/>
      <c r="N491" s="46"/>
      <c r="O491" s="42"/>
      <c r="P491" s="42"/>
      <c r="Q491" s="42"/>
      <c r="R491" s="42"/>
      <c r="S491" s="42"/>
      <c r="T491" s="42"/>
      <c r="U491" s="42"/>
      <c r="V491" s="43"/>
      <c r="W491" s="42"/>
      <c r="X491" s="44"/>
      <c r="Y491" s="44"/>
      <c r="Z491" s="44"/>
      <c r="AA491" s="44"/>
      <c r="AB491" s="47"/>
      <c r="AC491" s="48"/>
      <c r="AD491" s="42"/>
      <c r="AE491" s="14"/>
      <c r="AF491" s="14"/>
      <c r="AG491" s="14"/>
      <c r="AH491" s="14"/>
      <c r="AI491" s="44"/>
      <c r="AJ491" s="44"/>
      <c r="AK491" s="44"/>
      <c r="AL491" s="57"/>
      <c r="AM491" s="58"/>
      <c r="AN491" s="49"/>
      <c r="AO491" s="49"/>
      <c r="AP491" s="49"/>
      <c r="AQ491" s="49"/>
      <c r="AR491" s="49"/>
      <c r="AS491" s="49"/>
      <c r="AT491" s="49"/>
      <c r="AU491" s="49"/>
      <c r="AV491" s="49"/>
      <c r="AW491" s="49"/>
      <c r="AX491" s="49"/>
      <c r="AY491" s="49"/>
      <c r="AZ491" s="49"/>
      <c r="BA491" s="49"/>
      <c r="BB491" s="49"/>
      <c r="BC491" s="49"/>
      <c r="BD491" s="49"/>
      <c r="BE491" s="49"/>
      <c r="BF491" s="49"/>
      <c r="BG491" s="49"/>
      <c r="BH491" s="49"/>
      <c r="BI491" s="49"/>
      <c r="BJ491" s="49"/>
      <c r="BK491" s="49"/>
      <c r="BL491" s="49"/>
      <c r="BM491" s="49"/>
      <c r="BN491" s="49"/>
      <c r="BO491" s="49"/>
      <c r="BP491" s="49"/>
      <c r="BQ491" s="49"/>
      <c r="BR491" s="14"/>
      <c r="BS491" s="14"/>
      <c r="BT491" s="14"/>
      <c r="BU491" s="49"/>
      <c r="BV491" s="49"/>
      <c r="BW491" s="49"/>
      <c r="BX491" s="49"/>
      <c r="BY491" s="49"/>
      <c r="BZ491" s="49"/>
      <c r="CA491" s="49"/>
      <c r="CB491" s="14"/>
      <c r="CC491" s="49"/>
      <c r="CD491" s="49"/>
      <c r="CE491" s="14"/>
      <c r="CF491" s="14"/>
      <c r="CG491" s="49"/>
      <c r="CH491" s="49"/>
      <c r="CI491" s="49"/>
      <c r="CJ491" s="49"/>
      <c r="CK491" s="49"/>
      <c r="CL491" s="49"/>
      <c r="CM491" s="49"/>
      <c r="CN491" s="49"/>
      <c r="CO491" s="49"/>
      <c r="CP491" s="49"/>
      <c r="CQ491" s="49"/>
      <c r="CR491" s="49"/>
      <c r="CS491" s="49"/>
      <c r="CT491" s="49"/>
      <c r="CU491" s="49"/>
      <c r="CV491" s="49"/>
      <c r="CW491" s="49"/>
      <c r="CX491" s="49"/>
      <c r="CY491" s="14"/>
      <c r="CZ491" s="14"/>
      <c r="DA491" s="49"/>
      <c r="DB491" s="49"/>
      <c r="DC491" s="49"/>
      <c r="DD491" s="49"/>
      <c r="DE491" s="49"/>
      <c r="DF491" s="49"/>
      <c r="DG491" s="49"/>
      <c r="DH491" s="49"/>
      <c r="DI491" s="49"/>
      <c r="DJ491" s="14"/>
      <c r="DK491" s="14"/>
      <c r="DL491" s="14"/>
      <c r="DM491" s="14"/>
      <c r="DN491" s="14"/>
      <c r="DO491" s="14"/>
      <c r="DP491" s="14"/>
      <c r="DQ491" s="14"/>
      <c r="DR491" s="14"/>
      <c r="DS491" s="14"/>
      <c r="DT491" s="49"/>
      <c r="DU491" s="49"/>
      <c r="DV491" s="49"/>
      <c r="DW491" s="49"/>
      <c r="DX491" s="49"/>
      <c r="DY491" s="49"/>
      <c r="DZ491" s="49"/>
      <c r="EA491" s="49"/>
      <c r="EB491" s="49"/>
      <c r="EC491" s="49"/>
      <c r="ED491" s="49"/>
      <c r="EE491" s="49"/>
      <c r="EF491" s="49"/>
      <c r="EG491" s="49"/>
      <c r="EH491" s="49"/>
      <c r="EI491" s="49"/>
      <c r="EJ491" s="49"/>
      <c r="EK491" s="49"/>
      <c r="EL491" s="49"/>
      <c r="EM491" s="14"/>
      <c r="EN491" s="49"/>
      <c r="EO491" s="49"/>
      <c r="EP491" s="49"/>
      <c r="EQ491" s="49"/>
      <c r="ER491" s="49"/>
      <c r="ES491" s="49"/>
      <c r="ET491" s="49"/>
      <c r="EU491" s="49"/>
      <c r="EV491" s="49"/>
      <c r="EW491" s="49"/>
      <c r="EX491" s="49"/>
      <c r="EY491" s="49"/>
      <c r="EZ491" s="49"/>
      <c r="FA491" s="49"/>
      <c r="FB491" s="49"/>
      <c r="FC491" s="49"/>
      <c r="FD491" s="49"/>
      <c r="FE491" s="49"/>
      <c r="FF491" s="49"/>
      <c r="FG491" s="14"/>
      <c r="FH491" s="49"/>
      <c r="FI491" s="49"/>
      <c r="FJ491" s="14"/>
      <c r="FK491" s="42"/>
      <c r="FL491" s="42"/>
      <c r="FM491" s="42"/>
      <c r="FN491" s="42"/>
      <c r="FO491" s="42"/>
      <c r="FP491" s="42"/>
      <c r="FQ491" s="42"/>
      <c r="FR491" s="42"/>
      <c r="FS491" s="42"/>
      <c r="FT491" s="42"/>
      <c r="FU491" s="42"/>
      <c r="FV491" s="42"/>
      <c r="FW491" s="42"/>
      <c r="FX491" s="42"/>
      <c r="FY491" s="42"/>
      <c r="FZ491" s="44">
        <v>489</v>
      </c>
      <c r="GA491" s="44" t="str">
        <f t="shared" si="1332"/>
        <v>HEBCAFDK</v>
      </c>
      <c r="GB491" s="44" t="s">
        <v>160</v>
      </c>
      <c r="GC491" s="44" t="s">
        <v>148</v>
      </c>
      <c r="GD491" s="44" t="s">
        <v>146</v>
      </c>
      <c r="GE491" s="44" t="s">
        <v>163</v>
      </c>
      <c r="GF491" s="44" t="s">
        <v>145</v>
      </c>
      <c r="GG491" s="44" t="s">
        <v>109</v>
      </c>
      <c r="GH491" s="44" t="s">
        <v>147</v>
      </c>
      <c r="GI491" s="44" t="s">
        <v>151</v>
      </c>
      <c r="GJ491" s="100" t="str">
        <f t="shared" ref="GJ491:GQ491" si="1566">VLOOKUP(GB491,$FM$3:$FN$15,2,FALSE)</f>
        <v>Saudiarabien</v>
      </c>
      <c r="GK491" s="100" t="str">
        <f t="shared" si="1566"/>
        <v>Elfenbenskusten</v>
      </c>
      <c r="GL491" s="100" t="str">
        <f t="shared" si="1566"/>
        <v>Qatar</v>
      </c>
      <c r="GM491" s="100" t="str">
        <f t="shared" si="1566"/>
        <v>Haiti</v>
      </c>
      <c r="GN491" s="100" t="str">
        <f t="shared" si="1566"/>
        <v>Sydkorea</v>
      </c>
      <c r="GO491" s="100" t="str">
        <f t="shared" si="1566"/>
        <v>Sverige</v>
      </c>
      <c r="GP491" s="100" t="str">
        <f t="shared" si="1566"/>
        <v>Australien</v>
      </c>
      <c r="GQ491" s="100" t="str">
        <f t="shared" si="1566"/>
        <v>Uzbekistan</v>
      </c>
      <c r="GR491" s="42" t="str">
        <f t="shared" si="1334"/>
        <v/>
      </c>
      <c r="GS491" s="42"/>
      <c r="GT491" s="42"/>
      <c r="GU491" s="42"/>
      <c r="GV491" s="42"/>
      <c r="GW491" s="42"/>
      <c r="GX491" s="42"/>
    </row>
    <row r="492" spans="1:206" ht="14.25" customHeight="1" x14ac:dyDescent="0.35">
      <c r="A492" s="42"/>
      <c r="B492" s="43"/>
      <c r="C492" s="43"/>
      <c r="D492" s="43"/>
      <c r="E492" s="44"/>
      <c r="F492" s="43"/>
      <c r="G492" s="44"/>
      <c r="H492" s="44"/>
      <c r="I492" s="44"/>
      <c r="J492" s="57"/>
      <c r="K492" s="58"/>
      <c r="L492" s="158"/>
      <c r="M492" s="46"/>
      <c r="N492" s="46"/>
      <c r="O492" s="42"/>
      <c r="P492" s="42"/>
      <c r="Q492" s="42"/>
      <c r="R492" s="42"/>
      <c r="S492" s="42"/>
      <c r="T492" s="42"/>
      <c r="U492" s="42"/>
      <c r="V492" s="43"/>
      <c r="W492" s="42"/>
      <c r="X492" s="44"/>
      <c r="Y492" s="44"/>
      <c r="Z492" s="44"/>
      <c r="AA492" s="44"/>
      <c r="AB492" s="47"/>
      <c r="AC492" s="48"/>
      <c r="AD492" s="42"/>
      <c r="AE492" s="14"/>
      <c r="AF492" s="14"/>
      <c r="AG492" s="14"/>
      <c r="AH492" s="14"/>
      <c r="AI492" s="44"/>
      <c r="AJ492" s="44"/>
      <c r="AK492" s="44"/>
      <c r="AL492" s="57"/>
      <c r="AM492" s="58"/>
      <c r="AN492" s="49"/>
      <c r="AO492" s="49"/>
      <c r="AP492" s="49"/>
      <c r="AQ492" s="49"/>
      <c r="AR492" s="49"/>
      <c r="AS492" s="49"/>
      <c r="AT492" s="49"/>
      <c r="AU492" s="49"/>
      <c r="AV492" s="49"/>
      <c r="AW492" s="49"/>
      <c r="AX492" s="49"/>
      <c r="AY492" s="49"/>
      <c r="AZ492" s="49"/>
      <c r="BA492" s="49"/>
      <c r="BB492" s="49"/>
      <c r="BC492" s="49"/>
      <c r="BD492" s="49"/>
      <c r="BE492" s="49"/>
      <c r="BF492" s="49"/>
      <c r="BG492" s="49"/>
      <c r="BH492" s="49"/>
      <c r="BI492" s="49"/>
      <c r="BJ492" s="49"/>
      <c r="BK492" s="49"/>
      <c r="BL492" s="49"/>
      <c r="BM492" s="49"/>
      <c r="BN492" s="49"/>
      <c r="BO492" s="49"/>
      <c r="BP492" s="49"/>
      <c r="BQ492" s="49"/>
      <c r="BR492" s="14"/>
      <c r="BS492" s="14"/>
      <c r="BT492" s="14"/>
      <c r="BU492" s="49"/>
      <c r="BV492" s="49"/>
      <c r="BW492" s="49"/>
      <c r="BX492" s="49"/>
      <c r="BY492" s="49"/>
      <c r="BZ492" s="49"/>
      <c r="CA492" s="49"/>
      <c r="CB492" s="14"/>
      <c r="CC492" s="49"/>
      <c r="CD492" s="49"/>
      <c r="CE492" s="14"/>
      <c r="CF492" s="14"/>
      <c r="CG492" s="49"/>
      <c r="CH492" s="49"/>
      <c r="CI492" s="49"/>
      <c r="CJ492" s="49"/>
      <c r="CK492" s="49"/>
      <c r="CL492" s="49"/>
      <c r="CM492" s="49"/>
      <c r="CN492" s="49"/>
      <c r="CO492" s="49"/>
      <c r="CP492" s="49"/>
      <c r="CQ492" s="49"/>
      <c r="CR492" s="49"/>
      <c r="CS492" s="49"/>
      <c r="CT492" s="49"/>
      <c r="CU492" s="49"/>
      <c r="CV492" s="49"/>
      <c r="CW492" s="49"/>
      <c r="CX492" s="49"/>
      <c r="CY492" s="14"/>
      <c r="CZ492" s="14"/>
      <c r="DA492" s="49"/>
      <c r="DB492" s="49"/>
      <c r="DC492" s="49"/>
      <c r="DD492" s="49"/>
      <c r="DE492" s="49"/>
      <c r="DF492" s="49"/>
      <c r="DG492" s="49"/>
      <c r="DH492" s="49"/>
      <c r="DI492" s="49"/>
      <c r="DJ492" s="14"/>
      <c r="DK492" s="14"/>
      <c r="DL492" s="14"/>
      <c r="DM492" s="14"/>
      <c r="DN492" s="14"/>
      <c r="DO492" s="14"/>
      <c r="DP492" s="14"/>
      <c r="DQ492" s="14"/>
      <c r="DR492" s="14"/>
      <c r="DS492" s="14"/>
      <c r="DT492" s="49"/>
      <c r="DU492" s="49"/>
      <c r="DV492" s="49"/>
      <c r="DW492" s="49"/>
      <c r="DX492" s="49"/>
      <c r="DY492" s="49"/>
      <c r="DZ492" s="49"/>
      <c r="EA492" s="49"/>
      <c r="EB492" s="49"/>
      <c r="EC492" s="49"/>
      <c r="ED492" s="49"/>
      <c r="EE492" s="49"/>
      <c r="EF492" s="49"/>
      <c r="EG492" s="49"/>
      <c r="EH492" s="49"/>
      <c r="EI492" s="49"/>
      <c r="EJ492" s="49"/>
      <c r="EK492" s="49"/>
      <c r="EL492" s="49"/>
      <c r="EM492" s="14"/>
      <c r="EN492" s="49"/>
      <c r="EO492" s="49"/>
      <c r="EP492" s="49"/>
      <c r="EQ492" s="49"/>
      <c r="ER492" s="49"/>
      <c r="ES492" s="49"/>
      <c r="ET492" s="49"/>
      <c r="EU492" s="49"/>
      <c r="EV492" s="49"/>
      <c r="EW492" s="49"/>
      <c r="EX492" s="49"/>
      <c r="EY492" s="49"/>
      <c r="EZ492" s="49"/>
      <c r="FA492" s="49"/>
      <c r="FB492" s="49"/>
      <c r="FC492" s="49"/>
      <c r="FD492" s="49"/>
      <c r="FE492" s="49"/>
      <c r="FF492" s="49"/>
      <c r="FG492" s="14"/>
      <c r="FH492" s="49"/>
      <c r="FI492" s="49"/>
      <c r="FJ492" s="14"/>
      <c r="FK492" s="42"/>
      <c r="FL492" s="42"/>
      <c r="FM492" s="42"/>
      <c r="FN492" s="42"/>
      <c r="FO492" s="42"/>
      <c r="FP492" s="42"/>
      <c r="FQ492" s="42"/>
      <c r="FR492" s="42"/>
      <c r="FS492" s="42"/>
      <c r="FT492" s="42"/>
      <c r="FU492" s="42"/>
      <c r="FV492" s="42"/>
      <c r="FW492" s="42"/>
      <c r="FX492" s="42"/>
      <c r="FY492" s="42"/>
      <c r="FZ492" s="44">
        <v>490</v>
      </c>
      <c r="GA492" s="44" t="str">
        <f t="shared" si="1332"/>
        <v>HJBCAFDE</v>
      </c>
      <c r="GB492" s="44" t="s">
        <v>160</v>
      </c>
      <c r="GC492" s="44" t="s">
        <v>159</v>
      </c>
      <c r="GD492" s="44" t="s">
        <v>146</v>
      </c>
      <c r="GE492" s="44" t="s">
        <v>163</v>
      </c>
      <c r="GF492" s="44" t="s">
        <v>145</v>
      </c>
      <c r="GG492" s="44" t="s">
        <v>109</v>
      </c>
      <c r="GH492" s="44" t="s">
        <v>147</v>
      </c>
      <c r="GI492" s="44" t="s">
        <v>148</v>
      </c>
      <c r="GJ492" s="100" t="str">
        <f t="shared" ref="GJ492:GQ492" si="1567">VLOOKUP(GB492,$FM$3:$FN$15,2,FALSE)</f>
        <v>Saudiarabien</v>
      </c>
      <c r="GK492" s="100" t="str">
        <f t="shared" si="1567"/>
        <v>Österrike</v>
      </c>
      <c r="GL492" s="100" t="str">
        <f t="shared" si="1567"/>
        <v>Qatar</v>
      </c>
      <c r="GM492" s="100" t="str">
        <f t="shared" si="1567"/>
        <v>Haiti</v>
      </c>
      <c r="GN492" s="100" t="str">
        <f t="shared" si="1567"/>
        <v>Sydkorea</v>
      </c>
      <c r="GO492" s="100" t="str">
        <f t="shared" si="1567"/>
        <v>Sverige</v>
      </c>
      <c r="GP492" s="100" t="str">
        <f t="shared" si="1567"/>
        <v>Australien</v>
      </c>
      <c r="GQ492" s="100" t="str">
        <f t="shared" si="1567"/>
        <v>Elfenbenskusten</v>
      </c>
      <c r="GR492" s="42" t="str">
        <f t="shared" si="1334"/>
        <v/>
      </c>
      <c r="GS492" s="42"/>
      <c r="GT492" s="42"/>
      <c r="GU492" s="42"/>
      <c r="GV492" s="42"/>
      <c r="GW492" s="42"/>
      <c r="GX492" s="42"/>
    </row>
    <row r="493" spans="1:206" ht="14.25" customHeight="1" x14ac:dyDescent="0.35">
      <c r="A493" s="42"/>
      <c r="B493" s="43"/>
      <c r="C493" s="43"/>
      <c r="D493" s="43"/>
      <c r="E493" s="44"/>
      <c r="F493" s="43"/>
      <c r="G493" s="44"/>
      <c r="H493" s="44"/>
      <c r="I493" s="44"/>
      <c r="J493" s="57"/>
      <c r="K493" s="58"/>
      <c r="L493" s="158"/>
      <c r="M493" s="46"/>
      <c r="N493" s="46"/>
      <c r="O493" s="42"/>
      <c r="P493" s="42"/>
      <c r="Q493" s="42"/>
      <c r="R493" s="42"/>
      <c r="S493" s="42"/>
      <c r="T493" s="42"/>
      <c r="U493" s="42"/>
      <c r="V493" s="43"/>
      <c r="W493" s="42"/>
      <c r="X493" s="44"/>
      <c r="Y493" s="44"/>
      <c r="Z493" s="44"/>
      <c r="AA493" s="44"/>
      <c r="AB493" s="47"/>
      <c r="AC493" s="48"/>
      <c r="AD493" s="42"/>
      <c r="AE493" s="14"/>
      <c r="AF493" s="14"/>
      <c r="AG493" s="14"/>
      <c r="AH493" s="14"/>
      <c r="AI493" s="44"/>
      <c r="AJ493" s="44"/>
      <c r="AK493" s="44"/>
      <c r="AL493" s="57"/>
      <c r="AM493" s="58"/>
      <c r="AN493" s="49"/>
      <c r="AO493" s="49"/>
      <c r="AP493" s="49"/>
      <c r="AQ493" s="49"/>
      <c r="AR493" s="49"/>
      <c r="AS493" s="49"/>
      <c r="AT493" s="49"/>
      <c r="AU493" s="49"/>
      <c r="AV493" s="49"/>
      <c r="AW493" s="49"/>
      <c r="AX493" s="49"/>
      <c r="AY493" s="49"/>
      <c r="AZ493" s="49"/>
      <c r="BA493" s="49"/>
      <c r="BB493" s="49"/>
      <c r="BC493" s="49"/>
      <c r="BD493" s="49"/>
      <c r="BE493" s="49"/>
      <c r="BF493" s="49"/>
      <c r="BG493" s="49"/>
      <c r="BH493" s="49"/>
      <c r="BI493" s="49"/>
      <c r="BJ493" s="49"/>
      <c r="BK493" s="49"/>
      <c r="BL493" s="49"/>
      <c r="BM493" s="49"/>
      <c r="BN493" s="49"/>
      <c r="BO493" s="49"/>
      <c r="BP493" s="49"/>
      <c r="BQ493" s="49"/>
      <c r="BR493" s="14"/>
      <c r="BS493" s="14"/>
      <c r="BT493" s="14"/>
      <c r="BU493" s="49"/>
      <c r="BV493" s="49"/>
      <c r="BW493" s="49"/>
      <c r="BX493" s="49"/>
      <c r="BY493" s="49"/>
      <c r="BZ493" s="49"/>
      <c r="CA493" s="49"/>
      <c r="CB493" s="14"/>
      <c r="CC493" s="49"/>
      <c r="CD493" s="49"/>
      <c r="CE493" s="14"/>
      <c r="CF493" s="14"/>
      <c r="CG493" s="49"/>
      <c r="CH493" s="49"/>
      <c r="CI493" s="49"/>
      <c r="CJ493" s="49"/>
      <c r="CK493" s="49"/>
      <c r="CL493" s="49"/>
      <c r="CM493" s="49"/>
      <c r="CN493" s="49"/>
      <c r="CO493" s="49"/>
      <c r="CP493" s="49"/>
      <c r="CQ493" s="49"/>
      <c r="CR493" s="49"/>
      <c r="CS493" s="49"/>
      <c r="CT493" s="49"/>
      <c r="CU493" s="49"/>
      <c r="CV493" s="49"/>
      <c r="CW493" s="49"/>
      <c r="CX493" s="49"/>
      <c r="CY493" s="14"/>
      <c r="CZ493" s="14"/>
      <c r="DA493" s="49"/>
      <c r="DB493" s="49"/>
      <c r="DC493" s="49"/>
      <c r="DD493" s="49"/>
      <c r="DE493" s="49"/>
      <c r="DF493" s="49"/>
      <c r="DG493" s="49"/>
      <c r="DH493" s="49"/>
      <c r="DI493" s="49"/>
      <c r="DJ493" s="14"/>
      <c r="DK493" s="14"/>
      <c r="DL493" s="14"/>
      <c r="DM493" s="14"/>
      <c r="DN493" s="14"/>
      <c r="DO493" s="14"/>
      <c r="DP493" s="14"/>
      <c r="DQ493" s="14"/>
      <c r="DR493" s="14"/>
      <c r="DS493" s="14"/>
      <c r="DT493" s="49"/>
      <c r="DU493" s="49"/>
      <c r="DV493" s="49"/>
      <c r="DW493" s="49"/>
      <c r="DX493" s="49"/>
      <c r="DY493" s="49"/>
      <c r="DZ493" s="49"/>
      <c r="EA493" s="49"/>
      <c r="EB493" s="49"/>
      <c r="EC493" s="49"/>
      <c r="ED493" s="49"/>
      <c r="EE493" s="49"/>
      <c r="EF493" s="49"/>
      <c r="EG493" s="49"/>
      <c r="EH493" s="49"/>
      <c r="EI493" s="49"/>
      <c r="EJ493" s="49"/>
      <c r="EK493" s="49"/>
      <c r="EL493" s="49"/>
      <c r="EM493" s="14"/>
      <c r="EN493" s="49"/>
      <c r="EO493" s="49"/>
      <c r="EP493" s="49"/>
      <c r="EQ493" s="49"/>
      <c r="ER493" s="49"/>
      <c r="ES493" s="49"/>
      <c r="ET493" s="49"/>
      <c r="EU493" s="49"/>
      <c r="EV493" s="49"/>
      <c r="EW493" s="49"/>
      <c r="EX493" s="49"/>
      <c r="EY493" s="49"/>
      <c r="EZ493" s="49"/>
      <c r="FA493" s="49"/>
      <c r="FB493" s="49"/>
      <c r="FC493" s="49"/>
      <c r="FD493" s="49"/>
      <c r="FE493" s="49"/>
      <c r="FF493" s="49"/>
      <c r="FG493" s="14"/>
      <c r="FH493" s="49"/>
      <c r="FI493" s="49"/>
      <c r="FJ493" s="14"/>
      <c r="FK493" s="42"/>
      <c r="FL493" s="42"/>
      <c r="FM493" s="42"/>
      <c r="FN493" s="42"/>
      <c r="FO493" s="42"/>
      <c r="FP493" s="42"/>
      <c r="FQ493" s="42"/>
      <c r="FR493" s="42"/>
      <c r="FS493" s="42"/>
      <c r="FT493" s="42"/>
      <c r="FU493" s="42"/>
      <c r="FV493" s="42"/>
      <c r="FW493" s="42"/>
      <c r="FX493" s="42"/>
      <c r="FY493" s="42"/>
      <c r="FZ493" s="44">
        <v>491</v>
      </c>
      <c r="GA493" s="44" t="str">
        <f t="shared" si="1332"/>
        <v>HEBCAFDI</v>
      </c>
      <c r="GB493" s="44" t="s">
        <v>160</v>
      </c>
      <c r="GC493" s="44" t="s">
        <v>148</v>
      </c>
      <c r="GD493" s="44" t="s">
        <v>146</v>
      </c>
      <c r="GE493" s="44" t="s">
        <v>163</v>
      </c>
      <c r="GF493" s="44" t="s">
        <v>145</v>
      </c>
      <c r="GG493" s="44" t="s">
        <v>109</v>
      </c>
      <c r="GH493" s="44" t="s">
        <v>147</v>
      </c>
      <c r="GI493" s="44" t="s">
        <v>150</v>
      </c>
      <c r="GJ493" s="100" t="str">
        <f t="shared" ref="GJ493:GQ493" si="1568">VLOOKUP(GB493,$FM$3:$FN$15,2,FALSE)</f>
        <v>Saudiarabien</v>
      </c>
      <c r="GK493" s="100" t="str">
        <f t="shared" si="1568"/>
        <v>Elfenbenskusten</v>
      </c>
      <c r="GL493" s="100" t="str">
        <f t="shared" si="1568"/>
        <v>Qatar</v>
      </c>
      <c r="GM493" s="100" t="str">
        <f t="shared" si="1568"/>
        <v>Haiti</v>
      </c>
      <c r="GN493" s="100" t="str">
        <f t="shared" si="1568"/>
        <v>Sydkorea</v>
      </c>
      <c r="GO493" s="100" t="str">
        <f t="shared" si="1568"/>
        <v>Sverige</v>
      </c>
      <c r="GP493" s="100" t="str">
        <f t="shared" si="1568"/>
        <v>Australien</v>
      </c>
      <c r="GQ493" s="100" t="str">
        <f t="shared" si="1568"/>
        <v>Irak</v>
      </c>
      <c r="GR493" s="42" t="str">
        <f t="shared" si="1334"/>
        <v/>
      </c>
      <c r="GS493" s="42"/>
      <c r="GT493" s="42"/>
      <c r="GU493" s="42"/>
      <c r="GV493" s="42"/>
      <c r="GW493" s="42"/>
      <c r="GX493" s="42"/>
    </row>
    <row r="494" spans="1:206" ht="14.25" customHeight="1" x14ac:dyDescent="0.35">
      <c r="A494" s="42"/>
      <c r="B494" s="43"/>
      <c r="C494" s="43"/>
      <c r="D494" s="43"/>
      <c r="E494" s="44"/>
      <c r="F494" s="43"/>
      <c r="G494" s="44"/>
      <c r="H494" s="44"/>
      <c r="I494" s="44"/>
      <c r="J494" s="57"/>
      <c r="K494" s="58"/>
      <c r="L494" s="158"/>
      <c r="M494" s="46"/>
      <c r="N494" s="46"/>
      <c r="O494" s="42"/>
      <c r="P494" s="42"/>
      <c r="Q494" s="42"/>
      <c r="R494" s="42"/>
      <c r="S494" s="42"/>
      <c r="T494" s="42"/>
      <c r="U494" s="42"/>
      <c r="V494" s="43"/>
      <c r="W494" s="42"/>
      <c r="X494" s="44"/>
      <c r="Y494" s="44"/>
      <c r="Z494" s="44"/>
      <c r="AA494" s="44"/>
      <c r="AB494" s="47"/>
      <c r="AC494" s="48"/>
      <c r="AD494" s="42"/>
      <c r="AE494" s="14"/>
      <c r="AF494" s="14"/>
      <c r="AG494" s="14"/>
      <c r="AH494" s="14"/>
      <c r="AI494" s="44"/>
      <c r="AJ494" s="44"/>
      <c r="AK494" s="44"/>
      <c r="AL494" s="57"/>
      <c r="AM494" s="58"/>
      <c r="AN494" s="49"/>
      <c r="AO494" s="49"/>
      <c r="AP494" s="49"/>
      <c r="AQ494" s="49"/>
      <c r="AR494" s="49"/>
      <c r="AS494" s="49"/>
      <c r="AT494" s="49"/>
      <c r="AU494" s="49"/>
      <c r="AV494" s="49"/>
      <c r="AW494" s="49"/>
      <c r="AX494" s="49"/>
      <c r="AY494" s="49"/>
      <c r="AZ494" s="49"/>
      <c r="BA494" s="49"/>
      <c r="BB494" s="49"/>
      <c r="BC494" s="49"/>
      <c r="BD494" s="49"/>
      <c r="BE494" s="49"/>
      <c r="BF494" s="49"/>
      <c r="BG494" s="49"/>
      <c r="BH494" s="49"/>
      <c r="BI494" s="49"/>
      <c r="BJ494" s="49"/>
      <c r="BK494" s="49"/>
      <c r="BL494" s="49"/>
      <c r="BM494" s="49"/>
      <c r="BN494" s="49"/>
      <c r="BO494" s="49"/>
      <c r="BP494" s="49"/>
      <c r="BQ494" s="49"/>
      <c r="BR494" s="14"/>
      <c r="BS494" s="14"/>
      <c r="BT494" s="14"/>
      <c r="BU494" s="49"/>
      <c r="BV494" s="49"/>
      <c r="BW494" s="49"/>
      <c r="BX494" s="49"/>
      <c r="BY494" s="49"/>
      <c r="BZ494" s="49"/>
      <c r="CA494" s="49"/>
      <c r="CB494" s="14"/>
      <c r="CC494" s="49"/>
      <c r="CD494" s="49"/>
      <c r="CE494" s="14"/>
      <c r="CF494" s="14"/>
      <c r="CG494" s="49"/>
      <c r="CH494" s="49"/>
      <c r="CI494" s="49"/>
      <c r="CJ494" s="49"/>
      <c r="CK494" s="49"/>
      <c r="CL494" s="49"/>
      <c r="CM494" s="49"/>
      <c r="CN494" s="49"/>
      <c r="CO494" s="49"/>
      <c r="CP494" s="49"/>
      <c r="CQ494" s="49"/>
      <c r="CR494" s="49"/>
      <c r="CS494" s="49"/>
      <c r="CT494" s="49"/>
      <c r="CU494" s="49"/>
      <c r="CV494" s="49"/>
      <c r="CW494" s="49"/>
      <c r="CX494" s="49"/>
      <c r="CY494" s="14"/>
      <c r="CZ494" s="14"/>
      <c r="DA494" s="49"/>
      <c r="DB494" s="49"/>
      <c r="DC494" s="49"/>
      <c r="DD494" s="49"/>
      <c r="DE494" s="49"/>
      <c r="DF494" s="49"/>
      <c r="DG494" s="49"/>
      <c r="DH494" s="49"/>
      <c r="DI494" s="49"/>
      <c r="DJ494" s="14"/>
      <c r="DK494" s="14"/>
      <c r="DL494" s="14"/>
      <c r="DM494" s="14"/>
      <c r="DN494" s="14"/>
      <c r="DO494" s="14"/>
      <c r="DP494" s="14"/>
      <c r="DQ494" s="14"/>
      <c r="DR494" s="14"/>
      <c r="DS494" s="14"/>
      <c r="DT494" s="49"/>
      <c r="DU494" s="49"/>
      <c r="DV494" s="49"/>
      <c r="DW494" s="49"/>
      <c r="DX494" s="49"/>
      <c r="DY494" s="49"/>
      <c r="DZ494" s="49"/>
      <c r="EA494" s="49"/>
      <c r="EB494" s="49"/>
      <c r="EC494" s="49"/>
      <c r="ED494" s="49"/>
      <c r="EE494" s="49"/>
      <c r="EF494" s="49"/>
      <c r="EG494" s="49"/>
      <c r="EH494" s="49"/>
      <c r="EI494" s="49"/>
      <c r="EJ494" s="49"/>
      <c r="EK494" s="49"/>
      <c r="EL494" s="49"/>
      <c r="EM494" s="14"/>
      <c r="EN494" s="49"/>
      <c r="EO494" s="49"/>
      <c r="EP494" s="49"/>
      <c r="EQ494" s="49"/>
      <c r="ER494" s="49"/>
      <c r="ES494" s="49"/>
      <c r="ET494" s="49"/>
      <c r="EU494" s="49"/>
      <c r="EV494" s="49"/>
      <c r="EW494" s="49"/>
      <c r="EX494" s="49"/>
      <c r="EY494" s="49"/>
      <c r="EZ494" s="49"/>
      <c r="FA494" s="49"/>
      <c r="FB494" s="49"/>
      <c r="FC494" s="49"/>
      <c r="FD494" s="49"/>
      <c r="FE494" s="49"/>
      <c r="FF494" s="49"/>
      <c r="FG494" s="14"/>
      <c r="FH494" s="49"/>
      <c r="FI494" s="49"/>
      <c r="FJ494" s="14"/>
      <c r="FK494" s="42"/>
      <c r="FL494" s="42"/>
      <c r="FM494" s="42"/>
      <c r="FN494" s="42"/>
      <c r="FO494" s="42"/>
      <c r="FP494" s="42"/>
      <c r="FQ494" s="42"/>
      <c r="FR494" s="42"/>
      <c r="FS494" s="42"/>
      <c r="FT494" s="42"/>
      <c r="FU494" s="42"/>
      <c r="FV494" s="42"/>
      <c r="FW494" s="42"/>
      <c r="FX494" s="42"/>
      <c r="FY494" s="42"/>
      <c r="FZ494" s="44">
        <v>492</v>
      </c>
      <c r="GA494" s="44" t="str">
        <f t="shared" si="1332"/>
        <v>CGBDAFLE</v>
      </c>
      <c r="GB494" s="44" t="s">
        <v>163</v>
      </c>
      <c r="GC494" s="44" t="s">
        <v>149</v>
      </c>
      <c r="GD494" s="44" t="s">
        <v>146</v>
      </c>
      <c r="GE494" s="44" t="s">
        <v>147</v>
      </c>
      <c r="GF494" s="44" t="s">
        <v>145</v>
      </c>
      <c r="GG494" s="44" t="s">
        <v>109</v>
      </c>
      <c r="GH494" s="44" t="s">
        <v>152</v>
      </c>
      <c r="GI494" s="44" t="s">
        <v>148</v>
      </c>
      <c r="GJ494" s="100" t="str">
        <f t="shared" ref="GJ494:GQ494" si="1569">VLOOKUP(GB494,$FM$3:$FN$15,2,FALSE)</f>
        <v>Haiti</v>
      </c>
      <c r="GK494" s="100" t="str">
        <f t="shared" si="1569"/>
        <v>Iran</v>
      </c>
      <c r="GL494" s="100" t="str">
        <f t="shared" si="1569"/>
        <v>Qatar</v>
      </c>
      <c r="GM494" s="100" t="str">
        <f t="shared" si="1569"/>
        <v>Australien</v>
      </c>
      <c r="GN494" s="100" t="str">
        <f t="shared" si="1569"/>
        <v>Sydkorea</v>
      </c>
      <c r="GO494" s="100" t="str">
        <f t="shared" si="1569"/>
        <v>Sverige</v>
      </c>
      <c r="GP494" s="100" t="str">
        <f t="shared" si="1569"/>
        <v>Ghana</v>
      </c>
      <c r="GQ494" s="100" t="str">
        <f t="shared" si="1569"/>
        <v>Elfenbenskusten</v>
      </c>
      <c r="GR494" s="42" t="str">
        <f t="shared" si="1334"/>
        <v/>
      </c>
      <c r="GS494" s="42"/>
      <c r="GT494" s="42"/>
      <c r="GU494" s="42"/>
      <c r="GV494" s="42"/>
      <c r="GW494" s="42"/>
      <c r="GX494" s="42"/>
    </row>
    <row r="495" spans="1:206" ht="14.25" customHeight="1" x14ac:dyDescent="0.35">
      <c r="A495" s="42"/>
      <c r="B495" s="43"/>
      <c r="C495" s="43"/>
      <c r="D495" s="43"/>
      <c r="E495" s="44"/>
      <c r="F495" s="43"/>
      <c r="G495" s="44"/>
      <c r="H495" s="44"/>
      <c r="I495" s="44"/>
      <c r="J495" s="57"/>
      <c r="K495" s="58"/>
      <c r="L495" s="158"/>
      <c r="M495" s="46"/>
      <c r="N495" s="46"/>
      <c r="O495" s="42"/>
      <c r="P495" s="42"/>
      <c r="Q495" s="42"/>
      <c r="R495" s="42"/>
      <c r="S495" s="42"/>
      <c r="T495" s="42"/>
      <c r="U495" s="42"/>
      <c r="V495" s="43"/>
      <c r="W495" s="42"/>
      <c r="X495" s="44"/>
      <c r="Y495" s="44"/>
      <c r="Z495" s="44"/>
      <c r="AA495" s="44"/>
      <c r="AB495" s="47"/>
      <c r="AC495" s="48"/>
      <c r="AD495" s="42"/>
      <c r="AE495" s="14"/>
      <c r="AF495" s="14"/>
      <c r="AG495" s="14"/>
      <c r="AH495" s="14"/>
      <c r="AI495" s="44"/>
      <c r="AJ495" s="44"/>
      <c r="AK495" s="44"/>
      <c r="AL495" s="57"/>
      <c r="AM495" s="58"/>
      <c r="AN495" s="49"/>
      <c r="AO495" s="49"/>
      <c r="AP495" s="49"/>
      <c r="AQ495" s="49"/>
      <c r="AR495" s="49"/>
      <c r="AS495" s="49"/>
      <c r="AT495" s="49"/>
      <c r="AU495" s="49"/>
      <c r="AV495" s="49"/>
      <c r="AW495" s="49"/>
      <c r="AX495" s="49"/>
      <c r="AY495" s="49"/>
      <c r="AZ495" s="49"/>
      <c r="BA495" s="49"/>
      <c r="BB495" s="49"/>
      <c r="BC495" s="49"/>
      <c r="BD495" s="49"/>
      <c r="BE495" s="49"/>
      <c r="BF495" s="49"/>
      <c r="BG495" s="49"/>
      <c r="BH495" s="49"/>
      <c r="BI495" s="49"/>
      <c r="BJ495" s="49"/>
      <c r="BK495" s="49"/>
      <c r="BL495" s="49"/>
      <c r="BM495" s="49"/>
      <c r="BN495" s="49"/>
      <c r="BO495" s="49"/>
      <c r="BP495" s="49"/>
      <c r="BQ495" s="49"/>
      <c r="BR495" s="14"/>
      <c r="BS495" s="14"/>
      <c r="BT495" s="14"/>
      <c r="BU495" s="49"/>
      <c r="BV495" s="49"/>
      <c r="BW495" s="49"/>
      <c r="BX495" s="49"/>
      <c r="BY495" s="49"/>
      <c r="BZ495" s="49"/>
      <c r="CA495" s="49"/>
      <c r="CB495" s="14"/>
      <c r="CC495" s="49"/>
      <c r="CD495" s="49"/>
      <c r="CE495" s="14"/>
      <c r="CF495" s="14"/>
      <c r="CG495" s="49"/>
      <c r="CH495" s="49"/>
      <c r="CI495" s="49"/>
      <c r="CJ495" s="49"/>
      <c r="CK495" s="49"/>
      <c r="CL495" s="49"/>
      <c r="CM495" s="49"/>
      <c r="CN495" s="49"/>
      <c r="CO495" s="49"/>
      <c r="CP495" s="49"/>
      <c r="CQ495" s="49"/>
      <c r="CR495" s="49"/>
      <c r="CS495" s="49"/>
      <c r="CT495" s="49"/>
      <c r="CU495" s="49"/>
      <c r="CV495" s="49"/>
      <c r="CW495" s="49"/>
      <c r="CX495" s="49"/>
      <c r="CY495" s="14"/>
      <c r="CZ495" s="14"/>
      <c r="DA495" s="49"/>
      <c r="DB495" s="49"/>
      <c r="DC495" s="49"/>
      <c r="DD495" s="49"/>
      <c r="DE495" s="49"/>
      <c r="DF495" s="49"/>
      <c r="DG495" s="49"/>
      <c r="DH495" s="49"/>
      <c r="DI495" s="49"/>
      <c r="DJ495" s="14"/>
      <c r="DK495" s="14"/>
      <c r="DL495" s="14"/>
      <c r="DM495" s="14"/>
      <c r="DN495" s="14"/>
      <c r="DO495" s="14"/>
      <c r="DP495" s="14"/>
      <c r="DQ495" s="14"/>
      <c r="DR495" s="14"/>
      <c r="DS495" s="14"/>
      <c r="DT495" s="49"/>
      <c r="DU495" s="49"/>
      <c r="DV495" s="49"/>
      <c r="DW495" s="49"/>
      <c r="DX495" s="49"/>
      <c r="DY495" s="49"/>
      <c r="DZ495" s="49"/>
      <c r="EA495" s="49"/>
      <c r="EB495" s="49"/>
      <c r="EC495" s="49"/>
      <c r="ED495" s="49"/>
      <c r="EE495" s="49"/>
      <c r="EF495" s="49"/>
      <c r="EG495" s="49"/>
      <c r="EH495" s="49"/>
      <c r="EI495" s="49"/>
      <c r="EJ495" s="49"/>
      <c r="EK495" s="49"/>
      <c r="EL495" s="49"/>
      <c r="EM495" s="14"/>
      <c r="EN495" s="49"/>
      <c r="EO495" s="49"/>
      <c r="EP495" s="49"/>
      <c r="EQ495" s="49"/>
      <c r="ER495" s="49"/>
      <c r="ES495" s="49"/>
      <c r="ET495" s="49"/>
      <c r="EU495" s="49"/>
      <c r="EV495" s="49"/>
      <c r="EW495" s="49"/>
      <c r="EX495" s="49"/>
      <c r="EY495" s="49"/>
      <c r="EZ495" s="49"/>
      <c r="FA495" s="49"/>
      <c r="FB495" s="49"/>
      <c r="FC495" s="49"/>
      <c r="FD495" s="49"/>
      <c r="FE495" s="49"/>
      <c r="FF495" s="49"/>
      <c r="FG495" s="14"/>
      <c r="FH495" s="49"/>
      <c r="FI495" s="49"/>
      <c r="FJ495" s="14"/>
      <c r="FK495" s="42"/>
      <c r="FL495" s="42"/>
      <c r="FM495" s="42"/>
      <c r="FN495" s="42"/>
      <c r="FO495" s="42"/>
      <c r="FP495" s="42"/>
      <c r="FQ495" s="42"/>
      <c r="FR495" s="42"/>
      <c r="FS495" s="42"/>
      <c r="FT495" s="42"/>
      <c r="FU495" s="42"/>
      <c r="FV495" s="42"/>
      <c r="FW495" s="42"/>
      <c r="FX495" s="42"/>
      <c r="FY495" s="42"/>
      <c r="FZ495" s="44">
        <v>493</v>
      </c>
      <c r="GA495" s="44" t="str">
        <f t="shared" si="1332"/>
        <v>CGBDAFEK</v>
      </c>
      <c r="GB495" s="44" t="s">
        <v>163</v>
      </c>
      <c r="GC495" s="44" t="s">
        <v>149</v>
      </c>
      <c r="GD495" s="44" t="s">
        <v>146</v>
      </c>
      <c r="GE495" s="44" t="s">
        <v>147</v>
      </c>
      <c r="GF495" s="44" t="s">
        <v>145</v>
      </c>
      <c r="GG495" s="44" t="s">
        <v>109</v>
      </c>
      <c r="GH495" s="44" t="s">
        <v>148</v>
      </c>
      <c r="GI495" s="44" t="s">
        <v>151</v>
      </c>
      <c r="GJ495" s="100" t="str">
        <f t="shared" ref="GJ495:GQ495" si="1570">VLOOKUP(GB495,$FM$3:$FN$15,2,FALSE)</f>
        <v>Haiti</v>
      </c>
      <c r="GK495" s="100" t="str">
        <f t="shared" si="1570"/>
        <v>Iran</v>
      </c>
      <c r="GL495" s="100" t="str">
        <f t="shared" si="1570"/>
        <v>Qatar</v>
      </c>
      <c r="GM495" s="100" t="str">
        <f t="shared" si="1570"/>
        <v>Australien</v>
      </c>
      <c r="GN495" s="100" t="str">
        <f t="shared" si="1570"/>
        <v>Sydkorea</v>
      </c>
      <c r="GO495" s="100" t="str">
        <f t="shared" si="1570"/>
        <v>Sverige</v>
      </c>
      <c r="GP495" s="100" t="str">
        <f t="shared" si="1570"/>
        <v>Elfenbenskusten</v>
      </c>
      <c r="GQ495" s="100" t="str">
        <f t="shared" si="1570"/>
        <v>Uzbekistan</v>
      </c>
      <c r="GR495" s="42" t="str">
        <f t="shared" si="1334"/>
        <v/>
      </c>
      <c r="GS495" s="42"/>
      <c r="GT495" s="42"/>
      <c r="GU495" s="42"/>
      <c r="GV495" s="42"/>
      <c r="GW495" s="42"/>
      <c r="GX495" s="42"/>
    </row>
    <row r="496" spans="1:206" ht="14.25" customHeight="1" x14ac:dyDescent="0.35">
      <c r="A496" s="42"/>
      <c r="B496" s="43"/>
      <c r="C496" s="43"/>
      <c r="D496" s="43"/>
      <c r="E496" s="44"/>
      <c r="F496" s="43"/>
      <c r="G496" s="44"/>
      <c r="H496" s="44"/>
      <c r="I496" s="44"/>
      <c r="J496" s="57"/>
      <c r="K496" s="58"/>
      <c r="L496" s="158"/>
      <c r="M496" s="46"/>
      <c r="N496" s="46"/>
      <c r="O496" s="42"/>
      <c r="P496" s="42"/>
      <c r="Q496" s="42"/>
      <c r="R496" s="42"/>
      <c r="S496" s="42"/>
      <c r="T496" s="42"/>
      <c r="U496" s="42"/>
      <c r="V496" s="43"/>
      <c r="W496" s="42"/>
      <c r="X496" s="44"/>
      <c r="Y496" s="44"/>
      <c r="Z496" s="44"/>
      <c r="AA496" s="44"/>
      <c r="AB496" s="47"/>
      <c r="AC496" s="48"/>
      <c r="AD496" s="42"/>
      <c r="AE496" s="14"/>
      <c r="AF496" s="14"/>
      <c r="AG496" s="14"/>
      <c r="AH496" s="14"/>
      <c r="AI496" s="44"/>
      <c r="AJ496" s="44"/>
      <c r="AK496" s="44"/>
      <c r="AL496" s="57"/>
      <c r="AM496" s="58"/>
      <c r="AN496" s="49"/>
      <c r="AO496" s="49"/>
      <c r="AP496" s="49"/>
      <c r="AQ496" s="49"/>
      <c r="AR496" s="49"/>
      <c r="AS496" s="49"/>
      <c r="AT496" s="49"/>
      <c r="AU496" s="49"/>
      <c r="AV496" s="49"/>
      <c r="AW496" s="49"/>
      <c r="AX496" s="49"/>
      <c r="AY496" s="49"/>
      <c r="AZ496" s="49"/>
      <c r="BA496" s="49"/>
      <c r="BB496" s="49"/>
      <c r="BC496" s="49"/>
      <c r="BD496" s="49"/>
      <c r="BE496" s="49"/>
      <c r="BF496" s="49"/>
      <c r="BG496" s="49"/>
      <c r="BH496" s="49"/>
      <c r="BI496" s="49"/>
      <c r="BJ496" s="49"/>
      <c r="BK496" s="49"/>
      <c r="BL496" s="49"/>
      <c r="BM496" s="49"/>
      <c r="BN496" s="49"/>
      <c r="BO496" s="49"/>
      <c r="BP496" s="49"/>
      <c r="BQ496" s="49"/>
      <c r="BR496" s="14"/>
      <c r="BS496" s="14"/>
      <c r="BT496" s="14"/>
      <c r="BU496" s="49"/>
      <c r="BV496" s="49"/>
      <c r="BW496" s="49"/>
      <c r="BX496" s="49"/>
      <c r="BY496" s="49"/>
      <c r="BZ496" s="49"/>
      <c r="CA496" s="49"/>
      <c r="CB496" s="14"/>
      <c r="CC496" s="49"/>
      <c r="CD496" s="49"/>
      <c r="CE496" s="14"/>
      <c r="CF496" s="14"/>
      <c r="CG496" s="49"/>
      <c r="CH496" s="49"/>
      <c r="CI496" s="49"/>
      <c r="CJ496" s="49"/>
      <c r="CK496" s="49"/>
      <c r="CL496" s="49"/>
      <c r="CM496" s="49"/>
      <c r="CN496" s="49"/>
      <c r="CO496" s="49"/>
      <c r="CP496" s="49"/>
      <c r="CQ496" s="49"/>
      <c r="CR496" s="49"/>
      <c r="CS496" s="49"/>
      <c r="CT496" s="49"/>
      <c r="CU496" s="49"/>
      <c r="CV496" s="49"/>
      <c r="CW496" s="49"/>
      <c r="CX496" s="49"/>
      <c r="CY496" s="14"/>
      <c r="CZ496" s="14"/>
      <c r="DA496" s="49"/>
      <c r="DB496" s="49"/>
      <c r="DC496" s="49"/>
      <c r="DD496" s="49"/>
      <c r="DE496" s="49"/>
      <c r="DF496" s="49"/>
      <c r="DG496" s="49"/>
      <c r="DH496" s="49"/>
      <c r="DI496" s="49"/>
      <c r="DJ496" s="14"/>
      <c r="DK496" s="14"/>
      <c r="DL496" s="14"/>
      <c r="DM496" s="14"/>
      <c r="DN496" s="14"/>
      <c r="DO496" s="14"/>
      <c r="DP496" s="14"/>
      <c r="DQ496" s="14"/>
      <c r="DR496" s="14"/>
      <c r="DS496" s="14"/>
      <c r="DT496" s="49"/>
      <c r="DU496" s="49"/>
      <c r="DV496" s="49"/>
      <c r="DW496" s="49"/>
      <c r="DX496" s="49"/>
      <c r="DY496" s="49"/>
      <c r="DZ496" s="49"/>
      <c r="EA496" s="49"/>
      <c r="EB496" s="49"/>
      <c r="EC496" s="49"/>
      <c r="ED496" s="49"/>
      <c r="EE496" s="49"/>
      <c r="EF496" s="49"/>
      <c r="EG496" s="49"/>
      <c r="EH496" s="49"/>
      <c r="EI496" s="49"/>
      <c r="EJ496" s="49"/>
      <c r="EK496" s="49"/>
      <c r="EL496" s="49"/>
      <c r="EM496" s="14"/>
      <c r="EN496" s="49"/>
      <c r="EO496" s="49"/>
      <c r="EP496" s="49"/>
      <c r="EQ496" s="49"/>
      <c r="ER496" s="49"/>
      <c r="ES496" s="49"/>
      <c r="ET496" s="49"/>
      <c r="EU496" s="49"/>
      <c r="EV496" s="49"/>
      <c r="EW496" s="49"/>
      <c r="EX496" s="49"/>
      <c r="EY496" s="49"/>
      <c r="EZ496" s="49"/>
      <c r="FA496" s="49"/>
      <c r="FB496" s="49"/>
      <c r="FC496" s="49"/>
      <c r="FD496" s="49"/>
      <c r="FE496" s="49"/>
      <c r="FF496" s="49"/>
      <c r="FG496" s="14"/>
      <c r="FH496" s="49"/>
      <c r="FI496" s="49"/>
      <c r="FJ496" s="14"/>
      <c r="FK496" s="42"/>
      <c r="FL496" s="42"/>
      <c r="FM496" s="42"/>
      <c r="FN496" s="42"/>
      <c r="FO496" s="42"/>
      <c r="FP496" s="42"/>
      <c r="FQ496" s="42"/>
      <c r="FR496" s="42"/>
      <c r="FS496" s="42"/>
      <c r="FT496" s="42"/>
      <c r="FU496" s="42"/>
      <c r="FV496" s="42"/>
      <c r="FW496" s="42"/>
      <c r="FX496" s="42"/>
      <c r="FY496" s="42"/>
      <c r="FZ496" s="44">
        <v>494</v>
      </c>
      <c r="GA496" s="44" t="str">
        <f t="shared" si="1332"/>
        <v>CGBDAFEJ</v>
      </c>
      <c r="GB496" s="44" t="s">
        <v>163</v>
      </c>
      <c r="GC496" s="44" t="s">
        <v>149</v>
      </c>
      <c r="GD496" s="44" t="s">
        <v>146</v>
      </c>
      <c r="GE496" s="44" t="s">
        <v>147</v>
      </c>
      <c r="GF496" s="44" t="s">
        <v>145</v>
      </c>
      <c r="GG496" s="44" t="s">
        <v>109</v>
      </c>
      <c r="GH496" s="44" t="s">
        <v>148</v>
      </c>
      <c r="GI496" s="44" t="s">
        <v>159</v>
      </c>
      <c r="GJ496" s="100" t="str">
        <f t="shared" ref="GJ496:GQ496" si="1571">VLOOKUP(GB496,$FM$3:$FN$15,2,FALSE)</f>
        <v>Haiti</v>
      </c>
      <c r="GK496" s="100" t="str">
        <f t="shared" si="1571"/>
        <v>Iran</v>
      </c>
      <c r="GL496" s="100" t="str">
        <f t="shared" si="1571"/>
        <v>Qatar</v>
      </c>
      <c r="GM496" s="100" t="str">
        <f t="shared" si="1571"/>
        <v>Australien</v>
      </c>
      <c r="GN496" s="100" t="str">
        <f t="shared" si="1571"/>
        <v>Sydkorea</v>
      </c>
      <c r="GO496" s="100" t="str">
        <f t="shared" si="1571"/>
        <v>Sverige</v>
      </c>
      <c r="GP496" s="100" t="str">
        <f t="shared" si="1571"/>
        <v>Elfenbenskusten</v>
      </c>
      <c r="GQ496" s="100" t="str">
        <f t="shared" si="1571"/>
        <v>Österrike</v>
      </c>
      <c r="GR496" s="42" t="str">
        <f t="shared" si="1334"/>
        <v/>
      </c>
      <c r="GS496" s="42"/>
      <c r="GT496" s="42"/>
      <c r="GU496" s="42"/>
      <c r="GV496" s="42"/>
      <c r="GW496" s="42"/>
      <c r="GX496" s="42"/>
    </row>
    <row r="497" spans="1:206" ht="14.25" customHeight="1" x14ac:dyDescent="0.35">
      <c r="A497" s="42"/>
      <c r="B497" s="43"/>
      <c r="C497" s="43"/>
      <c r="D497" s="43"/>
      <c r="E497" s="44"/>
      <c r="F497" s="43"/>
      <c r="G497" s="44"/>
      <c r="H497" s="44"/>
      <c r="I497" s="44"/>
      <c r="J497" s="57"/>
      <c r="K497" s="58"/>
      <c r="L497" s="158"/>
      <c r="M497" s="46"/>
      <c r="N497" s="46"/>
      <c r="O497" s="42"/>
      <c r="P497" s="42"/>
      <c r="Q497" s="42"/>
      <c r="R497" s="42"/>
      <c r="S497" s="42"/>
      <c r="T497" s="42"/>
      <c r="U497" s="42"/>
      <c r="V497" s="43"/>
      <c r="W497" s="42"/>
      <c r="X497" s="44"/>
      <c r="Y497" s="44"/>
      <c r="Z497" s="44"/>
      <c r="AA497" s="44"/>
      <c r="AB497" s="47"/>
      <c r="AC497" s="48"/>
      <c r="AD497" s="42"/>
      <c r="AE497" s="14"/>
      <c r="AF497" s="14"/>
      <c r="AG497" s="14"/>
      <c r="AH497" s="14"/>
      <c r="AI497" s="44"/>
      <c r="AJ497" s="44"/>
      <c r="AK497" s="44"/>
      <c r="AL497" s="57"/>
      <c r="AM497" s="58"/>
      <c r="AN497" s="49"/>
      <c r="AO497" s="49"/>
      <c r="AP497" s="49"/>
      <c r="AQ497" s="49"/>
      <c r="AR497" s="49"/>
      <c r="AS497" s="49"/>
      <c r="AT497" s="49"/>
      <c r="AU497" s="49"/>
      <c r="AV497" s="49"/>
      <c r="AW497" s="49"/>
      <c r="AX497" s="49"/>
      <c r="AY497" s="49"/>
      <c r="AZ497" s="49"/>
      <c r="BA497" s="49"/>
      <c r="BB497" s="49"/>
      <c r="BC497" s="49"/>
      <c r="BD497" s="49"/>
      <c r="BE497" s="49"/>
      <c r="BF497" s="49"/>
      <c r="BG497" s="49"/>
      <c r="BH497" s="49"/>
      <c r="BI497" s="49"/>
      <c r="BJ497" s="49"/>
      <c r="BK497" s="49"/>
      <c r="BL497" s="49"/>
      <c r="BM497" s="49"/>
      <c r="BN497" s="49"/>
      <c r="BO497" s="49"/>
      <c r="BP497" s="49"/>
      <c r="BQ497" s="49"/>
      <c r="BR497" s="14"/>
      <c r="BS497" s="14"/>
      <c r="BT497" s="14"/>
      <c r="BU497" s="49"/>
      <c r="BV497" s="49"/>
      <c r="BW497" s="49"/>
      <c r="BX497" s="49"/>
      <c r="BY497" s="49"/>
      <c r="BZ497" s="49"/>
      <c r="CA497" s="49"/>
      <c r="CB497" s="14"/>
      <c r="CC497" s="49"/>
      <c r="CD497" s="49"/>
      <c r="CE497" s="14"/>
      <c r="CF497" s="14"/>
      <c r="CG497" s="49"/>
      <c r="CH497" s="49"/>
      <c r="CI497" s="49"/>
      <c r="CJ497" s="49"/>
      <c r="CK497" s="49"/>
      <c r="CL497" s="49"/>
      <c r="CM497" s="49"/>
      <c r="CN497" s="49"/>
      <c r="CO497" s="49"/>
      <c r="CP497" s="49"/>
      <c r="CQ497" s="49"/>
      <c r="CR497" s="49"/>
      <c r="CS497" s="49"/>
      <c r="CT497" s="49"/>
      <c r="CU497" s="49"/>
      <c r="CV497" s="49"/>
      <c r="CW497" s="49"/>
      <c r="CX497" s="49"/>
      <c r="CY497" s="14"/>
      <c r="CZ497" s="14"/>
      <c r="DA497" s="49"/>
      <c r="DB497" s="49"/>
      <c r="DC497" s="49"/>
      <c r="DD497" s="49"/>
      <c r="DE497" s="49"/>
      <c r="DF497" s="49"/>
      <c r="DG497" s="49"/>
      <c r="DH497" s="49"/>
      <c r="DI497" s="49"/>
      <c r="DJ497" s="14"/>
      <c r="DK497" s="14"/>
      <c r="DL497" s="14"/>
      <c r="DM497" s="14"/>
      <c r="DN497" s="14"/>
      <c r="DO497" s="14"/>
      <c r="DP497" s="14"/>
      <c r="DQ497" s="14"/>
      <c r="DR497" s="14"/>
      <c r="DS497" s="14"/>
      <c r="DT497" s="49"/>
      <c r="DU497" s="49"/>
      <c r="DV497" s="49"/>
      <c r="DW497" s="49"/>
      <c r="DX497" s="49"/>
      <c r="DY497" s="49"/>
      <c r="DZ497" s="49"/>
      <c r="EA497" s="49"/>
      <c r="EB497" s="49"/>
      <c r="EC497" s="49"/>
      <c r="ED497" s="49"/>
      <c r="EE497" s="49"/>
      <c r="EF497" s="49"/>
      <c r="EG497" s="49"/>
      <c r="EH497" s="49"/>
      <c r="EI497" s="49"/>
      <c r="EJ497" s="49"/>
      <c r="EK497" s="49"/>
      <c r="EL497" s="49"/>
      <c r="EM497" s="14"/>
      <c r="EN497" s="49"/>
      <c r="EO497" s="49"/>
      <c r="EP497" s="49"/>
      <c r="EQ497" s="49"/>
      <c r="ER497" s="49"/>
      <c r="ES497" s="49"/>
      <c r="ET497" s="49"/>
      <c r="EU497" s="49"/>
      <c r="EV497" s="49"/>
      <c r="EW497" s="49"/>
      <c r="EX497" s="49"/>
      <c r="EY497" s="49"/>
      <c r="EZ497" s="49"/>
      <c r="FA497" s="49"/>
      <c r="FB497" s="49"/>
      <c r="FC497" s="49"/>
      <c r="FD497" s="49"/>
      <c r="FE497" s="49"/>
      <c r="FF497" s="49"/>
      <c r="FG497" s="14"/>
      <c r="FH497" s="49"/>
      <c r="FI497" s="49"/>
      <c r="FJ497" s="14"/>
      <c r="FK497" s="42"/>
      <c r="FL497" s="42"/>
      <c r="FM497" s="42"/>
      <c r="FN497" s="42"/>
      <c r="FO497" s="42"/>
      <c r="FP497" s="42"/>
      <c r="FQ497" s="42"/>
      <c r="FR497" s="42"/>
      <c r="FS497" s="42"/>
      <c r="FT497" s="42"/>
      <c r="FU497" s="42"/>
      <c r="FV497" s="42"/>
      <c r="FW497" s="42"/>
      <c r="FX497" s="42"/>
      <c r="FY497" s="42"/>
      <c r="FZ497" s="44">
        <v>495</v>
      </c>
      <c r="GA497" s="44" t="str">
        <f t="shared" si="1332"/>
        <v>CGBDAFEI</v>
      </c>
      <c r="GB497" s="44" t="s">
        <v>163</v>
      </c>
      <c r="GC497" s="44" t="s">
        <v>149</v>
      </c>
      <c r="GD497" s="44" t="s">
        <v>146</v>
      </c>
      <c r="GE497" s="44" t="s">
        <v>147</v>
      </c>
      <c r="GF497" s="44" t="s">
        <v>145</v>
      </c>
      <c r="GG497" s="44" t="s">
        <v>109</v>
      </c>
      <c r="GH497" s="44" t="s">
        <v>148</v>
      </c>
      <c r="GI497" s="44" t="s">
        <v>150</v>
      </c>
      <c r="GJ497" s="100" t="str">
        <f t="shared" ref="GJ497:GQ497" si="1572">VLOOKUP(GB497,$FM$3:$FN$15,2,FALSE)</f>
        <v>Haiti</v>
      </c>
      <c r="GK497" s="100" t="str">
        <f t="shared" si="1572"/>
        <v>Iran</v>
      </c>
      <c r="GL497" s="100" t="str">
        <f t="shared" si="1572"/>
        <v>Qatar</v>
      </c>
      <c r="GM497" s="100" t="str">
        <f t="shared" si="1572"/>
        <v>Australien</v>
      </c>
      <c r="GN497" s="100" t="str">
        <f t="shared" si="1572"/>
        <v>Sydkorea</v>
      </c>
      <c r="GO497" s="100" t="str">
        <f t="shared" si="1572"/>
        <v>Sverige</v>
      </c>
      <c r="GP497" s="100" t="str">
        <f t="shared" si="1572"/>
        <v>Elfenbenskusten</v>
      </c>
      <c r="GQ497" s="100" t="str">
        <f t="shared" si="1572"/>
        <v>Irak</v>
      </c>
      <c r="GR497" s="42" t="str">
        <f t="shared" si="1334"/>
        <v/>
      </c>
      <c r="GS497" s="42"/>
      <c r="GT497" s="42"/>
      <c r="GU497" s="42"/>
      <c r="GV497" s="42"/>
      <c r="GW497" s="42"/>
      <c r="GX497" s="42"/>
    </row>
    <row r="498" spans="1:206" ht="14.25" customHeight="1" x14ac:dyDescent="0.35">
      <c r="A498" s="42"/>
      <c r="B498" s="43"/>
      <c r="C498" s="43"/>
      <c r="D498" s="43"/>
      <c r="E498" s="44"/>
      <c r="F498" s="43"/>
      <c r="G498" s="44"/>
      <c r="H498" s="44"/>
      <c r="I498" s="44"/>
      <c r="J498" s="57"/>
      <c r="K498" s="58"/>
      <c r="L498" s="158"/>
      <c r="M498" s="46"/>
      <c r="N498" s="46"/>
      <c r="O498" s="42"/>
      <c r="P498" s="42"/>
      <c r="Q498" s="42"/>
      <c r="R498" s="42"/>
      <c r="S498" s="42"/>
      <c r="T498" s="42"/>
      <c r="U498" s="42"/>
      <c r="V498" s="43"/>
      <c r="W498" s="42"/>
      <c r="X498" s="44"/>
      <c r="Y498" s="44"/>
      <c r="Z498" s="44"/>
      <c r="AA498" s="44"/>
      <c r="AB498" s="47"/>
      <c r="AC498" s="48"/>
      <c r="AD498" s="42"/>
      <c r="AE498" s="14"/>
      <c r="AF498" s="14"/>
      <c r="AG498" s="14"/>
      <c r="AH498" s="14"/>
      <c r="AI498" s="44"/>
      <c r="AJ498" s="44"/>
      <c r="AK498" s="44"/>
      <c r="AL498" s="57"/>
      <c r="AM498" s="58"/>
      <c r="AN498" s="49"/>
      <c r="AO498" s="49"/>
      <c r="AP498" s="49"/>
      <c r="AQ498" s="49"/>
      <c r="AR498" s="49"/>
      <c r="AS498" s="49"/>
      <c r="AT498" s="49"/>
      <c r="AU498" s="49"/>
      <c r="AV498" s="49"/>
      <c r="AW498" s="49"/>
      <c r="AX498" s="49"/>
      <c r="AY498" s="49"/>
      <c r="AZ498" s="49"/>
      <c r="BA498" s="49"/>
      <c r="BB498" s="49"/>
      <c r="BC498" s="49"/>
      <c r="BD498" s="49"/>
      <c r="BE498" s="49"/>
      <c r="BF498" s="49"/>
      <c r="BG498" s="49"/>
      <c r="BH498" s="49"/>
      <c r="BI498" s="49"/>
      <c r="BJ498" s="49"/>
      <c r="BK498" s="49"/>
      <c r="BL498" s="49"/>
      <c r="BM498" s="49"/>
      <c r="BN498" s="49"/>
      <c r="BO498" s="49"/>
      <c r="BP498" s="49"/>
      <c r="BQ498" s="49"/>
      <c r="BR498" s="14"/>
      <c r="BS498" s="14"/>
      <c r="BT498" s="14"/>
      <c r="BU498" s="49"/>
      <c r="BV498" s="49"/>
      <c r="BW498" s="49"/>
      <c r="BX498" s="49"/>
      <c r="BY498" s="49"/>
      <c r="BZ498" s="49"/>
      <c r="CA498" s="49"/>
      <c r="CB498" s="14"/>
      <c r="CC498" s="49"/>
      <c r="CD498" s="49"/>
      <c r="CE498" s="14"/>
      <c r="CF498" s="14"/>
      <c r="CG498" s="49"/>
      <c r="CH498" s="49"/>
      <c r="CI498" s="49"/>
      <c r="CJ498" s="49"/>
      <c r="CK498" s="49"/>
      <c r="CL498" s="49"/>
      <c r="CM498" s="49"/>
      <c r="CN498" s="49"/>
      <c r="CO498" s="49"/>
      <c r="CP498" s="49"/>
      <c r="CQ498" s="49"/>
      <c r="CR498" s="49"/>
      <c r="CS498" s="49"/>
      <c r="CT498" s="49"/>
      <c r="CU498" s="49"/>
      <c r="CV498" s="49"/>
      <c r="CW498" s="49"/>
      <c r="CX498" s="49"/>
      <c r="CY498" s="14"/>
      <c r="CZ498" s="14"/>
      <c r="DA498" s="49"/>
      <c r="DB498" s="49"/>
      <c r="DC498" s="49"/>
      <c r="DD498" s="49"/>
      <c r="DE498" s="49"/>
      <c r="DF498" s="49"/>
      <c r="DG498" s="49"/>
      <c r="DH498" s="49"/>
      <c r="DI498" s="49"/>
      <c r="DJ498" s="14"/>
      <c r="DK498" s="14"/>
      <c r="DL498" s="14"/>
      <c r="DM498" s="14"/>
      <c r="DN498" s="14"/>
      <c r="DO498" s="14"/>
      <c r="DP498" s="14"/>
      <c r="DQ498" s="14"/>
      <c r="DR498" s="14"/>
      <c r="DS498" s="14"/>
      <c r="DT498" s="49"/>
      <c r="DU498" s="49"/>
      <c r="DV498" s="49"/>
      <c r="DW498" s="49"/>
      <c r="DX498" s="49"/>
      <c r="DY498" s="49"/>
      <c r="DZ498" s="49"/>
      <c r="EA498" s="49"/>
      <c r="EB498" s="49"/>
      <c r="EC498" s="49"/>
      <c r="ED498" s="49"/>
      <c r="EE498" s="49"/>
      <c r="EF498" s="49"/>
      <c r="EG498" s="49"/>
      <c r="EH498" s="49"/>
      <c r="EI498" s="49"/>
      <c r="EJ498" s="49"/>
      <c r="EK498" s="49"/>
      <c r="EL498" s="49"/>
      <c r="EM498" s="14"/>
      <c r="EN498" s="49"/>
      <c r="EO498" s="49"/>
      <c r="EP498" s="49"/>
      <c r="EQ498" s="49"/>
      <c r="ER498" s="49"/>
      <c r="ES498" s="49"/>
      <c r="ET498" s="49"/>
      <c r="EU498" s="49"/>
      <c r="EV498" s="49"/>
      <c r="EW498" s="49"/>
      <c r="EX498" s="49"/>
      <c r="EY498" s="49"/>
      <c r="EZ498" s="49"/>
      <c r="FA498" s="49"/>
      <c r="FB498" s="49"/>
      <c r="FC498" s="49"/>
      <c r="FD498" s="49"/>
      <c r="FE498" s="49"/>
      <c r="FF498" s="49"/>
      <c r="FG498" s="14"/>
      <c r="FH498" s="49"/>
      <c r="FI498" s="49"/>
      <c r="FJ498" s="14"/>
      <c r="FK498" s="42"/>
      <c r="FL498" s="42"/>
      <c r="FM498" s="42"/>
      <c r="FN498" s="42"/>
      <c r="FO498" s="42"/>
      <c r="FP498" s="42"/>
      <c r="FQ498" s="42"/>
      <c r="FR498" s="42"/>
      <c r="FS498" s="42"/>
      <c r="FT498" s="42"/>
      <c r="FU498" s="42"/>
      <c r="FV498" s="42"/>
      <c r="FW498" s="42"/>
      <c r="FX498" s="42"/>
      <c r="FY498" s="42"/>
      <c r="FZ498" s="44">
        <v>496</v>
      </c>
      <c r="GA498" s="44" t="str">
        <f t="shared" si="1332"/>
        <v>HGBCAFDE</v>
      </c>
      <c r="GB498" s="44" t="s">
        <v>160</v>
      </c>
      <c r="GC498" s="44" t="s">
        <v>149</v>
      </c>
      <c r="GD498" s="44" t="s">
        <v>146</v>
      </c>
      <c r="GE498" s="44" t="s">
        <v>163</v>
      </c>
      <c r="GF498" s="44" t="s">
        <v>145</v>
      </c>
      <c r="GG498" s="44" t="s">
        <v>109</v>
      </c>
      <c r="GH498" s="44" t="s">
        <v>147</v>
      </c>
      <c r="GI498" s="44" t="s">
        <v>148</v>
      </c>
      <c r="GJ498" s="100" t="str">
        <f t="shared" ref="GJ498:GQ498" si="1573">VLOOKUP(GB498,$FM$3:$FN$15,2,FALSE)</f>
        <v>Saudiarabien</v>
      </c>
      <c r="GK498" s="100" t="str">
        <f t="shared" si="1573"/>
        <v>Iran</v>
      </c>
      <c r="GL498" s="100" t="str">
        <f t="shared" si="1573"/>
        <v>Qatar</v>
      </c>
      <c r="GM498" s="100" t="str">
        <f t="shared" si="1573"/>
        <v>Haiti</v>
      </c>
      <c r="GN498" s="100" t="str">
        <f t="shared" si="1573"/>
        <v>Sydkorea</v>
      </c>
      <c r="GO498" s="100" t="str">
        <f t="shared" si="1573"/>
        <v>Sverige</v>
      </c>
      <c r="GP498" s="100" t="str">
        <f t="shared" si="1573"/>
        <v>Australien</v>
      </c>
      <c r="GQ498" s="100" t="str">
        <f t="shared" si="1573"/>
        <v>Elfenbenskusten</v>
      </c>
      <c r="GR498" s="42" t="str">
        <f t="shared" si="1334"/>
        <v/>
      </c>
      <c r="GS498" s="42"/>
      <c r="GT498" s="42"/>
      <c r="GU498" s="42"/>
      <c r="GV498" s="42"/>
      <c r="GW498" s="42"/>
      <c r="GX498" s="42"/>
    </row>
  </sheetData>
  <mergeCells count="89">
    <mergeCell ref="AF93:AH93"/>
    <mergeCell ref="AI93:AK93"/>
    <mergeCell ref="AI102:AK102"/>
    <mergeCell ref="Y11:AB11"/>
    <mergeCell ref="AF75:AH75"/>
    <mergeCell ref="AI75:AK75"/>
    <mergeCell ref="AF57:AH57"/>
    <mergeCell ref="AI57:AK57"/>
    <mergeCell ref="AF84:AH84"/>
    <mergeCell ref="AI84:AK84"/>
    <mergeCell ref="AF48:AH48"/>
    <mergeCell ref="AI48:AK48"/>
    <mergeCell ref="AF102:AH102"/>
    <mergeCell ref="D66:F66"/>
    <mergeCell ref="G66:I66"/>
    <mergeCell ref="AF66:AH66"/>
    <mergeCell ref="AI66:AK66"/>
    <mergeCell ref="AF12:AH12"/>
    <mergeCell ref="AI12:AK12"/>
    <mergeCell ref="AE28:AF28"/>
    <mergeCell ref="AF39:AH39"/>
    <mergeCell ref="AI39:AK39"/>
    <mergeCell ref="AF21:AH21"/>
    <mergeCell ref="AI21:AK21"/>
    <mergeCell ref="G30:I30"/>
    <mergeCell ref="AF30:AH30"/>
    <mergeCell ref="AI30:AK30"/>
    <mergeCell ref="D57:F57"/>
    <mergeCell ref="G57:I57"/>
    <mergeCell ref="Y9:AB9"/>
    <mergeCell ref="Y10:AB10"/>
    <mergeCell ref="D12:F12"/>
    <mergeCell ref="G12:I12"/>
    <mergeCell ref="D21:F21"/>
    <mergeCell ref="G21:I21"/>
    <mergeCell ref="Y4:AB4"/>
    <mergeCell ref="Y5:AB5"/>
    <mergeCell ref="Y6:AB6"/>
    <mergeCell ref="Y7:AB7"/>
    <mergeCell ref="Y8:AB8"/>
    <mergeCell ref="D3:F3"/>
    <mergeCell ref="G3:I3"/>
    <mergeCell ref="Y3:AB3"/>
    <mergeCell ref="AF3:AH3"/>
    <mergeCell ref="AI3:AK3"/>
    <mergeCell ref="R158:U158"/>
    <mergeCell ref="R130:U130"/>
    <mergeCell ref="R131:U131"/>
    <mergeCell ref="R141:U141"/>
    <mergeCell ref="R142:U142"/>
    <mergeCell ref="R148:U148"/>
    <mergeCell ref="R149:U149"/>
    <mergeCell ref="R153:U153"/>
    <mergeCell ref="BK117:BM117"/>
    <mergeCell ref="BN117:BP117"/>
    <mergeCell ref="AI148:AK148"/>
    <mergeCell ref="AI153:AK153"/>
    <mergeCell ref="AI157:AK157"/>
    <mergeCell ref="R111:U111"/>
    <mergeCell ref="AF111:AH111"/>
    <mergeCell ref="AI111:AK111"/>
    <mergeCell ref="R112:U112"/>
    <mergeCell ref="D157:F157"/>
    <mergeCell ref="G157:I157"/>
    <mergeCell ref="D111:F111"/>
    <mergeCell ref="D130:F130"/>
    <mergeCell ref="G130:I130"/>
    <mergeCell ref="D141:F141"/>
    <mergeCell ref="G141:I141"/>
    <mergeCell ref="D148:F148"/>
    <mergeCell ref="G148:I148"/>
    <mergeCell ref="R154:U154"/>
    <mergeCell ref="R157:U157"/>
    <mergeCell ref="D102:F102"/>
    <mergeCell ref="G102:I102"/>
    <mergeCell ref="G111:I111"/>
    <mergeCell ref="D153:F153"/>
    <mergeCell ref="G153:I153"/>
    <mergeCell ref="D84:F84"/>
    <mergeCell ref="G84:I84"/>
    <mergeCell ref="D93:F93"/>
    <mergeCell ref="G93:I93"/>
    <mergeCell ref="D75:F75"/>
    <mergeCell ref="G75:I75"/>
    <mergeCell ref="D30:F30"/>
    <mergeCell ref="D39:F39"/>
    <mergeCell ref="G39:I39"/>
    <mergeCell ref="D48:F48"/>
    <mergeCell ref="G48:I48"/>
  </mergeCells>
  <conditionalFormatting sqref="BR65">
    <cfRule type="expression" dxfId="46" priority="1" stopIfTrue="1">
      <formula>IF(#REF!=CONCATENATE($H44,"_draw"),1,0)</formula>
    </cfRule>
  </conditionalFormatting>
  <conditionalFormatting sqref="BR65">
    <cfRule type="expression" dxfId="45" priority="2" stopIfTrue="1">
      <formula>IF(#REF!=CONCATENATE($H44,"_win"),1,0)</formula>
    </cfRule>
  </conditionalFormatting>
  <conditionalFormatting sqref="BR65">
    <cfRule type="expression" dxfId="44" priority="3" stopIfTrue="1">
      <formula>IF(#REF!=CONCATENATE($H44,"_lose"),1,0)</formula>
    </cfRule>
  </conditionalFormatting>
  <conditionalFormatting sqref="BR63 BT63">
    <cfRule type="expression" dxfId="43" priority="4" stopIfTrue="1">
      <formula>IF(#REF!=CONCATENATE($H42,"_draw"),1,0)</formula>
    </cfRule>
  </conditionalFormatting>
  <conditionalFormatting sqref="BR63 BT63">
    <cfRule type="expression" dxfId="42" priority="5" stopIfTrue="1">
      <formula>IF(#REF!=CONCATENATE($H42,"_win"),1,0)</formula>
    </cfRule>
  </conditionalFormatting>
  <conditionalFormatting sqref="BR63 BT63">
    <cfRule type="expression" dxfId="41" priority="6" stopIfTrue="1">
      <formula>IF(#REF!=CONCATENATE($H42,"_lose"),1,0)</formula>
    </cfRule>
  </conditionalFormatting>
  <conditionalFormatting sqref="BR60">
    <cfRule type="expression" dxfId="40" priority="7" stopIfTrue="1">
      <formula>IF(#REF!=CONCATENATE($H49,"_draw"),1,0)</formula>
    </cfRule>
  </conditionalFormatting>
  <conditionalFormatting sqref="BR60">
    <cfRule type="expression" dxfId="39" priority="8" stopIfTrue="1">
      <formula>IF(#REF!=CONCATENATE($H49,"_win"),1,0)</formula>
    </cfRule>
  </conditionalFormatting>
  <conditionalFormatting sqref="BR60">
    <cfRule type="expression" dxfId="38" priority="9" stopIfTrue="1">
      <formula>IF(#REF!=CONCATENATE($H49,"_lose"),1,0)</formula>
    </cfRule>
  </conditionalFormatting>
  <conditionalFormatting sqref="BR61">
    <cfRule type="expression" dxfId="37" priority="10" stopIfTrue="1">
      <formula>IF(#REF!=CONCATENATE($H43,"_draw"),1,0)</formula>
    </cfRule>
  </conditionalFormatting>
  <conditionalFormatting sqref="BR61">
    <cfRule type="expression" dxfId="36" priority="11" stopIfTrue="1">
      <formula>IF(#REF!=CONCATENATE($H43,"_win"),1,0)</formula>
    </cfRule>
  </conditionalFormatting>
  <conditionalFormatting sqref="BR61">
    <cfRule type="expression" dxfId="35" priority="12" stopIfTrue="1">
      <formula>IF(#REF!=CONCATENATE($H43,"_lose"),1,0)</formula>
    </cfRule>
  </conditionalFormatting>
  <conditionalFormatting sqref="BR62 BT62">
    <cfRule type="expression" dxfId="34" priority="13" stopIfTrue="1">
      <formula>IF(#REF!=CONCATENATE($H48,"_draw"),1,0)</formula>
    </cfRule>
  </conditionalFormatting>
  <conditionalFormatting sqref="BR62 BT62">
    <cfRule type="expression" dxfId="33" priority="14" stopIfTrue="1">
      <formula>IF(#REF!=CONCATENATE($H48,"_win"),1,0)</formula>
    </cfRule>
  </conditionalFormatting>
  <conditionalFormatting sqref="BR62 BT62">
    <cfRule type="expression" dxfId="32" priority="15" stopIfTrue="1">
      <formula>IF(#REF!=CONCATENATE($H48,"_lose"),1,0)</formula>
    </cfRule>
  </conditionalFormatting>
  <conditionalFormatting sqref="BR64 BT64">
    <cfRule type="expression" dxfId="31" priority="16" stopIfTrue="1">
      <formula>IF(#REF!=CONCATENATE($H45,"_draw"),1,0)</formula>
    </cfRule>
  </conditionalFormatting>
  <conditionalFormatting sqref="BR64 BT64">
    <cfRule type="expression" dxfId="30" priority="17" stopIfTrue="1">
      <formula>IF(#REF!=CONCATENATE($H45,"_win"),1,0)</formula>
    </cfRule>
  </conditionalFormatting>
  <conditionalFormatting sqref="BR64 BT64">
    <cfRule type="expression" dxfId="29" priority="18" stopIfTrue="1">
      <formula>IF(#REF!=CONCATENATE($H45,"_lose"),1,0)</formula>
    </cfRule>
  </conditionalFormatting>
  <conditionalFormatting sqref="BR66:BR67">
    <cfRule type="expression" dxfId="28" priority="19" stopIfTrue="1">
      <formula>IF(#REF!=CONCATENATE($H46,"_draw"),1,0)</formula>
    </cfRule>
  </conditionalFormatting>
  <conditionalFormatting sqref="BR66:BR67">
    <cfRule type="expression" dxfId="27" priority="20" stopIfTrue="1">
      <formula>IF(#REF!=CONCATENATE($H46,"_win"),1,0)</formula>
    </cfRule>
  </conditionalFormatting>
  <conditionalFormatting sqref="BR66:BR67">
    <cfRule type="expression" dxfId="26" priority="21" stopIfTrue="1">
      <formula>IF(#REF!=CONCATENATE($H46,"_lose"),1,0)</formula>
    </cfRule>
  </conditionalFormatting>
  <conditionalFormatting sqref="P112:P127">
    <cfRule type="containsText" dxfId="25" priority="22" operator="containsText" text="Ej OK">
      <formula>NOT(ISERROR(SEARCH(("Ej OK"),(P112))))</formula>
    </cfRule>
  </conditionalFormatting>
  <conditionalFormatting sqref="P131:P138">
    <cfRule type="containsText" dxfId="24" priority="23" operator="containsText" text="Ej OK">
      <formula>NOT(ISERROR(SEARCH(("Ej OK"),(P131))))</formula>
    </cfRule>
  </conditionalFormatting>
  <conditionalFormatting sqref="P142:P145">
    <cfRule type="containsText" dxfId="23" priority="24" operator="containsText" text="Ej OK">
      <formula>NOT(ISERROR(SEARCH(("Ej OK"),(P142))))</formula>
    </cfRule>
  </conditionalFormatting>
  <conditionalFormatting sqref="P149:P150">
    <cfRule type="containsText" dxfId="22" priority="25" operator="containsText" text="Ej OK">
      <formula>NOT(ISERROR(SEARCH(("Ej OK"),(P149))))</formula>
    </cfRule>
  </conditionalFormatting>
  <conditionalFormatting sqref="P154 P158">
    <cfRule type="containsText" dxfId="21" priority="26" operator="containsText" text="Ej OK">
      <formula>NOT(ISERROR(SEARCH(("Ej OK"),(P154))))</formula>
    </cfRule>
  </conditionalFormatting>
  <dataValidations count="2">
    <dataValidation type="list" allowBlank="1" showErrorMessage="1" sqref="O112" xr:uid="{00000000-0002-0000-0300-000000000000}">
      <formula1>$D$112:$F$112</formula1>
    </dataValidation>
    <dataValidation type="list" allowBlank="1" showErrorMessage="1" sqref="O113:O127 O131:O138 O142:O145 O149:O150 O154 O158" xr:uid="{00000000-0002-0000-0300-000001000000}">
      <formula1>D113:F113</formula1>
    </dataValidation>
  </dataValidations>
  <pageMargins left="0.7" right="0.7" top="0.75" bottom="0.75" header="0" footer="0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HE498"/>
  <sheetViews>
    <sheetView showGridLines="0" workbookViewId="0"/>
  </sheetViews>
  <sheetFormatPr defaultColWidth="14.453125" defaultRowHeight="15" customHeight="1" x14ac:dyDescent="0.35"/>
  <cols>
    <col min="1" max="1" width="2.81640625" customWidth="1"/>
    <col min="2" max="2" width="5.81640625" customWidth="1"/>
    <col min="3" max="3" width="7.453125" customWidth="1"/>
    <col min="4" max="4" width="18.54296875" customWidth="1"/>
    <col min="5" max="5" width="1.54296875" customWidth="1"/>
    <col min="6" max="6" width="18.54296875" customWidth="1"/>
    <col min="7" max="7" width="4.81640625" customWidth="1"/>
    <col min="8" max="8" width="1.54296875" customWidth="1"/>
    <col min="9" max="9" width="4.81640625" customWidth="1"/>
    <col min="10" max="10" width="6.453125" customWidth="1"/>
    <col min="11" max="12" width="5.81640625" customWidth="1"/>
    <col min="13" max="13" width="20.54296875" customWidth="1"/>
    <col min="14" max="20" width="5" customWidth="1"/>
    <col min="21" max="21" width="5.81640625" customWidth="1"/>
    <col min="22" max="22" width="34" customWidth="1"/>
    <col min="23" max="24" width="6.7265625" customWidth="1"/>
    <col min="25" max="25" width="6.54296875" customWidth="1"/>
    <col min="26" max="26" width="19.453125" customWidth="1"/>
    <col min="27" max="27" width="6.453125" customWidth="1"/>
    <col min="28" max="28" width="5.7265625" customWidth="1"/>
    <col min="29" max="29" width="7.453125" customWidth="1"/>
    <col min="30" max="30" width="17.81640625" customWidth="1"/>
    <col min="31" max="31" width="1.54296875" customWidth="1"/>
    <col min="32" max="32" width="17.81640625" customWidth="1"/>
    <col min="33" max="33" width="4.81640625" customWidth="1"/>
    <col min="34" max="34" width="1.54296875" customWidth="1"/>
    <col min="35" max="35" width="4.81640625" customWidth="1"/>
    <col min="36" max="37" width="6.453125" customWidth="1"/>
    <col min="38" max="38" width="6.08984375" customWidth="1"/>
    <col min="39" max="39" width="2.81640625" customWidth="1"/>
    <col min="40" max="41" width="3.08984375" customWidth="1"/>
    <col min="42" max="43" width="2.54296875" customWidth="1"/>
    <col min="44" max="44" width="6.08984375" customWidth="1"/>
    <col min="45" max="45" width="2.81640625" customWidth="1"/>
    <col min="46" max="47" width="3.08984375" customWidth="1"/>
    <col min="48" max="49" width="2.54296875" customWidth="1"/>
    <col min="50" max="50" width="6.08984375" customWidth="1"/>
    <col min="51" max="51" width="2.81640625" customWidth="1"/>
    <col min="52" max="53" width="3.08984375" customWidth="1"/>
    <col min="54" max="55" width="2.54296875" customWidth="1"/>
    <col min="56" max="56" width="6.08984375" customWidth="1"/>
    <col min="57" max="57" width="2.81640625" customWidth="1"/>
    <col min="58" max="59" width="3.08984375" customWidth="1"/>
    <col min="60" max="61" width="2.54296875" customWidth="1"/>
    <col min="62" max="62" width="6.08984375" customWidth="1"/>
    <col min="63" max="63" width="2.81640625" customWidth="1"/>
    <col min="64" max="65" width="3.08984375" customWidth="1"/>
    <col min="66" max="67" width="2.54296875" customWidth="1"/>
    <col min="68" max="69" width="9.08984375" customWidth="1"/>
    <col min="70" max="70" width="10.7265625" customWidth="1"/>
    <col min="71" max="72" width="3.453125" customWidth="1"/>
    <col min="73" max="73" width="2" customWidth="1"/>
    <col min="74" max="76" width="5.26953125" customWidth="1"/>
    <col min="77" max="77" width="3.453125" customWidth="1"/>
    <col min="78" max="78" width="13" customWidth="1"/>
    <col min="79" max="79" width="9.453125" customWidth="1"/>
    <col min="80" max="81" width="9.08984375" customWidth="1"/>
    <col min="82" max="82" width="10.54296875" customWidth="1"/>
    <col min="83" max="83" width="6.453125" customWidth="1"/>
    <col min="84" max="84" width="5.26953125" customWidth="1"/>
    <col min="85" max="85" width="6.453125" customWidth="1"/>
    <col min="86" max="86" width="4.26953125" customWidth="1"/>
    <col min="87" max="87" width="5.81640625" customWidth="1"/>
    <col min="88" max="88" width="7" customWidth="1"/>
    <col min="89" max="89" width="4.81640625" customWidth="1"/>
    <col min="90" max="92" width="7.81640625" customWidth="1"/>
    <col min="93" max="93" width="11.81640625" customWidth="1"/>
    <col min="94" max="96" width="9" customWidth="1"/>
    <col min="97" max="97" width="10.453125" customWidth="1"/>
    <col min="98" max="99" width="9" customWidth="1"/>
    <col min="100" max="101" width="9.08984375" customWidth="1"/>
    <col min="102" max="102" width="10.54296875" customWidth="1"/>
    <col min="103" max="107" width="6.54296875" customWidth="1"/>
    <col min="108" max="108" width="8.453125" customWidth="1"/>
    <col min="109" max="110" width="7.81640625" customWidth="1"/>
    <col min="111" max="111" width="7" customWidth="1"/>
    <col min="112" max="112" width="8.08984375" customWidth="1"/>
    <col min="113" max="119" width="9.08984375" customWidth="1"/>
    <col min="120" max="120" width="10" customWidth="1"/>
    <col min="121" max="121" width="9.08984375" customWidth="1"/>
    <col min="122" max="122" width="10.54296875" customWidth="1"/>
    <col min="123" max="127" width="6.54296875" customWidth="1"/>
    <col min="128" max="132" width="7" customWidth="1"/>
    <col min="133" max="141" width="9.08984375" customWidth="1"/>
    <col min="142" max="142" width="10.54296875" customWidth="1"/>
    <col min="143" max="146" width="6.453125" customWidth="1"/>
    <col min="147" max="147" width="6.54296875" customWidth="1"/>
    <col min="148" max="149" width="7" customWidth="1"/>
    <col min="150" max="150" width="7.81640625" customWidth="1"/>
    <col min="151" max="151" width="7" customWidth="1"/>
    <col min="152" max="152" width="8.26953125" customWidth="1"/>
    <col min="153" max="164" width="9.08984375" customWidth="1"/>
    <col min="165" max="166" width="5.7265625" customWidth="1"/>
    <col min="167" max="167" width="10.54296875" customWidth="1"/>
    <col min="168" max="168" width="13.453125" customWidth="1"/>
    <col min="169" max="169" width="7.81640625" customWidth="1"/>
    <col min="170" max="170" width="8.81640625" customWidth="1"/>
    <col min="171" max="171" width="7.81640625" customWidth="1"/>
    <col min="172" max="172" width="7.453125" customWidth="1"/>
    <col min="173" max="173" width="10.08984375" customWidth="1"/>
    <col min="174" max="175" width="5" customWidth="1"/>
    <col min="176" max="176" width="3.54296875" customWidth="1"/>
    <col min="177" max="177" width="5.81640625" customWidth="1"/>
    <col min="178" max="178" width="11.81640625" customWidth="1"/>
    <col min="179" max="179" width="5.7265625" customWidth="1"/>
    <col min="180" max="180" width="9.453125" customWidth="1"/>
    <col min="181" max="181" width="9.08984375" customWidth="1"/>
    <col min="182" max="182" width="6.453125" customWidth="1"/>
    <col min="183" max="189" width="5.7265625" customWidth="1"/>
    <col min="190" max="197" width="5.54296875" customWidth="1"/>
    <col min="198" max="198" width="4.7265625" customWidth="1"/>
    <col min="199" max="204" width="5.7265625" customWidth="1"/>
    <col min="205" max="205" width="5.81640625" customWidth="1"/>
    <col min="206" max="206" width="10.08984375" customWidth="1"/>
    <col min="207" max="207" width="8.984375E-2" customWidth="1"/>
    <col min="208" max="208" width="28" customWidth="1"/>
    <col min="209" max="213" width="9.08984375" customWidth="1"/>
  </cols>
  <sheetData>
    <row r="1" spans="1:213" ht="14.25" customHeight="1" x14ac:dyDescent="0.35">
      <c r="A1" s="42"/>
      <c r="B1" s="43"/>
      <c r="C1" s="43"/>
      <c r="D1" s="43"/>
      <c r="E1" s="44"/>
      <c r="F1" s="45"/>
      <c r="G1" s="44"/>
      <c r="H1" s="44"/>
      <c r="K1" s="44"/>
      <c r="L1" s="44"/>
      <c r="M1" s="42"/>
      <c r="N1" s="42"/>
      <c r="O1" s="42"/>
      <c r="P1" s="42"/>
      <c r="Q1" s="42"/>
      <c r="R1" s="42"/>
      <c r="S1" s="42"/>
      <c r="T1" s="43"/>
      <c r="U1" s="42"/>
      <c r="V1" s="44"/>
      <c r="W1" s="44"/>
      <c r="X1" s="44"/>
      <c r="Y1" s="44"/>
      <c r="Z1" s="47"/>
      <c r="AA1" s="48"/>
      <c r="AB1" s="42"/>
      <c r="AC1" s="14"/>
      <c r="AD1" s="14"/>
      <c r="AE1" s="14"/>
      <c r="AF1" s="14"/>
      <c r="AG1" s="44"/>
      <c r="AH1" s="44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14"/>
      <c r="BQ1" s="14"/>
      <c r="BR1" s="50"/>
      <c r="BS1" s="49"/>
      <c r="BT1" s="49"/>
      <c r="BU1" s="49"/>
      <c r="BV1" s="49"/>
      <c r="BW1" s="49"/>
      <c r="BX1" s="49"/>
      <c r="BY1" s="49"/>
      <c r="BZ1" s="14"/>
      <c r="CA1" s="49"/>
      <c r="CB1" s="49"/>
      <c r="CC1" s="14"/>
      <c r="CD1" s="14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14"/>
      <c r="CX1" s="14"/>
      <c r="CY1" s="49"/>
      <c r="CZ1" s="49"/>
      <c r="DA1" s="49"/>
      <c r="DB1" s="49"/>
      <c r="DC1" s="49"/>
      <c r="DD1" s="49"/>
      <c r="DE1" s="49"/>
      <c r="DF1" s="49"/>
      <c r="DG1" s="49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49"/>
      <c r="EE1" s="49"/>
      <c r="EF1" s="49"/>
      <c r="EG1" s="49"/>
      <c r="EH1" s="49"/>
      <c r="EI1" s="49"/>
      <c r="EJ1" s="49"/>
      <c r="EK1" s="14"/>
      <c r="EL1" s="49"/>
      <c r="EM1" s="49"/>
      <c r="EN1" s="49"/>
      <c r="EO1" s="49"/>
      <c r="EP1" s="49"/>
      <c r="EQ1" s="49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49"/>
      <c r="FE1" s="14"/>
      <c r="FF1" s="49"/>
      <c r="FG1" s="49"/>
      <c r="FH1" s="14"/>
      <c r="FI1" s="42"/>
      <c r="FJ1" s="42"/>
      <c r="FK1" s="51"/>
      <c r="FL1" s="52"/>
      <c r="FM1" s="51"/>
      <c r="FN1" s="52"/>
      <c r="FO1" s="52"/>
      <c r="FP1" s="52"/>
      <c r="FQ1" s="52"/>
      <c r="FR1" s="53"/>
      <c r="FS1" s="42"/>
      <c r="FT1" s="54"/>
      <c r="FU1" s="43"/>
      <c r="FV1" s="43"/>
      <c r="FW1" s="23"/>
      <c r="FX1" s="43"/>
      <c r="FY1" s="43"/>
      <c r="FZ1" s="43"/>
      <c r="GA1" s="43"/>
      <c r="GB1" s="43"/>
      <c r="GC1" s="43"/>
      <c r="GD1" s="43"/>
      <c r="GE1" s="43"/>
      <c r="GF1" s="43"/>
      <c r="GG1" s="43"/>
      <c r="GH1" s="43"/>
      <c r="GI1" s="43"/>
      <c r="GJ1" s="43"/>
      <c r="GK1" s="43"/>
      <c r="GL1" s="43"/>
      <c r="GM1" s="43"/>
      <c r="GN1" s="43"/>
      <c r="GO1" s="43"/>
      <c r="GP1" s="42"/>
      <c r="GQ1" s="42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</row>
    <row r="2" spans="1:213" ht="14.25" customHeight="1" x14ac:dyDescent="0.35">
      <c r="A2" s="42"/>
      <c r="B2" s="55" t="s">
        <v>92</v>
      </c>
      <c r="C2" s="54"/>
      <c r="D2" s="45"/>
      <c r="E2" s="56"/>
      <c r="F2" s="54"/>
      <c r="G2" s="56"/>
      <c r="H2" s="56"/>
      <c r="I2" s="14"/>
      <c r="J2" s="57"/>
      <c r="K2" s="49"/>
      <c r="L2" s="44"/>
      <c r="M2" s="55" t="s">
        <v>92</v>
      </c>
      <c r="N2" s="60"/>
      <c r="O2" s="60"/>
      <c r="P2" s="60"/>
      <c r="Q2" s="60"/>
      <c r="R2" s="60"/>
      <c r="S2" s="60"/>
      <c r="T2" s="42"/>
      <c r="U2" s="42"/>
      <c r="V2" s="54" t="s">
        <v>37</v>
      </c>
      <c r="W2" s="54"/>
      <c r="X2" s="54"/>
      <c r="Y2" s="54"/>
      <c r="Z2" s="43"/>
      <c r="AA2" s="23"/>
      <c r="AB2" s="42"/>
      <c r="AC2" s="61" t="s">
        <v>92</v>
      </c>
      <c r="AD2" s="42"/>
      <c r="AE2" s="42"/>
      <c r="AF2" s="42"/>
      <c r="AG2" s="56"/>
      <c r="AH2" s="56"/>
      <c r="AI2" s="14"/>
      <c r="AJ2" s="57"/>
      <c r="AK2" s="58"/>
      <c r="AL2" s="62" t="s">
        <v>93</v>
      </c>
      <c r="AM2" s="62"/>
      <c r="AN2" s="62"/>
      <c r="AO2" s="62"/>
      <c r="AP2" s="62"/>
      <c r="AQ2" s="62"/>
      <c r="AR2" s="63" t="s">
        <v>94</v>
      </c>
      <c r="AS2" s="63"/>
      <c r="AT2" s="63"/>
      <c r="AU2" s="63"/>
      <c r="AV2" s="63"/>
      <c r="AW2" s="63"/>
      <c r="AX2" s="64" t="s">
        <v>95</v>
      </c>
      <c r="AY2" s="64"/>
      <c r="AZ2" s="64"/>
      <c r="BA2" s="64"/>
      <c r="BB2" s="64"/>
      <c r="BC2" s="64"/>
      <c r="BD2" s="65" t="s">
        <v>95</v>
      </c>
      <c r="BE2" s="65"/>
      <c r="BF2" s="65"/>
      <c r="BG2" s="65"/>
      <c r="BH2" s="65"/>
      <c r="BI2" s="65"/>
      <c r="BJ2" s="66" t="s">
        <v>96</v>
      </c>
      <c r="BK2" s="66"/>
      <c r="BL2" s="66"/>
      <c r="BM2" s="66"/>
      <c r="BN2" s="66"/>
      <c r="BO2" s="66"/>
      <c r="BP2" s="14"/>
      <c r="BQ2" s="14"/>
      <c r="BR2" s="67" t="s">
        <v>93</v>
      </c>
      <c r="BS2" s="62"/>
      <c r="BT2" s="62"/>
      <c r="BU2" s="62"/>
      <c r="BV2" s="62"/>
      <c r="BW2" s="62"/>
      <c r="BX2" s="62"/>
      <c r="BY2" s="62"/>
      <c r="BZ2" s="67"/>
      <c r="CA2" s="62"/>
      <c r="CB2" s="62"/>
      <c r="CC2" s="14"/>
      <c r="CD2" s="68" t="s">
        <v>94</v>
      </c>
      <c r="CE2" s="63">
        <f>COUNTIF(CA4:CA7,1)</f>
        <v>1</v>
      </c>
      <c r="CF2" s="63"/>
      <c r="CG2" s="63"/>
      <c r="CH2" s="63"/>
      <c r="CI2" s="63"/>
      <c r="CJ2" s="63"/>
      <c r="CK2" s="63"/>
      <c r="CL2" s="63"/>
      <c r="CM2" s="63"/>
      <c r="CN2" s="63"/>
      <c r="CO2" s="49"/>
      <c r="CP2" s="49"/>
      <c r="CQ2" s="49"/>
      <c r="CR2" s="49"/>
      <c r="CS2" s="49"/>
      <c r="CT2" s="49"/>
      <c r="CU2" s="49"/>
      <c r="CV2" s="49"/>
      <c r="CW2" s="14"/>
      <c r="CX2" s="69" t="s">
        <v>97</v>
      </c>
      <c r="CY2" s="64">
        <f>COUNTIF(CA4:CA7,2)</f>
        <v>1</v>
      </c>
      <c r="CZ2" s="64"/>
      <c r="DA2" s="64"/>
      <c r="DB2" s="64"/>
      <c r="DC2" s="64"/>
      <c r="DD2" s="64"/>
      <c r="DE2" s="64"/>
      <c r="DF2" s="64"/>
      <c r="DG2" s="64"/>
      <c r="DH2" s="69"/>
      <c r="DI2" s="14"/>
      <c r="DJ2" s="14"/>
      <c r="DK2" s="14"/>
      <c r="DL2" s="14"/>
      <c r="DM2" s="14"/>
      <c r="DN2" s="14"/>
      <c r="DO2" s="14"/>
      <c r="DP2" s="14"/>
      <c r="DQ2" s="14"/>
      <c r="DR2" s="65" t="s">
        <v>95</v>
      </c>
      <c r="DS2" s="65">
        <f>COUNTIF(CA4:CA7,3)</f>
        <v>1</v>
      </c>
      <c r="DT2" s="65"/>
      <c r="DU2" s="65"/>
      <c r="DV2" s="65"/>
      <c r="DW2" s="65"/>
      <c r="DX2" s="65"/>
      <c r="DY2" s="65"/>
      <c r="DZ2" s="65"/>
      <c r="EA2" s="65"/>
      <c r="EB2" s="65"/>
      <c r="EC2" s="49"/>
      <c r="ED2" s="49"/>
      <c r="EE2" s="49"/>
      <c r="EF2" s="49"/>
      <c r="EG2" s="49"/>
      <c r="EH2" s="49"/>
      <c r="EI2" s="49"/>
      <c r="EJ2" s="49"/>
      <c r="EK2" s="14"/>
      <c r="EL2" s="66" t="s">
        <v>96</v>
      </c>
      <c r="EM2" s="66">
        <f>COUNTIF(CA4:CA7,4)</f>
        <v>1</v>
      </c>
      <c r="EN2" s="66"/>
      <c r="EO2" s="66"/>
      <c r="EP2" s="66"/>
      <c r="EQ2" s="66"/>
      <c r="ER2" s="66"/>
      <c r="ES2" s="66"/>
      <c r="ET2" s="66"/>
      <c r="EU2" s="66"/>
      <c r="EV2" s="66"/>
      <c r="EW2" s="49"/>
      <c r="EX2" s="49"/>
      <c r="EY2" s="49"/>
      <c r="EZ2" s="49"/>
      <c r="FA2" s="49"/>
      <c r="FB2" s="49"/>
      <c r="FC2" s="49"/>
      <c r="FD2" s="49"/>
      <c r="FE2" s="14"/>
      <c r="FF2" s="49"/>
      <c r="FG2" s="49"/>
      <c r="FH2" s="14"/>
      <c r="FI2" s="42"/>
      <c r="FJ2" s="42"/>
      <c r="FK2" s="70" t="s">
        <v>98</v>
      </c>
      <c r="FL2" s="58"/>
      <c r="FM2" s="58"/>
      <c r="FN2" s="58"/>
      <c r="FO2" s="58"/>
      <c r="FP2" s="58"/>
      <c r="FQ2" s="58"/>
      <c r="FR2" s="58"/>
      <c r="FS2" s="58"/>
      <c r="FT2" s="58"/>
      <c r="FU2" s="58"/>
      <c r="FV2" s="58"/>
      <c r="FW2" s="58"/>
      <c r="FX2" s="71" t="s">
        <v>99</v>
      </c>
      <c r="FY2" s="71"/>
      <c r="FZ2" s="71"/>
      <c r="GA2" s="71"/>
      <c r="GB2" s="71"/>
      <c r="GC2" s="42"/>
      <c r="GD2" s="42"/>
      <c r="GE2" s="71"/>
      <c r="GF2" s="71"/>
      <c r="GG2" s="71"/>
      <c r="GH2" s="71" t="s">
        <v>100</v>
      </c>
      <c r="GI2" s="71"/>
      <c r="GJ2" s="71"/>
      <c r="GK2" s="71"/>
      <c r="GL2" s="71"/>
      <c r="GM2" s="71"/>
      <c r="GN2" s="71"/>
      <c r="GO2" s="71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</row>
    <row r="3" spans="1:213" ht="14.25" customHeight="1" x14ac:dyDescent="0.35">
      <c r="A3" s="42"/>
      <c r="B3" s="72" t="s">
        <v>101</v>
      </c>
      <c r="C3" s="73" t="s">
        <v>102</v>
      </c>
      <c r="D3" s="189" t="s">
        <v>101</v>
      </c>
      <c r="E3" s="187"/>
      <c r="F3" s="190"/>
      <c r="G3" s="197" t="s">
        <v>103</v>
      </c>
      <c r="H3" s="198"/>
      <c r="I3" s="199"/>
      <c r="J3" s="74" t="s">
        <v>104</v>
      </c>
      <c r="K3" s="44"/>
      <c r="L3" s="44"/>
      <c r="M3" s="76" t="s">
        <v>106</v>
      </c>
      <c r="N3" s="77" t="s">
        <v>107</v>
      </c>
      <c r="O3" s="77" t="s">
        <v>108</v>
      </c>
      <c r="P3" s="77" t="s">
        <v>109</v>
      </c>
      <c r="Q3" s="77" t="s">
        <v>110</v>
      </c>
      <c r="R3" s="77" t="s">
        <v>111</v>
      </c>
      <c r="S3" s="77" t="s">
        <v>112</v>
      </c>
      <c r="T3" s="78" t="s">
        <v>113</v>
      </c>
      <c r="U3" s="42"/>
      <c r="V3" s="72" t="s">
        <v>114</v>
      </c>
      <c r="W3" s="186" t="s">
        <v>115</v>
      </c>
      <c r="X3" s="187"/>
      <c r="Y3" s="187"/>
      <c r="Z3" s="192"/>
      <c r="AA3" s="52"/>
      <c r="AB3" s="42"/>
      <c r="AC3" s="76" t="s">
        <v>102</v>
      </c>
      <c r="AD3" s="193" t="s">
        <v>101</v>
      </c>
      <c r="AE3" s="187"/>
      <c r="AF3" s="188"/>
      <c r="AG3" s="197" t="s">
        <v>103</v>
      </c>
      <c r="AH3" s="198"/>
      <c r="AI3" s="199"/>
      <c r="AJ3" s="79" t="s">
        <v>116</v>
      </c>
      <c r="AK3" s="52"/>
      <c r="AL3" s="62" t="s">
        <v>117</v>
      </c>
      <c r="AM3" s="62" t="s">
        <v>118</v>
      </c>
      <c r="AN3" s="62" t="s">
        <v>119</v>
      </c>
      <c r="AO3" s="62" t="s">
        <v>120</v>
      </c>
      <c r="AP3" s="62" t="s">
        <v>121</v>
      </c>
      <c r="AQ3" s="62" t="s">
        <v>122</v>
      </c>
      <c r="AR3" s="63" t="s">
        <v>117</v>
      </c>
      <c r="AS3" s="63" t="s">
        <v>118</v>
      </c>
      <c r="AT3" s="63" t="s">
        <v>119</v>
      </c>
      <c r="AU3" s="63" t="s">
        <v>120</v>
      </c>
      <c r="AV3" s="63" t="s">
        <v>121</v>
      </c>
      <c r="AW3" s="63" t="s">
        <v>122</v>
      </c>
      <c r="AX3" s="64" t="s">
        <v>117</v>
      </c>
      <c r="AY3" s="64" t="s">
        <v>118</v>
      </c>
      <c r="AZ3" s="64" t="s">
        <v>119</v>
      </c>
      <c r="BA3" s="64" t="s">
        <v>120</v>
      </c>
      <c r="BB3" s="64" t="s">
        <v>121</v>
      </c>
      <c r="BC3" s="64" t="s">
        <v>122</v>
      </c>
      <c r="BD3" s="65" t="s">
        <v>117</v>
      </c>
      <c r="BE3" s="65" t="s">
        <v>118</v>
      </c>
      <c r="BF3" s="65" t="s">
        <v>119</v>
      </c>
      <c r="BG3" s="65" t="s">
        <v>120</v>
      </c>
      <c r="BH3" s="65" t="s">
        <v>121</v>
      </c>
      <c r="BI3" s="65" t="s">
        <v>122</v>
      </c>
      <c r="BJ3" s="66" t="s">
        <v>117</v>
      </c>
      <c r="BK3" s="66" t="s">
        <v>118</v>
      </c>
      <c r="BL3" s="66" t="s">
        <v>119</v>
      </c>
      <c r="BM3" s="66" t="s">
        <v>120</v>
      </c>
      <c r="BN3" s="66" t="s">
        <v>121</v>
      </c>
      <c r="BO3" s="66" t="s">
        <v>122</v>
      </c>
      <c r="BP3" s="14"/>
      <c r="BQ3" s="14"/>
      <c r="BR3" s="67" t="s">
        <v>106</v>
      </c>
      <c r="BS3" s="62" t="s">
        <v>107</v>
      </c>
      <c r="BT3" s="62" t="s">
        <v>108</v>
      </c>
      <c r="BU3" s="62" t="s">
        <v>109</v>
      </c>
      <c r="BV3" s="62" t="s">
        <v>110</v>
      </c>
      <c r="BW3" s="62" t="s">
        <v>111</v>
      </c>
      <c r="BX3" s="62" t="s">
        <v>112</v>
      </c>
      <c r="BY3" s="62" t="s">
        <v>113</v>
      </c>
      <c r="BZ3" s="67" t="s">
        <v>123</v>
      </c>
      <c r="CA3" s="62" t="s">
        <v>124</v>
      </c>
      <c r="CB3" s="62" t="s">
        <v>125</v>
      </c>
      <c r="CC3" s="14"/>
      <c r="CD3" s="68" t="s">
        <v>106</v>
      </c>
      <c r="CE3" s="63" t="s">
        <v>107</v>
      </c>
      <c r="CF3" s="63" t="s">
        <v>108</v>
      </c>
      <c r="CG3" s="63" t="s">
        <v>109</v>
      </c>
      <c r="CH3" s="63" t="s">
        <v>113</v>
      </c>
      <c r="CI3" s="63" t="s">
        <v>123</v>
      </c>
      <c r="CJ3" s="63" t="s">
        <v>124</v>
      </c>
      <c r="CK3" s="80" t="s">
        <v>112</v>
      </c>
      <c r="CL3" s="80" t="s">
        <v>126</v>
      </c>
      <c r="CM3" s="80" t="s">
        <v>110</v>
      </c>
      <c r="CN3" s="80" t="s">
        <v>127</v>
      </c>
      <c r="CO3" s="63" t="s">
        <v>128</v>
      </c>
      <c r="CP3" s="80" t="s">
        <v>129</v>
      </c>
      <c r="CQ3" s="80" t="s">
        <v>130</v>
      </c>
      <c r="CR3" s="80" t="s">
        <v>131</v>
      </c>
      <c r="CS3" s="80" t="s">
        <v>132</v>
      </c>
      <c r="CT3" s="80" t="s">
        <v>133</v>
      </c>
      <c r="CU3" s="80" t="s">
        <v>134</v>
      </c>
      <c r="CV3" s="63" t="s">
        <v>135</v>
      </c>
      <c r="CW3" s="14"/>
      <c r="CX3" s="69" t="s">
        <v>106</v>
      </c>
      <c r="CY3" s="64" t="s">
        <v>107</v>
      </c>
      <c r="CZ3" s="64" t="s">
        <v>108</v>
      </c>
      <c r="DA3" s="64" t="s">
        <v>109</v>
      </c>
      <c r="DB3" s="64" t="s">
        <v>113</v>
      </c>
      <c r="DC3" s="64" t="s">
        <v>123</v>
      </c>
      <c r="DD3" s="64" t="s">
        <v>124</v>
      </c>
      <c r="DE3" s="64" t="s">
        <v>112</v>
      </c>
      <c r="DF3" s="64" t="s">
        <v>126</v>
      </c>
      <c r="DG3" s="64" t="s">
        <v>110</v>
      </c>
      <c r="DH3" s="69" t="s">
        <v>127</v>
      </c>
      <c r="DI3" s="69" t="s">
        <v>128</v>
      </c>
      <c r="DJ3" s="69" t="s">
        <v>129</v>
      </c>
      <c r="DK3" s="69" t="s">
        <v>130</v>
      </c>
      <c r="DL3" s="69" t="s">
        <v>131</v>
      </c>
      <c r="DM3" s="69" t="s">
        <v>132</v>
      </c>
      <c r="DN3" s="69" t="s">
        <v>133</v>
      </c>
      <c r="DO3" s="69" t="s">
        <v>134</v>
      </c>
      <c r="DP3" s="69" t="s">
        <v>135</v>
      </c>
      <c r="DQ3" s="14"/>
      <c r="DR3" s="65" t="s">
        <v>106</v>
      </c>
      <c r="DS3" s="65" t="s">
        <v>107</v>
      </c>
      <c r="DT3" s="65" t="s">
        <v>108</v>
      </c>
      <c r="DU3" s="65" t="s">
        <v>109</v>
      </c>
      <c r="DV3" s="65" t="s">
        <v>113</v>
      </c>
      <c r="DW3" s="65" t="s">
        <v>123</v>
      </c>
      <c r="DX3" s="65" t="s">
        <v>124</v>
      </c>
      <c r="DY3" s="65" t="s">
        <v>112</v>
      </c>
      <c r="DZ3" s="65" t="s">
        <v>126</v>
      </c>
      <c r="EA3" s="65" t="s">
        <v>110</v>
      </c>
      <c r="EB3" s="65" t="s">
        <v>127</v>
      </c>
      <c r="EC3" s="65" t="s">
        <v>128</v>
      </c>
      <c r="ED3" s="65" t="s">
        <v>129</v>
      </c>
      <c r="EE3" s="65" t="s">
        <v>130</v>
      </c>
      <c r="EF3" s="65" t="s">
        <v>131</v>
      </c>
      <c r="EG3" s="65" t="s">
        <v>132</v>
      </c>
      <c r="EH3" s="65" t="s">
        <v>133</v>
      </c>
      <c r="EI3" s="65" t="s">
        <v>134</v>
      </c>
      <c r="EJ3" s="65" t="s">
        <v>135</v>
      </c>
      <c r="EK3" s="14"/>
      <c r="EL3" s="66" t="s">
        <v>106</v>
      </c>
      <c r="EM3" s="66" t="s">
        <v>107</v>
      </c>
      <c r="EN3" s="66" t="s">
        <v>108</v>
      </c>
      <c r="EO3" s="66" t="s">
        <v>109</v>
      </c>
      <c r="EP3" s="66" t="s">
        <v>113</v>
      </c>
      <c r="EQ3" s="66" t="s">
        <v>123</v>
      </c>
      <c r="ER3" s="66" t="s">
        <v>124</v>
      </c>
      <c r="ES3" s="66" t="s">
        <v>112</v>
      </c>
      <c r="ET3" s="66" t="s">
        <v>126</v>
      </c>
      <c r="EU3" s="66" t="s">
        <v>110</v>
      </c>
      <c r="EV3" s="66" t="s">
        <v>127</v>
      </c>
      <c r="EW3" s="66" t="s">
        <v>128</v>
      </c>
      <c r="EX3" s="66" t="s">
        <v>129</v>
      </c>
      <c r="EY3" s="66" t="s">
        <v>130</v>
      </c>
      <c r="EZ3" s="66" t="s">
        <v>131</v>
      </c>
      <c r="FA3" s="66" t="s">
        <v>132</v>
      </c>
      <c r="FB3" s="66" t="s">
        <v>133</v>
      </c>
      <c r="FC3" s="66" t="s">
        <v>134</v>
      </c>
      <c r="FD3" s="66" t="s">
        <v>135</v>
      </c>
      <c r="FE3" s="14"/>
      <c r="FF3" s="66" t="s">
        <v>136</v>
      </c>
      <c r="FG3" s="66" t="s">
        <v>137</v>
      </c>
      <c r="FH3" s="14"/>
      <c r="FI3" s="42"/>
      <c r="FJ3" s="42"/>
      <c r="FK3" s="70" t="s">
        <v>123</v>
      </c>
      <c r="FL3" s="70" t="s">
        <v>106</v>
      </c>
      <c r="FM3" s="81" t="s">
        <v>138</v>
      </c>
      <c r="FN3" s="81" t="s">
        <v>139</v>
      </c>
      <c r="FO3" s="81" t="s">
        <v>140</v>
      </c>
      <c r="FP3" s="81" t="s">
        <v>125</v>
      </c>
      <c r="FQ3" s="81" t="s">
        <v>141</v>
      </c>
      <c r="FR3" s="81" t="s">
        <v>142</v>
      </c>
      <c r="FS3" s="81" t="s">
        <v>112</v>
      </c>
      <c r="FT3" s="81" t="s">
        <v>110</v>
      </c>
      <c r="FU3" s="81" t="s">
        <v>123</v>
      </c>
      <c r="FV3" s="70" t="s">
        <v>143</v>
      </c>
      <c r="FW3" s="58"/>
      <c r="FX3" s="70" t="s">
        <v>144</v>
      </c>
      <c r="FY3" s="70">
        <f>MAX(GP4:GP498)</f>
        <v>123</v>
      </c>
      <c r="FZ3" s="70" t="s">
        <v>145</v>
      </c>
      <c r="GA3" s="70" t="s">
        <v>146</v>
      </c>
      <c r="GB3" s="70" t="s">
        <v>147</v>
      </c>
      <c r="GC3" s="70" t="s">
        <v>148</v>
      </c>
      <c r="GD3" s="70" t="s">
        <v>149</v>
      </c>
      <c r="GE3" s="70" t="s">
        <v>150</v>
      </c>
      <c r="GF3" s="70" t="s">
        <v>151</v>
      </c>
      <c r="GG3" s="70" t="s">
        <v>152</v>
      </c>
      <c r="GH3" s="70" t="s">
        <v>145</v>
      </c>
      <c r="GI3" s="70" t="s">
        <v>146</v>
      </c>
      <c r="GJ3" s="70" t="s">
        <v>147</v>
      </c>
      <c r="GK3" s="70" t="s">
        <v>148</v>
      </c>
      <c r="GL3" s="70" t="s">
        <v>149</v>
      </c>
      <c r="GM3" s="70" t="s">
        <v>150</v>
      </c>
      <c r="GN3" s="70" t="s">
        <v>151</v>
      </c>
      <c r="GO3" s="70" t="s">
        <v>152</v>
      </c>
      <c r="GP3" s="70" t="s">
        <v>153</v>
      </c>
      <c r="GQ3" s="42"/>
      <c r="GR3" s="42"/>
      <c r="GS3" s="42"/>
      <c r="GT3" s="42"/>
      <c r="GU3" s="42"/>
      <c r="GV3" s="56"/>
      <c r="GW3" s="42"/>
      <c r="GX3" s="82" t="s">
        <v>154</v>
      </c>
      <c r="GY3" s="83"/>
      <c r="GZ3" s="83" t="s">
        <v>155</v>
      </c>
      <c r="HA3" s="84" t="s">
        <v>142</v>
      </c>
      <c r="HB3" s="42"/>
      <c r="HC3" s="42"/>
      <c r="HD3" s="42"/>
      <c r="HE3" s="42"/>
    </row>
    <row r="4" spans="1:213" ht="14.25" customHeight="1" x14ac:dyDescent="0.35">
      <c r="A4" s="42"/>
      <c r="B4" s="85">
        <v>1</v>
      </c>
      <c r="C4" s="86">
        <v>46184</v>
      </c>
      <c r="D4" s="87" t="s">
        <v>156</v>
      </c>
      <c r="E4" s="88" t="s">
        <v>157</v>
      </c>
      <c r="F4" s="89" t="s">
        <v>158</v>
      </c>
      <c r="G4" s="90">
        <v>3</v>
      </c>
      <c r="H4" s="85" t="s">
        <v>157</v>
      </c>
      <c r="I4" s="90">
        <v>2</v>
      </c>
      <c r="J4" s="85">
        <f t="shared" ref="J4:J9" si="0">IF(OR(ISBLANK(G4),ISBLANK(I4)),"",IF(G4&gt;I4,1,IF(G4&lt;I4,2,"X")))</f>
        <v>1</v>
      </c>
      <c r="K4" s="49" t="str">
        <f t="shared" ref="K4:K9" si="1">IF(VLOOKUP(D4,$BR$3:$CA$7,10,FALSE)=VLOOKUP(F4,$BR$3:$CA$7,10,FALSE),VLOOKUP(D4,$BR$3:$CA$7,10,FALSE),"-")</f>
        <v>-</v>
      </c>
      <c r="L4" s="44">
        <v>1</v>
      </c>
      <c r="M4" s="93" t="str">
        <f>VLOOKUP(L4,FG4:FH7,2,FALSE)</f>
        <v>Mexiko</v>
      </c>
      <c r="N4" s="94">
        <f>VLOOKUP($M$4,$BR$4:$BY$7,2,FALSE)</f>
        <v>2</v>
      </c>
      <c r="O4" s="94">
        <f>VLOOKUP($M$4,$BR$4:$BY$7,3,FALSE)</f>
        <v>1</v>
      </c>
      <c r="P4" s="94">
        <f>VLOOKUP($M$4,$BR$4:$BY$7,4,FALSE)</f>
        <v>0</v>
      </c>
      <c r="Q4" s="94">
        <f>VLOOKUP($M$4,$BR$4:$BY$7,5,FALSE)</f>
        <v>9</v>
      </c>
      <c r="R4" s="94">
        <f>VLOOKUP($M$4,$BR$4:$BY$7,6,FALSE)</f>
        <v>7</v>
      </c>
      <c r="S4" s="94">
        <f>VLOOKUP($M$4,$BR$4:$BY$7,7,FALSE)</f>
        <v>2</v>
      </c>
      <c r="T4" s="95">
        <f>VLOOKUP($M$4,$BR$4:$BY$7,8,FALSE)</f>
        <v>7</v>
      </c>
      <c r="U4" s="42"/>
      <c r="V4" s="96" t="s">
        <v>40</v>
      </c>
      <c r="W4" s="213"/>
      <c r="X4" s="187"/>
      <c r="Y4" s="187"/>
      <c r="Z4" s="192"/>
      <c r="AA4" s="97"/>
      <c r="AB4" s="42"/>
      <c r="AC4" s="98">
        <f t="shared" ref="AC4:AF4" si="2">C4</f>
        <v>46184</v>
      </c>
      <c r="AD4" s="98" t="str">
        <f t="shared" si="2"/>
        <v>Mexiko</v>
      </c>
      <c r="AE4" s="98" t="str">
        <f t="shared" si="2"/>
        <v>-</v>
      </c>
      <c r="AF4" s="98" t="str">
        <f t="shared" si="2"/>
        <v>Sydafrika</v>
      </c>
      <c r="AG4" s="90">
        <f t="shared" ref="AG4:AG9" si="3">IF(G4="","",G4)</f>
        <v>3</v>
      </c>
      <c r="AH4" s="85" t="str">
        <f t="shared" ref="AH4:AH9" si="4">H4</f>
        <v>-</v>
      </c>
      <c r="AI4" s="90">
        <f t="shared" ref="AI4:AI9" si="5">IF(I4="","",I4)</f>
        <v>2</v>
      </c>
      <c r="AJ4" s="85">
        <f t="shared" ref="AJ4:AJ9" si="6">J4</f>
        <v>1</v>
      </c>
      <c r="AK4" s="91"/>
      <c r="AL4" s="49">
        <f t="shared" ref="AL4:AL9" si="7">IF(AG4&gt;AI4,1,0)</f>
        <v>1</v>
      </c>
      <c r="AM4" s="49">
        <f t="shared" ref="AM4:AM9" si="8">IF(AI4&gt;AG4,1,0)</f>
        <v>0</v>
      </c>
      <c r="AN4" s="49">
        <f t="shared" ref="AN4:AN9" si="9">IF(AND(AG4=AI4,AG4&lt;&gt;""),1,0)</f>
        <v>0</v>
      </c>
      <c r="AO4" s="49">
        <f t="shared" ref="AO4:AO9" si="10">IF(AND(AG4=AI4,AG4&lt;&gt;""),1,0)</f>
        <v>0</v>
      </c>
      <c r="AP4" s="49">
        <f t="shared" ref="AP4:AP9" si="11">IF(AG4&lt;AI4,1,0)</f>
        <v>0</v>
      </c>
      <c r="AQ4" s="49">
        <f t="shared" ref="AQ4:AQ9" si="12">IF(AI4&lt;AG4,1,)</f>
        <v>1</v>
      </c>
      <c r="AR4" s="49">
        <f t="shared" ref="AR4:AR9" si="13">IF(ISERROR(VLOOKUP(AD4,CD:CD,1,FALSE)),0,1)*IF(ISERROR(VLOOKUP(AF4,CD:CD,1,FALSE)),0,1)*AL4</f>
        <v>0</v>
      </c>
      <c r="AS4" s="49">
        <f t="shared" ref="AS4:AS9" si="14">IF(ISERROR(VLOOKUP(AD4,CD:CD,1,FALSE)),0,1)*IF(ISERROR(VLOOKUP(AF4,CD:CD,1,FALSE)),0,1)*AM4</f>
        <v>0</v>
      </c>
      <c r="AT4" s="49">
        <f t="shared" ref="AT4:AT9" si="15">IF(ISERROR(VLOOKUP(AD4,CD:CD,1,FALSE)),0,1)*IF(ISERROR(VLOOKUP(AF4,CD:CD,1,FALSE)),0,1)*AN4</f>
        <v>0</v>
      </c>
      <c r="AU4" s="49">
        <f t="shared" ref="AU4:AU9" si="16">IF(ISERROR(VLOOKUP(AD4,CD:CD,1,FALSE)),0,1)*IF(ISERROR(VLOOKUP(AF4,CD:CD,1,FALSE)),0,1)*AO4</f>
        <v>0</v>
      </c>
      <c r="AV4" s="49">
        <f t="shared" ref="AV4:AV9" si="17">IF(ISERROR(VLOOKUP(AD4,CD:CD,1,FALSE)),0,1)*IF(ISERROR(VLOOKUP(AF4,CD:CD,1,FALSE)),0,1)*AP4</f>
        <v>0</v>
      </c>
      <c r="AW4" s="49">
        <f t="shared" ref="AW4:AW9" si="18">IF(ISERROR(VLOOKUP(AD4,CD:CD,1,FALSE)),0,1)*IF(ISERROR(VLOOKUP(AF4,CD:CD,1,FALSE)),0,1)*AQ4</f>
        <v>0</v>
      </c>
      <c r="AX4" s="49">
        <f t="shared" ref="AX4:AX9" si="19">IF(ISERROR(VLOOKUP(AD4,CX:CX,1,FALSE)),0,1)*IF(ISERROR(VLOOKUP(AF4,CX:CX,1,FALSE)),0,1)*AL4</f>
        <v>0</v>
      </c>
      <c r="AY4" s="49">
        <f t="shared" ref="AY4:AY9" si="20">IF(ISERROR(VLOOKUP(AD4,CX:CX,1,FALSE)),0,1)*IF(ISERROR(VLOOKUP(AF4,CX:CX,1,FALSE)),0,1)*AM4</f>
        <v>0</v>
      </c>
      <c r="AZ4" s="49">
        <f t="shared" ref="AZ4:AZ9" si="21">IF(ISERROR(VLOOKUP(AD4,CX:CX,1,FALSE)),0,1)*IF(ISERROR(VLOOKUP(AF4,CX:CX,1,FALSE)),0,1)*AN4</f>
        <v>0</v>
      </c>
      <c r="BA4" s="49">
        <f t="shared" ref="BA4:BA9" si="22">IF(ISERROR(VLOOKUP(AD4,CX:CX,1,FALSE)),0,1)*IF(ISERROR(VLOOKUP(AF4,CX:CX,1,FALSE)),0,1)*AO4</f>
        <v>0</v>
      </c>
      <c r="BB4" s="49">
        <f t="shared" ref="BB4:BB9" si="23">IF(ISERROR(VLOOKUP(AD4,CX:CX,1,FALSE)),0,1)*IF(ISERROR(VLOOKUP(AF4,CX:CX,1,FALSE)),0,1)*AP4</f>
        <v>0</v>
      </c>
      <c r="BC4" s="49">
        <f t="shared" ref="BC4:BC9" si="24">IF(ISERROR(VLOOKUP(AD4,CX:CX,1,FALSE)),0,1)*IF(ISERROR(VLOOKUP(AF4,CX:CX,1,FALSE)),0,1)*AQ4</f>
        <v>0</v>
      </c>
      <c r="BD4" s="49">
        <f t="shared" ref="BD4:BD9" si="25">IF(ISERROR(VLOOKUP(AD4,DR:DR,1,FALSE)),0,1)*IF(ISERROR(VLOOKUP(AF4,DR:DR,1,FALSE)),0,1)*AL4</f>
        <v>0</v>
      </c>
      <c r="BE4" s="49">
        <f t="shared" ref="BE4:BE9" si="26">IF(ISERROR(VLOOKUP(AD4,DR:DR,1,FALSE)),0,1)*IF(ISERROR(VLOOKUP(AF4,DR:DR,1,FALSE)),0,1)*AM4</f>
        <v>0</v>
      </c>
      <c r="BF4" s="49">
        <f t="shared" ref="BF4:BF9" si="27">IF(ISERROR(VLOOKUP(AD4,DR:DR,1,FALSE)),0,1)*IF(ISERROR(VLOOKUP(AF4,DR:DR,1,FALSE)),0,1)*AN4</f>
        <v>0</v>
      </c>
      <c r="BG4" s="49">
        <f t="shared" ref="BG4:BG9" si="28">IF(ISERROR(VLOOKUP(AD4,DR:DR,1,FALSE)),0,1)*IF(ISERROR(VLOOKUP(AF4,DR:DR,1,FALSE)),0,1)*AO4</f>
        <v>0</v>
      </c>
      <c r="BH4" s="49">
        <f t="shared" ref="BH4:BH9" si="29">IF(ISERROR(VLOOKUP(AD4,DR:DR,1,FALSE)),0,1)*IF(ISERROR(VLOOKUP(AF4,DR:DR,1,FALSE)),0,1)*AP4</f>
        <v>0</v>
      </c>
      <c r="BI4" s="49">
        <f t="shared" ref="BI4:BI9" si="30">IF(ISERROR(VLOOKUP(AD4,DR:DR,1,FALSE)),0,1)*IF(ISERROR(VLOOKUP(AF4,DR:DR,1,FALSE)),0,1)*AQ4</f>
        <v>0</v>
      </c>
      <c r="BJ4" s="49">
        <f t="shared" ref="BJ4:BJ9" si="31">IF(ISERROR(VLOOKUP(AD4,EL:EL,1,FALSE)),0,1)*IF(ISERROR(VLOOKUP(AF4,EL:EL,1,FALSE)),0,1)*AL4</f>
        <v>0</v>
      </c>
      <c r="BK4" s="49">
        <f t="shared" ref="BK4:BK9" si="32">IF(ISERROR(VLOOKUP(AD4,EL:EL,1,FALSE)),0,1)*IF(ISERROR(VLOOKUP(AF4,EL:EL,1,FALSE)),0,1)*AM4</f>
        <v>0</v>
      </c>
      <c r="BL4" s="49">
        <f t="shared" ref="BL4:BL9" si="33">IF(ISERROR(VLOOKUP(AD4,EL:EL,1,FALSE)),0,1)*IF(ISERROR(VLOOKUP(AF4,EL:EL,1,FALSE)),0,1)*AN4</f>
        <v>0</v>
      </c>
      <c r="BM4" s="49">
        <f t="shared" ref="BM4:BM9" si="34">IF(ISERROR(VLOOKUP(AD4,EL:EL,1,FALSE)),0,1)*IF(ISERROR(VLOOKUP(AF4,EL:EL,1,FALSE)),0,1)*AO4</f>
        <v>0</v>
      </c>
      <c r="BN4" s="49">
        <f t="shared" ref="BN4:BN9" si="35">IF(ISERROR(VLOOKUP(AD4,EL:EL,1,FALSE)),0,1)*IF(ISERROR(VLOOKUP(AF4,EL:EL,1,FALSE)),0,1)*AP4</f>
        <v>0</v>
      </c>
      <c r="BO4" s="49">
        <f t="shared" ref="BO4:BO9" si="36">IF(ISERROR(VLOOKUP(AD4,EL:EL,1,FALSE)),0,1)*IF(ISERROR(VLOOKUP(AF4,EL:EL,1,FALSE)),0,1)*AQ4</f>
        <v>0</v>
      </c>
      <c r="BP4" s="14"/>
      <c r="BQ4" s="14"/>
      <c r="BR4" s="14" t="s">
        <v>156</v>
      </c>
      <c r="BS4" s="49">
        <f t="shared" ref="BS4:BS7" si="37">(SUMIF(AD$4:AD$108,BR4,AL$4:AL$108)+SUMIF(AF$4:AF$108,BR4,AM$4:AM$108))</f>
        <v>2</v>
      </c>
      <c r="BT4" s="49">
        <f t="shared" ref="BT4:BT7" si="38">(SUMIF(AD$4:AD$108,BR4,AN$4:AN$108)+SUMIF(AF$4:AF$108,BR4,AO$4:AO$108))</f>
        <v>1</v>
      </c>
      <c r="BU4" s="49">
        <f t="shared" ref="BU4:BU7" si="39">(SUMIF(AD$4:AD$108,BR4,AP$4:AP$108)+SUMIF(AF$4:AF$108,BR4,AQ$4:AQ$108))</f>
        <v>0</v>
      </c>
      <c r="BV4" s="49">
        <f t="shared" ref="BV4:BV7" si="40">SUMIF($AD$4:$AD$108,BR4,$AG$4:$AG$108)+SUMIF($AF$4:$AF$108,BR4,$AI$4:$AI$108)</f>
        <v>9</v>
      </c>
      <c r="BW4" s="49">
        <f t="shared" ref="BW4:BW7" si="41">SUMIF($AD$4:$AD$108,BR4,$AI$4:$AI$108)+SUMIF($AF$4:$AF$108,BR4,$AG$4:$AG$108)</f>
        <v>7</v>
      </c>
      <c r="BX4" s="49">
        <f t="shared" ref="BX4:BX7" si="42">BV4-BW4</f>
        <v>2</v>
      </c>
      <c r="BY4" s="49">
        <f t="shared" ref="BY4:BY7" si="43">IFERROR(BS4*3+BT4*1,0)</f>
        <v>7</v>
      </c>
      <c r="BZ4" s="49" t="s">
        <v>145</v>
      </c>
      <c r="CA4" s="99">
        <f>RANK(BY4,BY4:BY7)</f>
        <v>1</v>
      </c>
      <c r="CB4" s="49">
        <f>SUMPRODUCT((BY4:BY7=BY4)*(BX4:BX7&gt;BX4))</f>
        <v>0</v>
      </c>
      <c r="CC4" s="14"/>
      <c r="CD4" s="14" t="str">
        <f t="shared" ref="CD4:CD7" si="44">IF(CA4=1,BR4,)</f>
        <v>Mexiko</v>
      </c>
      <c r="CE4" s="49">
        <f t="shared" ref="CE4:CE7" si="45">(SUMIF($AD$4:$AD$108,$BR4,$AR$4:$AR$108)+SUMIF($AF$4:$AF$108,$BR4,$AS$4:$AS$108))</f>
        <v>0</v>
      </c>
      <c r="CF4" s="49">
        <f t="shared" ref="CF4:CF7" si="46">(SUMIF($AD$4:$AD$108,$BR4,$AT$4:$AT$108)+SUMIF($AF$4:$AF$108,$BR4,$AU$4:$AU$108))</f>
        <v>0</v>
      </c>
      <c r="CG4" s="49">
        <f t="shared" ref="CG4:CG7" si="47">(SUMIF($AD$4:$AD$108,$BR4,$AV$4:$AV$108)+SUMIF($AF$4:$AF$108,$BR4,$AW$4:$AW$108))</f>
        <v>0</v>
      </c>
      <c r="CH4" s="49">
        <f t="shared" ref="CH4:CH7" si="48">IFERROR(CE4*3+CF4*1,0)</f>
        <v>0</v>
      </c>
      <c r="CI4" s="49" t="str">
        <f t="shared" ref="CI4:CI7" si="49">BZ4</f>
        <v>A</v>
      </c>
      <c r="CJ4" s="49">
        <f>IF(CD4&gt;0,RANK(CH4,CH4:CH7),)</f>
        <v>1</v>
      </c>
      <c r="CK4" s="49">
        <f>IF(AND(CD4&gt;0,COUNTIF(CJ4:CJ7,CJ4)&gt;1),SUMIFS($AG$4:$AG$108,$AD$4:$AD$108,$BR4,$K$4:$K$108,1)+SUMIFS($AI$4:$AI$108,$AF$4:$AF$108,$BR4,$K$4:$K$108,1)-SUMIFS($AI$4:$AI$108,$AD$4:$AD$108,$BR4,$K$4:$K$108,1)-SUMIFS($AG$4:$AG$108,$AF$4:$AF$108,$BR4,$K$4:$K$108,1),)</f>
        <v>0</v>
      </c>
      <c r="CL4" s="49">
        <f>IF(AND(CD4&gt;0,COUNTIF(CJ4:CJ7,CJ4)&gt;1),CJ4+RANK(CK4,CK4:CK7)-1,CJ4)</f>
        <v>1</v>
      </c>
      <c r="CM4" s="49">
        <f>IF(AND(CD4&gt;0,COUNTIF(CL4:CL7,CL4)&gt;1),SUMIFS($AG$4:$AG$108,$AD$4:$AD$108,$BR4,$K$4:$K$108,1)+SUMIFS($AI$4:$AI$108,$AF$4:$AF$108,$BR4,$K$4:$K$108,1),)</f>
        <v>0</v>
      </c>
      <c r="CN4" s="49">
        <f>IF(AND(CD4&gt;0,COUNTIF(CL4:CL7,CL4)&gt;1),CL4+RANK(CM4,CM4:CM7)-1,CL4)</f>
        <v>1</v>
      </c>
      <c r="CO4" s="49">
        <f t="shared" ref="CO4:CO7" si="50">IF(CN4=0,"",CN4)</f>
        <v>1</v>
      </c>
      <c r="CP4" s="49" t="str">
        <f>IF(OR(CO4="",COUNTIF(CO4:CO7,CO4)=1),"",$BX4)</f>
        <v/>
      </c>
      <c r="CQ4" s="49">
        <f>IF(CO4="","",IF(COUNTIF(CO4:CO7,CO4)=1,CO4,CO4+RANK(CP4,CP4:CP7,0)-1))</f>
        <v>1</v>
      </c>
      <c r="CR4" s="49" t="str">
        <f>IF(OR(CQ4="",COUNTIF(CQ4:CQ7,CQ4)=1),"",$BV4)</f>
        <v/>
      </c>
      <c r="CS4" s="49">
        <f>IF(CO4="","",IF(COUNTIF(CQ4:CQ7,CQ4)=1,CQ4,CQ4+RANK(CR4,CR4:CR7,0)-1))</f>
        <v>1</v>
      </c>
      <c r="CT4" s="49" t="str">
        <f>IF(OR(CS4="",COUNTIF(CS4:CS7,CS4)=1),"",$BS4)</f>
        <v/>
      </c>
      <c r="CU4" s="49">
        <f>IF(CO4="","",IF(COUNTIF(CS4:CS7,CS4)=1,CS4,CS4+RANK(CT4,CT4:CT7,0)-1))</f>
        <v>1</v>
      </c>
      <c r="CV4" s="49">
        <f>IF(CD4&gt;0,BK2+RANK(CU4,CU4:CU7,1),)</f>
        <v>1</v>
      </c>
      <c r="CW4" s="14"/>
      <c r="CX4" s="14">
        <f t="shared" ref="CX4:CX7" si="51">IF(CA4=2,BR4,)</f>
        <v>0</v>
      </c>
      <c r="CY4" s="49">
        <f t="shared" ref="CY4:CY7" si="52">(SUMIF($AD$4:$AD$108,$BR4,$AX$4:$AX$108)+SUMIF($AF$4:$AF$108,$BR4,$AY$4:$AY$108))</f>
        <v>0</v>
      </c>
      <c r="CZ4" s="49">
        <f t="shared" ref="CZ4:CZ7" si="53">(SUMIF($AD$4:$AD$108,$BR4,$AZ$4:$AZ$108)+SUMIF($AF$4:$AF$108,$BR4,$BA$4:$BA$108))</f>
        <v>0</v>
      </c>
      <c r="DA4" s="49">
        <f t="shared" ref="DA4:DA7" si="54">(SUMIF($AD$4:$AD$108,$BR4,$BB$4:$BB$108)+SUMIF($AF$4:$AF$108,$BR4,$BC$4:$BC$108))</f>
        <v>0</v>
      </c>
      <c r="DB4" s="49">
        <f t="shared" ref="DB4:DB7" si="55">IFERROR(CY4*3+CZ4*1,0)</f>
        <v>0</v>
      </c>
      <c r="DC4" s="49" t="str">
        <f t="shared" ref="DC4:DC7" si="56">$BZ4</f>
        <v>A</v>
      </c>
      <c r="DD4" s="49">
        <f>IF(CX4&gt;0,RANK(DB4,DB4:DB7)+CE2,)</f>
        <v>0</v>
      </c>
      <c r="DE4" s="49">
        <f>IF(AND(CX4&gt;0,COUNTIF(DD4:DD7,DD4)&gt;1),SUMIFS($AG$4:$AG$108,$AD$4:$AD$108,$BR4,$K$4:$K$108,2)+SUMIFS($AI$4:$AI$108,$AF$4:$AF108,$BR4,$K$4:$K$108,2)-SUMIFS($AI$4:$AI$108,$AD$4:$AD$108,$BR4,$K$4:$K$108,2)-SUMIFS($AG$4:$AG$108,$AF$4:$AF$108,$BR4,$K$4:$K$108,2),)</f>
        <v>0</v>
      </c>
      <c r="DF4" s="49">
        <f>IF(AND(CX4&gt;0,COUNTIF(DD4:DD7,DD4)&gt;1),DD4+RANK(DE4,DE4:DE7)-1,DD4)</f>
        <v>0</v>
      </c>
      <c r="DG4" s="49">
        <f>IF(AND(CX4&gt;0,COUNTIF(DF4:DF7,DF4)&gt;1),SUMIFS($AG$4:$AG$108,$AD$4:$AD$108,$BR4,$K$4:$K$108,2)+SUMIFS($AI$4:$AI$108,$AF$4:$AF$108,$BR4,$K$4:$K$108,2),)</f>
        <v>0</v>
      </c>
      <c r="DH4" s="49">
        <f>IF(AND(CX4&gt;0,COUNTIF(DF4:DF7,DF4)&gt;1),DF4+RANK(DG4,DG4:DG7)-1,DF4)</f>
        <v>0</v>
      </c>
      <c r="DI4" s="49" t="str">
        <f t="shared" ref="DI4:DI7" si="57">IF(DH4=0,"",DH4)</f>
        <v/>
      </c>
      <c r="DJ4" s="49" t="str">
        <f>IF(OR(DI4="",COUNTIF(DI4:DI7,DI4)=1),"",$BX4)</f>
        <v/>
      </c>
      <c r="DK4" s="49" t="str">
        <f>IF(DI4="","",IF(COUNTIF(DI4:DI7,DI4)=1,DI4,DI4+RANK(DJ4,DJ4:DJ7,0)-1))</f>
        <v/>
      </c>
      <c r="DL4" s="49" t="str">
        <f>IF(OR(DK4="",COUNTIF(DK4:DK7,DK4)=1),"",$BV4)</f>
        <v/>
      </c>
      <c r="DM4" s="49" t="str">
        <f>IF(DI4="","",IF(COUNTIF(DK4:DK7,DK4)=1,DK4,DK4+RANK(DL4,DL4:DL7,0)-1))</f>
        <v/>
      </c>
      <c r="DN4" s="49" t="str">
        <f>IF(OR(DM4="",COUNTIF(DM4:DM7,DM4)=1),"",$BS4)</f>
        <v/>
      </c>
      <c r="DO4" s="49" t="str">
        <f>IF(DI4="","",IF(COUNTIF(DM4:DM7,DM4)=1,DM4,DM4+RANK(DN4,DN4:DN7,0)-1))</f>
        <v/>
      </c>
      <c r="DP4" s="49">
        <f>IF(CX4&gt;0,CE2+RANK(DO4,DO4:DO7,1),)</f>
        <v>0</v>
      </c>
      <c r="DQ4" s="14"/>
      <c r="DR4" s="49">
        <f t="shared" ref="DR4:DR7" si="58">IF(CA4=3,BR4,)</f>
        <v>0</v>
      </c>
      <c r="DS4" s="49">
        <f t="shared" ref="DS4:DS7" si="59">(SUMIF($AD$4:$AD$108,BR4,$BD$4:$BD$108)+SUMIF($AF$4:$AF$108,BR4,$BE$4:$BE$108))</f>
        <v>0</v>
      </c>
      <c r="DT4" s="49">
        <f t="shared" ref="DT4:DT7" si="60">(SUMIF($AD$4:$AD$108,BR4,$BF$4:$BF$108)+SUMIF($AF$4:$AF$108,BR4,$BG$4:$BG$108))</f>
        <v>0</v>
      </c>
      <c r="DU4" s="49">
        <f t="shared" ref="DU4:DU7" si="61">(SUMIF($AD$4:$AD$108,BR4,$BH$4:$BH$108)+SUMIF($AF$4:$AF$108,BR4,$BI$4:$BI$108))</f>
        <v>0</v>
      </c>
      <c r="DV4" s="49">
        <f t="shared" ref="DV4:DV7" si="62">IFERROR(DS4*3+DT4*1,0)</f>
        <v>0</v>
      </c>
      <c r="DW4" s="49" t="str">
        <f t="shared" ref="DW4:DW7" si="63">BZ4</f>
        <v>A</v>
      </c>
      <c r="DX4" s="49">
        <f>IF(DR4&gt;0,RANK(DV4,DV4:DV7)+CE2+CY2,)</f>
        <v>0</v>
      </c>
      <c r="DY4" s="49">
        <f>IF(AND(DR4&gt;0,COUNTIF(DX4:DX7,DX4)&gt;1),SUMIFS($AG$4:$AG$108,$AD$4:$AD$108,$BR4,$K$4:$K$108,3)+SUMIFS($AI$4:$AI$108,$AF$4:$AF$108,$BR4,$K$4:$K$108,3)-SUMIFS($AI$4:$AI$108,$AD$4:$AD$108,$BR4,$K$4:$K$108,3)-SUMIFS($AG$4:$AG$108,$AF$4:$AF$108,$BR4,$K$4:$K$108,3),)</f>
        <v>0</v>
      </c>
      <c r="DZ4" s="49">
        <f>IF(AND(DR4&gt;0,COUNTIF(DX4:DX7,DX4)&gt;1),DX4+RANK(DY4,DY4:DY7)-1,DX4)</f>
        <v>0</v>
      </c>
      <c r="EA4" s="49">
        <f>IF(AND(DR4&gt;0,COUNTIF(DZ4:DZ7,DZ4)&gt;1),SUMIFS($AG$4:$AG$108,$AD$4:$AD$108,$BR4,$K$4:$K$108,3)+SUMIFS($AI$4:$AI$108,$AF$4:$AF$108,$BR4,$K$4:$K$108,3),)</f>
        <v>0</v>
      </c>
      <c r="EB4" s="49">
        <f>IF(AND(DR4&gt;0,COUNTIF(DZ4:DZ7,DZ4)&gt;1),DZ4+RANK(EA4,EA4:EA7)-1,DZ4)</f>
        <v>0</v>
      </c>
      <c r="EC4" s="49" t="str">
        <f t="shared" ref="EC4:EC7" si="64">IF(EB4=0,"",EB4)</f>
        <v/>
      </c>
      <c r="ED4" s="49" t="str">
        <f>IF(OR(EC4="",COUNTIF(EC4:EC7,EC4)=1),"",$BX4)</f>
        <v/>
      </c>
      <c r="EE4" s="49" t="str">
        <f>IF(EC4="","",IF(COUNTIF(EC4:EC7,EC4)=1,EC4,EC4+RANK(ED4,ED4:ED7,0)-1))</f>
        <v/>
      </c>
      <c r="EF4" s="49" t="str">
        <f>IF(OR(EE4="",COUNTIF(EE4:EE7,EE4)=1),"",$BV4)</f>
        <v/>
      </c>
      <c r="EG4" s="49" t="str">
        <f>IF(EC4="","",IF(COUNTIF(EE4:EE7,EE4)=1,EE4,EE4+RANK(EF4,EF4:EF7,0)-1))</f>
        <v/>
      </c>
      <c r="EH4" s="49" t="str">
        <f>IF(OR(EG4="",COUNTIF(EG4:EG7,EG4)=1),"",$BS4)</f>
        <v/>
      </c>
      <c r="EI4" s="49" t="str">
        <f>IF(EC4="","",IF(COUNTIF(EG4:EG7,EG4)=1,EG4,EG4+RANK(EH4,EH4:EH7,0)-1))</f>
        <v/>
      </c>
      <c r="EJ4" s="49">
        <f>IF(DR4&gt;0,CE2+CY2+RANK(EI4,EI4:EI7,1),)</f>
        <v>0</v>
      </c>
      <c r="EK4" s="14"/>
      <c r="EL4" s="49">
        <f t="shared" ref="EL4:EL7" si="65">IF(CA4=4,BR4,)</f>
        <v>0</v>
      </c>
      <c r="EM4" s="49">
        <f t="shared" ref="EM4:EM7" si="66">(SUMIF($AD$4:$AD$108,$BR4,$BJ$4:$BJ$108)+SUMIF($AF$4:$AF$108,$BR4,$BK$4:$BK$108))</f>
        <v>0</v>
      </c>
      <c r="EN4" s="49">
        <f t="shared" ref="EN4:EN7" si="67">(SUMIF($AD$4:$AD$108,$BR4,$BL$4:$BL$108)+SUMIF($AF$4:$AF$108,$BR4,$BM$4:$BM$108))</f>
        <v>0</v>
      </c>
      <c r="EO4" s="49">
        <f t="shared" ref="EO4:EO7" si="68">(SUMIF($AD$4:$AD$108,$BR4,$BN$4:$BN$108)+SUMIF($AF$4:$AF$108,$BR4,$BO$4:$BO$108))</f>
        <v>0</v>
      </c>
      <c r="EP4" s="49">
        <f t="shared" ref="EP4:EP7" si="69">IFERROR(EM4*3+EN4*1,0)</f>
        <v>0</v>
      </c>
      <c r="EQ4" s="49" t="str">
        <f t="shared" ref="EQ4:EQ7" si="70">$BZ4</f>
        <v>A</v>
      </c>
      <c r="ER4" s="49">
        <f>IF(EL4&gt;0,RANK(EP4,EP4:EP7)+CE2+CY2+DS2,)</f>
        <v>0</v>
      </c>
      <c r="ES4" s="49">
        <f>IF(AND(EL4&gt;0,COUNTIF(ER4:ER7,ER4)&gt;1),SUMIFS($AG$4:$AG$108,$AD$4:$AD$108,$BR4,$K$4:$K$108,4)+SUMIFS($AI$4:$AI$108,$AF$4:$AF$108,$BR4,$K$4:$K$108,4)-SUMIFS($AI$4:$AI$108,$AD$4:$AD$108,$BR4,$K$4:$K$108,4)-SUMIFS($AG$4:$AG$108,$AF$4:$AF$108,$BR4,$K$4:$K$108,4),)</f>
        <v>0</v>
      </c>
      <c r="ET4" s="49">
        <f>IF(AND(EL4&gt;0,COUNTIF(ER4:ER7,ER4)&gt;1),ER4+RANK(ES4,ES4:ES7)-1,ER4)</f>
        <v>0</v>
      </c>
      <c r="EU4" s="49">
        <f t="shared" ref="EU4:EU7" si="71">IF(AND(EL4&gt;0,COUNTIF(ET4:ET7,ET4)&gt;1),SUMIFS($AG$4:$AG$108,$AD$4:$AD$108,$BR4,$K$4:$K$108,4)+SUMIFS($AI$4:$AI$108,$AF$4:$AF$108,$BR4,$K$4:$K$108,4),)</f>
        <v>0</v>
      </c>
      <c r="EV4" s="49">
        <f>IF(AND(EL4&gt;0,COUNTIF(ET4:ET7,ET4)&gt;1),ET4+RANK(EU4,EU4:EU7)-1,ET4)</f>
        <v>0</v>
      </c>
      <c r="EW4" s="49" t="str">
        <f t="shared" ref="EW4:EW7" si="72">IF(EV4=0,"",EV4)</f>
        <v/>
      </c>
      <c r="EX4" s="49" t="str">
        <f>IF(OR(EW4="",COUNTIF(EW4:EW7,EW4)=1),"",$BX4)</f>
        <v/>
      </c>
      <c r="EY4" s="49" t="str">
        <f>IF(EW4="","",IF(COUNTIF(EW4:EW7,EW4)=1,EW4,EW4+RANK(EX4,EX4:EX7,0)-1))</f>
        <v/>
      </c>
      <c r="EZ4" s="49" t="str">
        <f>IF(OR(EY4="",COUNTIF(EY4:EY7,EY4)=1),"",$BV4)</f>
        <v/>
      </c>
      <c r="FA4" s="49" t="str">
        <f>IF(EW4="","",IF(COUNTIF(EY4:EY7,EY4)=1,EY4,EY4+RANK(EZ4,EZ4:EZ7,0)-1))</f>
        <v/>
      </c>
      <c r="FB4" s="49" t="str">
        <f>IF(OR(FA4="",COUNTIF(FA4:FA7,FA4)=1),"",$BS4)</f>
        <v/>
      </c>
      <c r="FC4" s="49" t="str">
        <f>IF(EW4="","",IF(COUNTIF(FA4:FA7,FA4)=1,FA4,FA4+RANK(FB4,FB4:FB7,0)-1))</f>
        <v/>
      </c>
      <c r="FD4" s="49">
        <f>IF(EL4&gt;0,CE2+CY2+DS2+RANK(FC4,FC4:FC7,1),)</f>
        <v>0</v>
      </c>
      <c r="FE4" s="14"/>
      <c r="FF4" s="49">
        <f>IFERROR(VLOOKUP(FH4,CD3:CV7,19,FALSE),IFERROR(VLOOKUP(FH4,CX3:DP7,19,FALSE),IFERROR(VLOOKUP(FH4,DR3:EJ7,19,FALSE),VLOOKUP(FH4,EL3:FD7,19,FALSE))))</f>
        <v>1</v>
      </c>
      <c r="FG4" s="49">
        <f>RANK(FF4,FF4:FF7,1)+COUNTIF(FF4,FF4)-1</f>
        <v>1</v>
      </c>
      <c r="FH4" s="14" t="str">
        <f t="shared" ref="FH4:FH7" si="73">BR4</f>
        <v>Mexiko</v>
      </c>
      <c r="FI4" s="42"/>
      <c r="FJ4" s="42"/>
      <c r="FK4" s="23" t="s">
        <v>145</v>
      </c>
      <c r="FL4" s="100" t="str">
        <f>M6</f>
        <v>Sydkorea</v>
      </c>
      <c r="FM4" s="101">
        <f t="shared" ref="FM4:FM15" si="74">RANK($FN4,$FN$4:$FN$15,1)+COUNTIF($FN4:$FN$15,$FN4)-1</f>
        <v>11</v>
      </c>
      <c r="FN4" s="101">
        <f t="shared" ref="FN4:FN15" si="75">FQ4+FP4+FO4</f>
        <v>10</v>
      </c>
      <c r="FO4" s="101">
        <f t="array" ref="FO4">SUMPRODUCT(($FR$4:$FR$15=FR4)*($FS$4:$FS$15=FS4)*($FT$4:$FT$15&gt;FT4))</f>
        <v>0</v>
      </c>
      <c r="FP4" s="91">
        <f t="array" ref="FP4">SUMPRODUCT(($FR$4:$FR$15=FR4)*($FS$4:$FS$15&gt;FS4))</f>
        <v>0</v>
      </c>
      <c r="FQ4" s="101">
        <f t="shared" ref="FQ4:FQ15" si="76">RANK(FR4,$FR$4:$FR$15)</f>
        <v>10</v>
      </c>
      <c r="FR4" s="102">
        <f>T6</f>
        <v>2</v>
      </c>
      <c r="FS4" s="102">
        <f>S6</f>
        <v>-1</v>
      </c>
      <c r="FT4" s="102">
        <f>Q6</f>
        <v>6</v>
      </c>
      <c r="FU4" s="102" t="str">
        <f t="shared" ref="FU4:FU15" si="77">FK4</f>
        <v>A</v>
      </c>
      <c r="FV4" s="101">
        <f t="shared" ref="FV4:FV15" si="78">IF(FM4&lt;9,FU4,)</f>
        <v>0</v>
      </c>
      <c r="FW4" s="42"/>
      <c r="FX4" s="44">
        <v>2</v>
      </c>
      <c r="FY4" s="44" t="str">
        <f t="shared" ref="FY4:FY258" si="79">FZ4&amp;GA4&amp;GB4&amp;GC4&amp;GD4&amp;GE4&amp;GF4&amp;GG4</f>
        <v>EJIFHGLK</v>
      </c>
      <c r="FZ4" s="44" t="s">
        <v>148</v>
      </c>
      <c r="GA4" s="44" t="s">
        <v>159</v>
      </c>
      <c r="GB4" s="44" t="s">
        <v>150</v>
      </c>
      <c r="GC4" s="44" t="s">
        <v>109</v>
      </c>
      <c r="GD4" s="44" t="s">
        <v>160</v>
      </c>
      <c r="GE4" s="44" t="s">
        <v>149</v>
      </c>
      <c r="GF4" s="44" t="s">
        <v>152</v>
      </c>
      <c r="GG4" s="44" t="s">
        <v>151</v>
      </c>
      <c r="GH4" s="100" t="str">
        <f t="shared" ref="GH4:GO4" si="80">VLOOKUP(FZ4,$FK$3:$FL$15,2,FALSE)</f>
        <v>Elfenbenskusten</v>
      </c>
      <c r="GI4" s="100" t="str">
        <f t="shared" si="80"/>
        <v>Argentina</v>
      </c>
      <c r="GJ4" s="100" t="str">
        <f t="shared" si="80"/>
        <v>Senegal</v>
      </c>
      <c r="GK4" s="100" t="str">
        <f t="shared" si="80"/>
        <v>Sverige</v>
      </c>
      <c r="GL4" s="100" t="str">
        <f t="shared" si="80"/>
        <v>Uruguay</v>
      </c>
      <c r="GM4" s="100" t="str">
        <f t="shared" si="80"/>
        <v>Iran</v>
      </c>
      <c r="GN4" s="100" t="str">
        <f t="shared" si="80"/>
        <v>England</v>
      </c>
      <c r="GO4" s="100" t="str">
        <f t="shared" si="80"/>
        <v>Portugal</v>
      </c>
      <c r="GP4" s="42" t="str">
        <f t="shared" ref="GP4:GP258" si="81">IFERROR(IF(AND(VLOOKUP(FZ4,$FV$4:$FV$15,1,FALSE)=FZ4,VLOOKUP(GA4,$FV$4:$FV$15,1,FALSE)=GA4,VLOOKUP(GB4,$FV$4:$FV$15,1,FALSE)=GB4,VLOOKUP(GC4,$FV$4:$FV$15,1,FALSE)=GC4,VLOOKUP(GD4,$FV$4:$FV$15,1,FALSE)=GD4,VLOOKUP(GE4,$FV$4:$FV$15,1,FALSE)=GE4,VLOOKUP(GF4,$FV$4:$FV$15,1,FALSE)=GF4,VLOOKUP(GG4,$FV$4:$FV$15,1,FALSE)=GG4),FX4,""),"")</f>
        <v/>
      </c>
      <c r="GQ4" s="42"/>
      <c r="GR4" s="42"/>
      <c r="GS4" s="42"/>
      <c r="GT4" s="42"/>
      <c r="GU4" s="42"/>
      <c r="GV4" s="44"/>
      <c r="GW4" s="42"/>
      <c r="GX4" s="85">
        <v>1</v>
      </c>
      <c r="GY4" s="96"/>
      <c r="GZ4" s="96"/>
      <c r="HA4" s="103"/>
      <c r="HB4" s="42"/>
      <c r="HC4" s="42"/>
      <c r="HD4" s="42"/>
      <c r="HE4" s="42"/>
    </row>
    <row r="5" spans="1:213" ht="14.25" customHeight="1" x14ac:dyDescent="0.35">
      <c r="A5" s="42"/>
      <c r="B5" s="85">
        <v>2</v>
      </c>
      <c r="C5" s="86">
        <v>46185</v>
      </c>
      <c r="D5" s="87" t="s">
        <v>161</v>
      </c>
      <c r="E5" s="88" t="s">
        <v>157</v>
      </c>
      <c r="F5" s="89" t="s">
        <v>162</v>
      </c>
      <c r="G5" s="90">
        <v>1</v>
      </c>
      <c r="H5" s="85" t="s">
        <v>157</v>
      </c>
      <c r="I5" s="90">
        <v>1</v>
      </c>
      <c r="J5" s="85" t="str">
        <f t="shared" si="0"/>
        <v>X</v>
      </c>
      <c r="K5" s="49" t="str">
        <f t="shared" si="1"/>
        <v>-</v>
      </c>
      <c r="L5" s="44">
        <v>2</v>
      </c>
      <c r="M5" s="104" t="str">
        <f>VLOOKUP(L5,FG4:FH7,2,FALSE)</f>
        <v>Czechia</v>
      </c>
      <c r="N5" s="105">
        <f t="shared" ref="N5:N7" si="82">VLOOKUP(M5,$BR$4:$BY$7,2,FALSE)</f>
        <v>1</v>
      </c>
      <c r="O5" s="105">
        <f>VLOOKUP($M$5,$BR$4:$BY$7,3,FALSE)</f>
        <v>2</v>
      </c>
      <c r="P5" s="105">
        <f>VLOOKUP($M$5,$BR$4:$BY$7,4,FALSE)</f>
        <v>0</v>
      </c>
      <c r="Q5" s="105">
        <f>VLOOKUP($M$5,$BR$4:$BY$7,5,FALSE)</f>
        <v>7</v>
      </c>
      <c r="R5" s="105">
        <f>VLOOKUP($M$5,$BR$4:$BY$7,6,FALSE)</f>
        <v>6</v>
      </c>
      <c r="S5" s="105">
        <f>VLOOKUP($M$5,$BR$4:$BY$7,7,FALSE)</f>
        <v>1</v>
      </c>
      <c r="T5" s="106">
        <f>VLOOKUP($M$5,$BR$4:$BY$7,8,FALSE)</f>
        <v>5</v>
      </c>
      <c r="U5" s="42"/>
      <c r="V5" s="96" t="s">
        <v>43</v>
      </c>
      <c r="W5" s="213"/>
      <c r="X5" s="187"/>
      <c r="Y5" s="187"/>
      <c r="Z5" s="192"/>
      <c r="AA5" s="97"/>
      <c r="AB5" s="42"/>
      <c r="AC5" s="98">
        <f t="shared" ref="AC5:AF5" si="83">C5</f>
        <v>46185</v>
      </c>
      <c r="AD5" s="98" t="str">
        <f t="shared" si="83"/>
        <v>Sydkorea</v>
      </c>
      <c r="AE5" s="98" t="str">
        <f t="shared" si="83"/>
        <v>-</v>
      </c>
      <c r="AF5" s="98" t="str">
        <f t="shared" si="83"/>
        <v>Czechia</v>
      </c>
      <c r="AG5" s="90">
        <f t="shared" si="3"/>
        <v>1</v>
      </c>
      <c r="AH5" s="85" t="str">
        <f t="shared" si="4"/>
        <v>-</v>
      </c>
      <c r="AI5" s="90">
        <f t="shared" si="5"/>
        <v>1</v>
      </c>
      <c r="AJ5" s="85" t="str">
        <f t="shared" si="6"/>
        <v>X</v>
      </c>
      <c r="AK5" s="91"/>
      <c r="AL5" s="49">
        <f t="shared" si="7"/>
        <v>0</v>
      </c>
      <c r="AM5" s="49">
        <f t="shared" si="8"/>
        <v>0</v>
      </c>
      <c r="AN5" s="49">
        <f t="shared" si="9"/>
        <v>1</v>
      </c>
      <c r="AO5" s="49">
        <f t="shared" si="10"/>
        <v>1</v>
      </c>
      <c r="AP5" s="49">
        <f t="shared" si="11"/>
        <v>0</v>
      </c>
      <c r="AQ5" s="49">
        <f t="shared" si="12"/>
        <v>0</v>
      </c>
      <c r="AR5" s="49">
        <f t="shared" si="13"/>
        <v>0</v>
      </c>
      <c r="AS5" s="49">
        <f t="shared" si="14"/>
        <v>0</v>
      </c>
      <c r="AT5" s="49">
        <f t="shared" si="15"/>
        <v>0</v>
      </c>
      <c r="AU5" s="49">
        <f t="shared" si="16"/>
        <v>0</v>
      </c>
      <c r="AV5" s="49">
        <f t="shared" si="17"/>
        <v>0</v>
      </c>
      <c r="AW5" s="49">
        <f t="shared" si="18"/>
        <v>0</v>
      </c>
      <c r="AX5" s="49">
        <f t="shared" si="19"/>
        <v>0</v>
      </c>
      <c r="AY5" s="49">
        <f t="shared" si="20"/>
        <v>0</v>
      </c>
      <c r="AZ5" s="49">
        <f t="shared" si="21"/>
        <v>0</v>
      </c>
      <c r="BA5" s="49">
        <f t="shared" si="22"/>
        <v>0</v>
      </c>
      <c r="BB5" s="49">
        <f t="shared" si="23"/>
        <v>0</v>
      </c>
      <c r="BC5" s="49">
        <f t="shared" si="24"/>
        <v>0</v>
      </c>
      <c r="BD5" s="49">
        <f t="shared" si="25"/>
        <v>0</v>
      </c>
      <c r="BE5" s="49">
        <f t="shared" si="26"/>
        <v>0</v>
      </c>
      <c r="BF5" s="49">
        <f t="shared" si="27"/>
        <v>0</v>
      </c>
      <c r="BG5" s="49">
        <f t="shared" si="28"/>
        <v>0</v>
      </c>
      <c r="BH5" s="49">
        <f t="shared" si="29"/>
        <v>0</v>
      </c>
      <c r="BI5" s="49">
        <f t="shared" si="30"/>
        <v>0</v>
      </c>
      <c r="BJ5" s="49">
        <f t="shared" si="31"/>
        <v>0</v>
      </c>
      <c r="BK5" s="49">
        <f t="shared" si="32"/>
        <v>0</v>
      </c>
      <c r="BL5" s="49">
        <f t="shared" si="33"/>
        <v>0</v>
      </c>
      <c r="BM5" s="49">
        <f t="shared" si="34"/>
        <v>0</v>
      </c>
      <c r="BN5" s="49">
        <f t="shared" si="35"/>
        <v>0</v>
      </c>
      <c r="BO5" s="49">
        <f t="shared" si="36"/>
        <v>0</v>
      </c>
      <c r="BP5" s="14"/>
      <c r="BQ5" s="14"/>
      <c r="BR5" s="14" t="s">
        <v>158</v>
      </c>
      <c r="BS5" s="49">
        <f t="shared" si="37"/>
        <v>0</v>
      </c>
      <c r="BT5" s="49">
        <f t="shared" si="38"/>
        <v>1</v>
      </c>
      <c r="BU5" s="49">
        <f t="shared" si="39"/>
        <v>2</v>
      </c>
      <c r="BV5" s="49">
        <f t="shared" si="40"/>
        <v>7</v>
      </c>
      <c r="BW5" s="49">
        <f t="shared" si="41"/>
        <v>9</v>
      </c>
      <c r="BX5" s="49">
        <f t="shared" si="42"/>
        <v>-2</v>
      </c>
      <c r="BY5" s="49">
        <f t="shared" si="43"/>
        <v>1</v>
      </c>
      <c r="BZ5" s="49" t="s">
        <v>145</v>
      </c>
      <c r="CA5" s="99">
        <f>RANK(BY5,BY4:BY7)</f>
        <v>4</v>
      </c>
      <c r="CB5" s="49">
        <f>SUMPRODUCT((BY4:BY7=BY5)*(BX4:BX7&gt;BX5))</f>
        <v>0</v>
      </c>
      <c r="CC5" s="14"/>
      <c r="CD5" s="14">
        <f t="shared" si="44"/>
        <v>0</v>
      </c>
      <c r="CE5" s="49">
        <f t="shared" si="45"/>
        <v>0</v>
      </c>
      <c r="CF5" s="49">
        <f t="shared" si="46"/>
        <v>0</v>
      </c>
      <c r="CG5" s="49">
        <f t="shared" si="47"/>
        <v>0</v>
      </c>
      <c r="CH5" s="49">
        <f t="shared" si="48"/>
        <v>0</v>
      </c>
      <c r="CI5" s="49" t="str">
        <f t="shared" si="49"/>
        <v>A</v>
      </c>
      <c r="CJ5" s="49">
        <f>IF(CD5&gt;0,RANK(CH5,CH4:CH7),)</f>
        <v>0</v>
      </c>
      <c r="CK5" s="49">
        <f>IF(AND(CD5&gt;0,COUNTIF(CJ4:CJ7,CJ5)&gt;1),SUMIFS($AG$4:$AG$108,$AD$4:$AD$108,$BR5,$K$4:$K$108,1)+SUMIFS($AI$4:$AI$108,$AF$4:$AF$108,$BR5,$K$4:$K$108,1)-SUMIFS($AI$4:$AI$108,$AD$4:$AD$108,$BR5,$K$4:$K$108,1)-SUMIFS($AG$4:$AG$108,$AF$4:$AF$108,$BR5,$K$4:$K$108,1),)</f>
        <v>0</v>
      </c>
      <c r="CL5" s="49">
        <f>IF(AND(CD5&gt;0,COUNTIF(CJ4:CJ7,CJ5)&gt;1),CJ5+RANK(CK5,CK4:CK7)-1,CJ5)</f>
        <v>0</v>
      </c>
      <c r="CM5" s="49">
        <f>IF(AND(CD5&gt;0,COUNTIF(CL4:CL7,CL5)&gt;1),SUMIFS($AG$4:$AG$108,$AD$4:$AD$108,$BR5,$K$4:$K$108,1)+SUMIFS($AI$4:$AI$108,$AF$4:$AF$108,$BR5,$K$4:$K$108,1),)</f>
        <v>0</v>
      </c>
      <c r="CN5" s="49">
        <f>IF(AND(CD5&gt;0,COUNTIF(CL4:CL7,CL5)&gt;1),CL5+RANK(CM5,CM4:CM7)-1,CL5)</f>
        <v>0</v>
      </c>
      <c r="CO5" s="49" t="str">
        <f t="shared" si="50"/>
        <v/>
      </c>
      <c r="CP5" s="49" t="str">
        <f>IF(OR(CO5="",COUNTIF(CO4:CO7,CO5)=1),"",$BX5)</f>
        <v/>
      </c>
      <c r="CQ5" s="49" t="str">
        <f>IF(CO5="","",IF(COUNTIF(CO4:CO7,CO5)=1,CO5,CO5+RANK(CP5,CP4:CP7,0)-1))</f>
        <v/>
      </c>
      <c r="CR5" s="49" t="str">
        <f>IF(OR(CQ5="",COUNTIF(CQ4:CQ7,CQ5)=1),"",$BV5)</f>
        <v/>
      </c>
      <c r="CS5" s="49" t="str">
        <f>IF(CO5="","",IF(COUNTIF(CQ4:CQ7,CQ5)=1,CQ5,CQ5+RANK(CR5,CR4:CR7,0)-1))</f>
        <v/>
      </c>
      <c r="CT5" s="49" t="str">
        <f>IF(OR(CS5="",COUNTIF(CS4:CS7,CS5)=1),"",$BS5)</f>
        <v/>
      </c>
      <c r="CU5" s="49" t="str">
        <f>IF(CO5="","",IF(COUNTIF(CS4:CS7,CS5)=1,CS5,CS5+RANK(CT5,CT4:CT7,0)-1))</f>
        <v/>
      </c>
      <c r="CV5" s="49">
        <f>IF(CD5&gt;0,BK2+RANK(CU5,CU4:CU7,1),)</f>
        <v>0</v>
      </c>
      <c r="CW5" s="14"/>
      <c r="CX5" s="14">
        <f t="shared" si="51"/>
        <v>0</v>
      </c>
      <c r="CY5" s="49">
        <f t="shared" si="52"/>
        <v>0</v>
      </c>
      <c r="CZ5" s="49">
        <f t="shared" si="53"/>
        <v>0</v>
      </c>
      <c r="DA5" s="49">
        <f t="shared" si="54"/>
        <v>0</v>
      </c>
      <c r="DB5" s="49">
        <f t="shared" si="55"/>
        <v>0</v>
      </c>
      <c r="DC5" s="49" t="str">
        <f t="shared" si="56"/>
        <v>A</v>
      </c>
      <c r="DD5" s="49">
        <f>IF(CX5&gt;0,RANK(DB5,DB4:DB7)+CE2,)</f>
        <v>0</v>
      </c>
      <c r="DE5" s="49">
        <f>IF(AND(CX5&gt;0,COUNTIF(DD4:DD7,DD5)&gt;1),SUMIFS($AG$4:$AG$108,$AD$4:$AD$108,$BR5,$K$4:$K$108,2)+SUMIFS($AI$4:$AI$108,$AF$4:$AF108,$BR5,$K$4:$K$108,2)-SUMIFS($AI$4:$AI$108,$AD$4:$AD$108,$BR5,$K$4:$K$108,2)-SUMIFS($AG$4:$AG$108,$AF$4:$AF$108,$BR5,$K$4:$K$108,2),)</f>
        <v>0</v>
      </c>
      <c r="DF5" s="49">
        <f>IF(AND(CX5&gt;0,COUNTIF(DD4:DD7,DD5)&gt;1),DD5+RANK(DE5,DE4:DE7)-1,DD5)</f>
        <v>0</v>
      </c>
      <c r="DG5" s="49">
        <f>IF(AND(CX5&gt;0,COUNTIF(DF4:DF7,DF5)&gt;1),SUMIFS($AG$4:$AG$108,$AD$4:$AD$108,$BR5,$K$4:$K$108,2)+SUMIFS($AI$4:$AI$108,$AF$4:$AF$108,$BR5,$K$4:$K$108,2),)</f>
        <v>0</v>
      </c>
      <c r="DH5" s="49">
        <f>IF(AND(CX5&gt;0,COUNTIF(DF4:DF7,DF5)&gt;1),DF5+RANK(DG5,DG4:DG7)-1,DF5)</f>
        <v>0</v>
      </c>
      <c r="DI5" s="49" t="str">
        <f t="shared" si="57"/>
        <v/>
      </c>
      <c r="DJ5" s="49" t="str">
        <f>IF(OR(DI5="",COUNTIF(DI4:DI7,DI5)=1),"",$BX5)</f>
        <v/>
      </c>
      <c r="DK5" s="49" t="str">
        <f>IF(DI5="","",IF(COUNTIF(DI4:DI7,DI5)=1,DI5,DI5+RANK(DJ5,DJ4:DJ7,0)-1))</f>
        <v/>
      </c>
      <c r="DL5" s="49" t="str">
        <f>IF(OR(DK5="",COUNTIF(DK4:DK7,DK5)=1),"",$BV5)</f>
        <v/>
      </c>
      <c r="DM5" s="49" t="str">
        <f>IF(DI5="","",IF(COUNTIF(DK4:DK7,DK5)=1,DK5,DK5+RANK(DL5,DL4:DL7,0)-1))</f>
        <v/>
      </c>
      <c r="DN5" s="49" t="str">
        <f>IF(OR(DM5="",COUNTIF(DM4:DM7,DM5)=1),"",$BS5)</f>
        <v/>
      </c>
      <c r="DO5" s="49" t="str">
        <f>IF(DI5="","",IF(COUNTIF(DM4:DM7,DM5)=1,DM5,DM5+RANK(DN5,DN4:DN7,0)-1))</f>
        <v/>
      </c>
      <c r="DP5" s="49">
        <f>IF(CX5&gt;0,CE2+RANK(DO5,DO4:DO7,1),)</f>
        <v>0</v>
      </c>
      <c r="DQ5" s="14"/>
      <c r="DR5" s="49">
        <f t="shared" si="58"/>
        <v>0</v>
      </c>
      <c r="DS5" s="49">
        <f t="shared" si="59"/>
        <v>0</v>
      </c>
      <c r="DT5" s="49">
        <f t="shared" si="60"/>
        <v>0</v>
      </c>
      <c r="DU5" s="49">
        <f t="shared" si="61"/>
        <v>0</v>
      </c>
      <c r="DV5" s="49">
        <f t="shared" si="62"/>
        <v>0</v>
      </c>
      <c r="DW5" s="49" t="str">
        <f t="shared" si="63"/>
        <v>A</v>
      </c>
      <c r="DX5" s="49">
        <f>IF(DR5&gt;0,RANK(DV5,DV4:DV7)+CE2+CY2,)</f>
        <v>0</v>
      </c>
      <c r="DY5" s="49">
        <f>IF(AND(DR5&gt;0,COUNTIF(DX4:DX7,DX5)&gt;1),SUMIFS($AG$4:$AG$108,$AD$4:$AD$108,$BR5,$K$4:$K$108,3)+SUMIFS($AI$4:$AI$108,$AF$4:$AF$108,$BR5,$K$4:$K$108,3)-SUMIFS($AI$4:$AI$108,$AD$4:$AD$108,$BR5,$K$4:$K$108,3)-SUMIFS($AG$4:$AG$108,$AF$4:$AF$108,$BR5,$K$4:$K$108,3),)</f>
        <v>0</v>
      </c>
      <c r="DZ5" s="49">
        <f>IF(AND(DR5&gt;0,COUNTIF(DX4:DX7,DX5)&gt;1),DX5+RANK(DY5,DY4:DY7)-1,DX5)</f>
        <v>0</v>
      </c>
      <c r="EA5" s="49">
        <f>IF(AND(DR5&gt;0,COUNTIF(DZ4:DZ7,DZ5)&gt;1),SUMIFS($AG$4:$AG$108,$AD$4:$AD$108,$BR5,$K$4:$K$108,3)+SUMIFS($AI$4:$AI$108,$AF$4:$AF$108,$BR5,$K$4:$K$108,3),)</f>
        <v>0</v>
      </c>
      <c r="EB5" s="49">
        <f>IF(AND(DR5&gt;0,COUNTIF(DZ4:DZ7,DZ5)&gt;1),DZ5+RANK(EA5,EA4:EA7)-1,DZ5)</f>
        <v>0</v>
      </c>
      <c r="EC5" s="49" t="str">
        <f t="shared" si="64"/>
        <v/>
      </c>
      <c r="ED5" s="49" t="str">
        <f>IF(OR(EC5="",COUNTIF(EC4:EC7,EC5)=1),"",$BX5)</f>
        <v/>
      </c>
      <c r="EE5" s="49" t="str">
        <f>IF(EC5="","",IF(COUNTIF(EC4:EC7,EC5)=1,EC5,EC5+RANK(ED5,ED4:ED7,0)-1))</f>
        <v/>
      </c>
      <c r="EF5" s="49" t="str">
        <f>IF(OR(EE5="",COUNTIF(EE4:EE7,EE5)=1),"",$BV5)</f>
        <v/>
      </c>
      <c r="EG5" s="49" t="str">
        <f>IF(EC5="","",IF(COUNTIF(EE4:EE7,EE5)=1,EE5,EE5+RANK(EF5,EF4:EF7,0)-1))</f>
        <v/>
      </c>
      <c r="EH5" s="49" t="str">
        <f>IF(OR(EG5="",COUNTIF(EG4:EG7,EG5)=1),"",$BS5)</f>
        <v/>
      </c>
      <c r="EI5" s="49" t="str">
        <f>IF(EC5="","",IF(COUNTIF(EG4:EG7,EG5)=1,EG5,EG5+RANK(EH5,EH4:EH7,0)-1))</f>
        <v/>
      </c>
      <c r="EJ5" s="49">
        <f>IF(DR5&gt;0,CE2+CY2+RANK(EI5,EI4:EI7,1),)</f>
        <v>0</v>
      </c>
      <c r="EK5" s="14"/>
      <c r="EL5" s="49" t="str">
        <f t="shared" si="65"/>
        <v>Sydafrika</v>
      </c>
      <c r="EM5" s="49">
        <f t="shared" si="66"/>
        <v>0</v>
      </c>
      <c r="EN5" s="49">
        <f t="shared" si="67"/>
        <v>0</v>
      </c>
      <c r="EO5" s="49">
        <f t="shared" si="68"/>
        <v>0</v>
      </c>
      <c r="EP5" s="49">
        <f t="shared" si="69"/>
        <v>0</v>
      </c>
      <c r="EQ5" s="49" t="str">
        <f t="shared" si="70"/>
        <v>A</v>
      </c>
      <c r="ER5" s="49">
        <f>IF(EL5&gt;0,RANK(EP5,EP4:EP7)+CE2+CY2+DS2,)</f>
        <v>4</v>
      </c>
      <c r="ES5" s="49">
        <f>IF(AND(EL5&gt;0,COUNTIF(ER4:ER7,ER5)&gt;1),SUMIFS($AG$4:$AG$108,$AD$4:$AD$108,$BR5,$K$4:$K$108,4)+SUMIFS($AI$4:$AI$108,$AF$4:$AF$108,$BR5,$K$4:$K$108,4)-SUMIFS($AI$4:$AI$108,$AD$4:$AD$108,$BR5,$K$4:$K$108,4)-SUMIFS($AG$4:$AG$108,$AF$4:$AF$108,$BR5,$K$4:$K$108,4),)</f>
        <v>0</v>
      </c>
      <c r="ET5" s="49">
        <f>IF(AND(EL5&gt;0,COUNTIF(ER4:ER7,ER5)&gt;1),ER5+RANK(ES5,ES4:ES7)-1,ER5)</f>
        <v>4</v>
      </c>
      <c r="EU5" s="49">
        <f t="shared" si="71"/>
        <v>0</v>
      </c>
      <c r="EV5" s="49">
        <f>IF(AND(EL5&gt;0,COUNTIF(ET4:ET7,ET5)&gt;1),ET5+RANK(EU5,EU4:EU7)-1,ET5)</f>
        <v>4</v>
      </c>
      <c r="EW5" s="49">
        <f t="shared" si="72"/>
        <v>4</v>
      </c>
      <c r="EX5" s="49" t="str">
        <f>IF(OR(EW5="",COUNTIF(EW4:EW7,EW5)=1),"",$BX5)</f>
        <v/>
      </c>
      <c r="EY5" s="49">
        <f>IF(EW5="","",IF(COUNTIF(EW4:EW7,EW5)=1,EW5,EW5+RANK(EX5,EX4:EX7,0)-1))</f>
        <v>4</v>
      </c>
      <c r="EZ5" s="49" t="str">
        <f>IF(OR(EY5="",COUNTIF(EY4:EY7,EY5)=1),"",$BV5)</f>
        <v/>
      </c>
      <c r="FA5" s="49">
        <f>IF(EW5="","",IF(COUNTIF(EY4:EY7,EY5)=1,EY5,EY5+RANK(EZ5,EZ4:EZ7,0)-1))</f>
        <v>4</v>
      </c>
      <c r="FB5" s="49" t="str">
        <f>IF(OR(FA5="",COUNTIF(FA4:FA7,FA5)=1),"",$BS5)</f>
        <v/>
      </c>
      <c r="FC5" s="49">
        <f>IF(EW5="","",IF(COUNTIF(FA4:FA7,FA5)=1,FA5,FA5+RANK(FB5,FB4:FB7,0)-1))</f>
        <v>4</v>
      </c>
      <c r="FD5" s="49">
        <f>IF(EL5&gt;0,CE2+CY2+DS2+RANK(FC5,FC4:FC7,1),)</f>
        <v>4</v>
      </c>
      <c r="FE5" s="14"/>
      <c r="FF5" s="49">
        <f>IFERROR(VLOOKUP(FH5,CD3:CV7,19,FALSE),IFERROR(VLOOKUP(FH5,CX3:DP7,19,FALSE),IFERROR(VLOOKUP(FH5,DR3:EJ7,19,FALSE),VLOOKUP(FH5,EL3:FD7,19,FALSE))))</f>
        <v>4</v>
      </c>
      <c r="FG5" s="49">
        <f>RANK(FF5,FF4:FF7,1)+COUNTIF(FF4:FF5,FF5)-1</f>
        <v>4</v>
      </c>
      <c r="FH5" s="14" t="str">
        <f t="shared" si="73"/>
        <v>Sydafrika</v>
      </c>
      <c r="FI5" s="42"/>
      <c r="FJ5" s="42"/>
      <c r="FK5" s="23" t="s">
        <v>146</v>
      </c>
      <c r="FL5" s="100" t="str">
        <f>M15</f>
        <v>Bosnien-Herzigovina</v>
      </c>
      <c r="FM5" s="101">
        <f t="shared" si="74"/>
        <v>7</v>
      </c>
      <c r="FN5" s="101">
        <f t="shared" si="75"/>
        <v>7</v>
      </c>
      <c r="FO5" s="101">
        <f t="array" ref="FO5">SUMPRODUCT(($FR$4:$FR$15=FR5)*($FS$4:$FS$15=FS5)*($FT$4:$FT$15&gt;FT5))</f>
        <v>0</v>
      </c>
      <c r="FP5" s="91">
        <f t="array" ref="FP5">SUMPRODUCT(($FR$4:$FR$15=FR5)*($FS$4:$FS$15&gt;FS5))</f>
        <v>2</v>
      </c>
      <c r="FQ5" s="101">
        <f t="shared" si="76"/>
        <v>5</v>
      </c>
      <c r="FR5" s="102">
        <f>T15</f>
        <v>3</v>
      </c>
      <c r="FS5" s="102">
        <f>S15</f>
        <v>-3</v>
      </c>
      <c r="FT5" s="102">
        <f>Q15</f>
        <v>4</v>
      </c>
      <c r="FU5" s="102" t="str">
        <f t="shared" si="77"/>
        <v>B</v>
      </c>
      <c r="FV5" s="101" t="str">
        <f t="shared" si="78"/>
        <v>B</v>
      </c>
      <c r="FW5" s="42"/>
      <c r="FX5" s="44">
        <v>3</v>
      </c>
      <c r="FY5" s="44" t="str">
        <f t="shared" si="79"/>
        <v>HGIDJFLK</v>
      </c>
      <c r="FZ5" s="44" t="s">
        <v>160</v>
      </c>
      <c r="GA5" s="44" t="s">
        <v>149</v>
      </c>
      <c r="GB5" s="44" t="s">
        <v>150</v>
      </c>
      <c r="GC5" s="44" t="s">
        <v>147</v>
      </c>
      <c r="GD5" s="44" t="s">
        <v>159</v>
      </c>
      <c r="GE5" s="44" t="s">
        <v>109</v>
      </c>
      <c r="GF5" s="44" t="s">
        <v>152</v>
      </c>
      <c r="GG5" s="44" t="s">
        <v>151</v>
      </c>
      <c r="GH5" s="100" t="str">
        <f t="shared" ref="GH5:GO5" si="84">VLOOKUP(FZ5,$FK$3:$FL$15,2,FALSE)</f>
        <v>Uruguay</v>
      </c>
      <c r="GI5" s="100" t="str">
        <f t="shared" si="84"/>
        <v>Iran</v>
      </c>
      <c r="GJ5" s="100" t="str">
        <f t="shared" si="84"/>
        <v>Senegal</v>
      </c>
      <c r="GK5" s="100" t="str">
        <f t="shared" si="84"/>
        <v>USA</v>
      </c>
      <c r="GL5" s="100" t="str">
        <f t="shared" si="84"/>
        <v>Argentina</v>
      </c>
      <c r="GM5" s="100" t="str">
        <f t="shared" si="84"/>
        <v>Sverige</v>
      </c>
      <c r="GN5" s="100" t="str">
        <f t="shared" si="84"/>
        <v>England</v>
      </c>
      <c r="GO5" s="100" t="str">
        <f t="shared" si="84"/>
        <v>Portugal</v>
      </c>
      <c r="GP5" s="42" t="str">
        <f t="shared" si="81"/>
        <v/>
      </c>
      <c r="GQ5" s="42"/>
      <c r="GR5" s="42"/>
      <c r="GS5" s="42"/>
      <c r="GT5" s="42"/>
      <c r="GU5" s="42"/>
      <c r="GV5" s="44"/>
      <c r="GW5" s="42"/>
      <c r="GX5" s="85">
        <v>2</v>
      </c>
      <c r="GY5" s="96"/>
      <c r="GZ5" s="96"/>
      <c r="HA5" s="107"/>
      <c r="HB5" s="42"/>
      <c r="HC5" s="42"/>
      <c r="HD5" s="42"/>
      <c r="HE5" s="42"/>
    </row>
    <row r="6" spans="1:213" ht="14.25" customHeight="1" x14ac:dyDescent="0.35">
      <c r="A6" s="42"/>
      <c r="B6" s="85">
        <v>25</v>
      </c>
      <c r="C6" s="86">
        <v>46191</v>
      </c>
      <c r="D6" s="87" t="s">
        <v>162</v>
      </c>
      <c r="E6" s="88" t="s">
        <v>157</v>
      </c>
      <c r="F6" s="89" t="s">
        <v>158</v>
      </c>
      <c r="G6" s="90">
        <v>4</v>
      </c>
      <c r="H6" s="85" t="s">
        <v>157</v>
      </c>
      <c r="I6" s="90">
        <v>3</v>
      </c>
      <c r="J6" s="85">
        <f t="shared" si="0"/>
        <v>1</v>
      </c>
      <c r="K6" s="49" t="str">
        <f t="shared" si="1"/>
        <v>-</v>
      </c>
      <c r="L6" s="44">
        <v>3</v>
      </c>
      <c r="M6" s="108" t="str">
        <f>VLOOKUP(L6,FG4:FH7,2,FALSE)</f>
        <v>Sydkorea</v>
      </c>
      <c r="N6" s="109">
        <f t="shared" si="82"/>
        <v>0</v>
      </c>
      <c r="O6" s="109">
        <f>VLOOKUP($M$6,$BR$4:$BY$7,3,FALSE)</f>
        <v>2</v>
      </c>
      <c r="P6" s="109">
        <f>VLOOKUP($M$6,$BR$4:$BY$7,4,FALSE)</f>
        <v>1</v>
      </c>
      <c r="Q6" s="109">
        <f>VLOOKUP($M$6,$BR$4:$BY$7,5,FALSE)</f>
        <v>6</v>
      </c>
      <c r="R6" s="109">
        <f>VLOOKUP($M$6,$BR$4:$BY$7,6,FALSE)</f>
        <v>7</v>
      </c>
      <c r="S6" s="109">
        <f>VLOOKUP($M$6,$BR$4:$BY$7,7,FALSE)</f>
        <v>-1</v>
      </c>
      <c r="T6" s="110">
        <f>VLOOKUP($M$6,$BR$4:$BY$7,8,FALSE)</f>
        <v>2</v>
      </c>
      <c r="U6" s="42"/>
      <c r="V6" s="96" t="s">
        <v>45</v>
      </c>
      <c r="W6" s="213"/>
      <c r="X6" s="187"/>
      <c r="Y6" s="187"/>
      <c r="Z6" s="192"/>
      <c r="AA6" s="97"/>
      <c r="AB6" s="42"/>
      <c r="AC6" s="98">
        <f t="shared" ref="AC6:AF6" si="85">C6</f>
        <v>46191</v>
      </c>
      <c r="AD6" s="98" t="str">
        <f t="shared" si="85"/>
        <v>Czechia</v>
      </c>
      <c r="AE6" s="98" t="str">
        <f t="shared" si="85"/>
        <v>-</v>
      </c>
      <c r="AF6" s="98" t="str">
        <f t="shared" si="85"/>
        <v>Sydafrika</v>
      </c>
      <c r="AG6" s="90">
        <f t="shared" si="3"/>
        <v>4</v>
      </c>
      <c r="AH6" s="85" t="str">
        <f t="shared" si="4"/>
        <v>-</v>
      </c>
      <c r="AI6" s="90">
        <f t="shared" si="5"/>
        <v>3</v>
      </c>
      <c r="AJ6" s="85">
        <f t="shared" si="6"/>
        <v>1</v>
      </c>
      <c r="AK6" s="91"/>
      <c r="AL6" s="49">
        <f t="shared" si="7"/>
        <v>1</v>
      </c>
      <c r="AM6" s="49">
        <f t="shared" si="8"/>
        <v>0</v>
      </c>
      <c r="AN6" s="49">
        <f t="shared" si="9"/>
        <v>0</v>
      </c>
      <c r="AO6" s="49">
        <f t="shared" si="10"/>
        <v>0</v>
      </c>
      <c r="AP6" s="49">
        <f t="shared" si="11"/>
        <v>0</v>
      </c>
      <c r="AQ6" s="49">
        <f t="shared" si="12"/>
        <v>1</v>
      </c>
      <c r="AR6" s="49">
        <f t="shared" si="13"/>
        <v>0</v>
      </c>
      <c r="AS6" s="49">
        <f t="shared" si="14"/>
        <v>0</v>
      </c>
      <c r="AT6" s="49">
        <f t="shared" si="15"/>
        <v>0</v>
      </c>
      <c r="AU6" s="49">
        <f t="shared" si="16"/>
        <v>0</v>
      </c>
      <c r="AV6" s="49">
        <f t="shared" si="17"/>
        <v>0</v>
      </c>
      <c r="AW6" s="49">
        <f t="shared" si="18"/>
        <v>0</v>
      </c>
      <c r="AX6" s="49">
        <f t="shared" si="19"/>
        <v>0</v>
      </c>
      <c r="AY6" s="49">
        <f t="shared" si="20"/>
        <v>0</v>
      </c>
      <c r="AZ6" s="49">
        <f t="shared" si="21"/>
        <v>0</v>
      </c>
      <c r="BA6" s="49">
        <f t="shared" si="22"/>
        <v>0</v>
      </c>
      <c r="BB6" s="49">
        <f t="shared" si="23"/>
        <v>0</v>
      </c>
      <c r="BC6" s="49">
        <f t="shared" si="24"/>
        <v>0</v>
      </c>
      <c r="BD6" s="49">
        <f t="shared" si="25"/>
        <v>0</v>
      </c>
      <c r="BE6" s="49">
        <f t="shared" si="26"/>
        <v>0</v>
      </c>
      <c r="BF6" s="49">
        <f t="shared" si="27"/>
        <v>0</v>
      </c>
      <c r="BG6" s="49">
        <f t="shared" si="28"/>
        <v>0</v>
      </c>
      <c r="BH6" s="49">
        <f t="shared" si="29"/>
        <v>0</v>
      </c>
      <c r="BI6" s="49">
        <f t="shared" si="30"/>
        <v>0</v>
      </c>
      <c r="BJ6" s="49">
        <f t="shared" si="31"/>
        <v>0</v>
      </c>
      <c r="BK6" s="49">
        <f t="shared" si="32"/>
        <v>0</v>
      </c>
      <c r="BL6" s="49">
        <f t="shared" si="33"/>
        <v>0</v>
      </c>
      <c r="BM6" s="49">
        <f t="shared" si="34"/>
        <v>0</v>
      </c>
      <c r="BN6" s="49">
        <f t="shared" si="35"/>
        <v>0</v>
      </c>
      <c r="BO6" s="49">
        <f t="shared" si="36"/>
        <v>0</v>
      </c>
      <c r="BP6" s="14"/>
      <c r="BQ6" s="14"/>
      <c r="BR6" s="14" t="s">
        <v>161</v>
      </c>
      <c r="BS6" s="49">
        <f t="shared" si="37"/>
        <v>0</v>
      </c>
      <c r="BT6" s="49">
        <f t="shared" si="38"/>
        <v>2</v>
      </c>
      <c r="BU6" s="49">
        <f t="shared" si="39"/>
        <v>1</v>
      </c>
      <c r="BV6" s="49">
        <f t="shared" si="40"/>
        <v>6</v>
      </c>
      <c r="BW6" s="49">
        <f t="shared" si="41"/>
        <v>7</v>
      </c>
      <c r="BX6" s="49">
        <f t="shared" si="42"/>
        <v>-1</v>
      </c>
      <c r="BY6" s="49">
        <f t="shared" si="43"/>
        <v>2</v>
      </c>
      <c r="BZ6" s="49" t="s">
        <v>145</v>
      </c>
      <c r="CA6" s="99">
        <f>RANK(BY6,BY4:BY7)</f>
        <v>3</v>
      </c>
      <c r="CB6" s="49">
        <f>SUMPRODUCT((BY4:BY7=BY6)*(BX4:BX7&gt;BX6))</f>
        <v>0</v>
      </c>
      <c r="CC6" s="14"/>
      <c r="CD6" s="14">
        <f t="shared" si="44"/>
        <v>0</v>
      </c>
      <c r="CE6" s="49">
        <f t="shared" si="45"/>
        <v>0</v>
      </c>
      <c r="CF6" s="49">
        <f t="shared" si="46"/>
        <v>0</v>
      </c>
      <c r="CG6" s="49">
        <f t="shared" si="47"/>
        <v>0</v>
      </c>
      <c r="CH6" s="49">
        <f t="shared" si="48"/>
        <v>0</v>
      </c>
      <c r="CI6" s="49" t="str">
        <f t="shared" si="49"/>
        <v>A</v>
      </c>
      <c r="CJ6" s="49">
        <f>IF(CD6&gt;0,RANK(CH6,CH4:CH7),)</f>
        <v>0</v>
      </c>
      <c r="CK6" s="49">
        <f>IF(AND(CD6&gt;0,COUNTIF(CJ4:CJ7,CJ6)&gt;1),SUMIFS($AG$4:$AG$108,$AD$4:$AD$108,$BR6,$K$4:$K$108,1)+SUMIFS($AI$4:$AI$108,$AF$4:$AF$108,$BR6,$K$4:$K$108,1)-SUMIFS($AI$4:$AI$108,$AD$4:$AD$108,$BR6,$K$4:$K$108,1)-SUMIFS($AG$4:$AG$108,$AF$4:$AF$108,$BR6,$K$4:$K$108,1),)</f>
        <v>0</v>
      </c>
      <c r="CL6" s="49">
        <f>IF(AND(CD6&gt;0,COUNTIF(CJ4:CJ7,CJ6)&gt;1),CJ6+RANK(CK6,CK4:CK7)-1,CJ6)</f>
        <v>0</v>
      </c>
      <c r="CM6" s="49">
        <f>IF(AND(CD6&gt;0,COUNTIF(CL4:CL7,CL6)&gt;1),SUMIFS($AG$4:$AG$108,$AD$4:$AD$108,$BR6,$K$4:$K$108,1)+SUMIFS($AI$4:$AI$108,$AF$4:$AF$108,$BR6,$K$4:$K$108,1),)</f>
        <v>0</v>
      </c>
      <c r="CN6" s="49">
        <f>IF(AND(CD6&gt;0,COUNTIF(CL4:CL7,CL6)&gt;1),CL6+RANK(CM6,CM4:CM7)-1,CL6)</f>
        <v>0</v>
      </c>
      <c r="CO6" s="49" t="str">
        <f t="shared" si="50"/>
        <v/>
      </c>
      <c r="CP6" s="49" t="str">
        <f>IF(OR(CO6="",COUNTIF(CO4:CO7,CO6)=1),"",$BX6)</f>
        <v/>
      </c>
      <c r="CQ6" s="49" t="str">
        <f>IF(CO6="","",IF(COUNTIF(CO4:CO7,CO6)=1,CO6,CO6+RANK(CP6,CP4:CP7,0)-1))</f>
        <v/>
      </c>
      <c r="CR6" s="49" t="str">
        <f>IF(OR(CQ6="",COUNTIF(CQ4:CQ7,CQ6)=1),"",$BV6)</f>
        <v/>
      </c>
      <c r="CS6" s="49" t="str">
        <f>IF(CO6="","",IF(COUNTIF(CQ4:CQ7,CQ6)=1,CQ6,CQ6+RANK(CR6,CR4:CR7,0)-1))</f>
        <v/>
      </c>
      <c r="CT6" s="49" t="str">
        <f>IF(OR(CS6="",COUNTIF(CS4:CS7,CS6)=1),"",$BS6)</f>
        <v/>
      </c>
      <c r="CU6" s="49" t="str">
        <f>IF(CO6="","",IF(COUNTIF(CS4:CS7,CS6)=1,CS6,CS6+RANK(CT6,CT4:CT7,0)-1))</f>
        <v/>
      </c>
      <c r="CV6" s="49">
        <f>IF(CD6&gt;0,BK2+RANK(CU6,CU4:CU7,1),)</f>
        <v>0</v>
      </c>
      <c r="CW6" s="14"/>
      <c r="CX6" s="14">
        <f t="shared" si="51"/>
        <v>0</v>
      </c>
      <c r="CY6" s="49">
        <f t="shared" si="52"/>
        <v>0</v>
      </c>
      <c r="CZ6" s="49">
        <f t="shared" si="53"/>
        <v>0</v>
      </c>
      <c r="DA6" s="49">
        <f t="shared" si="54"/>
        <v>0</v>
      </c>
      <c r="DB6" s="49">
        <f t="shared" si="55"/>
        <v>0</v>
      </c>
      <c r="DC6" s="49" t="str">
        <f t="shared" si="56"/>
        <v>A</v>
      </c>
      <c r="DD6" s="49">
        <f>IF(CX6&gt;0,RANK(DB6,DB4:DB7)+CE2,)</f>
        <v>0</v>
      </c>
      <c r="DE6" s="49">
        <f>IF(AND(CX6&gt;0,COUNTIF(DD4:DD7,DD6)&gt;1),SUMIFS($AG$4:$AG$108,$AD$4:$AD$108,$BR6,$K$4:$K$108,2)+SUMIFS($AI$4:$AI$108,$AF$4:$AF108,$BR6,$K$4:$K$108,2)-SUMIFS($AI$4:$AI$108,$AD$4:$AD$108,$BR6,$K$4:$K$108,2)-SUMIFS($AG$4:$AG$108,$AF$4:$AF$108,$BR6,$K$4:$K$108,2),)</f>
        <v>0</v>
      </c>
      <c r="DF6" s="49">
        <f>IF(AND(CX6&gt;0,COUNTIF(DD4:DD7,DD6)&gt;1),DD6+RANK(DE6,DE4:DE7)-1,DD6)</f>
        <v>0</v>
      </c>
      <c r="DG6" s="49">
        <f>IF(AND(CX6&gt;0,COUNTIF(DF4:DF7,DF6)&gt;1),SUMIFS($AG$4:$AG$108,$AD$4:$AD$108,$BR6,$K$4:$K$108,2)+SUMIFS($AI$4:$AI$108,$AF$4:$AF$108,$BR6,$K$4:$K$108,2),)</f>
        <v>0</v>
      </c>
      <c r="DH6" s="49">
        <f>IF(AND(CX6&gt;0,COUNTIF(DF4:DF7,DF6)&gt;1),DF6+RANK(DG6,DG4:DG7)-1,DF6)</f>
        <v>0</v>
      </c>
      <c r="DI6" s="49" t="str">
        <f t="shared" si="57"/>
        <v/>
      </c>
      <c r="DJ6" s="49" t="str">
        <f>IF(OR(DI6="",COUNTIF(DI4:DI7,DI6)=1),"",$BX6)</f>
        <v/>
      </c>
      <c r="DK6" s="49" t="str">
        <f>IF(DI6="","",IF(COUNTIF(DI4:DI7,DI6)=1,DI6,DI6+RANK(DJ6,DJ4:DJ7,0)-1))</f>
        <v/>
      </c>
      <c r="DL6" s="49" t="str">
        <f>IF(OR(DK6="",COUNTIF(DK4:DK7,DK6)=1),"",$BV6)</f>
        <v/>
      </c>
      <c r="DM6" s="49" t="str">
        <f>IF(DI6="","",IF(COUNTIF(DK4:DK7,DK6)=1,DK6,DK6+RANK(DL6,DL4:DL7,0)-1))</f>
        <v/>
      </c>
      <c r="DN6" s="49" t="str">
        <f>IF(OR(DM6="",COUNTIF(DM4:DM7,DM6)=1),"",$BS6)</f>
        <v/>
      </c>
      <c r="DO6" s="49" t="str">
        <f>IF(DI6="","",IF(COUNTIF(DM4:DM7,DM6)=1,DM6,DM6+RANK(DN6,DN4:DN7,0)-1))</f>
        <v/>
      </c>
      <c r="DP6" s="49">
        <f>IF(CX6&gt;0,CE2+RANK(DO6,DO4:DO7,1),)</f>
        <v>0</v>
      </c>
      <c r="DQ6" s="14"/>
      <c r="DR6" s="49" t="str">
        <f t="shared" si="58"/>
        <v>Sydkorea</v>
      </c>
      <c r="DS6" s="49">
        <f t="shared" si="59"/>
        <v>0</v>
      </c>
      <c r="DT6" s="49">
        <f t="shared" si="60"/>
        <v>0</v>
      </c>
      <c r="DU6" s="49">
        <f t="shared" si="61"/>
        <v>0</v>
      </c>
      <c r="DV6" s="49">
        <f t="shared" si="62"/>
        <v>0</v>
      </c>
      <c r="DW6" s="49" t="str">
        <f t="shared" si="63"/>
        <v>A</v>
      </c>
      <c r="DX6" s="49">
        <f>IF(DR6&gt;0,RANK(DV6,DV4:DV7)+CE2+CY2,)</f>
        <v>3</v>
      </c>
      <c r="DY6" s="49">
        <f>IF(AND(DR6&gt;0,COUNTIF(DX4:DX7,DX6)&gt;1),SUMIFS($AG$4:$AG$108,$AD$4:$AD$108,$BR6,$K$4:$K$108,3)+SUMIFS($AI$4:$AI$108,$AF$4:$AF$108,$BR6,$K$4:$K$108,3)-SUMIFS($AI$4:$AI$108,$AD$4:$AD$108,$BR6,$K$4:$K$108,3)-SUMIFS($AG$4:$AG$108,$AF$4:$AF$108,$BR6,$K$4:$K$108,3),)</f>
        <v>0</v>
      </c>
      <c r="DZ6" s="49">
        <f>IF(AND(DR6&gt;0,COUNTIF(DX4:DX7,DX6)&gt;1),DX6+RANK(DY6,DY4:DY7)-1,DX6)</f>
        <v>3</v>
      </c>
      <c r="EA6" s="49">
        <f>IF(AND(DR6&gt;0,COUNTIF(DZ4:DZ7,DZ6)&gt;1),SUMIFS($AG$4:$AG$108,$AD$4:$AD$108,$BR6,$K$4:$K$108,3)+SUMIFS($AI$4:$AI$108,$AF$4:$AF$108,$BR6,$K$4:$K$108,3),)</f>
        <v>0</v>
      </c>
      <c r="EB6" s="49">
        <f>IF(AND(DR6&gt;0,COUNTIF(DZ4:DZ7,DZ6)&gt;1),DZ6+RANK(EA6,EA4:EA7)-1,DZ6)</f>
        <v>3</v>
      </c>
      <c r="EC6" s="49">
        <f t="shared" si="64"/>
        <v>3</v>
      </c>
      <c r="ED6" s="49" t="str">
        <f>IF(OR(EC6="",COUNTIF(EC4:EC7,EC6)=1),"",$BX6)</f>
        <v/>
      </c>
      <c r="EE6" s="49">
        <f>IF(EC6="","",IF(COUNTIF(EC4:EC7,EC6)=1,EC6,EC6+RANK(ED6,ED4:ED7,0)-1))</f>
        <v>3</v>
      </c>
      <c r="EF6" s="49" t="str">
        <f>IF(OR(EE6="",COUNTIF(EE4:EE7,EE6)=1),"",$BV6)</f>
        <v/>
      </c>
      <c r="EG6" s="49">
        <f>IF(EC6="","",IF(COUNTIF(EE4:EE7,EE6)=1,EE6,EE6+RANK(EF6,EF4:EF7,0)-1))</f>
        <v>3</v>
      </c>
      <c r="EH6" s="49" t="str">
        <f>IF(OR(EG6="",COUNTIF(EG4:EG7,EG6)=1),"",$BS6)</f>
        <v/>
      </c>
      <c r="EI6" s="49">
        <f>IF(EC6="","",IF(COUNTIF(EG4:EG7,EG6)=1,EG6,EG6+RANK(EH6,EH4:EH7,0)-1))</f>
        <v>3</v>
      </c>
      <c r="EJ6" s="49">
        <f>IF(DR6&gt;0,CE2+CY2+RANK(EI6,EI4:EI7,1),)</f>
        <v>3</v>
      </c>
      <c r="EK6" s="14"/>
      <c r="EL6" s="49">
        <f t="shared" si="65"/>
        <v>0</v>
      </c>
      <c r="EM6" s="49">
        <f t="shared" si="66"/>
        <v>0</v>
      </c>
      <c r="EN6" s="49">
        <f t="shared" si="67"/>
        <v>0</v>
      </c>
      <c r="EO6" s="49">
        <f t="shared" si="68"/>
        <v>0</v>
      </c>
      <c r="EP6" s="49">
        <f t="shared" si="69"/>
        <v>0</v>
      </c>
      <c r="EQ6" s="49" t="str">
        <f t="shared" si="70"/>
        <v>A</v>
      </c>
      <c r="ER6" s="49">
        <f>IF(EL6&gt;0,RANK(EP6,EP4:EP7)+CE2+CY2+DS2,)</f>
        <v>0</v>
      </c>
      <c r="ES6" s="49">
        <f>IF(AND(EL6&gt;0,COUNTIF(ER4:ER7,ER6)&gt;1),SUMIFS($AG$4:$AG$108,$AD$4:$AD$108,$BR6,$K$4:$K$108,4)+SUMIFS($AI$4:$AI$108,$AF$4:$AF$108,$BR6,$K$4:$K$108,4)-SUMIFS($AI$4:$AI$108,$AD$4:$AD$108,$BR6,$K$4:$K$108,4)-SUMIFS($AG$4:$AG$108,$AF$4:$AF$108,$BR6,$K$4:$K$108,4),)</f>
        <v>0</v>
      </c>
      <c r="ET6" s="49">
        <f>IF(AND(EL6&gt;0,COUNTIF(ER4:ER7,ER6)&gt;1),ER6+RANK(ES6,ES4:ES7)-1,ER6)</f>
        <v>0</v>
      </c>
      <c r="EU6" s="49">
        <f t="shared" si="71"/>
        <v>0</v>
      </c>
      <c r="EV6" s="49">
        <f>IF(AND(EL6&gt;0,COUNTIF(ET4:ET7,ET6)&gt;1),ET6+RANK(EU6,EU4:EU7)-1,ET6)</f>
        <v>0</v>
      </c>
      <c r="EW6" s="49" t="str">
        <f t="shared" si="72"/>
        <v/>
      </c>
      <c r="EX6" s="49" t="str">
        <f>IF(OR(EW6="",COUNTIF(EW4:EW7,EW6)=1),"",$BX6)</f>
        <v/>
      </c>
      <c r="EY6" s="49" t="str">
        <f>IF(EW6="","",IF(COUNTIF(EW4:EW7,EW6)=1,EW6,EW6+RANK(EX6,EX4:EX7,0)-1))</f>
        <v/>
      </c>
      <c r="EZ6" s="49" t="str">
        <f>IF(OR(EY6="",COUNTIF(EY4:EY7,EY6)=1),"",$BV6)</f>
        <v/>
      </c>
      <c r="FA6" s="49" t="str">
        <f>IF(EW6="","",IF(COUNTIF(EY4:EY7,EY6)=1,EY6,EY6+RANK(EZ6,EZ4:EZ7,0)-1))</f>
        <v/>
      </c>
      <c r="FB6" s="49" t="str">
        <f>IF(OR(FA6="",COUNTIF(FA4:FA7,FA6)=1),"",$BS6)</f>
        <v/>
      </c>
      <c r="FC6" s="49" t="str">
        <f>IF(EW6="","",IF(COUNTIF(FA4:FA7,FA6)=1,FA6,FA6+RANK(FB6,FB4:FB7,0)-1))</f>
        <v/>
      </c>
      <c r="FD6" s="49">
        <f>IF(EL6&gt;0,CE2+CY2+DS2+RANK(FC6,FC4:FC7,1),)</f>
        <v>0</v>
      </c>
      <c r="FE6" s="14"/>
      <c r="FF6" s="49">
        <f>IFERROR(VLOOKUP(FH6,CD3:CV7,19,FALSE),IFERROR(VLOOKUP(FH6,CX3:DP7,19,FALSE),IFERROR(VLOOKUP(FH6,DR3:EJ7,19,FALSE),VLOOKUP(FH6,EL3:FD7,19,FALSE))))</f>
        <v>3</v>
      </c>
      <c r="FG6" s="49">
        <f>RANK(FF6,FF4:FF7,1)+COUNTIF(FF4:FF6,FF6)-1</f>
        <v>3</v>
      </c>
      <c r="FH6" s="14" t="str">
        <f t="shared" si="73"/>
        <v>Sydkorea</v>
      </c>
      <c r="FI6" s="42"/>
      <c r="FJ6" s="42"/>
      <c r="FK6" s="23" t="s">
        <v>163</v>
      </c>
      <c r="FL6" s="100" t="str">
        <f>M24</f>
        <v>Marocko</v>
      </c>
      <c r="FM6" s="101">
        <f t="shared" si="74"/>
        <v>4</v>
      </c>
      <c r="FN6" s="101">
        <f t="shared" si="75"/>
        <v>4</v>
      </c>
      <c r="FO6" s="101">
        <f t="array" ref="FO6">SUMPRODUCT(($FR$4:$FR$15=FR6)*($FS$4:$FS$15=FS6)*($FT$4:$FT$15&gt;FT6))</f>
        <v>1</v>
      </c>
      <c r="FP6" s="91">
        <f t="array" ref="FP6">SUMPRODUCT(($FR$4:$FR$15=FR6)*($FS$4:$FS$15&gt;FS6))</f>
        <v>2</v>
      </c>
      <c r="FQ6" s="101">
        <f t="shared" si="76"/>
        <v>1</v>
      </c>
      <c r="FR6" s="102">
        <f>T24</f>
        <v>4</v>
      </c>
      <c r="FS6" s="102">
        <f>S24</f>
        <v>-1</v>
      </c>
      <c r="FT6" s="102">
        <f>Q24</f>
        <v>5</v>
      </c>
      <c r="FU6" s="102" t="str">
        <f t="shared" si="77"/>
        <v>C</v>
      </c>
      <c r="FV6" s="101" t="str">
        <f t="shared" si="78"/>
        <v>C</v>
      </c>
      <c r="FW6" s="42"/>
      <c r="FX6" s="44">
        <v>4</v>
      </c>
      <c r="FY6" s="44" t="str">
        <f t="shared" si="79"/>
        <v>EJIDHGLK</v>
      </c>
      <c r="FZ6" s="44" t="s">
        <v>148</v>
      </c>
      <c r="GA6" s="44" t="s">
        <v>159</v>
      </c>
      <c r="GB6" s="44" t="s">
        <v>150</v>
      </c>
      <c r="GC6" s="44" t="s">
        <v>147</v>
      </c>
      <c r="GD6" s="44" t="s">
        <v>160</v>
      </c>
      <c r="GE6" s="44" t="s">
        <v>149</v>
      </c>
      <c r="GF6" s="44" t="s">
        <v>152</v>
      </c>
      <c r="GG6" s="44" t="s">
        <v>151</v>
      </c>
      <c r="GH6" s="100" t="str">
        <f t="shared" ref="GH6:GO6" si="86">VLOOKUP(FZ6,$FK$3:$FL$15,2,FALSE)</f>
        <v>Elfenbenskusten</v>
      </c>
      <c r="GI6" s="100" t="str">
        <f t="shared" si="86"/>
        <v>Argentina</v>
      </c>
      <c r="GJ6" s="100" t="str">
        <f t="shared" si="86"/>
        <v>Senegal</v>
      </c>
      <c r="GK6" s="100" t="str">
        <f t="shared" si="86"/>
        <v>USA</v>
      </c>
      <c r="GL6" s="100" t="str">
        <f t="shared" si="86"/>
        <v>Uruguay</v>
      </c>
      <c r="GM6" s="100" t="str">
        <f t="shared" si="86"/>
        <v>Iran</v>
      </c>
      <c r="GN6" s="100" t="str">
        <f t="shared" si="86"/>
        <v>England</v>
      </c>
      <c r="GO6" s="100" t="str">
        <f t="shared" si="86"/>
        <v>Portugal</v>
      </c>
      <c r="GP6" s="42" t="str">
        <f t="shared" si="81"/>
        <v/>
      </c>
      <c r="GQ6" s="42"/>
      <c r="GR6" s="42"/>
      <c r="GS6" s="42"/>
      <c r="GT6" s="42"/>
      <c r="GU6" s="42"/>
      <c r="GV6" s="44"/>
      <c r="GW6" s="42"/>
      <c r="GX6" s="111">
        <v>3</v>
      </c>
      <c r="GY6" s="112"/>
      <c r="GZ6" s="112"/>
      <c r="HA6" s="110"/>
      <c r="HB6" s="42"/>
      <c r="HC6" s="42"/>
      <c r="HD6" s="42"/>
      <c r="HE6" s="42"/>
    </row>
    <row r="7" spans="1:213" ht="14.25" customHeight="1" x14ac:dyDescent="0.35">
      <c r="A7" s="42"/>
      <c r="B7" s="85">
        <v>28</v>
      </c>
      <c r="C7" s="86">
        <v>46192</v>
      </c>
      <c r="D7" s="87" t="s">
        <v>156</v>
      </c>
      <c r="E7" s="88" t="s">
        <v>157</v>
      </c>
      <c r="F7" s="89" t="s">
        <v>161</v>
      </c>
      <c r="G7" s="90">
        <v>4</v>
      </c>
      <c r="H7" s="85" t="s">
        <v>157</v>
      </c>
      <c r="I7" s="90">
        <v>3</v>
      </c>
      <c r="J7" s="85">
        <f t="shared" si="0"/>
        <v>1</v>
      </c>
      <c r="K7" s="49" t="str">
        <f t="shared" si="1"/>
        <v>-</v>
      </c>
      <c r="L7" s="44">
        <v>4</v>
      </c>
      <c r="M7" s="113" t="str">
        <f>VLOOKUP(L7,FG4:FH7,2,FALSE)</f>
        <v>Sydafrika</v>
      </c>
      <c r="N7" s="114">
        <f t="shared" si="82"/>
        <v>0</v>
      </c>
      <c r="O7" s="114">
        <f>VLOOKUP($M$7,$BR$4:$BY$7,3,FALSE)</f>
        <v>1</v>
      </c>
      <c r="P7" s="114">
        <f>VLOOKUP($M$7,$BR$4:$BY$7,4,FALSE)</f>
        <v>2</v>
      </c>
      <c r="Q7" s="114">
        <f>VLOOKUP($M$7,$BR$4:$BY$7,5,FALSE)</f>
        <v>7</v>
      </c>
      <c r="R7" s="114">
        <f>VLOOKUP($M$7,$BR$4:$BY$7,6,FALSE)</f>
        <v>9</v>
      </c>
      <c r="S7" s="114">
        <f>VLOOKUP($M$7,$BR$4:$BY$7,7,FALSE)</f>
        <v>-2</v>
      </c>
      <c r="T7" s="106">
        <f>VLOOKUP($M$7,$BR$4:$BY$7,8,FALSE)</f>
        <v>1</v>
      </c>
      <c r="U7" s="42"/>
      <c r="V7" s="96" t="s">
        <v>48</v>
      </c>
      <c r="W7" s="213"/>
      <c r="X7" s="187"/>
      <c r="Y7" s="187"/>
      <c r="Z7" s="192"/>
      <c r="AA7" s="97"/>
      <c r="AB7" s="42"/>
      <c r="AC7" s="98">
        <f t="shared" ref="AC7:AF7" si="87">C7</f>
        <v>46192</v>
      </c>
      <c r="AD7" s="98" t="str">
        <f t="shared" si="87"/>
        <v>Mexiko</v>
      </c>
      <c r="AE7" s="98" t="str">
        <f t="shared" si="87"/>
        <v>-</v>
      </c>
      <c r="AF7" s="98" t="str">
        <f t="shared" si="87"/>
        <v>Sydkorea</v>
      </c>
      <c r="AG7" s="90">
        <f t="shared" si="3"/>
        <v>4</v>
      </c>
      <c r="AH7" s="85" t="str">
        <f t="shared" si="4"/>
        <v>-</v>
      </c>
      <c r="AI7" s="90">
        <f t="shared" si="5"/>
        <v>3</v>
      </c>
      <c r="AJ7" s="85">
        <f t="shared" si="6"/>
        <v>1</v>
      </c>
      <c r="AK7" s="91"/>
      <c r="AL7" s="49">
        <f t="shared" si="7"/>
        <v>1</v>
      </c>
      <c r="AM7" s="49">
        <f t="shared" si="8"/>
        <v>0</v>
      </c>
      <c r="AN7" s="49">
        <f t="shared" si="9"/>
        <v>0</v>
      </c>
      <c r="AO7" s="49">
        <f t="shared" si="10"/>
        <v>0</v>
      </c>
      <c r="AP7" s="49">
        <f t="shared" si="11"/>
        <v>0</v>
      </c>
      <c r="AQ7" s="49">
        <f t="shared" si="12"/>
        <v>1</v>
      </c>
      <c r="AR7" s="49">
        <f t="shared" si="13"/>
        <v>0</v>
      </c>
      <c r="AS7" s="49">
        <f t="shared" si="14"/>
        <v>0</v>
      </c>
      <c r="AT7" s="49">
        <f t="shared" si="15"/>
        <v>0</v>
      </c>
      <c r="AU7" s="49">
        <f t="shared" si="16"/>
        <v>0</v>
      </c>
      <c r="AV7" s="49">
        <f t="shared" si="17"/>
        <v>0</v>
      </c>
      <c r="AW7" s="49">
        <f t="shared" si="18"/>
        <v>0</v>
      </c>
      <c r="AX7" s="49">
        <f t="shared" si="19"/>
        <v>0</v>
      </c>
      <c r="AY7" s="49">
        <f t="shared" si="20"/>
        <v>0</v>
      </c>
      <c r="AZ7" s="49">
        <f t="shared" si="21"/>
        <v>0</v>
      </c>
      <c r="BA7" s="49">
        <f t="shared" si="22"/>
        <v>0</v>
      </c>
      <c r="BB7" s="49">
        <f t="shared" si="23"/>
        <v>0</v>
      </c>
      <c r="BC7" s="49">
        <f t="shared" si="24"/>
        <v>0</v>
      </c>
      <c r="BD7" s="49">
        <f t="shared" si="25"/>
        <v>0</v>
      </c>
      <c r="BE7" s="49">
        <f t="shared" si="26"/>
        <v>0</v>
      </c>
      <c r="BF7" s="49">
        <f t="shared" si="27"/>
        <v>0</v>
      </c>
      <c r="BG7" s="49">
        <f t="shared" si="28"/>
        <v>0</v>
      </c>
      <c r="BH7" s="49">
        <f t="shared" si="29"/>
        <v>0</v>
      </c>
      <c r="BI7" s="49">
        <f t="shared" si="30"/>
        <v>0</v>
      </c>
      <c r="BJ7" s="49">
        <f t="shared" si="31"/>
        <v>0</v>
      </c>
      <c r="BK7" s="49">
        <f t="shared" si="32"/>
        <v>0</v>
      </c>
      <c r="BL7" s="49">
        <f t="shared" si="33"/>
        <v>0</v>
      </c>
      <c r="BM7" s="49">
        <f t="shared" si="34"/>
        <v>0</v>
      </c>
      <c r="BN7" s="49">
        <f t="shared" si="35"/>
        <v>0</v>
      </c>
      <c r="BO7" s="49">
        <f t="shared" si="36"/>
        <v>0</v>
      </c>
      <c r="BP7" s="14"/>
      <c r="BQ7" s="14"/>
      <c r="BR7" s="115" t="s">
        <v>162</v>
      </c>
      <c r="BS7" s="49">
        <f t="shared" si="37"/>
        <v>1</v>
      </c>
      <c r="BT7" s="49">
        <f t="shared" si="38"/>
        <v>2</v>
      </c>
      <c r="BU7" s="49">
        <f t="shared" si="39"/>
        <v>0</v>
      </c>
      <c r="BV7" s="49">
        <f t="shared" si="40"/>
        <v>7</v>
      </c>
      <c r="BW7" s="49">
        <f t="shared" si="41"/>
        <v>6</v>
      </c>
      <c r="BX7" s="49">
        <f t="shared" si="42"/>
        <v>1</v>
      </c>
      <c r="BY7" s="49">
        <f t="shared" si="43"/>
        <v>5</v>
      </c>
      <c r="BZ7" s="116" t="s">
        <v>145</v>
      </c>
      <c r="CA7" s="99">
        <f>RANK(BY7,BY4:BY7)</f>
        <v>2</v>
      </c>
      <c r="CB7" s="49">
        <f>SUMPRODUCT((BY4:BY7=BY7)*(BX4:BX7&gt;BX7))</f>
        <v>0</v>
      </c>
      <c r="CC7" s="14"/>
      <c r="CD7" s="115">
        <f t="shared" si="44"/>
        <v>0</v>
      </c>
      <c r="CE7" s="49">
        <f t="shared" si="45"/>
        <v>0</v>
      </c>
      <c r="CF7" s="49">
        <f t="shared" si="46"/>
        <v>0</v>
      </c>
      <c r="CG7" s="49">
        <f t="shared" si="47"/>
        <v>0</v>
      </c>
      <c r="CH7" s="49">
        <f t="shared" si="48"/>
        <v>0</v>
      </c>
      <c r="CI7" s="49" t="str">
        <f t="shared" si="49"/>
        <v>A</v>
      </c>
      <c r="CJ7" s="49">
        <f>IF(CD7&gt;0,RANK(CH7,CH4:CH7),)</f>
        <v>0</v>
      </c>
      <c r="CK7" s="49">
        <f>IF(AND(CD7&gt;0,COUNTIF(CJ4:CJ7,CJ7)&gt;1),SUMIFS($AG$4:$AG$108,$AD$4:$AD$108,$BR7,$K$4:$K$108,1)+SUMIFS($AI$4:$AI$108,$AF$4:$AF$108,$BR7,$K$4:$K$108,1)-SUMIFS($AI$4:$AI$108,$AD$4:$AD$108,$BR7,$K$4:$K$108,1)-SUMIFS($AG$4:$AG$108,$AF$4:$AF$108,$BR7,$K$4:$K$108,1),)</f>
        <v>0</v>
      </c>
      <c r="CL7" s="49">
        <f>IF(AND(CD7&gt;0,COUNTIF(CJ4:CJ7,CJ7)&gt;1),CJ7+RANK(CK7,CK4:CK7)-1,CJ7)</f>
        <v>0</v>
      </c>
      <c r="CM7" s="49">
        <f>IF(AND(CD7&gt;0,COUNTIF(CL4:CL7,CL7)&gt;1),SUMIFS($AG$4:$AG$108,$AD$4:$AD$108,$BR7,$K$4:$K$108,1)+SUMIFS($AI$4:$AI$108,$AF$4:$AF$108,$BR7,$K$4:$K$108,1),)</f>
        <v>0</v>
      </c>
      <c r="CN7" s="49">
        <f>IF(AND(CD7&gt;0,COUNTIF(CL4:CL7,CL7)&gt;1),CL7+RANK(CM7,CM4:CM7)-1,CL7)</f>
        <v>0</v>
      </c>
      <c r="CO7" s="49" t="str">
        <f t="shared" si="50"/>
        <v/>
      </c>
      <c r="CP7" s="49" t="str">
        <f>IF(OR(CO7="",COUNTIF(CO4:CO7,CO7)=1),"",$BX7)</f>
        <v/>
      </c>
      <c r="CQ7" s="49" t="str">
        <f>IF(CO7="","",IF(COUNTIF(CO4:CO7,CO7)=1,CO7,CO7+RANK(CP7,CP4:CP7,0)-1))</f>
        <v/>
      </c>
      <c r="CR7" s="49" t="str">
        <f>IF(OR(CQ7="",COUNTIF(CQ4:CQ7,CQ7)=1),"",$BV7)</f>
        <v/>
      </c>
      <c r="CS7" s="49" t="str">
        <f>IF(CO7="","",IF(COUNTIF(CQ4:CQ7,CQ7)=1,CQ7,CQ7+RANK(CR7,CR4:CR7,0)-1))</f>
        <v/>
      </c>
      <c r="CT7" s="49" t="str">
        <f>IF(OR(CS7="",COUNTIF(CS4:CS7,CS7)=1),"",$BS7)</f>
        <v/>
      </c>
      <c r="CU7" s="49" t="str">
        <f>IF(CO7="","",IF(COUNTIF(CS4:CS7,CS7)=1,CS7,CS7+RANK(CT7,CT4:CT7,0)-1))</f>
        <v/>
      </c>
      <c r="CV7" s="49">
        <f>IF(CD7&gt;0,BK2+RANK(CU7,CU4:CU7,1),)</f>
        <v>0</v>
      </c>
      <c r="CW7" s="14"/>
      <c r="CX7" s="115" t="str">
        <f t="shared" si="51"/>
        <v>Czechia</v>
      </c>
      <c r="CY7" s="49">
        <f t="shared" si="52"/>
        <v>0</v>
      </c>
      <c r="CZ7" s="49">
        <f t="shared" si="53"/>
        <v>0</v>
      </c>
      <c r="DA7" s="49">
        <f t="shared" si="54"/>
        <v>0</v>
      </c>
      <c r="DB7" s="49">
        <f t="shared" si="55"/>
        <v>0</v>
      </c>
      <c r="DC7" s="49" t="str">
        <f t="shared" si="56"/>
        <v>A</v>
      </c>
      <c r="DD7" s="49">
        <f>IF(CX7&gt;0,RANK(DB7,DB4:DB7)+CE2,)</f>
        <v>2</v>
      </c>
      <c r="DE7" s="49">
        <f>IF(AND(CX7&gt;0,COUNTIF(DD4:DD7,DD7)&gt;1),SUMIFS($AG$4:$AG$108,$AD$4:$AD$108,$BR7,$K$4:$K$108,2)+SUMIFS($AI$4:$AI$108,$AF$4:$AF108,$BR7,$K$4:$K$108,2)-SUMIFS($AI$4:$AI$108,$AD$4:$AD$108,$BR7,$K$4:$K$108,2)-SUMIFS($AG$4:$AG$108,$AF$4:$AF$108,$BR7,$K$4:$K$108,2),)</f>
        <v>0</v>
      </c>
      <c r="DF7" s="49">
        <f>IF(AND(CX7&gt;0,COUNTIF(DD4:DD7,DD7)&gt;1),DD7+RANK(DE7,DE4:DE7)-1,DD7)</f>
        <v>2</v>
      </c>
      <c r="DG7" s="49">
        <f>IF(AND(CX7&gt;0,COUNTIF(DF4:DF7,DF7)&gt;1),SUMIFS($AG$4:$AG$108,$AD$4:$AD$108,$BR7,$K$4:$K$108,2)+SUMIFS($AI$4:$AI$108,$AF$4:$AF$108,$BR7,$K$4:$K$108,2),)</f>
        <v>0</v>
      </c>
      <c r="DH7" s="49">
        <f>IF(AND(CX7&gt;0,COUNTIF(DF4:DF7,DF7)&gt;1),DF7+RANK(DG7,DG4:DG7)-1,DF7)</f>
        <v>2</v>
      </c>
      <c r="DI7" s="49">
        <f t="shared" si="57"/>
        <v>2</v>
      </c>
      <c r="DJ7" s="49" t="str">
        <f>IF(OR(DI7="",COUNTIF(DI4:DI7,DI7)=1),"",$BX7)</f>
        <v/>
      </c>
      <c r="DK7" s="49">
        <f>IF(DI7="","",IF(COUNTIF(DI4:DI7,DI7)=1,DI7,DI7+RANK(DJ7,DJ4:DJ7,0)-1))</f>
        <v>2</v>
      </c>
      <c r="DL7" s="49" t="str">
        <f>IF(OR(DK7="",COUNTIF(DK4:DK7,DK7)=1),"",$BV7)</f>
        <v/>
      </c>
      <c r="DM7" s="49">
        <f>IF(DI7="","",IF(COUNTIF(DK4:DK7,DK7)=1,DK7,DK7+RANK(DL7,DL4:DL7,0)-1))</f>
        <v>2</v>
      </c>
      <c r="DN7" s="49" t="str">
        <f>IF(OR(DM7="",COUNTIF(DM4:DM7,DM7)=1),"",$BS7)</f>
        <v/>
      </c>
      <c r="DO7" s="49">
        <f>IF(DI7="","",IF(COUNTIF(DM4:DM7,DM7)=1,DM7,DM7+RANK(DN7,DN4:DN7,0)-1))</f>
        <v>2</v>
      </c>
      <c r="DP7" s="49">
        <f>IF(CX7&gt;0,CE2+RANK(DO7,DO4:DO7,1),)</f>
        <v>2</v>
      </c>
      <c r="DQ7" s="14"/>
      <c r="DR7" s="116">
        <f t="shared" si="58"/>
        <v>0</v>
      </c>
      <c r="DS7" s="49">
        <f t="shared" si="59"/>
        <v>0</v>
      </c>
      <c r="DT7" s="49">
        <f t="shared" si="60"/>
        <v>0</v>
      </c>
      <c r="DU7" s="49">
        <f t="shared" si="61"/>
        <v>0</v>
      </c>
      <c r="DV7" s="49">
        <f t="shared" si="62"/>
        <v>0</v>
      </c>
      <c r="DW7" s="49" t="str">
        <f t="shared" si="63"/>
        <v>A</v>
      </c>
      <c r="DX7" s="49">
        <f>IF(DR7&gt;0,RANK(DV7,DV4:DV7)+CE2+CY2,)</f>
        <v>0</v>
      </c>
      <c r="DY7" s="49">
        <f>IF(AND(DR7&gt;0,COUNTIF(DX4:DX7,DX7)&gt;1),SUMIFS($AG$4:$AG$108,$AD$4:$AD$108,$BR7,$K$4:$K$108,3)+SUMIFS($AI$4:$AI$108,$AF$4:$AF$108,$BR7,$K$4:$K$108,3)-SUMIFS($AI$4:$AI$108,$AD$4:$AD$108,$BR7,$K$4:$K$108,3)-SUMIFS($AG$4:$AG$108,$AF$4:$AF$108,$BR7,$K$4:$K$108,3),)</f>
        <v>0</v>
      </c>
      <c r="DZ7" s="49">
        <f>IF(AND(DR7&gt;0,COUNTIF(DX4:DX7,DX7)&gt;1),DX7+RANK(DY7,DY4:DY7)-1,DX7)</f>
        <v>0</v>
      </c>
      <c r="EA7" s="49">
        <f>IF(AND(DR7&gt;0,COUNTIF(DZ4:DZ7,DZ7)&gt;1),SUMIFS($AG$4:$AG$108,$AD$4:$AD$108,$BR7,$K$4:$K$108,3)+SUMIFS($AI$4:$AI$108,$AF$4:$AF$108,$BR7,$K$4:$K$108,3),)</f>
        <v>0</v>
      </c>
      <c r="EB7" s="49">
        <f>IF(AND(DR7&gt;0,COUNTIF(DZ4:DZ7,DZ7)&gt;1),DZ7+RANK(EA7,EA4:EA7)-1,DZ7)</f>
        <v>0</v>
      </c>
      <c r="EC7" s="49" t="str">
        <f t="shared" si="64"/>
        <v/>
      </c>
      <c r="ED7" s="49" t="str">
        <f>IF(OR(EC7="",COUNTIF(EC4:EC7,EC7)=1),"",$BX7)</f>
        <v/>
      </c>
      <c r="EE7" s="49" t="str">
        <f>IF(EC7="","",IF(COUNTIF(EC4:EC7,EC7)=1,EC7,EC7+RANK(ED7,ED4:ED7,0)-1))</f>
        <v/>
      </c>
      <c r="EF7" s="49" t="str">
        <f>IF(OR(EE7="",COUNTIF(EE4:EE7,EE7)=1),"",$BV7)</f>
        <v/>
      </c>
      <c r="EG7" s="49" t="str">
        <f>IF(EC7="","",IF(COUNTIF(EE4:EE7,EE7)=1,EE7,EE7+RANK(EF7,EF4:EF7,0)-1))</f>
        <v/>
      </c>
      <c r="EH7" s="49" t="str">
        <f>IF(OR(EG7="",COUNTIF(EG4:EG7,EG7)=1),"",$BS7)</f>
        <v/>
      </c>
      <c r="EI7" s="49" t="str">
        <f>IF(EC7="","",IF(COUNTIF(EG4:EG7,EG7)=1,EG7,EG7+RANK(EH7,EH4:EH7,0)-1))</f>
        <v/>
      </c>
      <c r="EJ7" s="49">
        <f>IF(DR7&gt;0,CE2+CY2+RANK(EI7,EI4:EI7,1),)</f>
        <v>0</v>
      </c>
      <c r="EK7" s="14"/>
      <c r="EL7" s="49">
        <f t="shared" si="65"/>
        <v>0</v>
      </c>
      <c r="EM7" s="49">
        <f t="shared" si="66"/>
        <v>0</v>
      </c>
      <c r="EN7" s="49">
        <f t="shared" si="67"/>
        <v>0</v>
      </c>
      <c r="EO7" s="49">
        <f t="shared" si="68"/>
        <v>0</v>
      </c>
      <c r="EP7" s="49">
        <f t="shared" si="69"/>
        <v>0</v>
      </c>
      <c r="EQ7" s="49" t="str">
        <f t="shared" si="70"/>
        <v>A</v>
      </c>
      <c r="ER7" s="49">
        <f>IF(EL7&gt;0,RANK(EP7,EP4:EP7)+CE2+CY2+DS2,)</f>
        <v>0</v>
      </c>
      <c r="ES7" s="49">
        <f>IF(AND(EL7&gt;0,COUNTIF(ER4:ER7,ER7)&gt;1),SUMIFS($AG$4:$AG$108,$AD$4:$AD$108,$BR7,$K$4:$K$108,4)+SUMIFS($AI$4:$AI$108,$AF$4:$AF$108,$BR7,$K$4:$K$108,4)-SUMIFS($AI$4:$AI$108,$AD$4:$AD$108,$BR7,$K$4:$K$108,4)-SUMIFS($AG$4:$AG$108,$AF$4:$AF$108,$BR7,$K$4:$K$108,4),)</f>
        <v>0</v>
      </c>
      <c r="ET7" s="49">
        <f>IF(AND(EL7&gt;0,COUNTIF(ER4:ER7,ER7)&gt;1),ER7+RANK(ES7,ES4:ES7)-1,ER7)</f>
        <v>0</v>
      </c>
      <c r="EU7" s="49">
        <f t="shared" si="71"/>
        <v>0</v>
      </c>
      <c r="EV7" s="49">
        <f>IF(AND(EL7&gt;0,COUNTIF(ET4:ET7,ET7)&gt;1),ET7+RANK(EU7,EU4:EU7)-1,ET7)</f>
        <v>0</v>
      </c>
      <c r="EW7" s="49" t="str">
        <f t="shared" si="72"/>
        <v/>
      </c>
      <c r="EX7" s="49" t="str">
        <f>IF(OR(EW7="",COUNTIF(EW4:EW7,EW7)=1),"",$BX7)</f>
        <v/>
      </c>
      <c r="EY7" s="49" t="str">
        <f>IF(EW7="","",IF(COUNTIF(EW4:EW7,EW7)=1,EW7,EW7+RANK(EX7,EX4:EX7,0)-1))</f>
        <v/>
      </c>
      <c r="EZ7" s="49" t="str">
        <f>IF(OR(EY7="",COUNTIF(EY4:EY7,EY7)=1),"",$BV7)</f>
        <v/>
      </c>
      <c r="FA7" s="49" t="str">
        <f>IF(EW7="","",IF(COUNTIF(EY4:EY7,EY7)=1,EY7,EY7+RANK(EZ7,EZ4:EZ7,0)-1))</f>
        <v/>
      </c>
      <c r="FB7" s="49" t="str">
        <f>IF(OR(FA7="",COUNTIF(FA4:FA7,FA7)=1),"",$BS7)</f>
        <v/>
      </c>
      <c r="FC7" s="49" t="str">
        <f>IF(EW7="","",IF(COUNTIF(FA4:FA7,FA7)=1,FA7,FA7+RANK(FB7,FB4:FB7,0)-1))</f>
        <v/>
      </c>
      <c r="FD7" s="49">
        <f>IF(EL7&gt;0,CE2+CY2+DS2+RANK(FC7,FC4:FC7,1),)</f>
        <v>0</v>
      </c>
      <c r="FE7" s="14"/>
      <c r="FF7" s="49">
        <f>IFERROR(VLOOKUP(FH7,CD3:CV7,19,FALSE),IFERROR(VLOOKUP(FH7,CX3:DP7,19,FALSE),IFERROR(VLOOKUP(FH7,DR3:EJ7,19,FALSE),VLOOKUP(FH7,EL3:FD7,19,FALSE))))</f>
        <v>2</v>
      </c>
      <c r="FG7" s="49">
        <f>RANK(FF7,FF4:FF7,1)+COUNTIF(FF4:FF7,FF7)-1</f>
        <v>2</v>
      </c>
      <c r="FH7" s="14" t="str">
        <f t="shared" si="73"/>
        <v>Czechia</v>
      </c>
      <c r="FI7" s="42"/>
      <c r="FJ7" s="42"/>
      <c r="FK7" s="23" t="s">
        <v>147</v>
      </c>
      <c r="FL7" s="100" t="str">
        <f>M33</f>
        <v>USA</v>
      </c>
      <c r="FM7" s="101">
        <f t="shared" si="74"/>
        <v>1</v>
      </c>
      <c r="FN7" s="101">
        <f t="shared" si="75"/>
        <v>1</v>
      </c>
      <c r="FO7" s="101">
        <f t="array" ref="FO7">SUMPRODUCT(($FR$4:$FR$15=FR7)*($FS$4:$FS$15=FS7)*($FT$4:$FT$15&gt;FT7))</f>
        <v>0</v>
      </c>
      <c r="FP7" s="91">
        <f t="array" ref="FP7">SUMPRODUCT(($FR$4:$FR$15=FR7)*($FS$4:$FS$15&gt;FS7))</f>
        <v>0</v>
      </c>
      <c r="FQ7" s="101">
        <f t="shared" si="76"/>
        <v>1</v>
      </c>
      <c r="FR7" s="102">
        <f>T33</f>
        <v>4</v>
      </c>
      <c r="FS7" s="102">
        <f>S33</f>
        <v>0</v>
      </c>
      <c r="FT7" s="102">
        <f>Q33</f>
        <v>3</v>
      </c>
      <c r="FU7" s="102" t="str">
        <f t="shared" si="77"/>
        <v>D</v>
      </c>
      <c r="FV7" s="101" t="str">
        <f t="shared" si="78"/>
        <v>D</v>
      </c>
      <c r="FW7" s="42"/>
      <c r="FX7" s="44">
        <v>5</v>
      </c>
      <c r="FY7" s="44" t="str">
        <f t="shared" si="79"/>
        <v>EJIDHFLK</v>
      </c>
      <c r="FZ7" s="44" t="s">
        <v>148</v>
      </c>
      <c r="GA7" s="44" t="s">
        <v>159</v>
      </c>
      <c r="GB7" s="44" t="s">
        <v>150</v>
      </c>
      <c r="GC7" s="44" t="s">
        <v>147</v>
      </c>
      <c r="GD7" s="44" t="s">
        <v>160</v>
      </c>
      <c r="GE7" s="44" t="s">
        <v>109</v>
      </c>
      <c r="GF7" s="44" t="s">
        <v>152</v>
      </c>
      <c r="GG7" s="44" t="s">
        <v>151</v>
      </c>
      <c r="GH7" s="100" t="str">
        <f t="shared" ref="GH7:GO7" si="88">VLOOKUP(FZ7,$FK$3:$FL$15,2,FALSE)</f>
        <v>Elfenbenskusten</v>
      </c>
      <c r="GI7" s="100" t="str">
        <f t="shared" si="88"/>
        <v>Argentina</v>
      </c>
      <c r="GJ7" s="100" t="str">
        <f t="shared" si="88"/>
        <v>Senegal</v>
      </c>
      <c r="GK7" s="100" t="str">
        <f t="shared" si="88"/>
        <v>USA</v>
      </c>
      <c r="GL7" s="100" t="str">
        <f t="shared" si="88"/>
        <v>Uruguay</v>
      </c>
      <c r="GM7" s="100" t="str">
        <f t="shared" si="88"/>
        <v>Sverige</v>
      </c>
      <c r="GN7" s="100" t="str">
        <f t="shared" si="88"/>
        <v>England</v>
      </c>
      <c r="GO7" s="100" t="str">
        <f t="shared" si="88"/>
        <v>Portugal</v>
      </c>
      <c r="GP7" s="42" t="str">
        <f t="shared" si="81"/>
        <v/>
      </c>
      <c r="GQ7" s="42"/>
      <c r="GR7" s="42"/>
      <c r="GS7" s="42"/>
      <c r="GT7" s="42"/>
      <c r="GU7" s="42"/>
      <c r="GV7" s="44"/>
      <c r="GW7" s="42"/>
      <c r="GX7" s="85">
        <v>4</v>
      </c>
      <c r="GY7" s="96"/>
      <c r="GZ7" s="96"/>
      <c r="HA7" s="107"/>
      <c r="HB7" s="42"/>
      <c r="HC7" s="42"/>
      <c r="HD7" s="42"/>
      <c r="HE7" s="42"/>
    </row>
    <row r="8" spans="1:213" ht="14.25" customHeight="1" x14ac:dyDescent="0.35">
      <c r="A8" s="42"/>
      <c r="B8" s="117">
        <v>53</v>
      </c>
      <c r="C8" s="86">
        <v>46198</v>
      </c>
      <c r="D8" s="87" t="s">
        <v>162</v>
      </c>
      <c r="E8" s="88" t="s">
        <v>157</v>
      </c>
      <c r="F8" s="89" t="s">
        <v>156</v>
      </c>
      <c r="G8" s="90">
        <v>2</v>
      </c>
      <c r="H8" s="85" t="s">
        <v>157</v>
      </c>
      <c r="I8" s="90">
        <v>2</v>
      </c>
      <c r="J8" s="85" t="str">
        <f t="shared" si="0"/>
        <v>X</v>
      </c>
      <c r="K8" s="49" t="str">
        <f t="shared" si="1"/>
        <v>-</v>
      </c>
      <c r="L8" s="44"/>
      <c r="M8" s="102" t="str">
        <f>IF(COUNTBLANK(G4:G9)+COUNTBLANK(I4:I9)=0,"Resultat OK","Fyll i resultat")</f>
        <v>Resultat OK</v>
      </c>
      <c r="N8" s="102"/>
      <c r="O8" s="102"/>
      <c r="P8" s="102"/>
      <c r="Q8" s="102"/>
      <c r="R8" s="102"/>
      <c r="S8" s="102"/>
      <c r="T8" s="44"/>
      <c r="U8" s="42"/>
      <c r="V8" s="96" t="s">
        <v>52</v>
      </c>
      <c r="W8" s="213"/>
      <c r="X8" s="187"/>
      <c r="Y8" s="187"/>
      <c r="Z8" s="192"/>
      <c r="AA8" s="97"/>
      <c r="AB8" s="42"/>
      <c r="AC8" s="98">
        <f t="shared" ref="AC8:AF8" si="89">C8</f>
        <v>46198</v>
      </c>
      <c r="AD8" s="98" t="str">
        <f t="shared" si="89"/>
        <v>Czechia</v>
      </c>
      <c r="AE8" s="98" t="str">
        <f t="shared" si="89"/>
        <v>-</v>
      </c>
      <c r="AF8" s="98" t="str">
        <f t="shared" si="89"/>
        <v>Mexiko</v>
      </c>
      <c r="AG8" s="90">
        <f t="shared" si="3"/>
        <v>2</v>
      </c>
      <c r="AH8" s="85" t="str">
        <f t="shared" si="4"/>
        <v>-</v>
      </c>
      <c r="AI8" s="90">
        <f t="shared" si="5"/>
        <v>2</v>
      </c>
      <c r="AJ8" s="85" t="str">
        <f t="shared" si="6"/>
        <v>X</v>
      </c>
      <c r="AK8" s="91"/>
      <c r="AL8" s="49">
        <f t="shared" si="7"/>
        <v>0</v>
      </c>
      <c r="AM8" s="49">
        <f t="shared" si="8"/>
        <v>0</v>
      </c>
      <c r="AN8" s="49">
        <f t="shared" si="9"/>
        <v>1</v>
      </c>
      <c r="AO8" s="49">
        <f t="shared" si="10"/>
        <v>1</v>
      </c>
      <c r="AP8" s="49">
        <f t="shared" si="11"/>
        <v>0</v>
      </c>
      <c r="AQ8" s="49">
        <f t="shared" si="12"/>
        <v>0</v>
      </c>
      <c r="AR8" s="49">
        <f t="shared" si="13"/>
        <v>0</v>
      </c>
      <c r="AS8" s="49">
        <f t="shared" si="14"/>
        <v>0</v>
      </c>
      <c r="AT8" s="49">
        <f t="shared" si="15"/>
        <v>0</v>
      </c>
      <c r="AU8" s="49">
        <f t="shared" si="16"/>
        <v>0</v>
      </c>
      <c r="AV8" s="49">
        <f t="shared" si="17"/>
        <v>0</v>
      </c>
      <c r="AW8" s="49">
        <f t="shared" si="18"/>
        <v>0</v>
      </c>
      <c r="AX8" s="49">
        <f t="shared" si="19"/>
        <v>0</v>
      </c>
      <c r="AY8" s="49">
        <f t="shared" si="20"/>
        <v>0</v>
      </c>
      <c r="AZ8" s="49">
        <f t="shared" si="21"/>
        <v>0</v>
      </c>
      <c r="BA8" s="49">
        <f t="shared" si="22"/>
        <v>0</v>
      </c>
      <c r="BB8" s="49">
        <f t="shared" si="23"/>
        <v>0</v>
      </c>
      <c r="BC8" s="49">
        <f t="shared" si="24"/>
        <v>0</v>
      </c>
      <c r="BD8" s="49">
        <f t="shared" si="25"/>
        <v>0</v>
      </c>
      <c r="BE8" s="49">
        <f t="shared" si="26"/>
        <v>0</v>
      </c>
      <c r="BF8" s="49">
        <f t="shared" si="27"/>
        <v>0</v>
      </c>
      <c r="BG8" s="49">
        <f t="shared" si="28"/>
        <v>0</v>
      </c>
      <c r="BH8" s="49">
        <f t="shared" si="29"/>
        <v>0</v>
      </c>
      <c r="BI8" s="49">
        <f t="shared" si="30"/>
        <v>0</v>
      </c>
      <c r="BJ8" s="49">
        <f t="shared" si="31"/>
        <v>0</v>
      </c>
      <c r="BK8" s="49">
        <f t="shared" si="32"/>
        <v>0</v>
      </c>
      <c r="BL8" s="49">
        <f t="shared" si="33"/>
        <v>0</v>
      </c>
      <c r="BM8" s="49">
        <f t="shared" si="34"/>
        <v>0</v>
      </c>
      <c r="BN8" s="49">
        <f t="shared" si="35"/>
        <v>0</v>
      </c>
      <c r="BO8" s="49">
        <f t="shared" si="36"/>
        <v>0</v>
      </c>
      <c r="BP8" s="14"/>
      <c r="BQ8" s="14"/>
      <c r="BR8" s="14"/>
      <c r="BS8" s="49"/>
      <c r="BT8" s="49"/>
      <c r="BU8" s="49"/>
      <c r="BV8" s="49"/>
      <c r="BW8" s="49"/>
      <c r="BX8" s="49"/>
      <c r="BY8" s="49"/>
      <c r="BZ8" s="14"/>
      <c r="CA8" s="49"/>
      <c r="CB8" s="49"/>
      <c r="CC8" s="14"/>
      <c r="CD8" s="14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14"/>
      <c r="CX8" s="14"/>
      <c r="CY8" s="49"/>
      <c r="CZ8" s="49"/>
      <c r="DA8" s="49"/>
      <c r="DB8" s="49"/>
      <c r="DC8" s="49"/>
      <c r="DD8" s="49"/>
      <c r="DE8" s="49"/>
      <c r="DF8" s="49"/>
      <c r="DG8" s="49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14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  <c r="FC8" s="49"/>
      <c r="FD8" s="49"/>
      <c r="FE8" s="14"/>
      <c r="FF8" s="49"/>
      <c r="FG8" s="49"/>
      <c r="FH8" s="14"/>
      <c r="FI8" s="42"/>
      <c r="FJ8" s="42"/>
      <c r="FK8" s="23" t="s">
        <v>148</v>
      </c>
      <c r="FL8" s="100" t="str">
        <f>M42</f>
        <v>Elfenbenskusten</v>
      </c>
      <c r="FM8" s="101">
        <f t="shared" si="74"/>
        <v>10</v>
      </c>
      <c r="FN8" s="101">
        <f t="shared" si="75"/>
        <v>10</v>
      </c>
      <c r="FO8" s="101">
        <f t="array" ref="FO8">SUMPRODUCT(($FR$4:$FR$15=FR8)*($FS$4:$FS$15=FS8)*($FT$4:$FT$15&gt;FT8))</f>
        <v>0</v>
      </c>
      <c r="FP8" s="91">
        <f t="array" ref="FP8">SUMPRODUCT(($FR$4:$FR$15=FR8)*($FS$4:$FS$15&gt;FS8))</f>
        <v>0</v>
      </c>
      <c r="FQ8" s="101">
        <f t="shared" si="76"/>
        <v>10</v>
      </c>
      <c r="FR8" s="102">
        <f>T42</f>
        <v>2</v>
      </c>
      <c r="FS8" s="102">
        <f>S42</f>
        <v>-1</v>
      </c>
      <c r="FT8" s="102">
        <f>Q42</f>
        <v>6</v>
      </c>
      <c r="FU8" s="102" t="str">
        <f t="shared" si="77"/>
        <v>E</v>
      </c>
      <c r="FV8" s="101">
        <f t="shared" si="78"/>
        <v>0</v>
      </c>
      <c r="FW8" s="42"/>
      <c r="FX8" s="44">
        <v>6</v>
      </c>
      <c r="FY8" s="44" t="str">
        <f t="shared" si="79"/>
        <v>EGIDJFLK</v>
      </c>
      <c r="FZ8" s="44" t="s">
        <v>148</v>
      </c>
      <c r="GA8" s="44" t="s">
        <v>149</v>
      </c>
      <c r="GB8" s="44" t="s">
        <v>150</v>
      </c>
      <c r="GC8" s="44" t="s">
        <v>147</v>
      </c>
      <c r="GD8" s="44" t="s">
        <v>159</v>
      </c>
      <c r="GE8" s="44" t="s">
        <v>109</v>
      </c>
      <c r="GF8" s="44" t="s">
        <v>152</v>
      </c>
      <c r="GG8" s="44" t="s">
        <v>151</v>
      </c>
      <c r="GH8" s="100" t="str">
        <f t="shared" ref="GH8:GO8" si="90">VLOOKUP(FZ8,$FK$3:$FL$15,2,FALSE)</f>
        <v>Elfenbenskusten</v>
      </c>
      <c r="GI8" s="100" t="str">
        <f t="shared" si="90"/>
        <v>Iran</v>
      </c>
      <c r="GJ8" s="100" t="str">
        <f t="shared" si="90"/>
        <v>Senegal</v>
      </c>
      <c r="GK8" s="100" t="str">
        <f t="shared" si="90"/>
        <v>USA</v>
      </c>
      <c r="GL8" s="100" t="str">
        <f t="shared" si="90"/>
        <v>Argentina</v>
      </c>
      <c r="GM8" s="100" t="str">
        <f t="shared" si="90"/>
        <v>Sverige</v>
      </c>
      <c r="GN8" s="100" t="str">
        <f t="shared" si="90"/>
        <v>England</v>
      </c>
      <c r="GO8" s="100" t="str">
        <f t="shared" si="90"/>
        <v>Portugal</v>
      </c>
      <c r="GP8" s="42" t="str">
        <f t="shared" si="81"/>
        <v/>
      </c>
      <c r="GQ8" s="42"/>
      <c r="GR8" s="42"/>
      <c r="GS8" s="42"/>
      <c r="GT8" s="42"/>
      <c r="GU8" s="42"/>
      <c r="GV8" s="44"/>
      <c r="GW8" s="42"/>
      <c r="GX8" s="85">
        <v>5</v>
      </c>
      <c r="GY8" s="96"/>
      <c r="GZ8" s="96"/>
      <c r="HA8" s="107"/>
      <c r="HB8" s="42"/>
      <c r="HC8" s="42"/>
      <c r="HD8" s="42"/>
      <c r="HE8" s="42"/>
    </row>
    <row r="9" spans="1:213" ht="14.25" customHeight="1" x14ac:dyDescent="0.35">
      <c r="A9" s="42"/>
      <c r="B9" s="85">
        <v>54</v>
      </c>
      <c r="C9" s="86">
        <v>46198</v>
      </c>
      <c r="D9" s="87" t="s">
        <v>158</v>
      </c>
      <c r="E9" s="88" t="s">
        <v>157</v>
      </c>
      <c r="F9" s="89" t="s">
        <v>161</v>
      </c>
      <c r="G9" s="90">
        <v>2</v>
      </c>
      <c r="H9" s="85" t="s">
        <v>157</v>
      </c>
      <c r="I9" s="90">
        <v>2</v>
      </c>
      <c r="J9" s="85" t="str">
        <f t="shared" si="0"/>
        <v>X</v>
      </c>
      <c r="K9" s="49" t="str">
        <f t="shared" si="1"/>
        <v>-</v>
      </c>
      <c r="L9" s="44"/>
      <c r="M9" s="42"/>
      <c r="N9" s="42"/>
      <c r="O9" s="42"/>
      <c r="P9" s="42"/>
      <c r="Q9" s="42"/>
      <c r="R9" s="42"/>
      <c r="S9" s="42"/>
      <c r="T9" s="44"/>
      <c r="U9" s="42"/>
      <c r="V9" s="119" t="s">
        <v>54</v>
      </c>
      <c r="W9" s="213"/>
      <c r="X9" s="187"/>
      <c r="Y9" s="187"/>
      <c r="Z9" s="192"/>
      <c r="AA9" s="97"/>
      <c r="AB9" s="42"/>
      <c r="AC9" s="98">
        <f t="shared" ref="AC9:AF9" si="91">C9</f>
        <v>46198</v>
      </c>
      <c r="AD9" s="98" t="str">
        <f t="shared" si="91"/>
        <v>Sydafrika</v>
      </c>
      <c r="AE9" s="98" t="str">
        <f t="shared" si="91"/>
        <v>-</v>
      </c>
      <c r="AF9" s="98" t="str">
        <f t="shared" si="91"/>
        <v>Sydkorea</v>
      </c>
      <c r="AG9" s="90">
        <f t="shared" si="3"/>
        <v>2</v>
      </c>
      <c r="AH9" s="85" t="str">
        <f t="shared" si="4"/>
        <v>-</v>
      </c>
      <c r="AI9" s="90">
        <f t="shared" si="5"/>
        <v>2</v>
      </c>
      <c r="AJ9" s="85" t="str">
        <f t="shared" si="6"/>
        <v>X</v>
      </c>
      <c r="AK9" s="91"/>
      <c r="AL9" s="49">
        <f t="shared" si="7"/>
        <v>0</v>
      </c>
      <c r="AM9" s="49">
        <f t="shared" si="8"/>
        <v>0</v>
      </c>
      <c r="AN9" s="49">
        <f t="shared" si="9"/>
        <v>1</v>
      </c>
      <c r="AO9" s="49">
        <f t="shared" si="10"/>
        <v>1</v>
      </c>
      <c r="AP9" s="49">
        <f t="shared" si="11"/>
        <v>0</v>
      </c>
      <c r="AQ9" s="49">
        <f t="shared" si="12"/>
        <v>0</v>
      </c>
      <c r="AR9" s="49">
        <f t="shared" si="13"/>
        <v>0</v>
      </c>
      <c r="AS9" s="49">
        <f t="shared" si="14"/>
        <v>0</v>
      </c>
      <c r="AT9" s="49">
        <f t="shared" si="15"/>
        <v>0</v>
      </c>
      <c r="AU9" s="49">
        <f t="shared" si="16"/>
        <v>0</v>
      </c>
      <c r="AV9" s="49">
        <f t="shared" si="17"/>
        <v>0</v>
      </c>
      <c r="AW9" s="49">
        <f t="shared" si="18"/>
        <v>0</v>
      </c>
      <c r="AX9" s="49">
        <f t="shared" si="19"/>
        <v>0</v>
      </c>
      <c r="AY9" s="49">
        <f t="shared" si="20"/>
        <v>0</v>
      </c>
      <c r="AZ9" s="49">
        <f t="shared" si="21"/>
        <v>0</v>
      </c>
      <c r="BA9" s="49">
        <f t="shared" si="22"/>
        <v>0</v>
      </c>
      <c r="BB9" s="49">
        <f t="shared" si="23"/>
        <v>0</v>
      </c>
      <c r="BC9" s="49">
        <f t="shared" si="24"/>
        <v>0</v>
      </c>
      <c r="BD9" s="49">
        <f t="shared" si="25"/>
        <v>0</v>
      </c>
      <c r="BE9" s="49">
        <f t="shared" si="26"/>
        <v>0</v>
      </c>
      <c r="BF9" s="49">
        <f t="shared" si="27"/>
        <v>0</v>
      </c>
      <c r="BG9" s="49">
        <f t="shared" si="28"/>
        <v>0</v>
      </c>
      <c r="BH9" s="49">
        <f t="shared" si="29"/>
        <v>0</v>
      </c>
      <c r="BI9" s="49">
        <f t="shared" si="30"/>
        <v>0</v>
      </c>
      <c r="BJ9" s="49">
        <f t="shared" si="31"/>
        <v>0</v>
      </c>
      <c r="BK9" s="49">
        <f t="shared" si="32"/>
        <v>0</v>
      </c>
      <c r="BL9" s="49">
        <f t="shared" si="33"/>
        <v>0</v>
      </c>
      <c r="BM9" s="49">
        <f t="shared" si="34"/>
        <v>0</v>
      </c>
      <c r="BN9" s="49">
        <f t="shared" si="35"/>
        <v>0</v>
      </c>
      <c r="BO9" s="49">
        <f t="shared" si="36"/>
        <v>0</v>
      </c>
      <c r="BP9" s="14"/>
      <c r="BQ9" s="14"/>
      <c r="BR9" s="14"/>
      <c r="BS9" s="49"/>
      <c r="BT9" s="49"/>
      <c r="BU9" s="49"/>
      <c r="BV9" s="49"/>
      <c r="BW9" s="49"/>
      <c r="BX9" s="49"/>
      <c r="BY9" s="49"/>
      <c r="BZ9" s="14"/>
      <c r="CA9" s="49"/>
      <c r="CB9" s="49"/>
      <c r="CC9" s="14"/>
      <c r="CD9" s="14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14"/>
      <c r="CX9" s="14"/>
      <c r="CY9" s="49"/>
      <c r="CZ9" s="49"/>
      <c r="DA9" s="49"/>
      <c r="DB9" s="49"/>
      <c r="DC9" s="49"/>
      <c r="DD9" s="49"/>
      <c r="DE9" s="49"/>
      <c r="DF9" s="49"/>
      <c r="DG9" s="49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49"/>
      <c r="DS9" s="49"/>
      <c r="DT9" s="49"/>
      <c r="DU9" s="49"/>
      <c r="DV9" s="49"/>
      <c r="DW9" s="49"/>
      <c r="DX9" s="49"/>
      <c r="DY9" s="49"/>
      <c r="DZ9" s="49"/>
      <c r="EA9" s="49"/>
      <c r="EB9" s="49"/>
      <c r="EC9" s="49"/>
      <c r="ED9" s="49"/>
      <c r="EE9" s="49"/>
      <c r="EF9" s="49"/>
      <c r="EG9" s="49"/>
      <c r="EH9" s="49"/>
      <c r="EI9" s="49"/>
      <c r="EJ9" s="49"/>
      <c r="EK9" s="14"/>
      <c r="EL9" s="49"/>
      <c r="EM9" s="49"/>
      <c r="EN9" s="49"/>
      <c r="EO9" s="49"/>
      <c r="EP9" s="49"/>
      <c r="EQ9" s="49"/>
      <c r="ER9" s="49"/>
      <c r="ES9" s="49"/>
      <c r="ET9" s="49"/>
      <c r="EU9" s="49"/>
      <c r="EV9" s="49"/>
      <c r="EW9" s="49"/>
      <c r="EX9" s="49"/>
      <c r="EY9" s="49"/>
      <c r="EZ9" s="49"/>
      <c r="FA9" s="49"/>
      <c r="FB9" s="49"/>
      <c r="FC9" s="49"/>
      <c r="FD9" s="49"/>
      <c r="FE9" s="14"/>
      <c r="FF9" s="49"/>
      <c r="FG9" s="49"/>
      <c r="FH9" s="14"/>
      <c r="FI9" s="42"/>
      <c r="FJ9" s="42"/>
      <c r="FK9" s="23" t="s">
        <v>109</v>
      </c>
      <c r="FL9" s="100" t="str">
        <f>M51</f>
        <v>Sverige</v>
      </c>
      <c r="FM9" s="101">
        <f t="shared" si="74"/>
        <v>8</v>
      </c>
      <c r="FN9" s="101">
        <f t="shared" si="75"/>
        <v>8</v>
      </c>
      <c r="FO9" s="101">
        <f t="array" ref="FO9">SUMPRODUCT(($FR$4:$FR$15=FR9)*($FS$4:$FS$15=FS9)*($FT$4:$FT$15&gt;FT9))</f>
        <v>0</v>
      </c>
      <c r="FP9" s="91">
        <f t="array" ref="FP9">SUMPRODUCT(($FR$4:$FR$15=FR9)*($FS$4:$FS$15&gt;FS9))</f>
        <v>3</v>
      </c>
      <c r="FQ9" s="101">
        <f t="shared" si="76"/>
        <v>5</v>
      </c>
      <c r="FR9" s="102">
        <f>T51</f>
        <v>3</v>
      </c>
      <c r="FS9" s="102">
        <f>S51</f>
        <v>-4</v>
      </c>
      <c r="FT9" s="102">
        <f>Q51</f>
        <v>3</v>
      </c>
      <c r="FU9" s="102" t="str">
        <f t="shared" si="77"/>
        <v>F</v>
      </c>
      <c r="FV9" s="101" t="str">
        <f t="shared" si="78"/>
        <v>F</v>
      </c>
      <c r="FW9" s="42"/>
      <c r="FX9" s="44">
        <v>7</v>
      </c>
      <c r="FY9" s="44" t="str">
        <f t="shared" si="79"/>
        <v>EGJDHFLK</v>
      </c>
      <c r="FZ9" s="44" t="s">
        <v>148</v>
      </c>
      <c r="GA9" s="44" t="s">
        <v>149</v>
      </c>
      <c r="GB9" s="44" t="s">
        <v>159</v>
      </c>
      <c r="GC9" s="44" t="s">
        <v>147</v>
      </c>
      <c r="GD9" s="44" t="s">
        <v>160</v>
      </c>
      <c r="GE9" s="44" t="s">
        <v>109</v>
      </c>
      <c r="GF9" s="44" t="s">
        <v>152</v>
      </c>
      <c r="GG9" s="44" t="s">
        <v>151</v>
      </c>
      <c r="GH9" s="100" t="str">
        <f t="shared" ref="GH9:GO9" si="92">VLOOKUP(FZ9,$FK$3:$FL$15,2,FALSE)</f>
        <v>Elfenbenskusten</v>
      </c>
      <c r="GI9" s="100" t="str">
        <f t="shared" si="92"/>
        <v>Iran</v>
      </c>
      <c r="GJ9" s="100" t="str">
        <f t="shared" si="92"/>
        <v>Argentina</v>
      </c>
      <c r="GK9" s="100" t="str">
        <f t="shared" si="92"/>
        <v>USA</v>
      </c>
      <c r="GL9" s="100" t="str">
        <f t="shared" si="92"/>
        <v>Uruguay</v>
      </c>
      <c r="GM9" s="100" t="str">
        <f t="shared" si="92"/>
        <v>Sverige</v>
      </c>
      <c r="GN9" s="100" t="str">
        <f t="shared" si="92"/>
        <v>England</v>
      </c>
      <c r="GO9" s="100" t="str">
        <f t="shared" si="92"/>
        <v>Portugal</v>
      </c>
      <c r="GP9" s="42" t="str">
        <f t="shared" si="81"/>
        <v/>
      </c>
      <c r="GQ9" s="42"/>
      <c r="GR9" s="42"/>
      <c r="GS9" s="42"/>
      <c r="GT9" s="42"/>
      <c r="GU9" s="42"/>
      <c r="GV9" s="44"/>
      <c r="GW9" s="42"/>
      <c r="GX9" s="111">
        <v>6</v>
      </c>
      <c r="GY9" s="96"/>
      <c r="GZ9" s="96"/>
      <c r="HA9" s="107"/>
      <c r="HB9" s="42"/>
      <c r="HC9" s="42"/>
      <c r="HD9" s="42"/>
      <c r="HE9" s="42"/>
    </row>
    <row r="10" spans="1:213" ht="14.25" customHeight="1" x14ac:dyDescent="0.4">
      <c r="A10" s="42"/>
      <c r="B10" s="43"/>
      <c r="C10" s="71"/>
      <c r="D10" s="43"/>
      <c r="E10" s="44"/>
      <c r="F10" s="120"/>
      <c r="G10" s="44"/>
      <c r="H10" s="44"/>
      <c r="I10" s="44"/>
      <c r="J10" s="56"/>
      <c r="K10" s="44"/>
      <c r="L10" s="44"/>
      <c r="M10" s="42"/>
      <c r="N10" s="42"/>
      <c r="O10" s="42"/>
      <c r="P10" s="42"/>
      <c r="Q10" s="42"/>
      <c r="R10" s="42"/>
      <c r="S10" s="42"/>
      <c r="T10" s="44"/>
      <c r="U10" s="42"/>
      <c r="V10" s="119" t="s">
        <v>57</v>
      </c>
      <c r="W10" s="213"/>
      <c r="X10" s="187"/>
      <c r="Y10" s="187"/>
      <c r="Z10" s="192"/>
      <c r="AA10" s="97"/>
      <c r="AB10" s="42"/>
      <c r="AC10" s="14"/>
      <c r="AD10" s="14"/>
      <c r="AE10" s="14"/>
      <c r="AF10" s="14"/>
      <c r="AG10" s="44" t="str">
        <f>IF(B10="","",B10)</f>
        <v/>
      </c>
      <c r="AH10" s="44"/>
      <c r="AI10" s="44"/>
      <c r="AJ10" s="56"/>
      <c r="AK10" s="52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14"/>
      <c r="BQ10" s="14"/>
      <c r="BR10" s="14"/>
      <c r="BS10" s="49"/>
      <c r="BT10" s="49"/>
      <c r="BU10" s="49"/>
      <c r="BV10" s="49"/>
      <c r="BW10" s="49"/>
      <c r="BX10" s="49"/>
      <c r="BY10" s="49"/>
      <c r="BZ10" s="14"/>
      <c r="CA10" s="49"/>
      <c r="CB10" s="49"/>
      <c r="CC10" s="14"/>
      <c r="CD10" s="14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14"/>
      <c r="CX10" s="14"/>
      <c r="CY10" s="49"/>
      <c r="CZ10" s="49"/>
      <c r="DA10" s="49"/>
      <c r="DB10" s="49"/>
      <c r="DC10" s="49"/>
      <c r="DD10" s="49"/>
      <c r="DE10" s="49"/>
      <c r="DF10" s="49"/>
      <c r="DG10" s="49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14"/>
      <c r="EL10" s="49"/>
      <c r="EM10" s="49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14"/>
      <c r="FF10" s="49"/>
      <c r="FG10" s="49"/>
      <c r="FH10" s="14"/>
      <c r="FI10" s="42"/>
      <c r="FJ10" s="42"/>
      <c r="FK10" s="23" t="s">
        <v>149</v>
      </c>
      <c r="FL10" s="100" t="str">
        <f>M60</f>
        <v>Iran</v>
      </c>
      <c r="FM10" s="101">
        <f t="shared" si="74"/>
        <v>3</v>
      </c>
      <c r="FN10" s="101">
        <f t="shared" si="75"/>
        <v>3</v>
      </c>
      <c r="FO10" s="101">
        <f t="array" ref="FO10">SUMPRODUCT(($FR$4:$FR$15=FR10)*($FS$4:$FS$15=FS10)*($FT$4:$FT$15&gt;FT10))</f>
        <v>0</v>
      </c>
      <c r="FP10" s="91">
        <f t="array" ref="FP10">SUMPRODUCT(($FR$4:$FR$15=FR10)*($FS$4:$FS$15&gt;FS10))</f>
        <v>2</v>
      </c>
      <c r="FQ10" s="101">
        <f t="shared" si="76"/>
        <v>1</v>
      </c>
      <c r="FR10" s="102">
        <f>T60</f>
        <v>4</v>
      </c>
      <c r="FS10" s="102">
        <f>S60</f>
        <v>-1</v>
      </c>
      <c r="FT10" s="102">
        <f>Q60</f>
        <v>8</v>
      </c>
      <c r="FU10" s="102" t="str">
        <f t="shared" si="77"/>
        <v>G</v>
      </c>
      <c r="FV10" s="101" t="str">
        <f t="shared" si="78"/>
        <v>G</v>
      </c>
      <c r="FW10" s="42"/>
      <c r="FX10" s="44">
        <v>8</v>
      </c>
      <c r="FY10" s="44" t="str">
        <f t="shared" si="79"/>
        <v>EGIDHFLK</v>
      </c>
      <c r="FZ10" s="44" t="s">
        <v>148</v>
      </c>
      <c r="GA10" s="44" t="s">
        <v>149</v>
      </c>
      <c r="GB10" s="44" t="s">
        <v>150</v>
      </c>
      <c r="GC10" s="44" t="s">
        <v>147</v>
      </c>
      <c r="GD10" s="44" t="s">
        <v>160</v>
      </c>
      <c r="GE10" s="44" t="s">
        <v>109</v>
      </c>
      <c r="GF10" s="44" t="s">
        <v>152</v>
      </c>
      <c r="GG10" s="44" t="s">
        <v>151</v>
      </c>
      <c r="GH10" s="100" t="str">
        <f t="shared" ref="GH10:GO10" si="93">VLOOKUP(FZ10,$FK$3:$FL$15,2,FALSE)</f>
        <v>Elfenbenskusten</v>
      </c>
      <c r="GI10" s="100" t="str">
        <f t="shared" si="93"/>
        <v>Iran</v>
      </c>
      <c r="GJ10" s="100" t="str">
        <f t="shared" si="93"/>
        <v>Senegal</v>
      </c>
      <c r="GK10" s="100" t="str">
        <f t="shared" si="93"/>
        <v>USA</v>
      </c>
      <c r="GL10" s="100" t="str">
        <f t="shared" si="93"/>
        <v>Uruguay</v>
      </c>
      <c r="GM10" s="100" t="str">
        <f t="shared" si="93"/>
        <v>Sverige</v>
      </c>
      <c r="GN10" s="100" t="str">
        <f t="shared" si="93"/>
        <v>England</v>
      </c>
      <c r="GO10" s="100" t="str">
        <f t="shared" si="93"/>
        <v>Portugal</v>
      </c>
      <c r="GP10" s="42" t="str">
        <f t="shared" si="81"/>
        <v/>
      </c>
      <c r="GQ10" s="42"/>
      <c r="GR10" s="42"/>
      <c r="GS10" s="42"/>
      <c r="GT10" s="42"/>
      <c r="GU10" s="42"/>
      <c r="GV10" s="44"/>
      <c r="GW10" s="42"/>
      <c r="GX10" s="85">
        <v>7</v>
      </c>
      <c r="GY10" s="96"/>
      <c r="GZ10" s="96"/>
      <c r="HA10" s="85"/>
      <c r="HB10" s="42"/>
      <c r="HC10" s="42"/>
      <c r="HD10" s="42"/>
      <c r="HE10" s="42"/>
    </row>
    <row r="11" spans="1:213" ht="14.25" customHeight="1" x14ac:dyDescent="0.4">
      <c r="A11" s="57"/>
      <c r="B11" s="54" t="s">
        <v>164</v>
      </c>
      <c r="C11" s="121"/>
      <c r="D11" s="45"/>
      <c r="E11" s="56"/>
      <c r="F11" s="122"/>
      <c r="G11" s="56"/>
      <c r="H11" s="56"/>
      <c r="I11" s="91"/>
      <c r="J11" s="123"/>
      <c r="K11" s="56"/>
      <c r="L11" s="56"/>
      <c r="M11" s="54" t="s">
        <v>164</v>
      </c>
      <c r="N11" s="57"/>
      <c r="O11" s="57"/>
      <c r="P11" s="57"/>
      <c r="Q11" s="57"/>
      <c r="R11" s="57"/>
      <c r="S11" s="57"/>
      <c r="T11" s="56"/>
      <c r="U11" s="57"/>
      <c r="V11" s="57"/>
      <c r="W11" s="57"/>
      <c r="X11" s="57"/>
      <c r="Y11" s="57"/>
      <c r="Z11" s="57"/>
      <c r="AA11" s="58"/>
      <c r="AB11" s="57"/>
      <c r="AC11" s="61" t="s">
        <v>164</v>
      </c>
      <c r="AD11" s="42"/>
      <c r="AE11" s="42"/>
      <c r="AF11" s="42"/>
      <c r="AG11" s="56"/>
      <c r="AH11" s="56"/>
      <c r="AI11" s="91"/>
      <c r="AJ11" s="123"/>
      <c r="AK11" s="123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14"/>
      <c r="BQ11" s="14"/>
      <c r="BR11" s="67" t="s">
        <v>93</v>
      </c>
      <c r="BS11" s="62"/>
      <c r="BT11" s="62"/>
      <c r="BU11" s="62"/>
      <c r="BV11" s="62"/>
      <c r="BW11" s="62"/>
      <c r="BX11" s="62"/>
      <c r="BY11" s="62"/>
      <c r="BZ11" s="67"/>
      <c r="CA11" s="62"/>
      <c r="CB11" s="62"/>
      <c r="CC11" s="14"/>
      <c r="CD11" s="68" t="s">
        <v>94</v>
      </c>
      <c r="CE11" s="63">
        <f>COUNTIF(CA13:CA16,1)</f>
        <v>1</v>
      </c>
      <c r="CF11" s="63"/>
      <c r="CG11" s="63"/>
      <c r="CH11" s="63"/>
      <c r="CI11" s="63"/>
      <c r="CJ11" s="63"/>
      <c r="CK11" s="63"/>
      <c r="CL11" s="63"/>
      <c r="CM11" s="63"/>
      <c r="CN11" s="63"/>
      <c r="CO11" s="49"/>
      <c r="CP11" s="49"/>
      <c r="CQ11" s="49"/>
      <c r="CR11" s="49"/>
      <c r="CS11" s="49"/>
      <c r="CT11" s="49"/>
      <c r="CU11" s="49"/>
      <c r="CV11" s="49"/>
      <c r="CW11" s="14"/>
      <c r="CX11" s="69" t="s">
        <v>97</v>
      </c>
      <c r="CY11" s="64">
        <f>COUNTIF(CA13:CA16,2)</f>
        <v>1</v>
      </c>
      <c r="CZ11" s="64"/>
      <c r="DA11" s="64"/>
      <c r="DB11" s="64"/>
      <c r="DC11" s="64"/>
      <c r="DD11" s="64"/>
      <c r="DE11" s="64"/>
      <c r="DF11" s="64"/>
      <c r="DG11" s="64"/>
      <c r="DH11" s="69"/>
      <c r="DI11" s="14"/>
      <c r="DJ11" s="14"/>
      <c r="DK11" s="14"/>
      <c r="DL11" s="14"/>
      <c r="DM11" s="14"/>
      <c r="DN11" s="14"/>
      <c r="DO11" s="14"/>
      <c r="DP11" s="14"/>
      <c r="DQ11" s="14"/>
      <c r="DR11" s="65" t="s">
        <v>95</v>
      </c>
      <c r="DS11" s="65">
        <f>COUNTIF(CA13:CA16,3)</f>
        <v>1</v>
      </c>
      <c r="DT11" s="65"/>
      <c r="DU11" s="65"/>
      <c r="DV11" s="65"/>
      <c r="DW11" s="65"/>
      <c r="DX11" s="65"/>
      <c r="DY11" s="65"/>
      <c r="DZ11" s="65"/>
      <c r="EA11" s="65"/>
      <c r="EB11" s="65"/>
      <c r="EC11" s="49"/>
      <c r="ED11" s="49"/>
      <c r="EE11" s="49"/>
      <c r="EF11" s="49"/>
      <c r="EG11" s="49"/>
      <c r="EH11" s="49"/>
      <c r="EI11" s="49"/>
      <c r="EJ11" s="49"/>
      <c r="EK11" s="14"/>
      <c r="EL11" s="66" t="s">
        <v>96</v>
      </c>
      <c r="EM11" s="66">
        <f>COUNTIF(CA13:CA16,4)</f>
        <v>1</v>
      </c>
      <c r="EN11" s="66"/>
      <c r="EO11" s="66"/>
      <c r="EP11" s="66"/>
      <c r="EQ11" s="66"/>
      <c r="ER11" s="66"/>
      <c r="ES11" s="66"/>
      <c r="ET11" s="66"/>
      <c r="EU11" s="66"/>
      <c r="EV11" s="66"/>
      <c r="EW11" s="49"/>
      <c r="EX11" s="49"/>
      <c r="EY11" s="49"/>
      <c r="EZ11" s="49"/>
      <c r="FA11" s="49"/>
      <c r="FB11" s="49"/>
      <c r="FC11" s="49"/>
      <c r="FD11" s="49"/>
      <c r="FE11" s="14"/>
      <c r="FF11" s="49"/>
      <c r="FG11" s="49"/>
      <c r="FH11" s="14"/>
      <c r="FI11" s="57"/>
      <c r="FJ11" s="57"/>
      <c r="FK11" s="23" t="s">
        <v>160</v>
      </c>
      <c r="FL11" s="100" t="str">
        <f>M69</f>
        <v>Uruguay</v>
      </c>
      <c r="FM11" s="101">
        <f t="shared" si="74"/>
        <v>9</v>
      </c>
      <c r="FN11" s="101">
        <f t="shared" si="75"/>
        <v>9</v>
      </c>
      <c r="FO11" s="101">
        <f t="array" ref="FO11">SUMPRODUCT(($FR$4:$FR$15=FR11)*($FS$4:$FS$15=FS11)*($FT$4:$FT$15&gt;FT11))</f>
        <v>1</v>
      </c>
      <c r="FP11" s="91">
        <f t="array" ref="FP11">SUMPRODUCT(($FR$4:$FR$15=FR11)*($FS$4:$FS$15&gt;FS11))</f>
        <v>3</v>
      </c>
      <c r="FQ11" s="101">
        <f t="shared" si="76"/>
        <v>5</v>
      </c>
      <c r="FR11" s="102">
        <f>T69</f>
        <v>3</v>
      </c>
      <c r="FS11" s="102">
        <f>S69</f>
        <v>-4</v>
      </c>
      <c r="FT11" s="102">
        <f>Q69</f>
        <v>2</v>
      </c>
      <c r="FU11" s="102" t="str">
        <f t="shared" si="77"/>
        <v>H</v>
      </c>
      <c r="FV11" s="101">
        <f t="shared" si="78"/>
        <v>0</v>
      </c>
      <c r="FW11" s="57"/>
      <c r="FX11" s="44">
        <v>9</v>
      </c>
      <c r="FY11" s="44" t="str">
        <f t="shared" si="79"/>
        <v>EGJDHFLI</v>
      </c>
      <c r="FZ11" s="44" t="s">
        <v>148</v>
      </c>
      <c r="GA11" s="44" t="s">
        <v>149</v>
      </c>
      <c r="GB11" s="44" t="s">
        <v>159</v>
      </c>
      <c r="GC11" s="44" t="s">
        <v>147</v>
      </c>
      <c r="GD11" s="44" t="s">
        <v>160</v>
      </c>
      <c r="GE11" s="44" t="s">
        <v>109</v>
      </c>
      <c r="GF11" s="44" t="s">
        <v>152</v>
      </c>
      <c r="GG11" s="44" t="s">
        <v>150</v>
      </c>
      <c r="GH11" s="100" t="str">
        <f t="shared" ref="GH11:GO11" si="94">VLOOKUP(FZ11,$FK$3:$FL$15,2,FALSE)</f>
        <v>Elfenbenskusten</v>
      </c>
      <c r="GI11" s="100" t="str">
        <f t="shared" si="94"/>
        <v>Iran</v>
      </c>
      <c r="GJ11" s="100" t="str">
        <f t="shared" si="94"/>
        <v>Argentina</v>
      </c>
      <c r="GK11" s="100" t="str">
        <f t="shared" si="94"/>
        <v>USA</v>
      </c>
      <c r="GL11" s="100" t="str">
        <f t="shared" si="94"/>
        <v>Uruguay</v>
      </c>
      <c r="GM11" s="100" t="str">
        <f t="shared" si="94"/>
        <v>Sverige</v>
      </c>
      <c r="GN11" s="100" t="str">
        <f t="shared" si="94"/>
        <v>England</v>
      </c>
      <c r="GO11" s="100" t="str">
        <f t="shared" si="94"/>
        <v>Senegal</v>
      </c>
      <c r="GP11" s="42" t="str">
        <f t="shared" si="81"/>
        <v/>
      </c>
      <c r="GQ11" s="57"/>
      <c r="GR11" s="57"/>
      <c r="GS11" s="57"/>
      <c r="GT11" s="57"/>
      <c r="GU11" s="57"/>
      <c r="GV11" s="56"/>
      <c r="GW11" s="57"/>
      <c r="GX11" s="111">
        <v>8</v>
      </c>
      <c r="GY11" s="96"/>
      <c r="GZ11" s="96"/>
      <c r="HA11" s="107"/>
      <c r="HB11" s="57"/>
      <c r="HC11" s="57"/>
      <c r="HD11" s="57"/>
      <c r="HE11" s="57"/>
    </row>
    <row r="12" spans="1:213" ht="14.25" customHeight="1" x14ac:dyDescent="0.35">
      <c r="A12" s="57"/>
      <c r="B12" s="125" t="s">
        <v>101</v>
      </c>
      <c r="C12" s="126" t="s">
        <v>102</v>
      </c>
      <c r="D12" s="189" t="s">
        <v>101</v>
      </c>
      <c r="E12" s="187"/>
      <c r="F12" s="190"/>
      <c r="G12" s="186" t="s">
        <v>103</v>
      </c>
      <c r="H12" s="187"/>
      <c r="I12" s="188"/>
      <c r="J12" s="74" t="s">
        <v>104</v>
      </c>
      <c r="K12" s="56"/>
      <c r="L12" s="56"/>
      <c r="M12" s="76" t="s">
        <v>106</v>
      </c>
      <c r="N12" s="77" t="s">
        <v>107</v>
      </c>
      <c r="O12" s="77" t="s">
        <v>108</v>
      </c>
      <c r="P12" s="77" t="s">
        <v>109</v>
      </c>
      <c r="Q12" s="77" t="s">
        <v>110</v>
      </c>
      <c r="R12" s="77" t="s">
        <v>111</v>
      </c>
      <c r="S12" s="77" t="s">
        <v>112</v>
      </c>
      <c r="T12" s="78" t="s">
        <v>113</v>
      </c>
      <c r="U12" s="57"/>
      <c r="V12" s="57"/>
      <c r="W12" s="56"/>
      <c r="X12" s="56"/>
      <c r="Y12" s="56"/>
      <c r="Z12" s="57"/>
      <c r="AA12" s="58"/>
      <c r="AB12" s="57"/>
      <c r="AC12" s="76" t="s">
        <v>102</v>
      </c>
      <c r="AD12" s="193" t="s">
        <v>101</v>
      </c>
      <c r="AE12" s="187"/>
      <c r="AF12" s="188"/>
      <c r="AG12" s="186" t="s">
        <v>103</v>
      </c>
      <c r="AH12" s="187"/>
      <c r="AI12" s="188"/>
      <c r="AJ12" s="74" t="s">
        <v>116</v>
      </c>
      <c r="AK12" s="52"/>
      <c r="AL12" s="62" t="s">
        <v>117</v>
      </c>
      <c r="AM12" s="62" t="s">
        <v>118</v>
      </c>
      <c r="AN12" s="62" t="s">
        <v>119</v>
      </c>
      <c r="AO12" s="62" t="s">
        <v>120</v>
      </c>
      <c r="AP12" s="62" t="s">
        <v>121</v>
      </c>
      <c r="AQ12" s="62" t="s">
        <v>122</v>
      </c>
      <c r="AR12" s="63" t="s">
        <v>117</v>
      </c>
      <c r="AS12" s="63" t="s">
        <v>118</v>
      </c>
      <c r="AT12" s="63" t="s">
        <v>119</v>
      </c>
      <c r="AU12" s="63" t="s">
        <v>120</v>
      </c>
      <c r="AV12" s="63" t="s">
        <v>121</v>
      </c>
      <c r="AW12" s="63" t="s">
        <v>122</v>
      </c>
      <c r="AX12" s="64" t="s">
        <v>117</v>
      </c>
      <c r="AY12" s="64" t="s">
        <v>118</v>
      </c>
      <c r="AZ12" s="64" t="s">
        <v>119</v>
      </c>
      <c r="BA12" s="64" t="s">
        <v>120</v>
      </c>
      <c r="BB12" s="64" t="s">
        <v>121</v>
      </c>
      <c r="BC12" s="64" t="s">
        <v>122</v>
      </c>
      <c r="BD12" s="65" t="s">
        <v>117</v>
      </c>
      <c r="BE12" s="65" t="s">
        <v>118</v>
      </c>
      <c r="BF12" s="65" t="s">
        <v>119</v>
      </c>
      <c r="BG12" s="65" t="s">
        <v>120</v>
      </c>
      <c r="BH12" s="65" t="s">
        <v>121</v>
      </c>
      <c r="BI12" s="65" t="s">
        <v>122</v>
      </c>
      <c r="BJ12" s="66" t="s">
        <v>117</v>
      </c>
      <c r="BK12" s="66" t="s">
        <v>118</v>
      </c>
      <c r="BL12" s="66" t="s">
        <v>119</v>
      </c>
      <c r="BM12" s="66" t="s">
        <v>120</v>
      </c>
      <c r="BN12" s="66" t="s">
        <v>121</v>
      </c>
      <c r="BO12" s="66" t="s">
        <v>122</v>
      </c>
      <c r="BP12" s="14"/>
      <c r="BQ12" s="14"/>
      <c r="BR12" s="67" t="s">
        <v>106</v>
      </c>
      <c r="BS12" s="62" t="s">
        <v>107</v>
      </c>
      <c r="BT12" s="62" t="s">
        <v>108</v>
      </c>
      <c r="BU12" s="62" t="s">
        <v>109</v>
      </c>
      <c r="BV12" s="62" t="s">
        <v>110</v>
      </c>
      <c r="BW12" s="62" t="s">
        <v>111</v>
      </c>
      <c r="BX12" s="62" t="s">
        <v>112</v>
      </c>
      <c r="BY12" s="62" t="s">
        <v>113</v>
      </c>
      <c r="BZ12" s="67" t="s">
        <v>123</v>
      </c>
      <c r="CA12" s="62" t="s">
        <v>124</v>
      </c>
      <c r="CB12" s="62" t="s">
        <v>125</v>
      </c>
      <c r="CC12" s="14"/>
      <c r="CD12" s="68" t="s">
        <v>106</v>
      </c>
      <c r="CE12" s="63" t="s">
        <v>107</v>
      </c>
      <c r="CF12" s="63" t="s">
        <v>108</v>
      </c>
      <c r="CG12" s="63" t="s">
        <v>109</v>
      </c>
      <c r="CH12" s="63" t="s">
        <v>113</v>
      </c>
      <c r="CI12" s="63" t="s">
        <v>123</v>
      </c>
      <c r="CJ12" s="63" t="s">
        <v>124</v>
      </c>
      <c r="CK12" s="80" t="s">
        <v>112</v>
      </c>
      <c r="CL12" s="80" t="s">
        <v>126</v>
      </c>
      <c r="CM12" s="80" t="s">
        <v>110</v>
      </c>
      <c r="CN12" s="80" t="s">
        <v>127</v>
      </c>
      <c r="CO12" s="63" t="s">
        <v>128</v>
      </c>
      <c r="CP12" s="80" t="s">
        <v>129</v>
      </c>
      <c r="CQ12" s="80" t="s">
        <v>130</v>
      </c>
      <c r="CR12" s="80" t="s">
        <v>131</v>
      </c>
      <c r="CS12" s="80" t="s">
        <v>132</v>
      </c>
      <c r="CT12" s="80" t="s">
        <v>133</v>
      </c>
      <c r="CU12" s="80" t="s">
        <v>134</v>
      </c>
      <c r="CV12" s="63" t="s">
        <v>135</v>
      </c>
      <c r="CW12" s="14"/>
      <c r="CX12" s="69" t="s">
        <v>106</v>
      </c>
      <c r="CY12" s="64" t="s">
        <v>107</v>
      </c>
      <c r="CZ12" s="64" t="s">
        <v>108</v>
      </c>
      <c r="DA12" s="64" t="s">
        <v>109</v>
      </c>
      <c r="DB12" s="64" t="s">
        <v>113</v>
      </c>
      <c r="DC12" s="64" t="s">
        <v>123</v>
      </c>
      <c r="DD12" s="64" t="s">
        <v>124</v>
      </c>
      <c r="DE12" s="64" t="s">
        <v>112</v>
      </c>
      <c r="DF12" s="64" t="s">
        <v>126</v>
      </c>
      <c r="DG12" s="64" t="s">
        <v>110</v>
      </c>
      <c r="DH12" s="69" t="s">
        <v>127</v>
      </c>
      <c r="DI12" s="69" t="s">
        <v>128</v>
      </c>
      <c r="DJ12" s="69" t="s">
        <v>129</v>
      </c>
      <c r="DK12" s="69" t="s">
        <v>130</v>
      </c>
      <c r="DL12" s="69" t="s">
        <v>131</v>
      </c>
      <c r="DM12" s="69" t="s">
        <v>132</v>
      </c>
      <c r="DN12" s="69" t="s">
        <v>133</v>
      </c>
      <c r="DO12" s="69" t="s">
        <v>134</v>
      </c>
      <c r="DP12" s="69" t="s">
        <v>135</v>
      </c>
      <c r="DQ12" s="14"/>
      <c r="DR12" s="65" t="s">
        <v>106</v>
      </c>
      <c r="DS12" s="65" t="s">
        <v>107</v>
      </c>
      <c r="DT12" s="65" t="s">
        <v>108</v>
      </c>
      <c r="DU12" s="65" t="s">
        <v>109</v>
      </c>
      <c r="DV12" s="65" t="s">
        <v>113</v>
      </c>
      <c r="DW12" s="65" t="s">
        <v>123</v>
      </c>
      <c r="DX12" s="65" t="s">
        <v>124</v>
      </c>
      <c r="DY12" s="65" t="s">
        <v>112</v>
      </c>
      <c r="DZ12" s="65" t="s">
        <v>126</v>
      </c>
      <c r="EA12" s="65" t="s">
        <v>110</v>
      </c>
      <c r="EB12" s="65" t="s">
        <v>127</v>
      </c>
      <c r="EC12" s="65" t="s">
        <v>128</v>
      </c>
      <c r="ED12" s="65" t="s">
        <v>129</v>
      </c>
      <c r="EE12" s="65" t="s">
        <v>130</v>
      </c>
      <c r="EF12" s="65" t="s">
        <v>131</v>
      </c>
      <c r="EG12" s="65" t="s">
        <v>132</v>
      </c>
      <c r="EH12" s="65" t="s">
        <v>133</v>
      </c>
      <c r="EI12" s="65" t="s">
        <v>134</v>
      </c>
      <c r="EJ12" s="65" t="s">
        <v>135</v>
      </c>
      <c r="EK12" s="14"/>
      <c r="EL12" s="66" t="s">
        <v>106</v>
      </c>
      <c r="EM12" s="66" t="s">
        <v>107</v>
      </c>
      <c r="EN12" s="66" t="s">
        <v>108</v>
      </c>
      <c r="EO12" s="66" t="s">
        <v>109</v>
      </c>
      <c r="EP12" s="66" t="s">
        <v>113</v>
      </c>
      <c r="EQ12" s="66" t="s">
        <v>123</v>
      </c>
      <c r="ER12" s="66" t="s">
        <v>124</v>
      </c>
      <c r="ES12" s="66" t="s">
        <v>112</v>
      </c>
      <c r="ET12" s="66" t="s">
        <v>126</v>
      </c>
      <c r="EU12" s="66" t="s">
        <v>110</v>
      </c>
      <c r="EV12" s="66" t="s">
        <v>127</v>
      </c>
      <c r="EW12" s="66" t="s">
        <v>128</v>
      </c>
      <c r="EX12" s="66" t="s">
        <v>129</v>
      </c>
      <c r="EY12" s="66" t="s">
        <v>130</v>
      </c>
      <c r="EZ12" s="66" t="s">
        <v>131</v>
      </c>
      <c r="FA12" s="66" t="s">
        <v>132</v>
      </c>
      <c r="FB12" s="66" t="s">
        <v>133</v>
      </c>
      <c r="FC12" s="66" t="s">
        <v>134</v>
      </c>
      <c r="FD12" s="66" t="s">
        <v>135</v>
      </c>
      <c r="FE12" s="14"/>
      <c r="FF12" s="66" t="s">
        <v>136</v>
      </c>
      <c r="FG12" s="66" t="s">
        <v>137</v>
      </c>
      <c r="FH12" s="14"/>
      <c r="FI12" s="57"/>
      <c r="FJ12" s="57"/>
      <c r="FK12" s="23" t="s">
        <v>150</v>
      </c>
      <c r="FL12" s="100" t="str">
        <f>M78</f>
        <v>Senegal</v>
      </c>
      <c r="FM12" s="101">
        <f t="shared" si="74"/>
        <v>2</v>
      </c>
      <c r="FN12" s="101">
        <f t="shared" si="75"/>
        <v>2</v>
      </c>
      <c r="FO12" s="101">
        <f t="array" ref="FO12">SUMPRODUCT(($FR$4:$FR$15=FR12)*($FS$4:$FS$15=FS12)*($FT$4:$FT$15&gt;FT12))</f>
        <v>1</v>
      </c>
      <c r="FP12" s="91">
        <f t="array" ref="FP12">SUMPRODUCT(($FR$4:$FR$15=FR12)*($FS$4:$FS$15&gt;FS12))</f>
        <v>0</v>
      </c>
      <c r="FQ12" s="101">
        <f t="shared" si="76"/>
        <v>1</v>
      </c>
      <c r="FR12" s="102">
        <f>T78</f>
        <v>4</v>
      </c>
      <c r="FS12" s="102">
        <f>S78</f>
        <v>0</v>
      </c>
      <c r="FT12" s="102">
        <f>Q78</f>
        <v>2</v>
      </c>
      <c r="FU12" s="102" t="str">
        <f t="shared" si="77"/>
        <v>I</v>
      </c>
      <c r="FV12" s="101" t="str">
        <f t="shared" si="78"/>
        <v>I</v>
      </c>
      <c r="FW12" s="57"/>
      <c r="FX12" s="44">
        <v>10</v>
      </c>
      <c r="FY12" s="44" t="str">
        <f t="shared" si="79"/>
        <v>EGJDHFIK</v>
      </c>
      <c r="FZ12" s="44" t="s">
        <v>148</v>
      </c>
      <c r="GA12" s="44" t="s">
        <v>149</v>
      </c>
      <c r="GB12" s="44" t="s">
        <v>159</v>
      </c>
      <c r="GC12" s="44" t="s">
        <v>147</v>
      </c>
      <c r="GD12" s="44" t="s">
        <v>160</v>
      </c>
      <c r="GE12" s="44" t="s">
        <v>109</v>
      </c>
      <c r="GF12" s="44" t="s">
        <v>150</v>
      </c>
      <c r="GG12" s="44" t="s">
        <v>151</v>
      </c>
      <c r="GH12" s="100" t="str">
        <f t="shared" ref="GH12:GO12" si="95">VLOOKUP(FZ12,$FK$3:$FL$15,2,FALSE)</f>
        <v>Elfenbenskusten</v>
      </c>
      <c r="GI12" s="100" t="str">
        <f t="shared" si="95"/>
        <v>Iran</v>
      </c>
      <c r="GJ12" s="100" t="str">
        <f t="shared" si="95"/>
        <v>Argentina</v>
      </c>
      <c r="GK12" s="100" t="str">
        <f t="shared" si="95"/>
        <v>USA</v>
      </c>
      <c r="GL12" s="100" t="str">
        <f t="shared" si="95"/>
        <v>Uruguay</v>
      </c>
      <c r="GM12" s="100" t="str">
        <f t="shared" si="95"/>
        <v>Sverige</v>
      </c>
      <c r="GN12" s="100" t="str">
        <f t="shared" si="95"/>
        <v>Senegal</v>
      </c>
      <c r="GO12" s="100" t="str">
        <f t="shared" si="95"/>
        <v>Portugal</v>
      </c>
      <c r="GP12" s="42" t="str">
        <f t="shared" si="81"/>
        <v/>
      </c>
      <c r="GQ12" s="57"/>
      <c r="GR12" s="57"/>
      <c r="GS12" s="57"/>
      <c r="GT12" s="57"/>
      <c r="GU12" s="57"/>
      <c r="GV12" s="56"/>
      <c r="GW12" s="57"/>
      <c r="GX12" s="85">
        <v>9</v>
      </c>
      <c r="GY12" s="96"/>
      <c r="GZ12" s="96"/>
      <c r="HA12" s="85"/>
      <c r="HB12" s="57"/>
      <c r="HC12" s="57"/>
      <c r="HD12" s="57"/>
      <c r="HE12" s="57"/>
    </row>
    <row r="13" spans="1:213" ht="14.25" customHeight="1" x14ac:dyDescent="0.35">
      <c r="A13" s="42"/>
      <c r="B13" s="85">
        <v>3</v>
      </c>
      <c r="C13" s="86">
        <v>46185</v>
      </c>
      <c r="D13" s="87" t="s">
        <v>165</v>
      </c>
      <c r="E13" s="88" t="s">
        <v>157</v>
      </c>
      <c r="F13" s="89" t="s">
        <v>166</v>
      </c>
      <c r="G13" s="90">
        <v>1</v>
      </c>
      <c r="H13" s="85" t="s">
        <v>157</v>
      </c>
      <c r="I13" s="90">
        <v>3</v>
      </c>
      <c r="J13" s="85">
        <f t="shared" ref="J13:J18" si="96">IF(OR(ISBLANK(G13),ISBLANK(I13)),"",IF(G13&gt;I13,1,IF(G13&lt;I13,2,"X")))</f>
        <v>2</v>
      </c>
      <c r="K13" s="49" t="str">
        <f t="shared" ref="K13:K18" si="97">IF(VLOOKUP(D13,$BR$12:$CA$16,10,FALSE)=VLOOKUP(F13,$BR$12:$CA$16,10,FALSE),VLOOKUP(D13,$BR$12:$CA$16,10,FALSE),"-")</f>
        <v>-</v>
      </c>
      <c r="L13" s="44">
        <v>1</v>
      </c>
      <c r="M13" s="93" t="str">
        <f>VLOOKUP(L13,FG13:FH16,2,FALSE)</f>
        <v>Qatar</v>
      </c>
      <c r="N13" s="94">
        <f t="shared" ref="N13:N16" si="98">VLOOKUP($M13,$BR$13:$BY$16,2,FALSE)</f>
        <v>2</v>
      </c>
      <c r="O13" s="94">
        <f t="shared" ref="O13:O16" si="99">VLOOKUP($M13,$BR$13:$BY$16,3,FALSE)</f>
        <v>1</v>
      </c>
      <c r="P13" s="94">
        <f t="shared" ref="P13:P16" si="100">VLOOKUP($M13,$BR$13:$BY$16,4,FALSE)</f>
        <v>0</v>
      </c>
      <c r="Q13" s="94">
        <f t="shared" ref="Q13:Q16" si="101">VLOOKUP($M13,$BR$13:$BY$16,5,FALSE)</f>
        <v>5</v>
      </c>
      <c r="R13" s="94">
        <f t="shared" ref="R13:R16" si="102">VLOOKUP($M13,$BR$13:$BY$16,6,FALSE)</f>
        <v>3</v>
      </c>
      <c r="S13" s="94">
        <f t="shared" ref="S13:S16" si="103">VLOOKUP($M13,$BR$13:$BY$16,7,FALSE)</f>
        <v>2</v>
      </c>
      <c r="T13" s="95">
        <f t="shared" ref="T13:T16" si="104">VLOOKUP($M13,$BR$13:$BY$16,8,FALSE)</f>
        <v>7</v>
      </c>
      <c r="U13" s="42"/>
      <c r="V13" s="57"/>
      <c r="W13" s="44"/>
      <c r="X13" s="44"/>
      <c r="Y13" s="44"/>
      <c r="Z13" s="42"/>
      <c r="AA13" s="127"/>
      <c r="AB13" s="42"/>
      <c r="AC13" s="98">
        <f t="shared" ref="AC13:AF13" si="105">C13</f>
        <v>46185</v>
      </c>
      <c r="AD13" s="98" t="str">
        <f t="shared" si="105"/>
        <v>Kanada</v>
      </c>
      <c r="AE13" s="98" t="str">
        <f t="shared" si="105"/>
        <v>-</v>
      </c>
      <c r="AF13" s="98" t="str">
        <f t="shared" si="105"/>
        <v>Bosnien-Herzigovina</v>
      </c>
      <c r="AG13" s="90">
        <f t="shared" ref="AG13:AG18" si="106">IF(G13="","",G13)</f>
        <v>1</v>
      </c>
      <c r="AH13" s="85" t="str">
        <f t="shared" ref="AH13:AH18" si="107">H13</f>
        <v>-</v>
      </c>
      <c r="AI13" s="90">
        <f t="shared" ref="AI13:AI18" si="108">IF(I13="","",I13)</f>
        <v>3</v>
      </c>
      <c r="AJ13" s="85">
        <f t="shared" ref="AJ13:AJ18" si="109">J13</f>
        <v>2</v>
      </c>
      <c r="AK13" s="91"/>
      <c r="AL13" s="49">
        <f t="shared" ref="AL13:AL18" si="110">IF(AG13&gt;AI13,1,0)</f>
        <v>0</v>
      </c>
      <c r="AM13" s="49">
        <f t="shared" ref="AM13:AM18" si="111">IF(AI13&gt;AG13,1,0)</f>
        <v>1</v>
      </c>
      <c r="AN13" s="49">
        <f t="shared" ref="AN13:AN18" si="112">IF(AND(AG13=AI13,AG13&lt;&gt;""),1,0)</f>
        <v>0</v>
      </c>
      <c r="AO13" s="49">
        <f t="shared" ref="AO13:AO18" si="113">IF(AND(AG13=AI13,AG13&lt;&gt;""),1,0)</f>
        <v>0</v>
      </c>
      <c r="AP13" s="49">
        <f t="shared" ref="AP13:AP18" si="114">IF(AG13&lt;AI13,1,0)</f>
        <v>1</v>
      </c>
      <c r="AQ13" s="49">
        <f t="shared" ref="AQ13:AQ18" si="115">IF(AI13&lt;AG13,1,)</f>
        <v>0</v>
      </c>
      <c r="AR13" s="49">
        <f t="shared" ref="AR13:AR18" si="116">IF(ISERROR(VLOOKUP(AD13,CD:CD,1,FALSE)),0,1)*IF(ISERROR(VLOOKUP(AF13,CD:CD,1,FALSE)),0,1)*AL13</f>
        <v>0</v>
      </c>
      <c r="AS13" s="49">
        <f t="shared" ref="AS13:AS18" si="117">IF(ISERROR(VLOOKUP(AD13,CD:CD,1,FALSE)),0,1)*IF(ISERROR(VLOOKUP(AF13,CD:CD,1,FALSE)),0,1)*AM13</f>
        <v>0</v>
      </c>
      <c r="AT13" s="49">
        <f t="shared" ref="AT13:AT18" si="118">IF(ISERROR(VLOOKUP(AD13,CD:CD,1,FALSE)),0,1)*IF(ISERROR(VLOOKUP(AF13,CD:CD,1,FALSE)),0,1)*AN13</f>
        <v>0</v>
      </c>
      <c r="AU13" s="49">
        <f t="shared" ref="AU13:AU18" si="119">IF(ISERROR(VLOOKUP(AD13,CD:CD,1,FALSE)),0,1)*IF(ISERROR(VLOOKUP(AF13,CD:CD,1,FALSE)),0,1)*AO13</f>
        <v>0</v>
      </c>
      <c r="AV13" s="49">
        <f t="shared" ref="AV13:AV18" si="120">IF(ISERROR(VLOOKUP(AD13,CD:CD,1,FALSE)),0,1)*IF(ISERROR(VLOOKUP(AF13,CD:CD,1,FALSE)),0,1)*AP13</f>
        <v>0</v>
      </c>
      <c r="AW13" s="49">
        <f t="shared" ref="AW13:AW18" si="121">IF(ISERROR(VLOOKUP(AD13,CD:CD,1,FALSE)),0,1)*IF(ISERROR(VLOOKUP(AF13,CD:CD,1,FALSE)),0,1)*AQ13</f>
        <v>0</v>
      </c>
      <c r="AX13" s="49">
        <f t="shared" ref="AX13:AX18" si="122">IF(ISERROR(VLOOKUP(AD13,CX:CX,1,FALSE)),0,1)*IF(ISERROR(VLOOKUP(AF13,CX:CX,1,FALSE)),0,1)*AL13</f>
        <v>0</v>
      </c>
      <c r="AY13" s="49">
        <f t="shared" ref="AY13:AY18" si="123">IF(ISERROR(VLOOKUP(AD13,CX:CX,1,FALSE)),0,1)*IF(ISERROR(VLOOKUP(AF13,CX:CX,1,FALSE)),0,1)*AM13</f>
        <v>0</v>
      </c>
      <c r="AZ13" s="49">
        <f t="shared" ref="AZ13:AZ18" si="124">IF(ISERROR(VLOOKUP(AD13,CX:CX,1,FALSE)),0,1)*IF(ISERROR(VLOOKUP(AF13,CX:CX,1,FALSE)),0,1)*AN13</f>
        <v>0</v>
      </c>
      <c r="BA13" s="49">
        <f t="shared" ref="BA13:BA18" si="125">IF(ISERROR(VLOOKUP(AD13,CX:CX,1,FALSE)),0,1)*IF(ISERROR(VLOOKUP(AF13,CX:CX,1,FALSE)),0,1)*AO13</f>
        <v>0</v>
      </c>
      <c r="BB13" s="49">
        <f t="shared" ref="BB13:BB18" si="126">IF(ISERROR(VLOOKUP(AD13,CX:CX,1,FALSE)),0,1)*IF(ISERROR(VLOOKUP(AF13,CX:CX,1,FALSE)),0,1)*AP13</f>
        <v>0</v>
      </c>
      <c r="BC13" s="49">
        <f t="shared" ref="BC13:BC18" si="127">IF(ISERROR(VLOOKUP(AD13,CX:CX,1,FALSE)),0,1)*IF(ISERROR(VLOOKUP(AF13,CX:CX,1,FALSE)),0,1)*AQ13</f>
        <v>0</v>
      </c>
      <c r="BD13" s="49">
        <f t="shared" ref="BD13:BD18" si="128">IF(ISERROR(VLOOKUP(AD13,DR:DR,1,FALSE)),0,1)*IF(ISERROR(VLOOKUP(AF13,DR:DR,1,FALSE)),0,1)*AL13</f>
        <v>0</v>
      </c>
      <c r="BE13" s="49">
        <f t="shared" ref="BE13:BE18" si="129">IF(ISERROR(VLOOKUP(AD13,DR:DR,1,FALSE)),0,1)*IF(ISERROR(VLOOKUP(AF13,DR:DR,1,FALSE)),0,1)*AM13</f>
        <v>0</v>
      </c>
      <c r="BF13" s="49">
        <f t="shared" ref="BF13:BF18" si="130">IF(ISERROR(VLOOKUP(AD13,DR:DR,1,FALSE)),0,1)*IF(ISERROR(VLOOKUP(AF13,DR:DR,1,FALSE)),0,1)*AN13</f>
        <v>0</v>
      </c>
      <c r="BG13" s="49">
        <f t="shared" ref="BG13:BG18" si="131">IF(ISERROR(VLOOKUP(AD13,DR:DR,1,FALSE)),0,1)*IF(ISERROR(VLOOKUP(AF13,DR:DR,1,FALSE)),0,1)*AO13</f>
        <v>0</v>
      </c>
      <c r="BH13" s="49">
        <f t="shared" ref="BH13:BH18" si="132">IF(ISERROR(VLOOKUP(AD13,DR:DR,1,FALSE)),0,1)*IF(ISERROR(VLOOKUP(AF13,DR:DR,1,FALSE)),0,1)*AP13</f>
        <v>0</v>
      </c>
      <c r="BI13" s="49">
        <f t="shared" ref="BI13:BI18" si="133">IF(ISERROR(VLOOKUP(AD13,DR:DR,1,FALSE)),0,1)*IF(ISERROR(VLOOKUP(AF13,DR:DR,1,FALSE)),0,1)*AQ13</f>
        <v>0</v>
      </c>
      <c r="BJ13" s="49">
        <f t="shared" ref="BJ13:BJ18" si="134">IF(ISERROR(VLOOKUP(AD13,EL:EL,1,FALSE)),0,1)*IF(ISERROR(VLOOKUP(AF13,EL:EL,1,FALSE)),0,1)*AL13</f>
        <v>0</v>
      </c>
      <c r="BK13" s="49">
        <f t="shared" ref="BK13:BK18" si="135">IF(ISERROR(VLOOKUP(AD13,EL:EL,1,FALSE)),0,1)*IF(ISERROR(VLOOKUP(AF13,EL:EL,1,FALSE)),0,1)*AM13</f>
        <v>0</v>
      </c>
      <c r="BL13" s="49">
        <f t="shared" ref="BL13:BL18" si="136">IF(ISERROR(VLOOKUP(AD13,EL:EL,1,FALSE)),0,1)*IF(ISERROR(VLOOKUP(AF13,EL:EL,1,FALSE)),0,1)*AN13</f>
        <v>0</v>
      </c>
      <c r="BM13" s="49">
        <f t="shared" ref="BM13:BM18" si="137">IF(ISERROR(VLOOKUP(AD13,EL:EL,1,FALSE)),0,1)*IF(ISERROR(VLOOKUP(AF13,EL:EL,1,FALSE)),0,1)*AO13</f>
        <v>0</v>
      </c>
      <c r="BN13" s="49">
        <f t="shared" ref="BN13:BN18" si="138">IF(ISERROR(VLOOKUP(AD13,EL:EL,1,FALSE)),0,1)*IF(ISERROR(VLOOKUP(AF13,EL:EL,1,FALSE)),0,1)*AP13</f>
        <v>0</v>
      </c>
      <c r="BO13" s="49">
        <f t="shared" ref="BO13:BO18" si="139">IF(ISERROR(VLOOKUP(AD13,EL:EL,1,FALSE)),0,1)*IF(ISERROR(VLOOKUP(AF13,EL:EL,1,FALSE)),0,1)*AQ13</f>
        <v>0</v>
      </c>
      <c r="BP13" s="14"/>
      <c r="BQ13" s="14"/>
      <c r="BR13" s="14" t="s">
        <v>165</v>
      </c>
      <c r="BS13" s="49">
        <f t="shared" ref="BS13:BS16" si="140">(SUMIF(AD$4:AD$108,BR13,AL$4:AL$108)+SUMIF(AF$4:AF$108,BR13,AM$4:AM$108))</f>
        <v>0</v>
      </c>
      <c r="BT13" s="49">
        <f t="shared" ref="BT13:BT16" si="141">(SUMIF(AD$4:AD$108,BR13,AN$4:AN$108)+SUMIF(AF$4:AF$108,BR13,AO$4:AO$108))</f>
        <v>1</v>
      </c>
      <c r="BU13" s="49">
        <f t="shared" ref="BU13:BU16" si="142">(SUMIF(AD$4:AD$108,BR13,AP$4:AP$108)+SUMIF(AF$4:AF$108,BR13,AQ$4:AQ$108))</f>
        <v>2</v>
      </c>
      <c r="BV13" s="49">
        <f t="shared" ref="BV13:BV16" si="143">SUMIF($AD$4:$AD$108,BR13,$AG$4:$AG$108)+SUMIF($AF$4:$AF$108,BR13,$AI$4:$AI$108)</f>
        <v>1</v>
      </c>
      <c r="BW13" s="49">
        <f t="shared" ref="BW13:BW16" si="144">SUMIF($AD$4:$AD$108,BR13,$AI$4:$AI$108)+SUMIF($AF$4:$AF$108,BR13,$AG$4:$AG$108)</f>
        <v>4</v>
      </c>
      <c r="BX13" s="49">
        <f t="shared" ref="BX13:BX16" si="145">BV13-BW13</f>
        <v>-3</v>
      </c>
      <c r="BY13" s="49">
        <f t="shared" ref="BY13:BY16" si="146">IFERROR(BS13*3+BT13*1,0)</f>
        <v>1</v>
      </c>
      <c r="BZ13" s="49" t="s">
        <v>146</v>
      </c>
      <c r="CA13" s="99">
        <f>RANK(BY13,BY13:BY16)</f>
        <v>4</v>
      </c>
      <c r="CB13" s="49">
        <f>SUMPRODUCT((BY13:BY16=BY13)*(BX13:BX16&gt;BX13))</f>
        <v>0</v>
      </c>
      <c r="CC13" s="14"/>
      <c r="CD13" s="14">
        <f t="shared" ref="CD13:CD16" si="147">IF(CA13=1,BR13,)</f>
        <v>0</v>
      </c>
      <c r="CE13" s="49">
        <f t="shared" ref="CE13:CE16" si="148">(SUMIF($AD$4:$AD$108,$BR13,$AR$4:$AR$108)+SUMIF($AF$4:$AF$108,$BR13,$AS$4:$AS$108))</f>
        <v>0</v>
      </c>
      <c r="CF13" s="49">
        <f t="shared" ref="CF13:CF16" si="149">(SUMIF($AD$4:$AD$108,$BR13,$AT$4:$AT$108)+SUMIF($AF$4:$AF$108,$BR13,$AU$4:$AU$108))</f>
        <v>0</v>
      </c>
      <c r="CG13" s="49">
        <f t="shared" ref="CG13:CG16" si="150">(SUMIF($AD$4:$AD$108,$BR13,$AV$4:$AV$108)+SUMIF($AF$4:$AF$108,$BR13,$AW$4:$AW$108))</f>
        <v>0</v>
      </c>
      <c r="CH13" s="49">
        <f t="shared" ref="CH13:CH16" si="151">IFERROR(CE13*3+CF13*1,0)</f>
        <v>0</v>
      </c>
      <c r="CI13" s="49" t="str">
        <f t="shared" ref="CI13:CI16" si="152">BZ13</f>
        <v>B</v>
      </c>
      <c r="CJ13" s="49">
        <f>IF(CD13&gt;0,RANK(CH13,CH13:CH16),)</f>
        <v>0</v>
      </c>
      <c r="CK13" s="49">
        <f>IF(AND(CD13&gt;0,COUNTIF(CJ13:CJ16,CJ13)&gt;1),SUMIFS($AG$4:$AG$108,$AD$4:$AD$108,$BR13,$K$4:$K$108,1)+SUMIFS($AI$4:$AI$108,$AF$4:$AF$108,$BR13,$K$4:$K$108,1)-SUMIFS($AI$4:$AI$108,$AD$4:$AD$108,$BR13,$K$4:$K$108,1)-SUMIFS($AG$4:$AG$108,$AF$4:$AF$108,$BR13,$K$4:$K$108,1),)</f>
        <v>0</v>
      </c>
      <c r="CL13" s="49">
        <f>IF(AND(CD13&gt;0,COUNTIF(CJ13:CJ16,CJ13)&gt;1),CJ13+RANK(CK13,CK13:CK16)-1,CJ13)</f>
        <v>0</v>
      </c>
      <c r="CM13" s="49">
        <f>IF(AND(CD13&gt;0,COUNTIF(CL13:CL16,CL13)&gt;1),SUMIFS($AG$4:$AG$108,$AD$4:$AD$108,$BR13,$K$4:$K$108,1)+SUMIFS($AI$4:$AI$108,$AF$4:$AF$108,$BR13,$K$4:$K$108,1),)</f>
        <v>0</v>
      </c>
      <c r="CN13" s="49">
        <f>IF(AND(CD13&gt;0,COUNTIF(CL13:CL16,CL13)&gt;1),CL13+RANK(CM13,CM13:CM16)-1,CL13)</f>
        <v>0</v>
      </c>
      <c r="CO13" s="49" t="str">
        <f t="shared" ref="CO13:CO16" si="153">IF(CN13=0,"",CN13)</f>
        <v/>
      </c>
      <c r="CP13" s="49" t="str">
        <f>IF(OR(CO13="",COUNTIF(CO13:CO16,CO13)=1),"",$BX13)</f>
        <v/>
      </c>
      <c r="CQ13" s="49" t="str">
        <f>IF(CO13="","",IF(COUNTIF(CO13:CO16,CO13)=1,CO13,CO13+RANK(CP13,CP13:CP16,0)-1))</f>
        <v/>
      </c>
      <c r="CR13" s="49" t="str">
        <f>IF(OR(CQ13="",COUNTIF(CQ13:CQ16,CQ13)=1),"",$BV13)</f>
        <v/>
      </c>
      <c r="CS13" s="49" t="str">
        <f>IF(CO13="","",IF(COUNTIF(CQ13:CQ16,CQ13)=1,CQ13,CQ13+RANK(CR13,CR13:CR16,0)-1))</f>
        <v/>
      </c>
      <c r="CT13" s="49" t="str">
        <f>IF(OR(CS13="",COUNTIF(CS13:CS16,CS13)=1),"",$BS13)</f>
        <v/>
      </c>
      <c r="CU13" s="49" t="str">
        <f>IF(CO13="","",IF(COUNTIF(CS13:CS16,CS13)=1,CS13,CS13+RANK(CT13,CT13:CT16,0)-1))</f>
        <v/>
      </c>
      <c r="CV13" s="49">
        <f>IF(CD13&gt;0,BK11+RANK(CU13,CU13:CU16,1),)</f>
        <v>0</v>
      </c>
      <c r="CW13" s="14"/>
      <c r="CX13" s="14">
        <f t="shared" ref="CX13:CX16" si="154">IF(CA13=2,BR13,)</f>
        <v>0</v>
      </c>
      <c r="CY13" s="49">
        <f t="shared" ref="CY13:CY16" si="155">(SUMIF($AD$4:$AD$108,$BR13,$AX$4:$AX$108)+SUMIF($AF$4:$AF$108,$BR13,$AY$4:$AY$108))</f>
        <v>0</v>
      </c>
      <c r="CZ13" s="49">
        <f t="shared" ref="CZ13:CZ16" si="156">(SUMIF($AD$4:$AD$108,$BR13,$AZ$4:$AZ$108)+SUMIF($AF$4:$AF$108,$BR13,$BA$4:$BA$108))</f>
        <v>0</v>
      </c>
      <c r="DA13" s="49">
        <f t="shared" ref="DA13:DA16" si="157">(SUMIF($AD$4:$AD$108,$BR13,$BB$4:$BB$108)+SUMIF($AF$4:$AF$108,$BR13,$BC$4:$BC$108))</f>
        <v>0</v>
      </c>
      <c r="DB13" s="49">
        <f t="shared" ref="DB13:DB16" si="158">IFERROR(CY13*3+CZ13*1,0)</f>
        <v>0</v>
      </c>
      <c r="DC13" s="49" t="str">
        <f t="shared" ref="DC13:DC16" si="159">$BZ13</f>
        <v>B</v>
      </c>
      <c r="DD13" s="49">
        <f>IF(CX13&gt;0,RANK(DB13,DB13:DB16)+CE11,)</f>
        <v>0</v>
      </c>
      <c r="DE13" s="49">
        <f>IF(AND(CX13&gt;0,COUNTIF(DD13:DD16,DD13)&gt;1),SUMIFS($AG$4:$AG$108,$AD$4:$AD$108,$BR13,$K$4:$K$108,2)+SUMIFS($AI$4:$AI$108,$AF$4:$AF108,$BR13,$K$4:$K$108,2)-SUMIFS($AI$4:$AI$108,$AD$4:$AD$108,$BR13,$K$4:$K$108,2)-SUMIFS($AG$4:$AG$108,$AF$4:$AF$108,$BR13,$K$4:$K$108,2),)</f>
        <v>0</v>
      </c>
      <c r="DF13" s="49">
        <f>IF(AND(CX13&gt;0,COUNTIF(DD13:DD16,DD13)&gt;1),DD13+RANK(DE13,DE13:DE16)-1,DD13)</f>
        <v>0</v>
      </c>
      <c r="DG13" s="49">
        <f>IF(AND(CX13&gt;0,COUNTIF(DF13:DF16,DF13)&gt;1),SUMIFS($AG$4:$AG$108,$AD$4:$AD$108,$BR13,$K$4:$K$108,2)+SUMIFS($AI$4:$AI$108,$AF$4:$AF$108,$BR13,$K$4:$K$108,2),)</f>
        <v>0</v>
      </c>
      <c r="DH13" s="49">
        <f>IF(AND(CX13&gt;0,COUNTIF(DF13:DF16,DF13)&gt;1),DF13+RANK(DG13,DG13:DG16)-1,DF13)</f>
        <v>0</v>
      </c>
      <c r="DI13" s="49" t="str">
        <f t="shared" ref="DI13:DI16" si="160">IF(DH13=0,"",DH13)</f>
        <v/>
      </c>
      <c r="DJ13" s="49" t="str">
        <f>IF(OR(DI13="",COUNTIF(DI13:DI16,DI13)=1),"",$BX13)</f>
        <v/>
      </c>
      <c r="DK13" s="49" t="str">
        <f>IF(DI13="","",IF(COUNTIF(DI13:DI16,DI13)=1,DI13,DI13+RANK(DJ13,DJ13:DJ16,0)-1))</f>
        <v/>
      </c>
      <c r="DL13" s="49" t="str">
        <f>IF(OR(DK13="",COUNTIF(DK13:DK16,DK13)=1),"",$BV13)</f>
        <v/>
      </c>
      <c r="DM13" s="49" t="str">
        <f>IF(DI13="","",IF(COUNTIF(DK13:DK16,DK13)=1,DK13,DK13+RANK(DL13,DL13:DL16,0)-1))</f>
        <v/>
      </c>
      <c r="DN13" s="49" t="str">
        <f>IF(OR(DM13="",COUNTIF(DM13:DM16,DM13)=1),"",$BS13)</f>
        <v/>
      </c>
      <c r="DO13" s="49" t="str">
        <f>IF(DI13="","",IF(COUNTIF(DM13:DM16,DM13)=1,DM13,DM13+RANK(DN13,DN13:DN16,0)-1))</f>
        <v/>
      </c>
      <c r="DP13" s="49">
        <f>IF(CX13&gt;0,CE11+RANK(DO13,DO13:DO16,1),)</f>
        <v>0</v>
      </c>
      <c r="DQ13" s="14"/>
      <c r="DR13" s="49">
        <f t="shared" ref="DR13:DR16" si="161">IF(CA13=3,BR13,)</f>
        <v>0</v>
      </c>
      <c r="DS13" s="49">
        <f t="shared" ref="DS13:DS16" si="162">(SUMIF($AD$4:$AD$108,BR13,$BD$4:$BD$108)+SUMIF($AF$4:$AF$108,BR13,$BE$4:$BE$108))</f>
        <v>0</v>
      </c>
      <c r="DT13" s="49">
        <f t="shared" ref="DT13:DT16" si="163">(SUMIF($AD$4:$AD$108,BR13,$BF$4:$BF$108)+SUMIF($AF$4:$AF$108,BR13,$BG$4:$BG$108))</f>
        <v>0</v>
      </c>
      <c r="DU13" s="49">
        <f t="shared" ref="DU13:DU16" si="164">(SUMIF($AD$4:$AD$108,BR13,$BH$4:$BH$108)+SUMIF($AF$4:$AF$108,BR13,$BI$4:$BI$108))</f>
        <v>0</v>
      </c>
      <c r="DV13" s="49">
        <f t="shared" ref="DV13:DV16" si="165">IFERROR(DS13*3+DT13*1,0)</f>
        <v>0</v>
      </c>
      <c r="DW13" s="49" t="str">
        <f t="shared" ref="DW13:DW16" si="166">BZ13</f>
        <v>B</v>
      </c>
      <c r="DX13" s="49">
        <f>IF(DR13&gt;0,RANK(DV13,DV13:DV16)+CE11+CY11,)</f>
        <v>0</v>
      </c>
      <c r="DY13" s="49">
        <f>IF(AND(DR13&gt;0,COUNTIF(DX13:DX16,DX13)&gt;1),SUMIFS($AG$4:$AG$108,$AD$4:$AD$108,$BR13,$K$4:$K$108,3)+SUMIFS($AI$4:$AI$108,$AF$4:$AF$108,$BR13,$K$4:$K$108,3)-SUMIFS($AI$4:$AI$108,$AD$4:$AD$108,$BR13,$K$4:$K$108,3)-SUMIFS($AG$4:$AG$108,$AF$4:$AF$108,$BR13,$K$4:$K$108,3),)</f>
        <v>0</v>
      </c>
      <c r="DZ13" s="49">
        <f>IF(AND(DR13&gt;0,COUNTIF(DX13:DX16,DX13)&gt;1),DX13+RANK(DY13,DY13:DY16)-1,DX13)</f>
        <v>0</v>
      </c>
      <c r="EA13" s="49">
        <f>IF(AND(DR13&gt;0,COUNTIF(DZ13:DZ16,DZ13)&gt;1),SUMIFS($AG$4:$AG$108,$AD$4:$AD$108,$BR13,$K$4:$K$108,3)+SUMIFS($AI$4:$AI$108,$AF$4:$AF$108,$BR13,$K$4:$K$108,3),)</f>
        <v>0</v>
      </c>
      <c r="EB13" s="49">
        <f>IF(AND(DR13&gt;0,COUNTIF(DZ13:DZ16,DZ13)&gt;1),DZ13+RANK(EA13,EA13:EA16)-1,DZ13)</f>
        <v>0</v>
      </c>
      <c r="EC13" s="49" t="str">
        <f t="shared" ref="EC13:EC16" si="167">IF(EB13=0,"",EB13)</f>
        <v/>
      </c>
      <c r="ED13" s="49" t="str">
        <f>IF(OR(EC13="",COUNTIF(EC13:EC16,EC13)=1),"",$BX13)</f>
        <v/>
      </c>
      <c r="EE13" s="49" t="str">
        <f>IF(EC13="","",IF(COUNTIF(EC13:EC16,EC13)=1,EC13,EC13+RANK(ED13,ED13:ED16,0)-1))</f>
        <v/>
      </c>
      <c r="EF13" s="49" t="str">
        <f>IF(OR(EE13="",COUNTIF(EE13:EE16,EE13)=1),"",$BV13)</f>
        <v/>
      </c>
      <c r="EG13" s="49" t="str">
        <f>IF(EC13="","",IF(COUNTIF(EE13:EE16,EE13)=1,EE13,EE13+RANK(EF13,EF13:EF16,0)-1))</f>
        <v/>
      </c>
      <c r="EH13" s="49" t="str">
        <f>IF(OR(EG13="",COUNTIF(EG13:EG16,EG13)=1),"",$BS13)</f>
        <v/>
      </c>
      <c r="EI13" s="49" t="str">
        <f>IF(EC13="","",IF(COUNTIF(EG13:EG16,EG13)=1,EG13,EG13+RANK(EH13,EH13:EH16,0)-1))</f>
        <v/>
      </c>
      <c r="EJ13" s="49">
        <f>IF(DR13&gt;0,CE11+CY11+RANK(EI13,EI13:EI16,1),)</f>
        <v>0</v>
      </c>
      <c r="EK13" s="14"/>
      <c r="EL13" s="49" t="str">
        <f t="shared" ref="EL13:EL16" si="168">IF(CA13=4,BR13,)</f>
        <v>Kanada</v>
      </c>
      <c r="EM13" s="49">
        <f t="shared" ref="EM13:EM16" si="169">(SUMIF($AD$4:$AD$108,$BR13,$BJ$4:$BJ$108)+SUMIF($AF$4:$AF$108,$BR13,$BK$4:$BK$108))</f>
        <v>0</v>
      </c>
      <c r="EN13" s="49">
        <f t="shared" ref="EN13:EN16" si="170">(SUMIF($AD$4:$AD$108,$BR13,$BL$4:$BL$108)+SUMIF($AF$4:$AF$108,$BR13,$BM$4:$BM$108))</f>
        <v>0</v>
      </c>
      <c r="EO13" s="49">
        <f t="shared" ref="EO13:EO16" si="171">(SUMIF($AD$4:$AD$108,$BR13,$BN$4:$BN$108)+SUMIF($AF$4:$AF$108,$BR13,$BO$4:$BO$108))</f>
        <v>0</v>
      </c>
      <c r="EP13" s="49">
        <f t="shared" ref="EP13:EP16" si="172">IFERROR(EM13*3+EN13*1,0)</f>
        <v>0</v>
      </c>
      <c r="EQ13" s="49" t="str">
        <f t="shared" ref="EQ13:EQ16" si="173">$BZ13</f>
        <v>B</v>
      </c>
      <c r="ER13" s="49">
        <f>IF(EL13&gt;0,RANK(EP13,EP13:EP16)+CE11+CY11+DS11,)</f>
        <v>4</v>
      </c>
      <c r="ES13" s="49">
        <f>IF(AND(EL13&gt;0,COUNTIF(ER13:ER16,ER13)&gt;1),SUMIFS($AG$4:$AG$108,$AD$4:$AD$108,$BR13,$K$4:$K$108,4)+SUMIFS($AI$4:$AI$108,$AF$4:$AF$108,$BR13,$K$4:$K$108,4)-SUMIFS($AI$4:$AI$108,$AD$4:$AD$108,$BR13,$K$4:$K$108,4)-SUMIFS($AG$4:$AG$108,$AF$4:$AF$108,$BR13,$K$4:$K$108,4),)</f>
        <v>0</v>
      </c>
      <c r="ET13" s="49">
        <f>IF(AND(EL13&gt;0,COUNTIF(ER13:ER16,ER13)&gt;1),ER13+RANK(ES13,ES13:ES16)-1,ER13)</f>
        <v>4</v>
      </c>
      <c r="EU13" s="49">
        <f t="shared" ref="EU13:EU16" si="174">IF(AND(EL13&gt;0,COUNTIF(ET13:ET16,ET13)&gt;1),SUMIFS($AG$4:$AG$108,$AD$4:$AD$108,$BR13,$K$4:$K$108,4)+SUMIFS($AI$4:$AI$108,$AF$4:$AF$108,$BR13,$K$4:$K$108,4),)</f>
        <v>0</v>
      </c>
      <c r="EV13" s="49">
        <f>IF(AND(EL13&gt;0,COUNTIF(ET13:ET16,ET13)&gt;1),ET13+RANK(EU13,EU13:EU16)-1,ET13)</f>
        <v>4</v>
      </c>
      <c r="EW13" s="49">
        <f t="shared" ref="EW13:EW16" si="175">IF(EV13=0,"",EV13)</f>
        <v>4</v>
      </c>
      <c r="EX13" s="49" t="str">
        <f>IF(OR(EW13="",COUNTIF(EW13:EW16,EW13)=1),"",$BX13)</f>
        <v/>
      </c>
      <c r="EY13" s="49">
        <f>IF(EW13="","",IF(COUNTIF(EW13:EW16,EW13)=1,EW13,EW13+RANK(EX13,EX13:EX16,0)-1))</f>
        <v>4</v>
      </c>
      <c r="EZ13" s="49" t="str">
        <f>IF(OR(EY13="",COUNTIF(EY13:EY16,EY13)=1),"",$BV13)</f>
        <v/>
      </c>
      <c r="FA13" s="49">
        <f>IF(EW13="","",IF(COUNTIF(EY13:EY16,EY13)=1,EY13,EY13+RANK(EZ13,EZ13:EZ16,0)-1))</f>
        <v>4</v>
      </c>
      <c r="FB13" s="49" t="str">
        <f>IF(OR(FA13="",COUNTIF(FA13:FA16,FA13)=1),"",$BS13)</f>
        <v/>
      </c>
      <c r="FC13" s="49">
        <f>IF(EW13="","",IF(COUNTIF(FA13:FA16,FA13)=1,FA13,FA13+RANK(FB13,FB13:FB16,0)-1))</f>
        <v>4</v>
      </c>
      <c r="FD13" s="49">
        <f>IF(EL13&gt;0,CE11+CY11+DS11+RANK(FC13,FC13:FC16,1),)</f>
        <v>4</v>
      </c>
      <c r="FE13" s="14"/>
      <c r="FF13" s="49">
        <f>IFERROR(VLOOKUP(FH13,CD12:CV16,19,FALSE),IFERROR(VLOOKUP(FH13,CX12:DP16,19,FALSE),IFERROR(VLOOKUP(FH13,DR12:EJ16,19,FALSE),VLOOKUP(FH13,EL12:FD16,19,FALSE))))</f>
        <v>4</v>
      </c>
      <c r="FG13" s="49">
        <f>RANK(FF13,FF13:FF16,1)+COUNTIF(FF13,FF13)-1</f>
        <v>4</v>
      </c>
      <c r="FH13" s="14" t="str">
        <f t="shared" ref="FH13:FH16" si="176">BR13</f>
        <v>Kanada</v>
      </c>
      <c r="FI13" s="42"/>
      <c r="FJ13" s="42"/>
      <c r="FK13" s="23" t="s">
        <v>159</v>
      </c>
      <c r="FL13" s="100" t="str">
        <f>M87</f>
        <v>Argentina</v>
      </c>
      <c r="FM13" s="101">
        <f t="shared" si="74"/>
        <v>12</v>
      </c>
      <c r="FN13" s="101">
        <f t="shared" si="75"/>
        <v>12</v>
      </c>
      <c r="FO13" s="101">
        <f t="array" ref="FO13">SUMPRODUCT(($FR$4:$FR$15=FR13)*($FS$4:$FS$15=FS13)*($FT$4:$FT$15&gt;FT13))</f>
        <v>2</v>
      </c>
      <c r="FP13" s="91">
        <f t="array" ref="FP13">SUMPRODUCT(($FR$4:$FR$15=FR13)*($FS$4:$FS$15&gt;FS13))</f>
        <v>0</v>
      </c>
      <c r="FQ13" s="101">
        <f t="shared" si="76"/>
        <v>10</v>
      </c>
      <c r="FR13" s="102">
        <f>T87</f>
        <v>2</v>
      </c>
      <c r="FS13" s="102">
        <f>S87</f>
        <v>-1</v>
      </c>
      <c r="FT13" s="102">
        <f>Q87</f>
        <v>0</v>
      </c>
      <c r="FU13" s="102" t="str">
        <f t="shared" si="77"/>
        <v>J</v>
      </c>
      <c r="FV13" s="101">
        <f t="shared" si="78"/>
        <v>0</v>
      </c>
      <c r="FW13" s="42"/>
      <c r="FX13" s="44">
        <v>11</v>
      </c>
      <c r="FY13" s="44" t="str">
        <f t="shared" si="79"/>
        <v>HGICJFLK</v>
      </c>
      <c r="FZ13" s="44" t="s">
        <v>160</v>
      </c>
      <c r="GA13" s="44" t="s">
        <v>149</v>
      </c>
      <c r="GB13" s="44" t="s">
        <v>150</v>
      </c>
      <c r="GC13" s="44" t="s">
        <v>163</v>
      </c>
      <c r="GD13" s="44" t="s">
        <v>159</v>
      </c>
      <c r="GE13" s="44" t="s">
        <v>109</v>
      </c>
      <c r="GF13" s="44" t="s">
        <v>152</v>
      </c>
      <c r="GG13" s="44" t="s">
        <v>151</v>
      </c>
      <c r="GH13" s="100" t="str">
        <f t="shared" ref="GH13:GO13" si="177">VLOOKUP(FZ13,$FK$3:$FL$15,2,FALSE)</f>
        <v>Uruguay</v>
      </c>
      <c r="GI13" s="100" t="str">
        <f t="shared" si="177"/>
        <v>Iran</v>
      </c>
      <c r="GJ13" s="100" t="str">
        <f t="shared" si="177"/>
        <v>Senegal</v>
      </c>
      <c r="GK13" s="100" t="str">
        <f t="shared" si="177"/>
        <v>Marocko</v>
      </c>
      <c r="GL13" s="100" t="str">
        <f t="shared" si="177"/>
        <v>Argentina</v>
      </c>
      <c r="GM13" s="100" t="str">
        <f t="shared" si="177"/>
        <v>Sverige</v>
      </c>
      <c r="GN13" s="100" t="str">
        <f t="shared" si="177"/>
        <v>England</v>
      </c>
      <c r="GO13" s="100" t="str">
        <f t="shared" si="177"/>
        <v>Portugal</v>
      </c>
      <c r="GP13" s="42" t="str">
        <f t="shared" si="81"/>
        <v/>
      </c>
      <c r="GQ13" s="42"/>
      <c r="GR13" s="42"/>
      <c r="GS13" s="42"/>
      <c r="GT13" s="42"/>
      <c r="GU13" s="42"/>
      <c r="GV13" s="44"/>
      <c r="GW13" s="42"/>
      <c r="GX13" s="85">
        <v>10</v>
      </c>
      <c r="GY13" s="96"/>
      <c r="GZ13" s="96"/>
      <c r="HA13" s="85"/>
      <c r="HB13" s="42"/>
      <c r="HC13" s="42"/>
      <c r="HD13" s="42"/>
      <c r="HE13" s="42"/>
    </row>
    <row r="14" spans="1:213" ht="14.25" customHeight="1" x14ac:dyDescent="0.35">
      <c r="A14" s="42"/>
      <c r="B14" s="85">
        <v>8</v>
      </c>
      <c r="C14" s="86">
        <v>46186</v>
      </c>
      <c r="D14" s="87" t="s">
        <v>167</v>
      </c>
      <c r="E14" s="88" t="s">
        <v>157</v>
      </c>
      <c r="F14" s="89" t="s">
        <v>168</v>
      </c>
      <c r="G14" s="90">
        <v>3</v>
      </c>
      <c r="H14" s="85" t="s">
        <v>157</v>
      </c>
      <c r="I14" s="90">
        <v>2</v>
      </c>
      <c r="J14" s="85">
        <f t="shared" si="96"/>
        <v>1</v>
      </c>
      <c r="K14" s="49" t="str">
        <f t="shared" si="97"/>
        <v>-</v>
      </c>
      <c r="L14" s="44">
        <v>2</v>
      </c>
      <c r="M14" s="104" t="str">
        <f>VLOOKUP(L14,FG13:FH16,2,FALSE)</f>
        <v>Schweiz</v>
      </c>
      <c r="N14" s="105">
        <f t="shared" si="98"/>
        <v>2</v>
      </c>
      <c r="O14" s="105">
        <f t="shared" si="99"/>
        <v>0</v>
      </c>
      <c r="P14" s="105">
        <f t="shared" si="100"/>
        <v>1</v>
      </c>
      <c r="Q14" s="105">
        <f t="shared" si="101"/>
        <v>7</v>
      </c>
      <c r="R14" s="105">
        <f t="shared" si="102"/>
        <v>3</v>
      </c>
      <c r="S14" s="105">
        <f t="shared" si="103"/>
        <v>4</v>
      </c>
      <c r="T14" s="106">
        <f t="shared" si="104"/>
        <v>6</v>
      </c>
      <c r="U14" s="42"/>
      <c r="W14" s="44"/>
      <c r="X14" s="44"/>
      <c r="Y14" s="44"/>
      <c r="Z14" s="42"/>
      <c r="AA14" s="127"/>
      <c r="AB14" s="42"/>
      <c r="AC14" s="98">
        <f t="shared" ref="AC14:AF14" si="178">C14</f>
        <v>46186</v>
      </c>
      <c r="AD14" s="98" t="str">
        <f t="shared" si="178"/>
        <v>Qatar</v>
      </c>
      <c r="AE14" s="98" t="str">
        <f t="shared" si="178"/>
        <v>-</v>
      </c>
      <c r="AF14" s="98" t="str">
        <f t="shared" si="178"/>
        <v>Schweiz</v>
      </c>
      <c r="AG14" s="90">
        <f t="shared" si="106"/>
        <v>3</v>
      </c>
      <c r="AH14" s="85" t="str">
        <f t="shared" si="107"/>
        <v>-</v>
      </c>
      <c r="AI14" s="90">
        <f t="shared" si="108"/>
        <v>2</v>
      </c>
      <c r="AJ14" s="85">
        <f t="shared" si="109"/>
        <v>1</v>
      </c>
      <c r="AK14" s="91"/>
      <c r="AL14" s="49">
        <f t="shared" si="110"/>
        <v>1</v>
      </c>
      <c r="AM14" s="49">
        <f t="shared" si="111"/>
        <v>0</v>
      </c>
      <c r="AN14" s="49">
        <f t="shared" si="112"/>
        <v>0</v>
      </c>
      <c r="AO14" s="49">
        <f t="shared" si="113"/>
        <v>0</v>
      </c>
      <c r="AP14" s="49">
        <f t="shared" si="114"/>
        <v>0</v>
      </c>
      <c r="AQ14" s="49">
        <f t="shared" si="115"/>
        <v>1</v>
      </c>
      <c r="AR14" s="49">
        <f t="shared" si="116"/>
        <v>0</v>
      </c>
      <c r="AS14" s="49">
        <f t="shared" si="117"/>
        <v>0</v>
      </c>
      <c r="AT14" s="49">
        <f t="shared" si="118"/>
        <v>0</v>
      </c>
      <c r="AU14" s="49">
        <f t="shared" si="119"/>
        <v>0</v>
      </c>
      <c r="AV14" s="49">
        <f t="shared" si="120"/>
        <v>0</v>
      </c>
      <c r="AW14" s="49">
        <f t="shared" si="121"/>
        <v>0</v>
      </c>
      <c r="AX14" s="49">
        <f t="shared" si="122"/>
        <v>0</v>
      </c>
      <c r="AY14" s="49">
        <f t="shared" si="123"/>
        <v>0</v>
      </c>
      <c r="AZ14" s="49">
        <f t="shared" si="124"/>
        <v>0</v>
      </c>
      <c r="BA14" s="49">
        <f t="shared" si="125"/>
        <v>0</v>
      </c>
      <c r="BB14" s="49">
        <f t="shared" si="126"/>
        <v>0</v>
      </c>
      <c r="BC14" s="49">
        <f t="shared" si="127"/>
        <v>0</v>
      </c>
      <c r="BD14" s="49">
        <f t="shared" si="128"/>
        <v>0</v>
      </c>
      <c r="BE14" s="49">
        <f t="shared" si="129"/>
        <v>0</v>
      </c>
      <c r="BF14" s="49">
        <f t="shared" si="130"/>
        <v>0</v>
      </c>
      <c r="BG14" s="49">
        <f t="shared" si="131"/>
        <v>0</v>
      </c>
      <c r="BH14" s="49">
        <f t="shared" si="132"/>
        <v>0</v>
      </c>
      <c r="BI14" s="49">
        <f t="shared" si="133"/>
        <v>0</v>
      </c>
      <c r="BJ14" s="49">
        <f t="shared" si="134"/>
        <v>0</v>
      </c>
      <c r="BK14" s="49">
        <f t="shared" si="135"/>
        <v>0</v>
      </c>
      <c r="BL14" s="49">
        <f t="shared" si="136"/>
        <v>0</v>
      </c>
      <c r="BM14" s="49">
        <f t="shared" si="137"/>
        <v>0</v>
      </c>
      <c r="BN14" s="49">
        <f t="shared" si="138"/>
        <v>0</v>
      </c>
      <c r="BO14" s="49">
        <f t="shared" si="139"/>
        <v>0</v>
      </c>
      <c r="BP14" s="14"/>
      <c r="BQ14" s="14"/>
      <c r="BR14" s="14" t="s">
        <v>166</v>
      </c>
      <c r="BS14" s="49">
        <f t="shared" si="140"/>
        <v>1</v>
      </c>
      <c r="BT14" s="49">
        <f t="shared" si="141"/>
        <v>0</v>
      </c>
      <c r="BU14" s="49">
        <f t="shared" si="142"/>
        <v>2</v>
      </c>
      <c r="BV14" s="49">
        <f t="shared" si="143"/>
        <v>4</v>
      </c>
      <c r="BW14" s="49">
        <f t="shared" si="144"/>
        <v>7</v>
      </c>
      <c r="BX14" s="49">
        <f t="shared" si="145"/>
        <v>-3</v>
      </c>
      <c r="BY14" s="49">
        <f t="shared" si="146"/>
        <v>3</v>
      </c>
      <c r="BZ14" s="49" t="s">
        <v>146</v>
      </c>
      <c r="CA14" s="99">
        <f>RANK(BY14,BY13:BY16)</f>
        <v>3</v>
      </c>
      <c r="CB14" s="49">
        <f>SUMPRODUCT((BY13:BY16=BY14)*(BX13:BX16&gt;BX14))</f>
        <v>0</v>
      </c>
      <c r="CC14" s="14"/>
      <c r="CD14" s="14">
        <f t="shared" si="147"/>
        <v>0</v>
      </c>
      <c r="CE14" s="49">
        <f t="shared" si="148"/>
        <v>0</v>
      </c>
      <c r="CF14" s="49">
        <f t="shared" si="149"/>
        <v>0</v>
      </c>
      <c r="CG14" s="49">
        <f t="shared" si="150"/>
        <v>0</v>
      </c>
      <c r="CH14" s="49">
        <f t="shared" si="151"/>
        <v>0</v>
      </c>
      <c r="CI14" s="49" t="str">
        <f t="shared" si="152"/>
        <v>B</v>
      </c>
      <c r="CJ14" s="49">
        <f>IF(CD14&gt;0,RANK(CH14,CH13:CH16),)</f>
        <v>0</v>
      </c>
      <c r="CK14" s="49">
        <f>IF(AND(CD14&gt;0,COUNTIF(CJ13:CJ16,CJ14)&gt;1),SUMIFS($AG$4:$AG$108,$AD$4:$AD$108,$BR14,$K$4:$K$108,1)+SUMIFS($AI$4:$AI$108,$AF$4:$AF$108,$BR14,$K$4:$K$108,1)-SUMIFS($AI$4:$AI$108,$AD$4:$AD$108,$BR14,$K$4:$K$108,1)-SUMIFS($AG$4:$AG$108,$AF$4:$AF$108,$BR14,$K$4:$K$108,1),)</f>
        <v>0</v>
      </c>
      <c r="CL14" s="49">
        <f>IF(AND(CD14&gt;0,COUNTIF(CJ13:CJ16,CJ14)&gt;1),CJ14+RANK(CK14,CK13:CK16)-1,CJ14)</f>
        <v>0</v>
      </c>
      <c r="CM14" s="49">
        <f>IF(AND(CD14&gt;0,COUNTIF(CL13:CL16,CL14)&gt;1),SUMIFS($AG$4:$AG$108,$AD$4:$AD$108,$BR14,$K$4:$K$108,1)+SUMIFS($AI$4:$AI$108,$AF$4:$AF$108,$BR14,$K$4:$K$108,1),)</f>
        <v>0</v>
      </c>
      <c r="CN14" s="49">
        <f>IF(AND(CD14&gt;0,COUNTIF(CL13:CL16,CL14)&gt;1),CL14+RANK(CM14,CM13:CM16)-1,CL14)</f>
        <v>0</v>
      </c>
      <c r="CO14" s="49" t="str">
        <f t="shared" si="153"/>
        <v/>
      </c>
      <c r="CP14" s="49" t="str">
        <f>IF(OR(CO14="",COUNTIF(CO13:CO16,CO14)=1),"",$BX14)</f>
        <v/>
      </c>
      <c r="CQ14" s="49" t="str">
        <f>IF(CO14="","",IF(COUNTIF(CO13:CO16,CO14)=1,CO14,CO14+RANK(CP14,CP13:CP16,0)-1))</f>
        <v/>
      </c>
      <c r="CR14" s="49" t="str">
        <f>IF(OR(CQ14="",COUNTIF(CQ13:CQ16,CQ14)=1),"",$BV14)</f>
        <v/>
      </c>
      <c r="CS14" s="49" t="str">
        <f>IF(CO14="","",IF(COUNTIF(CQ13:CQ16,CQ14)=1,CQ14,CQ14+RANK(CR14,CR13:CR16,0)-1))</f>
        <v/>
      </c>
      <c r="CT14" s="49" t="str">
        <f>IF(OR(CS14="",COUNTIF(CS13:CS16,CS14)=1),"",$BS14)</f>
        <v/>
      </c>
      <c r="CU14" s="49" t="str">
        <f>IF(CO14="","",IF(COUNTIF(CS13:CS16,CS14)=1,CS14,CS14+RANK(CT14,CT13:CT16,0)-1))</f>
        <v/>
      </c>
      <c r="CV14" s="49">
        <f>IF(CD14&gt;0,BK11+RANK(CU14,CU13:CU16,1),)</f>
        <v>0</v>
      </c>
      <c r="CW14" s="14"/>
      <c r="CX14" s="14">
        <f t="shared" si="154"/>
        <v>0</v>
      </c>
      <c r="CY14" s="49">
        <f t="shared" si="155"/>
        <v>0</v>
      </c>
      <c r="CZ14" s="49">
        <f t="shared" si="156"/>
        <v>0</v>
      </c>
      <c r="DA14" s="49">
        <f t="shared" si="157"/>
        <v>0</v>
      </c>
      <c r="DB14" s="49">
        <f t="shared" si="158"/>
        <v>0</v>
      </c>
      <c r="DC14" s="49" t="str">
        <f t="shared" si="159"/>
        <v>B</v>
      </c>
      <c r="DD14" s="49">
        <f>IF(CX14&gt;0,RANK(DB14,DB13:DB16)+CE11,)</f>
        <v>0</v>
      </c>
      <c r="DE14" s="49">
        <f>IF(AND(CX14&gt;0,COUNTIF(DD13:DD16,DD14)&gt;1),SUMIFS($AG$4:$AG$108,$AD$4:$AD$108,$BR14,$K$4:$K$108,2)+SUMIFS($AI$4:$AI$108,$AF$4:$AF108,$BR14,$K$4:$K$108,2)-SUMIFS($AI$4:$AI$108,$AD$4:$AD$108,$BR14,$K$4:$K$108,2)-SUMIFS($AG$4:$AG$108,$AF$4:$AF$108,$BR14,$K$4:$K$108,2),)</f>
        <v>0</v>
      </c>
      <c r="DF14" s="49">
        <f>IF(AND(CX14&gt;0,COUNTIF(DD13:DD16,DD14)&gt;1),DD14+RANK(DE14,DE13:DE16)-1,DD14)</f>
        <v>0</v>
      </c>
      <c r="DG14" s="49">
        <f>IF(AND(CX14&gt;0,COUNTIF(DF13:DF16,DF14)&gt;1),SUMIFS($AG$4:$AG$108,$AD$4:$AD$108,$BR14,$K$4:$K$108,2)+SUMIFS($AI$4:$AI$108,$AF$4:$AF$108,$BR14,$K$4:$K$108,2),)</f>
        <v>0</v>
      </c>
      <c r="DH14" s="49">
        <f>IF(AND(CX14&gt;0,COUNTIF(DF13:DF16,DF14)&gt;1),DF14+RANK(DG14,DG13:DG16)-1,DF14)</f>
        <v>0</v>
      </c>
      <c r="DI14" s="49" t="str">
        <f t="shared" si="160"/>
        <v/>
      </c>
      <c r="DJ14" s="49" t="str">
        <f>IF(OR(DI14="",COUNTIF(DI13:DI16,DI14)=1),"",$BX14)</f>
        <v/>
      </c>
      <c r="DK14" s="49" t="str">
        <f>IF(DI14="","",IF(COUNTIF(DI13:DI16,DI14)=1,DI14,DI14+RANK(DJ14,DJ13:DJ16,0)-1))</f>
        <v/>
      </c>
      <c r="DL14" s="49" t="str">
        <f>IF(OR(DK14="",COUNTIF(DK13:DK16,DK14)=1),"",$BV14)</f>
        <v/>
      </c>
      <c r="DM14" s="49" t="str">
        <f>IF(DI14="","",IF(COUNTIF(DK13:DK16,DK14)=1,DK14,DK14+RANK(DL14,DL13:DL16,0)-1))</f>
        <v/>
      </c>
      <c r="DN14" s="49" t="str">
        <f>IF(OR(DM14="",COUNTIF(DM13:DM16,DM14)=1),"",$BS14)</f>
        <v/>
      </c>
      <c r="DO14" s="49" t="str">
        <f>IF(DI14="","",IF(COUNTIF(DM13:DM16,DM14)=1,DM14,DM14+RANK(DN14,DN13:DN16,0)-1))</f>
        <v/>
      </c>
      <c r="DP14" s="49">
        <f>IF(CX14&gt;0,CE11+RANK(DO14,DO13:DO16,1),)</f>
        <v>0</v>
      </c>
      <c r="DQ14" s="14"/>
      <c r="DR14" s="49" t="str">
        <f t="shared" si="161"/>
        <v>Bosnien-Herzigovina</v>
      </c>
      <c r="DS14" s="49">
        <f t="shared" si="162"/>
        <v>0</v>
      </c>
      <c r="DT14" s="49">
        <f t="shared" si="163"/>
        <v>0</v>
      </c>
      <c r="DU14" s="49">
        <f t="shared" si="164"/>
        <v>0</v>
      </c>
      <c r="DV14" s="49">
        <f t="shared" si="165"/>
        <v>0</v>
      </c>
      <c r="DW14" s="49" t="str">
        <f t="shared" si="166"/>
        <v>B</v>
      </c>
      <c r="DX14" s="49">
        <f>IF(DR14&gt;0,RANK(DV14,DV13:DV16)+CE11+CY11,)</f>
        <v>3</v>
      </c>
      <c r="DY14" s="49">
        <f>IF(AND(DR14&gt;0,COUNTIF(DX13:DX16,DX14)&gt;1),SUMIFS($AG$4:$AG$108,$AD$4:$AD$108,$BR14,$K$4:$K$108,3)+SUMIFS($AI$4:$AI$108,$AF$4:$AF$108,$BR14,$K$4:$K$108,3)-SUMIFS($AI$4:$AI$108,$AD$4:$AD$108,$BR14,$K$4:$K$108,3)-SUMIFS($AG$4:$AG$108,$AF$4:$AF$108,$BR14,$K$4:$K$108,3),)</f>
        <v>0</v>
      </c>
      <c r="DZ14" s="49">
        <f>IF(AND(DR14&gt;0,COUNTIF(DX13:DX16,DX14)&gt;1),DX14+RANK(DY14,DY13:DY16)-1,DX14)</f>
        <v>3</v>
      </c>
      <c r="EA14" s="49">
        <f>IF(AND(DR14&gt;0,COUNTIF(DZ13:DZ16,DZ14)&gt;1),SUMIFS($AG$4:$AG$108,$AD$4:$AD$108,$BR14,$K$4:$K$108,3)+SUMIFS($AI$4:$AI$108,$AF$4:$AF$108,$BR14,$K$4:$K$108,3),)</f>
        <v>0</v>
      </c>
      <c r="EB14" s="49">
        <f>IF(AND(DR14&gt;0,COUNTIF(DZ13:DZ16,DZ14)&gt;1),DZ14+RANK(EA14,EA13:EA16)-1,DZ14)</f>
        <v>3</v>
      </c>
      <c r="EC14" s="49">
        <f t="shared" si="167"/>
        <v>3</v>
      </c>
      <c r="ED14" s="49" t="str">
        <f>IF(OR(EC14="",COUNTIF(EC13:EC16,EC14)=1),"",$BX14)</f>
        <v/>
      </c>
      <c r="EE14" s="49">
        <f>IF(EC14="","",IF(COUNTIF(EC13:EC16,EC14)=1,EC14,EC14+RANK(ED14,ED13:ED16,0)-1))</f>
        <v>3</v>
      </c>
      <c r="EF14" s="49" t="str">
        <f>IF(OR(EE14="",COUNTIF(EE13:EE16,EE14)=1),"",$BV14)</f>
        <v/>
      </c>
      <c r="EG14" s="49">
        <f>IF(EC14="","",IF(COUNTIF(EE13:EE16,EE14)=1,EE14,EE14+RANK(EF14,EF13:EF16,0)-1))</f>
        <v>3</v>
      </c>
      <c r="EH14" s="49" t="str">
        <f>IF(OR(EG14="",COUNTIF(EG13:EG16,EG14)=1),"",$BS14)</f>
        <v/>
      </c>
      <c r="EI14" s="49">
        <f>IF(EC14="","",IF(COUNTIF(EG13:EG16,EG14)=1,EG14,EG14+RANK(EH14,EH13:EH16,0)-1))</f>
        <v>3</v>
      </c>
      <c r="EJ14" s="49">
        <f>IF(DR14&gt;0,CE11+CY11+RANK(EI14,EI13:EI16,1),)</f>
        <v>3</v>
      </c>
      <c r="EK14" s="14"/>
      <c r="EL14" s="49">
        <f t="shared" si="168"/>
        <v>0</v>
      </c>
      <c r="EM14" s="49">
        <f t="shared" si="169"/>
        <v>0</v>
      </c>
      <c r="EN14" s="49">
        <f t="shared" si="170"/>
        <v>0</v>
      </c>
      <c r="EO14" s="49">
        <f t="shared" si="171"/>
        <v>0</v>
      </c>
      <c r="EP14" s="49">
        <f t="shared" si="172"/>
        <v>0</v>
      </c>
      <c r="EQ14" s="49" t="str">
        <f t="shared" si="173"/>
        <v>B</v>
      </c>
      <c r="ER14" s="49">
        <f>IF(EL14&gt;0,RANK(EP14,EP13:EP16)+CE11+CY11+DS11,)</f>
        <v>0</v>
      </c>
      <c r="ES14" s="49">
        <f>IF(AND(EL14&gt;0,COUNTIF(ER13:ER16,ER14)&gt;1),SUMIFS($AG$4:$AG$108,$AD$4:$AD$108,$BR14,$K$4:$K$108,4)+SUMIFS($AI$4:$AI$108,$AF$4:$AF$108,$BR14,$K$4:$K$108,4)-SUMIFS($AI$4:$AI$108,$AD$4:$AD$108,$BR14,$K$4:$K$108,4)-SUMIFS($AG$4:$AG$108,$AF$4:$AF$108,$BR14,$K$4:$K$108,4),)</f>
        <v>0</v>
      </c>
      <c r="ET14" s="49">
        <f>IF(AND(EL14&gt;0,COUNTIF(ER13:ER16,ER14)&gt;1),ER14+RANK(ES14,ES13:ES16)-1,ER14)</f>
        <v>0</v>
      </c>
      <c r="EU14" s="49">
        <f t="shared" si="174"/>
        <v>0</v>
      </c>
      <c r="EV14" s="49">
        <f>IF(AND(EL14&gt;0,COUNTIF(ET13:ET16,ET14)&gt;1),ET14+RANK(EU14,EU13:EU16)-1,ET14)</f>
        <v>0</v>
      </c>
      <c r="EW14" s="49" t="str">
        <f t="shared" si="175"/>
        <v/>
      </c>
      <c r="EX14" s="49" t="str">
        <f>IF(OR(EW14="",COUNTIF(EW13:EW16,EW14)=1),"",$BX14)</f>
        <v/>
      </c>
      <c r="EY14" s="49" t="str">
        <f>IF(EW14="","",IF(COUNTIF(EW13:EW16,EW14)=1,EW14,EW14+RANK(EX14,EX13:EX16,0)-1))</f>
        <v/>
      </c>
      <c r="EZ14" s="49" t="str">
        <f>IF(OR(EY14="",COUNTIF(EY13:EY16,EY14)=1),"",$BV14)</f>
        <v/>
      </c>
      <c r="FA14" s="49" t="str">
        <f>IF(EW14="","",IF(COUNTIF(EY13:EY16,EY14)=1,EY14,EY14+RANK(EZ14,EZ13:EZ16,0)-1))</f>
        <v/>
      </c>
      <c r="FB14" s="49" t="str">
        <f>IF(OR(FA14="",COUNTIF(FA13:FA16,FA14)=1),"",$BS14)</f>
        <v/>
      </c>
      <c r="FC14" s="49" t="str">
        <f>IF(EW14="","",IF(COUNTIF(FA13:FA16,FA14)=1,FA14,FA14+RANK(FB14,FB13:FB16,0)-1))</f>
        <v/>
      </c>
      <c r="FD14" s="49">
        <f>IF(EL14&gt;0,CE11+CY11+DS11+RANK(FC14,FC13:FC16,1),)</f>
        <v>0</v>
      </c>
      <c r="FE14" s="14"/>
      <c r="FF14" s="49">
        <f>IFERROR(VLOOKUP(FH14,CD12:CV16,19,FALSE),IFERROR(VLOOKUP(FH14,CX12:DP16,19,FALSE),IFERROR(VLOOKUP(FH14,DR12:EJ16,19,FALSE),VLOOKUP(FH14,EL12:FD16,19,FALSE))))</f>
        <v>3</v>
      </c>
      <c r="FG14" s="49">
        <f>RANK(FF14,FF13:FF16,1)+COUNTIF(FF13:FF14,FF14)-1</f>
        <v>3</v>
      </c>
      <c r="FH14" s="14" t="str">
        <f t="shared" si="176"/>
        <v>Bosnien-Herzigovina</v>
      </c>
      <c r="FI14" s="42"/>
      <c r="FJ14" s="42"/>
      <c r="FK14" s="23" t="s">
        <v>151</v>
      </c>
      <c r="FL14" s="100" t="str">
        <f>M96</f>
        <v>Portugal</v>
      </c>
      <c r="FM14" s="101">
        <f t="shared" si="74"/>
        <v>6</v>
      </c>
      <c r="FN14" s="101">
        <f t="shared" si="75"/>
        <v>5</v>
      </c>
      <c r="FO14" s="101">
        <f t="array" ref="FO14">SUMPRODUCT(($FR$4:$FR$15=FR14)*($FS$4:$FS$15=FS14)*($FT$4:$FT$15&gt;FT14))</f>
        <v>0</v>
      </c>
      <c r="FP14" s="91">
        <f t="array" ref="FP14">SUMPRODUCT(($FR$4:$FR$15=FR14)*($FS$4:$FS$15&gt;FS14))</f>
        <v>0</v>
      </c>
      <c r="FQ14" s="101">
        <f t="shared" si="76"/>
        <v>5</v>
      </c>
      <c r="FR14" s="102">
        <f>T96</f>
        <v>3</v>
      </c>
      <c r="FS14" s="102">
        <f>S96</f>
        <v>-1</v>
      </c>
      <c r="FT14" s="102">
        <f>Q96</f>
        <v>2</v>
      </c>
      <c r="FU14" s="102" t="str">
        <f t="shared" si="77"/>
        <v>K</v>
      </c>
      <c r="FV14" s="101" t="str">
        <f t="shared" si="78"/>
        <v>K</v>
      </c>
      <c r="FW14" s="42"/>
      <c r="FX14" s="44">
        <v>12</v>
      </c>
      <c r="FY14" s="44" t="str">
        <f t="shared" si="79"/>
        <v>EJICHGLK</v>
      </c>
      <c r="FZ14" s="44" t="s">
        <v>148</v>
      </c>
      <c r="GA14" s="44" t="s">
        <v>159</v>
      </c>
      <c r="GB14" s="44" t="s">
        <v>150</v>
      </c>
      <c r="GC14" s="44" t="s">
        <v>163</v>
      </c>
      <c r="GD14" s="44" t="s">
        <v>160</v>
      </c>
      <c r="GE14" s="44" t="s">
        <v>149</v>
      </c>
      <c r="GF14" s="44" t="s">
        <v>152</v>
      </c>
      <c r="GG14" s="44" t="s">
        <v>151</v>
      </c>
      <c r="GH14" s="100" t="str">
        <f t="shared" ref="GH14:GO14" si="179">VLOOKUP(FZ14,$FK$3:$FL$15,2,FALSE)</f>
        <v>Elfenbenskusten</v>
      </c>
      <c r="GI14" s="100" t="str">
        <f t="shared" si="179"/>
        <v>Argentina</v>
      </c>
      <c r="GJ14" s="100" t="str">
        <f t="shared" si="179"/>
        <v>Senegal</v>
      </c>
      <c r="GK14" s="100" t="str">
        <f t="shared" si="179"/>
        <v>Marocko</v>
      </c>
      <c r="GL14" s="100" t="str">
        <f t="shared" si="179"/>
        <v>Uruguay</v>
      </c>
      <c r="GM14" s="100" t="str">
        <f t="shared" si="179"/>
        <v>Iran</v>
      </c>
      <c r="GN14" s="100" t="str">
        <f t="shared" si="179"/>
        <v>England</v>
      </c>
      <c r="GO14" s="100" t="str">
        <f t="shared" si="179"/>
        <v>Portugal</v>
      </c>
      <c r="GP14" s="42" t="str">
        <f t="shared" si="81"/>
        <v/>
      </c>
      <c r="GQ14" s="42"/>
      <c r="GR14" s="42"/>
      <c r="GS14" s="42"/>
      <c r="GT14" s="42"/>
      <c r="GU14" s="42"/>
      <c r="GV14" s="44"/>
      <c r="GW14" s="42"/>
      <c r="GX14" s="85">
        <v>11</v>
      </c>
      <c r="GY14" s="96"/>
      <c r="GZ14" s="96"/>
      <c r="HA14" s="85"/>
      <c r="HB14" s="42"/>
      <c r="HC14" s="42"/>
      <c r="HD14" s="42"/>
      <c r="HE14" s="42"/>
    </row>
    <row r="15" spans="1:213" ht="14.25" customHeight="1" x14ac:dyDescent="0.35">
      <c r="A15" s="42"/>
      <c r="B15" s="85">
        <v>26</v>
      </c>
      <c r="C15" s="86">
        <v>46191</v>
      </c>
      <c r="D15" s="87" t="s">
        <v>168</v>
      </c>
      <c r="E15" s="88" t="s">
        <v>157</v>
      </c>
      <c r="F15" s="89" t="s">
        <v>166</v>
      </c>
      <c r="G15" s="90">
        <v>4</v>
      </c>
      <c r="H15" s="85" t="s">
        <v>157</v>
      </c>
      <c r="I15" s="90">
        <v>0</v>
      </c>
      <c r="J15" s="85">
        <f t="shared" si="96"/>
        <v>1</v>
      </c>
      <c r="K15" s="49" t="str">
        <f t="shared" si="97"/>
        <v>-</v>
      </c>
      <c r="L15" s="44">
        <v>3</v>
      </c>
      <c r="M15" s="108" t="str">
        <f>VLOOKUP(L15,FG13:FH16,2,FALSE)</f>
        <v>Bosnien-Herzigovina</v>
      </c>
      <c r="N15" s="109">
        <f t="shared" si="98"/>
        <v>1</v>
      </c>
      <c r="O15" s="109">
        <f t="shared" si="99"/>
        <v>0</v>
      </c>
      <c r="P15" s="109">
        <f t="shared" si="100"/>
        <v>2</v>
      </c>
      <c r="Q15" s="109">
        <f t="shared" si="101"/>
        <v>4</v>
      </c>
      <c r="R15" s="109">
        <f t="shared" si="102"/>
        <v>7</v>
      </c>
      <c r="S15" s="109">
        <f t="shared" si="103"/>
        <v>-3</v>
      </c>
      <c r="T15" s="110">
        <f t="shared" si="104"/>
        <v>3</v>
      </c>
      <c r="U15" s="42"/>
      <c r="V15" s="57"/>
      <c r="W15" s="44"/>
      <c r="X15" s="44"/>
      <c r="Y15" s="44"/>
      <c r="Z15" s="42"/>
      <c r="AA15" s="127"/>
      <c r="AB15" s="42"/>
      <c r="AC15" s="98">
        <f t="shared" ref="AC15:AF15" si="180">C15</f>
        <v>46191</v>
      </c>
      <c r="AD15" s="98" t="str">
        <f t="shared" si="180"/>
        <v>Schweiz</v>
      </c>
      <c r="AE15" s="98" t="str">
        <f t="shared" si="180"/>
        <v>-</v>
      </c>
      <c r="AF15" s="98" t="str">
        <f t="shared" si="180"/>
        <v>Bosnien-Herzigovina</v>
      </c>
      <c r="AG15" s="90">
        <f t="shared" si="106"/>
        <v>4</v>
      </c>
      <c r="AH15" s="85" t="str">
        <f t="shared" si="107"/>
        <v>-</v>
      </c>
      <c r="AI15" s="90">
        <f t="shared" si="108"/>
        <v>0</v>
      </c>
      <c r="AJ15" s="85">
        <f t="shared" si="109"/>
        <v>1</v>
      </c>
      <c r="AK15" s="91"/>
      <c r="AL15" s="49">
        <f t="shared" si="110"/>
        <v>1</v>
      </c>
      <c r="AM15" s="49">
        <f t="shared" si="111"/>
        <v>0</v>
      </c>
      <c r="AN15" s="49">
        <f t="shared" si="112"/>
        <v>0</v>
      </c>
      <c r="AO15" s="49">
        <f t="shared" si="113"/>
        <v>0</v>
      </c>
      <c r="AP15" s="49">
        <f t="shared" si="114"/>
        <v>0</v>
      </c>
      <c r="AQ15" s="49">
        <f t="shared" si="115"/>
        <v>1</v>
      </c>
      <c r="AR15" s="49">
        <f t="shared" si="116"/>
        <v>0</v>
      </c>
      <c r="AS15" s="49">
        <f t="shared" si="117"/>
        <v>0</v>
      </c>
      <c r="AT15" s="49">
        <f t="shared" si="118"/>
        <v>0</v>
      </c>
      <c r="AU15" s="49">
        <f t="shared" si="119"/>
        <v>0</v>
      </c>
      <c r="AV15" s="49">
        <f t="shared" si="120"/>
        <v>0</v>
      </c>
      <c r="AW15" s="49">
        <f t="shared" si="121"/>
        <v>0</v>
      </c>
      <c r="AX15" s="49">
        <f t="shared" si="122"/>
        <v>0</v>
      </c>
      <c r="AY15" s="49">
        <f t="shared" si="123"/>
        <v>0</v>
      </c>
      <c r="AZ15" s="49">
        <f t="shared" si="124"/>
        <v>0</v>
      </c>
      <c r="BA15" s="49">
        <f t="shared" si="125"/>
        <v>0</v>
      </c>
      <c r="BB15" s="49">
        <f t="shared" si="126"/>
        <v>0</v>
      </c>
      <c r="BC15" s="49">
        <f t="shared" si="127"/>
        <v>0</v>
      </c>
      <c r="BD15" s="49">
        <f t="shared" si="128"/>
        <v>0</v>
      </c>
      <c r="BE15" s="49">
        <f t="shared" si="129"/>
        <v>0</v>
      </c>
      <c r="BF15" s="49">
        <f t="shared" si="130"/>
        <v>0</v>
      </c>
      <c r="BG15" s="49">
        <f t="shared" si="131"/>
        <v>0</v>
      </c>
      <c r="BH15" s="49">
        <f t="shared" si="132"/>
        <v>0</v>
      </c>
      <c r="BI15" s="49">
        <f t="shared" si="133"/>
        <v>0</v>
      </c>
      <c r="BJ15" s="49">
        <f t="shared" si="134"/>
        <v>0</v>
      </c>
      <c r="BK15" s="49">
        <f t="shared" si="135"/>
        <v>0</v>
      </c>
      <c r="BL15" s="49">
        <f t="shared" si="136"/>
        <v>0</v>
      </c>
      <c r="BM15" s="49">
        <f t="shared" si="137"/>
        <v>0</v>
      </c>
      <c r="BN15" s="49">
        <f t="shared" si="138"/>
        <v>0</v>
      </c>
      <c r="BO15" s="49">
        <f t="shared" si="139"/>
        <v>0</v>
      </c>
      <c r="BP15" s="14"/>
      <c r="BQ15" s="14"/>
      <c r="BR15" s="14" t="s">
        <v>167</v>
      </c>
      <c r="BS15" s="49">
        <f t="shared" si="140"/>
        <v>2</v>
      </c>
      <c r="BT15" s="49">
        <f t="shared" si="141"/>
        <v>1</v>
      </c>
      <c r="BU15" s="49">
        <f t="shared" si="142"/>
        <v>0</v>
      </c>
      <c r="BV15" s="49">
        <f t="shared" si="143"/>
        <v>5</v>
      </c>
      <c r="BW15" s="49">
        <f t="shared" si="144"/>
        <v>3</v>
      </c>
      <c r="BX15" s="49">
        <f t="shared" si="145"/>
        <v>2</v>
      </c>
      <c r="BY15" s="49">
        <f t="shared" si="146"/>
        <v>7</v>
      </c>
      <c r="BZ15" s="49" t="s">
        <v>146</v>
      </c>
      <c r="CA15" s="99">
        <f>RANK(BY15,BY13:BY16)</f>
        <v>1</v>
      </c>
      <c r="CB15" s="49">
        <f>SUMPRODUCT((BY13:BY16=BY15)*(BX13:BX16&gt;BX15))</f>
        <v>0</v>
      </c>
      <c r="CC15" s="14"/>
      <c r="CD15" s="14" t="str">
        <f t="shared" si="147"/>
        <v>Qatar</v>
      </c>
      <c r="CE15" s="49">
        <f t="shared" si="148"/>
        <v>0</v>
      </c>
      <c r="CF15" s="49">
        <f t="shared" si="149"/>
        <v>0</v>
      </c>
      <c r="CG15" s="49">
        <f t="shared" si="150"/>
        <v>0</v>
      </c>
      <c r="CH15" s="49">
        <f t="shared" si="151"/>
        <v>0</v>
      </c>
      <c r="CI15" s="49" t="str">
        <f t="shared" si="152"/>
        <v>B</v>
      </c>
      <c r="CJ15" s="49">
        <f>IF(CD15&gt;0,RANK(CH15,CH13:CH16),)</f>
        <v>1</v>
      </c>
      <c r="CK15" s="49">
        <f>IF(AND(CD15&gt;0,COUNTIF(CJ13:CJ16,CJ15)&gt;1),SUMIFS($AG$4:$AG$108,$AD$4:$AD$108,$BR15,$K$4:$K$108,1)+SUMIFS($AI$4:$AI$108,$AF$4:$AF$108,$BR15,$K$4:$K$108,1)-SUMIFS($AI$4:$AI$108,$AD$4:$AD$108,$BR15,$K$4:$K$108,1)-SUMIFS($AG$4:$AG$108,$AF$4:$AF$108,$BR15,$K$4:$K$108,1),)</f>
        <v>0</v>
      </c>
      <c r="CL15" s="49">
        <f>IF(AND(CD15&gt;0,COUNTIF(CJ13:CJ16,CJ15)&gt;1),CJ15+RANK(CK15,CK13:CK16)-1,CJ15)</f>
        <v>1</v>
      </c>
      <c r="CM15" s="49">
        <f>IF(AND(CD15&gt;0,COUNTIF(CL13:CL16,CL15)&gt;1),SUMIFS($AG$4:$AG$108,$AD$4:$AD$108,$BR15,$K$4:$K$108,1)+SUMIFS($AI$4:$AI$108,$AF$4:$AF$108,$BR15,$K$4:$K$108,1),)</f>
        <v>0</v>
      </c>
      <c r="CN15" s="49">
        <f>IF(AND(CD15&gt;0,COUNTIF(CL13:CL16,CL15)&gt;1),CL15+RANK(CM15,CM13:CM16)-1,CL15)</f>
        <v>1</v>
      </c>
      <c r="CO15" s="49">
        <f t="shared" si="153"/>
        <v>1</v>
      </c>
      <c r="CP15" s="49" t="str">
        <f>IF(OR(CO15="",COUNTIF(CO13:CO16,CO15)=1),"",$BX15)</f>
        <v/>
      </c>
      <c r="CQ15" s="49">
        <f>IF(CO15="","",IF(COUNTIF(CO13:CO16,CO15)=1,CO15,CO15+RANK(CP15,CP13:CP16,0)-1))</f>
        <v>1</v>
      </c>
      <c r="CR15" s="49" t="str">
        <f>IF(OR(CQ15="",COUNTIF(CQ13:CQ16,CQ15)=1),"",$BV15)</f>
        <v/>
      </c>
      <c r="CS15" s="49">
        <f>IF(CO15="","",IF(COUNTIF(CQ13:CQ16,CQ15)=1,CQ15,CQ15+RANK(CR15,CR13:CR16,0)-1))</f>
        <v>1</v>
      </c>
      <c r="CT15" s="49" t="str">
        <f>IF(OR(CS15="",COUNTIF(CS13:CS16,CS15)=1),"",$BS15)</f>
        <v/>
      </c>
      <c r="CU15" s="49">
        <f>IF(CO15="","",IF(COUNTIF(CS13:CS16,CS15)=1,CS15,CS15+RANK(CT15,CT13:CT16,0)-1))</f>
        <v>1</v>
      </c>
      <c r="CV15" s="49">
        <f>IF(CD15&gt;0,BK11+RANK(CU15,CU13:CU16,1),)</f>
        <v>1</v>
      </c>
      <c r="CW15" s="14"/>
      <c r="CX15" s="14">
        <f t="shared" si="154"/>
        <v>0</v>
      </c>
      <c r="CY15" s="49">
        <f t="shared" si="155"/>
        <v>0</v>
      </c>
      <c r="CZ15" s="49">
        <f t="shared" si="156"/>
        <v>0</v>
      </c>
      <c r="DA15" s="49">
        <f t="shared" si="157"/>
        <v>0</v>
      </c>
      <c r="DB15" s="49">
        <f t="shared" si="158"/>
        <v>0</v>
      </c>
      <c r="DC15" s="49" t="str">
        <f t="shared" si="159"/>
        <v>B</v>
      </c>
      <c r="DD15" s="49">
        <f>IF(CX15&gt;0,RANK(DB15,DB13:DB16)+CE11,)</f>
        <v>0</v>
      </c>
      <c r="DE15" s="49">
        <f>IF(AND(CX15&gt;0,COUNTIF(DD13:DD16,DD15)&gt;1),SUMIFS($AG$4:$AG$108,$AD$4:$AD$108,$BR15,$K$4:$K$108,2)+SUMIFS($AI$4:$AI$108,$AF$4:$AF108,$BR15,$K$4:$K$108,2)-SUMIFS($AI$4:$AI$108,$AD$4:$AD$108,$BR15,$K$4:$K$108,2)-SUMIFS($AG$4:$AG$108,$AF$4:$AF$108,$BR15,$K$4:$K$108,2),)</f>
        <v>0</v>
      </c>
      <c r="DF15" s="49">
        <f>IF(AND(CX15&gt;0,COUNTIF(DD13:DD16,DD15)&gt;1),DD15+RANK(DE15,DE13:DE16)-1,DD15)</f>
        <v>0</v>
      </c>
      <c r="DG15" s="49">
        <f>IF(AND(CX15&gt;0,COUNTIF(DF13:DF16,DF15)&gt;1),SUMIFS($AG$4:$AG$108,$AD$4:$AD$108,$BR15,$K$4:$K$108,2)+SUMIFS($AI$4:$AI$108,$AF$4:$AF$108,$BR15,$K$4:$K$108,2),)</f>
        <v>0</v>
      </c>
      <c r="DH15" s="49">
        <f>IF(AND(CX15&gt;0,COUNTIF(DF13:DF16,DF15)&gt;1),DF15+RANK(DG15,DG13:DG16)-1,DF15)</f>
        <v>0</v>
      </c>
      <c r="DI15" s="49" t="str">
        <f t="shared" si="160"/>
        <v/>
      </c>
      <c r="DJ15" s="49" t="str">
        <f>IF(OR(DI15="",COUNTIF(DI13:DI16,DI15)=1),"",$BX15)</f>
        <v/>
      </c>
      <c r="DK15" s="49" t="str">
        <f>IF(DI15="","",IF(COUNTIF(DI13:DI16,DI15)=1,DI15,DI15+RANK(DJ15,DJ13:DJ16,0)-1))</f>
        <v/>
      </c>
      <c r="DL15" s="49" t="str">
        <f>IF(OR(DK15="",COUNTIF(DK13:DK16,DK15)=1),"",$BV15)</f>
        <v/>
      </c>
      <c r="DM15" s="49" t="str">
        <f>IF(DI15="","",IF(COUNTIF(DK13:DK16,DK15)=1,DK15,DK15+RANK(DL15,DL13:DL16,0)-1))</f>
        <v/>
      </c>
      <c r="DN15" s="49" t="str">
        <f>IF(OR(DM15="",COUNTIF(DM13:DM16,DM15)=1),"",$BS15)</f>
        <v/>
      </c>
      <c r="DO15" s="49" t="str">
        <f>IF(DI15="","",IF(COUNTIF(DM13:DM16,DM15)=1,DM15,DM15+RANK(DN15,DN13:DN16,0)-1))</f>
        <v/>
      </c>
      <c r="DP15" s="49">
        <f>IF(CX15&gt;0,CE11+RANK(DO15,DO13:DO16,1),)</f>
        <v>0</v>
      </c>
      <c r="DQ15" s="14"/>
      <c r="DR15" s="49">
        <f t="shared" si="161"/>
        <v>0</v>
      </c>
      <c r="DS15" s="49">
        <f t="shared" si="162"/>
        <v>0</v>
      </c>
      <c r="DT15" s="49">
        <f t="shared" si="163"/>
        <v>0</v>
      </c>
      <c r="DU15" s="49">
        <f t="shared" si="164"/>
        <v>0</v>
      </c>
      <c r="DV15" s="49">
        <f t="shared" si="165"/>
        <v>0</v>
      </c>
      <c r="DW15" s="49" t="str">
        <f t="shared" si="166"/>
        <v>B</v>
      </c>
      <c r="DX15" s="49">
        <f>IF(DR15&gt;0,RANK(DV15,DV13:DV16)+CE11+CY11,)</f>
        <v>0</v>
      </c>
      <c r="DY15" s="49">
        <f>IF(AND(DR15&gt;0,COUNTIF(DX13:DX16,DX15)&gt;1),SUMIFS($AG$4:$AG$108,$AD$4:$AD$108,$BR15,$K$4:$K$108,3)+SUMIFS($AI$4:$AI$108,$AF$4:$AF$108,$BR15,$K$4:$K$108,3)-SUMIFS($AI$4:$AI$108,$AD$4:$AD$108,$BR15,$K$4:$K$108,3)-SUMIFS($AG$4:$AG$108,$AF$4:$AF$108,$BR15,$K$4:$K$108,3),)</f>
        <v>0</v>
      </c>
      <c r="DZ15" s="49">
        <f>IF(AND(DR15&gt;0,COUNTIF(DX13:DX16,DX15)&gt;1),DX15+RANK(DY15,DY13:DY16)-1,DX15)</f>
        <v>0</v>
      </c>
      <c r="EA15" s="49">
        <f>IF(AND(DR15&gt;0,COUNTIF(DZ13:DZ16,DZ15)&gt;1),SUMIFS($AG$4:$AG$108,$AD$4:$AD$108,$BR15,$K$4:$K$108,3)+SUMIFS($AI$4:$AI$108,$AF$4:$AF$108,$BR15,$K$4:$K$108,3),)</f>
        <v>0</v>
      </c>
      <c r="EB15" s="49">
        <f>IF(AND(DR15&gt;0,COUNTIF(DZ13:DZ16,DZ15)&gt;1),DZ15+RANK(EA15,EA13:EA16)-1,DZ15)</f>
        <v>0</v>
      </c>
      <c r="EC15" s="49" t="str">
        <f t="shared" si="167"/>
        <v/>
      </c>
      <c r="ED15" s="49" t="str">
        <f>IF(OR(EC15="",COUNTIF(EC13:EC16,EC15)=1),"",$BX15)</f>
        <v/>
      </c>
      <c r="EE15" s="49" t="str">
        <f>IF(EC15="","",IF(COUNTIF(EC13:EC16,EC15)=1,EC15,EC15+RANK(ED15,ED13:ED16,0)-1))</f>
        <v/>
      </c>
      <c r="EF15" s="49" t="str">
        <f>IF(OR(EE15="",COUNTIF(EE13:EE16,EE15)=1),"",$BV15)</f>
        <v/>
      </c>
      <c r="EG15" s="49" t="str">
        <f>IF(EC15="","",IF(COUNTIF(EE13:EE16,EE15)=1,EE15,EE15+RANK(EF15,EF13:EF16,0)-1))</f>
        <v/>
      </c>
      <c r="EH15" s="49" t="str">
        <f>IF(OR(EG15="",COUNTIF(EG13:EG16,EG15)=1),"",$BS15)</f>
        <v/>
      </c>
      <c r="EI15" s="49" t="str">
        <f>IF(EC15="","",IF(COUNTIF(EG13:EG16,EG15)=1,EG15,EG15+RANK(EH15,EH13:EH16,0)-1))</f>
        <v/>
      </c>
      <c r="EJ15" s="49">
        <f>IF(DR15&gt;0,CE11+CY11+RANK(EI15,EI13:EI16,1),)</f>
        <v>0</v>
      </c>
      <c r="EK15" s="14"/>
      <c r="EL15" s="49">
        <f t="shared" si="168"/>
        <v>0</v>
      </c>
      <c r="EM15" s="49">
        <f t="shared" si="169"/>
        <v>0</v>
      </c>
      <c r="EN15" s="49">
        <f t="shared" si="170"/>
        <v>0</v>
      </c>
      <c r="EO15" s="49">
        <f t="shared" si="171"/>
        <v>0</v>
      </c>
      <c r="EP15" s="49">
        <f t="shared" si="172"/>
        <v>0</v>
      </c>
      <c r="EQ15" s="49" t="str">
        <f t="shared" si="173"/>
        <v>B</v>
      </c>
      <c r="ER15" s="49">
        <f>IF(EL15&gt;0,RANK(EP15,EP13:EP16)+CE11+CY11+DS11,)</f>
        <v>0</v>
      </c>
      <c r="ES15" s="49">
        <f>IF(AND(EL15&gt;0,COUNTIF(ER13:ER16,ER15)&gt;1),SUMIFS($AG$4:$AG$108,$AD$4:$AD$108,$BR15,$K$4:$K$108,4)+SUMIFS($AI$4:$AI$108,$AF$4:$AF$108,$BR15,$K$4:$K$108,4)-SUMIFS($AI$4:$AI$108,$AD$4:$AD$108,$BR15,$K$4:$K$108,4)-SUMIFS($AG$4:$AG$108,$AF$4:$AF$108,$BR15,$K$4:$K$108,4),)</f>
        <v>0</v>
      </c>
      <c r="ET15" s="49">
        <f>IF(AND(EL15&gt;0,COUNTIF(ER13:ER16,ER15)&gt;1),ER15+RANK(ES15,ES13:ES16)-1,ER15)</f>
        <v>0</v>
      </c>
      <c r="EU15" s="49">
        <f t="shared" si="174"/>
        <v>0</v>
      </c>
      <c r="EV15" s="49">
        <f>IF(AND(EL15&gt;0,COUNTIF(ET13:ET16,ET15)&gt;1),ET15+RANK(EU15,EU13:EU16)-1,ET15)</f>
        <v>0</v>
      </c>
      <c r="EW15" s="49" t="str">
        <f t="shared" si="175"/>
        <v/>
      </c>
      <c r="EX15" s="49" t="str">
        <f>IF(OR(EW15="",COUNTIF(EW13:EW16,EW15)=1),"",$BX15)</f>
        <v/>
      </c>
      <c r="EY15" s="49" t="str">
        <f>IF(EW15="","",IF(COUNTIF(EW13:EW16,EW15)=1,EW15,EW15+RANK(EX15,EX13:EX16,0)-1))</f>
        <v/>
      </c>
      <c r="EZ15" s="49" t="str">
        <f>IF(OR(EY15="",COUNTIF(EY13:EY16,EY15)=1),"",$BV15)</f>
        <v/>
      </c>
      <c r="FA15" s="49" t="str">
        <f>IF(EW15="","",IF(COUNTIF(EY13:EY16,EY15)=1,EY15,EY15+RANK(EZ15,EZ13:EZ16,0)-1))</f>
        <v/>
      </c>
      <c r="FB15" s="49" t="str">
        <f>IF(OR(FA15="",COUNTIF(FA13:FA16,FA15)=1),"",$BS15)</f>
        <v/>
      </c>
      <c r="FC15" s="49" t="str">
        <f>IF(EW15="","",IF(COUNTIF(FA13:FA16,FA15)=1,FA15,FA15+RANK(FB15,FB13:FB16,0)-1))</f>
        <v/>
      </c>
      <c r="FD15" s="49">
        <f>IF(EL15&gt;0,CE11+CY11+DS11+RANK(FC15,FC13:FC16,1),)</f>
        <v>0</v>
      </c>
      <c r="FE15" s="14"/>
      <c r="FF15" s="49">
        <f>IFERROR(VLOOKUP(FH15,CD12:CV16,19,FALSE),IFERROR(VLOOKUP(FH15,CX12:DP16,19,FALSE),IFERROR(VLOOKUP(FH15,DR12:EJ16,19,FALSE),VLOOKUP(FH15,EL12:FD16,19,FALSE))))</f>
        <v>1</v>
      </c>
      <c r="FG15" s="49">
        <f>RANK(FF15,FF13:FF16,1)+COUNTIF(FF13:FF15,FF15)-1</f>
        <v>1</v>
      </c>
      <c r="FH15" s="14" t="str">
        <f t="shared" si="176"/>
        <v>Qatar</v>
      </c>
      <c r="FI15" s="42"/>
      <c r="FJ15" s="42"/>
      <c r="FK15" s="23" t="s">
        <v>152</v>
      </c>
      <c r="FL15" s="100" t="str">
        <f>M105</f>
        <v>England</v>
      </c>
      <c r="FM15" s="101">
        <f t="shared" si="74"/>
        <v>5</v>
      </c>
      <c r="FN15" s="101">
        <f t="shared" si="75"/>
        <v>5</v>
      </c>
      <c r="FO15" s="101">
        <f t="array" ref="FO15">SUMPRODUCT(($FR$4:$FR$15=FR15)*($FS$4:$FS$15=FS15)*($FT$4:$FT$15&gt;FT15))</f>
        <v>0</v>
      </c>
      <c r="FP15" s="91">
        <f t="array" ref="FP15">SUMPRODUCT(($FR$4:$FR$15=FR15)*($FS$4:$FS$15&gt;FS15))</f>
        <v>0</v>
      </c>
      <c r="FQ15" s="101">
        <f t="shared" si="76"/>
        <v>5</v>
      </c>
      <c r="FR15" s="102">
        <f>T105</f>
        <v>3</v>
      </c>
      <c r="FS15" s="102">
        <f>S105</f>
        <v>-1</v>
      </c>
      <c r="FT15" s="102">
        <f>Q105</f>
        <v>2</v>
      </c>
      <c r="FU15" s="102" t="str">
        <f t="shared" si="77"/>
        <v>L</v>
      </c>
      <c r="FV15" s="101" t="str">
        <f t="shared" si="78"/>
        <v>L</v>
      </c>
      <c r="FW15" s="42"/>
      <c r="FX15" s="44">
        <v>13</v>
      </c>
      <c r="FY15" s="44" t="str">
        <f t="shared" si="79"/>
        <v>EJICHFLK</v>
      </c>
      <c r="FZ15" s="44" t="s">
        <v>148</v>
      </c>
      <c r="GA15" s="44" t="s">
        <v>159</v>
      </c>
      <c r="GB15" s="44" t="s">
        <v>150</v>
      </c>
      <c r="GC15" s="44" t="s">
        <v>163</v>
      </c>
      <c r="GD15" s="44" t="s">
        <v>160</v>
      </c>
      <c r="GE15" s="44" t="s">
        <v>109</v>
      </c>
      <c r="GF15" s="44" t="s">
        <v>152</v>
      </c>
      <c r="GG15" s="44" t="s">
        <v>151</v>
      </c>
      <c r="GH15" s="100" t="str">
        <f t="shared" ref="GH15:GO15" si="181">VLOOKUP(FZ15,$FK$3:$FL$15,2,FALSE)</f>
        <v>Elfenbenskusten</v>
      </c>
      <c r="GI15" s="100" t="str">
        <f t="shared" si="181"/>
        <v>Argentina</v>
      </c>
      <c r="GJ15" s="100" t="str">
        <f t="shared" si="181"/>
        <v>Senegal</v>
      </c>
      <c r="GK15" s="100" t="str">
        <f t="shared" si="181"/>
        <v>Marocko</v>
      </c>
      <c r="GL15" s="100" t="str">
        <f t="shared" si="181"/>
        <v>Uruguay</v>
      </c>
      <c r="GM15" s="100" t="str">
        <f t="shared" si="181"/>
        <v>Sverige</v>
      </c>
      <c r="GN15" s="100" t="str">
        <f t="shared" si="181"/>
        <v>England</v>
      </c>
      <c r="GO15" s="100" t="str">
        <f t="shared" si="181"/>
        <v>Portugal</v>
      </c>
      <c r="GP15" s="42" t="str">
        <f t="shared" si="81"/>
        <v/>
      </c>
      <c r="GQ15" s="42"/>
      <c r="GR15" s="42"/>
      <c r="GS15" s="42"/>
      <c r="GT15" s="42"/>
      <c r="GU15" s="42"/>
      <c r="GV15" s="44"/>
      <c r="GW15" s="42"/>
      <c r="GX15" s="85">
        <v>12</v>
      </c>
      <c r="GY15" s="96"/>
      <c r="GZ15" s="96"/>
      <c r="HA15" s="85"/>
      <c r="HB15" s="42"/>
      <c r="HC15" s="42"/>
      <c r="HD15" s="42"/>
      <c r="HE15" s="42"/>
    </row>
    <row r="16" spans="1:213" ht="14.25" customHeight="1" x14ac:dyDescent="0.35">
      <c r="A16" s="42"/>
      <c r="B16" s="85">
        <v>27</v>
      </c>
      <c r="C16" s="86">
        <v>46192</v>
      </c>
      <c r="D16" s="87" t="s">
        <v>165</v>
      </c>
      <c r="E16" s="88" t="s">
        <v>157</v>
      </c>
      <c r="F16" s="89" t="s">
        <v>167</v>
      </c>
      <c r="G16" s="90">
        <v>0</v>
      </c>
      <c r="H16" s="85" t="s">
        <v>157</v>
      </c>
      <c r="I16" s="90">
        <v>0</v>
      </c>
      <c r="J16" s="85" t="str">
        <f t="shared" si="96"/>
        <v>X</v>
      </c>
      <c r="K16" s="49" t="str">
        <f t="shared" si="97"/>
        <v>-</v>
      </c>
      <c r="L16" s="44">
        <v>4</v>
      </c>
      <c r="M16" s="113" t="str">
        <f>VLOOKUP(L16,FG13:FH16,2,FALSE)</f>
        <v>Kanada</v>
      </c>
      <c r="N16" s="114">
        <f t="shared" si="98"/>
        <v>0</v>
      </c>
      <c r="O16" s="114">
        <f t="shared" si="99"/>
        <v>1</v>
      </c>
      <c r="P16" s="114">
        <f t="shared" si="100"/>
        <v>2</v>
      </c>
      <c r="Q16" s="114">
        <f t="shared" si="101"/>
        <v>1</v>
      </c>
      <c r="R16" s="114">
        <f t="shared" si="102"/>
        <v>4</v>
      </c>
      <c r="S16" s="114">
        <f t="shared" si="103"/>
        <v>-3</v>
      </c>
      <c r="T16" s="106">
        <f t="shared" si="104"/>
        <v>1</v>
      </c>
      <c r="U16" s="42"/>
      <c r="V16" s="57"/>
      <c r="W16" s="44"/>
      <c r="X16" s="44"/>
      <c r="Y16" s="44"/>
      <c r="Z16" s="42"/>
      <c r="AA16" s="127"/>
      <c r="AB16" s="42"/>
      <c r="AC16" s="98">
        <f t="shared" ref="AC16:AF16" si="182">C16</f>
        <v>46192</v>
      </c>
      <c r="AD16" s="98" t="str">
        <f t="shared" si="182"/>
        <v>Kanada</v>
      </c>
      <c r="AE16" s="98" t="str">
        <f t="shared" si="182"/>
        <v>-</v>
      </c>
      <c r="AF16" s="98" t="str">
        <f t="shared" si="182"/>
        <v>Qatar</v>
      </c>
      <c r="AG16" s="90">
        <f t="shared" si="106"/>
        <v>0</v>
      </c>
      <c r="AH16" s="85" t="str">
        <f t="shared" si="107"/>
        <v>-</v>
      </c>
      <c r="AI16" s="90">
        <f t="shared" si="108"/>
        <v>0</v>
      </c>
      <c r="AJ16" s="85" t="str">
        <f t="shared" si="109"/>
        <v>X</v>
      </c>
      <c r="AK16" s="91"/>
      <c r="AL16" s="49">
        <f t="shared" si="110"/>
        <v>0</v>
      </c>
      <c r="AM16" s="49">
        <f t="shared" si="111"/>
        <v>0</v>
      </c>
      <c r="AN16" s="49">
        <f t="shared" si="112"/>
        <v>1</v>
      </c>
      <c r="AO16" s="49">
        <f t="shared" si="113"/>
        <v>1</v>
      </c>
      <c r="AP16" s="49">
        <f t="shared" si="114"/>
        <v>0</v>
      </c>
      <c r="AQ16" s="49">
        <f t="shared" si="115"/>
        <v>0</v>
      </c>
      <c r="AR16" s="49">
        <f t="shared" si="116"/>
        <v>0</v>
      </c>
      <c r="AS16" s="49">
        <f t="shared" si="117"/>
        <v>0</v>
      </c>
      <c r="AT16" s="49">
        <f t="shared" si="118"/>
        <v>0</v>
      </c>
      <c r="AU16" s="49">
        <f t="shared" si="119"/>
        <v>0</v>
      </c>
      <c r="AV16" s="49">
        <f t="shared" si="120"/>
        <v>0</v>
      </c>
      <c r="AW16" s="49">
        <f t="shared" si="121"/>
        <v>0</v>
      </c>
      <c r="AX16" s="49">
        <f t="shared" si="122"/>
        <v>0</v>
      </c>
      <c r="AY16" s="49">
        <f t="shared" si="123"/>
        <v>0</v>
      </c>
      <c r="AZ16" s="49">
        <f t="shared" si="124"/>
        <v>0</v>
      </c>
      <c r="BA16" s="49">
        <f t="shared" si="125"/>
        <v>0</v>
      </c>
      <c r="BB16" s="49">
        <f t="shared" si="126"/>
        <v>0</v>
      </c>
      <c r="BC16" s="49">
        <f t="shared" si="127"/>
        <v>0</v>
      </c>
      <c r="BD16" s="49">
        <f t="shared" si="128"/>
        <v>0</v>
      </c>
      <c r="BE16" s="49">
        <f t="shared" si="129"/>
        <v>0</v>
      </c>
      <c r="BF16" s="49">
        <f t="shared" si="130"/>
        <v>0</v>
      </c>
      <c r="BG16" s="49">
        <f t="shared" si="131"/>
        <v>0</v>
      </c>
      <c r="BH16" s="49">
        <f t="shared" si="132"/>
        <v>0</v>
      </c>
      <c r="BI16" s="49">
        <f t="shared" si="133"/>
        <v>0</v>
      </c>
      <c r="BJ16" s="49">
        <f t="shared" si="134"/>
        <v>0</v>
      </c>
      <c r="BK16" s="49">
        <f t="shared" si="135"/>
        <v>0</v>
      </c>
      <c r="BL16" s="49">
        <f t="shared" si="136"/>
        <v>0</v>
      </c>
      <c r="BM16" s="49">
        <f t="shared" si="137"/>
        <v>0</v>
      </c>
      <c r="BN16" s="49">
        <f t="shared" si="138"/>
        <v>0</v>
      </c>
      <c r="BO16" s="49">
        <f t="shared" si="139"/>
        <v>0</v>
      </c>
      <c r="BP16" s="14"/>
      <c r="BQ16" s="14"/>
      <c r="BR16" s="115" t="s">
        <v>168</v>
      </c>
      <c r="BS16" s="49">
        <f t="shared" si="140"/>
        <v>2</v>
      </c>
      <c r="BT16" s="49">
        <f t="shared" si="141"/>
        <v>0</v>
      </c>
      <c r="BU16" s="49">
        <f t="shared" si="142"/>
        <v>1</v>
      </c>
      <c r="BV16" s="49">
        <f t="shared" si="143"/>
        <v>7</v>
      </c>
      <c r="BW16" s="49">
        <f t="shared" si="144"/>
        <v>3</v>
      </c>
      <c r="BX16" s="49">
        <f t="shared" si="145"/>
        <v>4</v>
      </c>
      <c r="BY16" s="49">
        <f t="shared" si="146"/>
        <v>6</v>
      </c>
      <c r="BZ16" s="116" t="s">
        <v>146</v>
      </c>
      <c r="CA16" s="99">
        <f>RANK(BY16,BY13:BY16)</f>
        <v>2</v>
      </c>
      <c r="CB16" s="49">
        <f>SUMPRODUCT((BY13:BY16=BY16)*(BX13:BX16&gt;BX16))</f>
        <v>0</v>
      </c>
      <c r="CC16" s="14"/>
      <c r="CD16" s="14">
        <f t="shared" si="147"/>
        <v>0</v>
      </c>
      <c r="CE16" s="49">
        <f t="shared" si="148"/>
        <v>0</v>
      </c>
      <c r="CF16" s="49">
        <f t="shared" si="149"/>
        <v>0</v>
      </c>
      <c r="CG16" s="49">
        <f t="shared" si="150"/>
        <v>0</v>
      </c>
      <c r="CH16" s="49">
        <f t="shared" si="151"/>
        <v>0</v>
      </c>
      <c r="CI16" s="49" t="str">
        <f t="shared" si="152"/>
        <v>B</v>
      </c>
      <c r="CJ16" s="49">
        <f>IF(CD16&gt;0,RANK(CH16,CH13:CH16),)</f>
        <v>0</v>
      </c>
      <c r="CK16" s="49">
        <f>IF(AND(CD16&gt;0,COUNTIF(CJ13:CJ16,CJ16)&gt;1),SUMIFS($AG$4:$AG$108,$AD$4:$AD$108,$BR16,$K$4:$K$108,1)+SUMIFS($AI$4:$AI$108,$AF$4:$AF$108,$BR16,$K$4:$K$108,1)-SUMIFS($AI$4:$AI$108,$AD$4:$AD$108,$BR16,$K$4:$K$108,1)-SUMIFS($AG$4:$AG$108,$AF$4:$AF$108,$BR16,$K$4:$K$108,1),)</f>
        <v>0</v>
      </c>
      <c r="CL16" s="49">
        <f>IF(AND(CD16&gt;0,COUNTIF(CJ13:CJ16,CJ16)&gt;1),CJ16+RANK(CK16,CK13:CK16)-1,CJ16)</f>
        <v>0</v>
      </c>
      <c r="CM16" s="49">
        <f>IF(AND(CD16&gt;0,COUNTIF(CL13:CL16,CL16)&gt;1),SUMIFS($AG$4:$AG$108,$AD$4:$AD$108,$BR16,$K$4:$K$108,1)+SUMIFS($AI$4:$AI$108,$AF$4:$AF$108,$BR16,$K$4:$K$108,1),)</f>
        <v>0</v>
      </c>
      <c r="CN16" s="49">
        <f>IF(AND(CD16&gt;0,COUNTIF(CL13:CL16,CL16)&gt;1),CL16+RANK(CM16,CM13:CM16)-1,CL16)</f>
        <v>0</v>
      </c>
      <c r="CO16" s="49" t="str">
        <f t="shared" si="153"/>
        <v/>
      </c>
      <c r="CP16" s="49" t="str">
        <f>IF(OR(CO16="",COUNTIF(CO13:CO16,CO16)=1),"",$BX16)</f>
        <v/>
      </c>
      <c r="CQ16" s="49" t="str">
        <f>IF(CO16="","",IF(COUNTIF(CO13:CO16,CO16)=1,CO16,CO16+RANK(CP16,CP13:CP16,0)-1))</f>
        <v/>
      </c>
      <c r="CR16" s="49" t="str">
        <f>IF(OR(CQ16="",COUNTIF(CQ13:CQ16,CQ16)=1),"",$BV16)</f>
        <v/>
      </c>
      <c r="CS16" s="49" t="str">
        <f>IF(CO16="","",IF(COUNTIF(CQ13:CQ16,CQ16)=1,CQ16,CQ16+RANK(CR16,CR13:CR16,0)-1))</f>
        <v/>
      </c>
      <c r="CT16" s="49" t="str">
        <f>IF(OR(CS16="",COUNTIF(CS13:CS16,CS16)=1),"",$BS16)</f>
        <v/>
      </c>
      <c r="CU16" s="49" t="str">
        <f>IF(CO16="","",IF(COUNTIF(CS13:CS16,CS16)=1,CS16,CS16+RANK(CT16,CT13:CT16,0)-1))</f>
        <v/>
      </c>
      <c r="CV16" s="49">
        <f>IF(CD16&gt;0,BK11+RANK(CU16,CU13:CU16,1),)</f>
        <v>0</v>
      </c>
      <c r="CW16" s="14"/>
      <c r="CX16" s="115" t="str">
        <f t="shared" si="154"/>
        <v>Schweiz</v>
      </c>
      <c r="CY16" s="49">
        <f t="shared" si="155"/>
        <v>0</v>
      </c>
      <c r="CZ16" s="49">
        <f t="shared" si="156"/>
        <v>0</v>
      </c>
      <c r="DA16" s="49">
        <f t="shared" si="157"/>
        <v>0</v>
      </c>
      <c r="DB16" s="49">
        <f t="shared" si="158"/>
        <v>0</v>
      </c>
      <c r="DC16" s="49" t="str">
        <f t="shared" si="159"/>
        <v>B</v>
      </c>
      <c r="DD16" s="49">
        <f>IF(CX16&gt;0,RANK(DB16,DB13:DB16)+CE11,)</f>
        <v>2</v>
      </c>
      <c r="DE16" s="49">
        <f>IF(AND(CX16&gt;0,COUNTIF(DD13:DD16,DD16)&gt;1),SUMIFS($AG$4:$AG$108,$AD$4:$AD$108,$BR16,$K$4:$K$108,2)+SUMIFS($AI$4:$AI$108,$AF$4:$AF108,$BR16,$K$4:$K$108,2)-SUMIFS($AI$4:$AI$108,$AD$4:$AD$108,$BR16,$K$4:$K$108,2)-SUMIFS($AG$4:$AG$108,$AF$4:$AF$108,$BR16,$K$4:$K$108,2),)</f>
        <v>0</v>
      </c>
      <c r="DF16" s="49">
        <f>IF(AND(CX16&gt;0,COUNTIF(DD13:DD16,DD16)&gt;1),DD16+RANK(DE16,DE13:DE16)-1,DD16)</f>
        <v>2</v>
      </c>
      <c r="DG16" s="49">
        <f>IF(AND(CX16&gt;0,COUNTIF(DF13:DF16,DF16)&gt;1),SUMIFS($AG$4:$AG$108,$AD$4:$AD$108,$BR16,$K$4:$K$108,2)+SUMIFS($AI$4:$AI$108,$AF$4:$AF$108,$BR16,$K$4:$K$108,2),)</f>
        <v>0</v>
      </c>
      <c r="DH16" s="49">
        <f>IF(AND(CX16&gt;0,COUNTIF(DF13:DF16,DF16)&gt;1),DF16+RANK(DG16,DG13:DG16)-1,DF16)</f>
        <v>2</v>
      </c>
      <c r="DI16" s="49">
        <f t="shared" si="160"/>
        <v>2</v>
      </c>
      <c r="DJ16" s="49" t="str">
        <f>IF(OR(DI16="",COUNTIF(DI13:DI16,DI16)=1),"",$BX16)</f>
        <v/>
      </c>
      <c r="DK16" s="49">
        <f>IF(DI16="","",IF(COUNTIF(DI13:DI16,DI16)=1,DI16,DI16+RANK(DJ16,DJ13:DJ16,0)-1))</f>
        <v>2</v>
      </c>
      <c r="DL16" s="49" t="str">
        <f>IF(OR(DK16="",COUNTIF(DK13:DK16,DK16)=1),"",$BV16)</f>
        <v/>
      </c>
      <c r="DM16" s="49">
        <f>IF(DI16="","",IF(COUNTIF(DK13:DK16,DK16)=1,DK16,DK16+RANK(DL16,DL13:DL16,0)-1))</f>
        <v>2</v>
      </c>
      <c r="DN16" s="49" t="str">
        <f>IF(OR(DM16="",COUNTIF(DM13:DM16,DM16)=1),"",$BS16)</f>
        <v/>
      </c>
      <c r="DO16" s="49">
        <f>IF(DI16="","",IF(COUNTIF(DM13:DM16,DM16)=1,DM16,DM16+RANK(DN16,DN13:DN16,0)-1))</f>
        <v>2</v>
      </c>
      <c r="DP16" s="49">
        <f>IF(CX16&gt;0,CE11+RANK(DO16,DO13:DO16,1),)</f>
        <v>2</v>
      </c>
      <c r="DQ16" s="14"/>
      <c r="DR16" s="116">
        <f t="shared" si="161"/>
        <v>0</v>
      </c>
      <c r="DS16" s="49">
        <f t="shared" si="162"/>
        <v>0</v>
      </c>
      <c r="DT16" s="49">
        <f t="shared" si="163"/>
        <v>0</v>
      </c>
      <c r="DU16" s="49">
        <f t="shared" si="164"/>
        <v>0</v>
      </c>
      <c r="DV16" s="49">
        <f t="shared" si="165"/>
        <v>0</v>
      </c>
      <c r="DW16" s="49" t="str">
        <f t="shared" si="166"/>
        <v>B</v>
      </c>
      <c r="DX16" s="49">
        <f>IF(DR16&gt;0,RANK(DV16,DV13:DV16)+CE11+CY11,)</f>
        <v>0</v>
      </c>
      <c r="DY16" s="49">
        <f>IF(AND(DR16&gt;0,COUNTIF(DX13:DX16,DX16)&gt;1),SUMIFS($AG$4:$AG$108,$AD$4:$AD$108,$BR16,$K$4:$K$108,3)+SUMIFS($AI$4:$AI$108,$AF$4:$AF$108,$BR16,$K$4:$K$108,3)-SUMIFS($AI$4:$AI$108,$AD$4:$AD$108,$BR16,$K$4:$K$108,3)-SUMIFS($AG$4:$AG$108,$AF$4:$AF$108,$BR16,$K$4:$K$108,3),)</f>
        <v>0</v>
      </c>
      <c r="DZ16" s="49">
        <f>IF(AND(DR16&gt;0,COUNTIF(DX13:DX16,DX16)&gt;1),DX16+RANK(DY16,DY13:DY16)-1,DX16)</f>
        <v>0</v>
      </c>
      <c r="EA16" s="49">
        <f>IF(AND(DR16&gt;0,COUNTIF(DZ13:DZ16,DZ16)&gt;1),SUMIFS($AG$4:$AG$108,$AD$4:$AD$108,$BR16,$K$4:$K$108,3)+SUMIFS($AI$4:$AI$108,$AF$4:$AF$108,$BR16,$K$4:$K$108,3),)</f>
        <v>0</v>
      </c>
      <c r="EB16" s="49">
        <f>IF(AND(DR16&gt;0,COUNTIF(DZ13:DZ16,DZ16)&gt;1),DZ16+RANK(EA16,EA13:EA16)-1,DZ16)</f>
        <v>0</v>
      </c>
      <c r="EC16" s="49" t="str">
        <f t="shared" si="167"/>
        <v/>
      </c>
      <c r="ED16" s="49" t="str">
        <f>IF(OR(EC16="",COUNTIF(EC13:EC16,EC16)=1),"",$BX16)</f>
        <v/>
      </c>
      <c r="EE16" s="49" t="str">
        <f>IF(EC16="","",IF(COUNTIF(EC13:EC16,EC16)=1,EC16,EC16+RANK(ED16,ED13:ED16,0)-1))</f>
        <v/>
      </c>
      <c r="EF16" s="49" t="str">
        <f>IF(OR(EE16="",COUNTIF(EE13:EE16,EE16)=1),"",$BV16)</f>
        <v/>
      </c>
      <c r="EG16" s="49" t="str">
        <f>IF(EC16="","",IF(COUNTIF(EE13:EE16,EE16)=1,EE16,EE16+RANK(EF16,EF13:EF16,0)-1))</f>
        <v/>
      </c>
      <c r="EH16" s="49" t="str">
        <f>IF(OR(EG16="",COUNTIF(EG13:EG16,EG16)=1),"",$BS16)</f>
        <v/>
      </c>
      <c r="EI16" s="49" t="str">
        <f>IF(EC16="","",IF(COUNTIF(EG13:EG16,EG16)=1,EG16,EG16+RANK(EH16,EH13:EH16,0)-1))</f>
        <v/>
      </c>
      <c r="EJ16" s="49">
        <f>IF(DR16&gt;0,CE11+CY11+RANK(EI16,EI13:EI16,1),)</f>
        <v>0</v>
      </c>
      <c r="EK16" s="14"/>
      <c r="EL16" s="49">
        <f t="shared" si="168"/>
        <v>0</v>
      </c>
      <c r="EM16" s="49">
        <f t="shared" si="169"/>
        <v>0</v>
      </c>
      <c r="EN16" s="49">
        <f t="shared" si="170"/>
        <v>0</v>
      </c>
      <c r="EO16" s="49">
        <f t="shared" si="171"/>
        <v>0</v>
      </c>
      <c r="EP16" s="49">
        <f t="shared" si="172"/>
        <v>0</v>
      </c>
      <c r="EQ16" s="49" t="str">
        <f t="shared" si="173"/>
        <v>B</v>
      </c>
      <c r="ER16" s="49">
        <f>IF(EL16&gt;0,RANK(EP16,EP13:EP16)+CE11+CY11+DS11,)</f>
        <v>0</v>
      </c>
      <c r="ES16" s="49">
        <f>IF(AND(EL16&gt;0,COUNTIF(ER13:ER16,ER16)&gt;1),SUMIFS($AG$4:$AG$108,$AD$4:$AD$108,$BR16,$K$4:$K$108,4)+SUMIFS($AI$4:$AI$108,$AF$4:$AF$108,$BR16,$K$4:$K$108,4)-SUMIFS($AI$4:$AI$108,$AD$4:$AD$108,$BR16,$K$4:$K$108,4)-SUMIFS($AG$4:$AG$108,$AF$4:$AF$108,$BR16,$K$4:$K$108,4),)</f>
        <v>0</v>
      </c>
      <c r="ET16" s="49">
        <f>IF(AND(EL16&gt;0,COUNTIF(ER13:ER16,ER16)&gt;1),ER16+RANK(ES16,ES13:ES16)-1,ER16)</f>
        <v>0</v>
      </c>
      <c r="EU16" s="49">
        <f t="shared" si="174"/>
        <v>0</v>
      </c>
      <c r="EV16" s="49">
        <f>IF(AND(EL16&gt;0,COUNTIF(ET13:ET16,ET16)&gt;1),ET16+RANK(EU16,EU13:EU16)-1,ET16)</f>
        <v>0</v>
      </c>
      <c r="EW16" s="49" t="str">
        <f t="shared" si="175"/>
        <v/>
      </c>
      <c r="EX16" s="49" t="str">
        <f>IF(OR(EW16="",COUNTIF(EW13:EW16,EW16)=1),"",$BX16)</f>
        <v/>
      </c>
      <c r="EY16" s="49" t="str">
        <f>IF(EW16="","",IF(COUNTIF(EW13:EW16,EW16)=1,EW16,EW16+RANK(EX16,EX13:EX16,0)-1))</f>
        <v/>
      </c>
      <c r="EZ16" s="49" t="str">
        <f>IF(OR(EY16="",COUNTIF(EY13:EY16,EY16)=1),"",$BV16)</f>
        <v/>
      </c>
      <c r="FA16" s="49" t="str">
        <f>IF(EW16="","",IF(COUNTIF(EY13:EY16,EY16)=1,EY16,EY16+RANK(EZ16,EZ13:EZ16,0)-1))</f>
        <v/>
      </c>
      <c r="FB16" s="49" t="str">
        <f>IF(OR(FA16="",COUNTIF(FA13:FA16,FA16)=1),"",$BS16)</f>
        <v/>
      </c>
      <c r="FC16" s="49" t="str">
        <f>IF(EW16="","",IF(COUNTIF(FA13:FA16,FA16)=1,FA16,FA16+RANK(FB16,FB13:FB16,0)-1))</f>
        <v/>
      </c>
      <c r="FD16" s="49">
        <f>IF(EL16&gt;0,CE11+CY11+DS11+RANK(FC16,FC13:FC16,1),)</f>
        <v>0</v>
      </c>
      <c r="FE16" s="14"/>
      <c r="FF16" s="49">
        <f>IFERROR(VLOOKUP(FH16,CD12:CV16,19,FALSE),IFERROR(VLOOKUP(FH16,CX12:DP16,19,FALSE),IFERROR(VLOOKUP(FH16,DR12:EJ16,19,FALSE),VLOOKUP(FH16,EL12:FD16,19,FALSE))))</f>
        <v>2</v>
      </c>
      <c r="FG16" s="49">
        <f>RANK(FF16,FF13:FF16,1)+COUNTIF(FF13:FF16,FF16)-1</f>
        <v>2</v>
      </c>
      <c r="FH16" s="14" t="str">
        <f t="shared" si="176"/>
        <v>Schweiz</v>
      </c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4">
        <v>14</v>
      </c>
      <c r="FY16" s="44" t="str">
        <f t="shared" si="79"/>
        <v>EGICJFLK</v>
      </c>
      <c r="FZ16" s="44" t="s">
        <v>148</v>
      </c>
      <c r="GA16" s="44" t="s">
        <v>149</v>
      </c>
      <c r="GB16" s="44" t="s">
        <v>150</v>
      </c>
      <c r="GC16" s="44" t="s">
        <v>163</v>
      </c>
      <c r="GD16" s="44" t="s">
        <v>159</v>
      </c>
      <c r="GE16" s="44" t="s">
        <v>109</v>
      </c>
      <c r="GF16" s="44" t="s">
        <v>152</v>
      </c>
      <c r="GG16" s="44" t="s">
        <v>151</v>
      </c>
      <c r="GH16" s="100" t="str">
        <f t="shared" ref="GH16:GO16" si="183">VLOOKUP(FZ16,$FK$3:$FL$15,2,FALSE)</f>
        <v>Elfenbenskusten</v>
      </c>
      <c r="GI16" s="100" t="str">
        <f t="shared" si="183"/>
        <v>Iran</v>
      </c>
      <c r="GJ16" s="100" t="str">
        <f t="shared" si="183"/>
        <v>Senegal</v>
      </c>
      <c r="GK16" s="100" t="str">
        <f t="shared" si="183"/>
        <v>Marocko</v>
      </c>
      <c r="GL16" s="100" t="str">
        <f t="shared" si="183"/>
        <v>Argentina</v>
      </c>
      <c r="GM16" s="100" t="str">
        <f t="shared" si="183"/>
        <v>Sverige</v>
      </c>
      <c r="GN16" s="100" t="str">
        <f t="shared" si="183"/>
        <v>England</v>
      </c>
      <c r="GO16" s="100" t="str">
        <f t="shared" si="183"/>
        <v>Portugal</v>
      </c>
      <c r="GP16" s="42" t="str">
        <f t="shared" si="81"/>
        <v/>
      </c>
      <c r="GQ16" s="42"/>
      <c r="GR16" s="42"/>
      <c r="GS16" s="42"/>
      <c r="GT16" s="42"/>
      <c r="GU16" s="42"/>
      <c r="GV16" s="44"/>
      <c r="GW16" s="42"/>
      <c r="GX16" s="85">
        <v>13</v>
      </c>
      <c r="GY16" s="96"/>
      <c r="GZ16" s="96"/>
      <c r="HA16" s="85"/>
      <c r="HB16" s="42"/>
      <c r="HC16" s="42"/>
      <c r="HD16" s="42"/>
      <c r="HE16" s="42"/>
    </row>
    <row r="17" spans="1:213" ht="14.25" customHeight="1" x14ac:dyDescent="0.35">
      <c r="A17" s="42"/>
      <c r="B17" s="85">
        <v>51</v>
      </c>
      <c r="C17" s="86">
        <v>46197</v>
      </c>
      <c r="D17" s="87" t="s">
        <v>168</v>
      </c>
      <c r="E17" s="88" t="s">
        <v>157</v>
      </c>
      <c r="F17" s="89" t="s">
        <v>165</v>
      </c>
      <c r="G17" s="90">
        <v>1</v>
      </c>
      <c r="H17" s="85" t="s">
        <v>157</v>
      </c>
      <c r="I17" s="90">
        <v>0</v>
      </c>
      <c r="J17" s="85">
        <f t="shared" si="96"/>
        <v>1</v>
      </c>
      <c r="K17" s="49" t="str">
        <f t="shared" si="97"/>
        <v>-</v>
      </c>
      <c r="L17" s="44"/>
      <c r="M17" s="102" t="str">
        <f>IF(COUNTBLANK(G13:G18)+COUNTBLANK(I13:I18)=0,"Resultat OK","Fyll i resultat")</f>
        <v>Resultat OK</v>
      </c>
      <c r="N17" s="102"/>
      <c r="O17" s="102"/>
      <c r="P17" s="102"/>
      <c r="Q17" s="102"/>
      <c r="R17" s="102"/>
      <c r="S17" s="102"/>
      <c r="T17" s="44"/>
      <c r="U17" s="42"/>
      <c r="W17" s="44"/>
      <c r="Y17" s="44"/>
      <c r="Z17" s="42"/>
      <c r="AA17" s="127"/>
      <c r="AB17" s="42"/>
      <c r="AC17" s="98">
        <f t="shared" ref="AC17:AF17" si="184">C17</f>
        <v>46197</v>
      </c>
      <c r="AD17" s="98" t="str">
        <f t="shared" si="184"/>
        <v>Schweiz</v>
      </c>
      <c r="AE17" s="98" t="str">
        <f t="shared" si="184"/>
        <v>-</v>
      </c>
      <c r="AF17" s="98" t="str">
        <f t="shared" si="184"/>
        <v>Kanada</v>
      </c>
      <c r="AG17" s="90">
        <f t="shared" si="106"/>
        <v>1</v>
      </c>
      <c r="AH17" s="85" t="str">
        <f t="shared" si="107"/>
        <v>-</v>
      </c>
      <c r="AI17" s="90">
        <f t="shared" si="108"/>
        <v>0</v>
      </c>
      <c r="AJ17" s="85">
        <f t="shared" si="109"/>
        <v>1</v>
      </c>
      <c r="AK17" s="91"/>
      <c r="AL17" s="49">
        <f t="shared" si="110"/>
        <v>1</v>
      </c>
      <c r="AM17" s="49">
        <f t="shared" si="111"/>
        <v>0</v>
      </c>
      <c r="AN17" s="49">
        <f t="shared" si="112"/>
        <v>0</v>
      </c>
      <c r="AO17" s="49">
        <f t="shared" si="113"/>
        <v>0</v>
      </c>
      <c r="AP17" s="49">
        <f t="shared" si="114"/>
        <v>0</v>
      </c>
      <c r="AQ17" s="49">
        <f t="shared" si="115"/>
        <v>1</v>
      </c>
      <c r="AR17" s="49">
        <f t="shared" si="116"/>
        <v>0</v>
      </c>
      <c r="AS17" s="49">
        <f t="shared" si="117"/>
        <v>0</v>
      </c>
      <c r="AT17" s="49">
        <f t="shared" si="118"/>
        <v>0</v>
      </c>
      <c r="AU17" s="49">
        <f t="shared" si="119"/>
        <v>0</v>
      </c>
      <c r="AV17" s="49">
        <f t="shared" si="120"/>
        <v>0</v>
      </c>
      <c r="AW17" s="49">
        <f t="shared" si="121"/>
        <v>0</v>
      </c>
      <c r="AX17" s="49">
        <f t="shared" si="122"/>
        <v>0</v>
      </c>
      <c r="AY17" s="49">
        <f t="shared" si="123"/>
        <v>0</v>
      </c>
      <c r="AZ17" s="49">
        <f t="shared" si="124"/>
        <v>0</v>
      </c>
      <c r="BA17" s="49">
        <f t="shared" si="125"/>
        <v>0</v>
      </c>
      <c r="BB17" s="49">
        <f t="shared" si="126"/>
        <v>0</v>
      </c>
      <c r="BC17" s="49">
        <f t="shared" si="127"/>
        <v>0</v>
      </c>
      <c r="BD17" s="49">
        <f t="shared" si="128"/>
        <v>0</v>
      </c>
      <c r="BE17" s="49">
        <f t="shared" si="129"/>
        <v>0</v>
      </c>
      <c r="BF17" s="49">
        <f t="shared" si="130"/>
        <v>0</v>
      </c>
      <c r="BG17" s="49">
        <f t="shared" si="131"/>
        <v>0</v>
      </c>
      <c r="BH17" s="49">
        <f t="shared" si="132"/>
        <v>0</v>
      </c>
      <c r="BI17" s="49">
        <f t="shared" si="133"/>
        <v>0</v>
      </c>
      <c r="BJ17" s="49">
        <f t="shared" si="134"/>
        <v>0</v>
      </c>
      <c r="BK17" s="49">
        <f t="shared" si="135"/>
        <v>0</v>
      </c>
      <c r="BL17" s="49">
        <f t="shared" si="136"/>
        <v>0</v>
      </c>
      <c r="BM17" s="49">
        <f t="shared" si="137"/>
        <v>0</v>
      </c>
      <c r="BN17" s="49">
        <f t="shared" si="138"/>
        <v>0</v>
      </c>
      <c r="BO17" s="49">
        <f t="shared" si="139"/>
        <v>0</v>
      </c>
      <c r="BP17" s="14"/>
      <c r="BQ17" s="14"/>
      <c r="BR17" s="14"/>
      <c r="BS17" s="49"/>
      <c r="BT17" s="49"/>
      <c r="BU17" s="49"/>
      <c r="BV17" s="49"/>
      <c r="BW17" s="49"/>
      <c r="BX17" s="49"/>
      <c r="BY17" s="49"/>
      <c r="BZ17" s="14"/>
      <c r="CA17" s="49"/>
      <c r="CB17" s="49"/>
      <c r="CC17" s="14"/>
      <c r="CD17" s="14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14"/>
      <c r="CX17" s="14"/>
      <c r="CY17" s="49"/>
      <c r="CZ17" s="49"/>
      <c r="DA17" s="49"/>
      <c r="DB17" s="49"/>
      <c r="DC17" s="49"/>
      <c r="DD17" s="49"/>
      <c r="DE17" s="49"/>
      <c r="DF17" s="49"/>
      <c r="DG17" s="49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14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14"/>
      <c r="FF17" s="49"/>
      <c r="FG17" s="49"/>
      <c r="FH17" s="14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4">
        <v>15</v>
      </c>
      <c r="FY17" s="44" t="str">
        <f t="shared" si="79"/>
        <v>EGJCHFLK</v>
      </c>
      <c r="FZ17" s="44" t="s">
        <v>148</v>
      </c>
      <c r="GA17" s="44" t="s">
        <v>149</v>
      </c>
      <c r="GB17" s="44" t="s">
        <v>159</v>
      </c>
      <c r="GC17" s="44" t="s">
        <v>163</v>
      </c>
      <c r="GD17" s="44" t="s">
        <v>160</v>
      </c>
      <c r="GE17" s="44" t="s">
        <v>109</v>
      </c>
      <c r="GF17" s="44" t="s">
        <v>152</v>
      </c>
      <c r="GG17" s="44" t="s">
        <v>151</v>
      </c>
      <c r="GH17" s="100" t="str">
        <f t="shared" ref="GH17:GO17" si="185">VLOOKUP(FZ17,$FK$3:$FL$15,2,FALSE)</f>
        <v>Elfenbenskusten</v>
      </c>
      <c r="GI17" s="100" t="str">
        <f t="shared" si="185"/>
        <v>Iran</v>
      </c>
      <c r="GJ17" s="100" t="str">
        <f t="shared" si="185"/>
        <v>Argentina</v>
      </c>
      <c r="GK17" s="100" t="str">
        <f t="shared" si="185"/>
        <v>Marocko</v>
      </c>
      <c r="GL17" s="100" t="str">
        <f t="shared" si="185"/>
        <v>Uruguay</v>
      </c>
      <c r="GM17" s="100" t="str">
        <f t="shared" si="185"/>
        <v>Sverige</v>
      </c>
      <c r="GN17" s="100" t="str">
        <f t="shared" si="185"/>
        <v>England</v>
      </c>
      <c r="GO17" s="100" t="str">
        <f t="shared" si="185"/>
        <v>Portugal</v>
      </c>
      <c r="GP17" s="42" t="str">
        <f t="shared" si="81"/>
        <v/>
      </c>
      <c r="GQ17" s="42"/>
      <c r="GR17" s="42"/>
      <c r="GS17" s="42"/>
      <c r="GT17" s="42"/>
      <c r="GU17" s="42"/>
      <c r="GV17" s="44"/>
      <c r="GW17" s="42"/>
      <c r="GX17" s="85">
        <v>14</v>
      </c>
      <c r="GY17" s="96"/>
      <c r="GZ17" s="96"/>
      <c r="HA17" s="85"/>
      <c r="HB17" s="42"/>
      <c r="HC17" s="42"/>
      <c r="HD17" s="42"/>
      <c r="HE17" s="42"/>
    </row>
    <row r="18" spans="1:213" ht="14.25" customHeight="1" x14ac:dyDescent="0.35">
      <c r="A18" s="42"/>
      <c r="B18" s="85">
        <v>52</v>
      </c>
      <c r="C18" s="86">
        <v>46197</v>
      </c>
      <c r="D18" s="87" t="s">
        <v>166</v>
      </c>
      <c r="E18" s="88" t="s">
        <v>157</v>
      </c>
      <c r="F18" s="89" t="s">
        <v>167</v>
      </c>
      <c r="G18" s="90">
        <v>1</v>
      </c>
      <c r="H18" s="85" t="s">
        <v>157</v>
      </c>
      <c r="I18" s="90">
        <v>2</v>
      </c>
      <c r="J18" s="85">
        <f t="shared" si="96"/>
        <v>2</v>
      </c>
      <c r="K18" s="49" t="str">
        <f t="shared" si="97"/>
        <v>-</v>
      </c>
      <c r="L18" s="44"/>
      <c r="M18" s="42"/>
      <c r="N18" s="42"/>
      <c r="O18" s="42"/>
      <c r="P18" s="42"/>
      <c r="Q18" s="42"/>
      <c r="R18" s="42"/>
      <c r="S18" s="42"/>
      <c r="T18" s="44"/>
      <c r="U18" s="42"/>
      <c r="V18" s="57"/>
      <c r="W18" s="44"/>
      <c r="X18" s="44"/>
      <c r="Y18" s="44"/>
      <c r="Z18" s="42"/>
      <c r="AA18" s="127"/>
      <c r="AB18" s="42"/>
      <c r="AC18" s="98">
        <f t="shared" ref="AC18:AF18" si="186">C18</f>
        <v>46197</v>
      </c>
      <c r="AD18" s="98" t="str">
        <f t="shared" si="186"/>
        <v>Bosnien-Herzigovina</v>
      </c>
      <c r="AE18" s="98" t="str">
        <f t="shared" si="186"/>
        <v>-</v>
      </c>
      <c r="AF18" s="98" t="str">
        <f t="shared" si="186"/>
        <v>Qatar</v>
      </c>
      <c r="AG18" s="90">
        <f t="shared" si="106"/>
        <v>1</v>
      </c>
      <c r="AH18" s="85" t="str">
        <f t="shared" si="107"/>
        <v>-</v>
      </c>
      <c r="AI18" s="90">
        <f t="shared" si="108"/>
        <v>2</v>
      </c>
      <c r="AJ18" s="85">
        <f t="shared" si="109"/>
        <v>2</v>
      </c>
      <c r="AK18" s="91"/>
      <c r="AL18" s="49">
        <f t="shared" si="110"/>
        <v>0</v>
      </c>
      <c r="AM18" s="49">
        <f t="shared" si="111"/>
        <v>1</v>
      </c>
      <c r="AN18" s="49">
        <f t="shared" si="112"/>
        <v>0</v>
      </c>
      <c r="AO18" s="49">
        <f t="shared" si="113"/>
        <v>0</v>
      </c>
      <c r="AP18" s="49">
        <f t="shared" si="114"/>
        <v>1</v>
      </c>
      <c r="AQ18" s="49">
        <f t="shared" si="115"/>
        <v>0</v>
      </c>
      <c r="AR18" s="49">
        <f t="shared" si="116"/>
        <v>0</v>
      </c>
      <c r="AS18" s="49">
        <f t="shared" si="117"/>
        <v>0</v>
      </c>
      <c r="AT18" s="49">
        <f t="shared" si="118"/>
        <v>0</v>
      </c>
      <c r="AU18" s="49">
        <f t="shared" si="119"/>
        <v>0</v>
      </c>
      <c r="AV18" s="49">
        <f t="shared" si="120"/>
        <v>0</v>
      </c>
      <c r="AW18" s="49">
        <f t="shared" si="121"/>
        <v>0</v>
      </c>
      <c r="AX18" s="49">
        <f t="shared" si="122"/>
        <v>0</v>
      </c>
      <c r="AY18" s="49">
        <f t="shared" si="123"/>
        <v>0</v>
      </c>
      <c r="AZ18" s="49">
        <f t="shared" si="124"/>
        <v>0</v>
      </c>
      <c r="BA18" s="49">
        <f t="shared" si="125"/>
        <v>0</v>
      </c>
      <c r="BB18" s="49">
        <f t="shared" si="126"/>
        <v>0</v>
      </c>
      <c r="BC18" s="49">
        <f t="shared" si="127"/>
        <v>0</v>
      </c>
      <c r="BD18" s="49">
        <f t="shared" si="128"/>
        <v>0</v>
      </c>
      <c r="BE18" s="49">
        <f t="shared" si="129"/>
        <v>0</v>
      </c>
      <c r="BF18" s="49">
        <f t="shared" si="130"/>
        <v>0</v>
      </c>
      <c r="BG18" s="49">
        <f t="shared" si="131"/>
        <v>0</v>
      </c>
      <c r="BH18" s="49">
        <f t="shared" si="132"/>
        <v>0</v>
      </c>
      <c r="BI18" s="49">
        <f t="shared" si="133"/>
        <v>0</v>
      </c>
      <c r="BJ18" s="49">
        <f t="shared" si="134"/>
        <v>0</v>
      </c>
      <c r="BK18" s="49">
        <f t="shared" si="135"/>
        <v>0</v>
      </c>
      <c r="BL18" s="49">
        <f t="shared" si="136"/>
        <v>0</v>
      </c>
      <c r="BM18" s="49">
        <f t="shared" si="137"/>
        <v>0</v>
      </c>
      <c r="BN18" s="49">
        <f t="shared" si="138"/>
        <v>0</v>
      </c>
      <c r="BO18" s="49">
        <f t="shared" si="139"/>
        <v>0</v>
      </c>
      <c r="BP18" s="14"/>
      <c r="BQ18" s="14"/>
      <c r="BR18" s="14"/>
      <c r="BS18" s="49"/>
      <c r="BT18" s="49"/>
      <c r="BU18" s="49"/>
      <c r="BV18" s="49"/>
      <c r="BW18" s="49"/>
      <c r="BX18" s="49"/>
      <c r="BY18" s="49"/>
      <c r="BZ18" s="14"/>
      <c r="CA18" s="49"/>
      <c r="CB18" s="49"/>
      <c r="CC18" s="14"/>
      <c r="CD18" s="14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14"/>
      <c r="CX18" s="14"/>
      <c r="CY18" s="49"/>
      <c r="CZ18" s="49"/>
      <c r="DA18" s="49"/>
      <c r="DB18" s="49"/>
      <c r="DC18" s="49"/>
      <c r="DD18" s="49"/>
      <c r="DE18" s="49"/>
      <c r="DF18" s="49"/>
      <c r="DG18" s="49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14"/>
      <c r="EL18" s="49"/>
      <c r="EM18" s="49"/>
      <c r="EN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14"/>
      <c r="FF18" s="49"/>
      <c r="FG18" s="49"/>
      <c r="FH18" s="14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4">
        <v>16</v>
      </c>
      <c r="FY18" s="44" t="str">
        <f t="shared" si="79"/>
        <v>EGICHFLK</v>
      </c>
      <c r="FZ18" s="44" t="s">
        <v>148</v>
      </c>
      <c r="GA18" s="44" t="s">
        <v>149</v>
      </c>
      <c r="GB18" s="44" t="s">
        <v>150</v>
      </c>
      <c r="GC18" s="44" t="s">
        <v>163</v>
      </c>
      <c r="GD18" s="44" t="s">
        <v>160</v>
      </c>
      <c r="GE18" s="44" t="s">
        <v>109</v>
      </c>
      <c r="GF18" s="44" t="s">
        <v>152</v>
      </c>
      <c r="GG18" s="44" t="s">
        <v>151</v>
      </c>
      <c r="GH18" s="100" t="str">
        <f t="shared" ref="GH18:GO18" si="187">VLOOKUP(FZ18,$FK$3:$FL$15,2,FALSE)</f>
        <v>Elfenbenskusten</v>
      </c>
      <c r="GI18" s="100" t="str">
        <f t="shared" si="187"/>
        <v>Iran</v>
      </c>
      <c r="GJ18" s="100" t="str">
        <f t="shared" si="187"/>
        <v>Senegal</v>
      </c>
      <c r="GK18" s="100" t="str">
        <f t="shared" si="187"/>
        <v>Marocko</v>
      </c>
      <c r="GL18" s="100" t="str">
        <f t="shared" si="187"/>
        <v>Uruguay</v>
      </c>
      <c r="GM18" s="100" t="str">
        <f t="shared" si="187"/>
        <v>Sverige</v>
      </c>
      <c r="GN18" s="100" t="str">
        <f t="shared" si="187"/>
        <v>England</v>
      </c>
      <c r="GO18" s="100" t="str">
        <f t="shared" si="187"/>
        <v>Portugal</v>
      </c>
      <c r="GP18" s="42" t="str">
        <f t="shared" si="81"/>
        <v/>
      </c>
      <c r="GQ18" s="42"/>
      <c r="GR18" s="42"/>
      <c r="GS18" s="42"/>
      <c r="GT18" s="42"/>
      <c r="GU18" s="42"/>
      <c r="GV18" s="44"/>
      <c r="GW18" s="42"/>
      <c r="GX18" s="85">
        <v>15</v>
      </c>
      <c r="GY18" s="96"/>
      <c r="GZ18" s="96"/>
      <c r="HA18" s="85"/>
      <c r="HB18" s="42"/>
      <c r="HC18" s="42"/>
      <c r="HD18" s="42"/>
      <c r="HE18" s="42"/>
    </row>
    <row r="19" spans="1:213" ht="14.25" customHeight="1" x14ac:dyDescent="0.35">
      <c r="A19" s="42"/>
      <c r="B19" s="43"/>
      <c r="C19" s="71"/>
      <c r="D19" s="43"/>
      <c r="E19" s="14"/>
      <c r="F19" s="43"/>
      <c r="G19" s="44"/>
      <c r="H19" s="44"/>
      <c r="I19" s="1"/>
      <c r="J19" s="56"/>
      <c r="K19" s="44"/>
      <c r="L19" s="44"/>
      <c r="M19" s="42"/>
      <c r="N19" s="42"/>
      <c r="O19" s="42"/>
      <c r="P19" s="42"/>
      <c r="Q19" s="42"/>
      <c r="R19" s="42"/>
      <c r="S19" s="42"/>
      <c r="T19" s="44"/>
      <c r="U19" s="42"/>
      <c r="W19" s="44"/>
      <c r="X19" s="128"/>
      <c r="Y19" s="44"/>
      <c r="Z19" s="57"/>
      <c r="AA19" s="58"/>
      <c r="AB19" s="42"/>
      <c r="AC19" s="129"/>
      <c r="AD19" s="130"/>
      <c r="AE19" s="131"/>
      <c r="AF19" s="131"/>
      <c r="AG19" s="44"/>
      <c r="AH19" s="44"/>
      <c r="AI19" s="1"/>
      <c r="AJ19" s="56"/>
      <c r="AK19" s="52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14"/>
      <c r="BQ19" s="14"/>
      <c r="BR19" s="14"/>
      <c r="BS19" s="49"/>
      <c r="BT19" s="49"/>
      <c r="BU19" s="49"/>
      <c r="BV19" s="49"/>
      <c r="BW19" s="49"/>
      <c r="BX19" s="49"/>
      <c r="BY19" s="49"/>
      <c r="BZ19" s="14"/>
      <c r="CA19" s="49"/>
      <c r="CB19" s="49"/>
      <c r="CC19" s="14"/>
      <c r="CD19" s="14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14"/>
      <c r="CX19" s="14"/>
      <c r="CY19" s="49"/>
      <c r="CZ19" s="49"/>
      <c r="DA19" s="49"/>
      <c r="DB19" s="49"/>
      <c r="DC19" s="49"/>
      <c r="DD19" s="49"/>
      <c r="DE19" s="49"/>
      <c r="DF19" s="49"/>
      <c r="DG19" s="49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14"/>
      <c r="EL19" s="49"/>
      <c r="EM19" s="49"/>
      <c r="EN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14"/>
      <c r="FF19" s="49"/>
      <c r="FG19" s="49"/>
      <c r="FH19" s="14"/>
      <c r="FI19" s="42"/>
      <c r="FJ19" s="42"/>
      <c r="FK19" s="70" t="s">
        <v>169</v>
      </c>
      <c r="FL19" s="132" t="b">
        <f>OR(M8="Fyll i resultat",M17="Fyll i resultat",M26="Fyll i resultat",M35="Fyll i resultat",M44="Fyll i resultat",M53="Fyll i resultat",M62="Fyll i resultat",M71="Fyll i resultat",M80="Fyll i resultat",M89="Fyll i resultat",M98="Fyll i resultat",M107="Fyll i resultat")</f>
        <v>0</v>
      </c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4">
        <v>17</v>
      </c>
      <c r="FY19" s="44" t="str">
        <f t="shared" si="79"/>
        <v>EGJCHFLI</v>
      </c>
      <c r="FZ19" s="44" t="s">
        <v>148</v>
      </c>
      <c r="GA19" s="44" t="s">
        <v>149</v>
      </c>
      <c r="GB19" s="44" t="s">
        <v>159</v>
      </c>
      <c r="GC19" s="44" t="s">
        <v>163</v>
      </c>
      <c r="GD19" s="44" t="s">
        <v>160</v>
      </c>
      <c r="GE19" s="44" t="s">
        <v>109</v>
      </c>
      <c r="GF19" s="44" t="s">
        <v>152</v>
      </c>
      <c r="GG19" s="44" t="s">
        <v>150</v>
      </c>
      <c r="GH19" s="100" t="str">
        <f t="shared" ref="GH19:GO19" si="188">VLOOKUP(FZ19,$FK$3:$FL$15,2,FALSE)</f>
        <v>Elfenbenskusten</v>
      </c>
      <c r="GI19" s="100" t="str">
        <f t="shared" si="188"/>
        <v>Iran</v>
      </c>
      <c r="GJ19" s="100" t="str">
        <f t="shared" si="188"/>
        <v>Argentina</v>
      </c>
      <c r="GK19" s="100" t="str">
        <f t="shared" si="188"/>
        <v>Marocko</v>
      </c>
      <c r="GL19" s="100" t="str">
        <f t="shared" si="188"/>
        <v>Uruguay</v>
      </c>
      <c r="GM19" s="100" t="str">
        <f t="shared" si="188"/>
        <v>Sverige</v>
      </c>
      <c r="GN19" s="100" t="str">
        <f t="shared" si="188"/>
        <v>England</v>
      </c>
      <c r="GO19" s="100" t="str">
        <f t="shared" si="188"/>
        <v>Senegal</v>
      </c>
      <c r="GP19" s="42" t="str">
        <f t="shared" si="81"/>
        <v/>
      </c>
      <c r="GQ19" s="42"/>
      <c r="GR19" s="42"/>
      <c r="GS19" s="42"/>
      <c r="GT19" s="42"/>
      <c r="GU19" s="42"/>
      <c r="GV19" s="44"/>
      <c r="GW19" s="42"/>
      <c r="GX19" s="85">
        <v>16</v>
      </c>
      <c r="GY19" s="96"/>
      <c r="GZ19" s="96"/>
      <c r="HA19" s="85"/>
      <c r="HB19" s="42"/>
      <c r="HC19" s="42"/>
      <c r="HD19" s="42"/>
      <c r="HE19" s="42"/>
    </row>
    <row r="20" spans="1:213" ht="12.75" customHeight="1" x14ac:dyDescent="0.35">
      <c r="A20" s="57"/>
      <c r="B20" s="54" t="s">
        <v>170</v>
      </c>
      <c r="C20" s="121"/>
      <c r="D20" s="45"/>
      <c r="E20" s="56"/>
      <c r="F20" s="45"/>
      <c r="G20" s="56"/>
      <c r="H20" s="56"/>
      <c r="I20" s="14"/>
      <c r="J20" s="14"/>
      <c r="K20" s="56"/>
      <c r="L20" s="56"/>
      <c r="M20" s="54" t="s">
        <v>170</v>
      </c>
      <c r="N20" s="57"/>
      <c r="O20" s="57"/>
      <c r="P20" s="57"/>
      <c r="Q20" s="57"/>
      <c r="R20" s="57"/>
      <c r="S20" s="57"/>
      <c r="T20" s="56"/>
      <c r="U20" s="57"/>
      <c r="V20" s="133"/>
      <c r="W20" s="56"/>
      <c r="X20" s="56"/>
      <c r="Y20" s="134"/>
      <c r="Z20" s="57"/>
      <c r="AA20" s="58"/>
      <c r="AB20" s="57"/>
      <c r="AC20" s="61" t="s">
        <v>170</v>
      </c>
      <c r="AD20" s="42"/>
      <c r="AE20" s="42"/>
      <c r="AF20" s="42"/>
      <c r="AG20" s="56"/>
      <c r="AH20" s="56"/>
      <c r="AI20" s="14"/>
      <c r="AJ20" s="14"/>
      <c r="AK20" s="14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14"/>
      <c r="BQ20" s="14"/>
      <c r="BR20" s="67" t="s">
        <v>93</v>
      </c>
      <c r="BS20" s="62"/>
      <c r="BT20" s="62"/>
      <c r="BU20" s="62"/>
      <c r="BV20" s="62"/>
      <c r="BW20" s="62"/>
      <c r="BX20" s="62"/>
      <c r="BY20" s="62"/>
      <c r="BZ20" s="67"/>
      <c r="CA20" s="62"/>
      <c r="CB20" s="62"/>
      <c r="CC20" s="14"/>
      <c r="CD20" s="68" t="s">
        <v>94</v>
      </c>
      <c r="CE20" s="63">
        <f>COUNTIF(CA22:CA25,1)</f>
        <v>1</v>
      </c>
      <c r="CF20" s="63"/>
      <c r="CG20" s="63"/>
      <c r="CH20" s="63"/>
      <c r="CI20" s="63"/>
      <c r="CJ20" s="63"/>
      <c r="CK20" s="63"/>
      <c r="CL20" s="63"/>
      <c r="CM20" s="63"/>
      <c r="CN20" s="63"/>
      <c r="CO20" s="49"/>
      <c r="CP20" s="49"/>
      <c r="CQ20" s="49"/>
      <c r="CR20" s="49"/>
      <c r="CS20" s="49"/>
      <c r="CT20" s="49"/>
      <c r="CU20" s="49"/>
      <c r="CV20" s="49"/>
      <c r="CW20" s="14"/>
      <c r="CX20" s="69" t="s">
        <v>97</v>
      </c>
      <c r="CY20" s="64">
        <f>COUNTIF(CA22:CA25,2)</f>
        <v>2</v>
      </c>
      <c r="CZ20" s="64"/>
      <c r="DA20" s="64"/>
      <c r="DB20" s="64"/>
      <c r="DC20" s="64"/>
      <c r="DD20" s="64"/>
      <c r="DE20" s="64"/>
      <c r="DF20" s="64"/>
      <c r="DG20" s="64"/>
      <c r="DH20" s="69"/>
      <c r="DI20" s="14"/>
      <c r="DJ20" s="14"/>
      <c r="DK20" s="14"/>
      <c r="DL20" s="14"/>
      <c r="DM20" s="14"/>
      <c r="DN20" s="14"/>
      <c r="DO20" s="14"/>
      <c r="DP20" s="14"/>
      <c r="DQ20" s="14"/>
      <c r="DR20" s="65" t="s">
        <v>95</v>
      </c>
      <c r="DS20" s="65">
        <f>COUNTIF(CA22:CA25,3)</f>
        <v>0</v>
      </c>
      <c r="DT20" s="65"/>
      <c r="DU20" s="65"/>
      <c r="DV20" s="65"/>
      <c r="DW20" s="65"/>
      <c r="DX20" s="65"/>
      <c r="DY20" s="65"/>
      <c r="DZ20" s="65"/>
      <c r="EA20" s="65"/>
      <c r="EB20" s="65"/>
      <c r="EC20" s="49"/>
      <c r="ED20" s="49"/>
      <c r="EE20" s="49"/>
      <c r="EF20" s="49"/>
      <c r="EG20" s="49"/>
      <c r="EH20" s="49"/>
      <c r="EI20" s="49"/>
      <c r="EJ20" s="49"/>
      <c r="EK20" s="14"/>
      <c r="EL20" s="66" t="s">
        <v>96</v>
      </c>
      <c r="EM20" s="66">
        <f>COUNTIF(CA22:CA25,4)</f>
        <v>1</v>
      </c>
      <c r="EN20" s="66"/>
      <c r="EO20" s="66"/>
      <c r="EP20" s="66"/>
      <c r="EQ20" s="66"/>
      <c r="ER20" s="66"/>
      <c r="ES20" s="66"/>
      <c r="ET20" s="66"/>
      <c r="EU20" s="66"/>
      <c r="EV20" s="66"/>
      <c r="EW20" s="49"/>
      <c r="EX20" s="49"/>
      <c r="EY20" s="49"/>
      <c r="EZ20" s="49"/>
      <c r="FA20" s="49"/>
      <c r="FB20" s="49"/>
      <c r="FC20" s="49"/>
      <c r="FD20" s="49"/>
      <c r="FE20" s="14"/>
      <c r="FF20" s="49"/>
      <c r="FG20" s="49"/>
      <c r="FH20" s="14"/>
      <c r="FI20" s="57"/>
      <c r="FJ20" s="57"/>
      <c r="FK20" s="57"/>
      <c r="FL20" s="57"/>
      <c r="FM20" s="57"/>
      <c r="FN20" s="57"/>
      <c r="FO20" s="57"/>
      <c r="FP20" s="57"/>
      <c r="FQ20" s="57"/>
      <c r="FR20" s="57"/>
      <c r="FS20" s="57"/>
      <c r="FT20" s="57"/>
      <c r="FU20" s="57"/>
      <c r="FV20" s="57"/>
      <c r="FW20" s="57"/>
      <c r="FX20" s="44">
        <v>18</v>
      </c>
      <c r="FY20" s="44" t="str">
        <f t="shared" si="79"/>
        <v>EGJCHFIK</v>
      </c>
      <c r="FZ20" s="44" t="s">
        <v>148</v>
      </c>
      <c r="GA20" s="44" t="s">
        <v>149</v>
      </c>
      <c r="GB20" s="44" t="s">
        <v>159</v>
      </c>
      <c r="GC20" s="44" t="s">
        <v>163</v>
      </c>
      <c r="GD20" s="44" t="s">
        <v>160</v>
      </c>
      <c r="GE20" s="44" t="s">
        <v>109</v>
      </c>
      <c r="GF20" s="44" t="s">
        <v>150</v>
      </c>
      <c r="GG20" s="44" t="s">
        <v>151</v>
      </c>
      <c r="GH20" s="100" t="str">
        <f t="shared" ref="GH20:GO20" si="189">VLOOKUP(FZ20,$FK$3:$FL$15,2,FALSE)</f>
        <v>Elfenbenskusten</v>
      </c>
      <c r="GI20" s="100" t="str">
        <f t="shared" si="189"/>
        <v>Iran</v>
      </c>
      <c r="GJ20" s="100" t="str">
        <f t="shared" si="189"/>
        <v>Argentina</v>
      </c>
      <c r="GK20" s="100" t="str">
        <f t="shared" si="189"/>
        <v>Marocko</v>
      </c>
      <c r="GL20" s="100" t="str">
        <f t="shared" si="189"/>
        <v>Uruguay</v>
      </c>
      <c r="GM20" s="100" t="str">
        <f t="shared" si="189"/>
        <v>Sverige</v>
      </c>
      <c r="GN20" s="100" t="str">
        <f t="shared" si="189"/>
        <v>Senegal</v>
      </c>
      <c r="GO20" s="100" t="str">
        <f t="shared" si="189"/>
        <v>Portugal</v>
      </c>
      <c r="GP20" s="42" t="str">
        <f t="shared" si="81"/>
        <v/>
      </c>
      <c r="GQ20" s="57"/>
      <c r="GR20" s="57"/>
      <c r="GS20" s="57"/>
      <c r="GT20" s="57"/>
      <c r="GU20" s="57"/>
      <c r="GV20" s="56"/>
      <c r="GW20" s="57"/>
      <c r="GX20" s="85">
        <v>17</v>
      </c>
      <c r="GY20" s="96"/>
      <c r="GZ20" s="96"/>
      <c r="HA20" s="85"/>
      <c r="HB20" s="57"/>
      <c r="HC20" s="57"/>
      <c r="HD20" s="57"/>
      <c r="HE20" s="57"/>
    </row>
    <row r="21" spans="1:213" ht="14.25" customHeight="1" x14ac:dyDescent="0.35">
      <c r="A21" s="57"/>
      <c r="B21" s="76" t="s">
        <v>101</v>
      </c>
      <c r="C21" s="126" t="s">
        <v>102</v>
      </c>
      <c r="D21" s="189" t="s">
        <v>101</v>
      </c>
      <c r="E21" s="187"/>
      <c r="F21" s="190"/>
      <c r="G21" s="186" t="s">
        <v>103</v>
      </c>
      <c r="H21" s="187"/>
      <c r="I21" s="188"/>
      <c r="J21" s="74" t="s">
        <v>104</v>
      </c>
      <c r="K21" s="56"/>
      <c r="L21" s="56"/>
      <c r="M21" s="76" t="s">
        <v>106</v>
      </c>
      <c r="N21" s="77" t="s">
        <v>107</v>
      </c>
      <c r="O21" s="77" t="s">
        <v>108</v>
      </c>
      <c r="P21" s="77" t="s">
        <v>109</v>
      </c>
      <c r="Q21" s="77" t="s">
        <v>110</v>
      </c>
      <c r="R21" s="77" t="s">
        <v>111</v>
      </c>
      <c r="S21" s="77" t="s">
        <v>112</v>
      </c>
      <c r="T21" s="78" t="s">
        <v>113</v>
      </c>
      <c r="U21" s="57"/>
      <c r="V21" s="57"/>
      <c r="W21" s="57"/>
      <c r="X21" s="57"/>
      <c r="Z21" s="127"/>
      <c r="AA21" s="127"/>
      <c r="AB21" s="57"/>
      <c r="AC21" s="76" t="s">
        <v>102</v>
      </c>
      <c r="AD21" s="193" t="s">
        <v>101</v>
      </c>
      <c r="AE21" s="187"/>
      <c r="AF21" s="188"/>
      <c r="AG21" s="186" t="s">
        <v>103</v>
      </c>
      <c r="AH21" s="187"/>
      <c r="AI21" s="188"/>
      <c r="AJ21" s="74" t="s">
        <v>116</v>
      </c>
      <c r="AK21" s="52"/>
      <c r="AL21" s="62" t="s">
        <v>117</v>
      </c>
      <c r="AM21" s="62" t="s">
        <v>118</v>
      </c>
      <c r="AN21" s="62" t="s">
        <v>119</v>
      </c>
      <c r="AO21" s="62" t="s">
        <v>120</v>
      </c>
      <c r="AP21" s="62" t="s">
        <v>121</v>
      </c>
      <c r="AQ21" s="62" t="s">
        <v>122</v>
      </c>
      <c r="AR21" s="63" t="s">
        <v>117</v>
      </c>
      <c r="AS21" s="63" t="s">
        <v>118</v>
      </c>
      <c r="AT21" s="63" t="s">
        <v>119</v>
      </c>
      <c r="AU21" s="63" t="s">
        <v>120</v>
      </c>
      <c r="AV21" s="63" t="s">
        <v>121</v>
      </c>
      <c r="AW21" s="63" t="s">
        <v>122</v>
      </c>
      <c r="AX21" s="64" t="s">
        <v>117</v>
      </c>
      <c r="AY21" s="64" t="s">
        <v>118</v>
      </c>
      <c r="AZ21" s="64" t="s">
        <v>119</v>
      </c>
      <c r="BA21" s="64" t="s">
        <v>120</v>
      </c>
      <c r="BB21" s="64" t="s">
        <v>121</v>
      </c>
      <c r="BC21" s="64" t="s">
        <v>122</v>
      </c>
      <c r="BD21" s="65" t="s">
        <v>117</v>
      </c>
      <c r="BE21" s="65" t="s">
        <v>118</v>
      </c>
      <c r="BF21" s="65" t="s">
        <v>119</v>
      </c>
      <c r="BG21" s="65" t="s">
        <v>120</v>
      </c>
      <c r="BH21" s="65" t="s">
        <v>121</v>
      </c>
      <c r="BI21" s="65" t="s">
        <v>122</v>
      </c>
      <c r="BJ21" s="66" t="s">
        <v>117</v>
      </c>
      <c r="BK21" s="66" t="s">
        <v>118</v>
      </c>
      <c r="BL21" s="66" t="s">
        <v>119</v>
      </c>
      <c r="BM21" s="66" t="s">
        <v>120</v>
      </c>
      <c r="BN21" s="66" t="s">
        <v>121</v>
      </c>
      <c r="BO21" s="66" t="s">
        <v>122</v>
      </c>
      <c r="BP21" s="14"/>
      <c r="BQ21" s="14"/>
      <c r="BR21" s="67" t="s">
        <v>106</v>
      </c>
      <c r="BS21" s="62" t="s">
        <v>107</v>
      </c>
      <c r="BT21" s="62" t="s">
        <v>108</v>
      </c>
      <c r="BU21" s="62" t="s">
        <v>109</v>
      </c>
      <c r="BV21" s="62" t="s">
        <v>110</v>
      </c>
      <c r="BW21" s="62" t="s">
        <v>111</v>
      </c>
      <c r="BX21" s="62" t="s">
        <v>112</v>
      </c>
      <c r="BY21" s="62" t="s">
        <v>113</v>
      </c>
      <c r="BZ21" s="67" t="s">
        <v>123</v>
      </c>
      <c r="CA21" s="62" t="s">
        <v>124</v>
      </c>
      <c r="CB21" s="62" t="s">
        <v>125</v>
      </c>
      <c r="CC21" s="14"/>
      <c r="CD21" s="68" t="s">
        <v>106</v>
      </c>
      <c r="CE21" s="63" t="s">
        <v>107</v>
      </c>
      <c r="CF21" s="63" t="s">
        <v>108</v>
      </c>
      <c r="CG21" s="63" t="s">
        <v>109</v>
      </c>
      <c r="CH21" s="63" t="s">
        <v>113</v>
      </c>
      <c r="CI21" s="63" t="s">
        <v>123</v>
      </c>
      <c r="CJ21" s="63" t="s">
        <v>124</v>
      </c>
      <c r="CK21" s="80" t="s">
        <v>112</v>
      </c>
      <c r="CL21" s="80" t="s">
        <v>126</v>
      </c>
      <c r="CM21" s="80" t="s">
        <v>110</v>
      </c>
      <c r="CN21" s="80" t="s">
        <v>127</v>
      </c>
      <c r="CO21" s="63" t="s">
        <v>128</v>
      </c>
      <c r="CP21" s="80" t="s">
        <v>129</v>
      </c>
      <c r="CQ21" s="80" t="s">
        <v>130</v>
      </c>
      <c r="CR21" s="80" t="s">
        <v>131</v>
      </c>
      <c r="CS21" s="80" t="s">
        <v>132</v>
      </c>
      <c r="CT21" s="80" t="s">
        <v>133</v>
      </c>
      <c r="CU21" s="80" t="s">
        <v>134</v>
      </c>
      <c r="CV21" s="63" t="s">
        <v>135</v>
      </c>
      <c r="CW21" s="14"/>
      <c r="CX21" s="69" t="s">
        <v>106</v>
      </c>
      <c r="CY21" s="64" t="s">
        <v>107</v>
      </c>
      <c r="CZ21" s="64" t="s">
        <v>108</v>
      </c>
      <c r="DA21" s="64" t="s">
        <v>109</v>
      </c>
      <c r="DB21" s="64" t="s">
        <v>113</v>
      </c>
      <c r="DC21" s="64" t="s">
        <v>123</v>
      </c>
      <c r="DD21" s="64" t="s">
        <v>124</v>
      </c>
      <c r="DE21" s="64" t="s">
        <v>112</v>
      </c>
      <c r="DF21" s="64" t="s">
        <v>126</v>
      </c>
      <c r="DG21" s="64" t="s">
        <v>110</v>
      </c>
      <c r="DH21" s="69" t="s">
        <v>127</v>
      </c>
      <c r="DI21" s="69" t="s">
        <v>128</v>
      </c>
      <c r="DJ21" s="69" t="s">
        <v>129</v>
      </c>
      <c r="DK21" s="69" t="s">
        <v>130</v>
      </c>
      <c r="DL21" s="69" t="s">
        <v>131</v>
      </c>
      <c r="DM21" s="69" t="s">
        <v>132</v>
      </c>
      <c r="DN21" s="69" t="s">
        <v>133</v>
      </c>
      <c r="DO21" s="69" t="s">
        <v>134</v>
      </c>
      <c r="DP21" s="69" t="s">
        <v>135</v>
      </c>
      <c r="DQ21" s="14"/>
      <c r="DR21" s="65" t="s">
        <v>106</v>
      </c>
      <c r="DS21" s="65" t="s">
        <v>107</v>
      </c>
      <c r="DT21" s="65" t="s">
        <v>108</v>
      </c>
      <c r="DU21" s="65" t="s">
        <v>109</v>
      </c>
      <c r="DV21" s="65" t="s">
        <v>113</v>
      </c>
      <c r="DW21" s="65" t="s">
        <v>123</v>
      </c>
      <c r="DX21" s="65" t="s">
        <v>124</v>
      </c>
      <c r="DY21" s="65" t="s">
        <v>112</v>
      </c>
      <c r="DZ21" s="65" t="s">
        <v>126</v>
      </c>
      <c r="EA21" s="65" t="s">
        <v>110</v>
      </c>
      <c r="EB21" s="65" t="s">
        <v>127</v>
      </c>
      <c r="EC21" s="65" t="s">
        <v>128</v>
      </c>
      <c r="ED21" s="65" t="s">
        <v>129</v>
      </c>
      <c r="EE21" s="65" t="s">
        <v>130</v>
      </c>
      <c r="EF21" s="65" t="s">
        <v>131</v>
      </c>
      <c r="EG21" s="65" t="s">
        <v>132</v>
      </c>
      <c r="EH21" s="65" t="s">
        <v>133</v>
      </c>
      <c r="EI21" s="65" t="s">
        <v>134</v>
      </c>
      <c r="EJ21" s="65" t="s">
        <v>135</v>
      </c>
      <c r="EK21" s="14"/>
      <c r="EL21" s="66" t="s">
        <v>106</v>
      </c>
      <c r="EM21" s="66" t="s">
        <v>107</v>
      </c>
      <c r="EN21" s="66" t="s">
        <v>108</v>
      </c>
      <c r="EO21" s="66" t="s">
        <v>109</v>
      </c>
      <c r="EP21" s="66" t="s">
        <v>113</v>
      </c>
      <c r="EQ21" s="66" t="s">
        <v>123</v>
      </c>
      <c r="ER21" s="66" t="s">
        <v>124</v>
      </c>
      <c r="ES21" s="66" t="s">
        <v>112</v>
      </c>
      <c r="ET21" s="66" t="s">
        <v>126</v>
      </c>
      <c r="EU21" s="66" t="s">
        <v>110</v>
      </c>
      <c r="EV21" s="66" t="s">
        <v>127</v>
      </c>
      <c r="EW21" s="66" t="s">
        <v>128</v>
      </c>
      <c r="EX21" s="66" t="s">
        <v>129</v>
      </c>
      <c r="EY21" s="66" t="s">
        <v>130</v>
      </c>
      <c r="EZ21" s="66" t="s">
        <v>131</v>
      </c>
      <c r="FA21" s="66" t="s">
        <v>132</v>
      </c>
      <c r="FB21" s="66" t="s">
        <v>133</v>
      </c>
      <c r="FC21" s="66" t="s">
        <v>134</v>
      </c>
      <c r="FD21" s="66" t="s">
        <v>135</v>
      </c>
      <c r="FE21" s="14"/>
      <c r="FF21" s="66" t="s">
        <v>136</v>
      </c>
      <c r="FG21" s="66" t="s">
        <v>137</v>
      </c>
      <c r="FH21" s="14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44">
        <v>19</v>
      </c>
      <c r="FY21" s="44" t="str">
        <f t="shared" si="79"/>
        <v>HGICJDLK</v>
      </c>
      <c r="FZ21" s="44" t="s">
        <v>160</v>
      </c>
      <c r="GA21" s="44" t="s">
        <v>149</v>
      </c>
      <c r="GB21" s="44" t="s">
        <v>150</v>
      </c>
      <c r="GC21" s="44" t="s">
        <v>163</v>
      </c>
      <c r="GD21" s="44" t="s">
        <v>159</v>
      </c>
      <c r="GE21" s="44" t="s">
        <v>147</v>
      </c>
      <c r="GF21" s="44" t="s">
        <v>152</v>
      </c>
      <c r="GG21" s="44" t="s">
        <v>151</v>
      </c>
      <c r="GH21" s="100" t="str">
        <f t="shared" ref="GH21:GO21" si="190">VLOOKUP(FZ21,$FK$3:$FL$15,2,FALSE)</f>
        <v>Uruguay</v>
      </c>
      <c r="GI21" s="100" t="str">
        <f t="shared" si="190"/>
        <v>Iran</v>
      </c>
      <c r="GJ21" s="100" t="str">
        <f t="shared" si="190"/>
        <v>Senegal</v>
      </c>
      <c r="GK21" s="100" t="str">
        <f t="shared" si="190"/>
        <v>Marocko</v>
      </c>
      <c r="GL21" s="100" t="str">
        <f t="shared" si="190"/>
        <v>Argentina</v>
      </c>
      <c r="GM21" s="100" t="str">
        <f t="shared" si="190"/>
        <v>USA</v>
      </c>
      <c r="GN21" s="100" t="str">
        <f t="shared" si="190"/>
        <v>England</v>
      </c>
      <c r="GO21" s="100" t="str">
        <f t="shared" si="190"/>
        <v>Portugal</v>
      </c>
      <c r="GP21" s="42" t="str">
        <f t="shared" si="81"/>
        <v/>
      </c>
      <c r="GQ21" s="57"/>
      <c r="GR21" s="57"/>
      <c r="GS21" s="57"/>
      <c r="GT21" s="57"/>
      <c r="GU21" s="57"/>
      <c r="GV21" s="56"/>
      <c r="GW21" s="57"/>
      <c r="GX21" s="85">
        <v>18</v>
      </c>
      <c r="GY21" s="96"/>
      <c r="GZ21" s="96"/>
      <c r="HA21" s="85"/>
      <c r="HB21" s="57"/>
      <c r="HC21" s="57"/>
      <c r="HD21" s="57"/>
      <c r="HE21" s="57"/>
    </row>
    <row r="22" spans="1:213" ht="14.25" customHeight="1" x14ac:dyDescent="0.35">
      <c r="A22" s="42"/>
      <c r="B22" s="85">
        <v>7</v>
      </c>
      <c r="C22" s="86">
        <v>46187</v>
      </c>
      <c r="D22" s="87" t="s">
        <v>171</v>
      </c>
      <c r="E22" s="88" t="s">
        <v>157</v>
      </c>
      <c r="F22" s="89" t="s">
        <v>172</v>
      </c>
      <c r="G22" s="90">
        <v>3</v>
      </c>
      <c r="H22" s="85" t="s">
        <v>157</v>
      </c>
      <c r="I22" s="90">
        <v>5</v>
      </c>
      <c r="J22" s="85">
        <f t="shared" ref="J22:J27" si="191">IF(OR(ISBLANK(G22),ISBLANK(I22)),"",IF(G22&gt;I22,1,IF(G22&lt;I22,2,"X")))</f>
        <v>2</v>
      </c>
      <c r="K22" s="49" t="str">
        <f t="shared" ref="K22:K27" si="192">IF(VLOOKUP(D22,$BR$21:$CA$25,10,FALSE)=VLOOKUP(F22,$BR$21:$CA$25,10,FALSE),VLOOKUP(D22,$BR$21:$CA$25,10,FALSE),"-")</f>
        <v>-</v>
      </c>
      <c r="L22" s="44">
        <v>1</v>
      </c>
      <c r="M22" s="93" t="str">
        <f>VLOOKUP(L22,FG22:FH25,2,FALSE)</f>
        <v>Haiti</v>
      </c>
      <c r="N22" s="94">
        <f t="shared" ref="N22:N25" si="193">VLOOKUP($M22,$BR$22:$BY$25,2,FALSE)</f>
        <v>1</v>
      </c>
      <c r="O22" s="94">
        <f t="shared" ref="O22:O25" si="194">VLOOKUP($M22,$BR$22:$BY$25,3,FALSE)</f>
        <v>2</v>
      </c>
      <c r="P22" s="94">
        <f t="shared" ref="P22:P25" si="195">VLOOKUP($M22,$BR$22:$BY$25,4,FALSE)</f>
        <v>0</v>
      </c>
      <c r="Q22" s="94">
        <f t="shared" ref="Q22:Q25" si="196">VLOOKUP($M22,$BR$22:$BY$25,5,FALSE)</f>
        <v>8</v>
      </c>
      <c r="R22" s="94">
        <f t="shared" ref="R22:R25" si="197">VLOOKUP($M22,$BR$22:$BY$25,6,FALSE)</f>
        <v>6</v>
      </c>
      <c r="S22" s="94">
        <f t="shared" ref="S22:S25" si="198">VLOOKUP($M22,$BR$22:$BY$25,7,FALSE)</f>
        <v>2</v>
      </c>
      <c r="T22" s="95">
        <f t="shared" ref="T22:T25" si="199">VLOOKUP($M22,$BR$22:$BY$25,8,FALSE)</f>
        <v>5</v>
      </c>
      <c r="U22" s="42"/>
      <c r="W22" s="42"/>
      <c r="X22" s="42"/>
      <c r="Y22" s="42"/>
      <c r="Z22" s="42"/>
      <c r="AA22" s="127"/>
      <c r="AB22" s="42"/>
      <c r="AC22" s="98">
        <f t="shared" ref="AC22:AF22" si="200">C22</f>
        <v>46187</v>
      </c>
      <c r="AD22" s="98" t="str">
        <f t="shared" si="200"/>
        <v>Brasilien</v>
      </c>
      <c r="AE22" s="98" t="str">
        <f t="shared" si="200"/>
        <v>-</v>
      </c>
      <c r="AF22" s="98" t="str">
        <f t="shared" si="200"/>
        <v>Marocko</v>
      </c>
      <c r="AG22" s="90">
        <f t="shared" ref="AG22:AG27" si="201">IF(G22="","",G22)</f>
        <v>3</v>
      </c>
      <c r="AH22" s="85" t="str">
        <f t="shared" ref="AH22:AH27" si="202">H22</f>
        <v>-</v>
      </c>
      <c r="AI22" s="90">
        <f t="shared" ref="AI22:AI27" si="203">IF(I22="","",I22)</f>
        <v>5</v>
      </c>
      <c r="AJ22" s="85">
        <f t="shared" ref="AJ22:AJ27" si="204">J22</f>
        <v>2</v>
      </c>
      <c r="AK22" s="91"/>
      <c r="AL22" s="49">
        <f t="shared" ref="AL22:AL27" si="205">IF(AG22&gt;AI22,1,0)</f>
        <v>0</v>
      </c>
      <c r="AM22" s="49">
        <f t="shared" ref="AM22:AM27" si="206">IF(AI22&gt;AG22,1,0)</f>
        <v>1</v>
      </c>
      <c r="AN22" s="49">
        <f t="shared" ref="AN22:AN27" si="207">IF(AND(AG22=AI22,AG22&lt;&gt;""),1,0)</f>
        <v>0</v>
      </c>
      <c r="AO22" s="49">
        <f t="shared" ref="AO22:AO27" si="208">IF(AND(AG22=AI22,AG22&lt;&gt;""),1,0)</f>
        <v>0</v>
      </c>
      <c r="AP22" s="49">
        <f t="shared" ref="AP22:AP27" si="209">IF(AG22&lt;AI22,1,0)</f>
        <v>1</v>
      </c>
      <c r="AQ22" s="49">
        <f t="shared" ref="AQ22:AQ27" si="210">IF(AI22&lt;AG22,1,)</f>
        <v>0</v>
      </c>
      <c r="AR22" s="49">
        <f t="shared" ref="AR22:AR27" si="211">IF(ISERROR(VLOOKUP(AD22,CD:CD,1,FALSE)),0,1)*IF(ISERROR(VLOOKUP(AF22,CD:CD,1,FALSE)),0,1)*AL22</f>
        <v>0</v>
      </c>
      <c r="AS22" s="49">
        <f t="shared" ref="AS22:AS27" si="212">IF(ISERROR(VLOOKUP(AD22,CD:CD,1,FALSE)),0,1)*IF(ISERROR(VLOOKUP(AF22,CD:CD,1,FALSE)),0,1)*AM22</f>
        <v>0</v>
      </c>
      <c r="AT22" s="49">
        <f t="shared" ref="AT22:AT27" si="213">IF(ISERROR(VLOOKUP(AD22,CD:CD,1,FALSE)),0,1)*IF(ISERROR(VLOOKUP(AF22,CD:CD,1,FALSE)),0,1)*AN22</f>
        <v>0</v>
      </c>
      <c r="AU22" s="49">
        <f t="shared" ref="AU22:AU27" si="214">IF(ISERROR(VLOOKUP(AD22,CD:CD,1,FALSE)),0,1)*IF(ISERROR(VLOOKUP(AF22,CD:CD,1,FALSE)),0,1)*AO22</f>
        <v>0</v>
      </c>
      <c r="AV22" s="49">
        <f t="shared" ref="AV22:AV27" si="215">IF(ISERROR(VLOOKUP(AD22,CD:CD,1,FALSE)),0,1)*IF(ISERROR(VLOOKUP(AF22,CD:CD,1,FALSE)),0,1)*AP22</f>
        <v>0</v>
      </c>
      <c r="AW22" s="49">
        <f t="shared" ref="AW22:AW27" si="216">IF(ISERROR(VLOOKUP(AD22,CD:CD,1,FALSE)),0,1)*IF(ISERROR(VLOOKUP(AF22,CD:CD,1,FALSE)),0,1)*AQ22</f>
        <v>0</v>
      </c>
      <c r="AX22" s="49">
        <f t="shared" ref="AX22:AX27" si="217">IF(ISERROR(VLOOKUP(AD22,CX:CX,1,FALSE)),0,1)*IF(ISERROR(VLOOKUP(AF22,CX:CX,1,FALSE)),0,1)*AL22</f>
        <v>0</v>
      </c>
      <c r="AY22" s="49">
        <f t="shared" ref="AY22:AY27" si="218">IF(ISERROR(VLOOKUP(AD22,CX:CX,1,FALSE)),0,1)*IF(ISERROR(VLOOKUP(AF22,CX:CX,1,FALSE)),0,1)*AM22</f>
        <v>0</v>
      </c>
      <c r="AZ22" s="49">
        <f t="shared" ref="AZ22:AZ27" si="219">IF(ISERROR(VLOOKUP(AD22,CX:CX,1,FALSE)),0,1)*IF(ISERROR(VLOOKUP(AF22,CX:CX,1,FALSE)),0,1)*AN22</f>
        <v>0</v>
      </c>
      <c r="BA22" s="49">
        <f t="shared" ref="BA22:BA27" si="220">IF(ISERROR(VLOOKUP(AD22,CX:CX,1,FALSE)),0,1)*IF(ISERROR(VLOOKUP(AF22,CX:CX,1,FALSE)),0,1)*AO22</f>
        <v>0</v>
      </c>
      <c r="BB22" s="49">
        <f t="shared" ref="BB22:BB27" si="221">IF(ISERROR(VLOOKUP(AD22,CX:CX,1,FALSE)),0,1)*IF(ISERROR(VLOOKUP(AF22,CX:CX,1,FALSE)),0,1)*AP22</f>
        <v>0</v>
      </c>
      <c r="BC22" s="49">
        <f t="shared" ref="BC22:BC27" si="222">IF(ISERROR(VLOOKUP(AD22,CX:CX,1,FALSE)),0,1)*IF(ISERROR(VLOOKUP(AF22,CX:CX,1,FALSE)),0,1)*AQ22</f>
        <v>0</v>
      </c>
      <c r="BD22" s="49">
        <f t="shared" ref="BD22:BD27" si="223">IF(ISERROR(VLOOKUP(AD22,DR:DR,1,FALSE)),0,1)*IF(ISERROR(VLOOKUP(AF22,DR:DR,1,FALSE)),0,1)*AL22</f>
        <v>0</v>
      </c>
      <c r="BE22" s="49">
        <f t="shared" ref="BE22:BE27" si="224">IF(ISERROR(VLOOKUP(AD22,DR:DR,1,FALSE)),0,1)*IF(ISERROR(VLOOKUP(AF22,DR:DR,1,FALSE)),0,1)*AM22</f>
        <v>0</v>
      </c>
      <c r="BF22" s="49">
        <f t="shared" ref="BF22:BF27" si="225">IF(ISERROR(VLOOKUP(AD22,DR:DR,1,FALSE)),0,1)*IF(ISERROR(VLOOKUP(AF22,DR:DR,1,FALSE)),0,1)*AN22</f>
        <v>0</v>
      </c>
      <c r="BG22" s="49">
        <f t="shared" ref="BG22:BG27" si="226">IF(ISERROR(VLOOKUP(AD22,DR:DR,1,FALSE)),0,1)*IF(ISERROR(VLOOKUP(AF22,DR:DR,1,FALSE)),0,1)*AO22</f>
        <v>0</v>
      </c>
      <c r="BH22" s="49">
        <f t="shared" ref="BH22:BH27" si="227">IF(ISERROR(VLOOKUP(AD22,DR:DR,1,FALSE)),0,1)*IF(ISERROR(VLOOKUP(AF22,DR:DR,1,FALSE)),0,1)*AP22</f>
        <v>0</v>
      </c>
      <c r="BI22" s="49">
        <f t="shared" ref="BI22:BI27" si="228">IF(ISERROR(VLOOKUP(AD22,DR:DR,1,FALSE)),0,1)*IF(ISERROR(VLOOKUP(AF22,DR:DR,1,FALSE)),0,1)*AQ22</f>
        <v>0</v>
      </c>
      <c r="BJ22" s="49">
        <f t="shared" ref="BJ22:BJ27" si="229">IF(ISERROR(VLOOKUP(AD22,EL:EL,1,FALSE)),0,1)*IF(ISERROR(VLOOKUP(AF22,EL:EL,1,FALSE)),0,1)*AL22</f>
        <v>0</v>
      </c>
      <c r="BK22" s="49">
        <f t="shared" ref="BK22:BK27" si="230">IF(ISERROR(VLOOKUP(AD22,EL:EL,1,FALSE)),0,1)*IF(ISERROR(VLOOKUP(AF22,EL:EL,1,FALSE)),0,1)*AM22</f>
        <v>0</v>
      </c>
      <c r="BL22" s="49">
        <f t="shared" ref="BL22:BL27" si="231">IF(ISERROR(VLOOKUP(AD22,EL:EL,1,FALSE)),0,1)*IF(ISERROR(VLOOKUP(AF22,EL:EL,1,FALSE)),0,1)*AN22</f>
        <v>0</v>
      </c>
      <c r="BM22" s="49">
        <f t="shared" ref="BM22:BM27" si="232">IF(ISERROR(VLOOKUP(AD22,EL:EL,1,FALSE)),0,1)*IF(ISERROR(VLOOKUP(AF22,EL:EL,1,FALSE)),0,1)*AO22</f>
        <v>0</v>
      </c>
      <c r="BN22" s="49">
        <f t="shared" ref="BN22:BN27" si="233">IF(ISERROR(VLOOKUP(AD22,EL:EL,1,FALSE)),0,1)*IF(ISERROR(VLOOKUP(AF22,EL:EL,1,FALSE)),0,1)*AP22</f>
        <v>0</v>
      </c>
      <c r="BO22" s="49">
        <f t="shared" ref="BO22:BO27" si="234">IF(ISERROR(VLOOKUP(AD22,EL:EL,1,FALSE)),0,1)*IF(ISERROR(VLOOKUP(AF22,EL:EL,1,FALSE)),0,1)*AQ22</f>
        <v>0</v>
      </c>
      <c r="BP22" s="14"/>
      <c r="BQ22" s="14"/>
      <c r="BR22" s="14" t="s">
        <v>171</v>
      </c>
      <c r="BS22" s="49">
        <f t="shared" ref="BS22:BS25" si="235">(SUMIF(AD$4:AD$108,BR22,AL$4:AL$108)+SUMIF(AF$4:AF$108,BR22,AM$4:AM$108))</f>
        <v>0</v>
      </c>
      <c r="BT22" s="49">
        <f t="shared" ref="BT22:BT25" si="236">(SUMIF(AD$4:AD$108,BR22,AN$4:AN$108)+SUMIF(AF$4:AF$108,BR22,AO$4:AO$108))</f>
        <v>2</v>
      </c>
      <c r="BU22" s="49">
        <f t="shared" ref="BU22:BU25" si="237">(SUMIF(AD$4:AD$108,BR22,AP$4:AP$108)+SUMIF(AF$4:AF$108,BR22,AQ$4:AQ$108))</f>
        <v>1</v>
      </c>
      <c r="BV22" s="49">
        <f t="shared" ref="BV22:BV25" si="238">SUMIF($AD$4:$AD$108,BR22,$AG$4:$AG$108)+SUMIF($AF$4:$AF$108,BR22,$AI$4:$AI$108)</f>
        <v>11</v>
      </c>
      <c r="BW22" s="49">
        <f t="shared" ref="BW22:BW25" si="239">SUMIF($AD$4:$AD$108,BR22,$AI$4:$AI$108)+SUMIF($AF$4:$AF$108,BR22,$AG$4:$AG$108)</f>
        <v>13</v>
      </c>
      <c r="BX22" s="49">
        <f t="shared" ref="BX22:BX25" si="240">BV22-BW22</f>
        <v>-2</v>
      </c>
      <c r="BY22" s="49">
        <f t="shared" ref="BY22:BY25" si="241">IFERROR(BS22*3+BT22*1,0)</f>
        <v>2</v>
      </c>
      <c r="BZ22" s="49" t="s">
        <v>163</v>
      </c>
      <c r="CA22" s="99">
        <f>RANK(BY22,BY22:BY25)</f>
        <v>4</v>
      </c>
      <c r="CB22" s="49">
        <f>SUMPRODUCT((BY22:BY25=BY22)*(BX22:BX25&gt;BX22))</f>
        <v>0</v>
      </c>
      <c r="CC22" s="14"/>
      <c r="CD22" s="14">
        <f t="shared" ref="CD22:CD25" si="242">IF(CA22=1,BR22,)</f>
        <v>0</v>
      </c>
      <c r="CE22" s="49">
        <f t="shared" ref="CE22:CE25" si="243">(SUMIF($AD$4:$AD$108,$BR22,$AR$4:$AR$108)+SUMIF($AF$4:$AF$108,$BR22,$AS$4:$AS$108))</f>
        <v>0</v>
      </c>
      <c r="CF22" s="49">
        <f t="shared" ref="CF22:CF25" si="244">(SUMIF($AD$4:$AD$108,$BR22,$AT$4:$AT$108)+SUMIF($AF$4:$AF$108,$BR22,$AU$4:$AU$108))</f>
        <v>0</v>
      </c>
      <c r="CG22" s="49">
        <f t="shared" ref="CG22:CG25" si="245">(SUMIF($AD$4:$AD$108,$BR22,$AV$4:$AV$108)+SUMIF($AF$4:$AF$108,$BR22,$AW$4:$AW$108))</f>
        <v>0</v>
      </c>
      <c r="CH22" s="49">
        <f t="shared" ref="CH22:CH25" si="246">IFERROR(CE22*3+CF22*1,0)</f>
        <v>0</v>
      </c>
      <c r="CI22" s="49" t="str">
        <f t="shared" ref="CI22:CI25" si="247">BZ22</f>
        <v>C</v>
      </c>
      <c r="CJ22" s="49">
        <f>IF(CD22&gt;0,RANK(CH22,CH22:CH25),)</f>
        <v>0</v>
      </c>
      <c r="CK22" s="49">
        <f>IF(AND(CD22&gt;0,COUNTIF(CJ22:CJ25,CJ22)&gt;1),SUMIFS($AG$4:$AG$108,$AD$4:$AD$108,$BR22,$K$4:$K$108,1)+SUMIFS($AI$4:$AI$108,$AF$4:$AF$108,$BR22,$K$4:$K$108,1)-SUMIFS($AI$4:$AI$108,$AD$4:$AD$108,$BR22,$K$4:$K$108,1)-SUMIFS($AG$4:$AG$108,$AF$4:$AF$108,$BR22,$K$4:$K$108,1),)</f>
        <v>0</v>
      </c>
      <c r="CL22" s="49">
        <f>IF(AND(CD22&gt;0,COUNTIF(CJ22:CJ25,CJ22)&gt;1),CJ22+RANK(CK22,CK22:CK25)-1,CJ22)</f>
        <v>0</v>
      </c>
      <c r="CM22" s="49">
        <f>IF(AND(CD22&gt;0,COUNTIF(CL22:CL25,CL22)&gt;1),SUMIFS($AG$4:$AG$108,$AD$4:$AD$108,$BR22,$K$4:$K$108,1)+SUMIFS($AI$4:$AI$108,$AF$4:$AF$108,$BR22,$K$4:$K$108,1),)</f>
        <v>0</v>
      </c>
      <c r="CN22" s="49">
        <f>IF(AND(CD22&gt;0,COUNTIF(CL22:CL25,CL22)&gt;1),CL22+RANK(CM22,CM22:CM25)-1,CL22)</f>
        <v>0</v>
      </c>
      <c r="CO22" s="49" t="str">
        <f t="shared" ref="CO22:CO25" si="248">IF(CN22=0,"",CN22)</f>
        <v/>
      </c>
      <c r="CP22" s="49" t="str">
        <f>IF(OR(CO22="",COUNTIF(CO22:CO25,CO22)=1),"",$BX22)</f>
        <v/>
      </c>
      <c r="CQ22" s="49" t="str">
        <f>IF(CO22="","",IF(COUNTIF(CO22:CO25,CO22)=1,CO22,CO22+RANK(CP22,CP22:CP25,0)-1))</f>
        <v/>
      </c>
      <c r="CR22" s="49" t="str">
        <f>IF(OR(CQ22="",COUNTIF(CQ22:CQ25,CQ22)=1),"",$BV22)</f>
        <v/>
      </c>
      <c r="CS22" s="49" t="str">
        <f>IF(CO22="","",IF(COUNTIF(CQ22:CQ25,CQ22)=1,CQ22,CQ22+RANK(CR22,CR22:CR25,0)-1))</f>
        <v/>
      </c>
      <c r="CT22" s="49" t="str">
        <f>IF(OR(CS22="",COUNTIF(CS22:CS25,CS22)=1),"",$BS22)</f>
        <v/>
      </c>
      <c r="CU22" s="49" t="str">
        <f>IF(CO22="","",IF(COUNTIF(CS22:CS25,CS22)=1,CS22,CS22+RANK(CT22,CT22:CT25,0)-1))</f>
        <v/>
      </c>
      <c r="CV22" s="49">
        <f>IF(CD22&gt;0,BK20+RANK(CU22,CU22:CU25,1),)</f>
        <v>0</v>
      </c>
      <c r="CW22" s="14"/>
      <c r="CX22" s="14">
        <f t="shared" ref="CX22:CX25" si="249">IF(CA22=2,BR22,)</f>
        <v>0</v>
      </c>
      <c r="CY22" s="49">
        <f t="shared" ref="CY22:CY25" si="250">(SUMIF($AD$4:$AD$108,$BR22,$AX$4:$AX$108)+SUMIF($AF$4:$AF$108,$BR22,$AY$4:$AY$108))</f>
        <v>0</v>
      </c>
      <c r="CZ22" s="49">
        <f t="shared" ref="CZ22:CZ25" si="251">(SUMIF($AD$4:$AD$108,$BR22,$AZ$4:$AZ$108)+SUMIF($AF$4:$AF$108,$BR22,$BA$4:$BA$108))</f>
        <v>0</v>
      </c>
      <c r="DA22" s="49">
        <f t="shared" ref="DA22:DA25" si="252">(SUMIF($AD$4:$AD$108,$BR22,$BB$4:$BB$108)+SUMIF($AF$4:$AF$108,$BR22,$BC$4:$BC$108))</f>
        <v>0</v>
      </c>
      <c r="DB22" s="49">
        <f t="shared" ref="DB22:DB25" si="253">IFERROR(CY22*3+CZ22*1,0)</f>
        <v>0</v>
      </c>
      <c r="DC22" s="49" t="str">
        <f t="shared" ref="DC22:DC25" si="254">$BZ22</f>
        <v>C</v>
      </c>
      <c r="DD22" s="49">
        <f>IF(CX22&gt;0,RANK(DB22,DB22:DB25)+CE20,)</f>
        <v>0</v>
      </c>
      <c r="DE22" s="49">
        <f>IF(AND(CX22&gt;0,COUNTIF(DD22:DD25,DD22)&gt;1),SUMIFS($AG$4:$AG$108,$AD$4:$AD$108,$BR22,$K$4:$K$108,2)+SUMIFS($AI$4:$AI$108,$AF$4:$AF108,$BR22,$K$4:$K$108,2)-SUMIFS($AI$4:$AI$108,$AD$4:$AD$108,$BR22,$K$4:$K$108,2)-SUMIFS($AG$4:$AG$108,$AF$4:$AF$108,$BR22,$K$4:$K$108,2),)</f>
        <v>0</v>
      </c>
      <c r="DF22" s="49">
        <f>IF(AND(CX22&gt;0,COUNTIF(DD22:DD25,DD22)&gt;1),DD22+RANK(DE22,DE22:DE25)-1,DD22)</f>
        <v>0</v>
      </c>
      <c r="DG22" s="49">
        <f>IF(AND(CX22&gt;0,COUNTIF(DF22:DF25,DF22)&gt;1),SUMIFS($AG$4:$AG$108,$AD$4:$AD$108,$BR22,$K$4:$K$108,2)+SUMIFS($AI$4:$AI$108,$AF$4:$AF$108,$BR22,$K$4:$K$108,2),)</f>
        <v>0</v>
      </c>
      <c r="DH22" s="49">
        <f>IF(AND(CX22&gt;0,COUNTIF(DF22:DF25,DF22)&gt;1),DF22+RANK(DG22,DG22:DG25)-1,DF22)</f>
        <v>0</v>
      </c>
      <c r="DI22" s="49" t="str">
        <f t="shared" ref="DI22:DI25" si="255">IF(DH22=0,"",DH22)</f>
        <v/>
      </c>
      <c r="DJ22" s="49" t="str">
        <f>IF(OR(DI22="",COUNTIF(DI22:DI25,DI22)=1),"",$BX22)</f>
        <v/>
      </c>
      <c r="DK22" s="49" t="str">
        <f>IF(DI22="","",IF(COUNTIF(DI22:DI25,DI22)=1,DI22,DI22+RANK(DJ22,DJ22:DJ25,0)-1))</f>
        <v/>
      </c>
      <c r="DL22" s="49" t="str">
        <f>IF(OR(DK22="",COUNTIF(DK22:DK25,DK22)=1),"",$BV22)</f>
        <v/>
      </c>
      <c r="DM22" s="49" t="str">
        <f>IF(DI22="","",IF(COUNTIF(DK22:DK25,DK22)=1,DK22,DK22+RANK(DL22,DL22:DL25,0)-1))</f>
        <v/>
      </c>
      <c r="DN22" s="49" t="str">
        <f>IF(OR(DM22="",COUNTIF(DM22:DM25,DM22)=1),"",$BS22)</f>
        <v/>
      </c>
      <c r="DO22" s="49" t="str">
        <f>IF(DI22="","",IF(COUNTIF(DM22:DM25,DM22)=1,DM22,DM22+RANK(DN22,DN22:DN25,0)-1))</f>
        <v/>
      </c>
      <c r="DP22" s="49">
        <f>IF(CX22&gt;0,CE20+RANK(DO22,DO22:DO25,1),)</f>
        <v>0</v>
      </c>
      <c r="DQ22" s="14"/>
      <c r="DR22" s="49">
        <f t="shared" ref="DR22:DR25" si="256">IF(CA22=3,BR22,)</f>
        <v>0</v>
      </c>
      <c r="DS22" s="49">
        <f t="shared" ref="DS22:DS25" si="257">(SUMIF($AD$4:$AD$108,BR22,$BD$4:$BD$108)+SUMIF($AF$4:$AF$108,BR22,$BE$4:$BE$108))</f>
        <v>0</v>
      </c>
      <c r="DT22" s="49">
        <f t="shared" ref="DT22:DT25" si="258">(SUMIF($AD$4:$AD$108,BR22,$BF$4:$BF$108)+SUMIF($AF$4:$AF$108,BR22,$BG$4:$BG$108))</f>
        <v>0</v>
      </c>
      <c r="DU22" s="49">
        <f t="shared" ref="DU22:DU25" si="259">(SUMIF($AD$4:$AD$108,BR22,$BH$4:$BH$108)+SUMIF($AF$4:$AF$108,BR22,$BI$4:$BI$108))</f>
        <v>0</v>
      </c>
      <c r="DV22" s="49">
        <f t="shared" ref="DV22:DV25" si="260">IFERROR(DS22*3+DT22*1,0)</f>
        <v>0</v>
      </c>
      <c r="DW22" s="49" t="str">
        <f t="shared" ref="DW22:DW25" si="261">BZ22</f>
        <v>C</v>
      </c>
      <c r="DX22" s="49">
        <f>IF(DR22&gt;0,RANK(DV22,DV22:DV25)+CE20+CY20,)</f>
        <v>0</v>
      </c>
      <c r="DY22" s="49">
        <f>IF(AND(DR22&gt;0,COUNTIF(DX22:DX25,DX22)&gt;1),SUMIFS($AG$4:$AG$108,$AD$4:$AD$108,$BR22,$K$4:$K$108,3)+SUMIFS($AI$4:$AI$108,$AF$4:$AF$108,$BR22,$K$4:$K$108,3)-SUMIFS($AI$4:$AI$108,$AD$4:$AD$108,$BR22,$K$4:$K$108,3)-SUMIFS($AG$4:$AG$108,$AF$4:$AF$108,$BR22,$K$4:$K$108,3),)</f>
        <v>0</v>
      </c>
      <c r="DZ22" s="49">
        <f>IF(AND(DR22&gt;0,COUNTIF(DX22:DX25,DX22)&gt;1),DX22+RANK(DY22,DY22:DY25)-1,DX22)</f>
        <v>0</v>
      </c>
      <c r="EA22" s="49">
        <f>IF(AND(DR22&gt;0,COUNTIF(DZ22:DZ25,DZ22)&gt;1),SUMIFS($AG$4:$AG$108,$AD$4:$AD$108,$BR22,$K$4:$K$108,3)+SUMIFS($AI$4:$AI$108,$AF$4:$AF$108,$BR22,$K$4:$K$108,3),)</f>
        <v>0</v>
      </c>
      <c r="EB22" s="49">
        <f>IF(AND(DR22&gt;0,COUNTIF(DZ22:DZ25,DZ22)&gt;1),DZ22+RANK(EA22,EA22:EA25)-1,DZ22)</f>
        <v>0</v>
      </c>
      <c r="EC22" s="49" t="str">
        <f t="shared" ref="EC22:EC25" si="262">IF(EB22=0,"",EB22)</f>
        <v/>
      </c>
      <c r="ED22" s="49" t="str">
        <f>IF(OR(EC22="",COUNTIF(EC22:EC25,EC22)=1),"",$BX22)</f>
        <v/>
      </c>
      <c r="EE22" s="49" t="str">
        <f>IF(EC22="","",IF(COUNTIF(EC22:EC25,EC22)=1,EC22,EC22+RANK(ED22,ED22:ED25,0)-1))</f>
        <v/>
      </c>
      <c r="EF22" s="49" t="str">
        <f>IF(OR(EE22="",COUNTIF(EE22:EE25,EE22)=1),"",$BV22)</f>
        <v/>
      </c>
      <c r="EG22" s="49" t="str">
        <f>IF(EC22="","",IF(COUNTIF(EE22:EE25,EE22)=1,EE22,EE22+RANK(EF22,EF22:EF25,0)-1))</f>
        <v/>
      </c>
      <c r="EH22" s="49" t="str">
        <f>IF(OR(EG22="",COUNTIF(EG22:EG25,EG22)=1),"",$BS22)</f>
        <v/>
      </c>
      <c r="EI22" s="49" t="str">
        <f>IF(EC22="","",IF(COUNTIF(EG22:EG25,EG22)=1,EG22,EG22+RANK(EH22,EH22:EH25,0)-1))</f>
        <v/>
      </c>
      <c r="EJ22" s="49">
        <f>IF(DR22&gt;0,CE20+CY20+RANK(EI22,EI22:EI25,1),)</f>
        <v>0</v>
      </c>
      <c r="EK22" s="14"/>
      <c r="EL22" s="49" t="str">
        <f t="shared" ref="EL22:EL25" si="263">IF(CA22=4,BR22,)</f>
        <v>Brasilien</v>
      </c>
      <c r="EM22" s="49">
        <f t="shared" ref="EM22:EM25" si="264">(SUMIF($AD$4:$AD$108,$BR22,$BJ$4:$BJ$108)+SUMIF($AF$4:$AF$108,$BR22,$BK$4:$BK$108))</f>
        <v>0</v>
      </c>
      <c r="EN22" s="49">
        <f t="shared" ref="EN22:EN25" si="265">(SUMIF($AD$4:$AD$108,$BR22,$BL$4:$BL$108)+SUMIF($AF$4:$AF$108,$BR22,$BM$4:$BM$108))</f>
        <v>0</v>
      </c>
      <c r="EO22" s="49">
        <f t="shared" ref="EO22:EO25" si="266">(SUMIF($AD$4:$AD$108,$BR22,$BN$4:$BN$108)+SUMIF($AF$4:$AF$108,$BR22,$BO$4:$BO$108))</f>
        <v>0</v>
      </c>
      <c r="EP22" s="49">
        <f t="shared" ref="EP22:EP25" si="267">IFERROR(EM22*3+EN22*1,0)</f>
        <v>0</v>
      </c>
      <c r="EQ22" s="49" t="str">
        <f t="shared" ref="EQ22:EQ25" si="268">$BZ22</f>
        <v>C</v>
      </c>
      <c r="ER22" s="49">
        <f>IF(EL22&gt;0,RANK(EP22,EP22:EP25)+CE20+CY20+DS20,)</f>
        <v>4</v>
      </c>
      <c r="ES22" s="49">
        <f>IF(AND(EL22&gt;0,COUNTIF(ER22:ER25,ER22)&gt;1),SUMIFS($AG$4:$AG$108,$AD$4:$AD$108,$BR22,$K$4:$K$108,4)+SUMIFS($AI$4:$AI$108,$AF$4:$AF$108,$BR22,$K$4:$K$108,4)-SUMIFS($AI$4:$AI$108,$AD$4:$AD$108,$BR22,$K$4:$K$108,4)-SUMIFS($AG$4:$AG$108,$AF$4:$AF$108,$BR22,$K$4:$K$108,4),)</f>
        <v>0</v>
      </c>
      <c r="ET22" s="49">
        <f>IF(AND(EL22&gt;0,COUNTIF(ER22:ER25,ER22)&gt;1),ER22+RANK(ES22,ES22:ES25)-1,ER22)</f>
        <v>4</v>
      </c>
      <c r="EU22" s="49">
        <f t="shared" ref="EU22:EU25" si="269">IF(AND(EL22&gt;0,COUNTIF(ET22:ET25,ET22)&gt;1),SUMIFS($AG$4:$AG$108,$AD$4:$AD$108,$BR22,$K$4:$K$108,4)+SUMIFS($AI$4:$AI$108,$AF$4:$AF$108,$BR22,$K$4:$K$108,4),)</f>
        <v>0</v>
      </c>
      <c r="EV22" s="49">
        <f>IF(AND(EL22&gt;0,COUNTIF(ET22:ET25,ET22)&gt;1),ET22+RANK(EU22,EU22:EU25)-1,ET22)</f>
        <v>4</v>
      </c>
      <c r="EW22" s="49">
        <f t="shared" ref="EW22:EW25" si="270">IF(EV22=0,"",EV22)</f>
        <v>4</v>
      </c>
      <c r="EX22" s="49" t="str">
        <f>IF(OR(EW22="",COUNTIF(EW22:EW25,EW22)=1),"",$BX22)</f>
        <v/>
      </c>
      <c r="EY22" s="49">
        <f>IF(EW22="","",IF(COUNTIF(EW22:EW25,EW22)=1,EW22,EW22+RANK(EX22,EX22:EX25,0)-1))</f>
        <v>4</v>
      </c>
      <c r="EZ22" s="49" t="str">
        <f>IF(OR(EY22="",COUNTIF(EY22:EY25,EY22)=1),"",$BV22)</f>
        <v/>
      </c>
      <c r="FA22" s="49">
        <f>IF(EW22="","",IF(COUNTIF(EY22:EY25,EY22)=1,EY22,EY22+RANK(EZ22,EZ22:EZ25,0)-1))</f>
        <v>4</v>
      </c>
      <c r="FB22" s="49" t="str">
        <f>IF(OR(FA22="",COUNTIF(FA22:FA25,FA22)=1),"",$BS22)</f>
        <v/>
      </c>
      <c r="FC22" s="49">
        <f>IF(EW22="","",IF(COUNTIF(FA22:FA25,FA22)=1,FA22,FA22+RANK(FB22,FB22:FB25,0)-1))</f>
        <v>4</v>
      </c>
      <c r="FD22" s="49">
        <f>IF(EL22&gt;0,CE20+CY20+DS20+RANK(FC22,FC22:FC25,1),)</f>
        <v>4</v>
      </c>
      <c r="FE22" s="14"/>
      <c r="FF22" s="49">
        <f>IFERROR(VLOOKUP(FH22,CD21:CV25,19,FALSE),IFERROR(VLOOKUP(FH22,CX21:DP25,19,FALSE),IFERROR(VLOOKUP(FH22,DR21:EJ25,19,FALSE),VLOOKUP(FH22,EL21:FD25,19,FALSE))))</f>
        <v>4</v>
      </c>
      <c r="FG22" s="49">
        <f>RANK(FF22,FF22:FF25,1)+COUNTIF(FF22,FF22)-1</f>
        <v>4</v>
      </c>
      <c r="FH22" s="14" t="str">
        <f t="shared" ref="FH22:FH25" si="271">BR22</f>
        <v>Brasilien</v>
      </c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4">
        <v>20</v>
      </c>
      <c r="FY22" s="44" t="str">
        <f t="shared" si="79"/>
        <v>CJIDHFLK</v>
      </c>
      <c r="FZ22" s="44" t="s">
        <v>163</v>
      </c>
      <c r="GA22" s="44" t="s">
        <v>159</v>
      </c>
      <c r="GB22" s="44" t="s">
        <v>150</v>
      </c>
      <c r="GC22" s="44" t="s">
        <v>147</v>
      </c>
      <c r="GD22" s="44" t="s">
        <v>160</v>
      </c>
      <c r="GE22" s="44" t="s">
        <v>109</v>
      </c>
      <c r="GF22" s="44" t="s">
        <v>152</v>
      </c>
      <c r="GG22" s="44" t="s">
        <v>151</v>
      </c>
      <c r="GH22" s="100" t="str">
        <f t="shared" ref="GH22:GO22" si="272">VLOOKUP(FZ22,$FK$3:$FL$15,2,FALSE)</f>
        <v>Marocko</v>
      </c>
      <c r="GI22" s="100" t="str">
        <f t="shared" si="272"/>
        <v>Argentina</v>
      </c>
      <c r="GJ22" s="100" t="str">
        <f t="shared" si="272"/>
        <v>Senegal</v>
      </c>
      <c r="GK22" s="100" t="str">
        <f t="shared" si="272"/>
        <v>USA</v>
      </c>
      <c r="GL22" s="100" t="str">
        <f t="shared" si="272"/>
        <v>Uruguay</v>
      </c>
      <c r="GM22" s="100" t="str">
        <f t="shared" si="272"/>
        <v>Sverige</v>
      </c>
      <c r="GN22" s="100" t="str">
        <f t="shared" si="272"/>
        <v>England</v>
      </c>
      <c r="GO22" s="100" t="str">
        <f t="shared" si="272"/>
        <v>Portugal</v>
      </c>
      <c r="GP22" s="42" t="str">
        <f t="shared" si="81"/>
        <v/>
      </c>
      <c r="GQ22" s="42"/>
      <c r="GR22" s="42"/>
      <c r="GS22" s="42"/>
      <c r="GT22" s="42"/>
      <c r="GU22" s="42"/>
      <c r="GV22" s="44"/>
      <c r="GW22" s="42"/>
      <c r="GX22" s="85">
        <v>19</v>
      </c>
      <c r="GY22" s="96"/>
      <c r="GZ22" s="96"/>
      <c r="HA22" s="85"/>
      <c r="HB22" s="42"/>
      <c r="HC22" s="42"/>
      <c r="HD22" s="42"/>
      <c r="HE22" s="42"/>
    </row>
    <row r="23" spans="1:213" ht="14.25" customHeight="1" x14ac:dyDescent="0.35">
      <c r="A23" s="42"/>
      <c r="B23" s="85">
        <v>5</v>
      </c>
      <c r="C23" s="86">
        <v>46187</v>
      </c>
      <c r="D23" s="87" t="s">
        <v>173</v>
      </c>
      <c r="E23" s="88" t="s">
        <v>157</v>
      </c>
      <c r="F23" s="89" t="s">
        <v>174</v>
      </c>
      <c r="G23" s="90">
        <v>4</v>
      </c>
      <c r="H23" s="85" t="s">
        <v>157</v>
      </c>
      <c r="I23" s="90">
        <v>2</v>
      </c>
      <c r="J23" s="85">
        <f t="shared" si="191"/>
        <v>1</v>
      </c>
      <c r="K23" s="49" t="str">
        <f t="shared" si="192"/>
        <v>-</v>
      </c>
      <c r="L23" s="44">
        <v>2</v>
      </c>
      <c r="M23" s="104" t="str">
        <f>VLOOKUP(L23,FG22:FH25,2,FALSE)</f>
        <v>Skottland</v>
      </c>
      <c r="N23" s="105">
        <f t="shared" si="193"/>
        <v>1</v>
      </c>
      <c r="O23" s="105">
        <f t="shared" si="194"/>
        <v>1</v>
      </c>
      <c r="P23" s="105">
        <f t="shared" si="195"/>
        <v>1</v>
      </c>
      <c r="Q23" s="105">
        <f t="shared" si="196"/>
        <v>9</v>
      </c>
      <c r="R23" s="105">
        <f t="shared" si="197"/>
        <v>8</v>
      </c>
      <c r="S23" s="105">
        <f t="shared" si="198"/>
        <v>1</v>
      </c>
      <c r="T23" s="106">
        <f t="shared" si="199"/>
        <v>4</v>
      </c>
      <c r="U23" s="42"/>
      <c r="V23" s="42"/>
      <c r="W23" s="42"/>
      <c r="X23" s="42"/>
      <c r="Y23" s="42"/>
      <c r="Z23" s="42"/>
      <c r="AA23" s="127"/>
      <c r="AB23" s="42"/>
      <c r="AC23" s="98">
        <f t="shared" ref="AC23:AF23" si="273">C23</f>
        <v>46187</v>
      </c>
      <c r="AD23" s="98" t="str">
        <f t="shared" si="273"/>
        <v>Haiti</v>
      </c>
      <c r="AE23" s="98" t="str">
        <f t="shared" si="273"/>
        <v>-</v>
      </c>
      <c r="AF23" s="98" t="str">
        <f t="shared" si="273"/>
        <v>Skottland</v>
      </c>
      <c r="AG23" s="90">
        <f t="shared" si="201"/>
        <v>4</v>
      </c>
      <c r="AH23" s="85" t="str">
        <f t="shared" si="202"/>
        <v>-</v>
      </c>
      <c r="AI23" s="90">
        <f t="shared" si="203"/>
        <v>2</v>
      </c>
      <c r="AJ23" s="85">
        <f t="shared" si="204"/>
        <v>1</v>
      </c>
      <c r="AK23" s="91"/>
      <c r="AL23" s="49">
        <f t="shared" si="205"/>
        <v>1</v>
      </c>
      <c r="AM23" s="49">
        <f t="shared" si="206"/>
        <v>0</v>
      </c>
      <c r="AN23" s="49">
        <f t="shared" si="207"/>
        <v>0</v>
      </c>
      <c r="AO23" s="49">
        <f t="shared" si="208"/>
        <v>0</v>
      </c>
      <c r="AP23" s="49">
        <f t="shared" si="209"/>
        <v>0</v>
      </c>
      <c r="AQ23" s="49">
        <f t="shared" si="210"/>
        <v>1</v>
      </c>
      <c r="AR23" s="49">
        <f t="shared" si="211"/>
        <v>0</v>
      </c>
      <c r="AS23" s="49">
        <f t="shared" si="212"/>
        <v>0</v>
      </c>
      <c r="AT23" s="49">
        <f t="shared" si="213"/>
        <v>0</v>
      </c>
      <c r="AU23" s="49">
        <f t="shared" si="214"/>
        <v>0</v>
      </c>
      <c r="AV23" s="49">
        <f t="shared" si="215"/>
        <v>0</v>
      </c>
      <c r="AW23" s="49">
        <f t="shared" si="216"/>
        <v>0</v>
      </c>
      <c r="AX23" s="49">
        <f t="shared" si="217"/>
        <v>0</v>
      </c>
      <c r="AY23" s="49">
        <f t="shared" si="218"/>
        <v>0</v>
      </c>
      <c r="AZ23" s="49">
        <f t="shared" si="219"/>
        <v>0</v>
      </c>
      <c r="BA23" s="49">
        <f t="shared" si="220"/>
        <v>0</v>
      </c>
      <c r="BB23" s="49">
        <f t="shared" si="221"/>
        <v>0</v>
      </c>
      <c r="BC23" s="49">
        <f t="shared" si="222"/>
        <v>0</v>
      </c>
      <c r="BD23" s="49">
        <f t="shared" si="223"/>
        <v>0</v>
      </c>
      <c r="BE23" s="49">
        <f t="shared" si="224"/>
        <v>0</v>
      </c>
      <c r="BF23" s="49">
        <f t="shared" si="225"/>
        <v>0</v>
      </c>
      <c r="BG23" s="49">
        <f t="shared" si="226"/>
        <v>0</v>
      </c>
      <c r="BH23" s="49">
        <f t="shared" si="227"/>
        <v>0</v>
      </c>
      <c r="BI23" s="49">
        <f t="shared" si="228"/>
        <v>0</v>
      </c>
      <c r="BJ23" s="49">
        <f t="shared" si="229"/>
        <v>0</v>
      </c>
      <c r="BK23" s="49">
        <f t="shared" si="230"/>
        <v>0</v>
      </c>
      <c r="BL23" s="49">
        <f t="shared" si="231"/>
        <v>0</v>
      </c>
      <c r="BM23" s="49">
        <f t="shared" si="232"/>
        <v>0</v>
      </c>
      <c r="BN23" s="49">
        <f t="shared" si="233"/>
        <v>0</v>
      </c>
      <c r="BO23" s="49">
        <f t="shared" si="234"/>
        <v>0</v>
      </c>
      <c r="BP23" s="14"/>
      <c r="BQ23" s="14"/>
      <c r="BR23" s="14" t="s">
        <v>172</v>
      </c>
      <c r="BS23" s="49">
        <f t="shared" si="235"/>
        <v>1</v>
      </c>
      <c r="BT23" s="49">
        <f t="shared" si="236"/>
        <v>1</v>
      </c>
      <c r="BU23" s="49">
        <f t="shared" si="237"/>
        <v>1</v>
      </c>
      <c r="BV23" s="49">
        <f t="shared" si="238"/>
        <v>5</v>
      </c>
      <c r="BW23" s="49">
        <f t="shared" si="239"/>
        <v>6</v>
      </c>
      <c r="BX23" s="49">
        <f t="shared" si="240"/>
        <v>-1</v>
      </c>
      <c r="BY23" s="49">
        <f t="shared" si="241"/>
        <v>4</v>
      </c>
      <c r="BZ23" s="49" t="s">
        <v>163</v>
      </c>
      <c r="CA23" s="99">
        <f>RANK(BY23,BY22:BY25)</f>
        <v>2</v>
      </c>
      <c r="CB23" s="49">
        <f>SUMPRODUCT((BY22:BY25=BY23)*(BX22:BX25&gt;BX23))</f>
        <v>1</v>
      </c>
      <c r="CC23" s="14"/>
      <c r="CD23" s="14">
        <f t="shared" si="242"/>
        <v>0</v>
      </c>
      <c r="CE23" s="49">
        <f t="shared" si="243"/>
        <v>0</v>
      </c>
      <c r="CF23" s="49">
        <f t="shared" si="244"/>
        <v>0</v>
      </c>
      <c r="CG23" s="49">
        <f t="shared" si="245"/>
        <v>0</v>
      </c>
      <c r="CH23" s="49">
        <f t="shared" si="246"/>
        <v>0</v>
      </c>
      <c r="CI23" s="49" t="str">
        <f t="shared" si="247"/>
        <v>C</v>
      </c>
      <c r="CJ23" s="49">
        <f>IF(CD23&gt;0,RANK(CH23,CH22:CH25),)</f>
        <v>0</v>
      </c>
      <c r="CK23" s="49">
        <f>IF(AND(CD23&gt;0,COUNTIF(CJ22:CJ25,CJ23)&gt;1),SUMIFS($AG$4:$AG$108,$AD$4:$AD$108,$BR23,$K$4:$K$108,1)+SUMIFS($AI$4:$AI$108,$AF$4:$AF$108,$BR23,$K$4:$K$108,1)-SUMIFS($AI$4:$AI$108,$AD$4:$AD$108,$BR23,$K$4:$K$108,1)-SUMIFS($AG$4:$AG$108,$AF$4:$AF$108,$BR23,$K$4:$K$108,1),)</f>
        <v>0</v>
      </c>
      <c r="CL23" s="49">
        <f>IF(AND(CD23&gt;0,COUNTIF(CJ22:CJ25,CJ23)&gt;1),CJ23+RANK(CK23,CK22:CK25)-1,CJ23)</f>
        <v>0</v>
      </c>
      <c r="CM23" s="49">
        <f>IF(AND(CD23&gt;0,COUNTIF(CL22:CL25,CL23)&gt;1),SUMIFS($AG$4:$AG$108,$AD$4:$AD$108,$BR23,$K$4:$K$108,1)+SUMIFS($AI$4:$AI$108,$AF$4:$AF$108,$BR23,$K$4:$K$108,1),)</f>
        <v>0</v>
      </c>
      <c r="CN23" s="49">
        <f>IF(AND(CD23&gt;0,COUNTIF(CL22:CL25,CL23)&gt;1),CL23+RANK(CM23,CM22:CM25)-1,CL23)</f>
        <v>0</v>
      </c>
      <c r="CO23" s="49" t="str">
        <f t="shared" si="248"/>
        <v/>
      </c>
      <c r="CP23" s="49" t="str">
        <f>IF(OR(CO23="",COUNTIF(CO22:CO25,CO23)=1),"",$BX23)</f>
        <v/>
      </c>
      <c r="CQ23" s="49" t="str">
        <f>IF(CO23="","",IF(COUNTIF(CO22:CO25,CO23)=1,CO23,CO23+RANK(CP23,CP22:CP25,0)-1))</f>
        <v/>
      </c>
      <c r="CR23" s="49" t="str">
        <f>IF(OR(CQ23="",COUNTIF(CQ22:CQ25,CQ23)=1),"",$BV23)</f>
        <v/>
      </c>
      <c r="CS23" s="49" t="str">
        <f>IF(CO23="","",IF(COUNTIF(CQ22:CQ25,CQ23)=1,CQ23,CQ23+RANK(CR23,CR22:CR25,0)-1))</f>
        <v/>
      </c>
      <c r="CT23" s="49" t="str">
        <f>IF(OR(CS23="",COUNTIF(CS22:CS25,CS23)=1),"",$BS23)</f>
        <v/>
      </c>
      <c r="CU23" s="49" t="str">
        <f>IF(CO23="","",IF(COUNTIF(CS22:CS25,CS23)=1,CS23,CS23+RANK(CT23,CT22:CT25,0)-1))</f>
        <v/>
      </c>
      <c r="CV23" s="49">
        <f>IF(CD23&gt;0,BK20+RANK(CU23,CU22:CU25,1),)</f>
        <v>0</v>
      </c>
      <c r="CW23" s="14"/>
      <c r="CX23" s="14" t="str">
        <f t="shared" si="249"/>
        <v>Marocko</v>
      </c>
      <c r="CY23" s="49">
        <f t="shared" si="250"/>
        <v>0</v>
      </c>
      <c r="CZ23" s="49">
        <f t="shared" si="251"/>
        <v>0</v>
      </c>
      <c r="DA23" s="49">
        <f t="shared" si="252"/>
        <v>1</v>
      </c>
      <c r="DB23" s="49">
        <f t="shared" si="253"/>
        <v>0</v>
      </c>
      <c r="DC23" s="49" t="str">
        <f t="shared" si="254"/>
        <v>C</v>
      </c>
      <c r="DD23" s="49">
        <f>IF(CX23&gt;0,RANK(DB23,DB22:DB25)+CE20,)</f>
        <v>3</v>
      </c>
      <c r="DE23" s="49">
        <f>IF(AND(CX23&gt;0,COUNTIF(DD22:DD25,DD23)&gt;1),SUMIFS($AG$4:$AG$108,$AD$4:$AD$108,$BR23,$K$4:$K$108,2)+SUMIFS($AI$4:$AI$108,$AF$4:$AF108,$BR23,$K$4:$K$108,2)-SUMIFS($AI$4:$AI$108,$AD$4:$AD$108,$BR23,$K$4:$K$108,2)-SUMIFS($AG$4:$AG$108,$AF$4:$AF$108,$BR23,$K$4:$K$108,2),)</f>
        <v>0</v>
      </c>
      <c r="DF23" s="49">
        <f>IF(AND(CX23&gt;0,COUNTIF(DD22:DD25,DD23)&gt;1),DD23+RANK(DE23,DE22:DE25)-1,DD23)</f>
        <v>3</v>
      </c>
      <c r="DG23" s="49">
        <f>IF(AND(CX23&gt;0,COUNTIF(DF22:DF25,DF23)&gt;1),SUMIFS($AG$4:$AG$108,$AD$4:$AD$108,$BR23,$K$4:$K$108,2)+SUMIFS($AI$4:$AI$108,$AF$4:$AF$108,$BR23,$K$4:$K$108,2),)</f>
        <v>0</v>
      </c>
      <c r="DH23" s="49">
        <f>IF(AND(CX23&gt;0,COUNTIF(DF22:DF25,DF23)&gt;1),DF23+RANK(DG23,DG22:DG25)-1,DF23)</f>
        <v>3</v>
      </c>
      <c r="DI23" s="49">
        <f t="shared" si="255"/>
        <v>3</v>
      </c>
      <c r="DJ23" s="49" t="str">
        <f>IF(OR(DI23="",COUNTIF(DI22:DI25,DI23)=1),"",$BX23)</f>
        <v/>
      </c>
      <c r="DK23" s="49">
        <f>IF(DI23="","",IF(COUNTIF(DI22:DI25,DI23)=1,DI23,DI23+RANK(DJ23,DJ22:DJ25,0)-1))</f>
        <v>3</v>
      </c>
      <c r="DL23" s="49" t="str">
        <f>IF(OR(DK23="",COUNTIF(DK22:DK25,DK23)=1),"",$BV23)</f>
        <v/>
      </c>
      <c r="DM23" s="49">
        <f>IF(DI23="","",IF(COUNTIF(DK22:DK25,DK23)=1,DK23,DK23+RANK(DL23,DL22:DL25,0)-1))</f>
        <v>3</v>
      </c>
      <c r="DN23" s="49" t="str">
        <f>IF(OR(DM23="",COUNTIF(DM22:DM25,DM23)=1),"",$BS23)</f>
        <v/>
      </c>
      <c r="DO23" s="49">
        <f>IF(DI23="","",IF(COUNTIF(DM22:DM25,DM23)=1,DM23,DM23+RANK(DN23,DN22:DN25,0)-1))</f>
        <v>3</v>
      </c>
      <c r="DP23" s="49">
        <f>IF(CX23&gt;0,CE20+RANK(DO23,DO22:DO25,1),)</f>
        <v>3</v>
      </c>
      <c r="DQ23" s="14"/>
      <c r="DR23" s="49">
        <f t="shared" si="256"/>
        <v>0</v>
      </c>
      <c r="DS23" s="49">
        <f t="shared" si="257"/>
        <v>0</v>
      </c>
      <c r="DT23" s="49">
        <f t="shared" si="258"/>
        <v>0</v>
      </c>
      <c r="DU23" s="49">
        <f t="shared" si="259"/>
        <v>0</v>
      </c>
      <c r="DV23" s="49">
        <f t="shared" si="260"/>
        <v>0</v>
      </c>
      <c r="DW23" s="49" t="str">
        <f t="shared" si="261"/>
        <v>C</v>
      </c>
      <c r="DX23" s="49">
        <f>IF(DR23&gt;0,RANK(DV23,DV22:DV25)+CE20+CY20,)</f>
        <v>0</v>
      </c>
      <c r="DY23" s="49">
        <f>IF(AND(DR23&gt;0,COUNTIF(DX22:DX25,DX23)&gt;1),SUMIFS($AG$4:$AG$108,$AD$4:$AD$108,$BR23,$K$4:$K$108,3)+SUMIFS($AI$4:$AI$108,$AF$4:$AF$108,$BR23,$K$4:$K$108,3)-SUMIFS($AI$4:$AI$108,$AD$4:$AD$108,$BR23,$K$4:$K$108,3)-SUMIFS($AG$4:$AG$108,$AF$4:$AF$108,$BR23,$K$4:$K$108,3),)</f>
        <v>0</v>
      </c>
      <c r="DZ23" s="49">
        <f>IF(AND(DR23&gt;0,COUNTIF(DX22:DX25,DX23)&gt;1),DX23+RANK(DY23,DY22:DY25)-1,DX23)</f>
        <v>0</v>
      </c>
      <c r="EA23" s="49">
        <f>IF(AND(DR23&gt;0,COUNTIF(DZ22:DZ25,DZ23)&gt;1),SUMIFS($AG$4:$AG$108,$AD$4:$AD$108,$BR23,$K$4:$K$108,3)+SUMIFS($AI$4:$AI$108,$AF$4:$AF$108,$BR23,$K$4:$K$108,3),)</f>
        <v>0</v>
      </c>
      <c r="EB23" s="49">
        <f>IF(AND(DR23&gt;0,COUNTIF(DZ22:DZ25,DZ23)&gt;1),DZ23+RANK(EA23,EA22:EA25)-1,DZ23)</f>
        <v>0</v>
      </c>
      <c r="EC23" s="49" t="str">
        <f t="shared" si="262"/>
        <v/>
      </c>
      <c r="ED23" s="49" t="str">
        <f>IF(OR(EC23="",COUNTIF(EC22:EC25,EC23)=1),"",$BX23)</f>
        <v/>
      </c>
      <c r="EE23" s="49" t="str">
        <f>IF(EC23="","",IF(COUNTIF(EC22:EC25,EC23)=1,EC23,EC23+RANK(ED23,ED22:ED25,0)-1))</f>
        <v/>
      </c>
      <c r="EF23" s="49" t="str">
        <f>IF(OR(EE23="",COUNTIF(EE22:EE25,EE23)=1),"",$BV23)</f>
        <v/>
      </c>
      <c r="EG23" s="49" t="str">
        <f>IF(EC23="","",IF(COUNTIF(EE22:EE25,EE23)=1,EE23,EE23+RANK(EF23,EF22:EF25,0)-1))</f>
        <v/>
      </c>
      <c r="EH23" s="49" t="str">
        <f>IF(OR(EG23="",COUNTIF(EG22:EG25,EG23)=1),"",$BS23)</f>
        <v/>
      </c>
      <c r="EI23" s="49" t="str">
        <f>IF(EC23="","",IF(COUNTIF(EG22:EG25,EG23)=1,EG23,EG23+RANK(EH23,EH22:EH25,0)-1))</f>
        <v/>
      </c>
      <c r="EJ23" s="49">
        <f>IF(DR23&gt;0,CE20+CY20+RANK(EI23,EI22:EI25,1),)</f>
        <v>0</v>
      </c>
      <c r="EK23" s="14"/>
      <c r="EL23" s="49">
        <f t="shared" si="263"/>
        <v>0</v>
      </c>
      <c r="EM23" s="49">
        <f t="shared" si="264"/>
        <v>0</v>
      </c>
      <c r="EN23" s="49">
        <f t="shared" si="265"/>
        <v>0</v>
      </c>
      <c r="EO23" s="49">
        <f t="shared" si="266"/>
        <v>0</v>
      </c>
      <c r="EP23" s="49">
        <f t="shared" si="267"/>
        <v>0</v>
      </c>
      <c r="EQ23" s="49" t="str">
        <f t="shared" si="268"/>
        <v>C</v>
      </c>
      <c r="ER23" s="49">
        <f>IF(EL23&gt;0,RANK(EP23,EP22:EP25)+CE20+CY20+DS20,)</f>
        <v>0</v>
      </c>
      <c r="ES23" s="49">
        <f>IF(AND(EL23&gt;0,COUNTIF(ER22:ER25,ER23)&gt;1),SUMIFS($AG$4:$AG$108,$AD$4:$AD$108,$BR23,$K$4:$K$108,4)+SUMIFS($AI$4:$AI$108,$AF$4:$AF$108,$BR23,$K$4:$K$108,4)-SUMIFS($AI$4:$AI$108,$AD$4:$AD$108,$BR23,$K$4:$K$108,4)-SUMIFS($AG$4:$AG$108,$AF$4:$AF$108,$BR23,$K$4:$K$108,4),)</f>
        <v>0</v>
      </c>
      <c r="ET23" s="49">
        <f>IF(AND(EL23&gt;0,COUNTIF(ER22:ER25,ER23)&gt;1),ER23+RANK(ES23,ES22:ES25)-1,ER23)</f>
        <v>0</v>
      </c>
      <c r="EU23" s="49">
        <f t="shared" si="269"/>
        <v>0</v>
      </c>
      <c r="EV23" s="49">
        <f>IF(AND(EL23&gt;0,COUNTIF(ET22:ET25,ET23)&gt;1),ET23+RANK(EU23,EU22:EU25)-1,ET23)</f>
        <v>0</v>
      </c>
      <c r="EW23" s="49" t="str">
        <f t="shared" si="270"/>
        <v/>
      </c>
      <c r="EX23" s="49" t="str">
        <f>IF(OR(EW23="",COUNTIF(EW22:EW25,EW23)=1),"",$BX23)</f>
        <v/>
      </c>
      <c r="EY23" s="49" t="str">
        <f>IF(EW23="","",IF(COUNTIF(EW22:EW25,EW23)=1,EW23,EW23+RANK(EX23,EX22:EX25,0)-1))</f>
        <v/>
      </c>
      <c r="EZ23" s="49" t="str">
        <f>IF(OR(EY23="",COUNTIF(EY22:EY25,EY23)=1),"",$BV23)</f>
        <v/>
      </c>
      <c r="FA23" s="49" t="str">
        <f>IF(EW23="","",IF(COUNTIF(EY22:EY25,EY23)=1,EY23,EY23+RANK(EZ23,EZ22:EZ25,0)-1))</f>
        <v/>
      </c>
      <c r="FB23" s="49" t="str">
        <f>IF(OR(FA23="",COUNTIF(FA22:FA25,FA23)=1),"",$BS23)</f>
        <v/>
      </c>
      <c r="FC23" s="49" t="str">
        <f>IF(EW23="","",IF(COUNTIF(FA22:FA25,FA23)=1,FA23,FA23+RANK(FB23,FB22:FB25,0)-1))</f>
        <v/>
      </c>
      <c r="FD23" s="49">
        <f>IF(EL23&gt;0,CE20+CY20+DS20+RANK(FC23,FC22:FC25,1),)</f>
        <v>0</v>
      </c>
      <c r="FE23" s="14"/>
      <c r="FF23" s="49">
        <f>IFERROR(VLOOKUP(FH23,CD21:CV25,19,FALSE),IFERROR(VLOOKUP(FH23,CX21:DP25,19,FALSE),IFERROR(VLOOKUP(FH23,DR21:EJ25,19,FALSE),VLOOKUP(FH23,EL21:FD25,19,FALSE))))</f>
        <v>3</v>
      </c>
      <c r="FG23" s="49">
        <f>RANK(FF23,FF22:FF25,1)+COUNTIF(FF22:FF23,FF23)-1</f>
        <v>3</v>
      </c>
      <c r="FH23" s="14" t="str">
        <f t="shared" si="271"/>
        <v>Marocko</v>
      </c>
      <c r="FI23" s="42"/>
      <c r="FJ23" s="42"/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4">
        <v>21</v>
      </c>
      <c r="FY23" s="44" t="str">
        <f t="shared" si="79"/>
        <v>CGIDJFLK</v>
      </c>
      <c r="FZ23" s="44" t="s">
        <v>163</v>
      </c>
      <c r="GA23" s="44" t="s">
        <v>149</v>
      </c>
      <c r="GB23" s="44" t="s">
        <v>150</v>
      </c>
      <c r="GC23" s="44" t="s">
        <v>147</v>
      </c>
      <c r="GD23" s="44" t="s">
        <v>159</v>
      </c>
      <c r="GE23" s="44" t="s">
        <v>109</v>
      </c>
      <c r="GF23" s="44" t="s">
        <v>152</v>
      </c>
      <c r="GG23" s="44" t="s">
        <v>151</v>
      </c>
      <c r="GH23" s="100" t="str">
        <f t="shared" ref="GH23:GO23" si="274">VLOOKUP(FZ23,$FK$3:$FL$15,2,FALSE)</f>
        <v>Marocko</v>
      </c>
      <c r="GI23" s="100" t="str">
        <f t="shared" si="274"/>
        <v>Iran</v>
      </c>
      <c r="GJ23" s="100" t="str">
        <f t="shared" si="274"/>
        <v>Senegal</v>
      </c>
      <c r="GK23" s="100" t="str">
        <f t="shared" si="274"/>
        <v>USA</v>
      </c>
      <c r="GL23" s="100" t="str">
        <f t="shared" si="274"/>
        <v>Argentina</v>
      </c>
      <c r="GM23" s="100" t="str">
        <f t="shared" si="274"/>
        <v>Sverige</v>
      </c>
      <c r="GN23" s="100" t="str">
        <f t="shared" si="274"/>
        <v>England</v>
      </c>
      <c r="GO23" s="100" t="str">
        <f t="shared" si="274"/>
        <v>Portugal</v>
      </c>
      <c r="GP23" s="42" t="str">
        <f t="shared" si="81"/>
        <v/>
      </c>
      <c r="GQ23" s="42"/>
      <c r="GR23" s="42"/>
      <c r="GS23" s="42"/>
      <c r="GT23" s="42"/>
      <c r="GU23" s="42"/>
      <c r="GV23" s="44"/>
      <c r="GW23" s="42"/>
      <c r="GX23" s="85">
        <v>20</v>
      </c>
      <c r="GY23" s="96"/>
      <c r="GZ23" s="96"/>
      <c r="HA23" s="85"/>
      <c r="HB23" s="42"/>
      <c r="HC23" s="42"/>
      <c r="HD23" s="42"/>
      <c r="HE23" s="42"/>
    </row>
    <row r="24" spans="1:213" ht="14.25" customHeight="1" x14ac:dyDescent="0.35">
      <c r="A24" s="42"/>
      <c r="B24" s="85">
        <v>30</v>
      </c>
      <c r="C24" s="86">
        <v>46193</v>
      </c>
      <c r="D24" s="87" t="s">
        <v>174</v>
      </c>
      <c r="E24" s="88" t="s">
        <v>157</v>
      </c>
      <c r="F24" s="89" t="s">
        <v>172</v>
      </c>
      <c r="G24" s="90">
        <v>3</v>
      </c>
      <c r="H24" s="85" t="s">
        <v>157</v>
      </c>
      <c r="I24" s="90">
        <v>0</v>
      </c>
      <c r="J24" s="85">
        <f t="shared" si="191"/>
        <v>1</v>
      </c>
      <c r="K24" s="176">
        <f t="shared" si="192"/>
        <v>2</v>
      </c>
      <c r="L24" s="44">
        <v>3</v>
      </c>
      <c r="M24" s="108" t="str">
        <f>VLOOKUP(L24,FG22:FH25,2,FALSE)</f>
        <v>Marocko</v>
      </c>
      <c r="N24" s="109">
        <f t="shared" si="193"/>
        <v>1</v>
      </c>
      <c r="O24" s="109">
        <f t="shared" si="194"/>
        <v>1</v>
      </c>
      <c r="P24" s="109">
        <f t="shared" si="195"/>
        <v>1</v>
      </c>
      <c r="Q24" s="109">
        <f t="shared" si="196"/>
        <v>5</v>
      </c>
      <c r="R24" s="109">
        <f t="shared" si="197"/>
        <v>6</v>
      </c>
      <c r="S24" s="109">
        <f t="shared" si="198"/>
        <v>-1</v>
      </c>
      <c r="T24" s="110">
        <f t="shared" si="199"/>
        <v>4</v>
      </c>
      <c r="U24" s="42"/>
      <c r="V24" s="42"/>
      <c r="W24" s="42"/>
      <c r="X24" s="42"/>
      <c r="Y24" s="42"/>
      <c r="Z24" s="42"/>
      <c r="AA24" s="127"/>
      <c r="AB24" s="42"/>
      <c r="AC24" s="98">
        <f t="shared" ref="AC24:AF24" si="275">C24</f>
        <v>46193</v>
      </c>
      <c r="AD24" s="98" t="str">
        <f t="shared" si="275"/>
        <v>Skottland</v>
      </c>
      <c r="AE24" s="98" t="str">
        <f t="shared" si="275"/>
        <v>-</v>
      </c>
      <c r="AF24" s="98" t="str">
        <f t="shared" si="275"/>
        <v>Marocko</v>
      </c>
      <c r="AG24" s="90">
        <f t="shared" si="201"/>
        <v>3</v>
      </c>
      <c r="AH24" s="85" t="str">
        <f t="shared" si="202"/>
        <v>-</v>
      </c>
      <c r="AI24" s="90">
        <f t="shared" si="203"/>
        <v>0</v>
      </c>
      <c r="AJ24" s="85">
        <f t="shared" si="204"/>
        <v>1</v>
      </c>
      <c r="AK24" s="91"/>
      <c r="AL24" s="49">
        <f t="shared" si="205"/>
        <v>1</v>
      </c>
      <c r="AM24" s="49">
        <f t="shared" si="206"/>
        <v>0</v>
      </c>
      <c r="AN24" s="49">
        <f t="shared" si="207"/>
        <v>0</v>
      </c>
      <c r="AO24" s="49">
        <f t="shared" si="208"/>
        <v>0</v>
      </c>
      <c r="AP24" s="49">
        <f t="shared" si="209"/>
        <v>0</v>
      </c>
      <c r="AQ24" s="49">
        <f t="shared" si="210"/>
        <v>1</v>
      </c>
      <c r="AR24" s="49">
        <f t="shared" si="211"/>
        <v>0</v>
      </c>
      <c r="AS24" s="49">
        <f t="shared" si="212"/>
        <v>0</v>
      </c>
      <c r="AT24" s="49">
        <f t="shared" si="213"/>
        <v>0</v>
      </c>
      <c r="AU24" s="49">
        <f t="shared" si="214"/>
        <v>0</v>
      </c>
      <c r="AV24" s="49">
        <f t="shared" si="215"/>
        <v>0</v>
      </c>
      <c r="AW24" s="49">
        <f t="shared" si="216"/>
        <v>0</v>
      </c>
      <c r="AX24" s="49">
        <f t="shared" si="217"/>
        <v>1</v>
      </c>
      <c r="AY24" s="49">
        <f t="shared" si="218"/>
        <v>0</v>
      </c>
      <c r="AZ24" s="49">
        <f t="shared" si="219"/>
        <v>0</v>
      </c>
      <c r="BA24" s="49">
        <f t="shared" si="220"/>
        <v>0</v>
      </c>
      <c r="BB24" s="49">
        <f t="shared" si="221"/>
        <v>0</v>
      </c>
      <c r="BC24" s="49">
        <f t="shared" si="222"/>
        <v>1</v>
      </c>
      <c r="BD24" s="49">
        <f t="shared" si="223"/>
        <v>0</v>
      </c>
      <c r="BE24" s="49">
        <f t="shared" si="224"/>
        <v>0</v>
      </c>
      <c r="BF24" s="49">
        <f t="shared" si="225"/>
        <v>0</v>
      </c>
      <c r="BG24" s="49">
        <f t="shared" si="226"/>
        <v>0</v>
      </c>
      <c r="BH24" s="49">
        <f t="shared" si="227"/>
        <v>0</v>
      </c>
      <c r="BI24" s="49">
        <f t="shared" si="228"/>
        <v>0</v>
      </c>
      <c r="BJ24" s="49">
        <f t="shared" si="229"/>
        <v>0</v>
      </c>
      <c r="BK24" s="49">
        <f t="shared" si="230"/>
        <v>0</v>
      </c>
      <c r="BL24" s="49">
        <f t="shared" si="231"/>
        <v>0</v>
      </c>
      <c r="BM24" s="49">
        <f t="shared" si="232"/>
        <v>0</v>
      </c>
      <c r="BN24" s="49">
        <f t="shared" si="233"/>
        <v>0</v>
      </c>
      <c r="BO24" s="49">
        <f t="shared" si="234"/>
        <v>0</v>
      </c>
      <c r="BP24" s="14"/>
      <c r="BQ24" s="14"/>
      <c r="BR24" s="14" t="s">
        <v>173</v>
      </c>
      <c r="BS24" s="49">
        <f t="shared" si="235"/>
        <v>1</v>
      </c>
      <c r="BT24" s="49">
        <f t="shared" si="236"/>
        <v>2</v>
      </c>
      <c r="BU24" s="49">
        <f t="shared" si="237"/>
        <v>0</v>
      </c>
      <c r="BV24" s="49">
        <f t="shared" si="238"/>
        <v>8</v>
      </c>
      <c r="BW24" s="49">
        <f t="shared" si="239"/>
        <v>6</v>
      </c>
      <c r="BX24" s="49">
        <f t="shared" si="240"/>
        <v>2</v>
      </c>
      <c r="BY24" s="49">
        <f t="shared" si="241"/>
        <v>5</v>
      </c>
      <c r="BZ24" s="49" t="s">
        <v>163</v>
      </c>
      <c r="CA24" s="99">
        <f>RANK(BY24,BY22:BY25)</f>
        <v>1</v>
      </c>
      <c r="CB24" s="49">
        <f>SUMPRODUCT((BY22:BY25=BY24)*(BX22:BX25&gt;BX24))</f>
        <v>0</v>
      </c>
      <c r="CC24" s="14"/>
      <c r="CD24" s="14" t="str">
        <f t="shared" si="242"/>
        <v>Haiti</v>
      </c>
      <c r="CE24" s="49">
        <f t="shared" si="243"/>
        <v>0</v>
      </c>
      <c r="CF24" s="49">
        <f t="shared" si="244"/>
        <v>0</v>
      </c>
      <c r="CG24" s="49">
        <f t="shared" si="245"/>
        <v>0</v>
      </c>
      <c r="CH24" s="49">
        <f t="shared" si="246"/>
        <v>0</v>
      </c>
      <c r="CI24" s="49" t="str">
        <f t="shared" si="247"/>
        <v>C</v>
      </c>
      <c r="CJ24" s="49">
        <f>IF(CD24&gt;0,RANK(CH24,CH22:CH25),)</f>
        <v>1</v>
      </c>
      <c r="CK24" s="49">
        <f>IF(AND(CD24&gt;0,COUNTIF(CJ22:CJ25,CJ24)&gt;1),SUMIFS($AG$4:$AG$108,$AD$4:$AD$108,$BR24,$K$4:$K$108,1)+SUMIFS($AI$4:$AI$108,$AF$4:$AF$108,$BR24,$K$4:$K$108,1)-SUMIFS($AI$4:$AI$108,$AD$4:$AD$108,$BR24,$K$4:$K$108,1)-SUMIFS($AG$4:$AG$108,$AF$4:$AF$108,$BR24,$K$4:$K$108,1),)</f>
        <v>0</v>
      </c>
      <c r="CL24" s="49">
        <f>IF(AND(CD24&gt;0,COUNTIF(CJ22:CJ25,CJ24)&gt;1),CJ24+RANK(CK24,CK22:CK25)-1,CJ24)</f>
        <v>1</v>
      </c>
      <c r="CM24" s="49">
        <f>IF(AND(CD24&gt;0,COUNTIF(CL22:CL25,CL24)&gt;1),SUMIFS($AG$4:$AG$108,$AD$4:$AD$108,$BR24,$K$4:$K$108,1)+SUMIFS($AI$4:$AI$108,$AF$4:$AF$108,$BR24,$K$4:$K$108,1),)</f>
        <v>0</v>
      </c>
      <c r="CN24" s="49">
        <f>IF(AND(CD24&gt;0,COUNTIF(CL22:CL25,CL24)&gt;1),CL24+RANK(CM24,CM22:CM25)-1,CL24)</f>
        <v>1</v>
      </c>
      <c r="CO24" s="49">
        <f t="shared" si="248"/>
        <v>1</v>
      </c>
      <c r="CP24" s="49" t="str">
        <f>IF(OR(CO24="",COUNTIF(CO22:CO25,CO24)=1),"",$BX24)</f>
        <v/>
      </c>
      <c r="CQ24" s="49">
        <f>IF(CO24="","",IF(COUNTIF(CO22:CO25,CO24)=1,CO24,CO24+RANK(CP24,CP22:CP25,0)-1))</f>
        <v>1</v>
      </c>
      <c r="CR24" s="49" t="str">
        <f>IF(OR(CQ24="",COUNTIF(CQ22:CQ25,CQ24)=1),"",$BV24)</f>
        <v/>
      </c>
      <c r="CS24" s="49">
        <f>IF(CO24="","",IF(COUNTIF(CQ22:CQ25,CQ24)=1,CQ24,CQ24+RANK(CR24,CR22:CR25,0)-1))</f>
        <v>1</v>
      </c>
      <c r="CT24" s="49" t="str">
        <f>IF(OR(CS24="",COUNTIF(CS22:CS25,CS24)=1),"",$BS24)</f>
        <v/>
      </c>
      <c r="CU24" s="49">
        <f>IF(CO24="","",IF(COUNTIF(CS22:CS25,CS24)=1,CS24,CS24+RANK(CT24,CT22:CT25,0)-1))</f>
        <v>1</v>
      </c>
      <c r="CV24" s="49">
        <f>IF(CD24&gt;0,BK20+RANK(CU24,CU22:CU25,1),)</f>
        <v>1</v>
      </c>
      <c r="CW24" s="14"/>
      <c r="CX24" s="14">
        <f t="shared" si="249"/>
        <v>0</v>
      </c>
      <c r="CY24" s="49">
        <f t="shared" si="250"/>
        <v>0</v>
      </c>
      <c r="CZ24" s="49">
        <f t="shared" si="251"/>
        <v>0</v>
      </c>
      <c r="DA24" s="49">
        <f t="shared" si="252"/>
        <v>0</v>
      </c>
      <c r="DB24" s="49">
        <f t="shared" si="253"/>
        <v>0</v>
      </c>
      <c r="DC24" s="49" t="str">
        <f t="shared" si="254"/>
        <v>C</v>
      </c>
      <c r="DD24" s="49">
        <f>IF(CX24&gt;0,RANK(DB24,DB22:DB25)+CE20,)</f>
        <v>0</v>
      </c>
      <c r="DE24" s="49">
        <f>IF(AND(CX24&gt;0,COUNTIF(DD22:DD25,DD24)&gt;1),SUMIFS($AG$4:$AG$108,$AD$4:$AD$108,$BR24,$K$4:$K$108,2)+SUMIFS($AI$4:$AI$108,$AF$4:$AF108,$BR24,$K$4:$K$108,2)-SUMIFS($AI$4:$AI$108,$AD$4:$AD$108,$BR24,$K$4:$K$108,2)-SUMIFS($AG$4:$AG$108,$AF$4:$AF$108,$BR24,$K$4:$K$108,2),)</f>
        <v>0</v>
      </c>
      <c r="DF24" s="49">
        <f>IF(AND(CX24&gt;0,COUNTIF(DD22:DD25,DD24)&gt;1),DD24+RANK(DE24,DE22:DE25)-1,DD24)</f>
        <v>0</v>
      </c>
      <c r="DG24" s="49">
        <f>IF(AND(CX24&gt;0,COUNTIF(DF22:DF25,DF24)&gt;1),SUMIFS($AG$4:$AG$108,$AD$4:$AD$108,$BR24,$K$4:$K$108,2)+SUMIFS($AI$4:$AI$108,$AF$4:$AF$108,$BR24,$K$4:$K$108,2),)</f>
        <v>0</v>
      </c>
      <c r="DH24" s="49">
        <f>IF(AND(CX24&gt;0,COUNTIF(DF22:DF25,DF24)&gt;1),DF24+RANK(DG24,DG22:DG25)-1,DF24)</f>
        <v>0</v>
      </c>
      <c r="DI24" s="49" t="str">
        <f t="shared" si="255"/>
        <v/>
      </c>
      <c r="DJ24" s="49" t="str">
        <f>IF(OR(DI24="",COUNTIF(DI22:DI25,DI24)=1),"",$BX24)</f>
        <v/>
      </c>
      <c r="DK24" s="49" t="str">
        <f>IF(DI24="","",IF(COUNTIF(DI22:DI25,DI24)=1,DI24,DI24+RANK(DJ24,DJ22:DJ25,0)-1))</f>
        <v/>
      </c>
      <c r="DL24" s="49" t="str">
        <f>IF(OR(DK24="",COUNTIF(DK22:DK25,DK24)=1),"",$BV24)</f>
        <v/>
      </c>
      <c r="DM24" s="49" t="str">
        <f>IF(DI24="","",IF(COUNTIF(DK22:DK25,DK24)=1,DK24,DK24+RANK(DL24,DL22:DL25,0)-1))</f>
        <v/>
      </c>
      <c r="DN24" s="49" t="str">
        <f>IF(OR(DM24="",COUNTIF(DM22:DM25,DM24)=1),"",$BS24)</f>
        <v/>
      </c>
      <c r="DO24" s="49" t="str">
        <f>IF(DI24="","",IF(COUNTIF(DM22:DM25,DM24)=1,DM24,DM24+RANK(DN24,DN22:DN25,0)-1))</f>
        <v/>
      </c>
      <c r="DP24" s="49">
        <f>IF(CX24&gt;0,CE20+RANK(DO24,DO22:DO25,1),)</f>
        <v>0</v>
      </c>
      <c r="DQ24" s="14"/>
      <c r="DR24" s="49">
        <f t="shared" si="256"/>
        <v>0</v>
      </c>
      <c r="DS24" s="49">
        <f t="shared" si="257"/>
        <v>0</v>
      </c>
      <c r="DT24" s="49">
        <f t="shared" si="258"/>
        <v>0</v>
      </c>
      <c r="DU24" s="49">
        <f t="shared" si="259"/>
        <v>0</v>
      </c>
      <c r="DV24" s="49">
        <f t="shared" si="260"/>
        <v>0</v>
      </c>
      <c r="DW24" s="49" t="str">
        <f t="shared" si="261"/>
        <v>C</v>
      </c>
      <c r="DX24" s="49">
        <f>IF(DR24&gt;0,RANK(DV24,DV22:DV25)+CE20+CY20,)</f>
        <v>0</v>
      </c>
      <c r="DY24" s="49">
        <f>IF(AND(DR24&gt;0,COUNTIF(DX22:DX25,DX24)&gt;1),SUMIFS($AG$4:$AG$108,$AD$4:$AD$108,$BR24,$K$4:$K$108,3)+SUMIFS($AI$4:$AI$108,$AF$4:$AF$108,$BR24,$K$4:$K$108,3)-SUMIFS($AI$4:$AI$108,$AD$4:$AD$108,$BR24,$K$4:$K$108,3)-SUMIFS($AG$4:$AG$108,$AF$4:$AF$108,$BR24,$K$4:$K$108,3),)</f>
        <v>0</v>
      </c>
      <c r="DZ24" s="49">
        <f>IF(AND(DR24&gt;0,COUNTIF(DX22:DX25,DX24)&gt;1),DX24+RANK(DY24,DY22:DY25)-1,DX24)</f>
        <v>0</v>
      </c>
      <c r="EA24" s="49">
        <f>IF(AND(DR24&gt;0,COUNTIF(DZ22:DZ25,DZ24)&gt;1),SUMIFS($AG$4:$AG$108,$AD$4:$AD$108,$BR24,$K$4:$K$108,3)+SUMIFS($AI$4:$AI$108,$AF$4:$AF$108,$BR24,$K$4:$K$108,3),)</f>
        <v>0</v>
      </c>
      <c r="EB24" s="49">
        <f>IF(AND(DR24&gt;0,COUNTIF(DZ22:DZ25,DZ24)&gt;1),DZ24+RANK(EA24,EA22:EA25)-1,DZ24)</f>
        <v>0</v>
      </c>
      <c r="EC24" s="49" t="str">
        <f t="shared" si="262"/>
        <v/>
      </c>
      <c r="ED24" s="49" t="str">
        <f>IF(OR(EC24="",COUNTIF(EC22:EC25,EC24)=1),"",$BX24)</f>
        <v/>
      </c>
      <c r="EE24" s="49" t="str">
        <f>IF(EC24="","",IF(COUNTIF(EC22:EC25,EC24)=1,EC24,EC24+RANK(ED24,ED22:ED25,0)-1))</f>
        <v/>
      </c>
      <c r="EF24" s="49" t="str">
        <f>IF(OR(EE24="",COUNTIF(EE22:EE25,EE24)=1),"",$BV24)</f>
        <v/>
      </c>
      <c r="EG24" s="49" t="str">
        <f>IF(EC24="","",IF(COUNTIF(EE22:EE25,EE24)=1,EE24,EE24+RANK(EF24,EF22:EF25,0)-1))</f>
        <v/>
      </c>
      <c r="EH24" s="49" t="str">
        <f>IF(OR(EG24="",COUNTIF(EG22:EG25,EG24)=1),"",$BS24)</f>
        <v/>
      </c>
      <c r="EI24" s="49" t="str">
        <f>IF(EC24="","",IF(COUNTIF(EG22:EG25,EG24)=1,EG24,EG24+RANK(EH24,EH22:EH25,0)-1))</f>
        <v/>
      </c>
      <c r="EJ24" s="49">
        <f>IF(DR24&gt;0,CE20+CY20+RANK(EI24,EI22:EI25,1),)</f>
        <v>0</v>
      </c>
      <c r="EK24" s="14"/>
      <c r="EL24" s="49">
        <f t="shared" si="263"/>
        <v>0</v>
      </c>
      <c r="EM24" s="49">
        <f t="shared" si="264"/>
        <v>0</v>
      </c>
      <c r="EN24" s="49">
        <f t="shared" si="265"/>
        <v>0</v>
      </c>
      <c r="EO24" s="49">
        <f t="shared" si="266"/>
        <v>0</v>
      </c>
      <c r="EP24" s="49">
        <f t="shared" si="267"/>
        <v>0</v>
      </c>
      <c r="EQ24" s="49" t="str">
        <f t="shared" si="268"/>
        <v>C</v>
      </c>
      <c r="ER24" s="49">
        <f>IF(EL24&gt;0,RANK(EP24,EP22:EP25)+CE20+CY20+DS20,)</f>
        <v>0</v>
      </c>
      <c r="ES24" s="49">
        <f>IF(AND(EL24&gt;0,COUNTIF(ER22:ER25,ER24)&gt;1),SUMIFS($AG$4:$AG$108,$AD$4:$AD$108,$BR24,$K$4:$K$108,4)+SUMIFS($AI$4:$AI$108,$AF$4:$AF$108,$BR24,$K$4:$K$108,4)-SUMIFS($AI$4:$AI$108,$AD$4:$AD$108,$BR24,$K$4:$K$108,4)-SUMIFS($AG$4:$AG$108,$AF$4:$AF$108,$BR24,$K$4:$K$108,4),)</f>
        <v>0</v>
      </c>
      <c r="ET24" s="49">
        <f>IF(AND(EL24&gt;0,COUNTIF(ER22:ER25,ER24)&gt;1),ER24+RANK(ES24,ES22:ES25)-1,ER24)</f>
        <v>0</v>
      </c>
      <c r="EU24" s="49">
        <f t="shared" si="269"/>
        <v>0</v>
      </c>
      <c r="EV24" s="49">
        <f>IF(AND(EL24&gt;0,COUNTIF(ET22:ET25,ET24)&gt;1),ET24+RANK(EU24,EU22:EU25)-1,ET24)</f>
        <v>0</v>
      </c>
      <c r="EW24" s="49" t="str">
        <f t="shared" si="270"/>
        <v/>
      </c>
      <c r="EX24" s="49" t="str">
        <f>IF(OR(EW24="",COUNTIF(EW22:EW25,EW24)=1),"",$BX24)</f>
        <v/>
      </c>
      <c r="EY24" s="49" t="str">
        <f>IF(EW24="","",IF(COUNTIF(EW22:EW25,EW24)=1,EW24,EW24+RANK(EX24,EX22:EX25,0)-1))</f>
        <v/>
      </c>
      <c r="EZ24" s="49" t="str">
        <f>IF(OR(EY24="",COUNTIF(EY22:EY25,EY24)=1),"",$BV24)</f>
        <v/>
      </c>
      <c r="FA24" s="49" t="str">
        <f>IF(EW24="","",IF(COUNTIF(EY22:EY25,EY24)=1,EY24,EY24+RANK(EZ24,EZ22:EZ25,0)-1))</f>
        <v/>
      </c>
      <c r="FB24" s="49" t="str">
        <f>IF(OR(FA24="",COUNTIF(FA22:FA25,FA24)=1),"",$BS24)</f>
        <v/>
      </c>
      <c r="FC24" s="49" t="str">
        <f>IF(EW24="","",IF(COUNTIF(FA22:FA25,FA24)=1,FA24,FA24+RANK(FB24,FB22:FB25,0)-1))</f>
        <v/>
      </c>
      <c r="FD24" s="49">
        <f>IF(EL24&gt;0,CE20+CY20+DS20+RANK(FC24,FC22:FC25,1),)</f>
        <v>0</v>
      </c>
      <c r="FE24" s="14"/>
      <c r="FF24" s="49">
        <f>IFERROR(VLOOKUP(FH24,CD21:CV25,19,FALSE),IFERROR(VLOOKUP(FH24,CX21:DP25,19,FALSE),IFERROR(VLOOKUP(FH24,DR21:EJ25,19,FALSE),VLOOKUP(FH24,EL21:FD25,19,FALSE))))</f>
        <v>1</v>
      </c>
      <c r="FG24" s="49">
        <f>RANK(FF24,FF22:FF25,1)+COUNTIF(FF22:FF24,FF24)-1</f>
        <v>1</v>
      </c>
      <c r="FH24" s="14" t="str">
        <f t="shared" si="271"/>
        <v>Haiti</v>
      </c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4">
        <v>22</v>
      </c>
      <c r="FY24" s="44" t="str">
        <f t="shared" si="79"/>
        <v>CGJDHFLK</v>
      </c>
      <c r="FZ24" s="44" t="s">
        <v>163</v>
      </c>
      <c r="GA24" s="44" t="s">
        <v>149</v>
      </c>
      <c r="GB24" s="44" t="s">
        <v>159</v>
      </c>
      <c r="GC24" s="44" t="s">
        <v>147</v>
      </c>
      <c r="GD24" s="44" t="s">
        <v>160</v>
      </c>
      <c r="GE24" s="44" t="s">
        <v>109</v>
      </c>
      <c r="GF24" s="44" t="s">
        <v>152</v>
      </c>
      <c r="GG24" s="44" t="s">
        <v>151</v>
      </c>
      <c r="GH24" s="100" t="str">
        <f t="shared" ref="GH24:GO24" si="276">VLOOKUP(FZ24,$FK$3:$FL$15,2,FALSE)</f>
        <v>Marocko</v>
      </c>
      <c r="GI24" s="100" t="str">
        <f t="shared" si="276"/>
        <v>Iran</v>
      </c>
      <c r="GJ24" s="100" t="str">
        <f t="shared" si="276"/>
        <v>Argentina</v>
      </c>
      <c r="GK24" s="100" t="str">
        <f t="shared" si="276"/>
        <v>USA</v>
      </c>
      <c r="GL24" s="100" t="str">
        <f t="shared" si="276"/>
        <v>Uruguay</v>
      </c>
      <c r="GM24" s="100" t="str">
        <f t="shared" si="276"/>
        <v>Sverige</v>
      </c>
      <c r="GN24" s="100" t="str">
        <f t="shared" si="276"/>
        <v>England</v>
      </c>
      <c r="GO24" s="100" t="str">
        <f t="shared" si="276"/>
        <v>Portugal</v>
      </c>
      <c r="GP24" s="42" t="str">
        <f t="shared" si="81"/>
        <v/>
      </c>
      <c r="GQ24" s="42"/>
      <c r="GR24" s="42"/>
      <c r="GS24" s="42"/>
      <c r="GT24" s="42"/>
      <c r="GU24" s="42"/>
      <c r="GV24" s="44"/>
      <c r="GW24" s="42"/>
      <c r="GX24" s="85">
        <v>21</v>
      </c>
      <c r="GY24" s="96"/>
      <c r="GZ24" s="96"/>
      <c r="HA24" s="85"/>
      <c r="HB24" s="42"/>
      <c r="HC24" s="42"/>
      <c r="HD24" s="42"/>
      <c r="HE24" s="42"/>
    </row>
    <row r="25" spans="1:213" ht="14.25" customHeight="1" x14ac:dyDescent="0.35">
      <c r="A25" s="42"/>
      <c r="B25" s="85">
        <v>29</v>
      </c>
      <c r="C25" s="86">
        <v>46193</v>
      </c>
      <c r="D25" s="87" t="s">
        <v>171</v>
      </c>
      <c r="E25" s="88" t="s">
        <v>157</v>
      </c>
      <c r="F25" s="89" t="s">
        <v>173</v>
      </c>
      <c r="G25" s="90">
        <v>4</v>
      </c>
      <c r="H25" s="85" t="s">
        <v>157</v>
      </c>
      <c r="I25" s="90">
        <v>4</v>
      </c>
      <c r="J25" s="85" t="str">
        <f t="shared" si="191"/>
        <v>X</v>
      </c>
      <c r="K25" s="49" t="str">
        <f t="shared" si="192"/>
        <v>-</v>
      </c>
      <c r="L25" s="44">
        <v>4</v>
      </c>
      <c r="M25" s="113" t="str">
        <f>VLOOKUP(L25,FG22:FH25,2,FALSE)</f>
        <v>Brasilien</v>
      </c>
      <c r="N25" s="114">
        <f t="shared" si="193"/>
        <v>0</v>
      </c>
      <c r="O25" s="114">
        <f t="shared" si="194"/>
        <v>2</v>
      </c>
      <c r="P25" s="114">
        <f t="shared" si="195"/>
        <v>1</v>
      </c>
      <c r="Q25" s="114">
        <f t="shared" si="196"/>
        <v>11</v>
      </c>
      <c r="R25" s="114">
        <f t="shared" si="197"/>
        <v>13</v>
      </c>
      <c r="S25" s="114">
        <f t="shared" si="198"/>
        <v>-2</v>
      </c>
      <c r="T25" s="106">
        <f t="shared" si="199"/>
        <v>2</v>
      </c>
      <c r="U25" s="42"/>
      <c r="V25" s="42"/>
      <c r="W25" s="42"/>
      <c r="X25" s="42"/>
      <c r="Y25" s="42"/>
      <c r="Z25" s="42"/>
      <c r="AA25" s="127"/>
      <c r="AB25" s="42"/>
      <c r="AC25" s="98">
        <f t="shared" ref="AC25:AF25" si="277">C25</f>
        <v>46193</v>
      </c>
      <c r="AD25" s="98" t="str">
        <f t="shared" si="277"/>
        <v>Brasilien</v>
      </c>
      <c r="AE25" s="98" t="str">
        <f t="shared" si="277"/>
        <v>-</v>
      </c>
      <c r="AF25" s="98" t="str">
        <f t="shared" si="277"/>
        <v>Haiti</v>
      </c>
      <c r="AG25" s="90">
        <f t="shared" si="201"/>
        <v>4</v>
      </c>
      <c r="AH25" s="85" t="str">
        <f t="shared" si="202"/>
        <v>-</v>
      </c>
      <c r="AI25" s="90">
        <f t="shared" si="203"/>
        <v>4</v>
      </c>
      <c r="AJ25" s="85" t="str">
        <f t="shared" si="204"/>
        <v>X</v>
      </c>
      <c r="AK25" s="91"/>
      <c r="AL25" s="49">
        <f t="shared" si="205"/>
        <v>0</v>
      </c>
      <c r="AM25" s="49">
        <f t="shared" si="206"/>
        <v>0</v>
      </c>
      <c r="AN25" s="49">
        <f t="shared" si="207"/>
        <v>1</v>
      </c>
      <c r="AO25" s="49">
        <f t="shared" si="208"/>
        <v>1</v>
      </c>
      <c r="AP25" s="49">
        <f t="shared" si="209"/>
        <v>0</v>
      </c>
      <c r="AQ25" s="49">
        <f t="shared" si="210"/>
        <v>0</v>
      </c>
      <c r="AR25" s="49">
        <f t="shared" si="211"/>
        <v>0</v>
      </c>
      <c r="AS25" s="49">
        <f t="shared" si="212"/>
        <v>0</v>
      </c>
      <c r="AT25" s="49">
        <f t="shared" si="213"/>
        <v>0</v>
      </c>
      <c r="AU25" s="49">
        <f t="shared" si="214"/>
        <v>0</v>
      </c>
      <c r="AV25" s="49">
        <f t="shared" si="215"/>
        <v>0</v>
      </c>
      <c r="AW25" s="49">
        <f t="shared" si="216"/>
        <v>0</v>
      </c>
      <c r="AX25" s="49">
        <f t="shared" si="217"/>
        <v>0</v>
      </c>
      <c r="AY25" s="49">
        <f t="shared" si="218"/>
        <v>0</v>
      </c>
      <c r="AZ25" s="49">
        <f t="shared" si="219"/>
        <v>0</v>
      </c>
      <c r="BA25" s="49">
        <f t="shared" si="220"/>
        <v>0</v>
      </c>
      <c r="BB25" s="49">
        <f t="shared" si="221"/>
        <v>0</v>
      </c>
      <c r="BC25" s="49">
        <f t="shared" si="222"/>
        <v>0</v>
      </c>
      <c r="BD25" s="49">
        <f t="shared" si="223"/>
        <v>0</v>
      </c>
      <c r="BE25" s="49">
        <f t="shared" si="224"/>
        <v>0</v>
      </c>
      <c r="BF25" s="49">
        <f t="shared" si="225"/>
        <v>0</v>
      </c>
      <c r="BG25" s="49">
        <f t="shared" si="226"/>
        <v>0</v>
      </c>
      <c r="BH25" s="49">
        <f t="shared" si="227"/>
        <v>0</v>
      </c>
      <c r="BI25" s="49">
        <f t="shared" si="228"/>
        <v>0</v>
      </c>
      <c r="BJ25" s="49">
        <f t="shared" si="229"/>
        <v>0</v>
      </c>
      <c r="BK25" s="49">
        <f t="shared" si="230"/>
        <v>0</v>
      </c>
      <c r="BL25" s="49">
        <f t="shared" si="231"/>
        <v>0</v>
      </c>
      <c r="BM25" s="49">
        <f t="shared" si="232"/>
        <v>0</v>
      </c>
      <c r="BN25" s="49">
        <f t="shared" si="233"/>
        <v>0</v>
      </c>
      <c r="BO25" s="49">
        <f t="shared" si="234"/>
        <v>0</v>
      </c>
      <c r="BP25" s="14"/>
      <c r="BQ25" s="14"/>
      <c r="BR25" s="115" t="s">
        <v>174</v>
      </c>
      <c r="BS25" s="49">
        <f t="shared" si="235"/>
        <v>1</v>
      </c>
      <c r="BT25" s="49">
        <f t="shared" si="236"/>
        <v>1</v>
      </c>
      <c r="BU25" s="49">
        <f t="shared" si="237"/>
        <v>1</v>
      </c>
      <c r="BV25" s="49">
        <f t="shared" si="238"/>
        <v>9</v>
      </c>
      <c r="BW25" s="49">
        <f t="shared" si="239"/>
        <v>8</v>
      </c>
      <c r="BX25" s="49">
        <f t="shared" si="240"/>
        <v>1</v>
      </c>
      <c r="BY25" s="49">
        <f t="shared" si="241"/>
        <v>4</v>
      </c>
      <c r="BZ25" s="116" t="s">
        <v>163</v>
      </c>
      <c r="CA25" s="99">
        <f>RANK(BY25,BY22:BY25)</f>
        <v>2</v>
      </c>
      <c r="CB25" s="49">
        <f>SUMPRODUCT((BY22:BY25=BY25)*(BX22:BX25&gt;BX25))</f>
        <v>0</v>
      </c>
      <c r="CC25" s="14"/>
      <c r="CD25" s="115">
        <f t="shared" si="242"/>
        <v>0</v>
      </c>
      <c r="CE25" s="49">
        <f t="shared" si="243"/>
        <v>0</v>
      </c>
      <c r="CF25" s="49">
        <f t="shared" si="244"/>
        <v>0</v>
      </c>
      <c r="CG25" s="49">
        <f t="shared" si="245"/>
        <v>0</v>
      </c>
      <c r="CH25" s="49">
        <f t="shared" si="246"/>
        <v>0</v>
      </c>
      <c r="CI25" s="49" t="str">
        <f t="shared" si="247"/>
        <v>C</v>
      </c>
      <c r="CJ25" s="49">
        <f>IF(CD25&gt;0,RANK(CH25,CH22:CH25),)</f>
        <v>0</v>
      </c>
      <c r="CK25" s="49">
        <f>IF(AND(CD25&gt;0,COUNTIF(CJ22:CJ25,CJ25)&gt;1),SUMIFS($AG$4:$AG$108,$AD$4:$AD$108,$BR25,$K$4:$K$108,1)+SUMIFS($AI$4:$AI$108,$AF$4:$AF$108,$BR25,$K$4:$K$108,1)-SUMIFS($AI$4:$AI$108,$AD$4:$AD$108,$BR25,$K$4:$K$108,1)-SUMIFS($AG$4:$AG$108,$AF$4:$AF$108,$BR25,$K$4:$K$108,1),)</f>
        <v>0</v>
      </c>
      <c r="CL25" s="49">
        <f>IF(AND(CD25&gt;0,COUNTIF(CJ22:CJ25,CJ25)&gt;1),CJ25+RANK(CK25,CK22:CK25)-1,CJ25)</f>
        <v>0</v>
      </c>
      <c r="CM25" s="49">
        <f>IF(AND(CD25&gt;0,COUNTIF(CL22:CL25,CL25)&gt;1),SUMIFS($AG$4:$AG$108,$AD$4:$AD$108,$BR25,$K$4:$K$108,1)+SUMIFS($AI$4:$AI$108,$AF$4:$AF$108,$BR25,$K$4:$K$108,1),)</f>
        <v>0</v>
      </c>
      <c r="CN25" s="49">
        <f>IF(AND(CD25&gt;0,COUNTIF(CL22:CL25,CL25)&gt;1),CL25+RANK(CM25,CM22:CM25)-1,CL25)</f>
        <v>0</v>
      </c>
      <c r="CO25" s="49" t="str">
        <f t="shared" si="248"/>
        <v/>
      </c>
      <c r="CP25" s="49" t="str">
        <f>IF(OR(CO25="",COUNTIF(CO22:CO25,CO25)=1),"",$BX25)</f>
        <v/>
      </c>
      <c r="CQ25" s="49" t="str">
        <f>IF(CO25="","",IF(COUNTIF(CO22:CO25,CO25)=1,CO25,CO25+RANK(CP25,CP22:CP25,0)-1))</f>
        <v/>
      </c>
      <c r="CR25" s="49" t="str">
        <f>IF(OR(CQ25="",COUNTIF(CQ22:CQ25,CQ25)=1),"",$BV25)</f>
        <v/>
      </c>
      <c r="CS25" s="49" t="str">
        <f>IF(CO25="","",IF(COUNTIF(CQ22:CQ25,CQ25)=1,CQ25,CQ25+RANK(CR25,CR22:CR25,0)-1))</f>
        <v/>
      </c>
      <c r="CT25" s="49" t="str">
        <f>IF(OR(CS25="",COUNTIF(CS22:CS25,CS25)=1),"",$BS25)</f>
        <v/>
      </c>
      <c r="CU25" s="49" t="str">
        <f>IF(CO25="","",IF(COUNTIF(CS22:CS25,CS25)=1,CS25,CS25+RANK(CT25,CT22:CT25,0)-1))</f>
        <v/>
      </c>
      <c r="CV25" s="49">
        <f>IF(CD25&gt;0,BK20+RANK(CU25,CU22:CU25,1),)</f>
        <v>0</v>
      </c>
      <c r="CW25" s="14"/>
      <c r="CX25" s="115" t="str">
        <f t="shared" si="249"/>
        <v>Skottland</v>
      </c>
      <c r="CY25" s="49">
        <f t="shared" si="250"/>
        <v>1</v>
      </c>
      <c r="CZ25" s="49">
        <f t="shared" si="251"/>
        <v>0</v>
      </c>
      <c r="DA25" s="49">
        <f t="shared" si="252"/>
        <v>0</v>
      </c>
      <c r="DB25" s="49">
        <f t="shared" si="253"/>
        <v>3</v>
      </c>
      <c r="DC25" s="49" t="str">
        <f t="shared" si="254"/>
        <v>C</v>
      </c>
      <c r="DD25" s="49">
        <f>IF(CX25&gt;0,RANK(DB25,DB22:DB25)+CE20,)</f>
        <v>2</v>
      </c>
      <c r="DE25" s="49">
        <f>IF(AND(CX25&gt;0,COUNTIF(DD22:DD25,DD25)&gt;1),SUMIFS($AG$4:$AG$108,$AD$4:$AD$108,$BR25,$K$4:$K$108,2)+SUMIFS($AI$4:$AI$108,$AF$4:$AF108,$BR25,$K$4:$K$108,2)-SUMIFS($AI$4:$AI$108,$AD$4:$AD$108,$BR25,$K$4:$K$108,2)-SUMIFS($AG$4:$AG$108,$AF$4:$AF$108,$BR25,$K$4:$K$108,2),)</f>
        <v>0</v>
      </c>
      <c r="DF25" s="49">
        <f>IF(AND(CX25&gt;0,COUNTIF(DD22:DD25,DD25)&gt;1),DD25+RANK(DE25,DE22:DE25)-1,DD25)</f>
        <v>2</v>
      </c>
      <c r="DG25" s="49">
        <f>IF(AND(CX25&gt;0,COUNTIF(DF22:DF25,DF25)&gt;1),SUMIFS($AG$4:$AG$108,$AD$4:$AD$108,$BR25,$K$4:$K$108,2)+SUMIFS($AI$4:$AI$108,$AF$4:$AF$108,$BR25,$K$4:$K$108,2),)</f>
        <v>0</v>
      </c>
      <c r="DH25" s="49">
        <f>IF(AND(CX25&gt;0,COUNTIF(DF22:DF25,DF25)&gt;1),DF25+RANK(DG25,DG22:DG25)-1,DF25)</f>
        <v>2</v>
      </c>
      <c r="DI25" s="49">
        <f t="shared" si="255"/>
        <v>2</v>
      </c>
      <c r="DJ25" s="49" t="str">
        <f>IF(OR(DI25="",COUNTIF(DI22:DI25,DI25)=1),"",$BX25)</f>
        <v/>
      </c>
      <c r="DK25" s="49">
        <f>IF(DI25="","",IF(COUNTIF(DI22:DI25,DI25)=1,DI25,DI25+RANK(DJ25,DJ22:DJ25,0)-1))</f>
        <v>2</v>
      </c>
      <c r="DL25" s="49" t="str">
        <f>IF(OR(DK25="",COUNTIF(DK22:DK25,DK25)=1),"",$BV25)</f>
        <v/>
      </c>
      <c r="DM25" s="49">
        <f>IF(DI25="","",IF(COUNTIF(DK22:DK25,DK25)=1,DK25,DK25+RANK(DL25,DL22:DL25,0)-1))</f>
        <v>2</v>
      </c>
      <c r="DN25" s="49" t="str">
        <f>IF(OR(DM25="",COUNTIF(DM22:DM25,DM25)=1),"",$BS25)</f>
        <v/>
      </c>
      <c r="DO25" s="49">
        <f>IF(DI25="","",IF(COUNTIF(DM22:DM25,DM25)=1,DM25,DM25+RANK(DN25,DN22:DN25,0)-1))</f>
        <v>2</v>
      </c>
      <c r="DP25" s="49">
        <f>IF(CX25&gt;0,CE20+RANK(DO25,DO22:DO25,1),)</f>
        <v>2</v>
      </c>
      <c r="DQ25" s="14"/>
      <c r="DR25" s="116">
        <f t="shared" si="256"/>
        <v>0</v>
      </c>
      <c r="DS25" s="49">
        <f t="shared" si="257"/>
        <v>0</v>
      </c>
      <c r="DT25" s="49">
        <f t="shared" si="258"/>
        <v>0</v>
      </c>
      <c r="DU25" s="49">
        <f t="shared" si="259"/>
        <v>0</v>
      </c>
      <c r="DV25" s="49">
        <f t="shared" si="260"/>
        <v>0</v>
      </c>
      <c r="DW25" s="49" t="str">
        <f t="shared" si="261"/>
        <v>C</v>
      </c>
      <c r="DX25" s="49">
        <f>IF(DR25&gt;0,RANK(DV25,DV22:DV25)+CE20+CY20,)</f>
        <v>0</v>
      </c>
      <c r="DY25" s="49">
        <f>IF(AND(DR25&gt;0,COUNTIF(DX22:DX25,DX25)&gt;1),SUMIFS($AG$4:$AG$108,$AD$4:$AD$108,$BR25,$K$4:$K$108,3)+SUMIFS($AI$4:$AI$108,$AF$4:$AF$108,$BR25,$K$4:$K$108,3)-SUMIFS($AI$4:$AI$108,$AD$4:$AD$108,$BR25,$K$4:$K$108,3)-SUMIFS($AG$4:$AG$108,$AF$4:$AF$108,$BR25,$K$4:$K$108,3),)</f>
        <v>0</v>
      </c>
      <c r="DZ25" s="49">
        <f>IF(AND(DR25&gt;0,COUNTIF(DX22:DX25,DX25)&gt;1),DX25+RANK(DY25,DY22:DY25)-1,DX25)</f>
        <v>0</v>
      </c>
      <c r="EA25" s="49">
        <f>IF(AND(DR25&gt;0,COUNTIF(DZ22:DZ25,DZ25)&gt;1),SUMIFS($AG$4:$AG$108,$AD$4:$AD$108,$BR25,$K$4:$K$108,3)+SUMIFS($AI$4:$AI$108,$AF$4:$AF$108,$BR25,$K$4:$K$108,3),)</f>
        <v>0</v>
      </c>
      <c r="EB25" s="49">
        <f>IF(AND(DR25&gt;0,COUNTIF(DZ22:DZ25,DZ25)&gt;1),DZ25+RANK(EA25,EA22:EA25)-1,DZ25)</f>
        <v>0</v>
      </c>
      <c r="EC25" s="49" t="str">
        <f t="shared" si="262"/>
        <v/>
      </c>
      <c r="ED25" s="49" t="str">
        <f>IF(OR(EC25="",COUNTIF(EC22:EC25,EC25)=1),"",$BX25)</f>
        <v/>
      </c>
      <c r="EE25" s="49" t="str">
        <f>IF(EC25="","",IF(COUNTIF(EC22:EC25,EC25)=1,EC25,EC25+RANK(ED25,ED22:ED25,0)-1))</f>
        <v/>
      </c>
      <c r="EF25" s="49" t="str">
        <f>IF(OR(EE25="",COUNTIF(EE22:EE25,EE25)=1),"",$BV25)</f>
        <v/>
      </c>
      <c r="EG25" s="49" t="str">
        <f>IF(EC25="","",IF(COUNTIF(EE22:EE25,EE25)=1,EE25,EE25+RANK(EF25,EF22:EF25,0)-1))</f>
        <v/>
      </c>
      <c r="EH25" s="49" t="str">
        <f>IF(OR(EG25="",COUNTIF(EG22:EG25,EG25)=1),"",$BS25)</f>
        <v/>
      </c>
      <c r="EI25" s="49" t="str">
        <f>IF(EC25="","",IF(COUNTIF(EG22:EG25,EG25)=1,EG25,EG25+RANK(EH25,EH22:EH25,0)-1))</f>
        <v/>
      </c>
      <c r="EJ25" s="49">
        <f>IF(DR25&gt;0,CE20+CY20+RANK(EI25,EI22:EI25,1),)</f>
        <v>0</v>
      </c>
      <c r="EK25" s="14"/>
      <c r="EL25" s="49">
        <f t="shared" si="263"/>
        <v>0</v>
      </c>
      <c r="EM25" s="49">
        <f t="shared" si="264"/>
        <v>0</v>
      </c>
      <c r="EN25" s="49">
        <f t="shared" si="265"/>
        <v>0</v>
      </c>
      <c r="EO25" s="49">
        <f t="shared" si="266"/>
        <v>0</v>
      </c>
      <c r="EP25" s="49">
        <f t="shared" si="267"/>
        <v>0</v>
      </c>
      <c r="EQ25" s="49" t="str">
        <f t="shared" si="268"/>
        <v>C</v>
      </c>
      <c r="ER25" s="49">
        <f>IF(EL25&gt;0,RANK(EP25,EP22:EP25)+CE20+CY20+DS20,)</f>
        <v>0</v>
      </c>
      <c r="ES25" s="49">
        <f>IF(AND(EL25&gt;0,COUNTIF(ER22:ER25,ER25)&gt;1),SUMIFS($AG$4:$AG$108,$AD$4:$AD$108,$BR25,$K$4:$K$108,4)+SUMIFS($AI$4:$AI$108,$AF$4:$AF$108,$BR25,$K$4:$K$108,4)-SUMIFS($AI$4:$AI$108,$AD$4:$AD$108,$BR25,$K$4:$K$108,4)-SUMIFS($AG$4:$AG$108,$AF$4:$AF$108,$BR25,$K$4:$K$108,4),)</f>
        <v>0</v>
      </c>
      <c r="ET25" s="49">
        <f>IF(AND(EL25&gt;0,COUNTIF(ER22:ER25,ER25)&gt;1),ER25+RANK(ES25,ES22:ES25)-1,ER25)</f>
        <v>0</v>
      </c>
      <c r="EU25" s="49">
        <f t="shared" si="269"/>
        <v>0</v>
      </c>
      <c r="EV25" s="49">
        <f>IF(AND(EL25&gt;0,COUNTIF(ET22:ET25,ET25)&gt;1),ET25+RANK(EU25,EU22:EU25)-1,ET25)</f>
        <v>0</v>
      </c>
      <c r="EW25" s="49" t="str">
        <f t="shared" si="270"/>
        <v/>
      </c>
      <c r="EX25" s="49" t="str">
        <f>IF(OR(EW25="",COUNTIF(EW22:EW25,EW25)=1),"",$BX25)</f>
        <v/>
      </c>
      <c r="EY25" s="49" t="str">
        <f>IF(EW25="","",IF(COUNTIF(EW22:EW25,EW25)=1,EW25,EW25+RANK(EX25,EX22:EX25,0)-1))</f>
        <v/>
      </c>
      <c r="EZ25" s="49" t="str">
        <f>IF(OR(EY25="",COUNTIF(EY22:EY25,EY25)=1),"",$BV25)</f>
        <v/>
      </c>
      <c r="FA25" s="49" t="str">
        <f>IF(EW25="","",IF(COUNTIF(EY22:EY25,EY25)=1,EY25,EY25+RANK(EZ25,EZ22:EZ25,0)-1))</f>
        <v/>
      </c>
      <c r="FB25" s="49" t="str">
        <f>IF(OR(FA25="",COUNTIF(FA22:FA25,FA25)=1),"",$BS25)</f>
        <v/>
      </c>
      <c r="FC25" s="49" t="str">
        <f>IF(EW25="","",IF(COUNTIF(FA22:FA25,FA25)=1,FA25,FA25+RANK(FB25,FB22:FB25,0)-1))</f>
        <v/>
      </c>
      <c r="FD25" s="49">
        <f>IF(EL25&gt;0,CE20+CY20+DS20+RANK(FC25,FC22:FC25,1),)</f>
        <v>0</v>
      </c>
      <c r="FE25" s="14"/>
      <c r="FF25" s="49">
        <f>IFERROR(VLOOKUP(FH25,CD21:CV25,19,FALSE),IFERROR(VLOOKUP(FH25,CX21:DP25,19,FALSE),IFERROR(VLOOKUP(FH25,DR21:EJ25,19,FALSE),VLOOKUP(FH25,EL21:FD25,19,FALSE))))</f>
        <v>2</v>
      </c>
      <c r="FG25" s="49">
        <f>RANK(FF25,FF22:FF25,1)+COUNTIF(FF22:FF25,FF25)-1</f>
        <v>2</v>
      </c>
      <c r="FH25" s="14" t="str">
        <f t="shared" si="271"/>
        <v>Skottland</v>
      </c>
      <c r="FI25" s="42"/>
      <c r="FJ25" s="42"/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4">
        <v>23</v>
      </c>
      <c r="FY25" s="44" t="str">
        <f t="shared" si="79"/>
        <v>CGIDHFLK</v>
      </c>
      <c r="FZ25" s="44" t="s">
        <v>163</v>
      </c>
      <c r="GA25" s="44" t="s">
        <v>149</v>
      </c>
      <c r="GB25" s="44" t="s">
        <v>150</v>
      </c>
      <c r="GC25" s="44" t="s">
        <v>147</v>
      </c>
      <c r="GD25" s="44" t="s">
        <v>160</v>
      </c>
      <c r="GE25" s="44" t="s">
        <v>109</v>
      </c>
      <c r="GF25" s="44" t="s">
        <v>152</v>
      </c>
      <c r="GG25" s="44" t="s">
        <v>151</v>
      </c>
      <c r="GH25" s="100" t="str">
        <f t="shared" ref="GH25:GO25" si="278">VLOOKUP(FZ25,$FK$3:$FL$15,2,FALSE)</f>
        <v>Marocko</v>
      </c>
      <c r="GI25" s="100" t="str">
        <f t="shared" si="278"/>
        <v>Iran</v>
      </c>
      <c r="GJ25" s="100" t="str">
        <f t="shared" si="278"/>
        <v>Senegal</v>
      </c>
      <c r="GK25" s="100" t="str">
        <f t="shared" si="278"/>
        <v>USA</v>
      </c>
      <c r="GL25" s="100" t="str">
        <f t="shared" si="278"/>
        <v>Uruguay</v>
      </c>
      <c r="GM25" s="100" t="str">
        <f t="shared" si="278"/>
        <v>Sverige</v>
      </c>
      <c r="GN25" s="100" t="str">
        <f t="shared" si="278"/>
        <v>England</v>
      </c>
      <c r="GO25" s="100" t="str">
        <f t="shared" si="278"/>
        <v>Portugal</v>
      </c>
      <c r="GP25" s="42" t="str">
        <f t="shared" si="81"/>
        <v/>
      </c>
      <c r="GQ25" s="42"/>
      <c r="GR25" s="42"/>
      <c r="GS25" s="42"/>
      <c r="GT25" s="42"/>
      <c r="GU25" s="42"/>
      <c r="GV25" s="44"/>
      <c r="GW25" s="42"/>
      <c r="GX25" s="85">
        <v>22</v>
      </c>
      <c r="GY25" s="96"/>
      <c r="GZ25" s="96"/>
      <c r="HA25" s="85"/>
      <c r="HB25" s="42"/>
      <c r="HC25" s="42"/>
      <c r="HD25" s="42"/>
      <c r="HE25" s="42"/>
    </row>
    <row r="26" spans="1:213" ht="14.25" customHeight="1" x14ac:dyDescent="0.35">
      <c r="A26" s="42"/>
      <c r="B26" s="85">
        <v>49</v>
      </c>
      <c r="C26" s="86">
        <v>46198</v>
      </c>
      <c r="D26" s="87" t="s">
        <v>174</v>
      </c>
      <c r="E26" s="88" t="s">
        <v>157</v>
      </c>
      <c r="F26" s="89" t="s">
        <v>171</v>
      </c>
      <c r="G26" s="90">
        <v>4</v>
      </c>
      <c r="H26" s="85" t="s">
        <v>157</v>
      </c>
      <c r="I26" s="90">
        <v>4</v>
      </c>
      <c r="J26" s="85" t="str">
        <f t="shared" si="191"/>
        <v>X</v>
      </c>
      <c r="K26" s="49" t="str">
        <f t="shared" si="192"/>
        <v>-</v>
      </c>
      <c r="L26" s="44"/>
      <c r="M26" s="102" t="str">
        <f>IF(COUNTBLANK(G22:G27)+COUNTBLANK(I22:I27)=0,"Resultat OK","Fyll i resultat")</f>
        <v>Resultat OK</v>
      </c>
      <c r="N26" s="102"/>
      <c r="O26" s="102"/>
      <c r="P26" s="102"/>
      <c r="Q26" s="102"/>
      <c r="R26" s="102"/>
      <c r="S26" s="102"/>
      <c r="T26" s="44"/>
      <c r="U26" s="42"/>
      <c r="V26" s="42"/>
      <c r="X26" s="42"/>
      <c r="Y26" s="42"/>
      <c r="Z26" s="42"/>
      <c r="AA26" s="127"/>
      <c r="AB26" s="42"/>
      <c r="AC26" s="98">
        <f t="shared" ref="AC26:AF26" si="279">C26</f>
        <v>46198</v>
      </c>
      <c r="AD26" s="98" t="str">
        <f t="shared" si="279"/>
        <v>Skottland</v>
      </c>
      <c r="AE26" s="98" t="str">
        <f t="shared" si="279"/>
        <v>-</v>
      </c>
      <c r="AF26" s="98" t="str">
        <f t="shared" si="279"/>
        <v>Brasilien</v>
      </c>
      <c r="AG26" s="90">
        <f t="shared" si="201"/>
        <v>4</v>
      </c>
      <c r="AH26" s="85" t="str">
        <f t="shared" si="202"/>
        <v>-</v>
      </c>
      <c r="AI26" s="90">
        <f t="shared" si="203"/>
        <v>4</v>
      </c>
      <c r="AJ26" s="85" t="str">
        <f t="shared" si="204"/>
        <v>X</v>
      </c>
      <c r="AK26" s="91"/>
      <c r="AL26" s="49">
        <f t="shared" si="205"/>
        <v>0</v>
      </c>
      <c r="AM26" s="49">
        <f t="shared" si="206"/>
        <v>0</v>
      </c>
      <c r="AN26" s="49">
        <f t="shared" si="207"/>
        <v>1</v>
      </c>
      <c r="AO26" s="49">
        <f t="shared" si="208"/>
        <v>1</v>
      </c>
      <c r="AP26" s="49">
        <f t="shared" si="209"/>
        <v>0</v>
      </c>
      <c r="AQ26" s="49">
        <f t="shared" si="210"/>
        <v>0</v>
      </c>
      <c r="AR26" s="49">
        <f t="shared" si="211"/>
        <v>0</v>
      </c>
      <c r="AS26" s="49">
        <f t="shared" si="212"/>
        <v>0</v>
      </c>
      <c r="AT26" s="49">
        <f t="shared" si="213"/>
        <v>0</v>
      </c>
      <c r="AU26" s="49">
        <f t="shared" si="214"/>
        <v>0</v>
      </c>
      <c r="AV26" s="49">
        <f t="shared" si="215"/>
        <v>0</v>
      </c>
      <c r="AW26" s="49">
        <f t="shared" si="216"/>
        <v>0</v>
      </c>
      <c r="AX26" s="49">
        <f t="shared" si="217"/>
        <v>0</v>
      </c>
      <c r="AY26" s="49">
        <f t="shared" si="218"/>
        <v>0</v>
      </c>
      <c r="AZ26" s="49">
        <f t="shared" si="219"/>
        <v>0</v>
      </c>
      <c r="BA26" s="49">
        <f t="shared" si="220"/>
        <v>0</v>
      </c>
      <c r="BB26" s="49">
        <f t="shared" si="221"/>
        <v>0</v>
      </c>
      <c r="BC26" s="49">
        <f t="shared" si="222"/>
        <v>0</v>
      </c>
      <c r="BD26" s="49">
        <f t="shared" si="223"/>
        <v>0</v>
      </c>
      <c r="BE26" s="49">
        <f t="shared" si="224"/>
        <v>0</v>
      </c>
      <c r="BF26" s="49">
        <f t="shared" si="225"/>
        <v>0</v>
      </c>
      <c r="BG26" s="49">
        <f t="shared" si="226"/>
        <v>0</v>
      </c>
      <c r="BH26" s="49">
        <f t="shared" si="227"/>
        <v>0</v>
      </c>
      <c r="BI26" s="49">
        <f t="shared" si="228"/>
        <v>0</v>
      </c>
      <c r="BJ26" s="49">
        <f t="shared" si="229"/>
        <v>0</v>
      </c>
      <c r="BK26" s="49">
        <f t="shared" si="230"/>
        <v>0</v>
      </c>
      <c r="BL26" s="49">
        <f t="shared" si="231"/>
        <v>0</v>
      </c>
      <c r="BM26" s="49">
        <f t="shared" si="232"/>
        <v>0</v>
      </c>
      <c r="BN26" s="49">
        <f t="shared" si="233"/>
        <v>0</v>
      </c>
      <c r="BO26" s="49">
        <f t="shared" si="234"/>
        <v>0</v>
      </c>
      <c r="BP26" s="14"/>
      <c r="BQ26" s="14"/>
      <c r="BR26" s="14"/>
      <c r="BS26" s="49"/>
      <c r="BT26" s="49"/>
      <c r="BU26" s="49"/>
      <c r="BV26" s="49"/>
      <c r="BW26" s="49"/>
      <c r="BX26" s="49"/>
      <c r="BY26" s="49"/>
      <c r="BZ26" s="14"/>
      <c r="CA26" s="49"/>
      <c r="CB26" s="49"/>
      <c r="CC26" s="14"/>
      <c r="CD26" s="14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14"/>
      <c r="CX26" s="14"/>
      <c r="CY26" s="49"/>
      <c r="CZ26" s="49"/>
      <c r="DA26" s="49"/>
      <c r="DB26" s="49"/>
      <c r="DC26" s="49"/>
      <c r="DD26" s="49"/>
      <c r="DE26" s="49"/>
      <c r="DF26" s="49"/>
      <c r="DG26" s="49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14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14"/>
      <c r="FF26" s="49"/>
      <c r="FG26" s="49"/>
      <c r="FH26" s="14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4">
        <v>24</v>
      </c>
      <c r="FY26" s="44" t="str">
        <f t="shared" si="79"/>
        <v>CGJDHFLI</v>
      </c>
      <c r="FZ26" s="44" t="s">
        <v>163</v>
      </c>
      <c r="GA26" s="44" t="s">
        <v>149</v>
      </c>
      <c r="GB26" s="44" t="s">
        <v>159</v>
      </c>
      <c r="GC26" s="44" t="s">
        <v>147</v>
      </c>
      <c r="GD26" s="44" t="s">
        <v>160</v>
      </c>
      <c r="GE26" s="44" t="s">
        <v>109</v>
      </c>
      <c r="GF26" s="44" t="s">
        <v>152</v>
      </c>
      <c r="GG26" s="44" t="s">
        <v>150</v>
      </c>
      <c r="GH26" s="100" t="str">
        <f t="shared" ref="GH26:GO26" si="280">VLOOKUP(FZ26,$FK$3:$FL$15,2,FALSE)</f>
        <v>Marocko</v>
      </c>
      <c r="GI26" s="100" t="str">
        <f t="shared" si="280"/>
        <v>Iran</v>
      </c>
      <c r="GJ26" s="100" t="str">
        <f t="shared" si="280"/>
        <v>Argentina</v>
      </c>
      <c r="GK26" s="100" t="str">
        <f t="shared" si="280"/>
        <v>USA</v>
      </c>
      <c r="GL26" s="100" t="str">
        <f t="shared" si="280"/>
        <v>Uruguay</v>
      </c>
      <c r="GM26" s="100" t="str">
        <f t="shared" si="280"/>
        <v>Sverige</v>
      </c>
      <c r="GN26" s="100" t="str">
        <f t="shared" si="280"/>
        <v>England</v>
      </c>
      <c r="GO26" s="100" t="str">
        <f t="shared" si="280"/>
        <v>Senegal</v>
      </c>
      <c r="GP26" s="42" t="str">
        <f t="shared" si="81"/>
        <v/>
      </c>
      <c r="GQ26" s="42"/>
      <c r="GR26" s="42"/>
      <c r="GS26" s="42"/>
      <c r="GT26" s="42"/>
      <c r="GU26" s="42"/>
      <c r="GV26" s="44"/>
      <c r="GW26" s="42"/>
      <c r="GX26" s="85">
        <v>23</v>
      </c>
      <c r="GY26" s="96"/>
      <c r="GZ26" s="96"/>
      <c r="HA26" s="85"/>
      <c r="HB26" s="42"/>
      <c r="HC26" s="42"/>
      <c r="HD26" s="42"/>
      <c r="HE26" s="42"/>
    </row>
    <row r="27" spans="1:213" ht="14.25" customHeight="1" x14ac:dyDescent="0.35">
      <c r="A27" s="42"/>
      <c r="B27" s="85">
        <v>50</v>
      </c>
      <c r="C27" s="86">
        <v>46198</v>
      </c>
      <c r="D27" s="87" t="s">
        <v>172</v>
      </c>
      <c r="E27" s="88" t="s">
        <v>157</v>
      </c>
      <c r="F27" s="89" t="s">
        <v>173</v>
      </c>
      <c r="G27" s="90">
        <v>0</v>
      </c>
      <c r="H27" s="85" t="s">
        <v>157</v>
      </c>
      <c r="I27" s="90">
        <v>0</v>
      </c>
      <c r="J27" s="85" t="str">
        <f t="shared" si="191"/>
        <v>X</v>
      </c>
      <c r="K27" s="49" t="str">
        <f t="shared" si="192"/>
        <v>-</v>
      </c>
      <c r="L27" s="44"/>
      <c r="M27" s="42"/>
      <c r="N27" s="42"/>
      <c r="O27" s="42"/>
      <c r="P27" s="42"/>
      <c r="Q27" s="42"/>
      <c r="R27" s="42"/>
      <c r="S27" s="42"/>
      <c r="T27" s="44"/>
      <c r="U27" s="42"/>
      <c r="V27" s="42"/>
      <c r="W27" s="42"/>
      <c r="Y27" s="42"/>
      <c r="Z27" s="42"/>
      <c r="AA27" s="127"/>
      <c r="AB27" s="42"/>
      <c r="AC27" s="98">
        <f t="shared" ref="AC27:AF27" si="281">C27</f>
        <v>46198</v>
      </c>
      <c r="AD27" s="98" t="str">
        <f t="shared" si="281"/>
        <v>Marocko</v>
      </c>
      <c r="AE27" s="98" t="str">
        <f t="shared" si="281"/>
        <v>-</v>
      </c>
      <c r="AF27" s="98" t="str">
        <f t="shared" si="281"/>
        <v>Haiti</v>
      </c>
      <c r="AG27" s="90">
        <f t="shared" si="201"/>
        <v>0</v>
      </c>
      <c r="AH27" s="85" t="str">
        <f t="shared" si="202"/>
        <v>-</v>
      </c>
      <c r="AI27" s="90">
        <f t="shared" si="203"/>
        <v>0</v>
      </c>
      <c r="AJ27" s="85" t="str">
        <f t="shared" si="204"/>
        <v>X</v>
      </c>
      <c r="AK27" s="91"/>
      <c r="AL27" s="49">
        <f t="shared" si="205"/>
        <v>0</v>
      </c>
      <c r="AM27" s="49">
        <f t="shared" si="206"/>
        <v>0</v>
      </c>
      <c r="AN27" s="49">
        <f t="shared" si="207"/>
        <v>1</v>
      </c>
      <c r="AO27" s="49">
        <f t="shared" si="208"/>
        <v>1</v>
      </c>
      <c r="AP27" s="49">
        <f t="shared" si="209"/>
        <v>0</v>
      </c>
      <c r="AQ27" s="49">
        <f t="shared" si="210"/>
        <v>0</v>
      </c>
      <c r="AR27" s="49">
        <f t="shared" si="211"/>
        <v>0</v>
      </c>
      <c r="AS27" s="49">
        <f t="shared" si="212"/>
        <v>0</v>
      </c>
      <c r="AT27" s="49">
        <f t="shared" si="213"/>
        <v>0</v>
      </c>
      <c r="AU27" s="49">
        <f t="shared" si="214"/>
        <v>0</v>
      </c>
      <c r="AV27" s="49">
        <f t="shared" si="215"/>
        <v>0</v>
      </c>
      <c r="AW27" s="49">
        <f t="shared" si="216"/>
        <v>0</v>
      </c>
      <c r="AX27" s="49">
        <f t="shared" si="217"/>
        <v>0</v>
      </c>
      <c r="AY27" s="49">
        <f t="shared" si="218"/>
        <v>0</v>
      </c>
      <c r="AZ27" s="49">
        <f t="shared" si="219"/>
        <v>0</v>
      </c>
      <c r="BA27" s="49">
        <f t="shared" si="220"/>
        <v>0</v>
      </c>
      <c r="BB27" s="49">
        <f t="shared" si="221"/>
        <v>0</v>
      </c>
      <c r="BC27" s="49">
        <f t="shared" si="222"/>
        <v>0</v>
      </c>
      <c r="BD27" s="49">
        <f t="shared" si="223"/>
        <v>0</v>
      </c>
      <c r="BE27" s="49">
        <f t="shared" si="224"/>
        <v>0</v>
      </c>
      <c r="BF27" s="49">
        <f t="shared" si="225"/>
        <v>0</v>
      </c>
      <c r="BG27" s="49">
        <f t="shared" si="226"/>
        <v>0</v>
      </c>
      <c r="BH27" s="49">
        <f t="shared" si="227"/>
        <v>0</v>
      </c>
      <c r="BI27" s="49">
        <f t="shared" si="228"/>
        <v>0</v>
      </c>
      <c r="BJ27" s="49">
        <f t="shared" si="229"/>
        <v>0</v>
      </c>
      <c r="BK27" s="49">
        <f t="shared" si="230"/>
        <v>0</v>
      </c>
      <c r="BL27" s="49">
        <f t="shared" si="231"/>
        <v>0</v>
      </c>
      <c r="BM27" s="49">
        <f t="shared" si="232"/>
        <v>0</v>
      </c>
      <c r="BN27" s="49">
        <f t="shared" si="233"/>
        <v>0</v>
      </c>
      <c r="BO27" s="49">
        <f t="shared" si="234"/>
        <v>0</v>
      </c>
      <c r="BP27" s="14"/>
      <c r="BQ27" s="14"/>
      <c r="BR27" s="14"/>
      <c r="BS27" s="49"/>
      <c r="BT27" s="49"/>
      <c r="BU27" s="49"/>
      <c r="BV27" s="49"/>
      <c r="BW27" s="49"/>
      <c r="BX27" s="49"/>
      <c r="BY27" s="49"/>
      <c r="BZ27" s="14"/>
      <c r="CA27" s="49"/>
      <c r="CB27" s="49"/>
      <c r="CC27" s="14"/>
      <c r="CD27" s="14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14"/>
      <c r="CX27" s="14"/>
      <c r="CY27" s="49"/>
      <c r="CZ27" s="49"/>
      <c r="DA27" s="49"/>
      <c r="DB27" s="49"/>
      <c r="DC27" s="49"/>
      <c r="DD27" s="49"/>
      <c r="DE27" s="49"/>
      <c r="DF27" s="49"/>
      <c r="DG27" s="49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14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14"/>
      <c r="FF27" s="49"/>
      <c r="FG27" s="49"/>
      <c r="FH27" s="14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4">
        <v>25</v>
      </c>
      <c r="FY27" s="44" t="str">
        <f t="shared" si="79"/>
        <v>CGJDHFIK</v>
      </c>
      <c r="FZ27" s="44" t="s">
        <v>163</v>
      </c>
      <c r="GA27" s="44" t="s">
        <v>149</v>
      </c>
      <c r="GB27" s="44" t="s">
        <v>159</v>
      </c>
      <c r="GC27" s="44" t="s">
        <v>147</v>
      </c>
      <c r="GD27" s="44" t="s">
        <v>160</v>
      </c>
      <c r="GE27" s="44" t="s">
        <v>109</v>
      </c>
      <c r="GF27" s="44" t="s">
        <v>150</v>
      </c>
      <c r="GG27" s="44" t="s">
        <v>151</v>
      </c>
      <c r="GH27" s="100" t="str">
        <f t="shared" ref="GH27:GO27" si="282">VLOOKUP(FZ27,$FK$3:$FL$15,2,FALSE)</f>
        <v>Marocko</v>
      </c>
      <c r="GI27" s="100" t="str">
        <f t="shared" si="282"/>
        <v>Iran</v>
      </c>
      <c r="GJ27" s="100" t="str">
        <f t="shared" si="282"/>
        <v>Argentina</v>
      </c>
      <c r="GK27" s="100" t="str">
        <f t="shared" si="282"/>
        <v>USA</v>
      </c>
      <c r="GL27" s="100" t="str">
        <f t="shared" si="282"/>
        <v>Uruguay</v>
      </c>
      <c r="GM27" s="100" t="str">
        <f t="shared" si="282"/>
        <v>Sverige</v>
      </c>
      <c r="GN27" s="100" t="str">
        <f t="shared" si="282"/>
        <v>Senegal</v>
      </c>
      <c r="GO27" s="100" t="str">
        <f t="shared" si="282"/>
        <v>Portugal</v>
      </c>
      <c r="GP27" s="42" t="str">
        <f t="shared" si="81"/>
        <v/>
      </c>
      <c r="GQ27" s="42"/>
      <c r="GR27" s="42"/>
      <c r="GS27" s="42"/>
      <c r="GT27" s="42"/>
      <c r="GU27" s="42"/>
      <c r="GV27" s="44"/>
      <c r="GW27" s="42"/>
      <c r="GX27" s="85">
        <v>24</v>
      </c>
      <c r="GY27" s="96"/>
      <c r="GZ27" s="96"/>
      <c r="HA27" s="85"/>
      <c r="HB27" s="42"/>
      <c r="HC27" s="42"/>
      <c r="HD27" s="42"/>
      <c r="HE27" s="42"/>
    </row>
    <row r="28" spans="1:213" ht="14.25" customHeight="1" x14ac:dyDescent="0.35">
      <c r="A28" s="42"/>
      <c r="B28" s="43"/>
      <c r="C28" s="71"/>
      <c r="D28" s="43"/>
      <c r="E28" s="44"/>
      <c r="F28" s="43"/>
      <c r="G28" s="44"/>
      <c r="H28" s="44"/>
      <c r="I28" s="44"/>
      <c r="J28" s="56"/>
      <c r="K28" s="44"/>
      <c r="L28" s="44"/>
      <c r="M28" s="42"/>
      <c r="N28" s="42"/>
      <c r="O28" s="42"/>
      <c r="P28" s="42"/>
      <c r="Q28" s="42"/>
      <c r="R28" s="42"/>
      <c r="S28" s="42"/>
      <c r="T28" s="44"/>
      <c r="U28" s="42"/>
      <c r="V28" s="42"/>
      <c r="W28" s="42"/>
      <c r="X28" s="42"/>
      <c r="Y28" s="42"/>
      <c r="Z28" s="42"/>
      <c r="AA28" s="127"/>
      <c r="AB28" s="42"/>
      <c r="AC28" s="194"/>
      <c r="AD28" s="195"/>
      <c r="AE28" s="135"/>
      <c r="AF28" s="135"/>
      <c r="AG28" s="44" t="str">
        <f>IF(B28="","",B28)</f>
        <v/>
      </c>
      <c r="AH28" s="44"/>
      <c r="AI28" s="44"/>
      <c r="AJ28" s="56"/>
      <c r="AK28" s="52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14"/>
      <c r="BQ28" s="14"/>
      <c r="BR28" s="14"/>
      <c r="BS28" s="49"/>
      <c r="BT28" s="49"/>
      <c r="BU28" s="49"/>
      <c r="BV28" s="49"/>
      <c r="BW28" s="49"/>
      <c r="BX28" s="49"/>
      <c r="BY28" s="49"/>
      <c r="BZ28" s="14"/>
      <c r="CA28" s="49"/>
      <c r="CB28" s="49"/>
      <c r="CC28" s="14"/>
      <c r="CD28" s="14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14"/>
      <c r="CX28" s="14"/>
      <c r="CY28" s="49"/>
      <c r="CZ28" s="49"/>
      <c r="DA28" s="49"/>
      <c r="DB28" s="49"/>
      <c r="DC28" s="49"/>
      <c r="DD28" s="49"/>
      <c r="DE28" s="49"/>
      <c r="DF28" s="49"/>
      <c r="DG28" s="49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14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14"/>
      <c r="FF28" s="49"/>
      <c r="FG28" s="49"/>
      <c r="FH28" s="14"/>
      <c r="FI28" s="42"/>
      <c r="FJ28" s="42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4">
        <v>26</v>
      </c>
      <c r="FY28" s="44" t="str">
        <f t="shared" si="79"/>
        <v>EJICHDLK</v>
      </c>
      <c r="FZ28" s="44" t="s">
        <v>148</v>
      </c>
      <c r="GA28" s="44" t="s">
        <v>159</v>
      </c>
      <c r="GB28" s="44" t="s">
        <v>150</v>
      </c>
      <c r="GC28" s="44" t="s">
        <v>163</v>
      </c>
      <c r="GD28" s="44" t="s">
        <v>160</v>
      </c>
      <c r="GE28" s="44" t="s">
        <v>147</v>
      </c>
      <c r="GF28" s="44" t="s">
        <v>152</v>
      </c>
      <c r="GG28" s="44" t="s">
        <v>151</v>
      </c>
      <c r="GH28" s="100" t="str">
        <f t="shared" ref="GH28:GO28" si="283">VLOOKUP(FZ28,$FK$3:$FL$15,2,FALSE)</f>
        <v>Elfenbenskusten</v>
      </c>
      <c r="GI28" s="100" t="str">
        <f t="shared" si="283"/>
        <v>Argentina</v>
      </c>
      <c r="GJ28" s="100" t="str">
        <f t="shared" si="283"/>
        <v>Senegal</v>
      </c>
      <c r="GK28" s="100" t="str">
        <f t="shared" si="283"/>
        <v>Marocko</v>
      </c>
      <c r="GL28" s="100" t="str">
        <f t="shared" si="283"/>
        <v>Uruguay</v>
      </c>
      <c r="GM28" s="100" t="str">
        <f t="shared" si="283"/>
        <v>USA</v>
      </c>
      <c r="GN28" s="100" t="str">
        <f t="shared" si="283"/>
        <v>England</v>
      </c>
      <c r="GO28" s="100" t="str">
        <f t="shared" si="283"/>
        <v>Portugal</v>
      </c>
      <c r="GP28" s="42" t="str">
        <f t="shared" si="81"/>
        <v/>
      </c>
      <c r="GQ28" s="42"/>
      <c r="GR28" s="42"/>
      <c r="GS28" s="42"/>
      <c r="GT28" s="42"/>
      <c r="GU28" s="42"/>
      <c r="GV28" s="44"/>
      <c r="GW28" s="42"/>
      <c r="GX28" s="85">
        <v>25</v>
      </c>
      <c r="GY28" s="96"/>
      <c r="GZ28" s="96"/>
      <c r="HA28" s="85"/>
      <c r="HB28" s="42"/>
      <c r="HC28" s="42"/>
      <c r="HD28" s="42"/>
      <c r="HE28" s="42"/>
    </row>
    <row r="29" spans="1:213" ht="14.25" customHeight="1" x14ac:dyDescent="0.35">
      <c r="A29" s="57"/>
      <c r="B29" s="54" t="s">
        <v>175</v>
      </c>
      <c r="C29" s="121"/>
      <c r="D29" s="54"/>
      <c r="E29" s="56"/>
      <c r="F29" s="54"/>
      <c r="G29" s="56"/>
      <c r="H29" s="56"/>
      <c r="I29" s="56"/>
      <c r="J29" s="56"/>
      <c r="K29" s="56"/>
      <c r="L29" s="56"/>
      <c r="M29" s="54" t="s">
        <v>175</v>
      </c>
      <c r="N29" s="57"/>
      <c r="O29" s="57"/>
      <c r="P29" s="57"/>
      <c r="Q29" s="57"/>
      <c r="R29" s="57"/>
      <c r="S29" s="57"/>
      <c r="T29" s="56"/>
      <c r="U29" s="57"/>
      <c r="V29" s="57"/>
      <c r="W29" s="57"/>
      <c r="X29" s="57"/>
      <c r="Y29" s="57"/>
      <c r="Z29" s="57"/>
      <c r="AA29" s="58"/>
      <c r="AB29" s="57"/>
      <c r="AC29" s="61" t="s">
        <v>175</v>
      </c>
      <c r="AD29" s="42"/>
      <c r="AE29" s="42"/>
      <c r="AF29" s="42"/>
      <c r="AG29" s="56"/>
      <c r="AH29" s="56"/>
      <c r="AI29" s="56"/>
      <c r="AJ29" s="56"/>
      <c r="AK29" s="52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14"/>
      <c r="BQ29" s="14"/>
      <c r="BR29" s="67" t="s">
        <v>93</v>
      </c>
      <c r="BS29" s="62"/>
      <c r="BT29" s="62"/>
      <c r="BU29" s="62"/>
      <c r="BV29" s="62"/>
      <c r="BW29" s="62"/>
      <c r="BX29" s="62"/>
      <c r="BY29" s="62"/>
      <c r="BZ29" s="67"/>
      <c r="CA29" s="62"/>
      <c r="CB29" s="62"/>
      <c r="CC29" s="14"/>
      <c r="CD29" s="68" t="s">
        <v>94</v>
      </c>
      <c r="CE29" s="63">
        <f>COUNTIF(CA31:CA34,1)</f>
        <v>1</v>
      </c>
      <c r="CF29" s="63"/>
      <c r="CG29" s="63"/>
      <c r="CH29" s="63"/>
      <c r="CI29" s="63"/>
      <c r="CJ29" s="63"/>
      <c r="CK29" s="63"/>
      <c r="CL29" s="63"/>
      <c r="CM29" s="63"/>
      <c r="CN29" s="63"/>
      <c r="CO29" s="49"/>
      <c r="CP29" s="49"/>
      <c r="CQ29" s="49"/>
      <c r="CR29" s="49"/>
      <c r="CS29" s="49"/>
      <c r="CT29" s="49"/>
      <c r="CU29" s="49"/>
      <c r="CV29" s="49"/>
      <c r="CW29" s="14"/>
      <c r="CX29" s="69" t="s">
        <v>97</v>
      </c>
      <c r="CY29" s="64">
        <f>COUNTIF(CA31:CA34,2)</f>
        <v>2</v>
      </c>
      <c r="CZ29" s="64"/>
      <c r="DA29" s="64"/>
      <c r="DB29" s="64"/>
      <c r="DC29" s="64"/>
      <c r="DD29" s="64"/>
      <c r="DE29" s="64"/>
      <c r="DF29" s="64"/>
      <c r="DG29" s="64"/>
      <c r="DH29" s="69"/>
      <c r="DI29" s="14"/>
      <c r="DJ29" s="14"/>
      <c r="DK29" s="14"/>
      <c r="DL29" s="14"/>
      <c r="DM29" s="14"/>
      <c r="DN29" s="14"/>
      <c r="DO29" s="14"/>
      <c r="DP29" s="14"/>
      <c r="DQ29" s="14"/>
      <c r="DR29" s="65" t="s">
        <v>95</v>
      </c>
      <c r="DS29" s="65">
        <f>COUNTIF(CA31:CA34,3)</f>
        <v>0</v>
      </c>
      <c r="DT29" s="65"/>
      <c r="DU29" s="65"/>
      <c r="DV29" s="65"/>
      <c r="DW29" s="65"/>
      <c r="DX29" s="65"/>
      <c r="DY29" s="65"/>
      <c r="DZ29" s="65"/>
      <c r="EA29" s="65"/>
      <c r="EB29" s="65"/>
      <c r="EC29" s="49"/>
      <c r="ED29" s="49"/>
      <c r="EE29" s="49"/>
      <c r="EF29" s="49"/>
      <c r="EG29" s="49"/>
      <c r="EH29" s="49"/>
      <c r="EI29" s="49"/>
      <c r="EJ29" s="49"/>
      <c r="EK29" s="14"/>
      <c r="EL29" s="66" t="s">
        <v>96</v>
      </c>
      <c r="EM29" s="66">
        <f>COUNTIF(CA31:CA34,4)</f>
        <v>1</v>
      </c>
      <c r="EN29" s="66"/>
      <c r="EO29" s="66"/>
      <c r="EP29" s="66"/>
      <c r="EQ29" s="66"/>
      <c r="ER29" s="66"/>
      <c r="ES29" s="66"/>
      <c r="ET29" s="66"/>
      <c r="EU29" s="66"/>
      <c r="EV29" s="66"/>
      <c r="EW29" s="49"/>
      <c r="EX29" s="49"/>
      <c r="EY29" s="49"/>
      <c r="EZ29" s="49"/>
      <c r="FA29" s="49"/>
      <c r="FB29" s="49"/>
      <c r="FC29" s="49"/>
      <c r="FD29" s="49"/>
      <c r="FE29" s="14"/>
      <c r="FF29" s="49"/>
      <c r="FG29" s="49"/>
      <c r="FH29" s="14"/>
      <c r="FI29" s="57"/>
      <c r="FJ29" s="57"/>
      <c r="FK29" s="57"/>
      <c r="FL29" s="57"/>
      <c r="FM29" s="57"/>
      <c r="FN29" s="57"/>
      <c r="FO29" s="57"/>
      <c r="FP29" s="57"/>
      <c r="FQ29" s="57"/>
      <c r="FR29" s="57"/>
      <c r="FS29" s="57"/>
      <c r="FT29" s="57"/>
      <c r="FU29" s="57"/>
      <c r="FV29" s="57"/>
      <c r="FW29" s="57"/>
      <c r="FX29" s="44">
        <v>27</v>
      </c>
      <c r="FY29" s="44" t="str">
        <f t="shared" si="79"/>
        <v>EGICJDLK</v>
      </c>
      <c r="FZ29" s="44" t="s">
        <v>148</v>
      </c>
      <c r="GA29" s="44" t="s">
        <v>149</v>
      </c>
      <c r="GB29" s="44" t="s">
        <v>150</v>
      </c>
      <c r="GC29" s="44" t="s">
        <v>163</v>
      </c>
      <c r="GD29" s="44" t="s">
        <v>159</v>
      </c>
      <c r="GE29" s="44" t="s">
        <v>147</v>
      </c>
      <c r="GF29" s="44" t="s">
        <v>152</v>
      </c>
      <c r="GG29" s="44" t="s">
        <v>151</v>
      </c>
      <c r="GH29" s="100" t="str">
        <f t="shared" ref="GH29:GO29" si="284">VLOOKUP(FZ29,$FK$3:$FL$15,2,FALSE)</f>
        <v>Elfenbenskusten</v>
      </c>
      <c r="GI29" s="100" t="str">
        <f t="shared" si="284"/>
        <v>Iran</v>
      </c>
      <c r="GJ29" s="100" t="str">
        <f t="shared" si="284"/>
        <v>Senegal</v>
      </c>
      <c r="GK29" s="100" t="str">
        <f t="shared" si="284"/>
        <v>Marocko</v>
      </c>
      <c r="GL29" s="100" t="str">
        <f t="shared" si="284"/>
        <v>Argentina</v>
      </c>
      <c r="GM29" s="100" t="str">
        <f t="shared" si="284"/>
        <v>USA</v>
      </c>
      <c r="GN29" s="100" t="str">
        <f t="shared" si="284"/>
        <v>England</v>
      </c>
      <c r="GO29" s="100" t="str">
        <f t="shared" si="284"/>
        <v>Portugal</v>
      </c>
      <c r="GP29" s="42" t="str">
        <f t="shared" si="81"/>
        <v/>
      </c>
      <c r="GQ29" s="57"/>
      <c r="GR29" s="57"/>
      <c r="GS29" s="57"/>
      <c r="GT29" s="57"/>
      <c r="GU29" s="57"/>
      <c r="GV29" s="56"/>
      <c r="GW29" s="57"/>
      <c r="GX29" s="85">
        <v>26</v>
      </c>
      <c r="GY29" s="96"/>
      <c r="GZ29" s="96"/>
      <c r="HA29" s="85"/>
      <c r="HB29" s="57"/>
      <c r="HC29" s="57"/>
      <c r="HD29" s="57"/>
      <c r="HE29" s="57"/>
    </row>
    <row r="30" spans="1:213" ht="14.25" customHeight="1" x14ac:dyDescent="0.35">
      <c r="A30" s="57"/>
      <c r="B30" s="76" t="s">
        <v>101</v>
      </c>
      <c r="C30" s="126" t="s">
        <v>102</v>
      </c>
      <c r="D30" s="189" t="s">
        <v>101</v>
      </c>
      <c r="E30" s="187"/>
      <c r="F30" s="190"/>
      <c r="G30" s="186" t="s">
        <v>103</v>
      </c>
      <c r="H30" s="187"/>
      <c r="I30" s="188"/>
      <c r="J30" s="74" t="s">
        <v>104</v>
      </c>
      <c r="K30" s="56"/>
      <c r="L30" s="56"/>
      <c r="M30" s="76" t="s">
        <v>106</v>
      </c>
      <c r="N30" s="77" t="s">
        <v>107</v>
      </c>
      <c r="O30" s="77" t="s">
        <v>108</v>
      </c>
      <c r="P30" s="77" t="s">
        <v>109</v>
      </c>
      <c r="Q30" s="77" t="s">
        <v>110</v>
      </c>
      <c r="R30" s="77" t="s">
        <v>111</v>
      </c>
      <c r="S30" s="77" t="s">
        <v>112</v>
      </c>
      <c r="T30" s="78" t="s">
        <v>113</v>
      </c>
      <c r="U30" s="57"/>
      <c r="W30" s="57"/>
      <c r="Y30" s="57"/>
      <c r="Z30" s="57"/>
      <c r="AA30" s="58"/>
      <c r="AB30" s="57"/>
      <c r="AC30" s="76" t="s">
        <v>102</v>
      </c>
      <c r="AD30" s="193" t="s">
        <v>101</v>
      </c>
      <c r="AE30" s="187"/>
      <c r="AF30" s="188"/>
      <c r="AG30" s="186" t="s">
        <v>103</v>
      </c>
      <c r="AH30" s="187"/>
      <c r="AI30" s="188"/>
      <c r="AJ30" s="74" t="s">
        <v>116</v>
      </c>
      <c r="AK30" s="52"/>
      <c r="AL30" s="62" t="s">
        <v>117</v>
      </c>
      <c r="AM30" s="62" t="s">
        <v>118</v>
      </c>
      <c r="AN30" s="62" t="s">
        <v>119</v>
      </c>
      <c r="AO30" s="62" t="s">
        <v>120</v>
      </c>
      <c r="AP30" s="62" t="s">
        <v>121</v>
      </c>
      <c r="AQ30" s="62" t="s">
        <v>122</v>
      </c>
      <c r="AR30" s="63" t="s">
        <v>117</v>
      </c>
      <c r="AS30" s="63" t="s">
        <v>118</v>
      </c>
      <c r="AT30" s="63" t="s">
        <v>119</v>
      </c>
      <c r="AU30" s="63" t="s">
        <v>120</v>
      </c>
      <c r="AV30" s="63" t="s">
        <v>121</v>
      </c>
      <c r="AW30" s="63" t="s">
        <v>122</v>
      </c>
      <c r="AX30" s="64" t="s">
        <v>117</v>
      </c>
      <c r="AY30" s="64" t="s">
        <v>118</v>
      </c>
      <c r="AZ30" s="64" t="s">
        <v>119</v>
      </c>
      <c r="BA30" s="64" t="s">
        <v>120</v>
      </c>
      <c r="BB30" s="64" t="s">
        <v>121</v>
      </c>
      <c r="BC30" s="64" t="s">
        <v>122</v>
      </c>
      <c r="BD30" s="65" t="s">
        <v>117</v>
      </c>
      <c r="BE30" s="65" t="s">
        <v>118</v>
      </c>
      <c r="BF30" s="65" t="s">
        <v>119</v>
      </c>
      <c r="BG30" s="65" t="s">
        <v>120</v>
      </c>
      <c r="BH30" s="65" t="s">
        <v>121</v>
      </c>
      <c r="BI30" s="65" t="s">
        <v>122</v>
      </c>
      <c r="BJ30" s="66" t="s">
        <v>117</v>
      </c>
      <c r="BK30" s="66" t="s">
        <v>118</v>
      </c>
      <c r="BL30" s="66" t="s">
        <v>119</v>
      </c>
      <c r="BM30" s="66" t="s">
        <v>120</v>
      </c>
      <c r="BN30" s="66" t="s">
        <v>121</v>
      </c>
      <c r="BO30" s="66" t="s">
        <v>122</v>
      </c>
      <c r="BP30" s="14"/>
      <c r="BQ30" s="14"/>
      <c r="BR30" s="67" t="s">
        <v>106</v>
      </c>
      <c r="BS30" s="62" t="s">
        <v>107</v>
      </c>
      <c r="BT30" s="62" t="s">
        <v>108</v>
      </c>
      <c r="BU30" s="62" t="s">
        <v>109</v>
      </c>
      <c r="BV30" s="62" t="s">
        <v>110</v>
      </c>
      <c r="BW30" s="62" t="s">
        <v>111</v>
      </c>
      <c r="BX30" s="62" t="s">
        <v>112</v>
      </c>
      <c r="BY30" s="62" t="s">
        <v>113</v>
      </c>
      <c r="BZ30" s="67" t="s">
        <v>123</v>
      </c>
      <c r="CA30" s="62" t="s">
        <v>124</v>
      </c>
      <c r="CB30" s="62" t="s">
        <v>125</v>
      </c>
      <c r="CC30" s="14"/>
      <c r="CD30" s="68" t="s">
        <v>106</v>
      </c>
      <c r="CE30" s="63" t="s">
        <v>107</v>
      </c>
      <c r="CF30" s="63" t="s">
        <v>108</v>
      </c>
      <c r="CG30" s="63" t="s">
        <v>109</v>
      </c>
      <c r="CH30" s="63" t="s">
        <v>113</v>
      </c>
      <c r="CI30" s="63" t="s">
        <v>123</v>
      </c>
      <c r="CJ30" s="63" t="s">
        <v>124</v>
      </c>
      <c r="CK30" s="80" t="s">
        <v>112</v>
      </c>
      <c r="CL30" s="80" t="s">
        <v>126</v>
      </c>
      <c r="CM30" s="80" t="s">
        <v>110</v>
      </c>
      <c r="CN30" s="80" t="s">
        <v>127</v>
      </c>
      <c r="CO30" s="63" t="s">
        <v>128</v>
      </c>
      <c r="CP30" s="80" t="s">
        <v>129</v>
      </c>
      <c r="CQ30" s="80" t="s">
        <v>130</v>
      </c>
      <c r="CR30" s="80" t="s">
        <v>131</v>
      </c>
      <c r="CS30" s="80" t="s">
        <v>132</v>
      </c>
      <c r="CT30" s="80" t="s">
        <v>133</v>
      </c>
      <c r="CU30" s="80" t="s">
        <v>134</v>
      </c>
      <c r="CV30" s="63" t="s">
        <v>135</v>
      </c>
      <c r="CW30" s="14"/>
      <c r="CX30" s="69" t="s">
        <v>106</v>
      </c>
      <c r="CY30" s="64" t="s">
        <v>107</v>
      </c>
      <c r="CZ30" s="64" t="s">
        <v>108</v>
      </c>
      <c r="DA30" s="64" t="s">
        <v>109</v>
      </c>
      <c r="DB30" s="64" t="s">
        <v>113</v>
      </c>
      <c r="DC30" s="64" t="s">
        <v>123</v>
      </c>
      <c r="DD30" s="64" t="s">
        <v>124</v>
      </c>
      <c r="DE30" s="64" t="s">
        <v>112</v>
      </c>
      <c r="DF30" s="64" t="s">
        <v>126</v>
      </c>
      <c r="DG30" s="64" t="s">
        <v>110</v>
      </c>
      <c r="DH30" s="69" t="s">
        <v>127</v>
      </c>
      <c r="DI30" s="69" t="s">
        <v>128</v>
      </c>
      <c r="DJ30" s="69" t="s">
        <v>129</v>
      </c>
      <c r="DK30" s="69" t="s">
        <v>130</v>
      </c>
      <c r="DL30" s="69" t="s">
        <v>131</v>
      </c>
      <c r="DM30" s="69" t="s">
        <v>132</v>
      </c>
      <c r="DN30" s="69" t="s">
        <v>133</v>
      </c>
      <c r="DO30" s="69" t="s">
        <v>134</v>
      </c>
      <c r="DP30" s="69" t="s">
        <v>135</v>
      </c>
      <c r="DQ30" s="14"/>
      <c r="DR30" s="65" t="s">
        <v>106</v>
      </c>
      <c r="DS30" s="65" t="s">
        <v>107</v>
      </c>
      <c r="DT30" s="65" t="s">
        <v>108</v>
      </c>
      <c r="DU30" s="65" t="s">
        <v>109</v>
      </c>
      <c r="DV30" s="65" t="s">
        <v>113</v>
      </c>
      <c r="DW30" s="65" t="s">
        <v>123</v>
      </c>
      <c r="DX30" s="65" t="s">
        <v>124</v>
      </c>
      <c r="DY30" s="65" t="s">
        <v>112</v>
      </c>
      <c r="DZ30" s="65" t="s">
        <v>126</v>
      </c>
      <c r="EA30" s="65" t="s">
        <v>110</v>
      </c>
      <c r="EB30" s="65" t="s">
        <v>127</v>
      </c>
      <c r="EC30" s="65" t="s">
        <v>128</v>
      </c>
      <c r="ED30" s="65" t="s">
        <v>129</v>
      </c>
      <c r="EE30" s="65" t="s">
        <v>130</v>
      </c>
      <c r="EF30" s="65" t="s">
        <v>131</v>
      </c>
      <c r="EG30" s="65" t="s">
        <v>132</v>
      </c>
      <c r="EH30" s="65" t="s">
        <v>133</v>
      </c>
      <c r="EI30" s="65" t="s">
        <v>134</v>
      </c>
      <c r="EJ30" s="65" t="s">
        <v>135</v>
      </c>
      <c r="EK30" s="14"/>
      <c r="EL30" s="66" t="s">
        <v>106</v>
      </c>
      <c r="EM30" s="66" t="s">
        <v>107</v>
      </c>
      <c r="EN30" s="66" t="s">
        <v>108</v>
      </c>
      <c r="EO30" s="66" t="s">
        <v>109</v>
      </c>
      <c r="EP30" s="66" t="s">
        <v>113</v>
      </c>
      <c r="EQ30" s="66" t="s">
        <v>123</v>
      </c>
      <c r="ER30" s="66" t="s">
        <v>124</v>
      </c>
      <c r="ES30" s="66" t="s">
        <v>112</v>
      </c>
      <c r="ET30" s="66" t="s">
        <v>126</v>
      </c>
      <c r="EU30" s="66" t="s">
        <v>110</v>
      </c>
      <c r="EV30" s="66" t="s">
        <v>127</v>
      </c>
      <c r="EW30" s="66" t="s">
        <v>128</v>
      </c>
      <c r="EX30" s="66" t="s">
        <v>129</v>
      </c>
      <c r="EY30" s="66" t="s">
        <v>130</v>
      </c>
      <c r="EZ30" s="66" t="s">
        <v>131</v>
      </c>
      <c r="FA30" s="66" t="s">
        <v>132</v>
      </c>
      <c r="FB30" s="66" t="s">
        <v>133</v>
      </c>
      <c r="FC30" s="66" t="s">
        <v>134</v>
      </c>
      <c r="FD30" s="66" t="s">
        <v>135</v>
      </c>
      <c r="FE30" s="14"/>
      <c r="FF30" s="66" t="s">
        <v>136</v>
      </c>
      <c r="FG30" s="66" t="s">
        <v>137</v>
      </c>
      <c r="FH30" s="14"/>
      <c r="FI30" s="57"/>
      <c r="FJ30" s="57"/>
      <c r="FK30" s="57"/>
      <c r="FL30" s="57"/>
      <c r="FM30" s="57"/>
      <c r="FN30" s="57"/>
      <c r="FO30" s="57"/>
      <c r="FP30" s="57"/>
      <c r="FQ30" s="57"/>
      <c r="FR30" s="57"/>
      <c r="FS30" s="57"/>
      <c r="FT30" s="57"/>
      <c r="FU30" s="57"/>
      <c r="FV30" s="57"/>
      <c r="FW30" s="57"/>
      <c r="FX30" s="44">
        <v>28</v>
      </c>
      <c r="FY30" s="44" t="str">
        <f t="shared" si="79"/>
        <v>EGJCHDLK</v>
      </c>
      <c r="FZ30" s="44" t="s">
        <v>148</v>
      </c>
      <c r="GA30" s="44" t="s">
        <v>149</v>
      </c>
      <c r="GB30" s="44" t="s">
        <v>159</v>
      </c>
      <c r="GC30" s="44" t="s">
        <v>163</v>
      </c>
      <c r="GD30" s="44" t="s">
        <v>160</v>
      </c>
      <c r="GE30" s="44" t="s">
        <v>147</v>
      </c>
      <c r="GF30" s="44" t="s">
        <v>152</v>
      </c>
      <c r="GG30" s="44" t="s">
        <v>151</v>
      </c>
      <c r="GH30" s="100" t="str">
        <f t="shared" ref="GH30:GO30" si="285">VLOOKUP(FZ30,$FK$3:$FL$15,2,FALSE)</f>
        <v>Elfenbenskusten</v>
      </c>
      <c r="GI30" s="100" t="str">
        <f t="shared" si="285"/>
        <v>Iran</v>
      </c>
      <c r="GJ30" s="100" t="str">
        <f t="shared" si="285"/>
        <v>Argentina</v>
      </c>
      <c r="GK30" s="100" t="str">
        <f t="shared" si="285"/>
        <v>Marocko</v>
      </c>
      <c r="GL30" s="100" t="str">
        <f t="shared" si="285"/>
        <v>Uruguay</v>
      </c>
      <c r="GM30" s="100" t="str">
        <f t="shared" si="285"/>
        <v>USA</v>
      </c>
      <c r="GN30" s="100" t="str">
        <f t="shared" si="285"/>
        <v>England</v>
      </c>
      <c r="GO30" s="100" t="str">
        <f t="shared" si="285"/>
        <v>Portugal</v>
      </c>
      <c r="GP30" s="42" t="str">
        <f t="shared" si="81"/>
        <v/>
      </c>
      <c r="GQ30" s="57"/>
      <c r="GR30" s="57"/>
      <c r="GS30" s="57"/>
      <c r="GT30" s="57"/>
      <c r="GU30" s="57"/>
      <c r="GV30" s="56"/>
      <c r="GW30" s="57"/>
      <c r="GX30" s="85">
        <v>27</v>
      </c>
      <c r="GY30" s="96"/>
      <c r="GZ30" s="96"/>
      <c r="HA30" s="85"/>
      <c r="HB30" s="57"/>
      <c r="HC30" s="57"/>
      <c r="HD30" s="57"/>
      <c r="HE30" s="57"/>
    </row>
    <row r="31" spans="1:213" ht="14.25" customHeight="1" x14ac:dyDescent="0.35">
      <c r="A31" s="42"/>
      <c r="B31" s="85">
        <v>4</v>
      </c>
      <c r="C31" s="86">
        <v>46186</v>
      </c>
      <c r="D31" s="87" t="s">
        <v>176</v>
      </c>
      <c r="E31" s="88" t="s">
        <v>157</v>
      </c>
      <c r="F31" s="89" t="s">
        <v>177</v>
      </c>
      <c r="G31" s="90">
        <v>1</v>
      </c>
      <c r="H31" s="85" t="s">
        <v>157</v>
      </c>
      <c r="I31" s="90">
        <v>0</v>
      </c>
      <c r="J31" s="85">
        <f t="shared" ref="J31:J36" si="286">IF(OR(ISBLANK(G31),ISBLANK(I31)),"",IF(G31&gt;I31,1,IF(G31&lt;I31,2,"X")))</f>
        <v>1</v>
      </c>
      <c r="K31" s="49" t="str">
        <f t="shared" ref="K31:K36" si="287">IF(VLOOKUP(D31,$BR$30:$CA$34,10,FALSE)=VLOOKUP(F31,$BR$30:$CA$34,10,FALSE),VLOOKUP(D31,$BR$30:$CA$34,10,FALSE),"-")</f>
        <v>-</v>
      </c>
      <c r="L31" s="44">
        <v>1</v>
      </c>
      <c r="M31" s="93" t="str">
        <f>VLOOKUP(L31,FG31:FH34,2,FALSE)</f>
        <v>Turkiet</v>
      </c>
      <c r="N31" s="94">
        <f t="shared" ref="N31:N34" si="288">VLOOKUP($M31,$BR$31:$BY$34,2,FALSE)</f>
        <v>2</v>
      </c>
      <c r="O31" s="94">
        <f t="shared" ref="O31:O34" si="289">VLOOKUP($M31,$BR$31:$BY$34,3,FALSE)</f>
        <v>0</v>
      </c>
      <c r="P31" s="94">
        <f t="shared" ref="P31:P34" si="290">VLOOKUP($M31,$BR$31:$BY$34,4,FALSE)</f>
        <v>1</v>
      </c>
      <c r="Q31" s="94">
        <f t="shared" ref="Q31:Q34" si="291">VLOOKUP($M31,$BR$31:$BY$34,5,FALSE)</f>
        <v>3</v>
      </c>
      <c r="R31" s="94">
        <f t="shared" ref="R31:R34" si="292">VLOOKUP($M31,$BR$31:$BY$34,6,FALSE)</f>
        <v>3</v>
      </c>
      <c r="S31" s="94">
        <f t="shared" ref="S31:S34" si="293">VLOOKUP($M31,$BR$31:$BY$34,7,FALSE)</f>
        <v>0</v>
      </c>
      <c r="T31" s="95">
        <f t="shared" ref="T31:T34" si="294">VLOOKUP($M31,$BR$31:$BY$34,8,FALSE)</f>
        <v>6</v>
      </c>
      <c r="U31" s="42"/>
      <c r="W31" s="42"/>
      <c r="Y31" s="42"/>
      <c r="Z31" s="42"/>
      <c r="AA31" s="127"/>
      <c r="AB31" s="42"/>
      <c r="AC31" s="98">
        <f t="shared" ref="AC31:AF31" si="295">C31</f>
        <v>46186</v>
      </c>
      <c r="AD31" s="98" t="str">
        <f t="shared" si="295"/>
        <v>USA</v>
      </c>
      <c r="AE31" s="98" t="str">
        <f t="shared" si="295"/>
        <v>-</v>
      </c>
      <c r="AF31" s="98" t="str">
        <f t="shared" si="295"/>
        <v>Paraguay</v>
      </c>
      <c r="AG31" s="90">
        <f t="shared" ref="AG31:AG36" si="296">IF(G31="","",G31)</f>
        <v>1</v>
      </c>
      <c r="AH31" s="85" t="str">
        <f t="shared" ref="AH31:AH36" si="297">H31</f>
        <v>-</v>
      </c>
      <c r="AI31" s="90">
        <f t="shared" ref="AI31:AI36" si="298">IF(I31="","",I31)</f>
        <v>0</v>
      </c>
      <c r="AJ31" s="85">
        <f t="shared" ref="AJ31:AJ36" si="299">J31</f>
        <v>1</v>
      </c>
      <c r="AK31" s="91"/>
      <c r="AL31" s="49">
        <f t="shared" ref="AL31:AL36" si="300">IF(AG31&gt;AI31,1,0)</f>
        <v>1</v>
      </c>
      <c r="AM31" s="49">
        <f t="shared" ref="AM31:AM36" si="301">IF(AI31&gt;AG31,1,0)</f>
        <v>0</v>
      </c>
      <c r="AN31" s="49">
        <f t="shared" ref="AN31:AN36" si="302">IF(AND(AG31=AI31,AG31&lt;&gt;""),1,0)</f>
        <v>0</v>
      </c>
      <c r="AO31" s="49">
        <f t="shared" ref="AO31:AO36" si="303">IF(AND(AG31=AI31,AG31&lt;&gt;""),1,0)</f>
        <v>0</v>
      </c>
      <c r="AP31" s="49">
        <f t="shared" ref="AP31:AP36" si="304">IF(AG31&lt;AI31,1,0)</f>
        <v>0</v>
      </c>
      <c r="AQ31" s="49">
        <f t="shared" ref="AQ31:AQ36" si="305">IF(AI31&lt;AG31,1,)</f>
        <v>1</v>
      </c>
      <c r="AR31" s="49">
        <f t="shared" ref="AR31:AR36" si="306">IF(ISERROR(VLOOKUP(AD31,CD:CD,1,FALSE)),0,1)*IF(ISERROR(VLOOKUP(AF31,CD:CD,1,FALSE)),0,1)*AL31</f>
        <v>0</v>
      </c>
      <c r="AS31" s="49">
        <f t="shared" ref="AS31:AS36" si="307">IF(ISERROR(VLOOKUP(AD31,CD:CD,1,FALSE)),0,1)*IF(ISERROR(VLOOKUP(AF31,CD:CD,1,FALSE)),0,1)*AM31</f>
        <v>0</v>
      </c>
      <c r="AT31" s="49">
        <f t="shared" ref="AT31:AT36" si="308">IF(ISERROR(VLOOKUP(AD31,CD:CD,1,FALSE)),0,1)*IF(ISERROR(VLOOKUP(AF31,CD:CD,1,FALSE)),0,1)*AN31</f>
        <v>0</v>
      </c>
      <c r="AU31" s="49">
        <f t="shared" ref="AU31:AU36" si="309">IF(ISERROR(VLOOKUP(AD31,CD:CD,1,FALSE)),0,1)*IF(ISERROR(VLOOKUP(AF31,CD:CD,1,FALSE)),0,1)*AO31</f>
        <v>0</v>
      </c>
      <c r="AV31" s="49">
        <f t="shared" ref="AV31:AV36" si="310">IF(ISERROR(VLOOKUP(AD31,CD:CD,1,FALSE)),0,1)*IF(ISERROR(VLOOKUP(AF31,CD:CD,1,FALSE)),0,1)*AP31</f>
        <v>0</v>
      </c>
      <c r="AW31" s="49">
        <f t="shared" ref="AW31:AW36" si="311">IF(ISERROR(VLOOKUP(AD31,CD:CD,1,FALSE)),0,1)*IF(ISERROR(VLOOKUP(AF31,CD:CD,1,FALSE)),0,1)*AQ31</f>
        <v>0</v>
      </c>
      <c r="AX31" s="49">
        <f t="shared" ref="AX31:AX36" si="312">IF(ISERROR(VLOOKUP(AD31,CX:CX,1,FALSE)),0,1)*IF(ISERROR(VLOOKUP(AF31,CX:CX,1,FALSE)),0,1)*AL31</f>
        <v>0</v>
      </c>
      <c r="AY31" s="49">
        <f t="shared" ref="AY31:AY36" si="313">IF(ISERROR(VLOOKUP(AD31,CX:CX,1,FALSE)),0,1)*IF(ISERROR(VLOOKUP(AF31,CX:CX,1,FALSE)),0,1)*AM31</f>
        <v>0</v>
      </c>
      <c r="AZ31" s="49">
        <f t="shared" ref="AZ31:AZ36" si="314">IF(ISERROR(VLOOKUP(AD31,CX:CX,1,FALSE)),0,1)*IF(ISERROR(VLOOKUP(AF31,CX:CX,1,FALSE)),0,1)*AN31</f>
        <v>0</v>
      </c>
      <c r="BA31" s="49">
        <f t="shared" ref="BA31:BA36" si="315">IF(ISERROR(VLOOKUP(AD31,CX:CX,1,FALSE)),0,1)*IF(ISERROR(VLOOKUP(AF31,CX:CX,1,FALSE)),0,1)*AO31</f>
        <v>0</v>
      </c>
      <c r="BB31" s="49">
        <f t="shared" ref="BB31:BB36" si="316">IF(ISERROR(VLOOKUP(AD31,CX:CX,1,FALSE)),0,1)*IF(ISERROR(VLOOKUP(AF31,CX:CX,1,FALSE)),0,1)*AP31</f>
        <v>0</v>
      </c>
      <c r="BC31" s="49">
        <f t="shared" ref="BC31:BC36" si="317">IF(ISERROR(VLOOKUP(AD31,CX:CX,1,FALSE)),0,1)*IF(ISERROR(VLOOKUP(AF31,CX:CX,1,FALSE)),0,1)*AQ31</f>
        <v>0</v>
      </c>
      <c r="BD31" s="49">
        <f t="shared" ref="BD31:BD36" si="318">IF(ISERROR(VLOOKUP(AD31,DR:DR,1,FALSE)),0,1)*IF(ISERROR(VLOOKUP(AF31,DR:DR,1,FALSE)),0,1)*AL31</f>
        <v>0</v>
      </c>
      <c r="BE31" s="49">
        <f t="shared" ref="BE31:BE36" si="319">IF(ISERROR(VLOOKUP(AD31,DR:DR,1,FALSE)),0,1)*IF(ISERROR(VLOOKUP(AF31,DR:DR,1,FALSE)),0,1)*AM31</f>
        <v>0</v>
      </c>
      <c r="BF31" s="49">
        <f t="shared" ref="BF31:BF36" si="320">IF(ISERROR(VLOOKUP(AD31,DR:DR,1,FALSE)),0,1)*IF(ISERROR(VLOOKUP(AF31,DR:DR,1,FALSE)),0,1)*AN31</f>
        <v>0</v>
      </c>
      <c r="BG31" s="49">
        <f t="shared" ref="BG31:BG36" si="321">IF(ISERROR(VLOOKUP(AD31,DR:DR,1,FALSE)),0,1)*IF(ISERROR(VLOOKUP(AF31,DR:DR,1,FALSE)),0,1)*AO31</f>
        <v>0</v>
      </c>
      <c r="BH31" s="49">
        <f t="shared" ref="BH31:BH36" si="322">IF(ISERROR(VLOOKUP(AD31,DR:DR,1,FALSE)),0,1)*IF(ISERROR(VLOOKUP(AF31,DR:DR,1,FALSE)),0,1)*AP31</f>
        <v>0</v>
      </c>
      <c r="BI31" s="49">
        <f t="shared" ref="BI31:BI36" si="323">IF(ISERROR(VLOOKUP(AD31,DR:DR,1,FALSE)),0,1)*IF(ISERROR(VLOOKUP(AF31,DR:DR,1,FALSE)),0,1)*AQ31</f>
        <v>0</v>
      </c>
      <c r="BJ31" s="49">
        <f t="shared" ref="BJ31:BJ36" si="324">IF(ISERROR(VLOOKUP(AD31,EL:EL,1,FALSE)),0,1)*IF(ISERROR(VLOOKUP(AF31,EL:EL,1,FALSE)),0,1)*AL31</f>
        <v>0</v>
      </c>
      <c r="BK31" s="49">
        <f t="shared" ref="BK31:BK36" si="325">IF(ISERROR(VLOOKUP(AD31,EL:EL,1,FALSE)),0,1)*IF(ISERROR(VLOOKUP(AF31,EL:EL,1,FALSE)),0,1)*AM31</f>
        <v>0</v>
      </c>
      <c r="BL31" s="49">
        <f t="shared" ref="BL31:BL36" si="326">IF(ISERROR(VLOOKUP(AD31,EL:EL,1,FALSE)),0,1)*IF(ISERROR(VLOOKUP(AF31,EL:EL,1,FALSE)),0,1)*AN31</f>
        <v>0</v>
      </c>
      <c r="BM31" s="49">
        <f t="shared" ref="BM31:BM36" si="327">IF(ISERROR(VLOOKUP(AD31,EL:EL,1,FALSE)),0,1)*IF(ISERROR(VLOOKUP(AF31,EL:EL,1,FALSE)),0,1)*AO31</f>
        <v>0</v>
      </c>
      <c r="BN31" s="49">
        <f t="shared" ref="BN31:BN36" si="328">IF(ISERROR(VLOOKUP(AD31,EL:EL,1,FALSE)),0,1)*IF(ISERROR(VLOOKUP(AF31,EL:EL,1,FALSE)),0,1)*AP31</f>
        <v>0</v>
      </c>
      <c r="BO31" s="49">
        <f t="shared" ref="BO31:BO36" si="329">IF(ISERROR(VLOOKUP(AD31,EL:EL,1,FALSE)),0,1)*IF(ISERROR(VLOOKUP(AF31,EL:EL,1,FALSE)),0,1)*AQ31</f>
        <v>0</v>
      </c>
      <c r="BP31" s="14"/>
      <c r="BQ31" s="14"/>
      <c r="BR31" s="14" t="s">
        <v>176</v>
      </c>
      <c r="BS31" s="49">
        <f t="shared" ref="BS31:BS34" si="330">(SUMIF(AD$4:AD$108,BR31,AL$4:AL$108)+SUMIF(AF$4:AF$108,BR31,AM$4:AM$108))</f>
        <v>1</v>
      </c>
      <c r="BT31" s="49">
        <f t="shared" ref="BT31:BT34" si="331">(SUMIF(AD$4:AD$108,BR31,AN$4:AN$108)+SUMIF(AF$4:AF$108,BR31,AO$4:AO$108))</f>
        <v>1</v>
      </c>
      <c r="BU31" s="49">
        <f t="shared" ref="BU31:BU34" si="332">(SUMIF(AD$4:AD$108,BR31,AP$4:AP$108)+SUMIF(AF$4:AF$108,BR31,AQ$4:AQ$108))</f>
        <v>1</v>
      </c>
      <c r="BV31" s="49">
        <f t="shared" ref="BV31:BV34" si="333">SUMIF($AD$4:$AD$108,BR31,$AG$4:$AG$108)+SUMIF($AF$4:$AF$108,BR31,$AI$4:$AI$108)</f>
        <v>3</v>
      </c>
      <c r="BW31" s="49">
        <f t="shared" ref="BW31:BW34" si="334">SUMIF($AD$4:$AD$108,BR31,$AI$4:$AI$108)+SUMIF($AF$4:$AF$108,BR31,$AG$4:$AG$108)</f>
        <v>3</v>
      </c>
      <c r="BX31" s="49">
        <f t="shared" ref="BX31:BX34" si="335">BV31-BW31</f>
        <v>0</v>
      </c>
      <c r="BY31" s="49">
        <f t="shared" ref="BY31:BY34" si="336">IFERROR(BS31*3+BT31*1,0)</f>
        <v>4</v>
      </c>
      <c r="BZ31" s="49" t="s">
        <v>147</v>
      </c>
      <c r="CA31" s="99">
        <f>RANK(BY31,BY31:BY34)</f>
        <v>2</v>
      </c>
      <c r="CB31" s="49">
        <f>SUMPRODUCT((BY31:BY34=BY31)*(BX31:BX34&gt;BX31))</f>
        <v>1</v>
      </c>
      <c r="CC31" s="14"/>
      <c r="CD31" s="14">
        <f t="shared" ref="CD31:CD34" si="337">IF(CA31=1,BR31,)</f>
        <v>0</v>
      </c>
      <c r="CE31" s="49">
        <f t="shared" ref="CE31:CE34" si="338">(SUMIF($AD$4:$AD$108,$BR31,$AR$4:$AR$108)+SUMIF($AF$4:$AF$108,$BR31,$AS$4:$AS$108))</f>
        <v>0</v>
      </c>
      <c r="CF31" s="49">
        <f t="shared" ref="CF31:CF34" si="339">(SUMIF($AD$4:$AD$108,$BR31,$AT$4:$AT$108)+SUMIF($AF$4:$AF$108,$BR31,$AU$4:$AU$108))</f>
        <v>0</v>
      </c>
      <c r="CG31" s="49">
        <f t="shared" ref="CG31:CG34" si="340">(SUMIF($AD$4:$AD$108,$BR31,$AV$4:$AV$108)+SUMIF($AF$4:$AF$108,$BR31,$AW$4:$AW$108))</f>
        <v>0</v>
      </c>
      <c r="CH31" s="49">
        <f t="shared" ref="CH31:CH34" si="341">IFERROR(CE31*3+CF31*1,0)</f>
        <v>0</v>
      </c>
      <c r="CI31" s="49" t="str">
        <f t="shared" ref="CI31:CI34" si="342">BZ31</f>
        <v>D</v>
      </c>
      <c r="CJ31" s="49">
        <f>IF(CD31&gt;0,RANK(CH31,CH31:CH34),)</f>
        <v>0</v>
      </c>
      <c r="CK31" s="49">
        <f>IF(AND(CD31&gt;0,COUNTIF(CJ31:CJ34,CJ31)&gt;1),SUMIFS($AG$4:$AG$108,$AD$4:$AD$108,$BR31,$K$4:$K$108,1)+SUMIFS($AI$4:$AI$108,$AF$4:$AF$108,$BR31,$K$4:$K$108,1)-SUMIFS($AI$4:$AI$108,$AD$4:$AD$108,$BR31,$K$4:$K$108,1)-SUMIFS($AG$4:$AG$108,$AF$4:$AF$108,$BR31,$K$4:$K$108,1),)</f>
        <v>0</v>
      </c>
      <c r="CL31" s="49">
        <f>IF(AND(CD31&gt;0,COUNTIF(CJ31:CJ34,CJ31)&gt;1),CJ31+RANK(CK31,CK31:CK34)-1,CJ31)</f>
        <v>0</v>
      </c>
      <c r="CM31" s="49">
        <f>IF(AND(CD31&gt;0,COUNTIF(CL31:CL34,CL31)&gt;1),SUMIFS($AG$4:$AG$108,$AD$4:$AD$108,$BR31,$K$4:$K$108,1)+SUMIFS($AI$4:$AI$108,$AF$4:$AF$108,$BR31,$K$4:$K$108,1),)</f>
        <v>0</v>
      </c>
      <c r="CN31" s="49">
        <f>IF(AND(CD31&gt;0,COUNTIF(CL31:CL34,CL31)&gt;1),CL31+RANK(CM31,CM31:CM34)-1,CL31)</f>
        <v>0</v>
      </c>
      <c r="CO31" s="49" t="str">
        <f t="shared" ref="CO31:CO34" si="343">IF(CN31=0,"",CN31)</f>
        <v/>
      </c>
      <c r="CP31" s="49" t="str">
        <f>IF(OR(CO31="",COUNTIF(CO31:CO34,CO31)=1),"",$BX31)</f>
        <v/>
      </c>
      <c r="CQ31" s="49" t="str">
        <f>IF(CO31="","",IF(COUNTIF(CO31:CO34,CO31)=1,CO31,CO31+RANK(CP31,CP31:CP34,0)-1))</f>
        <v/>
      </c>
      <c r="CR31" s="49" t="str">
        <f>IF(OR(CQ31="",COUNTIF(CQ31:CQ34,CQ31)=1),"",$BV31)</f>
        <v/>
      </c>
      <c r="CS31" s="49" t="str">
        <f>IF(CO31="","",IF(COUNTIF(CQ31:CQ34,CQ31)=1,CQ31,CQ31+RANK(CR31,CR31:CR34,0)-1))</f>
        <v/>
      </c>
      <c r="CT31" s="49" t="str">
        <f>IF(OR(CS31="",COUNTIF(CS31:CS34,CS31)=1),"",$BS31)</f>
        <v/>
      </c>
      <c r="CU31" s="49" t="str">
        <f>IF(CO31="","",IF(COUNTIF(CS31:CS34,CS31)=1,CS31,CS31+RANK(CT31,CT31:CT34,0)-1))</f>
        <v/>
      </c>
      <c r="CV31" s="49">
        <f>IF(CD31&gt;0,BK29+RANK(CU31,CU31:CU34,1),)</f>
        <v>0</v>
      </c>
      <c r="CW31" s="14"/>
      <c r="CX31" s="14" t="str">
        <f t="shared" ref="CX31:CX34" si="344">IF(CA31=2,BR31,)</f>
        <v>USA</v>
      </c>
      <c r="CY31" s="49">
        <f t="shared" ref="CY31:CY34" si="345">(SUMIF($AD$4:$AD$108,$BR31,$AX$4:$AX$108)+SUMIF($AF$4:$AF$108,$BR31,$AY$4:$AY$108))</f>
        <v>0</v>
      </c>
      <c r="CZ31" s="49">
        <f t="shared" ref="CZ31:CZ34" si="346">(SUMIF($AD$4:$AD$108,$BR31,$AZ$4:$AZ$108)+SUMIF($AF$4:$AF$108,$BR31,$BA$4:$BA$108))</f>
        <v>1</v>
      </c>
      <c r="DA31" s="49">
        <f t="shared" ref="DA31:DA34" si="347">(SUMIF($AD$4:$AD$108,$BR31,$BB$4:$BB$108)+SUMIF($AF$4:$AF$108,$BR31,$BC$4:$BC$108))</f>
        <v>0</v>
      </c>
      <c r="DB31" s="49">
        <f t="shared" ref="DB31:DB34" si="348">IFERROR(CY31*3+CZ31*1,0)</f>
        <v>1</v>
      </c>
      <c r="DC31" s="49" t="str">
        <f t="shared" ref="DC31:DC34" si="349">$BZ31</f>
        <v>D</v>
      </c>
      <c r="DD31" s="49">
        <f>IF(CX31&gt;0,RANK(DB31,DB31:DB34)+CE29,)</f>
        <v>2</v>
      </c>
      <c r="DE31" s="49">
        <f>IF(AND(CX31&gt;0,COUNTIF(DD31:DD34,DD31)&gt;1),SUMIFS($AG$4:$AG$108,$AD$4:$AD$108,$BR31,$K$4:$K$108,2)+SUMIFS($AI$4:$AI$108,$AF$4:$AF108,$BR31,$K$4:$K$108,2)-SUMIFS($AI$4:$AI$108,$AD$4:$AD$108,$BR31,$K$4:$K$108,2)-SUMIFS($AG$4:$AG$108,$AF$4:$AF$108,$BR31,$K$4:$K$108,2),)</f>
        <v>0</v>
      </c>
      <c r="DF31" s="49">
        <f>IF(AND(CX31&gt;0,COUNTIF(DD31:DD34,DD31)&gt;1),DD31+RANK(DE31,DE31:DE34)-1,DD31)</f>
        <v>2</v>
      </c>
      <c r="DG31" s="49">
        <f>IF(AND(CX31&gt;0,COUNTIF(DF31:DF34,DF31)&gt;1),SUMIFS($AG$4:$AG$108,$AD$4:$AD$108,$BR31,$K$4:$K$108,2)+SUMIFS($AI$4:$AI$108,$AF$4:$AF$108,$BR31,$K$4:$K$108,2),)</f>
        <v>2</v>
      </c>
      <c r="DH31" s="49">
        <f>IF(AND(CX31&gt;0,COUNTIF(DF31:DF34,DF31)&gt;1),DF31+RANK(DG31,DG31:DG34)-1,DF31)</f>
        <v>2</v>
      </c>
      <c r="DI31" s="49">
        <f t="shared" ref="DI31:DI34" si="350">IF(DH31=0,"",DH31)</f>
        <v>2</v>
      </c>
      <c r="DJ31" s="49">
        <f>IF(OR(DI31="",COUNTIF(DI31:DI34,DI31)=1),"",$BX31)</f>
        <v>0</v>
      </c>
      <c r="DK31" s="49">
        <f>IF(DI31="","",IF(COUNTIF(DI31:DI34,DI31)=1,DI31,DI31+RANK(DJ31,DJ31:DJ34,0)-1))</f>
        <v>3</v>
      </c>
      <c r="DL31" s="49" t="str">
        <f>IF(OR(DK31="",COUNTIF(DK31:DK34,DK31)=1),"",$BV31)</f>
        <v/>
      </c>
      <c r="DM31" s="49">
        <f>IF(DI31="","",IF(COUNTIF(DK31:DK34,DK31)=1,DK31,DK31+RANK(DL31,DL31:DL34,0)-1))</f>
        <v>3</v>
      </c>
      <c r="DN31" s="49" t="str">
        <f>IF(OR(DM31="",COUNTIF(DM31:DM34,DM31)=1),"",$BS31)</f>
        <v/>
      </c>
      <c r="DO31" s="49">
        <f>IF(DI31="","",IF(COUNTIF(DM31:DM34,DM31)=1,DM31,DM31+RANK(DN31,DN31:DN34,0)-1))</f>
        <v>3</v>
      </c>
      <c r="DP31" s="49">
        <f>IF(CX31&gt;0,CE29+RANK(DO31,DO31:DO34,1),)</f>
        <v>3</v>
      </c>
      <c r="DQ31" s="14"/>
      <c r="DR31" s="49">
        <f t="shared" ref="DR31:DR34" si="351">IF(CA31=3,BR31,)</f>
        <v>0</v>
      </c>
      <c r="DS31" s="49">
        <f t="shared" ref="DS31:DS34" si="352">(SUMIF($AD$4:$AD$108,BR31,$BD$4:$BD$108)+SUMIF($AF$4:$AF$108,BR31,$BE$4:$BE$108))</f>
        <v>0</v>
      </c>
      <c r="DT31" s="49">
        <f t="shared" ref="DT31:DT34" si="353">(SUMIF($AD$4:$AD$108,BR31,$BF$4:$BF$108)+SUMIF($AF$4:$AF$108,BR31,$BG$4:$BG$108))</f>
        <v>0</v>
      </c>
      <c r="DU31" s="49">
        <f t="shared" ref="DU31:DU34" si="354">(SUMIF($AD$4:$AD$108,BR31,$BH$4:$BH$108)+SUMIF($AF$4:$AF$108,BR31,$BI$4:$BI$108))</f>
        <v>0</v>
      </c>
      <c r="DV31" s="49">
        <f t="shared" ref="DV31:DV34" si="355">IFERROR(DS31*3+DT31*1,0)</f>
        <v>0</v>
      </c>
      <c r="DW31" s="49" t="str">
        <f t="shared" ref="DW31:DW34" si="356">BZ31</f>
        <v>D</v>
      </c>
      <c r="DX31" s="49">
        <f>IF(DR31&gt;0,RANK(DV31,DV31:DV34)+CE29+CY29,)</f>
        <v>0</v>
      </c>
      <c r="DY31" s="49">
        <f>IF(AND(DR31&gt;0,COUNTIF(DX31:DX34,DX31)&gt;1),SUMIFS($AG$4:$AG$108,$AD$4:$AD$108,$BR31,$K$4:$K$108,3)+SUMIFS($AI$4:$AI$108,$AF$4:$AF$108,$BR31,$K$4:$K$108,3)-SUMIFS($AI$4:$AI$108,$AD$4:$AD$108,$BR31,$K$4:$K$108,3)-SUMIFS($AG$4:$AG$108,$AF$4:$AF$108,$BR31,$K$4:$K$108,3),)</f>
        <v>0</v>
      </c>
      <c r="DZ31" s="49">
        <f>IF(AND(DR31&gt;0,COUNTIF(DX31:DX34,DX31)&gt;1),DX31+RANK(DY31,DY31:DY34)-1,DX31)</f>
        <v>0</v>
      </c>
      <c r="EA31" s="49">
        <f>IF(AND(DR31&gt;0,COUNTIF(DZ31:DZ34,DZ31)&gt;1),SUMIFS($AG$4:$AG$108,$AD$4:$AD$108,$BR31,$K$4:$K$108,3)+SUMIFS($AI$4:$AI$108,$AF$4:$AF$108,$BR31,$K$4:$K$108,3),)</f>
        <v>0</v>
      </c>
      <c r="EB31" s="49">
        <f>IF(AND(DR31&gt;0,COUNTIF(DZ31:DZ34,DZ31)&gt;1),DZ31+RANK(EA31,EA31:EA34)-1,DZ31)</f>
        <v>0</v>
      </c>
      <c r="EC31" s="49" t="str">
        <f t="shared" ref="EC31:EC34" si="357">IF(EB31=0,"",EB31)</f>
        <v/>
      </c>
      <c r="ED31" s="49" t="str">
        <f>IF(OR(EC31="",COUNTIF(EC31:EC34,EC31)=1),"",$BX31)</f>
        <v/>
      </c>
      <c r="EE31" s="49" t="str">
        <f>IF(EC31="","",IF(COUNTIF(EC31:EC34,EC31)=1,EC31,EC31+RANK(ED31,ED31:ED34,0)-1))</f>
        <v/>
      </c>
      <c r="EF31" s="49" t="str">
        <f>IF(OR(EE31="",COUNTIF(EE31:EE34,EE31)=1),"",$BV31)</f>
        <v/>
      </c>
      <c r="EG31" s="49" t="str">
        <f>IF(EC31="","",IF(COUNTIF(EE31:EE34,EE31)=1,EE31,EE31+RANK(EF31,EF31:EF34,0)-1))</f>
        <v/>
      </c>
      <c r="EH31" s="49" t="str">
        <f>IF(OR(EG31="",COUNTIF(EG31:EG34,EG31)=1),"",$BS31)</f>
        <v/>
      </c>
      <c r="EI31" s="49" t="str">
        <f>IF(EC31="","",IF(COUNTIF(EG31:EG34,EG31)=1,EG31,EG31+RANK(EH31,EH31:EH34,0)-1))</f>
        <v/>
      </c>
      <c r="EJ31" s="49">
        <f>IF(DR31&gt;0,CE29+CY29+RANK(EI31,EI31:EI34,1),)</f>
        <v>0</v>
      </c>
      <c r="EK31" s="14"/>
      <c r="EL31" s="49">
        <f t="shared" ref="EL31:EL34" si="358">IF(CA31=4,BR31,)</f>
        <v>0</v>
      </c>
      <c r="EM31" s="49">
        <f t="shared" ref="EM31:EM34" si="359">(SUMIF($AD$4:$AD$108,$BR31,$BJ$4:$BJ$108)+SUMIF($AF$4:$AF$108,$BR31,$BK$4:$BK$108))</f>
        <v>0</v>
      </c>
      <c r="EN31" s="49">
        <f t="shared" ref="EN31:EN34" si="360">(SUMIF($AD$4:$AD$108,$BR31,$BL$4:$BL$108)+SUMIF($AF$4:$AF$108,$BR31,$BM$4:$BM$108))</f>
        <v>0</v>
      </c>
      <c r="EO31" s="49">
        <f t="shared" ref="EO31:EO34" si="361">(SUMIF($AD$4:$AD$108,$BR31,$BN$4:$BN$108)+SUMIF($AF$4:$AF$108,$BR31,$BO$4:$BO$108))</f>
        <v>0</v>
      </c>
      <c r="EP31" s="49">
        <f t="shared" ref="EP31:EP34" si="362">IFERROR(EM31*3+EN31*1,0)</f>
        <v>0</v>
      </c>
      <c r="EQ31" s="49" t="str">
        <f t="shared" ref="EQ31:EQ34" si="363">$BZ31</f>
        <v>D</v>
      </c>
      <c r="ER31" s="49">
        <f>IF(EL31&gt;0,RANK(EP31,EP31:EP34)+CE29+CY29+DS29,)</f>
        <v>0</v>
      </c>
      <c r="ES31" s="49">
        <f>IF(AND(EL31&gt;0,COUNTIF(ER31:ER34,ER31)&gt;1),SUMIFS($AG$4:$AG$108,$AD$4:$AD$108,$BR31,$K$4:$K$108,4)+SUMIFS($AI$4:$AI$108,$AF$4:$AF$108,$BR31,$K$4:$K$108,4)-SUMIFS($AI$4:$AI$108,$AD$4:$AD$108,$BR31,$K$4:$K$108,4)-SUMIFS($AG$4:$AG$108,$AF$4:$AF$108,$BR31,$K$4:$K$108,4),)</f>
        <v>0</v>
      </c>
      <c r="ET31" s="49">
        <f>IF(AND(EL31&gt;0,COUNTIF(ER31:ER34,ER31)&gt;1),ER31+RANK(ES31,ES31:ES34)-1,ER31)</f>
        <v>0</v>
      </c>
      <c r="EU31" s="49">
        <f t="shared" ref="EU31:EU34" si="364">IF(AND(EL31&gt;0,COUNTIF(ET31:ET34,ET31)&gt;1),SUMIFS($AG$4:$AG$108,$AD$4:$AD$108,$BR31,$K$4:$K$108,4)+SUMIFS($AI$4:$AI$108,$AF$4:$AF$108,$BR31,$K$4:$K$108,4),)</f>
        <v>0</v>
      </c>
      <c r="EV31" s="49">
        <f>IF(AND(EL31&gt;0,COUNTIF(ET31:ET34,ET31)&gt;1),ET31+RANK(EU31,EU31:EU34)-1,ET31)</f>
        <v>0</v>
      </c>
      <c r="EW31" s="49" t="str">
        <f t="shared" ref="EW31:EW34" si="365">IF(EV31=0,"",EV31)</f>
        <v/>
      </c>
      <c r="EX31" s="49" t="str">
        <f>IF(OR(EW31="",COUNTIF(EW31:EW34,EW31)=1),"",$BX31)</f>
        <v/>
      </c>
      <c r="EY31" s="49" t="str">
        <f>IF(EW31="","",IF(COUNTIF(EW31:EW34,EW31)=1,EW31,EW31+RANK(EX31,EX31:EX34,0)-1))</f>
        <v/>
      </c>
      <c r="EZ31" s="49" t="str">
        <f>IF(OR(EY31="",COUNTIF(EY31:EY34,EY31)=1),"",$BV31)</f>
        <v/>
      </c>
      <c r="FA31" s="49" t="str">
        <f>IF(EW31="","",IF(COUNTIF(EY31:EY34,EY31)=1,EY31,EY31+RANK(EZ31,EZ31:EZ34,0)-1))</f>
        <v/>
      </c>
      <c r="FB31" s="49" t="str">
        <f>IF(OR(FA31="",COUNTIF(FA31:FA34,FA31)=1),"",$BS31)</f>
        <v/>
      </c>
      <c r="FC31" s="49" t="str">
        <f>IF(EW31="","",IF(COUNTIF(FA31:FA34,FA31)=1,FA31,FA31+RANK(FB31,FB31:FB34,0)-1))</f>
        <v/>
      </c>
      <c r="FD31" s="49">
        <f>IF(EL31&gt;0,CE29+CY29+DS29+RANK(FC31,FC31:FC34,1),)</f>
        <v>0</v>
      </c>
      <c r="FE31" s="14"/>
      <c r="FF31" s="49">
        <f>IFERROR(VLOOKUP(FH31,CD30:CV34,19,FALSE),IFERROR(VLOOKUP(FH31,CX30:DP34,19,FALSE),IFERROR(VLOOKUP(FH31,DR30:EJ34,19,FALSE),VLOOKUP(FH31,EL30:FD34,19,FALSE))))</f>
        <v>3</v>
      </c>
      <c r="FG31" s="49">
        <f>RANK(FF31,FF31:FF34,1)+COUNTIF(FF31,FF31)-1</f>
        <v>3</v>
      </c>
      <c r="FH31" s="14" t="str">
        <f t="shared" ref="FH31:FH34" si="366">BR31</f>
        <v>USA</v>
      </c>
      <c r="FI31" s="42"/>
      <c r="FJ31" s="42"/>
      <c r="FK31" s="42"/>
      <c r="FL31" s="42"/>
      <c r="FM31" s="42"/>
      <c r="FN31" s="42"/>
      <c r="FO31" s="42"/>
      <c r="FP31" s="42"/>
      <c r="FQ31" s="42"/>
      <c r="FR31" s="42"/>
      <c r="FS31" s="42"/>
      <c r="FT31" s="42"/>
      <c r="FU31" s="42"/>
      <c r="FV31" s="42"/>
      <c r="FW31" s="42"/>
      <c r="FX31" s="44">
        <v>29</v>
      </c>
      <c r="FY31" s="44" t="str">
        <f t="shared" si="79"/>
        <v>EGICHDLK</v>
      </c>
      <c r="FZ31" s="44" t="s">
        <v>148</v>
      </c>
      <c r="GA31" s="44" t="s">
        <v>149</v>
      </c>
      <c r="GB31" s="44" t="s">
        <v>150</v>
      </c>
      <c r="GC31" s="44" t="s">
        <v>163</v>
      </c>
      <c r="GD31" s="44" t="s">
        <v>160</v>
      </c>
      <c r="GE31" s="44" t="s">
        <v>147</v>
      </c>
      <c r="GF31" s="44" t="s">
        <v>152</v>
      </c>
      <c r="GG31" s="44" t="s">
        <v>151</v>
      </c>
      <c r="GH31" s="100" t="str">
        <f t="shared" ref="GH31:GO31" si="367">VLOOKUP(FZ31,$FK$3:$FL$15,2,FALSE)</f>
        <v>Elfenbenskusten</v>
      </c>
      <c r="GI31" s="100" t="str">
        <f t="shared" si="367"/>
        <v>Iran</v>
      </c>
      <c r="GJ31" s="100" t="str">
        <f t="shared" si="367"/>
        <v>Senegal</v>
      </c>
      <c r="GK31" s="100" t="str">
        <f t="shared" si="367"/>
        <v>Marocko</v>
      </c>
      <c r="GL31" s="100" t="str">
        <f t="shared" si="367"/>
        <v>Uruguay</v>
      </c>
      <c r="GM31" s="100" t="str">
        <f t="shared" si="367"/>
        <v>USA</v>
      </c>
      <c r="GN31" s="100" t="str">
        <f t="shared" si="367"/>
        <v>England</v>
      </c>
      <c r="GO31" s="100" t="str">
        <f t="shared" si="367"/>
        <v>Portugal</v>
      </c>
      <c r="GP31" s="42" t="str">
        <f t="shared" si="81"/>
        <v/>
      </c>
      <c r="GQ31" s="42"/>
      <c r="GR31" s="42"/>
      <c r="GS31" s="42"/>
      <c r="GT31" s="42"/>
      <c r="GU31" s="42"/>
      <c r="GV31" s="44"/>
      <c r="GW31" s="42"/>
      <c r="GX31" s="85">
        <v>28</v>
      </c>
      <c r="GY31" s="96"/>
      <c r="GZ31" s="96"/>
      <c r="HA31" s="85"/>
      <c r="HB31" s="42"/>
      <c r="HC31" s="42"/>
      <c r="HD31" s="42"/>
      <c r="HE31" s="42"/>
    </row>
    <row r="32" spans="1:213" ht="14.25" customHeight="1" x14ac:dyDescent="0.35">
      <c r="A32" s="42"/>
      <c r="B32" s="85">
        <v>6</v>
      </c>
      <c r="C32" s="86">
        <v>46187</v>
      </c>
      <c r="D32" s="87" t="s">
        <v>178</v>
      </c>
      <c r="E32" s="88" t="s">
        <v>157</v>
      </c>
      <c r="F32" s="89" t="s">
        <v>179</v>
      </c>
      <c r="G32" s="90">
        <v>0</v>
      </c>
      <c r="H32" s="85" t="s">
        <v>157</v>
      </c>
      <c r="I32" s="90">
        <v>1</v>
      </c>
      <c r="J32" s="85">
        <f t="shared" si="286"/>
        <v>2</v>
      </c>
      <c r="K32" s="49" t="str">
        <f t="shared" si="287"/>
        <v>-</v>
      </c>
      <c r="L32" s="44">
        <v>2</v>
      </c>
      <c r="M32" s="104" t="str">
        <f>VLOOKUP(L32,FG31:FH34,2,FALSE)</f>
        <v>Australien</v>
      </c>
      <c r="N32" s="105">
        <f t="shared" si="288"/>
        <v>1</v>
      </c>
      <c r="O32" s="105">
        <f t="shared" si="289"/>
        <v>1</v>
      </c>
      <c r="P32" s="105">
        <f t="shared" si="290"/>
        <v>1</v>
      </c>
      <c r="Q32" s="105">
        <f t="shared" si="291"/>
        <v>5</v>
      </c>
      <c r="R32" s="105">
        <f t="shared" si="292"/>
        <v>3</v>
      </c>
      <c r="S32" s="105">
        <f t="shared" si="293"/>
        <v>2</v>
      </c>
      <c r="T32" s="106">
        <f t="shared" si="294"/>
        <v>4</v>
      </c>
      <c r="U32" s="42"/>
      <c r="V32" s="42"/>
      <c r="Z32" s="42"/>
      <c r="AA32" s="127"/>
      <c r="AB32" s="42"/>
      <c r="AC32" s="98">
        <f t="shared" ref="AC32:AF32" si="368">C32</f>
        <v>46187</v>
      </c>
      <c r="AD32" s="98" t="str">
        <f t="shared" si="368"/>
        <v>Australien</v>
      </c>
      <c r="AE32" s="98" t="str">
        <f t="shared" si="368"/>
        <v>-</v>
      </c>
      <c r="AF32" s="98" t="str">
        <f t="shared" si="368"/>
        <v>Turkiet</v>
      </c>
      <c r="AG32" s="90">
        <f t="shared" si="296"/>
        <v>0</v>
      </c>
      <c r="AH32" s="85" t="str">
        <f t="shared" si="297"/>
        <v>-</v>
      </c>
      <c r="AI32" s="90">
        <f t="shared" si="298"/>
        <v>1</v>
      </c>
      <c r="AJ32" s="85">
        <f t="shared" si="299"/>
        <v>2</v>
      </c>
      <c r="AK32" s="91"/>
      <c r="AL32" s="49">
        <f t="shared" si="300"/>
        <v>0</v>
      </c>
      <c r="AM32" s="49">
        <f t="shared" si="301"/>
        <v>1</v>
      </c>
      <c r="AN32" s="49">
        <f t="shared" si="302"/>
        <v>0</v>
      </c>
      <c r="AO32" s="49">
        <f t="shared" si="303"/>
        <v>0</v>
      </c>
      <c r="AP32" s="49">
        <f t="shared" si="304"/>
        <v>1</v>
      </c>
      <c r="AQ32" s="49">
        <f t="shared" si="305"/>
        <v>0</v>
      </c>
      <c r="AR32" s="49">
        <f t="shared" si="306"/>
        <v>0</v>
      </c>
      <c r="AS32" s="49">
        <f t="shared" si="307"/>
        <v>0</v>
      </c>
      <c r="AT32" s="49">
        <f t="shared" si="308"/>
        <v>0</v>
      </c>
      <c r="AU32" s="49">
        <f t="shared" si="309"/>
        <v>0</v>
      </c>
      <c r="AV32" s="49">
        <f t="shared" si="310"/>
        <v>0</v>
      </c>
      <c r="AW32" s="49">
        <f t="shared" si="311"/>
        <v>0</v>
      </c>
      <c r="AX32" s="49">
        <f t="shared" si="312"/>
        <v>0</v>
      </c>
      <c r="AY32" s="49">
        <f t="shared" si="313"/>
        <v>0</v>
      </c>
      <c r="AZ32" s="49">
        <f t="shared" si="314"/>
        <v>0</v>
      </c>
      <c r="BA32" s="49">
        <f t="shared" si="315"/>
        <v>0</v>
      </c>
      <c r="BB32" s="49">
        <f t="shared" si="316"/>
        <v>0</v>
      </c>
      <c r="BC32" s="49">
        <f t="shared" si="317"/>
        <v>0</v>
      </c>
      <c r="BD32" s="49">
        <f t="shared" si="318"/>
        <v>0</v>
      </c>
      <c r="BE32" s="49">
        <f t="shared" si="319"/>
        <v>0</v>
      </c>
      <c r="BF32" s="49">
        <f t="shared" si="320"/>
        <v>0</v>
      </c>
      <c r="BG32" s="49">
        <f t="shared" si="321"/>
        <v>0</v>
      </c>
      <c r="BH32" s="49">
        <f t="shared" si="322"/>
        <v>0</v>
      </c>
      <c r="BI32" s="49">
        <f t="shared" si="323"/>
        <v>0</v>
      </c>
      <c r="BJ32" s="49">
        <f t="shared" si="324"/>
        <v>0</v>
      </c>
      <c r="BK32" s="49">
        <f t="shared" si="325"/>
        <v>0</v>
      </c>
      <c r="BL32" s="49">
        <f t="shared" si="326"/>
        <v>0</v>
      </c>
      <c r="BM32" s="49">
        <f t="shared" si="327"/>
        <v>0</v>
      </c>
      <c r="BN32" s="49">
        <f t="shared" si="328"/>
        <v>0</v>
      </c>
      <c r="BO32" s="49">
        <f t="shared" si="329"/>
        <v>0</v>
      </c>
      <c r="BP32" s="14"/>
      <c r="BQ32" s="14"/>
      <c r="BR32" s="14" t="s">
        <v>177</v>
      </c>
      <c r="BS32" s="49">
        <f t="shared" si="330"/>
        <v>1</v>
      </c>
      <c r="BT32" s="49">
        <f t="shared" si="331"/>
        <v>0</v>
      </c>
      <c r="BU32" s="49">
        <f t="shared" si="332"/>
        <v>2</v>
      </c>
      <c r="BV32" s="49">
        <f t="shared" si="333"/>
        <v>3</v>
      </c>
      <c r="BW32" s="49">
        <f t="shared" si="334"/>
        <v>5</v>
      </c>
      <c r="BX32" s="49">
        <f t="shared" si="335"/>
        <v>-2</v>
      </c>
      <c r="BY32" s="49">
        <f t="shared" si="336"/>
        <v>3</v>
      </c>
      <c r="BZ32" s="49" t="s">
        <v>147</v>
      </c>
      <c r="CA32" s="99">
        <f>RANK(BY32,BY31:BY34)</f>
        <v>4</v>
      </c>
      <c r="CB32" s="49">
        <f>SUMPRODUCT((BY31:BY34=BY32)*(BX31:BX34&gt;BX32))</f>
        <v>0</v>
      </c>
      <c r="CC32" s="14"/>
      <c r="CD32" s="14">
        <f t="shared" si="337"/>
        <v>0</v>
      </c>
      <c r="CE32" s="49">
        <f t="shared" si="338"/>
        <v>0</v>
      </c>
      <c r="CF32" s="49">
        <f t="shared" si="339"/>
        <v>0</v>
      </c>
      <c r="CG32" s="49">
        <f t="shared" si="340"/>
        <v>0</v>
      </c>
      <c r="CH32" s="49">
        <f t="shared" si="341"/>
        <v>0</v>
      </c>
      <c r="CI32" s="49" t="str">
        <f t="shared" si="342"/>
        <v>D</v>
      </c>
      <c r="CJ32" s="49">
        <f>IF(CD32&gt;0,RANK(CH32,CH31:CH34),)</f>
        <v>0</v>
      </c>
      <c r="CK32" s="49">
        <f>IF(AND(CD32&gt;0,COUNTIF(CJ31:CJ34,CJ32)&gt;1),SUMIFS($AG$4:$AG$108,$AD$4:$AD$108,$BR32,$K$4:$K$108,1)+SUMIFS($AI$4:$AI$108,$AF$4:$AF$108,$BR32,$K$4:$K$108,1)-SUMIFS($AI$4:$AI$108,$AD$4:$AD$108,$BR32,$K$4:$K$108,1)-SUMIFS($AG$4:$AG$108,$AF$4:$AF$108,$BR32,$K$4:$K$108,1),)</f>
        <v>0</v>
      </c>
      <c r="CL32" s="49">
        <f>IF(AND(CD32&gt;0,COUNTIF(CJ31:CJ34,CJ32)&gt;1),CJ32+RANK(CK32,CK31:CK34)-1,CJ32)</f>
        <v>0</v>
      </c>
      <c r="CM32" s="49">
        <f>IF(AND(CD32&gt;0,COUNTIF(CL31:CL34,CL32)&gt;1),SUMIFS($AG$4:$AG$108,$AD$4:$AD$108,$BR32,$K$4:$K$108,1)+SUMIFS($AI$4:$AI$108,$AF$4:$AF$108,$BR32,$K$4:$K$108,1),)</f>
        <v>0</v>
      </c>
      <c r="CN32" s="49">
        <f>IF(AND(CD32&gt;0,COUNTIF(CL31:CL34,CL32)&gt;1),CL32+RANK(CM32,CM31:CM34)-1,CL32)</f>
        <v>0</v>
      </c>
      <c r="CO32" s="49" t="str">
        <f t="shared" si="343"/>
        <v/>
      </c>
      <c r="CP32" s="49" t="str">
        <f>IF(OR(CO32="",COUNTIF(CO31:CO34,CO32)=1),"",$BX32)</f>
        <v/>
      </c>
      <c r="CQ32" s="49" t="str">
        <f>IF(CO32="","",IF(COUNTIF(CO31:CO34,CO32)=1,CO32,CO32+RANK(CP32,CP31:CP34,0)-1))</f>
        <v/>
      </c>
      <c r="CR32" s="49" t="str">
        <f>IF(OR(CQ32="",COUNTIF(CQ31:CQ34,CQ32)=1),"",$BV32)</f>
        <v/>
      </c>
      <c r="CS32" s="49" t="str">
        <f>IF(CO32="","",IF(COUNTIF(CQ31:CQ34,CQ32)=1,CQ32,CQ32+RANK(CR32,CR31:CR34,0)-1))</f>
        <v/>
      </c>
      <c r="CT32" s="49" t="str">
        <f>IF(OR(CS32="",COUNTIF(CS31:CS34,CS32)=1),"",$BS32)</f>
        <v/>
      </c>
      <c r="CU32" s="49" t="str">
        <f>IF(CO32="","",IF(COUNTIF(CS31:CS34,CS32)=1,CS32,CS32+RANK(CT32,CT31:CT34,0)-1))</f>
        <v/>
      </c>
      <c r="CV32" s="49">
        <f>IF(CD32&gt;0,BK29+RANK(CU32,CU31:CU34,1),)</f>
        <v>0</v>
      </c>
      <c r="CW32" s="14"/>
      <c r="CX32" s="14">
        <f t="shared" si="344"/>
        <v>0</v>
      </c>
      <c r="CY32" s="49">
        <f t="shared" si="345"/>
        <v>0</v>
      </c>
      <c r="CZ32" s="49">
        <f t="shared" si="346"/>
        <v>0</v>
      </c>
      <c r="DA32" s="49">
        <f t="shared" si="347"/>
        <v>0</v>
      </c>
      <c r="DB32" s="49">
        <f t="shared" si="348"/>
        <v>0</v>
      </c>
      <c r="DC32" s="49" t="str">
        <f t="shared" si="349"/>
        <v>D</v>
      </c>
      <c r="DD32" s="49">
        <f>IF(CX32&gt;0,RANK(DB32,DB31:DB34)+CE29,)</f>
        <v>0</v>
      </c>
      <c r="DE32" s="49">
        <f>IF(AND(CX32&gt;0,COUNTIF(DD31:DD34,DD32)&gt;1),SUMIFS($AG$4:$AG$108,$AD$4:$AD$108,$BR32,$K$4:$K$108,2)+SUMIFS($AI$4:$AI$108,$AF$4:$AF108,$BR32,$K$4:$K$108,2)-SUMIFS($AI$4:$AI$108,$AD$4:$AD$108,$BR32,$K$4:$K$108,2)-SUMIFS($AG$4:$AG$108,$AF$4:$AF$108,$BR32,$K$4:$K$108,2),)</f>
        <v>0</v>
      </c>
      <c r="DF32" s="49">
        <f>IF(AND(CX32&gt;0,COUNTIF(DD31:DD34,DD32)&gt;1),DD32+RANK(DE32,DE31:DE34)-1,DD32)</f>
        <v>0</v>
      </c>
      <c r="DG32" s="49">
        <f>IF(AND(CX32&gt;0,COUNTIF(DF31:DF34,DF32)&gt;1),SUMIFS($AG$4:$AG$108,$AD$4:$AD$108,$BR32,$K$4:$K$108,2)+SUMIFS($AI$4:$AI$108,$AF$4:$AF$108,$BR32,$K$4:$K$108,2),)</f>
        <v>0</v>
      </c>
      <c r="DH32" s="49">
        <f>IF(AND(CX32&gt;0,COUNTIF(DF31:DF34,DF32)&gt;1),DF32+RANK(DG32,DG31:DG34)-1,DF32)</f>
        <v>0</v>
      </c>
      <c r="DI32" s="49" t="str">
        <f t="shared" si="350"/>
        <v/>
      </c>
      <c r="DJ32" s="49" t="str">
        <f>IF(OR(DI32="",COUNTIF(DI31:DI34,DI32)=1),"",$BX32)</f>
        <v/>
      </c>
      <c r="DK32" s="49" t="str">
        <f>IF(DI32="","",IF(COUNTIF(DI31:DI34,DI32)=1,DI32,DI32+RANK(DJ32,DJ31:DJ34,0)-1))</f>
        <v/>
      </c>
      <c r="DL32" s="49" t="str">
        <f>IF(OR(DK32="",COUNTIF(DK31:DK34,DK32)=1),"",$BV32)</f>
        <v/>
      </c>
      <c r="DM32" s="49" t="str">
        <f>IF(DI32="","",IF(COUNTIF(DK31:DK34,DK32)=1,DK32,DK32+RANK(DL32,DL31:DL34,0)-1))</f>
        <v/>
      </c>
      <c r="DN32" s="49" t="str">
        <f>IF(OR(DM32="",COUNTIF(DM31:DM34,DM32)=1),"",$BS32)</f>
        <v/>
      </c>
      <c r="DO32" s="49" t="str">
        <f>IF(DI32="","",IF(COUNTIF(DM31:DM34,DM32)=1,DM32,DM32+RANK(DN32,DN31:DN34,0)-1))</f>
        <v/>
      </c>
      <c r="DP32" s="49">
        <f>IF(CX32&gt;0,CE29+RANK(DO32,DO31:DO34,1),)</f>
        <v>0</v>
      </c>
      <c r="DQ32" s="14"/>
      <c r="DR32" s="49">
        <f t="shared" si="351"/>
        <v>0</v>
      </c>
      <c r="DS32" s="49">
        <f t="shared" si="352"/>
        <v>0</v>
      </c>
      <c r="DT32" s="49">
        <f t="shared" si="353"/>
        <v>0</v>
      </c>
      <c r="DU32" s="49">
        <f t="shared" si="354"/>
        <v>0</v>
      </c>
      <c r="DV32" s="49">
        <f t="shared" si="355"/>
        <v>0</v>
      </c>
      <c r="DW32" s="49" t="str">
        <f t="shared" si="356"/>
        <v>D</v>
      </c>
      <c r="DX32" s="49">
        <f>IF(DR32&gt;0,RANK(DV32,DV31:DV34)+CE29+CY29,)</f>
        <v>0</v>
      </c>
      <c r="DY32" s="49">
        <f>IF(AND(DR32&gt;0,COUNTIF(DX31:DX34,DX32)&gt;1),SUMIFS($AG$4:$AG$108,$AD$4:$AD$108,$BR32,$K$4:$K$108,3)+SUMIFS($AI$4:$AI$108,$AF$4:$AF$108,$BR32,$K$4:$K$108,3)-SUMIFS($AI$4:$AI$108,$AD$4:$AD$108,$BR32,$K$4:$K$108,3)-SUMIFS($AG$4:$AG$108,$AF$4:$AF$108,$BR32,$K$4:$K$108,3),)</f>
        <v>0</v>
      </c>
      <c r="DZ32" s="49">
        <f>IF(AND(DR32&gt;0,COUNTIF(DX31:DX34,DX32)&gt;1),DX32+RANK(DY32,DY31:DY34)-1,DX32)</f>
        <v>0</v>
      </c>
      <c r="EA32" s="49">
        <f>IF(AND(DR32&gt;0,COUNTIF(DZ31:DZ34,DZ32)&gt;1),SUMIFS($AG$4:$AG$108,$AD$4:$AD$108,$BR32,$K$4:$K$108,3)+SUMIFS($AI$4:$AI$108,$AF$4:$AF$108,$BR32,$K$4:$K$108,3),)</f>
        <v>0</v>
      </c>
      <c r="EB32" s="49">
        <f>IF(AND(DR32&gt;0,COUNTIF(DZ31:DZ34,DZ32)&gt;1),DZ32+RANK(EA32,EA31:EA34)-1,DZ32)</f>
        <v>0</v>
      </c>
      <c r="EC32" s="49" t="str">
        <f t="shared" si="357"/>
        <v/>
      </c>
      <c r="ED32" s="49" t="str">
        <f>IF(OR(EC32="",COUNTIF(EC31:EC34,EC32)=1),"",$BX32)</f>
        <v/>
      </c>
      <c r="EE32" s="49" t="str">
        <f>IF(EC32="","",IF(COUNTIF(EC31:EC34,EC32)=1,EC32,EC32+RANK(ED32,ED31:ED34,0)-1))</f>
        <v/>
      </c>
      <c r="EF32" s="49" t="str">
        <f>IF(OR(EE32="",COUNTIF(EE31:EE34,EE32)=1),"",$BV32)</f>
        <v/>
      </c>
      <c r="EG32" s="49" t="str">
        <f>IF(EC32="","",IF(COUNTIF(EE31:EE34,EE32)=1,EE32,EE32+RANK(EF32,EF31:EF34,0)-1))</f>
        <v/>
      </c>
      <c r="EH32" s="49" t="str">
        <f>IF(OR(EG32="",COUNTIF(EG31:EG34,EG32)=1),"",$BS32)</f>
        <v/>
      </c>
      <c r="EI32" s="49" t="str">
        <f>IF(EC32="","",IF(COUNTIF(EG31:EG34,EG32)=1,EG32,EG32+RANK(EH32,EH31:EH34,0)-1))</f>
        <v/>
      </c>
      <c r="EJ32" s="49">
        <f>IF(DR32&gt;0,CE29+CY29+RANK(EI32,EI31:EI34,1),)</f>
        <v>0</v>
      </c>
      <c r="EK32" s="14"/>
      <c r="EL32" s="49" t="str">
        <f t="shared" si="358"/>
        <v>Paraguay</v>
      </c>
      <c r="EM32" s="49">
        <f t="shared" si="359"/>
        <v>0</v>
      </c>
      <c r="EN32" s="49">
        <f t="shared" si="360"/>
        <v>0</v>
      </c>
      <c r="EO32" s="49">
        <f t="shared" si="361"/>
        <v>0</v>
      </c>
      <c r="EP32" s="49">
        <f t="shared" si="362"/>
        <v>0</v>
      </c>
      <c r="EQ32" s="49" t="str">
        <f t="shared" si="363"/>
        <v>D</v>
      </c>
      <c r="ER32" s="49">
        <f>IF(EL32&gt;0,RANK(EP32,EP31:EP34)+CE29+CY29+DS29,)</f>
        <v>4</v>
      </c>
      <c r="ES32" s="49">
        <f>IF(AND(EL32&gt;0,COUNTIF(ER31:ER34,ER32)&gt;1),SUMIFS($AG$4:$AG$108,$AD$4:$AD$108,$BR32,$K$4:$K$108,4)+SUMIFS($AI$4:$AI$108,$AF$4:$AF$108,$BR32,$K$4:$K$108,4)-SUMIFS($AI$4:$AI$108,$AD$4:$AD$108,$BR32,$K$4:$K$108,4)-SUMIFS($AG$4:$AG$108,$AF$4:$AF$108,$BR32,$K$4:$K$108,4),)</f>
        <v>0</v>
      </c>
      <c r="ET32" s="49">
        <f>IF(AND(EL32&gt;0,COUNTIF(ER31:ER34,ER32)&gt;1),ER32+RANK(ES32,ES31:ES34)-1,ER32)</f>
        <v>4</v>
      </c>
      <c r="EU32" s="49">
        <f t="shared" si="364"/>
        <v>0</v>
      </c>
      <c r="EV32" s="49">
        <f>IF(AND(EL32&gt;0,COUNTIF(ET31:ET34,ET32)&gt;1),ET32+RANK(EU32,EU31:EU34)-1,ET32)</f>
        <v>4</v>
      </c>
      <c r="EW32" s="49">
        <f t="shared" si="365"/>
        <v>4</v>
      </c>
      <c r="EX32" s="49" t="str">
        <f>IF(OR(EW32="",COUNTIF(EW31:EW34,EW32)=1),"",$BX32)</f>
        <v/>
      </c>
      <c r="EY32" s="49">
        <f>IF(EW32="","",IF(COUNTIF(EW31:EW34,EW32)=1,EW32,EW32+RANK(EX32,EX31:EX34,0)-1))</f>
        <v>4</v>
      </c>
      <c r="EZ32" s="49" t="str">
        <f>IF(OR(EY32="",COUNTIF(EY31:EY34,EY32)=1),"",$BV32)</f>
        <v/>
      </c>
      <c r="FA32" s="49">
        <f>IF(EW32="","",IF(COUNTIF(EY31:EY34,EY32)=1,EY32,EY32+RANK(EZ32,EZ31:EZ34,0)-1))</f>
        <v>4</v>
      </c>
      <c r="FB32" s="49" t="str">
        <f>IF(OR(FA32="",COUNTIF(FA31:FA34,FA32)=1),"",$BS32)</f>
        <v/>
      </c>
      <c r="FC32" s="49">
        <f>IF(EW32="","",IF(COUNTIF(FA31:FA34,FA32)=1,FA32,FA32+RANK(FB32,FB31:FB34,0)-1))</f>
        <v>4</v>
      </c>
      <c r="FD32" s="49">
        <f>IF(EL32&gt;0,CE29+CY29+DS29+RANK(FC32,FC31:FC34,1),)</f>
        <v>4</v>
      </c>
      <c r="FE32" s="14"/>
      <c r="FF32" s="49">
        <f>IFERROR(VLOOKUP(FH32,CD30:CV34,19,FALSE),IFERROR(VLOOKUP(FH32,CX30:DP34,19,FALSE),IFERROR(VLOOKUP(FH32,DR30:EJ34,19,FALSE),VLOOKUP(FH32,EL30:FD34,19,FALSE))))</f>
        <v>4</v>
      </c>
      <c r="FG32" s="49">
        <f>RANK(FF32,FF31:FF34,1)+COUNTIF(FF31:FF32,FF32)-1</f>
        <v>4</v>
      </c>
      <c r="FH32" s="14" t="str">
        <f t="shared" si="366"/>
        <v>Paraguay</v>
      </c>
      <c r="FI32" s="42"/>
      <c r="FJ32" s="42"/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4">
        <v>30</v>
      </c>
      <c r="FY32" s="44" t="str">
        <f t="shared" si="79"/>
        <v>EGJCHDLI</v>
      </c>
      <c r="FZ32" s="44" t="s">
        <v>148</v>
      </c>
      <c r="GA32" s="44" t="s">
        <v>149</v>
      </c>
      <c r="GB32" s="44" t="s">
        <v>159</v>
      </c>
      <c r="GC32" s="44" t="s">
        <v>163</v>
      </c>
      <c r="GD32" s="44" t="s">
        <v>160</v>
      </c>
      <c r="GE32" s="44" t="s">
        <v>147</v>
      </c>
      <c r="GF32" s="44" t="s">
        <v>152</v>
      </c>
      <c r="GG32" s="44" t="s">
        <v>150</v>
      </c>
      <c r="GH32" s="100" t="str">
        <f t="shared" ref="GH32:GO32" si="369">VLOOKUP(FZ32,$FK$3:$FL$15,2,FALSE)</f>
        <v>Elfenbenskusten</v>
      </c>
      <c r="GI32" s="100" t="str">
        <f t="shared" si="369"/>
        <v>Iran</v>
      </c>
      <c r="GJ32" s="100" t="str">
        <f t="shared" si="369"/>
        <v>Argentina</v>
      </c>
      <c r="GK32" s="100" t="str">
        <f t="shared" si="369"/>
        <v>Marocko</v>
      </c>
      <c r="GL32" s="100" t="str">
        <f t="shared" si="369"/>
        <v>Uruguay</v>
      </c>
      <c r="GM32" s="100" t="str">
        <f t="shared" si="369"/>
        <v>USA</v>
      </c>
      <c r="GN32" s="100" t="str">
        <f t="shared" si="369"/>
        <v>England</v>
      </c>
      <c r="GO32" s="100" t="str">
        <f t="shared" si="369"/>
        <v>Senegal</v>
      </c>
      <c r="GP32" s="42" t="str">
        <f t="shared" si="81"/>
        <v/>
      </c>
      <c r="GQ32" s="42"/>
      <c r="GR32" s="42"/>
      <c r="GS32" s="42"/>
      <c r="GT32" s="42"/>
      <c r="GU32" s="42"/>
      <c r="GV32" s="44"/>
      <c r="GW32" s="42"/>
      <c r="GX32" s="85">
        <v>29</v>
      </c>
      <c r="GY32" s="96"/>
      <c r="GZ32" s="96"/>
      <c r="HA32" s="85"/>
      <c r="HB32" s="42"/>
      <c r="HC32" s="42"/>
      <c r="HD32" s="42"/>
      <c r="HE32" s="42"/>
    </row>
    <row r="33" spans="1:213" ht="14.25" customHeight="1" x14ac:dyDescent="0.35">
      <c r="A33" s="42"/>
      <c r="B33" s="85">
        <v>32</v>
      </c>
      <c r="C33" s="86">
        <v>46192</v>
      </c>
      <c r="D33" s="87" t="s">
        <v>176</v>
      </c>
      <c r="E33" s="88" t="s">
        <v>157</v>
      </c>
      <c r="F33" s="89" t="s">
        <v>178</v>
      </c>
      <c r="G33" s="90">
        <v>2</v>
      </c>
      <c r="H33" s="85" t="s">
        <v>157</v>
      </c>
      <c r="I33" s="90">
        <v>2</v>
      </c>
      <c r="J33" s="85" t="str">
        <f t="shared" si="286"/>
        <v>X</v>
      </c>
      <c r="K33" s="176">
        <f t="shared" si="287"/>
        <v>2</v>
      </c>
      <c r="L33" s="44">
        <v>3</v>
      </c>
      <c r="M33" s="108" t="str">
        <f>VLOOKUP(L33,FG31:FH34,2,FALSE)</f>
        <v>USA</v>
      </c>
      <c r="N33" s="109">
        <f t="shared" si="288"/>
        <v>1</v>
      </c>
      <c r="O33" s="109">
        <f t="shared" si="289"/>
        <v>1</v>
      </c>
      <c r="P33" s="109">
        <f t="shared" si="290"/>
        <v>1</v>
      </c>
      <c r="Q33" s="109">
        <f t="shared" si="291"/>
        <v>3</v>
      </c>
      <c r="R33" s="109">
        <f t="shared" si="292"/>
        <v>3</v>
      </c>
      <c r="S33" s="109">
        <f t="shared" si="293"/>
        <v>0</v>
      </c>
      <c r="T33" s="110">
        <f t="shared" si="294"/>
        <v>4</v>
      </c>
      <c r="U33" s="42"/>
      <c r="V33" s="42"/>
      <c r="W33" s="42"/>
      <c r="X33" s="42"/>
      <c r="Y33" s="42"/>
      <c r="Z33" s="42"/>
      <c r="AA33" s="127"/>
      <c r="AB33" s="42"/>
      <c r="AC33" s="98">
        <f t="shared" ref="AC33:AF33" si="370">C33</f>
        <v>46192</v>
      </c>
      <c r="AD33" s="98" t="str">
        <f t="shared" si="370"/>
        <v>USA</v>
      </c>
      <c r="AE33" s="98" t="str">
        <f t="shared" si="370"/>
        <v>-</v>
      </c>
      <c r="AF33" s="98" t="str">
        <f t="shared" si="370"/>
        <v>Australien</v>
      </c>
      <c r="AG33" s="90">
        <f t="shared" si="296"/>
        <v>2</v>
      </c>
      <c r="AH33" s="85" t="str">
        <f t="shared" si="297"/>
        <v>-</v>
      </c>
      <c r="AI33" s="90">
        <f t="shared" si="298"/>
        <v>2</v>
      </c>
      <c r="AJ33" s="85" t="str">
        <f t="shared" si="299"/>
        <v>X</v>
      </c>
      <c r="AK33" s="91"/>
      <c r="AL33" s="49">
        <f t="shared" si="300"/>
        <v>0</v>
      </c>
      <c r="AM33" s="49">
        <f t="shared" si="301"/>
        <v>0</v>
      </c>
      <c r="AN33" s="49">
        <f t="shared" si="302"/>
        <v>1</v>
      </c>
      <c r="AO33" s="49">
        <f t="shared" si="303"/>
        <v>1</v>
      </c>
      <c r="AP33" s="49">
        <f t="shared" si="304"/>
        <v>0</v>
      </c>
      <c r="AQ33" s="49">
        <f t="shared" si="305"/>
        <v>0</v>
      </c>
      <c r="AR33" s="49">
        <f t="shared" si="306"/>
        <v>0</v>
      </c>
      <c r="AS33" s="49">
        <f t="shared" si="307"/>
        <v>0</v>
      </c>
      <c r="AT33" s="49">
        <f t="shared" si="308"/>
        <v>0</v>
      </c>
      <c r="AU33" s="49">
        <f t="shared" si="309"/>
        <v>0</v>
      </c>
      <c r="AV33" s="49">
        <f t="shared" si="310"/>
        <v>0</v>
      </c>
      <c r="AW33" s="49">
        <f t="shared" si="311"/>
        <v>0</v>
      </c>
      <c r="AX33" s="49">
        <f t="shared" si="312"/>
        <v>0</v>
      </c>
      <c r="AY33" s="49">
        <f t="shared" si="313"/>
        <v>0</v>
      </c>
      <c r="AZ33" s="49">
        <f t="shared" si="314"/>
        <v>1</v>
      </c>
      <c r="BA33" s="49">
        <f t="shared" si="315"/>
        <v>1</v>
      </c>
      <c r="BB33" s="49">
        <f t="shared" si="316"/>
        <v>0</v>
      </c>
      <c r="BC33" s="49">
        <f t="shared" si="317"/>
        <v>0</v>
      </c>
      <c r="BD33" s="49">
        <f t="shared" si="318"/>
        <v>0</v>
      </c>
      <c r="BE33" s="49">
        <f t="shared" si="319"/>
        <v>0</v>
      </c>
      <c r="BF33" s="49">
        <f t="shared" si="320"/>
        <v>0</v>
      </c>
      <c r="BG33" s="49">
        <f t="shared" si="321"/>
        <v>0</v>
      </c>
      <c r="BH33" s="49">
        <f t="shared" si="322"/>
        <v>0</v>
      </c>
      <c r="BI33" s="49">
        <f t="shared" si="323"/>
        <v>0</v>
      </c>
      <c r="BJ33" s="49">
        <f t="shared" si="324"/>
        <v>0</v>
      </c>
      <c r="BK33" s="49">
        <f t="shared" si="325"/>
        <v>0</v>
      </c>
      <c r="BL33" s="49">
        <f t="shared" si="326"/>
        <v>0</v>
      </c>
      <c r="BM33" s="49">
        <f t="shared" si="327"/>
        <v>0</v>
      </c>
      <c r="BN33" s="49">
        <f t="shared" si="328"/>
        <v>0</v>
      </c>
      <c r="BO33" s="49">
        <f t="shared" si="329"/>
        <v>0</v>
      </c>
      <c r="BP33" s="14"/>
      <c r="BQ33" s="14"/>
      <c r="BR33" s="14" t="s">
        <v>178</v>
      </c>
      <c r="BS33" s="49">
        <f t="shared" si="330"/>
        <v>1</v>
      </c>
      <c r="BT33" s="49">
        <f t="shared" si="331"/>
        <v>1</v>
      </c>
      <c r="BU33" s="49">
        <f t="shared" si="332"/>
        <v>1</v>
      </c>
      <c r="BV33" s="49">
        <f t="shared" si="333"/>
        <v>5</v>
      </c>
      <c r="BW33" s="49">
        <f t="shared" si="334"/>
        <v>3</v>
      </c>
      <c r="BX33" s="49">
        <f t="shared" si="335"/>
        <v>2</v>
      </c>
      <c r="BY33" s="49">
        <f t="shared" si="336"/>
        <v>4</v>
      </c>
      <c r="BZ33" s="49" t="s">
        <v>147</v>
      </c>
      <c r="CA33" s="99">
        <f>RANK(BY33,BY31:BY34)</f>
        <v>2</v>
      </c>
      <c r="CB33" s="49">
        <f>SUMPRODUCT((BY31:BY34=BY33)*(BX31:BX34&gt;BX33))</f>
        <v>0</v>
      </c>
      <c r="CC33" s="14"/>
      <c r="CD33" s="14">
        <f t="shared" si="337"/>
        <v>0</v>
      </c>
      <c r="CE33" s="49">
        <f t="shared" si="338"/>
        <v>0</v>
      </c>
      <c r="CF33" s="49">
        <f t="shared" si="339"/>
        <v>0</v>
      </c>
      <c r="CG33" s="49">
        <f t="shared" si="340"/>
        <v>0</v>
      </c>
      <c r="CH33" s="49">
        <f t="shared" si="341"/>
        <v>0</v>
      </c>
      <c r="CI33" s="49" t="str">
        <f t="shared" si="342"/>
        <v>D</v>
      </c>
      <c r="CJ33" s="49">
        <f>IF(CD33&gt;0,RANK(CH33,CH31:CH34),)</f>
        <v>0</v>
      </c>
      <c r="CK33" s="49">
        <f>IF(AND(CD33&gt;0,COUNTIF(CJ31:CJ34,CJ33)&gt;1),SUMIFS($AG$4:$AG$108,$AD$4:$AD$108,$BR33,$K$4:$K$108,1)+SUMIFS($AI$4:$AI$108,$AF$4:$AF$108,$BR33,$K$4:$K$108,1)-SUMIFS($AI$4:$AI$108,$AD$4:$AD$108,$BR33,$K$4:$K$108,1)-SUMIFS($AG$4:$AG$108,$AF$4:$AF$108,$BR33,$K$4:$K$108,1),)</f>
        <v>0</v>
      </c>
      <c r="CL33" s="49">
        <f>IF(AND(CD33&gt;0,COUNTIF(CJ31:CJ34,CJ33)&gt;1),CJ33+RANK(CK33,CK31:CK34)-1,CJ33)</f>
        <v>0</v>
      </c>
      <c r="CM33" s="49">
        <f>IF(AND(CD33&gt;0,COUNTIF(CL31:CL34,CL33)&gt;1),SUMIFS($AG$4:$AG$108,$AD$4:$AD$108,$BR33,$K$4:$K$108,1)+SUMIFS($AI$4:$AI$108,$AF$4:$AF$108,$BR33,$K$4:$K$108,1),)</f>
        <v>0</v>
      </c>
      <c r="CN33" s="49">
        <f>IF(AND(CD33&gt;0,COUNTIF(CL31:CL34,CL33)&gt;1),CL33+RANK(CM33,CM31:CM34)-1,CL33)</f>
        <v>0</v>
      </c>
      <c r="CO33" s="49" t="str">
        <f t="shared" si="343"/>
        <v/>
      </c>
      <c r="CP33" s="49" t="str">
        <f>IF(OR(CO33="",COUNTIF(CO31:CO34,CO33)=1),"",$BX33)</f>
        <v/>
      </c>
      <c r="CQ33" s="49" t="str">
        <f>IF(CO33="","",IF(COUNTIF(CO31:CO34,CO33)=1,CO33,CO33+RANK(CP33,CP31:CP34,0)-1))</f>
        <v/>
      </c>
      <c r="CR33" s="49" t="str">
        <f>IF(OR(CQ33="",COUNTIF(CQ31:CQ34,CQ33)=1),"",$BV33)</f>
        <v/>
      </c>
      <c r="CS33" s="49" t="str">
        <f>IF(CO33="","",IF(COUNTIF(CQ31:CQ34,CQ33)=1,CQ33,CQ33+RANK(CR33,CR31:CR34,0)-1))</f>
        <v/>
      </c>
      <c r="CT33" s="49" t="str">
        <f>IF(OR(CS33="",COUNTIF(CS31:CS34,CS33)=1),"",$BS33)</f>
        <v/>
      </c>
      <c r="CU33" s="49" t="str">
        <f>IF(CO33="","",IF(COUNTIF(CS31:CS34,CS33)=1,CS33,CS33+RANK(CT33,CT31:CT34,0)-1))</f>
        <v/>
      </c>
      <c r="CV33" s="49">
        <f>IF(CD33&gt;0,BK29+RANK(CU33,CU31:CU34,1),)</f>
        <v>0</v>
      </c>
      <c r="CW33" s="14"/>
      <c r="CX33" s="14" t="str">
        <f t="shared" si="344"/>
        <v>Australien</v>
      </c>
      <c r="CY33" s="49">
        <f t="shared" si="345"/>
        <v>0</v>
      </c>
      <c r="CZ33" s="49">
        <f t="shared" si="346"/>
        <v>1</v>
      </c>
      <c r="DA33" s="49">
        <f t="shared" si="347"/>
        <v>0</v>
      </c>
      <c r="DB33" s="49">
        <f t="shared" si="348"/>
        <v>1</v>
      </c>
      <c r="DC33" s="49" t="str">
        <f t="shared" si="349"/>
        <v>D</v>
      </c>
      <c r="DD33" s="49">
        <f>IF(CX33&gt;0,RANK(DB33,DB31:DB34)+CE29,)</f>
        <v>2</v>
      </c>
      <c r="DE33" s="49">
        <f>IF(AND(CX33&gt;0,COUNTIF(DD31:DD34,DD33)&gt;1),SUMIFS($AG$4:$AG$108,$AD$4:$AD$108,$BR33,$K$4:$K$108,2)+SUMIFS($AI$4:$AI$108,$AF$4:$AF108,$BR33,$K$4:$K$108,2)-SUMIFS($AI$4:$AI$108,$AD$4:$AD$108,$BR33,$K$4:$K$108,2)-SUMIFS($AG$4:$AG$108,$AF$4:$AF$108,$BR33,$K$4:$K$108,2),)</f>
        <v>0</v>
      </c>
      <c r="DF33" s="49">
        <f>IF(AND(CX33&gt;0,COUNTIF(DD31:DD34,DD33)&gt;1),DD33+RANK(DE33,DE31:DE34)-1,DD33)</f>
        <v>2</v>
      </c>
      <c r="DG33" s="49">
        <f>IF(AND(CX33&gt;0,COUNTIF(DF31:DF34,DF33)&gt;1),SUMIFS($AG$4:$AG$108,$AD$4:$AD$108,$BR33,$K$4:$K$108,2)+SUMIFS($AI$4:$AI$108,$AF$4:$AF$108,$BR33,$K$4:$K$108,2),)</f>
        <v>2</v>
      </c>
      <c r="DH33" s="49">
        <f>IF(AND(CX33&gt;0,COUNTIF(DF31:DF34,DF33)&gt;1),DF33+RANK(DG33,DG31:DG34)-1,DF33)</f>
        <v>2</v>
      </c>
      <c r="DI33" s="49">
        <f t="shared" si="350"/>
        <v>2</v>
      </c>
      <c r="DJ33" s="49">
        <f>IF(OR(DI33="",COUNTIF(DI31:DI34,DI33)=1),"",$BX33)</f>
        <v>2</v>
      </c>
      <c r="DK33" s="49">
        <f>IF(DI33="","",IF(COUNTIF(DI31:DI34,DI33)=1,DI33,DI33+RANK(DJ33,DJ31:DJ34,0)-1))</f>
        <v>2</v>
      </c>
      <c r="DL33" s="49" t="str">
        <f>IF(OR(DK33="",COUNTIF(DK31:DK34,DK33)=1),"",$BV33)</f>
        <v/>
      </c>
      <c r="DM33" s="49">
        <f>IF(DI33="","",IF(COUNTIF(DK31:DK34,DK33)=1,DK33,DK33+RANK(DL33,DL31:DL34,0)-1))</f>
        <v>2</v>
      </c>
      <c r="DN33" s="49" t="str">
        <f>IF(OR(DM33="",COUNTIF(DM31:DM34,DM33)=1),"",$BS33)</f>
        <v/>
      </c>
      <c r="DO33" s="49">
        <f>IF(DI33="","",IF(COUNTIF(DM31:DM34,DM33)=1,DM33,DM33+RANK(DN33,DN31:DN34,0)-1))</f>
        <v>2</v>
      </c>
      <c r="DP33" s="49">
        <f>IF(CX33&gt;0,CE29+RANK(DO33,DO31:DO34,1),)</f>
        <v>2</v>
      </c>
      <c r="DQ33" s="14"/>
      <c r="DR33" s="49">
        <f t="shared" si="351"/>
        <v>0</v>
      </c>
      <c r="DS33" s="49">
        <f t="shared" si="352"/>
        <v>0</v>
      </c>
      <c r="DT33" s="49">
        <f t="shared" si="353"/>
        <v>0</v>
      </c>
      <c r="DU33" s="49">
        <f t="shared" si="354"/>
        <v>0</v>
      </c>
      <c r="DV33" s="49">
        <f t="shared" si="355"/>
        <v>0</v>
      </c>
      <c r="DW33" s="49" t="str">
        <f t="shared" si="356"/>
        <v>D</v>
      </c>
      <c r="DX33" s="49">
        <f>IF(DR33&gt;0,RANK(DV33,DV31:DV34)+CE29+CY29,)</f>
        <v>0</v>
      </c>
      <c r="DY33" s="49">
        <f>IF(AND(DR33&gt;0,COUNTIF(DX31:DX34,DX33)&gt;1),SUMIFS($AG$4:$AG$108,$AD$4:$AD$108,$BR33,$K$4:$K$108,3)+SUMIFS($AI$4:$AI$108,$AF$4:$AF$108,$BR33,$K$4:$K$108,3)-SUMIFS($AI$4:$AI$108,$AD$4:$AD$108,$BR33,$K$4:$K$108,3)-SUMIFS($AG$4:$AG$108,$AF$4:$AF$108,$BR33,$K$4:$K$108,3),)</f>
        <v>0</v>
      </c>
      <c r="DZ33" s="49">
        <f>IF(AND(DR33&gt;0,COUNTIF(DX31:DX34,DX33)&gt;1),DX33+RANK(DY33,DY31:DY34)-1,DX33)</f>
        <v>0</v>
      </c>
      <c r="EA33" s="49">
        <f>IF(AND(DR33&gt;0,COUNTIF(DZ31:DZ34,DZ33)&gt;1),SUMIFS($AG$4:$AG$108,$AD$4:$AD$108,$BR33,$K$4:$K$108,3)+SUMIFS($AI$4:$AI$108,$AF$4:$AF$108,$BR33,$K$4:$K$108,3),)</f>
        <v>0</v>
      </c>
      <c r="EB33" s="49">
        <f>IF(AND(DR33&gt;0,COUNTIF(DZ31:DZ34,DZ33)&gt;1),DZ33+RANK(EA33,EA31:EA34)-1,DZ33)</f>
        <v>0</v>
      </c>
      <c r="EC33" s="49" t="str">
        <f t="shared" si="357"/>
        <v/>
      </c>
      <c r="ED33" s="49" t="str">
        <f>IF(OR(EC33="",COUNTIF(EC31:EC34,EC33)=1),"",$BX33)</f>
        <v/>
      </c>
      <c r="EE33" s="49" t="str">
        <f>IF(EC33="","",IF(COUNTIF(EC31:EC34,EC33)=1,EC33,EC33+RANK(ED33,ED31:ED34,0)-1))</f>
        <v/>
      </c>
      <c r="EF33" s="49" t="str">
        <f>IF(OR(EE33="",COUNTIF(EE31:EE34,EE33)=1),"",$BV33)</f>
        <v/>
      </c>
      <c r="EG33" s="49" t="str">
        <f>IF(EC33="","",IF(COUNTIF(EE31:EE34,EE33)=1,EE33,EE33+RANK(EF33,EF31:EF34,0)-1))</f>
        <v/>
      </c>
      <c r="EH33" s="49" t="str">
        <f>IF(OR(EG33="",COUNTIF(EG31:EG34,EG33)=1),"",$BS33)</f>
        <v/>
      </c>
      <c r="EI33" s="49" t="str">
        <f>IF(EC33="","",IF(COUNTIF(EG31:EG34,EG33)=1,EG33,EG33+RANK(EH33,EH31:EH34,0)-1))</f>
        <v/>
      </c>
      <c r="EJ33" s="49">
        <f>IF(DR33&gt;0,CE29+CY29+RANK(EI33,EI31:EI34,1),)</f>
        <v>0</v>
      </c>
      <c r="EK33" s="14"/>
      <c r="EL33" s="49">
        <f t="shared" si="358"/>
        <v>0</v>
      </c>
      <c r="EM33" s="49">
        <f t="shared" si="359"/>
        <v>0</v>
      </c>
      <c r="EN33" s="49">
        <f t="shared" si="360"/>
        <v>0</v>
      </c>
      <c r="EO33" s="49">
        <f t="shared" si="361"/>
        <v>0</v>
      </c>
      <c r="EP33" s="49">
        <f t="shared" si="362"/>
        <v>0</v>
      </c>
      <c r="EQ33" s="49" t="str">
        <f t="shared" si="363"/>
        <v>D</v>
      </c>
      <c r="ER33" s="49">
        <f>IF(EL33&gt;0,RANK(EP33,EP31:EP34)+CE29+CY29+DS29,)</f>
        <v>0</v>
      </c>
      <c r="ES33" s="49">
        <f>IF(AND(EL33&gt;0,COUNTIF(ER31:ER34,ER33)&gt;1),SUMIFS($AG$4:$AG$108,$AD$4:$AD$108,$BR33,$K$4:$K$108,4)+SUMIFS($AI$4:$AI$108,$AF$4:$AF$108,$BR33,$K$4:$K$108,4)-SUMIFS($AI$4:$AI$108,$AD$4:$AD$108,$BR33,$K$4:$K$108,4)-SUMIFS($AG$4:$AG$108,$AF$4:$AF$108,$BR33,$K$4:$K$108,4),)</f>
        <v>0</v>
      </c>
      <c r="ET33" s="49">
        <f>IF(AND(EL33&gt;0,COUNTIF(ER31:ER34,ER33)&gt;1),ER33+RANK(ES33,ES31:ES34)-1,ER33)</f>
        <v>0</v>
      </c>
      <c r="EU33" s="49">
        <f t="shared" si="364"/>
        <v>0</v>
      </c>
      <c r="EV33" s="49">
        <f>IF(AND(EL33&gt;0,COUNTIF(ET31:ET34,ET33)&gt;1),ET33+RANK(EU33,EU31:EU34)-1,ET33)</f>
        <v>0</v>
      </c>
      <c r="EW33" s="49" t="str">
        <f t="shared" si="365"/>
        <v/>
      </c>
      <c r="EX33" s="49" t="str">
        <f>IF(OR(EW33="",COUNTIF(EW31:EW34,EW33)=1),"",$BX33)</f>
        <v/>
      </c>
      <c r="EY33" s="49" t="str">
        <f>IF(EW33="","",IF(COUNTIF(EW31:EW34,EW33)=1,EW33,EW33+RANK(EX33,EX31:EX34,0)-1))</f>
        <v/>
      </c>
      <c r="EZ33" s="49" t="str">
        <f>IF(OR(EY33="",COUNTIF(EY31:EY34,EY33)=1),"",$BV33)</f>
        <v/>
      </c>
      <c r="FA33" s="49" t="str">
        <f>IF(EW33="","",IF(COUNTIF(EY31:EY34,EY33)=1,EY33,EY33+RANK(EZ33,EZ31:EZ34,0)-1))</f>
        <v/>
      </c>
      <c r="FB33" s="49" t="str">
        <f>IF(OR(FA33="",COUNTIF(FA31:FA34,FA33)=1),"",$BS33)</f>
        <v/>
      </c>
      <c r="FC33" s="49" t="str">
        <f>IF(EW33="","",IF(COUNTIF(FA31:FA34,FA33)=1,FA33,FA33+RANK(FB33,FB31:FB34,0)-1))</f>
        <v/>
      </c>
      <c r="FD33" s="49">
        <f>IF(EL33&gt;0,CE29+CY29+DS29+RANK(FC33,FC31:FC34,1),)</f>
        <v>0</v>
      </c>
      <c r="FE33" s="14"/>
      <c r="FF33" s="49">
        <f>IFERROR(VLOOKUP(FH33,CD30:CV34,19,FALSE),IFERROR(VLOOKUP(FH33,CX30:DP34,19,FALSE),IFERROR(VLOOKUP(FH33,DR30:EJ34,19,FALSE),VLOOKUP(FH33,EL30:FD34,19,FALSE))))</f>
        <v>2</v>
      </c>
      <c r="FG33" s="49">
        <f>RANK(FF33,FF31:FF34,1)+COUNTIF(FF31:FF33,FF33)-1</f>
        <v>2</v>
      </c>
      <c r="FH33" s="14" t="str">
        <f t="shared" si="366"/>
        <v>Australien</v>
      </c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4">
        <v>31</v>
      </c>
      <c r="FY33" s="44" t="str">
        <f t="shared" si="79"/>
        <v>EGJCHDIK</v>
      </c>
      <c r="FZ33" s="44" t="s">
        <v>148</v>
      </c>
      <c r="GA33" s="44" t="s">
        <v>149</v>
      </c>
      <c r="GB33" s="44" t="s">
        <v>159</v>
      </c>
      <c r="GC33" s="44" t="s">
        <v>163</v>
      </c>
      <c r="GD33" s="44" t="s">
        <v>160</v>
      </c>
      <c r="GE33" s="44" t="s">
        <v>147</v>
      </c>
      <c r="GF33" s="44" t="s">
        <v>150</v>
      </c>
      <c r="GG33" s="44" t="s">
        <v>151</v>
      </c>
      <c r="GH33" s="100" t="str">
        <f t="shared" ref="GH33:GO33" si="371">VLOOKUP(FZ33,$FK$3:$FL$15,2,FALSE)</f>
        <v>Elfenbenskusten</v>
      </c>
      <c r="GI33" s="100" t="str">
        <f t="shared" si="371"/>
        <v>Iran</v>
      </c>
      <c r="GJ33" s="100" t="str">
        <f t="shared" si="371"/>
        <v>Argentina</v>
      </c>
      <c r="GK33" s="100" t="str">
        <f t="shared" si="371"/>
        <v>Marocko</v>
      </c>
      <c r="GL33" s="100" t="str">
        <f t="shared" si="371"/>
        <v>Uruguay</v>
      </c>
      <c r="GM33" s="100" t="str">
        <f t="shared" si="371"/>
        <v>USA</v>
      </c>
      <c r="GN33" s="100" t="str">
        <f t="shared" si="371"/>
        <v>Senegal</v>
      </c>
      <c r="GO33" s="100" t="str">
        <f t="shared" si="371"/>
        <v>Portugal</v>
      </c>
      <c r="GP33" s="42" t="str">
        <f t="shared" si="81"/>
        <v/>
      </c>
      <c r="GQ33" s="42"/>
      <c r="GR33" s="42"/>
      <c r="GS33" s="42"/>
      <c r="GT33" s="42"/>
      <c r="GU33" s="42"/>
      <c r="GV33" s="44"/>
      <c r="GW33" s="42"/>
      <c r="GX33" s="85">
        <v>30</v>
      </c>
      <c r="GY33" s="96"/>
      <c r="GZ33" s="96"/>
      <c r="HA33" s="85"/>
      <c r="HB33" s="42"/>
      <c r="HC33" s="42"/>
      <c r="HD33" s="42"/>
      <c r="HE33" s="42"/>
    </row>
    <row r="34" spans="1:213" ht="14.25" customHeight="1" x14ac:dyDescent="0.35">
      <c r="A34" s="42"/>
      <c r="B34" s="85">
        <v>31</v>
      </c>
      <c r="C34" s="86">
        <v>46193</v>
      </c>
      <c r="D34" s="87" t="s">
        <v>179</v>
      </c>
      <c r="E34" s="88" t="s">
        <v>157</v>
      </c>
      <c r="F34" s="89" t="s">
        <v>177</v>
      </c>
      <c r="G34" s="90">
        <v>1</v>
      </c>
      <c r="H34" s="85" t="s">
        <v>157</v>
      </c>
      <c r="I34" s="90">
        <v>3</v>
      </c>
      <c r="J34" s="85">
        <f t="shared" si="286"/>
        <v>2</v>
      </c>
      <c r="K34" s="49" t="str">
        <f t="shared" si="287"/>
        <v>-</v>
      </c>
      <c r="L34" s="44">
        <v>4</v>
      </c>
      <c r="M34" s="113" t="str">
        <f>VLOOKUP(L34,FG31:FH34,2,FALSE)</f>
        <v>Paraguay</v>
      </c>
      <c r="N34" s="114">
        <f t="shared" si="288"/>
        <v>1</v>
      </c>
      <c r="O34" s="114">
        <f t="shared" si="289"/>
        <v>0</v>
      </c>
      <c r="P34" s="114">
        <f t="shared" si="290"/>
        <v>2</v>
      </c>
      <c r="Q34" s="114">
        <f t="shared" si="291"/>
        <v>3</v>
      </c>
      <c r="R34" s="114">
        <f t="shared" si="292"/>
        <v>5</v>
      </c>
      <c r="S34" s="114">
        <f t="shared" si="293"/>
        <v>-2</v>
      </c>
      <c r="T34" s="106">
        <f t="shared" si="294"/>
        <v>3</v>
      </c>
      <c r="U34" s="42"/>
      <c r="V34" s="42"/>
      <c r="W34" s="42"/>
      <c r="X34" s="42"/>
      <c r="Z34" s="42"/>
      <c r="AA34" s="127"/>
      <c r="AB34" s="42"/>
      <c r="AC34" s="98">
        <f t="shared" ref="AC34:AF34" si="372">C34</f>
        <v>46193</v>
      </c>
      <c r="AD34" s="98" t="str">
        <f t="shared" si="372"/>
        <v>Turkiet</v>
      </c>
      <c r="AE34" s="98" t="str">
        <f t="shared" si="372"/>
        <v>-</v>
      </c>
      <c r="AF34" s="98" t="str">
        <f t="shared" si="372"/>
        <v>Paraguay</v>
      </c>
      <c r="AG34" s="90">
        <f t="shared" si="296"/>
        <v>1</v>
      </c>
      <c r="AH34" s="85" t="str">
        <f t="shared" si="297"/>
        <v>-</v>
      </c>
      <c r="AI34" s="90">
        <f t="shared" si="298"/>
        <v>3</v>
      </c>
      <c r="AJ34" s="85">
        <f t="shared" si="299"/>
        <v>2</v>
      </c>
      <c r="AK34" s="91"/>
      <c r="AL34" s="49">
        <f t="shared" si="300"/>
        <v>0</v>
      </c>
      <c r="AM34" s="49">
        <f t="shared" si="301"/>
        <v>1</v>
      </c>
      <c r="AN34" s="49">
        <f t="shared" si="302"/>
        <v>0</v>
      </c>
      <c r="AO34" s="49">
        <f t="shared" si="303"/>
        <v>0</v>
      </c>
      <c r="AP34" s="49">
        <f t="shared" si="304"/>
        <v>1</v>
      </c>
      <c r="AQ34" s="49">
        <f t="shared" si="305"/>
        <v>0</v>
      </c>
      <c r="AR34" s="49">
        <f t="shared" si="306"/>
        <v>0</v>
      </c>
      <c r="AS34" s="49">
        <f t="shared" si="307"/>
        <v>0</v>
      </c>
      <c r="AT34" s="49">
        <f t="shared" si="308"/>
        <v>0</v>
      </c>
      <c r="AU34" s="49">
        <f t="shared" si="309"/>
        <v>0</v>
      </c>
      <c r="AV34" s="49">
        <f t="shared" si="310"/>
        <v>0</v>
      </c>
      <c r="AW34" s="49">
        <f t="shared" si="311"/>
        <v>0</v>
      </c>
      <c r="AX34" s="49">
        <f t="shared" si="312"/>
        <v>0</v>
      </c>
      <c r="AY34" s="49">
        <f t="shared" si="313"/>
        <v>0</v>
      </c>
      <c r="AZ34" s="49">
        <f t="shared" si="314"/>
        <v>0</v>
      </c>
      <c r="BA34" s="49">
        <f t="shared" si="315"/>
        <v>0</v>
      </c>
      <c r="BB34" s="49">
        <f t="shared" si="316"/>
        <v>0</v>
      </c>
      <c r="BC34" s="49">
        <f t="shared" si="317"/>
        <v>0</v>
      </c>
      <c r="BD34" s="49">
        <f t="shared" si="318"/>
        <v>0</v>
      </c>
      <c r="BE34" s="49">
        <f t="shared" si="319"/>
        <v>0</v>
      </c>
      <c r="BF34" s="49">
        <f t="shared" si="320"/>
        <v>0</v>
      </c>
      <c r="BG34" s="49">
        <f t="shared" si="321"/>
        <v>0</v>
      </c>
      <c r="BH34" s="49">
        <f t="shared" si="322"/>
        <v>0</v>
      </c>
      <c r="BI34" s="49">
        <f t="shared" si="323"/>
        <v>0</v>
      </c>
      <c r="BJ34" s="49">
        <f t="shared" si="324"/>
        <v>0</v>
      </c>
      <c r="BK34" s="49">
        <f t="shared" si="325"/>
        <v>0</v>
      </c>
      <c r="BL34" s="49">
        <f t="shared" si="326"/>
        <v>0</v>
      </c>
      <c r="BM34" s="49">
        <f t="shared" si="327"/>
        <v>0</v>
      </c>
      <c r="BN34" s="49">
        <f t="shared" si="328"/>
        <v>0</v>
      </c>
      <c r="BO34" s="49">
        <f t="shared" si="329"/>
        <v>0</v>
      </c>
      <c r="BP34" s="14"/>
      <c r="BQ34" s="14"/>
      <c r="BR34" s="115" t="s">
        <v>179</v>
      </c>
      <c r="BS34" s="49">
        <f t="shared" si="330"/>
        <v>2</v>
      </c>
      <c r="BT34" s="49">
        <f t="shared" si="331"/>
        <v>0</v>
      </c>
      <c r="BU34" s="49">
        <f t="shared" si="332"/>
        <v>1</v>
      </c>
      <c r="BV34" s="49">
        <f t="shared" si="333"/>
        <v>3</v>
      </c>
      <c r="BW34" s="49">
        <f t="shared" si="334"/>
        <v>3</v>
      </c>
      <c r="BX34" s="49">
        <f t="shared" si="335"/>
        <v>0</v>
      </c>
      <c r="BY34" s="49">
        <f t="shared" si="336"/>
        <v>6</v>
      </c>
      <c r="BZ34" s="116" t="s">
        <v>147</v>
      </c>
      <c r="CA34" s="99">
        <f>RANK(BY34,BY31:BY34)</f>
        <v>1</v>
      </c>
      <c r="CB34" s="49">
        <f>SUMPRODUCT((BY31:BY34=BY34)*(BX31:BX34&gt;BX34))</f>
        <v>0</v>
      </c>
      <c r="CC34" s="14"/>
      <c r="CD34" s="115" t="str">
        <f t="shared" si="337"/>
        <v>Turkiet</v>
      </c>
      <c r="CE34" s="49">
        <f t="shared" si="338"/>
        <v>0</v>
      </c>
      <c r="CF34" s="49">
        <f t="shared" si="339"/>
        <v>0</v>
      </c>
      <c r="CG34" s="49">
        <f t="shared" si="340"/>
        <v>0</v>
      </c>
      <c r="CH34" s="49">
        <f t="shared" si="341"/>
        <v>0</v>
      </c>
      <c r="CI34" s="49" t="str">
        <f t="shared" si="342"/>
        <v>D</v>
      </c>
      <c r="CJ34" s="49">
        <f>IF(CD34&gt;0,RANK(CH34,CH31:CH34),)</f>
        <v>1</v>
      </c>
      <c r="CK34" s="49">
        <f>IF(AND(CD34&gt;0,COUNTIF(CJ31:CJ34,CJ34)&gt;1),SUMIFS($AG$4:$AG$108,$AD$4:$AD$108,$BR34,$K$4:$K$108,1)+SUMIFS($AI$4:$AI$108,$AF$4:$AF$108,$BR34,$K$4:$K$108,1)-SUMIFS($AI$4:$AI$108,$AD$4:$AD$108,$BR34,$K$4:$K$108,1)-SUMIFS($AG$4:$AG$108,$AF$4:$AF$108,$BR34,$K$4:$K$108,1),)</f>
        <v>0</v>
      </c>
      <c r="CL34" s="49">
        <f>IF(AND(CD34&gt;0,COUNTIF(CJ31:CJ34,CJ34)&gt;1),CJ34+RANK(CK34,CK31:CK34)-1,CJ34)</f>
        <v>1</v>
      </c>
      <c r="CM34" s="49">
        <f>IF(AND(CD34&gt;0,COUNTIF(CL31:CL34,CL34)&gt;1),SUMIFS($AG$4:$AG$108,$AD$4:$AD$108,$BR34,$K$4:$K$108,1)+SUMIFS($AI$4:$AI$108,$AF$4:$AF$108,$BR34,$K$4:$K$108,1),)</f>
        <v>0</v>
      </c>
      <c r="CN34" s="49">
        <f>IF(AND(CD34&gt;0,COUNTIF(CL31:CL34,CL34)&gt;1),CL34+RANK(CM34,CM31:CM34)-1,CL34)</f>
        <v>1</v>
      </c>
      <c r="CO34" s="49">
        <f t="shared" si="343"/>
        <v>1</v>
      </c>
      <c r="CP34" s="49" t="str">
        <f>IF(OR(CO34="",COUNTIF(CO31:CO34,CO34)=1),"",$BX34)</f>
        <v/>
      </c>
      <c r="CQ34" s="49">
        <f>IF(CO34="","",IF(COUNTIF(CO31:CO34,CO34)=1,CO34,CO34+RANK(CP34,CP31:CP34,0)-1))</f>
        <v>1</v>
      </c>
      <c r="CR34" s="49" t="str">
        <f>IF(OR(CQ34="",COUNTIF(CQ31:CQ34,CQ34)=1),"",$BV34)</f>
        <v/>
      </c>
      <c r="CS34" s="49">
        <f>IF(CO34="","",IF(COUNTIF(CQ31:CQ34,CQ34)=1,CQ34,CQ34+RANK(CR34,CR31:CR34,0)-1))</f>
        <v>1</v>
      </c>
      <c r="CT34" s="49" t="str">
        <f>IF(OR(CS34="",COUNTIF(CS31:CS34,CS34)=1),"",$BS34)</f>
        <v/>
      </c>
      <c r="CU34" s="49">
        <f>IF(CO34="","",IF(COUNTIF(CS31:CS34,CS34)=1,CS34,CS34+RANK(CT34,CT31:CT34,0)-1))</f>
        <v>1</v>
      </c>
      <c r="CV34" s="49">
        <f>IF(CD34&gt;0,BK29+RANK(CU34,CU31:CU34,1),)</f>
        <v>1</v>
      </c>
      <c r="CW34" s="14"/>
      <c r="CX34" s="115">
        <f t="shared" si="344"/>
        <v>0</v>
      </c>
      <c r="CY34" s="49">
        <f t="shared" si="345"/>
        <v>0</v>
      </c>
      <c r="CZ34" s="49">
        <f t="shared" si="346"/>
        <v>0</v>
      </c>
      <c r="DA34" s="49">
        <f t="shared" si="347"/>
        <v>0</v>
      </c>
      <c r="DB34" s="49">
        <f t="shared" si="348"/>
        <v>0</v>
      </c>
      <c r="DC34" s="49" t="str">
        <f t="shared" si="349"/>
        <v>D</v>
      </c>
      <c r="DD34" s="49">
        <f>IF(CX34&gt;0,RANK(DB34,DB31:DB34)+CE29,)</f>
        <v>0</v>
      </c>
      <c r="DE34" s="49">
        <f>IF(AND(CX34&gt;0,COUNTIF(DD31:DD34,DD34)&gt;1),SUMIFS($AG$4:$AG$108,$AD$4:$AD$108,$BR34,$K$4:$K$108,2)+SUMIFS($AI$4:$AI$108,$AF$4:$AF108,$BR34,$K$4:$K$108,2)-SUMIFS($AI$4:$AI$108,$AD$4:$AD$108,$BR34,$K$4:$K$108,2)-SUMIFS($AG$4:$AG$108,$AF$4:$AF$108,$BR34,$K$4:$K$108,2),)</f>
        <v>0</v>
      </c>
      <c r="DF34" s="49">
        <f>IF(AND(CX34&gt;0,COUNTIF(DD31:DD34,DD34)&gt;1),DD34+RANK(DE34,DE31:DE34)-1,DD34)</f>
        <v>0</v>
      </c>
      <c r="DG34" s="49">
        <f>IF(AND(CX34&gt;0,COUNTIF(DF31:DF34,DF34)&gt;1),SUMIFS($AG$4:$AG$108,$AD$4:$AD$108,$BR34,$K$4:$K$108,2)+SUMIFS($AI$4:$AI$108,$AF$4:$AF$108,$BR34,$K$4:$K$108,2),)</f>
        <v>0</v>
      </c>
      <c r="DH34" s="49">
        <f>IF(AND(CX34&gt;0,COUNTIF(DF31:DF34,DF34)&gt;1),DF34+RANK(DG34,DG31:DG34)-1,DF34)</f>
        <v>0</v>
      </c>
      <c r="DI34" s="49" t="str">
        <f t="shared" si="350"/>
        <v/>
      </c>
      <c r="DJ34" s="49" t="str">
        <f>IF(OR(DI34="",COUNTIF(DI31:DI34,DI34)=1),"",$BX34)</f>
        <v/>
      </c>
      <c r="DK34" s="49" t="str">
        <f>IF(DI34="","",IF(COUNTIF(DI31:DI34,DI34)=1,DI34,DI34+RANK(DJ34,DJ31:DJ34,0)-1))</f>
        <v/>
      </c>
      <c r="DL34" s="49" t="str">
        <f>IF(OR(DK34="",COUNTIF(DK31:DK34,DK34)=1),"",$BV34)</f>
        <v/>
      </c>
      <c r="DM34" s="49" t="str">
        <f>IF(DI34="","",IF(COUNTIF(DK31:DK34,DK34)=1,DK34,DK34+RANK(DL34,DL31:DL34,0)-1))</f>
        <v/>
      </c>
      <c r="DN34" s="49" t="str">
        <f>IF(OR(DM34="",COUNTIF(DM31:DM34,DM34)=1),"",$BS34)</f>
        <v/>
      </c>
      <c r="DO34" s="49" t="str">
        <f>IF(DI34="","",IF(COUNTIF(DM31:DM34,DM34)=1,DM34,DM34+RANK(DN34,DN31:DN34,0)-1))</f>
        <v/>
      </c>
      <c r="DP34" s="49">
        <f>IF(CX34&gt;0,CE29+RANK(DO34,DO31:DO34,1),)</f>
        <v>0</v>
      </c>
      <c r="DQ34" s="14"/>
      <c r="DR34" s="116">
        <f t="shared" si="351"/>
        <v>0</v>
      </c>
      <c r="DS34" s="49">
        <f t="shared" si="352"/>
        <v>0</v>
      </c>
      <c r="DT34" s="49">
        <f t="shared" si="353"/>
        <v>0</v>
      </c>
      <c r="DU34" s="49">
        <f t="shared" si="354"/>
        <v>0</v>
      </c>
      <c r="DV34" s="49">
        <f t="shared" si="355"/>
        <v>0</v>
      </c>
      <c r="DW34" s="49" t="str">
        <f t="shared" si="356"/>
        <v>D</v>
      </c>
      <c r="DX34" s="49">
        <f>IF(DR34&gt;0,RANK(DV34,DV31:DV34)+CE29+CY29,)</f>
        <v>0</v>
      </c>
      <c r="DY34" s="49">
        <f>IF(AND(DR34&gt;0,COUNTIF(DX31:DX34,DX34)&gt;1),SUMIFS($AG$4:$AG$108,$AD$4:$AD$108,$BR34,$K$4:$K$108,3)+SUMIFS($AI$4:$AI$108,$AF$4:$AF$108,$BR34,$K$4:$K$108,3)-SUMIFS($AI$4:$AI$108,$AD$4:$AD$108,$BR34,$K$4:$K$108,3)-SUMIFS($AG$4:$AG$108,$AF$4:$AF$108,$BR34,$K$4:$K$108,3),)</f>
        <v>0</v>
      </c>
      <c r="DZ34" s="49">
        <f>IF(AND(DR34&gt;0,COUNTIF(DX31:DX34,DX34)&gt;1),DX34+RANK(DY34,DY31:DY34)-1,DX34)</f>
        <v>0</v>
      </c>
      <c r="EA34" s="49">
        <f>IF(AND(DR34&gt;0,COUNTIF(DZ31:DZ34,DZ34)&gt;1),SUMIFS($AG$4:$AG$108,$AD$4:$AD$108,$BR34,$K$4:$K$108,3)+SUMIFS($AI$4:$AI$108,$AF$4:$AF$108,$BR34,$K$4:$K$108,3),)</f>
        <v>0</v>
      </c>
      <c r="EB34" s="49">
        <f>IF(AND(DR34&gt;0,COUNTIF(DZ31:DZ34,DZ34)&gt;1),DZ34+RANK(EA34,EA31:EA34)-1,DZ34)</f>
        <v>0</v>
      </c>
      <c r="EC34" s="49" t="str">
        <f t="shared" si="357"/>
        <v/>
      </c>
      <c r="ED34" s="49" t="str">
        <f>IF(OR(EC34="",COUNTIF(EC31:EC34,EC34)=1),"",$BX34)</f>
        <v/>
      </c>
      <c r="EE34" s="49" t="str">
        <f>IF(EC34="","",IF(COUNTIF(EC31:EC34,EC34)=1,EC34,EC34+RANK(ED34,ED31:ED34,0)-1))</f>
        <v/>
      </c>
      <c r="EF34" s="49" t="str">
        <f>IF(OR(EE34="",COUNTIF(EE31:EE34,EE34)=1),"",$BV34)</f>
        <v/>
      </c>
      <c r="EG34" s="49" t="str">
        <f>IF(EC34="","",IF(COUNTIF(EE31:EE34,EE34)=1,EE34,EE34+RANK(EF34,EF31:EF34,0)-1))</f>
        <v/>
      </c>
      <c r="EH34" s="49" t="str">
        <f>IF(OR(EG34="",COUNTIF(EG31:EG34,EG34)=1),"",$BS34)</f>
        <v/>
      </c>
      <c r="EI34" s="49" t="str">
        <f>IF(EC34="","",IF(COUNTIF(EG31:EG34,EG34)=1,EG34,EG34+RANK(EH34,EH31:EH34,0)-1))</f>
        <v/>
      </c>
      <c r="EJ34" s="49">
        <f>IF(DR34&gt;0,CE29+CY29+RANK(EI34,EI31:EI34,1),)</f>
        <v>0</v>
      </c>
      <c r="EK34" s="14"/>
      <c r="EL34" s="49">
        <f t="shared" si="358"/>
        <v>0</v>
      </c>
      <c r="EM34" s="49">
        <f t="shared" si="359"/>
        <v>0</v>
      </c>
      <c r="EN34" s="49">
        <f t="shared" si="360"/>
        <v>0</v>
      </c>
      <c r="EO34" s="49">
        <f t="shared" si="361"/>
        <v>0</v>
      </c>
      <c r="EP34" s="49">
        <f t="shared" si="362"/>
        <v>0</v>
      </c>
      <c r="EQ34" s="49" t="str">
        <f t="shared" si="363"/>
        <v>D</v>
      </c>
      <c r="ER34" s="49">
        <f>IF(EL34&gt;0,RANK(EP34,EP31:EP34)+CE29+CY29+DS29,)</f>
        <v>0</v>
      </c>
      <c r="ES34" s="49">
        <f>IF(AND(EL34&gt;0,COUNTIF(ER31:ER34,ER34)&gt;1),SUMIFS($AG$4:$AG$108,$AD$4:$AD$108,$BR34,$K$4:$K$108,4)+SUMIFS($AI$4:$AI$108,$AF$4:$AF$108,$BR34,$K$4:$K$108,4)-SUMIFS($AI$4:$AI$108,$AD$4:$AD$108,$BR34,$K$4:$K$108,4)-SUMIFS($AG$4:$AG$108,$AF$4:$AF$108,$BR34,$K$4:$K$108,4),)</f>
        <v>0</v>
      </c>
      <c r="ET34" s="49">
        <f>IF(AND(EL34&gt;0,COUNTIF(ER31:ER34,ER34)&gt;1),ER34+RANK(ES34,ES31:ES34)-1,ER34)</f>
        <v>0</v>
      </c>
      <c r="EU34" s="49">
        <f t="shared" si="364"/>
        <v>0</v>
      </c>
      <c r="EV34" s="49">
        <f>IF(AND(EL34&gt;0,COUNTIF(ET31:ET34,ET34)&gt;1),ET34+RANK(EU34,EU31:EU34)-1,ET34)</f>
        <v>0</v>
      </c>
      <c r="EW34" s="49" t="str">
        <f t="shared" si="365"/>
        <v/>
      </c>
      <c r="EX34" s="49" t="str">
        <f>IF(OR(EW34="",COUNTIF(EW31:EW34,EW34)=1),"",$BX34)</f>
        <v/>
      </c>
      <c r="EY34" s="49" t="str">
        <f>IF(EW34="","",IF(COUNTIF(EW31:EW34,EW34)=1,EW34,EW34+RANK(EX34,EX31:EX34,0)-1))</f>
        <v/>
      </c>
      <c r="EZ34" s="49" t="str">
        <f>IF(OR(EY34="",COUNTIF(EY31:EY34,EY34)=1),"",$BV34)</f>
        <v/>
      </c>
      <c r="FA34" s="49" t="str">
        <f>IF(EW34="","",IF(COUNTIF(EY31:EY34,EY34)=1,EY34,EY34+RANK(EZ34,EZ31:EZ34,0)-1))</f>
        <v/>
      </c>
      <c r="FB34" s="49" t="str">
        <f>IF(OR(FA34="",COUNTIF(FA31:FA34,FA34)=1),"",$BS34)</f>
        <v/>
      </c>
      <c r="FC34" s="49" t="str">
        <f>IF(EW34="","",IF(COUNTIF(FA31:FA34,FA34)=1,FA34,FA34+RANK(FB34,FB31:FB34,0)-1))</f>
        <v/>
      </c>
      <c r="FD34" s="49">
        <f>IF(EL34&gt;0,CE29+CY29+DS29+RANK(FC34,FC31:FC34,1),)</f>
        <v>0</v>
      </c>
      <c r="FE34" s="14"/>
      <c r="FF34" s="49">
        <f>IFERROR(VLOOKUP(FH34,CD30:CV34,19,FALSE),IFERROR(VLOOKUP(FH34,CX30:DP34,19,FALSE),IFERROR(VLOOKUP(FH34,DR30:EJ34,19,FALSE),VLOOKUP(FH34,EL30:FD34,19,FALSE))))</f>
        <v>1</v>
      </c>
      <c r="FG34" s="49">
        <f>RANK(FF34,FF31:FF34,1)+COUNTIF(FF31:FF34,FF34)-1</f>
        <v>1</v>
      </c>
      <c r="FH34" s="14" t="str">
        <f t="shared" si="366"/>
        <v>Turkiet</v>
      </c>
      <c r="FI34" s="42"/>
      <c r="FJ34" s="42"/>
      <c r="FK34" s="42"/>
      <c r="FL34" s="42"/>
      <c r="FM34" s="42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4">
        <v>32</v>
      </c>
      <c r="FY34" s="44" t="str">
        <f t="shared" si="79"/>
        <v>CJEDIFLK</v>
      </c>
      <c r="FZ34" s="44" t="s">
        <v>163</v>
      </c>
      <c r="GA34" s="44" t="s">
        <v>159</v>
      </c>
      <c r="GB34" s="44" t="s">
        <v>148</v>
      </c>
      <c r="GC34" s="44" t="s">
        <v>147</v>
      </c>
      <c r="GD34" s="44" t="s">
        <v>150</v>
      </c>
      <c r="GE34" s="44" t="s">
        <v>109</v>
      </c>
      <c r="GF34" s="44" t="s">
        <v>152</v>
      </c>
      <c r="GG34" s="44" t="s">
        <v>151</v>
      </c>
      <c r="GH34" s="100" t="str">
        <f t="shared" ref="GH34:GO34" si="373">VLOOKUP(FZ34,$FK$3:$FL$15,2,FALSE)</f>
        <v>Marocko</v>
      </c>
      <c r="GI34" s="100" t="str">
        <f t="shared" si="373"/>
        <v>Argentina</v>
      </c>
      <c r="GJ34" s="100" t="str">
        <f t="shared" si="373"/>
        <v>Elfenbenskusten</v>
      </c>
      <c r="GK34" s="100" t="str">
        <f t="shared" si="373"/>
        <v>USA</v>
      </c>
      <c r="GL34" s="100" t="str">
        <f t="shared" si="373"/>
        <v>Senegal</v>
      </c>
      <c r="GM34" s="100" t="str">
        <f t="shared" si="373"/>
        <v>Sverige</v>
      </c>
      <c r="GN34" s="100" t="str">
        <f t="shared" si="373"/>
        <v>England</v>
      </c>
      <c r="GO34" s="100" t="str">
        <f t="shared" si="373"/>
        <v>Portugal</v>
      </c>
      <c r="GP34" s="42" t="str">
        <f t="shared" si="81"/>
        <v/>
      </c>
      <c r="GQ34" s="42"/>
      <c r="GR34" s="42"/>
      <c r="GS34" s="42"/>
      <c r="GT34" s="42"/>
      <c r="GU34" s="42"/>
      <c r="GV34" s="44"/>
      <c r="GW34" s="42"/>
      <c r="GX34" s="85">
        <v>31</v>
      </c>
      <c r="GY34" s="96"/>
      <c r="GZ34" s="96"/>
      <c r="HA34" s="85"/>
      <c r="HB34" s="42"/>
      <c r="HC34" s="42"/>
      <c r="HD34" s="42"/>
      <c r="HE34" s="42"/>
    </row>
    <row r="35" spans="1:213" ht="14.25" customHeight="1" x14ac:dyDescent="0.35">
      <c r="A35" s="42"/>
      <c r="B35" s="85">
        <v>59</v>
      </c>
      <c r="C35" s="86">
        <v>46199</v>
      </c>
      <c r="D35" s="87" t="s">
        <v>179</v>
      </c>
      <c r="E35" s="88" t="s">
        <v>157</v>
      </c>
      <c r="F35" s="89" t="s">
        <v>176</v>
      </c>
      <c r="G35" s="90">
        <v>1</v>
      </c>
      <c r="H35" s="85" t="s">
        <v>157</v>
      </c>
      <c r="I35" s="90">
        <v>0</v>
      </c>
      <c r="J35" s="85">
        <f t="shared" si="286"/>
        <v>1</v>
      </c>
      <c r="K35" s="49" t="str">
        <f t="shared" si="287"/>
        <v>-</v>
      </c>
      <c r="L35" s="44"/>
      <c r="M35" s="102" t="str">
        <f>IF(COUNTBLANK(G31:G36)+COUNTBLANK(I31:I36)=0,"Resultat OK","Fyll i resultat")</f>
        <v>Resultat OK</v>
      </c>
      <c r="N35" s="102"/>
      <c r="O35" s="102"/>
      <c r="P35" s="102"/>
      <c r="Q35" s="102"/>
      <c r="R35" s="102"/>
      <c r="S35" s="102"/>
      <c r="T35" s="44"/>
      <c r="U35" s="42"/>
      <c r="V35" s="42"/>
      <c r="W35" s="42"/>
      <c r="X35" s="42"/>
      <c r="Y35" s="42"/>
      <c r="Z35" s="42"/>
      <c r="AA35" s="127"/>
      <c r="AB35" s="42"/>
      <c r="AC35" s="98">
        <f t="shared" ref="AC35:AF35" si="374">C35</f>
        <v>46199</v>
      </c>
      <c r="AD35" s="98" t="str">
        <f t="shared" si="374"/>
        <v>Turkiet</v>
      </c>
      <c r="AE35" s="98" t="str">
        <f t="shared" si="374"/>
        <v>-</v>
      </c>
      <c r="AF35" s="98" t="str">
        <f t="shared" si="374"/>
        <v>USA</v>
      </c>
      <c r="AG35" s="90">
        <f t="shared" si="296"/>
        <v>1</v>
      </c>
      <c r="AH35" s="85" t="str">
        <f t="shared" si="297"/>
        <v>-</v>
      </c>
      <c r="AI35" s="90">
        <f t="shared" si="298"/>
        <v>0</v>
      </c>
      <c r="AJ35" s="85">
        <f t="shared" si="299"/>
        <v>1</v>
      </c>
      <c r="AK35" s="91"/>
      <c r="AL35" s="49">
        <f t="shared" si="300"/>
        <v>1</v>
      </c>
      <c r="AM35" s="49">
        <f t="shared" si="301"/>
        <v>0</v>
      </c>
      <c r="AN35" s="49">
        <f t="shared" si="302"/>
        <v>0</v>
      </c>
      <c r="AO35" s="49">
        <f t="shared" si="303"/>
        <v>0</v>
      </c>
      <c r="AP35" s="49">
        <f t="shared" si="304"/>
        <v>0</v>
      </c>
      <c r="AQ35" s="49">
        <f t="shared" si="305"/>
        <v>1</v>
      </c>
      <c r="AR35" s="49">
        <f t="shared" si="306"/>
        <v>0</v>
      </c>
      <c r="AS35" s="49">
        <f t="shared" si="307"/>
        <v>0</v>
      </c>
      <c r="AT35" s="49">
        <f t="shared" si="308"/>
        <v>0</v>
      </c>
      <c r="AU35" s="49">
        <f t="shared" si="309"/>
        <v>0</v>
      </c>
      <c r="AV35" s="49">
        <f t="shared" si="310"/>
        <v>0</v>
      </c>
      <c r="AW35" s="49">
        <f t="shared" si="311"/>
        <v>0</v>
      </c>
      <c r="AX35" s="49">
        <f t="shared" si="312"/>
        <v>0</v>
      </c>
      <c r="AY35" s="49">
        <f t="shared" si="313"/>
        <v>0</v>
      </c>
      <c r="AZ35" s="49">
        <f t="shared" si="314"/>
        <v>0</v>
      </c>
      <c r="BA35" s="49">
        <f t="shared" si="315"/>
        <v>0</v>
      </c>
      <c r="BB35" s="49">
        <f t="shared" si="316"/>
        <v>0</v>
      </c>
      <c r="BC35" s="49">
        <f t="shared" si="317"/>
        <v>0</v>
      </c>
      <c r="BD35" s="49">
        <f t="shared" si="318"/>
        <v>0</v>
      </c>
      <c r="BE35" s="49">
        <f t="shared" si="319"/>
        <v>0</v>
      </c>
      <c r="BF35" s="49">
        <f t="shared" si="320"/>
        <v>0</v>
      </c>
      <c r="BG35" s="49">
        <f t="shared" si="321"/>
        <v>0</v>
      </c>
      <c r="BH35" s="49">
        <f t="shared" si="322"/>
        <v>0</v>
      </c>
      <c r="BI35" s="49">
        <f t="shared" si="323"/>
        <v>0</v>
      </c>
      <c r="BJ35" s="49">
        <f t="shared" si="324"/>
        <v>0</v>
      </c>
      <c r="BK35" s="49">
        <f t="shared" si="325"/>
        <v>0</v>
      </c>
      <c r="BL35" s="49">
        <f t="shared" si="326"/>
        <v>0</v>
      </c>
      <c r="BM35" s="49">
        <f t="shared" si="327"/>
        <v>0</v>
      </c>
      <c r="BN35" s="49">
        <f t="shared" si="328"/>
        <v>0</v>
      </c>
      <c r="BO35" s="49">
        <f t="shared" si="329"/>
        <v>0</v>
      </c>
      <c r="BP35" s="14"/>
      <c r="BQ35" s="14"/>
      <c r="BR35" s="14"/>
      <c r="BS35" s="49"/>
      <c r="BT35" s="49"/>
      <c r="BU35" s="49"/>
      <c r="BV35" s="49"/>
      <c r="BW35" s="49"/>
      <c r="BX35" s="49"/>
      <c r="BY35" s="49"/>
      <c r="BZ35" s="14"/>
      <c r="CA35" s="49"/>
      <c r="CB35" s="49"/>
      <c r="CC35" s="14"/>
      <c r="CD35" s="14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14"/>
      <c r="CX35" s="14"/>
      <c r="CY35" s="49"/>
      <c r="CZ35" s="49"/>
      <c r="DA35" s="49"/>
      <c r="DB35" s="49"/>
      <c r="DC35" s="49"/>
      <c r="DD35" s="49"/>
      <c r="DE35" s="49"/>
      <c r="DF35" s="49"/>
      <c r="DG35" s="49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14"/>
      <c r="EL35" s="49"/>
      <c r="EM35" s="49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14"/>
      <c r="FF35" s="49"/>
      <c r="FG35" s="49"/>
      <c r="FH35" s="14"/>
      <c r="FI35" s="42"/>
      <c r="FJ35" s="42"/>
      <c r="FK35" s="42"/>
      <c r="FL35" s="42"/>
      <c r="FM35" s="42"/>
      <c r="FN35" s="42"/>
      <c r="FO35" s="42"/>
      <c r="FP35" s="42"/>
      <c r="FQ35" s="42"/>
      <c r="FR35" s="42"/>
      <c r="FS35" s="42"/>
      <c r="FT35" s="42"/>
      <c r="FU35" s="42"/>
      <c r="FV35" s="42"/>
      <c r="FW35" s="42"/>
      <c r="FX35" s="44">
        <v>33</v>
      </c>
      <c r="FY35" s="44" t="str">
        <f t="shared" si="79"/>
        <v>CJEDHFLK</v>
      </c>
      <c r="FZ35" s="44" t="s">
        <v>163</v>
      </c>
      <c r="GA35" s="44" t="s">
        <v>159</v>
      </c>
      <c r="GB35" s="44" t="s">
        <v>148</v>
      </c>
      <c r="GC35" s="44" t="s">
        <v>147</v>
      </c>
      <c r="GD35" s="44" t="s">
        <v>160</v>
      </c>
      <c r="GE35" s="44" t="s">
        <v>109</v>
      </c>
      <c r="GF35" s="44" t="s">
        <v>152</v>
      </c>
      <c r="GG35" s="44" t="s">
        <v>151</v>
      </c>
      <c r="GH35" s="100" t="str">
        <f t="shared" ref="GH35:GO35" si="375">VLOOKUP(FZ35,$FK$3:$FL$15,2,FALSE)</f>
        <v>Marocko</v>
      </c>
      <c r="GI35" s="100" t="str">
        <f t="shared" si="375"/>
        <v>Argentina</v>
      </c>
      <c r="GJ35" s="100" t="str">
        <f t="shared" si="375"/>
        <v>Elfenbenskusten</v>
      </c>
      <c r="GK35" s="100" t="str">
        <f t="shared" si="375"/>
        <v>USA</v>
      </c>
      <c r="GL35" s="100" t="str">
        <f t="shared" si="375"/>
        <v>Uruguay</v>
      </c>
      <c r="GM35" s="100" t="str">
        <f t="shared" si="375"/>
        <v>Sverige</v>
      </c>
      <c r="GN35" s="100" t="str">
        <f t="shared" si="375"/>
        <v>England</v>
      </c>
      <c r="GO35" s="100" t="str">
        <f t="shared" si="375"/>
        <v>Portugal</v>
      </c>
      <c r="GP35" s="42" t="str">
        <f t="shared" si="81"/>
        <v/>
      </c>
      <c r="GQ35" s="42"/>
      <c r="GR35" s="42"/>
      <c r="GS35" s="42"/>
      <c r="GT35" s="42"/>
      <c r="GU35" s="42"/>
      <c r="GV35" s="44"/>
      <c r="GW35" s="42"/>
      <c r="GX35" s="85">
        <v>32</v>
      </c>
      <c r="GY35" s="96"/>
      <c r="GZ35" s="96"/>
      <c r="HA35" s="85"/>
      <c r="HB35" s="42"/>
      <c r="HC35" s="42"/>
      <c r="HD35" s="42"/>
      <c r="HE35" s="42"/>
    </row>
    <row r="36" spans="1:213" ht="14.25" customHeight="1" x14ac:dyDescent="0.35">
      <c r="A36" s="42"/>
      <c r="B36" s="85">
        <v>60</v>
      </c>
      <c r="C36" s="86">
        <v>46199</v>
      </c>
      <c r="D36" s="87" t="s">
        <v>177</v>
      </c>
      <c r="E36" s="88" t="s">
        <v>157</v>
      </c>
      <c r="F36" s="89" t="s">
        <v>178</v>
      </c>
      <c r="G36" s="90">
        <v>0</v>
      </c>
      <c r="H36" s="85" t="s">
        <v>157</v>
      </c>
      <c r="I36" s="90">
        <v>3</v>
      </c>
      <c r="J36" s="85">
        <f t="shared" si="286"/>
        <v>2</v>
      </c>
      <c r="K36" s="49" t="str">
        <f t="shared" si="287"/>
        <v>-</v>
      </c>
      <c r="L36" s="44"/>
      <c r="M36" s="42"/>
      <c r="N36" s="42"/>
      <c r="O36" s="42"/>
      <c r="P36" s="42"/>
      <c r="Q36" s="42"/>
      <c r="R36" s="42"/>
      <c r="S36" s="42"/>
      <c r="T36" s="44"/>
      <c r="U36" s="42"/>
      <c r="V36" s="42"/>
      <c r="W36" s="42"/>
      <c r="X36" s="42"/>
      <c r="Y36" s="42"/>
      <c r="AB36" s="42"/>
      <c r="AC36" s="98">
        <f t="shared" ref="AC36:AF36" si="376">C36</f>
        <v>46199</v>
      </c>
      <c r="AD36" s="98" t="str">
        <f t="shared" si="376"/>
        <v>Paraguay</v>
      </c>
      <c r="AE36" s="98" t="str">
        <f t="shared" si="376"/>
        <v>-</v>
      </c>
      <c r="AF36" s="98" t="str">
        <f t="shared" si="376"/>
        <v>Australien</v>
      </c>
      <c r="AG36" s="90">
        <f t="shared" si="296"/>
        <v>0</v>
      </c>
      <c r="AH36" s="85" t="str">
        <f t="shared" si="297"/>
        <v>-</v>
      </c>
      <c r="AI36" s="90">
        <f t="shared" si="298"/>
        <v>3</v>
      </c>
      <c r="AJ36" s="85">
        <f t="shared" si="299"/>
        <v>2</v>
      </c>
      <c r="AK36" s="91"/>
      <c r="AL36" s="49">
        <f t="shared" si="300"/>
        <v>0</v>
      </c>
      <c r="AM36" s="49">
        <f t="shared" si="301"/>
        <v>1</v>
      </c>
      <c r="AN36" s="49">
        <f t="shared" si="302"/>
        <v>0</v>
      </c>
      <c r="AO36" s="49">
        <f t="shared" si="303"/>
        <v>0</v>
      </c>
      <c r="AP36" s="49">
        <f t="shared" si="304"/>
        <v>1</v>
      </c>
      <c r="AQ36" s="49">
        <f t="shared" si="305"/>
        <v>0</v>
      </c>
      <c r="AR36" s="49">
        <f t="shared" si="306"/>
        <v>0</v>
      </c>
      <c r="AS36" s="49">
        <f t="shared" si="307"/>
        <v>0</v>
      </c>
      <c r="AT36" s="49">
        <f t="shared" si="308"/>
        <v>0</v>
      </c>
      <c r="AU36" s="49">
        <f t="shared" si="309"/>
        <v>0</v>
      </c>
      <c r="AV36" s="49">
        <f t="shared" si="310"/>
        <v>0</v>
      </c>
      <c r="AW36" s="49">
        <f t="shared" si="311"/>
        <v>0</v>
      </c>
      <c r="AX36" s="49">
        <f t="shared" si="312"/>
        <v>0</v>
      </c>
      <c r="AY36" s="49">
        <f t="shared" si="313"/>
        <v>0</v>
      </c>
      <c r="AZ36" s="49">
        <f t="shared" si="314"/>
        <v>0</v>
      </c>
      <c r="BA36" s="49">
        <f t="shared" si="315"/>
        <v>0</v>
      </c>
      <c r="BB36" s="49">
        <f t="shared" si="316"/>
        <v>0</v>
      </c>
      <c r="BC36" s="49">
        <f t="shared" si="317"/>
        <v>0</v>
      </c>
      <c r="BD36" s="49">
        <f t="shared" si="318"/>
        <v>0</v>
      </c>
      <c r="BE36" s="49">
        <f t="shared" si="319"/>
        <v>0</v>
      </c>
      <c r="BF36" s="49">
        <f t="shared" si="320"/>
        <v>0</v>
      </c>
      <c r="BG36" s="49">
        <f t="shared" si="321"/>
        <v>0</v>
      </c>
      <c r="BH36" s="49">
        <f t="shared" si="322"/>
        <v>0</v>
      </c>
      <c r="BI36" s="49">
        <f t="shared" si="323"/>
        <v>0</v>
      </c>
      <c r="BJ36" s="49">
        <f t="shared" si="324"/>
        <v>0</v>
      </c>
      <c r="BK36" s="49">
        <f t="shared" si="325"/>
        <v>0</v>
      </c>
      <c r="BL36" s="49">
        <f t="shared" si="326"/>
        <v>0</v>
      </c>
      <c r="BM36" s="49">
        <f t="shared" si="327"/>
        <v>0</v>
      </c>
      <c r="BN36" s="49">
        <f t="shared" si="328"/>
        <v>0</v>
      </c>
      <c r="BO36" s="49">
        <f t="shared" si="329"/>
        <v>0</v>
      </c>
      <c r="BP36" s="14"/>
      <c r="BQ36" s="14"/>
      <c r="BR36" s="14"/>
      <c r="BS36" s="49"/>
      <c r="BT36" s="49"/>
      <c r="BU36" s="49"/>
      <c r="BV36" s="49"/>
      <c r="BW36" s="49"/>
      <c r="BX36" s="49"/>
      <c r="BY36" s="49"/>
      <c r="BZ36" s="14"/>
      <c r="CA36" s="49"/>
      <c r="CB36" s="49"/>
      <c r="CC36" s="14"/>
      <c r="CD36" s="14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14"/>
      <c r="CX36" s="14"/>
      <c r="CY36" s="49"/>
      <c r="CZ36" s="49"/>
      <c r="DA36" s="49"/>
      <c r="DB36" s="49"/>
      <c r="DC36" s="49"/>
      <c r="DD36" s="49"/>
      <c r="DE36" s="49"/>
      <c r="DF36" s="49"/>
      <c r="DG36" s="49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49"/>
      <c r="DS36" s="49"/>
      <c r="DT36" s="49"/>
      <c r="DU36" s="49"/>
      <c r="DV36" s="49"/>
      <c r="DW36" s="49"/>
      <c r="DX36" s="49"/>
      <c r="DY36" s="49"/>
      <c r="DZ36" s="49"/>
      <c r="EA36" s="49"/>
      <c r="EB36" s="49"/>
      <c r="EC36" s="49"/>
      <c r="ED36" s="49"/>
      <c r="EE36" s="49"/>
      <c r="EF36" s="49"/>
      <c r="EG36" s="49"/>
      <c r="EH36" s="49"/>
      <c r="EI36" s="49"/>
      <c r="EJ36" s="49"/>
      <c r="EK36" s="14"/>
      <c r="EL36" s="49"/>
      <c r="EM36" s="49"/>
      <c r="EN36" s="49"/>
      <c r="EO36" s="49"/>
      <c r="EP36" s="49"/>
      <c r="EQ36" s="49"/>
      <c r="ER36" s="49"/>
      <c r="ES36" s="49"/>
      <c r="ET36" s="49"/>
      <c r="EU36" s="49"/>
      <c r="EV36" s="49"/>
      <c r="EW36" s="49"/>
      <c r="EX36" s="49"/>
      <c r="EY36" s="49"/>
      <c r="EZ36" s="49"/>
      <c r="FA36" s="49"/>
      <c r="FB36" s="49"/>
      <c r="FC36" s="49"/>
      <c r="FD36" s="49"/>
      <c r="FE36" s="14"/>
      <c r="FF36" s="49"/>
      <c r="FG36" s="49"/>
      <c r="FH36" s="14"/>
      <c r="FI36" s="42"/>
      <c r="FJ36" s="42"/>
      <c r="FK36" s="42"/>
      <c r="FL36" s="42"/>
      <c r="FM36" s="42"/>
      <c r="FN36" s="42"/>
      <c r="FO36" s="42"/>
      <c r="FP36" s="42"/>
      <c r="FQ36" s="42"/>
      <c r="FR36" s="42"/>
      <c r="FS36" s="42"/>
      <c r="FT36" s="42"/>
      <c r="FU36" s="42"/>
      <c r="FV36" s="42"/>
      <c r="FW36" s="42"/>
      <c r="FX36" s="44">
        <v>34</v>
      </c>
      <c r="FY36" s="44" t="str">
        <f t="shared" si="79"/>
        <v>CEIDHFLK</v>
      </c>
      <c r="FZ36" s="44" t="s">
        <v>163</v>
      </c>
      <c r="GA36" s="44" t="s">
        <v>148</v>
      </c>
      <c r="GB36" s="44" t="s">
        <v>150</v>
      </c>
      <c r="GC36" s="44" t="s">
        <v>147</v>
      </c>
      <c r="GD36" s="44" t="s">
        <v>160</v>
      </c>
      <c r="GE36" s="44" t="s">
        <v>109</v>
      </c>
      <c r="GF36" s="44" t="s">
        <v>152</v>
      </c>
      <c r="GG36" s="44" t="s">
        <v>151</v>
      </c>
      <c r="GH36" s="100" t="str">
        <f t="shared" ref="GH36:GO36" si="377">VLOOKUP(FZ36,$FK$3:$FL$15,2,FALSE)</f>
        <v>Marocko</v>
      </c>
      <c r="GI36" s="100" t="str">
        <f t="shared" si="377"/>
        <v>Elfenbenskusten</v>
      </c>
      <c r="GJ36" s="100" t="str">
        <f t="shared" si="377"/>
        <v>Senegal</v>
      </c>
      <c r="GK36" s="100" t="str">
        <f t="shared" si="377"/>
        <v>USA</v>
      </c>
      <c r="GL36" s="100" t="str">
        <f t="shared" si="377"/>
        <v>Uruguay</v>
      </c>
      <c r="GM36" s="100" t="str">
        <f t="shared" si="377"/>
        <v>Sverige</v>
      </c>
      <c r="GN36" s="100" t="str">
        <f t="shared" si="377"/>
        <v>England</v>
      </c>
      <c r="GO36" s="100" t="str">
        <f t="shared" si="377"/>
        <v>Portugal</v>
      </c>
      <c r="GP36" s="42" t="str">
        <f t="shared" si="81"/>
        <v/>
      </c>
      <c r="GQ36" s="42"/>
      <c r="GR36" s="42"/>
      <c r="GS36" s="42"/>
      <c r="GT36" s="42"/>
      <c r="GU36" s="42"/>
      <c r="GV36" s="44"/>
      <c r="GW36" s="42"/>
      <c r="GX36" s="85">
        <v>33</v>
      </c>
      <c r="GY36" s="96"/>
      <c r="GZ36" s="96"/>
      <c r="HA36" s="85"/>
      <c r="HB36" s="42"/>
      <c r="HC36" s="42"/>
      <c r="HD36" s="42"/>
      <c r="HE36" s="42"/>
    </row>
    <row r="37" spans="1:213" ht="14.25" customHeight="1" x14ac:dyDescent="0.35">
      <c r="A37" s="42"/>
      <c r="B37" s="43"/>
      <c r="C37" s="71"/>
      <c r="D37" s="43"/>
      <c r="E37" s="44"/>
      <c r="F37" s="43"/>
      <c r="G37" s="44"/>
      <c r="H37" s="44"/>
      <c r="I37" s="44"/>
      <c r="J37" s="56"/>
      <c r="K37" s="44"/>
      <c r="L37" s="44"/>
      <c r="M37" s="42"/>
      <c r="N37" s="42"/>
      <c r="O37" s="42"/>
      <c r="P37" s="42"/>
      <c r="Q37" s="42"/>
      <c r="R37" s="42"/>
      <c r="S37" s="42"/>
      <c r="T37" s="44"/>
      <c r="U37" s="42"/>
      <c r="V37" s="42"/>
      <c r="W37" s="42"/>
      <c r="X37" s="42"/>
      <c r="Y37" s="42"/>
      <c r="Z37" s="42"/>
      <c r="AA37" s="127"/>
      <c r="AB37" s="42"/>
      <c r="AC37" s="137"/>
      <c r="AD37" s="138"/>
      <c r="AE37" s="135"/>
      <c r="AF37" s="14"/>
      <c r="AG37" s="44" t="str">
        <f>IF(B37="","",B37)</f>
        <v/>
      </c>
      <c r="AH37" s="44"/>
      <c r="AI37" s="44"/>
      <c r="AJ37" s="56"/>
      <c r="AK37" s="52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14"/>
      <c r="BQ37" s="14"/>
      <c r="BR37" s="14"/>
      <c r="BS37" s="49"/>
      <c r="BT37" s="49"/>
      <c r="BU37" s="49"/>
      <c r="BV37" s="49"/>
      <c r="BW37" s="49"/>
      <c r="BX37" s="49"/>
      <c r="BY37" s="49"/>
      <c r="BZ37" s="14"/>
      <c r="CA37" s="49"/>
      <c r="CB37" s="49"/>
      <c r="CC37" s="14"/>
      <c r="CD37" s="14"/>
      <c r="CE37" s="49"/>
      <c r="CF37" s="49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  <c r="CV37" s="49"/>
      <c r="CW37" s="14"/>
      <c r="CX37" s="14"/>
      <c r="CY37" s="49"/>
      <c r="CZ37" s="49"/>
      <c r="DA37" s="49"/>
      <c r="DB37" s="49"/>
      <c r="DC37" s="49"/>
      <c r="DD37" s="49"/>
      <c r="DE37" s="49"/>
      <c r="DF37" s="49"/>
      <c r="DG37" s="49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49"/>
      <c r="DS37" s="49"/>
      <c r="DT37" s="49"/>
      <c r="DU37" s="49"/>
      <c r="DV37" s="49"/>
      <c r="DW37" s="49"/>
      <c r="DX37" s="49"/>
      <c r="DY37" s="49"/>
      <c r="DZ37" s="49"/>
      <c r="EA37" s="49"/>
      <c r="EB37" s="49"/>
      <c r="EC37" s="49"/>
      <c r="ED37" s="49"/>
      <c r="EE37" s="49"/>
      <c r="EF37" s="49"/>
      <c r="EG37" s="49"/>
      <c r="EH37" s="49"/>
      <c r="EI37" s="49"/>
      <c r="EJ37" s="49"/>
      <c r="EK37" s="14"/>
      <c r="EL37" s="49"/>
      <c r="EM37" s="49"/>
      <c r="EN37" s="49"/>
      <c r="EO37" s="49"/>
      <c r="EP37" s="49"/>
      <c r="EQ37" s="49"/>
      <c r="ER37" s="49"/>
      <c r="ES37" s="49"/>
      <c r="ET37" s="49"/>
      <c r="EU37" s="49"/>
      <c r="EV37" s="49"/>
      <c r="EW37" s="49"/>
      <c r="EX37" s="49"/>
      <c r="EY37" s="49"/>
      <c r="EZ37" s="49"/>
      <c r="FA37" s="49"/>
      <c r="FB37" s="49"/>
      <c r="FC37" s="49"/>
      <c r="FD37" s="49"/>
      <c r="FE37" s="14"/>
      <c r="FF37" s="49"/>
      <c r="FG37" s="49"/>
      <c r="FH37" s="14"/>
      <c r="FI37" s="42"/>
      <c r="FJ37" s="42"/>
      <c r="FK37" s="42"/>
      <c r="FL37" s="42"/>
      <c r="FM37" s="42"/>
      <c r="FN37" s="42"/>
      <c r="FO37" s="42"/>
      <c r="FP37" s="42"/>
      <c r="FQ37" s="42"/>
      <c r="FR37" s="42"/>
      <c r="FS37" s="42"/>
      <c r="FT37" s="42"/>
      <c r="FU37" s="42"/>
      <c r="FV37" s="42"/>
      <c r="FW37" s="42"/>
      <c r="FX37" s="44">
        <v>35</v>
      </c>
      <c r="FY37" s="44" t="str">
        <f t="shared" si="79"/>
        <v>CJEDHFLI</v>
      </c>
      <c r="FZ37" s="44" t="s">
        <v>163</v>
      </c>
      <c r="GA37" s="44" t="s">
        <v>159</v>
      </c>
      <c r="GB37" s="44" t="s">
        <v>148</v>
      </c>
      <c r="GC37" s="44" t="s">
        <v>147</v>
      </c>
      <c r="GD37" s="44" t="s">
        <v>160</v>
      </c>
      <c r="GE37" s="44" t="s">
        <v>109</v>
      </c>
      <c r="GF37" s="44" t="s">
        <v>152</v>
      </c>
      <c r="GG37" s="44" t="s">
        <v>150</v>
      </c>
      <c r="GH37" s="100" t="str">
        <f t="shared" ref="GH37:GO37" si="378">VLOOKUP(FZ37,$FK$3:$FL$15,2,FALSE)</f>
        <v>Marocko</v>
      </c>
      <c r="GI37" s="100" t="str">
        <f t="shared" si="378"/>
        <v>Argentina</v>
      </c>
      <c r="GJ37" s="100" t="str">
        <f t="shared" si="378"/>
        <v>Elfenbenskusten</v>
      </c>
      <c r="GK37" s="100" t="str">
        <f t="shared" si="378"/>
        <v>USA</v>
      </c>
      <c r="GL37" s="100" t="str">
        <f t="shared" si="378"/>
        <v>Uruguay</v>
      </c>
      <c r="GM37" s="100" t="str">
        <f t="shared" si="378"/>
        <v>Sverige</v>
      </c>
      <c r="GN37" s="100" t="str">
        <f t="shared" si="378"/>
        <v>England</v>
      </c>
      <c r="GO37" s="100" t="str">
        <f t="shared" si="378"/>
        <v>Senegal</v>
      </c>
      <c r="GP37" s="42" t="str">
        <f t="shared" si="81"/>
        <v/>
      </c>
      <c r="GQ37" s="42"/>
      <c r="GR37" s="42"/>
      <c r="GS37" s="42"/>
      <c r="GT37" s="42"/>
      <c r="GU37" s="42"/>
      <c r="GV37" s="44"/>
      <c r="GW37" s="42"/>
      <c r="GX37" s="85">
        <v>34</v>
      </c>
      <c r="GY37" s="96"/>
      <c r="GZ37" s="96"/>
      <c r="HA37" s="85"/>
      <c r="HB37" s="42"/>
      <c r="HC37" s="42"/>
      <c r="HD37" s="42"/>
      <c r="HE37" s="42"/>
    </row>
    <row r="38" spans="1:213" ht="14.25" customHeight="1" x14ac:dyDescent="0.35">
      <c r="A38" s="57"/>
      <c r="B38" s="54" t="s">
        <v>180</v>
      </c>
      <c r="C38" s="121"/>
      <c r="D38" s="45"/>
      <c r="E38" s="56"/>
      <c r="F38" s="45"/>
      <c r="G38" s="56"/>
      <c r="H38" s="56"/>
      <c r="I38" s="56"/>
      <c r="J38" s="56"/>
      <c r="K38" s="56"/>
      <c r="L38" s="56"/>
      <c r="M38" s="54" t="s">
        <v>180</v>
      </c>
      <c r="N38" s="57"/>
      <c r="O38" s="57"/>
      <c r="P38" s="57"/>
      <c r="Q38" s="57"/>
      <c r="R38" s="57"/>
      <c r="S38" s="57"/>
      <c r="T38" s="56"/>
      <c r="U38" s="57"/>
      <c r="V38" s="56"/>
      <c r="W38" s="56"/>
      <c r="X38" s="56"/>
      <c r="Y38" s="56"/>
      <c r="Z38" s="139"/>
      <c r="AA38" s="140"/>
      <c r="AB38" s="57"/>
      <c r="AC38" s="61" t="s">
        <v>180</v>
      </c>
      <c r="AD38" s="42"/>
      <c r="AE38" s="42"/>
      <c r="AF38" s="42"/>
      <c r="AG38" s="56"/>
      <c r="AH38" s="56"/>
      <c r="AI38" s="56"/>
      <c r="AJ38" s="56"/>
      <c r="AK38" s="52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14"/>
      <c r="BQ38" s="14"/>
      <c r="BR38" s="67" t="s">
        <v>93</v>
      </c>
      <c r="BS38" s="62"/>
      <c r="BT38" s="62"/>
      <c r="BU38" s="62"/>
      <c r="BV38" s="62"/>
      <c r="BW38" s="62"/>
      <c r="BX38" s="62"/>
      <c r="BY38" s="62"/>
      <c r="BZ38" s="67"/>
      <c r="CA38" s="62"/>
      <c r="CB38" s="62"/>
      <c r="CC38" s="14"/>
      <c r="CD38" s="68" t="s">
        <v>94</v>
      </c>
      <c r="CE38" s="63">
        <f>COUNTIF(CA40:CA43,1)</f>
        <v>1</v>
      </c>
      <c r="CF38" s="63"/>
      <c r="CG38" s="63"/>
      <c r="CH38" s="63"/>
      <c r="CI38" s="63"/>
      <c r="CJ38" s="63"/>
      <c r="CK38" s="63"/>
      <c r="CL38" s="63"/>
      <c r="CM38" s="63"/>
      <c r="CN38" s="63"/>
      <c r="CO38" s="49"/>
      <c r="CP38" s="49"/>
      <c r="CQ38" s="49"/>
      <c r="CR38" s="49"/>
      <c r="CS38" s="49"/>
      <c r="CT38" s="49"/>
      <c r="CU38" s="49"/>
      <c r="CV38" s="49"/>
      <c r="CW38" s="14"/>
      <c r="CX38" s="69" t="s">
        <v>97</v>
      </c>
      <c r="CY38" s="64">
        <f>COUNTIF(CA40:CA43,2)</f>
        <v>1</v>
      </c>
      <c r="CZ38" s="64"/>
      <c r="DA38" s="64"/>
      <c r="DB38" s="64"/>
      <c r="DC38" s="64"/>
      <c r="DD38" s="64"/>
      <c r="DE38" s="64"/>
      <c r="DF38" s="64"/>
      <c r="DG38" s="64"/>
      <c r="DH38" s="69"/>
      <c r="DI38" s="14"/>
      <c r="DJ38" s="14"/>
      <c r="DK38" s="14"/>
      <c r="DL38" s="14"/>
      <c r="DM38" s="14"/>
      <c r="DN38" s="14"/>
      <c r="DO38" s="14"/>
      <c r="DP38" s="14"/>
      <c r="DQ38" s="14"/>
      <c r="DR38" s="65" t="s">
        <v>95</v>
      </c>
      <c r="DS38" s="65">
        <f>COUNTIF(CA40:CA43,3)</f>
        <v>1</v>
      </c>
      <c r="DT38" s="65"/>
      <c r="DU38" s="65"/>
      <c r="DV38" s="65"/>
      <c r="DW38" s="65"/>
      <c r="DX38" s="65"/>
      <c r="DY38" s="65"/>
      <c r="DZ38" s="65"/>
      <c r="EA38" s="65"/>
      <c r="EB38" s="65"/>
      <c r="EC38" s="49"/>
      <c r="ED38" s="49"/>
      <c r="EE38" s="49"/>
      <c r="EF38" s="49"/>
      <c r="EG38" s="49"/>
      <c r="EH38" s="49"/>
      <c r="EI38" s="49"/>
      <c r="EJ38" s="49"/>
      <c r="EK38" s="14"/>
      <c r="EL38" s="66" t="s">
        <v>96</v>
      </c>
      <c r="EM38" s="66">
        <f>COUNTIF(CA40:CA43,4)</f>
        <v>1</v>
      </c>
      <c r="EN38" s="66"/>
      <c r="EO38" s="66"/>
      <c r="EP38" s="66"/>
      <c r="EQ38" s="66"/>
      <c r="ER38" s="66"/>
      <c r="ES38" s="66"/>
      <c r="ET38" s="66"/>
      <c r="EU38" s="66"/>
      <c r="EV38" s="66"/>
      <c r="EW38" s="49"/>
      <c r="EX38" s="49"/>
      <c r="EY38" s="49"/>
      <c r="EZ38" s="49"/>
      <c r="FA38" s="49"/>
      <c r="FB38" s="49"/>
      <c r="FC38" s="49"/>
      <c r="FD38" s="49"/>
      <c r="FE38" s="14"/>
      <c r="FF38" s="49"/>
      <c r="FG38" s="49"/>
      <c r="FH38" s="14"/>
      <c r="FI38" s="57"/>
      <c r="FJ38" s="57"/>
      <c r="FK38" s="57"/>
      <c r="FL38" s="57"/>
      <c r="FM38" s="57"/>
      <c r="FN38" s="57"/>
      <c r="FO38" s="57"/>
      <c r="FP38" s="57"/>
      <c r="FQ38" s="57"/>
      <c r="FR38" s="57"/>
      <c r="FS38" s="57"/>
      <c r="FT38" s="57"/>
      <c r="FU38" s="57"/>
      <c r="FV38" s="57"/>
      <c r="FW38" s="57"/>
      <c r="FX38" s="44">
        <v>36</v>
      </c>
      <c r="FY38" s="44" t="str">
        <f t="shared" si="79"/>
        <v>CJEDHFIK</v>
      </c>
      <c r="FZ38" s="44" t="s">
        <v>163</v>
      </c>
      <c r="GA38" s="44" t="s">
        <v>159</v>
      </c>
      <c r="GB38" s="44" t="s">
        <v>148</v>
      </c>
      <c r="GC38" s="44" t="s">
        <v>147</v>
      </c>
      <c r="GD38" s="44" t="s">
        <v>160</v>
      </c>
      <c r="GE38" s="44" t="s">
        <v>109</v>
      </c>
      <c r="GF38" s="44" t="s">
        <v>150</v>
      </c>
      <c r="GG38" s="44" t="s">
        <v>151</v>
      </c>
      <c r="GH38" s="100" t="str">
        <f t="shared" ref="GH38:GO38" si="379">VLOOKUP(FZ38,$FK$3:$FL$15,2,FALSE)</f>
        <v>Marocko</v>
      </c>
      <c r="GI38" s="100" t="str">
        <f t="shared" si="379"/>
        <v>Argentina</v>
      </c>
      <c r="GJ38" s="100" t="str">
        <f t="shared" si="379"/>
        <v>Elfenbenskusten</v>
      </c>
      <c r="GK38" s="100" t="str">
        <f t="shared" si="379"/>
        <v>USA</v>
      </c>
      <c r="GL38" s="100" t="str">
        <f t="shared" si="379"/>
        <v>Uruguay</v>
      </c>
      <c r="GM38" s="100" t="str">
        <f t="shared" si="379"/>
        <v>Sverige</v>
      </c>
      <c r="GN38" s="100" t="str">
        <f t="shared" si="379"/>
        <v>Senegal</v>
      </c>
      <c r="GO38" s="100" t="str">
        <f t="shared" si="379"/>
        <v>Portugal</v>
      </c>
      <c r="GP38" s="42" t="str">
        <f t="shared" si="81"/>
        <v/>
      </c>
      <c r="GQ38" s="57"/>
      <c r="GR38" s="57"/>
      <c r="GS38" s="57"/>
      <c r="GT38" s="57"/>
      <c r="GU38" s="57"/>
      <c r="GV38" s="56"/>
      <c r="GW38" s="57"/>
      <c r="GX38" s="85">
        <v>35</v>
      </c>
      <c r="GY38" s="96"/>
      <c r="GZ38" s="96"/>
      <c r="HA38" s="85"/>
      <c r="HB38" s="57"/>
      <c r="HC38" s="57"/>
      <c r="HD38" s="57"/>
      <c r="HE38" s="57"/>
    </row>
    <row r="39" spans="1:213" ht="14.25" customHeight="1" x14ac:dyDescent="0.35">
      <c r="A39" s="57"/>
      <c r="B39" s="76" t="s">
        <v>101</v>
      </c>
      <c r="C39" s="126" t="s">
        <v>102</v>
      </c>
      <c r="D39" s="189" t="s">
        <v>101</v>
      </c>
      <c r="E39" s="187"/>
      <c r="F39" s="190"/>
      <c r="G39" s="186" t="s">
        <v>103</v>
      </c>
      <c r="H39" s="187"/>
      <c r="I39" s="188"/>
      <c r="J39" s="74" t="s">
        <v>104</v>
      </c>
      <c r="K39" s="56"/>
      <c r="L39" s="56"/>
      <c r="M39" s="76" t="s">
        <v>106</v>
      </c>
      <c r="N39" s="77" t="s">
        <v>107</v>
      </c>
      <c r="O39" s="77" t="s">
        <v>108</v>
      </c>
      <c r="P39" s="77" t="s">
        <v>109</v>
      </c>
      <c r="Q39" s="77" t="s">
        <v>110</v>
      </c>
      <c r="R39" s="77" t="s">
        <v>111</v>
      </c>
      <c r="S39" s="77" t="s">
        <v>112</v>
      </c>
      <c r="T39" s="78" t="s">
        <v>113</v>
      </c>
      <c r="U39" s="57"/>
      <c r="V39" s="54"/>
      <c r="W39" s="56"/>
      <c r="X39" s="56"/>
      <c r="Y39" s="56"/>
      <c r="Z39" s="139"/>
      <c r="AA39" s="140"/>
      <c r="AB39" s="57"/>
      <c r="AC39" s="76" t="s">
        <v>102</v>
      </c>
      <c r="AD39" s="193" t="s">
        <v>101</v>
      </c>
      <c r="AE39" s="187"/>
      <c r="AF39" s="188"/>
      <c r="AG39" s="186" t="s">
        <v>103</v>
      </c>
      <c r="AH39" s="187"/>
      <c r="AI39" s="188"/>
      <c r="AJ39" s="74" t="s">
        <v>116</v>
      </c>
      <c r="AK39" s="52"/>
      <c r="AL39" s="62" t="s">
        <v>117</v>
      </c>
      <c r="AM39" s="62" t="s">
        <v>118</v>
      </c>
      <c r="AN39" s="62" t="s">
        <v>119</v>
      </c>
      <c r="AO39" s="62" t="s">
        <v>120</v>
      </c>
      <c r="AP39" s="62" t="s">
        <v>121</v>
      </c>
      <c r="AQ39" s="62" t="s">
        <v>122</v>
      </c>
      <c r="AR39" s="63" t="s">
        <v>117</v>
      </c>
      <c r="AS39" s="63" t="s">
        <v>118</v>
      </c>
      <c r="AT39" s="63" t="s">
        <v>119</v>
      </c>
      <c r="AU39" s="63" t="s">
        <v>120</v>
      </c>
      <c r="AV39" s="63" t="s">
        <v>121</v>
      </c>
      <c r="AW39" s="63" t="s">
        <v>122</v>
      </c>
      <c r="AX39" s="64" t="s">
        <v>117</v>
      </c>
      <c r="AY39" s="64" t="s">
        <v>118</v>
      </c>
      <c r="AZ39" s="64" t="s">
        <v>119</v>
      </c>
      <c r="BA39" s="64" t="s">
        <v>120</v>
      </c>
      <c r="BB39" s="64" t="s">
        <v>121</v>
      </c>
      <c r="BC39" s="64" t="s">
        <v>122</v>
      </c>
      <c r="BD39" s="65" t="s">
        <v>117</v>
      </c>
      <c r="BE39" s="65" t="s">
        <v>118</v>
      </c>
      <c r="BF39" s="65" t="s">
        <v>119</v>
      </c>
      <c r="BG39" s="65" t="s">
        <v>120</v>
      </c>
      <c r="BH39" s="65" t="s">
        <v>121</v>
      </c>
      <c r="BI39" s="65" t="s">
        <v>122</v>
      </c>
      <c r="BJ39" s="66" t="s">
        <v>117</v>
      </c>
      <c r="BK39" s="66" t="s">
        <v>118</v>
      </c>
      <c r="BL39" s="66" t="s">
        <v>119</v>
      </c>
      <c r="BM39" s="66" t="s">
        <v>120</v>
      </c>
      <c r="BN39" s="66" t="s">
        <v>121</v>
      </c>
      <c r="BO39" s="66" t="s">
        <v>122</v>
      </c>
      <c r="BP39" s="14"/>
      <c r="BQ39" s="14"/>
      <c r="BR39" s="67" t="s">
        <v>106</v>
      </c>
      <c r="BS39" s="62" t="s">
        <v>107</v>
      </c>
      <c r="BT39" s="62" t="s">
        <v>108</v>
      </c>
      <c r="BU39" s="62" t="s">
        <v>109</v>
      </c>
      <c r="BV39" s="62" t="s">
        <v>110</v>
      </c>
      <c r="BW39" s="62" t="s">
        <v>111</v>
      </c>
      <c r="BX39" s="62" t="s">
        <v>112</v>
      </c>
      <c r="BY39" s="62" t="s">
        <v>113</v>
      </c>
      <c r="BZ39" s="67" t="s">
        <v>123</v>
      </c>
      <c r="CA39" s="62" t="s">
        <v>124</v>
      </c>
      <c r="CB39" s="62" t="s">
        <v>125</v>
      </c>
      <c r="CC39" s="14"/>
      <c r="CD39" s="68" t="s">
        <v>106</v>
      </c>
      <c r="CE39" s="63" t="s">
        <v>107</v>
      </c>
      <c r="CF39" s="63" t="s">
        <v>108</v>
      </c>
      <c r="CG39" s="63" t="s">
        <v>109</v>
      </c>
      <c r="CH39" s="63" t="s">
        <v>113</v>
      </c>
      <c r="CI39" s="63" t="s">
        <v>123</v>
      </c>
      <c r="CJ39" s="63" t="s">
        <v>124</v>
      </c>
      <c r="CK39" s="80" t="s">
        <v>112</v>
      </c>
      <c r="CL39" s="80" t="s">
        <v>126</v>
      </c>
      <c r="CM39" s="80" t="s">
        <v>110</v>
      </c>
      <c r="CN39" s="80" t="s">
        <v>127</v>
      </c>
      <c r="CO39" s="63" t="s">
        <v>128</v>
      </c>
      <c r="CP39" s="80" t="s">
        <v>129</v>
      </c>
      <c r="CQ39" s="80" t="s">
        <v>130</v>
      </c>
      <c r="CR39" s="80" t="s">
        <v>131</v>
      </c>
      <c r="CS39" s="80" t="s">
        <v>132</v>
      </c>
      <c r="CT39" s="80" t="s">
        <v>133</v>
      </c>
      <c r="CU39" s="80" t="s">
        <v>134</v>
      </c>
      <c r="CV39" s="63" t="s">
        <v>135</v>
      </c>
      <c r="CW39" s="14"/>
      <c r="CX39" s="69" t="s">
        <v>106</v>
      </c>
      <c r="CY39" s="64" t="s">
        <v>107</v>
      </c>
      <c r="CZ39" s="64" t="s">
        <v>108</v>
      </c>
      <c r="DA39" s="64" t="s">
        <v>109</v>
      </c>
      <c r="DB39" s="64" t="s">
        <v>113</v>
      </c>
      <c r="DC39" s="64" t="s">
        <v>123</v>
      </c>
      <c r="DD39" s="64" t="s">
        <v>124</v>
      </c>
      <c r="DE39" s="64" t="s">
        <v>112</v>
      </c>
      <c r="DF39" s="64" t="s">
        <v>126</v>
      </c>
      <c r="DG39" s="64" t="s">
        <v>110</v>
      </c>
      <c r="DH39" s="69" t="s">
        <v>127</v>
      </c>
      <c r="DI39" s="69" t="s">
        <v>128</v>
      </c>
      <c r="DJ39" s="69" t="s">
        <v>129</v>
      </c>
      <c r="DK39" s="69" t="s">
        <v>130</v>
      </c>
      <c r="DL39" s="69" t="s">
        <v>131</v>
      </c>
      <c r="DM39" s="69" t="s">
        <v>132</v>
      </c>
      <c r="DN39" s="69" t="s">
        <v>133</v>
      </c>
      <c r="DO39" s="69" t="s">
        <v>134</v>
      </c>
      <c r="DP39" s="69" t="s">
        <v>135</v>
      </c>
      <c r="DQ39" s="14"/>
      <c r="DR39" s="65" t="s">
        <v>106</v>
      </c>
      <c r="DS39" s="65" t="s">
        <v>107</v>
      </c>
      <c r="DT39" s="65" t="s">
        <v>108</v>
      </c>
      <c r="DU39" s="65" t="s">
        <v>109</v>
      </c>
      <c r="DV39" s="65" t="s">
        <v>113</v>
      </c>
      <c r="DW39" s="65" t="s">
        <v>123</v>
      </c>
      <c r="DX39" s="65" t="s">
        <v>124</v>
      </c>
      <c r="DY39" s="65" t="s">
        <v>112</v>
      </c>
      <c r="DZ39" s="65" t="s">
        <v>126</v>
      </c>
      <c r="EA39" s="65" t="s">
        <v>110</v>
      </c>
      <c r="EB39" s="65" t="s">
        <v>127</v>
      </c>
      <c r="EC39" s="65" t="s">
        <v>128</v>
      </c>
      <c r="ED39" s="65" t="s">
        <v>129</v>
      </c>
      <c r="EE39" s="65" t="s">
        <v>130</v>
      </c>
      <c r="EF39" s="65" t="s">
        <v>131</v>
      </c>
      <c r="EG39" s="65" t="s">
        <v>132</v>
      </c>
      <c r="EH39" s="65" t="s">
        <v>133</v>
      </c>
      <c r="EI39" s="65" t="s">
        <v>134</v>
      </c>
      <c r="EJ39" s="65" t="s">
        <v>135</v>
      </c>
      <c r="EK39" s="14"/>
      <c r="EL39" s="66" t="s">
        <v>106</v>
      </c>
      <c r="EM39" s="66" t="s">
        <v>107</v>
      </c>
      <c r="EN39" s="66" t="s">
        <v>108</v>
      </c>
      <c r="EO39" s="66" t="s">
        <v>109</v>
      </c>
      <c r="EP39" s="66" t="s">
        <v>113</v>
      </c>
      <c r="EQ39" s="66" t="s">
        <v>123</v>
      </c>
      <c r="ER39" s="66" t="s">
        <v>124</v>
      </c>
      <c r="ES39" s="66" t="s">
        <v>112</v>
      </c>
      <c r="ET39" s="66" t="s">
        <v>126</v>
      </c>
      <c r="EU39" s="66" t="s">
        <v>110</v>
      </c>
      <c r="EV39" s="66" t="s">
        <v>127</v>
      </c>
      <c r="EW39" s="66" t="s">
        <v>128</v>
      </c>
      <c r="EX39" s="66" t="s">
        <v>129</v>
      </c>
      <c r="EY39" s="66" t="s">
        <v>130</v>
      </c>
      <c r="EZ39" s="66" t="s">
        <v>131</v>
      </c>
      <c r="FA39" s="66" t="s">
        <v>132</v>
      </c>
      <c r="FB39" s="66" t="s">
        <v>133</v>
      </c>
      <c r="FC39" s="66" t="s">
        <v>134</v>
      </c>
      <c r="FD39" s="66" t="s">
        <v>135</v>
      </c>
      <c r="FE39" s="14"/>
      <c r="FF39" s="66" t="s">
        <v>136</v>
      </c>
      <c r="FG39" s="66" t="s">
        <v>137</v>
      </c>
      <c r="FH39" s="14"/>
      <c r="FI39" s="57"/>
      <c r="FJ39" s="57"/>
      <c r="FK39" s="57"/>
      <c r="FL39" s="57"/>
      <c r="FM39" s="57"/>
      <c r="FN39" s="57"/>
      <c r="FO39" s="57"/>
      <c r="FP39" s="57"/>
      <c r="FQ39" s="57"/>
      <c r="FR39" s="57"/>
      <c r="FS39" s="57"/>
      <c r="FT39" s="57"/>
      <c r="FU39" s="57"/>
      <c r="FV39" s="57"/>
      <c r="FW39" s="57"/>
      <c r="FX39" s="44">
        <v>37</v>
      </c>
      <c r="FY39" s="44" t="str">
        <f t="shared" si="79"/>
        <v>CGEDJFLK</v>
      </c>
      <c r="FZ39" s="44" t="s">
        <v>163</v>
      </c>
      <c r="GA39" s="44" t="s">
        <v>149</v>
      </c>
      <c r="GB39" s="44" t="s">
        <v>148</v>
      </c>
      <c r="GC39" s="44" t="s">
        <v>147</v>
      </c>
      <c r="GD39" s="44" t="s">
        <v>159</v>
      </c>
      <c r="GE39" s="44" t="s">
        <v>109</v>
      </c>
      <c r="GF39" s="44" t="s">
        <v>152</v>
      </c>
      <c r="GG39" s="44" t="s">
        <v>151</v>
      </c>
      <c r="GH39" s="100" t="str">
        <f t="shared" ref="GH39:GO39" si="380">VLOOKUP(FZ39,$FK$3:$FL$15,2,FALSE)</f>
        <v>Marocko</v>
      </c>
      <c r="GI39" s="100" t="str">
        <f t="shared" si="380"/>
        <v>Iran</v>
      </c>
      <c r="GJ39" s="100" t="str">
        <f t="shared" si="380"/>
        <v>Elfenbenskusten</v>
      </c>
      <c r="GK39" s="100" t="str">
        <f t="shared" si="380"/>
        <v>USA</v>
      </c>
      <c r="GL39" s="100" t="str">
        <f t="shared" si="380"/>
        <v>Argentina</v>
      </c>
      <c r="GM39" s="100" t="str">
        <f t="shared" si="380"/>
        <v>Sverige</v>
      </c>
      <c r="GN39" s="100" t="str">
        <f t="shared" si="380"/>
        <v>England</v>
      </c>
      <c r="GO39" s="100" t="str">
        <f t="shared" si="380"/>
        <v>Portugal</v>
      </c>
      <c r="GP39" s="42" t="str">
        <f t="shared" si="81"/>
        <v/>
      </c>
      <c r="GQ39" s="57"/>
      <c r="GR39" s="57"/>
      <c r="GS39" s="57"/>
      <c r="GT39" s="57"/>
      <c r="GU39" s="57"/>
      <c r="GV39" s="56"/>
      <c r="GW39" s="57"/>
      <c r="GX39" s="85">
        <v>36</v>
      </c>
      <c r="GY39" s="96"/>
      <c r="GZ39" s="96"/>
      <c r="HA39" s="85"/>
      <c r="HB39" s="57"/>
      <c r="HC39" s="57"/>
      <c r="HD39" s="57"/>
      <c r="HE39" s="57"/>
    </row>
    <row r="40" spans="1:213" ht="14.25" customHeight="1" x14ac:dyDescent="0.35">
      <c r="A40" s="42"/>
      <c r="B40" s="85">
        <v>10</v>
      </c>
      <c r="C40" s="86">
        <v>46187</v>
      </c>
      <c r="D40" s="87" t="s">
        <v>181</v>
      </c>
      <c r="E40" s="88" t="s">
        <v>157</v>
      </c>
      <c r="F40" s="89" t="s">
        <v>182</v>
      </c>
      <c r="G40" s="90">
        <v>3</v>
      </c>
      <c r="H40" s="85" t="s">
        <v>157</v>
      </c>
      <c r="I40" s="90">
        <v>2</v>
      </c>
      <c r="J40" s="85">
        <f t="shared" ref="J40:J45" si="381">IF(OR(ISBLANK(G40),ISBLANK(I40)),"",IF(G40&gt;I40,1,IF(G40&lt;I40,2,"X")))</f>
        <v>1</v>
      </c>
      <c r="K40" s="49" t="str">
        <f t="shared" ref="K40:K45" si="382">IF(VLOOKUP(D40,$BR$39:$CA$43,10,FALSE)=VLOOKUP(F40,$BR$39:$CA$43,10,FALSE),VLOOKUP(D40,$BR$39:$CA$43,10,FALSE),"-")</f>
        <v>-</v>
      </c>
      <c r="L40" s="44">
        <v>1</v>
      </c>
      <c r="M40" s="93" t="str">
        <f>VLOOKUP(L40,FG40:FH43,2,FALSE)</f>
        <v>Tyskland</v>
      </c>
      <c r="N40" s="94">
        <f t="shared" ref="N40:N43" si="383">VLOOKUP($M40,$BR$40:$BY$43,2,FALSE)</f>
        <v>2</v>
      </c>
      <c r="O40" s="94">
        <f t="shared" ref="O40:O43" si="384">VLOOKUP($M40,$BR$40:$BY$43,3,FALSE)</f>
        <v>1</v>
      </c>
      <c r="P40" s="94">
        <f t="shared" ref="P40:P43" si="385">VLOOKUP($M40,$BR$40:$BY$43,4,FALSE)</f>
        <v>0</v>
      </c>
      <c r="Q40" s="94">
        <f t="shared" ref="Q40:Q43" si="386">VLOOKUP($M40,$BR$40:$BY$43,5,FALSE)</f>
        <v>9</v>
      </c>
      <c r="R40" s="94">
        <f t="shared" ref="R40:R43" si="387">VLOOKUP($M40,$BR$40:$BY$43,6,FALSE)</f>
        <v>7</v>
      </c>
      <c r="S40" s="94">
        <f t="shared" ref="S40:S43" si="388">VLOOKUP($M40,$BR$40:$BY$43,7,FALSE)</f>
        <v>2</v>
      </c>
      <c r="T40" s="95">
        <f t="shared" ref="T40:T43" si="389">VLOOKUP($M40,$BR$40:$BY$43,8,FALSE)</f>
        <v>7</v>
      </c>
      <c r="U40" s="42"/>
      <c r="V40" s="43"/>
      <c r="W40" s="44"/>
      <c r="Y40" s="44"/>
      <c r="Z40" s="47"/>
      <c r="AA40" s="48"/>
      <c r="AB40" s="42"/>
      <c r="AC40" s="98">
        <f t="shared" ref="AC40:AF40" si="390">C40</f>
        <v>46187</v>
      </c>
      <c r="AD40" s="98" t="str">
        <f t="shared" si="390"/>
        <v>Tyskland</v>
      </c>
      <c r="AE40" s="98" t="str">
        <f t="shared" si="390"/>
        <v>-</v>
      </c>
      <c r="AF40" s="98" t="str">
        <f t="shared" si="390"/>
        <v>Curaçao</v>
      </c>
      <c r="AG40" s="90">
        <f t="shared" ref="AG40:AG45" si="391">IF(G40="","",G40)</f>
        <v>3</v>
      </c>
      <c r="AH40" s="85" t="str">
        <f t="shared" ref="AH40:AH45" si="392">H40</f>
        <v>-</v>
      </c>
      <c r="AI40" s="90">
        <f t="shared" ref="AI40:AI45" si="393">IF(I40="","",I40)</f>
        <v>2</v>
      </c>
      <c r="AJ40" s="85">
        <f t="shared" ref="AJ40:AJ45" si="394">J40</f>
        <v>1</v>
      </c>
      <c r="AK40" s="91"/>
      <c r="AL40" s="49">
        <f t="shared" ref="AL40:AL45" si="395">IF(AG40&gt;AI40,1,0)</f>
        <v>1</v>
      </c>
      <c r="AM40" s="49">
        <f t="shared" ref="AM40:AM45" si="396">IF(AI40&gt;AG40,1,0)</f>
        <v>0</v>
      </c>
      <c r="AN40" s="49">
        <f t="shared" ref="AN40:AN45" si="397">IF(AND(AG40=AI40,AG40&lt;&gt;""),1,0)</f>
        <v>0</v>
      </c>
      <c r="AO40" s="49">
        <f t="shared" ref="AO40:AO45" si="398">IF(AND(AG40=AI40,AG40&lt;&gt;""),1,0)</f>
        <v>0</v>
      </c>
      <c r="AP40" s="49">
        <f t="shared" ref="AP40:AP45" si="399">IF(AG40&lt;AI40,1,0)</f>
        <v>0</v>
      </c>
      <c r="AQ40" s="49">
        <f t="shared" ref="AQ40:AQ45" si="400">IF(AI40&lt;AG40,1,)</f>
        <v>1</v>
      </c>
      <c r="AR40" s="49">
        <f t="shared" ref="AR40:AR45" si="401">IF(ISERROR(VLOOKUP(AD40,CD:CD,1,FALSE)),0,1)*IF(ISERROR(VLOOKUP(AF40,CD:CD,1,FALSE)),0,1)*AL40</f>
        <v>0</v>
      </c>
      <c r="AS40" s="49">
        <f t="shared" ref="AS40:AS45" si="402">IF(ISERROR(VLOOKUP(AD40,CD:CD,1,FALSE)),0,1)*IF(ISERROR(VLOOKUP(AF40,CD:CD,1,FALSE)),0,1)*AM40</f>
        <v>0</v>
      </c>
      <c r="AT40" s="49">
        <f t="shared" ref="AT40:AT45" si="403">IF(ISERROR(VLOOKUP(AD40,CD:CD,1,FALSE)),0,1)*IF(ISERROR(VLOOKUP(AF40,CD:CD,1,FALSE)),0,1)*AN40</f>
        <v>0</v>
      </c>
      <c r="AU40" s="49">
        <f t="shared" ref="AU40:AU45" si="404">IF(ISERROR(VLOOKUP(AD40,CD:CD,1,FALSE)),0,1)*IF(ISERROR(VLOOKUP(AF40,CD:CD,1,FALSE)),0,1)*AO40</f>
        <v>0</v>
      </c>
      <c r="AV40" s="49">
        <f t="shared" ref="AV40:AV45" si="405">IF(ISERROR(VLOOKUP(AD40,CD:CD,1,FALSE)),0,1)*IF(ISERROR(VLOOKUP(AF40,CD:CD,1,FALSE)),0,1)*AP40</f>
        <v>0</v>
      </c>
      <c r="AW40" s="49">
        <f t="shared" ref="AW40:AW45" si="406">IF(ISERROR(VLOOKUP(AD40,CD:CD,1,FALSE)),0,1)*IF(ISERROR(VLOOKUP(AF40,CD:CD,1,FALSE)),0,1)*AQ40</f>
        <v>0</v>
      </c>
      <c r="AX40" s="49">
        <f t="shared" ref="AX40:AX45" si="407">IF(ISERROR(VLOOKUP(AD40,CX:CX,1,FALSE)),0,1)*IF(ISERROR(VLOOKUP(AF40,CX:CX,1,FALSE)),0,1)*AL40</f>
        <v>0</v>
      </c>
      <c r="AY40" s="49">
        <f t="shared" ref="AY40:AY45" si="408">IF(ISERROR(VLOOKUP(AD40,CX:CX,1,FALSE)),0,1)*IF(ISERROR(VLOOKUP(AF40,CX:CX,1,FALSE)),0,1)*AM40</f>
        <v>0</v>
      </c>
      <c r="AZ40" s="49">
        <f t="shared" ref="AZ40:AZ45" si="409">IF(ISERROR(VLOOKUP(AD40,CX:CX,1,FALSE)),0,1)*IF(ISERROR(VLOOKUP(AF40,CX:CX,1,FALSE)),0,1)*AN40</f>
        <v>0</v>
      </c>
      <c r="BA40" s="49">
        <f t="shared" ref="BA40:BA45" si="410">IF(ISERROR(VLOOKUP(AD40,CX:CX,1,FALSE)),0,1)*IF(ISERROR(VLOOKUP(AF40,CX:CX,1,FALSE)),0,1)*AO40</f>
        <v>0</v>
      </c>
      <c r="BB40" s="49">
        <f t="shared" ref="BB40:BB45" si="411">IF(ISERROR(VLOOKUP(AD40,CX:CX,1,FALSE)),0,1)*IF(ISERROR(VLOOKUP(AF40,CX:CX,1,FALSE)),0,1)*AP40</f>
        <v>0</v>
      </c>
      <c r="BC40" s="49">
        <f t="shared" ref="BC40:BC45" si="412">IF(ISERROR(VLOOKUP(AD40,CX:CX,1,FALSE)),0,1)*IF(ISERROR(VLOOKUP(AF40,CX:CX,1,FALSE)),0,1)*AQ40</f>
        <v>0</v>
      </c>
      <c r="BD40" s="49">
        <f t="shared" ref="BD40:BD45" si="413">IF(ISERROR(VLOOKUP(AD40,DR:DR,1,FALSE)),0,1)*IF(ISERROR(VLOOKUP(AF40,DR:DR,1,FALSE)),0,1)*AL40</f>
        <v>0</v>
      </c>
      <c r="BE40" s="49">
        <f t="shared" ref="BE40:BE45" si="414">IF(ISERROR(VLOOKUP(AD40,DR:DR,1,FALSE)),0,1)*IF(ISERROR(VLOOKUP(AF40,DR:DR,1,FALSE)),0,1)*AM40</f>
        <v>0</v>
      </c>
      <c r="BF40" s="49">
        <f t="shared" ref="BF40:BF45" si="415">IF(ISERROR(VLOOKUP(AD40,DR:DR,1,FALSE)),0,1)*IF(ISERROR(VLOOKUP(AF40,DR:DR,1,FALSE)),0,1)*AN40</f>
        <v>0</v>
      </c>
      <c r="BG40" s="49">
        <f t="shared" ref="BG40:BG45" si="416">IF(ISERROR(VLOOKUP(AD40,DR:DR,1,FALSE)),0,1)*IF(ISERROR(VLOOKUP(AF40,DR:DR,1,FALSE)),0,1)*AO40</f>
        <v>0</v>
      </c>
      <c r="BH40" s="49">
        <f t="shared" ref="BH40:BH45" si="417">IF(ISERROR(VLOOKUP(AD40,DR:DR,1,FALSE)),0,1)*IF(ISERROR(VLOOKUP(AF40,DR:DR,1,FALSE)),0,1)*AP40</f>
        <v>0</v>
      </c>
      <c r="BI40" s="49">
        <f t="shared" ref="BI40:BI45" si="418">IF(ISERROR(VLOOKUP(AD40,DR:DR,1,FALSE)),0,1)*IF(ISERROR(VLOOKUP(AF40,DR:DR,1,FALSE)),0,1)*AQ40</f>
        <v>0</v>
      </c>
      <c r="BJ40" s="49">
        <f t="shared" ref="BJ40:BJ45" si="419">IF(ISERROR(VLOOKUP(AD40,EL:EL,1,FALSE)),0,1)*IF(ISERROR(VLOOKUP(AF40,EL:EL,1,FALSE)),0,1)*AL40</f>
        <v>0</v>
      </c>
      <c r="BK40" s="49">
        <f t="shared" ref="BK40:BK45" si="420">IF(ISERROR(VLOOKUP(AD40,EL:EL,1,FALSE)),0,1)*IF(ISERROR(VLOOKUP(AF40,EL:EL,1,FALSE)),0,1)*AM40</f>
        <v>0</v>
      </c>
      <c r="BL40" s="49">
        <f t="shared" ref="BL40:BL45" si="421">IF(ISERROR(VLOOKUP(AD40,EL:EL,1,FALSE)),0,1)*IF(ISERROR(VLOOKUP(AF40,EL:EL,1,FALSE)),0,1)*AN40</f>
        <v>0</v>
      </c>
      <c r="BM40" s="49">
        <f t="shared" ref="BM40:BM45" si="422">IF(ISERROR(VLOOKUP(AD40,EL:EL,1,FALSE)),0,1)*IF(ISERROR(VLOOKUP(AF40,EL:EL,1,FALSE)),0,1)*AO40</f>
        <v>0</v>
      </c>
      <c r="BN40" s="49">
        <f t="shared" ref="BN40:BN45" si="423">IF(ISERROR(VLOOKUP(AD40,EL:EL,1,FALSE)),0,1)*IF(ISERROR(VLOOKUP(AF40,EL:EL,1,FALSE)),0,1)*AP40</f>
        <v>0</v>
      </c>
      <c r="BO40" s="49">
        <f t="shared" ref="BO40:BO45" si="424">IF(ISERROR(VLOOKUP(AD40,EL:EL,1,FALSE)),0,1)*IF(ISERROR(VLOOKUP(AF40,EL:EL,1,FALSE)),0,1)*AQ40</f>
        <v>0</v>
      </c>
      <c r="BP40" s="14"/>
      <c r="BQ40" s="14"/>
      <c r="BR40" s="14" t="s">
        <v>181</v>
      </c>
      <c r="BS40" s="49">
        <f t="shared" ref="BS40:BS43" si="425">(SUMIF(AD$4:AD$108,BR40,AL$4:AL$108)+SUMIF(AF$4:AF$108,BR40,AM$4:AM$108))</f>
        <v>2</v>
      </c>
      <c r="BT40" s="49">
        <f t="shared" ref="BT40:BT43" si="426">(SUMIF(AD$4:AD$108,BR40,AN$4:AN$108)+SUMIF(AF$4:AF$108,BR40,AO$4:AO$108))</f>
        <v>1</v>
      </c>
      <c r="BU40" s="49">
        <f t="shared" ref="BU40:BU43" si="427">(SUMIF(AD$4:AD$108,BR40,AP$4:AP$108)+SUMIF(AF$4:AF$108,BR40,AQ$4:AQ$108))</f>
        <v>0</v>
      </c>
      <c r="BV40" s="49">
        <f t="shared" ref="BV40:BV43" si="428">SUMIF($AD$4:$AD$108,BR40,$AG$4:$AG$108)+SUMIF($AF$4:$AF$108,BR40,$AI$4:$AI$108)</f>
        <v>9</v>
      </c>
      <c r="BW40" s="49">
        <f t="shared" ref="BW40:BW43" si="429">SUMIF($AD$4:$AD$108,BR40,$AI$4:$AI$108)+SUMIF($AF$4:$AF$108,BR40,$AG$4:$AG$108)</f>
        <v>7</v>
      </c>
      <c r="BX40" s="49">
        <f t="shared" ref="BX40:BX43" si="430">BV40-BW40</f>
        <v>2</v>
      </c>
      <c r="BY40" s="49">
        <f t="shared" ref="BY40:BY43" si="431">IFERROR(BS40*3+BT40*1,0)</f>
        <v>7</v>
      </c>
      <c r="BZ40" s="49" t="s">
        <v>148</v>
      </c>
      <c r="CA40" s="99">
        <f>RANK(BY40,BY40:BY43)</f>
        <v>1</v>
      </c>
      <c r="CB40" s="49">
        <f>SUMPRODUCT((BY40:BY43=BY40)*(BX40:BX43&gt;BX40))</f>
        <v>0</v>
      </c>
      <c r="CC40" s="14"/>
      <c r="CD40" s="14" t="str">
        <f t="shared" ref="CD40:CD43" si="432">IF(CA40=1,BR40,)</f>
        <v>Tyskland</v>
      </c>
      <c r="CE40" s="49">
        <f t="shared" ref="CE40:CE43" si="433">(SUMIF($AD$4:$AD$108,$BR40,$AR$4:$AR$108)+SUMIF($AF$4:$AF$108,$BR40,$AS$4:$AS$108))</f>
        <v>0</v>
      </c>
      <c r="CF40" s="49">
        <f t="shared" ref="CF40:CF43" si="434">(SUMIF($AD$4:$AD$108,$BR40,$AT$4:$AT$108)+SUMIF($AF$4:$AF$108,$BR40,$AU$4:$AU$108))</f>
        <v>0</v>
      </c>
      <c r="CG40" s="49">
        <f t="shared" ref="CG40:CG43" si="435">(SUMIF($AD$4:$AD$108,$BR40,$AV$4:$AV$108)+SUMIF($AF$4:$AF$108,$BR40,$AW$4:$AW$108))</f>
        <v>0</v>
      </c>
      <c r="CH40" s="49">
        <f t="shared" ref="CH40:CH43" si="436">IFERROR(CE40*3+CF40*1,0)</f>
        <v>0</v>
      </c>
      <c r="CI40" s="49" t="str">
        <f t="shared" ref="CI40:CI43" si="437">BZ40</f>
        <v>E</v>
      </c>
      <c r="CJ40" s="49">
        <f>IF(CD40&gt;0,RANK(CH40,CH40:CH43),)</f>
        <v>1</v>
      </c>
      <c r="CK40" s="49">
        <f>IF(AND(CD40&gt;0,COUNTIF(CJ40:CJ43,CJ40)&gt;1),SUMIFS($AG$4:$AG$108,$AD$4:$AD$108,$BR40,$K$4:$K$108,1)+SUMIFS($AI$4:$AI$108,$AF$4:$AF$108,$BR40,$K$4:$K$108,1)-SUMIFS($AI$4:$AI$108,$AD$4:$AD$108,$BR40,$K$4:$K$108,1)-SUMIFS($AG$4:$AG$108,$AF$4:$AF$108,$BR40,$K$4:$K$108,1),)</f>
        <v>0</v>
      </c>
      <c r="CL40" s="49">
        <f>IF(AND(CD40&gt;0,COUNTIF(CJ40:CJ43,CJ40)&gt;1),CJ40+RANK(CK40,CK40:CK43)-1,CJ40)</f>
        <v>1</v>
      </c>
      <c r="CM40" s="49">
        <f>IF(AND(CD40&gt;0,COUNTIF(CL40:CL43,CL40)&gt;1),SUMIFS($AG$4:$AG$108,$AD$4:$AD$108,$BR40,$K$4:$K$108,1)+SUMIFS($AI$4:$AI$108,$AF$4:$AF$108,$BR40,$K$4:$K$108,1),)</f>
        <v>0</v>
      </c>
      <c r="CN40" s="49">
        <f>IF(AND(CD40&gt;0,COUNTIF(CL40:CL43,CL40)&gt;1),CL40+RANK(CM40,CM40:CM43)-1,CL40)</f>
        <v>1</v>
      </c>
      <c r="CO40" s="49">
        <f t="shared" ref="CO40:CO43" si="438">IF(CN40=0,"",CN40)</f>
        <v>1</v>
      </c>
      <c r="CP40" s="49" t="str">
        <f>IF(OR(CO40="",COUNTIF(CO40:CO43,CO40)=1),"",$BX40)</f>
        <v/>
      </c>
      <c r="CQ40" s="49">
        <f>IF(CO40="","",IF(COUNTIF(CO40:CO43,CO40)=1,CO40,CO40+RANK(CP40,CP40:CP43,0)-1))</f>
        <v>1</v>
      </c>
      <c r="CR40" s="49" t="str">
        <f>IF(OR(CQ40="",COUNTIF(CQ40:CQ43,CQ40)=1),"",$BV40)</f>
        <v/>
      </c>
      <c r="CS40" s="49">
        <f>IF(CO40="","",IF(COUNTIF(CQ40:CQ43,CQ40)=1,CQ40,CQ40+RANK(CR40,CR40:CR43,0)-1))</f>
        <v>1</v>
      </c>
      <c r="CT40" s="49" t="str">
        <f>IF(OR(CS40="",COUNTIF(CS40:CS43,CS40)=1),"",$BS40)</f>
        <v/>
      </c>
      <c r="CU40" s="49">
        <f>IF(CO40="","",IF(COUNTIF(CS40:CS43,CS40)=1,CS40,CS40+RANK(CT40,CT40:CT43,0)-1))</f>
        <v>1</v>
      </c>
      <c r="CV40" s="49">
        <f>IF(CD40&gt;0,BK38+RANK(CU40,CU40:CU43,1),)</f>
        <v>1</v>
      </c>
      <c r="CW40" s="14"/>
      <c r="CX40" s="14">
        <f t="shared" ref="CX40:CX43" si="439">IF(CA40=2,BR40,)</f>
        <v>0</v>
      </c>
      <c r="CY40" s="49">
        <f t="shared" ref="CY40:CY43" si="440">(SUMIF($AD$4:$AD$108,$BR40,$AX$4:$AX$108)+SUMIF($AF$4:$AF$108,$BR40,$AY$4:$AY$108))</f>
        <v>0</v>
      </c>
      <c r="CZ40" s="49">
        <f t="shared" ref="CZ40:CZ43" si="441">(SUMIF($AD$4:$AD$108,$BR40,$AZ$4:$AZ$108)+SUMIF($AF$4:$AF$108,$BR40,$BA$4:$BA$108))</f>
        <v>0</v>
      </c>
      <c r="DA40" s="49">
        <f t="shared" ref="DA40:DA43" si="442">(SUMIF($AD$4:$AD$108,$BR40,$BB$4:$BB$108)+SUMIF($AF$4:$AF$108,$BR40,$BC$4:$BC$108))</f>
        <v>0</v>
      </c>
      <c r="DB40" s="49">
        <f t="shared" ref="DB40:DB43" si="443">IFERROR(CY40*3+CZ40*1,0)</f>
        <v>0</v>
      </c>
      <c r="DC40" s="49" t="str">
        <f t="shared" ref="DC40:DC43" si="444">$BZ40</f>
        <v>E</v>
      </c>
      <c r="DD40" s="49">
        <f>IF(CX40&gt;0,RANK(DB40,DB40:DB43)+CE38,)</f>
        <v>0</v>
      </c>
      <c r="DE40" s="49">
        <f>IF(AND(CX40&gt;0,COUNTIF(DD40:DD43,DD40)&gt;1),SUMIFS($AG$4:$AG$108,$AD$4:$AD$108,$BR40,$K$4:$K$108,2)+SUMIFS($AI$4:$AI$108,$AF$4:$AF108,$BR40,$K$4:$K$108,2)-SUMIFS($AI$4:$AI$108,$AD$4:$AD$108,$BR40,$K$4:$K$108,2)-SUMIFS($AG$4:$AG$108,$AF$4:$AF$108,$BR40,$K$4:$K$108,2),)</f>
        <v>0</v>
      </c>
      <c r="DF40" s="49">
        <f>IF(AND(CX40&gt;0,COUNTIF(DD40:DD43,DD40)&gt;1),DD40+RANK(DE40,DE40:DE43)-1,DD40)</f>
        <v>0</v>
      </c>
      <c r="DG40" s="49">
        <f>IF(AND(CX40&gt;0,COUNTIF(DF40:DF43,DF40)&gt;1),SUMIFS($AG$4:$AG$108,$AD$4:$AD$108,$BR40,$K$4:$K$108,2)+SUMIFS($AI$4:$AI$108,$AF$4:$AF$108,$BR40,$K$4:$K$108,2),)</f>
        <v>0</v>
      </c>
      <c r="DH40" s="49">
        <f>IF(AND(CX40&gt;0,COUNTIF(DF40:DF43,DF40)&gt;1),DF40+RANK(DG40,DG40:DG43)-1,DF40)</f>
        <v>0</v>
      </c>
      <c r="DI40" s="49" t="str">
        <f t="shared" ref="DI40:DI43" si="445">IF(DH40=0,"",DH40)</f>
        <v/>
      </c>
      <c r="DJ40" s="49" t="str">
        <f>IF(OR(DI40="",COUNTIF(DI40:DI43,DI40)=1),"",$BX40)</f>
        <v/>
      </c>
      <c r="DK40" s="49" t="str">
        <f>IF(DI40="","",IF(COUNTIF(DI40:DI43,DI40)=1,DI40,DI40+RANK(DJ40,DJ40:DJ43,0)-1))</f>
        <v/>
      </c>
      <c r="DL40" s="49" t="str">
        <f>IF(OR(DK40="",COUNTIF(DK40:DK43,DK40)=1),"",$BV40)</f>
        <v/>
      </c>
      <c r="DM40" s="49" t="str">
        <f>IF(DI40="","",IF(COUNTIF(DK40:DK43,DK40)=1,DK40,DK40+RANK(DL40,DL40:DL43,0)-1))</f>
        <v/>
      </c>
      <c r="DN40" s="49" t="str">
        <f>IF(OR(DM40="",COUNTIF(DM40:DM43,DM40)=1),"",$BS40)</f>
        <v/>
      </c>
      <c r="DO40" s="49" t="str">
        <f>IF(DI40="","",IF(COUNTIF(DM40:DM43,DM40)=1,DM40,DM40+RANK(DN40,DN40:DN43,0)-1))</f>
        <v/>
      </c>
      <c r="DP40" s="49">
        <f>IF(CX40&gt;0,CE38+RANK(DO40,DO40:DO43,1),)</f>
        <v>0</v>
      </c>
      <c r="DQ40" s="14"/>
      <c r="DR40" s="49">
        <f t="shared" ref="DR40:DR43" si="446">IF(CA40=3,BR40,)</f>
        <v>0</v>
      </c>
      <c r="DS40" s="49">
        <f t="shared" ref="DS40:DS43" si="447">(SUMIF($AD$4:$AD$108,BR40,$BD$4:$BD$108)+SUMIF($AF$4:$AF$108,BR40,$BE$4:$BE$108))</f>
        <v>0</v>
      </c>
      <c r="DT40" s="49">
        <f t="shared" ref="DT40:DT43" si="448">(SUMIF($AD$4:$AD$108,BR40,$BF$4:$BF$108)+SUMIF($AF$4:$AF$108,BR40,$BG$4:$BG$108))</f>
        <v>0</v>
      </c>
      <c r="DU40" s="49">
        <f t="shared" ref="DU40:DU43" si="449">(SUMIF($AD$4:$AD$108,BR40,$BH$4:$BH$108)+SUMIF($AF$4:$AF$108,BR40,$BI$4:$BI$108))</f>
        <v>0</v>
      </c>
      <c r="DV40" s="49">
        <f t="shared" ref="DV40:DV43" si="450">IFERROR(DS40*3+DT40*1,0)</f>
        <v>0</v>
      </c>
      <c r="DW40" s="49" t="str">
        <f t="shared" ref="DW40:DW43" si="451">BZ40</f>
        <v>E</v>
      </c>
      <c r="DX40" s="49">
        <f>IF(DR40&gt;0,RANK(DV40,DV40:DV43)+CE38+CY38,)</f>
        <v>0</v>
      </c>
      <c r="DY40" s="49">
        <f>IF(AND(DR40&gt;0,COUNTIF(DX40:DX43,DX40)&gt;1),SUMIFS($AG$4:$AG$108,$AD$4:$AD$108,$BR40,$K$4:$K$108,3)+SUMIFS($AI$4:$AI$108,$AF$4:$AF$108,$BR40,$K$4:$K$108,3)-SUMIFS($AI$4:$AI$108,$AD$4:$AD$108,$BR40,$K$4:$K$108,3)-SUMIFS($AG$4:$AG$108,$AF$4:$AF$108,$BR40,$K$4:$K$108,3),)</f>
        <v>0</v>
      </c>
      <c r="DZ40" s="49">
        <f>IF(AND(DR40&gt;0,COUNTIF(DX40:DX43,DX40)&gt;1),DX40+RANK(DY40,DY40:DY43)-1,DX40)</f>
        <v>0</v>
      </c>
      <c r="EA40" s="49">
        <f>IF(AND(DR40&gt;0,COUNTIF(DZ40:DZ43,DZ40)&gt;1),SUMIFS($AG$4:$AG$108,$AD$4:$AD$108,$BR40,$K$4:$K$108,3)+SUMIFS($AI$4:$AI$108,$AF$4:$AF$108,$BR40,$K$4:$K$108,3),)</f>
        <v>0</v>
      </c>
      <c r="EB40" s="49">
        <f>IF(AND(DR40&gt;0,COUNTIF(DZ40:DZ43,DZ40)&gt;1),DZ40+RANK(EA40,EA40:EA43)-1,DZ40)</f>
        <v>0</v>
      </c>
      <c r="EC40" s="49" t="str">
        <f t="shared" ref="EC40:EC43" si="452">IF(EB40=0,"",EB40)</f>
        <v/>
      </c>
      <c r="ED40" s="49" t="str">
        <f>IF(OR(EC40="",COUNTIF(EC40:EC43,EC40)=1),"",$BX40)</f>
        <v/>
      </c>
      <c r="EE40" s="49" t="str">
        <f>IF(EC40="","",IF(COUNTIF(EC40:EC43,EC40)=1,EC40,EC40+RANK(ED40,ED40:ED43,0)-1))</f>
        <v/>
      </c>
      <c r="EF40" s="49" t="str">
        <f>IF(OR(EE40="",COUNTIF(EE40:EE43,EE40)=1),"",$BV40)</f>
        <v/>
      </c>
      <c r="EG40" s="49" t="str">
        <f>IF(EC40="","",IF(COUNTIF(EE40:EE43,EE40)=1,EE40,EE40+RANK(EF40,EF40:EF43,0)-1))</f>
        <v/>
      </c>
      <c r="EH40" s="49" t="str">
        <f>IF(OR(EG40="",COUNTIF(EG40:EG43,EG40)=1),"",$BS40)</f>
        <v/>
      </c>
      <c r="EI40" s="49" t="str">
        <f>IF(EC40="","",IF(COUNTIF(EG40:EG43,EG40)=1,EG40,EG40+RANK(EH40,EH40:EH43,0)-1))</f>
        <v/>
      </c>
      <c r="EJ40" s="49">
        <f>IF(DR40&gt;0,CE38+CY38+RANK(EI40,EI40:EI43,1),)</f>
        <v>0</v>
      </c>
      <c r="EK40" s="14"/>
      <c r="EL40" s="49">
        <f t="shared" ref="EL40:EL43" si="453">IF(CA40=4,BR40,)</f>
        <v>0</v>
      </c>
      <c r="EM40" s="49">
        <f t="shared" ref="EM40:EM43" si="454">(SUMIF($AD$4:$AD$108,$BR40,$BJ$4:$BJ$108)+SUMIF($AF$4:$AF$108,$BR40,$BK$4:$BK$108))</f>
        <v>0</v>
      </c>
      <c r="EN40" s="49">
        <f t="shared" ref="EN40:EN43" si="455">(SUMIF($AD$4:$AD$108,$BR40,$BL$4:$BL$108)+SUMIF($AF$4:$AF$108,$BR40,$BM$4:$BM$108))</f>
        <v>0</v>
      </c>
      <c r="EO40" s="49">
        <f t="shared" ref="EO40:EO43" si="456">(SUMIF($AD$4:$AD$108,$BR40,$BN$4:$BN$108)+SUMIF($AF$4:$AF$108,$BR40,$BO$4:$BO$108))</f>
        <v>0</v>
      </c>
      <c r="EP40" s="49">
        <f t="shared" ref="EP40:EP43" si="457">IFERROR(EM40*3+EN40*1,0)</f>
        <v>0</v>
      </c>
      <c r="EQ40" s="49" t="str">
        <f t="shared" ref="EQ40:EQ43" si="458">$BZ40</f>
        <v>E</v>
      </c>
      <c r="ER40" s="49">
        <f>IF(EL40&gt;0,RANK(EP40,EP40:EP43)+CE38+CY38+DS38,)</f>
        <v>0</v>
      </c>
      <c r="ES40" s="49">
        <f>IF(AND(EL40&gt;0,COUNTIF(ER40:ER43,ER40)&gt;1),SUMIFS($AG$4:$AG$108,$AD$4:$AD$108,$BR40,$K$4:$K$108,4)+SUMIFS($AI$4:$AI$108,$AF$4:$AF$108,$BR40,$K$4:$K$108,4)-SUMIFS($AI$4:$AI$108,$AD$4:$AD$108,$BR40,$K$4:$K$108,4)-SUMIFS($AG$4:$AG$108,$AF$4:$AF$108,$BR40,$K$4:$K$108,4),)</f>
        <v>0</v>
      </c>
      <c r="ET40" s="49">
        <f>IF(AND(EL40&gt;0,COUNTIF(ER40:ER43,ER40)&gt;1),ER40+RANK(ES40,ES40:ES43)-1,ER40)</f>
        <v>0</v>
      </c>
      <c r="EU40" s="49">
        <f t="shared" ref="EU40:EU43" si="459">IF(AND(EL40&gt;0,COUNTIF(ET40:ET43,ET40)&gt;1),SUMIFS($AG$4:$AG$108,$AD$4:$AD$108,$BR40,$K$4:$K$108,4)+SUMIFS($AI$4:$AI$108,$AF$4:$AF$108,$BR40,$K$4:$K$108,4),)</f>
        <v>0</v>
      </c>
      <c r="EV40" s="49">
        <f>IF(AND(EL40&gt;0,COUNTIF(ET40:ET43,ET40)&gt;1),ET40+RANK(EU40,EU40:EU43)-1,ET40)</f>
        <v>0</v>
      </c>
      <c r="EW40" s="49" t="str">
        <f t="shared" ref="EW40:EW43" si="460">IF(EV40=0,"",EV40)</f>
        <v/>
      </c>
      <c r="EX40" s="49" t="str">
        <f>IF(OR(EW40="",COUNTIF(EW40:EW43,EW40)=1),"",$BX40)</f>
        <v/>
      </c>
      <c r="EY40" s="49" t="str">
        <f>IF(EW40="","",IF(COUNTIF(EW40:EW43,EW40)=1,EW40,EW40+RANK(EX40,EX40:EX43,0)-1))</f>
        <v/>
      </c>
      <c r="EZ40" s="49" t="str">
        <f>IF(OR(EY40="",COUNTIF(EY40:EY43,EY40)=1),"",$BV40)</f>
        <v/>
      </c>
      <c r="FA40" s="49" t="str">
        <f>IF(EW40="","",IF(COUNTIF(EY40:EY43,EY40)=1,EY40,EY40+RANK(EZ40,EZ40:EZ43,0)-1))</f>
        <v/>
      </c>
      <c r="FB40" s="49" t="str">
        <f>IF(OR(FA40="",COUNTIF(FA40:FA43,FA40)=1),"",$BS40)</f>
        <v/>
      </c>
      <c r="FC40" s="49" t="str">
        <f>IF(EW40="","",IF(COUNTIF(FA40:FA43,FA40)=1,FA40,FA40+RANK(FB40,FB40:FB43,0)-1))</f>
        <v/>
      </c>
      <c r="FD40" s="49">
        <f>IF(EL40&gt;0,CE38+CY38+DS38+RANK(FC40,FC40:FC43,1),)</f>
        <v>0</v>
      </c>
      <c r="FE40" s="14"/>
      <c r="FF40" s="49">
        <f>IFERROR(VLOOKUP(FH40,CD39:CV43,19,FALSE),IFERROR(VLOOKUP(FH40,CX39:DP43,19,FALSE),IFERROR(VLOOKUP(FH40,DR39:EJ43,19,FALSE),VLOOKUP(FH40,EL39:FD43,19,FALSE))))</f>
        <v>1</v>
      </c>
      <c r="FG40" s="49">
        <f>RANK(FF40,FF40:FF43,1)+COUNTIF(FF40,FF40)-1</f>
        <v>1</v>
      </c>
      <c r="FH40" s="14" t="str">
        <f t="shared" ref="FH40:FH43" si="461">BR40</f>
        <v>Tyskland</v>
      </c>
      <c r="FI40" s="42"/>
      <c r="FJ40" s="42"/>
      <c r="FK40" s="42"/>
      <c r="FL40" s="42"/>
      <c r="FM40" s="42"/>
      <c r="FN40" s="42"/>
      <c r="FO40" s="42"/>
      <c r="FP40" s="42"/>
      <c r="FQ40" s="42"/>
      <c r="FR40" s="42"/>
      <c r="FS40" s="42"/>
      <c r="FT40" s="42"/>
      <c r="FU40" s="42"/>
      <c r="FV40" s="42"/>
      <c r="FW40" s="42"/>
      <c r="FX40" s="44">
        <v>38</v>
      </c>
      <c r="FY40" s="44" t="str">
        <f t="shared" si="79"/>
        <v>CGEDIFLK</v>
      </c>
      <c r="FZ40" s="44" t="s">
        <v>163</v>
      </c>
      <c r="GA40" s="44" t="s">
        <v>149</v>
      </c>
      <c r="GB40" s="44" t="s">
        <v>148</v>
      </c>
      <c r="GC40" s="44" t="s">
        <v>147</v>
      </c>
      <c r="GD40" s="44" t="s">
        <v>150</v>
      </c>
      <c r="GE40" s="44" t="s">
        <v>109</v>
      </c>
      <c r="GF40" s="44" t="s">
        <v>152</v>
      </c>
      <c r="GG40" s="44" t="s">
        <v>151</v>
      </c>
      <c r="GH40" s="100" t="str">
        <f t="shared" ref="GH40:GO40" si="462">VLOOKUP(FZ40,$FK$3:$FL$15,2,FALSE)</f>
        <v>Marocko</v>
      </c>
      <c r="GI40" s="100" t="str">
        <f t="shared" si="462"/>
        <v>Iran</v>
      </c>
      <c r="GJ40" s="100" t="str">
        <f t="shared" si="462"/>
        <v>Elfenbenskusten</v>
      </c>
      <c r="GK40" s="100" t="str">
        <f t="shared" si="462"/>
        <v>USA</v>
      </c>
      <c r="GL40" s="100" t="str">
        <f t="shared" si="462"/>
        <v>Senegal</v>
      </c>
      <c r="GM40" s="100" t="str">
        <f t="shared" si="462"/>
        <v>Sverige</v>
      </c>
      <c r="GN40" s="100" t="str">
        <f t="shared" si="462"/>
        <v>England</v>
      </c>
      <c r="GO40" s="100" t="str">
        <f t="shared" si="462"/>
        <v>Portugal</v>
      </c>
      <c r="GP40" s="42" t="str">
        <f t="shared" si="81"/>
        <v/>
      </c>
      <c r="GQ40" s="42"/>
      <c r="GR40" s="42"/>
      <c r="GS40" s="42"/>
      <c r="GT40" s="42"/>
      <c r="GU40" s="42"/>
      <c r="GV40" s="44"/>
      <c r="GW40" s="42"/>
      <c r="GX40" s="85">
        <v>37</v>
      </c>
      <c r="GY40" s="96"/>
      <c r="GZ40" s="96"/>
      <c r="HA40" s="85"/>
      <c r="HB40" s="42"/>
      <c r="HC40" s="42"/>
      <c r="HD40" s="42"/>
      <c r="HE40" s="42"/>
    </row>
    <row r="41" spans="1:213" ht="14.25" customHeight="1" x14ac:dyDescent="0.35">
      <c r="A41" s="42"/>
      <c r="B41" s="85">
        <v>9</v>
      </c>
      <c r="C41" s="86">
        <v>46188</v>
      </c>
      <c r="D41" s="87" t="s">
        <v>183</v>
      </c>
      <c r="E41" s="88" t="s">
        <v>157</v>
      </c>
      <c r="F41" s="89" t="s">
        <v>184</v>
      </c>
      <c r="G41" s="90">
        <v>1</v>
      </c>
      <c r="H41" s="85" t="s">
        <v>157</v>
      </c>
      <c r="I41" s="90">
        <v>1</v>
      </c>
      <c r="J41" s="85" t="str">
        <f t="shared" si="381"/>
        <v>X</v>
      </c>
      <c r="K41" s="49" t="str">
        <f t="shared" si="382"/>
        <v>-</v>
      </c>
      <c r="L41" s="44">
        <v>2</v>
      </c>
      <c r="M41" s="104" t="str">
        <f>VLOOKUP(L41,FG40:FH43,2,FALSE)</f>
        <v>Ecuador</v>
      </c>
      <c r="N41" s="105">
        <f t="shared" si="383"/>
        <v>1</v>
      </c>
      <c r="O41" s="105">
        <f t="shared" si="384"/>
        <v>2</v>
      </c>
      <c r="P41" s="105">
        <f t="shared" si="385"/>
        <v>0</v>
      </c>
      <c r="Q41" s="105">
        <f t="shared" si="386"/>
        <v>7</v>
      </c>
      <c r="R41" s="105">
        <f t="shared" si="387"/>
        <v>6</v>
      </c>
      <c r="S41" s="105">
        <f t="shared" si="388"/>
        <v>1</v>
      </c>
      <c r="T41" s="106">
        <f t="shared" si="389"/>
        <v>5</v>
      </c>
      <c r="U41" s="42"/>
      <c r="V41" s="43"/>
      <c r="W41" s="44"/>
      <c r="X41" s="44"/>
      <c r="Y41" s="44"/>
      <c r="Z41" s="47"/>
      <c r="AA41" s="48"/>
      <c r="AB41" s="42"/>
      <c r="AC41" s="98">
        <f t="shared" ref="AC41:AF41" si="463">C41</f>
        <v>46188</v>
      </c>
      <c r="AD41" s="98" t="str">
        <f t="shared" si="463"/>
        <v>Elfenbenskusten</v>
      </c>
      <c r="AE41" s="98" t="str">
        <f t="shared" si="463"/>
        <v>-</v>
      </c>
      <c r="AF41" s="98" t="str">
        <f t="shared" si="463"/>
        <v>Ecuador</v>
      </c>
      <c r="AG41" s="90">
        <f t="shared" si="391"/>
        <v>1</v>
      </c>
      <c r="AH41" s="85" t="str">
        <f t="shared" si="392"/>
        <v>-</v>
      </c>
      <c r="AI41" s="90">
        <f t="shared" si="393"/>
        <v>1</v>
      </c>
      <c r="AJ41" s="85" t="str">
        <f t="shared" si="394"/>
        <v>X</v>
      </c>
      <c r="AK41" s="91"/>
      <c r="AL41" s="49">
        <f t="shared" si="395"/>
        <v>0</v>
      </c>
      <c r="AM41" s="49">
        <f t="shared" si="396"/>
        <v>0</v>
      </c>
      <c r="AN41" s="49">
        <f t="shared" si="397"/>
        <v>1</v>
      </c>
      <c r="AO41" s="49">
        <f t="shared" si="398"/>
        <v>1</v>
      </c>
      <c r="AP41" s="49">
        <f t="shared" si="399"/>
        <v>0</v>
      </c>
      <c r="AQ41" s="49">
        <f t="shared" si="400"/>
        <v>0</v>
      </c>
      <c r="AR41" s="49">
        <f t="shared" si="401"/>
        <v>0</v>
      </c>
      <c r="AS41" s="49">
        <f t="shared" si="402"/>
        <v>0</v>
      </c>
      <c r="AT41" s="49">
        <f t="shared" si="403"/>
        <v>0</v>
      </c>
      <c r="AU41" s="49">
        <f t="shared" si="404"/>
        <v>0</v>
      </c>
      <c r="AV41" s="49">
        <f t="shared" si="405"/>
        <v>0</v>
      </c>
      <c r="AW41" s="49">
        <f t="shared" si="406"/>
        <v>0</v>
      </c>
      <c r="AX41" s="49">
        <f t="shared" si="407"/>
        <v>0</v>
      </c>
      <c r="AY41" s="49">
        <f t="shared" si="408"/>
        <v>0</v>
      </c>
      <c r="AZ41" s="49">
        <f t="shared" si="409"/>
        <v>0</v>
      </c>
      <c r="BA41" s="49">
        <f t="shared" si="410"/>
        <v>0</v>
      </c>
      <c r="BB41" s="49">
        <f t="shared" si="411"/>
        <v>0</v>
      </c>
      <c r="BC41" s="49">
        <f t="shared" si="412"/>
        <v>0</v>
      </c>
      <c r="BD41" s="49">
        <f t="shared" si="413"/>
        <v>0</v>
      </c>
      <c r="BE41" s="49">
        <f t="shared" si="414"/>
        <v>0</v>
      </c>
      <c r="BF41" s="49">
        <f t="shared" si="415"/>
        <v>0</v>
      </c>
      <c r="BG41" s="49">
        <f t="shared" si="416"/>
        <v>0</v>
      </c>
      <c r="BH41" s="49">
        <f t="shared" si="417"/>
        <v>0</v>
      </c>
      <c r="BI41" s="49">
        <f t="shared" si="418"/>
        <v>0</v>
      </c>
      <c r="BJ41" s="49">
        <f t="shared" si="419"/>
        <v>0</v>
      </c>
      <c r="BK41" s="49">
        <f t="shared" si="420"/>
        <v>0</v>
      </c>
      <c r="BL41" s="49">
        <f t="shared" si="421"/>
        <v>0</v>
      </c>
      <c r="BM41" s="49">
        <f t="shared" si="422"/>
        <v>0</v>
      </c>
      <c r="BN41" s="49">
        <f t="shared" si="423"/>
        <v>0</v>
      </c>
      <c r="BO41" s="49">
        <f t="shared" si="424"/>
        <v>0</v>
      </c>
      <c r="BP41" s="14"/>
      <c r="BQ41" s="14"/>
      <c r="BR41" s="14" t="s">
        <v>182</v>
      </c>
      <c r="BS41" s="49">
        <f t="shared" si="425"/>
        <v>0</v>
      </c>
      <c r="BT41" s="49">
        <f t="shared" si="426"/>
        <v>1</v>
      </c>
      <c r="BU41" s="49">
        <f t="shared" si="427"/>
        <v>2</v>
      </c>
      <c r="BV41" s="49">
        <f t="shared" si="428"/>
        <v>7</v>
      </c>
      <c r="BW41" s="49">
        <f t="shared" si="429"/>
        <v>9</v>
      </c>
      <c r="BX41" s="49">
        <f t="shared" si="430"/>
        <v>-2</v>
      </c>
      <c r="BY41" s="49">
        <f t="shared" si="431"/>
        <v>1</v>
      </c>
      <c r="BZ41" s="49" t="s">
        <v>148</v>
      </c>
      <c r="CA41" s="99">
        <f>RANK(BY41,BY40:BY43)</f>
        <v>4</v>
      </c>
      <c r="CB41" s="49">
        <f>SUMPRODUCT((BY40:BY43=BY41)*(BX40:BX43&gt;BX41))</f>
        <v>0</v>
      </c>
      <c r="CC41" s="14"/>
      <c r="CD41" s="14">
        <f t="shared" si="432"/>
        <v>0</v>
      </c>
      <c r="CE41" s="49">
        <f t="shared" si="433"/>
        <v>0</v>
      </c>
      <c r="CF41" s="49">
        <f t="shared" si="434"/>
        <v>0</v>
      </c>
      <c r="CG41" s="49">
        <f t="shared" si="435"/>
        <v>0</v>
      </c>
      <c r="CH41" s="49">
        <f t="shared" si="436"/>
        <v>0</v>
      </c>
      <c r="CI41" s="49" t="str">
        <f t="shared" si="437"/>
        <v>E</v>
      </c>
      <c r="CJ41" s="49">
        <f>IF(CD41&gt;0,RANK(CH41,CH40:CH43),)</f>
        <v>0</v>
      </c>
      <c r="CK41" s="49">
        <f>IF(AND(CD41&gt;0,COUNTIF(CJ40:CJ43,CJ41)&gt;1),SUMIFS($AG$4:$AG$108,$AD$4:$AD$108,$BR41,$K$4:$K$108,1)+SUMIFS($AI$4:$AI$108,$AF$4:$AF$108,$BR41,$K$4:$K$108,1)-SUMIFS($AI$4:$AI$108,$AD$4:$AD$108,$BR41,$K$4:$K$108,1)-SUMIFS($AG$4:$AG$108,$AF$4:$AF$108,$BR41,$K$4:$K$108,1),)</f>
        <v>0</v>
      </c>
      <c r="CL41" s="49">
        <f>IF(AND(CD41&gt;0,COUNTIF(CJ40:CJ43,CJ41)&gt;1),CJ41+RANK(CK41,CK40:CK43)-1,CJ41)</f>
        <v>0</v>
      </c>
      <c r="CM41" s="49">
        <f>IF(AND(CD41&gt;0,COUNTIF(CL40:CL43,CL41)&gt;1),SUMIFS($AG$4:$AG$108,$AD$4:$AD$108,$BR41,$K$4:$K$108,1)+SUMIFS($AI$4:$AI$108,$AF$4:$AF$108,$BR41,$K$4:$K$108,1),)</f>
        <v>0</v>
      </c>
      <c r="CN41" s="49">
        <f>IF(AND(CD41&gt;0,COUNTIF(CL40:CL43,CL41)&gt;1),CL41+RANK(CM41,CM40:CM43)-1,CL41)</f>
        <v>0</v>
      </c>
      <c r="CO41" s="49" t="str">
        <f t="shared" si="438"/>
        <v/>
      </c>
      <c r="CP41" s="49" t="str">
        <f>IF(OR(CO41="",COUNTIF(CO40:CO43,CO41)=1),"",$BX41)</f>
        <v/>
      </c>
      <c r="CQ41" s="49" t="str">
        <f>IF(CO41="","",IF(COUNTIF(CO40:CO43,CO41)=1,CO41,CO41+RANK(CP41,CP40:CP43,0)-1))</f>
        <v/>
      </c>
      <c r="CR41" s="49" t="str">
        <f>IF(OR(CQ41="",COUNTIF(CQ40:CQ43,CQ41)=1),"",$BV41)</f>
        <v/>
      </c>
      <c r="CS41" s="49" t="str">
        <f>IF(CO41="","",IF(COUNTIF(CQ40:CQ43,CQ41)=1,CQ41,CQ41+RANK(CR41,CR40:CR43,0)-1))</f>
        <v/>
      </c>
      <c r="CT41" s="49" t="str">
        <f>IF(OR(CS41="",COUNTIF(CS40:CS43,CS41)=1),"",$BS41)</f>
        <v/>
      </c>
      <c r="CU41" s="49" t="str">
        <f>IF(CO41="","",IF(COUNTIF(CS40:CS43,CS41)=1,CS41,CS41+RANK(CT41,CT40:CT43,0)-1))</f>
        <v/>
      </c>
      <c r="CV41" s="49">
        <f>IF(CD41&gt;0,BK38+RANK(CU41,CU40:CU43,1),)</f>
        <v>0</v>
      </c>
      <c r="CW41" s="14"/>
      <c r="CX41" s="14">
        <f t="shared" si="439"/>
        <v>0</v>
      </c>
      <c r="CY41" s="49">
        <f t="shared" si="440"/>
        <v>0</v>
      </c>
      <c r="CZ41" s="49">
        <f t="shared" si="441"/>
        <v>0</v>
      </c>
      <c r="DA41" s="49">
        <f t="shared" si="442"/>
        <v>0</v>
      </c>
      <c r="DB41" s="49">
        <f t="shared" si="443"/>
        <v>0</v>
      </c>
      <c r="DC41" s="49" t="str">
        <f t="shared" si="444"/>
        <v>E</v>
      </c>
      <c r="DD41" s="49">
        <f>IF(CX41&gt;0,RANK(DB41,DB40:DB43)+CE38,)</f>
        <v>0</v>
      </c>
      <c r="DE41" s="49">
        <f>IF(AND(CX41&gt;0,COUNTIF(DD40:DD43,DD41)&gt;1),SUMIFS($AG$4:$AG$108,$AD$4:$AD$108,$BR41,$K$4:$K$108,2)+SUMIFS($AI$4:$AI$108,$AF$4:$AF108,$BR41,$K$4:$K$108,2)-SUMIFS($AI$4:$AI$108,$AD$4:$AD$108,$BR41,$K$4:$K$108,2)-SUMIFS($AG$4:$AG$108,$AF$4:$AF$108,$BR41,$K$4:$K$108,2),)</f>
        <v>0</v>
      </c>
      <c r="DF41" s="49">
        <f>IF(AND(CX41&gt;0,COUNTIF(DD40:DD43,DD41)&gt;1),DD41+RANK(DE41,DE40:DE43)-1,DD41)</f>
        <v>0</v>
      </c>
      <c r="DG41" s="49">
        <f>IF(AND(CX41&gt;0,COUNTIF(DF40:DF43,DF41)&gt;1),SUMIFS($AG$4:$AG$108,$AD$4:$AD$108,$BR41,$K$4:$K$108,2)+SUMIFS($AI$4:$AI$108,$AF$4:$AF$108,$BR41,$K$4:$K$108,2),)</f>
        <v>0</v>
      </c>
      <c r="DH41" s="49">
        <f>IF(AND(CX41&gt;0,COUNTIF(DF40:DF43,DF41)&gt;1),DF41+RANK(DG41,DG40:DG43)-1,DF41)</f>
        <v>0</v>
      </c>
      <c r="DI41" s="49" t="str">
        <f t="shared" si="445"/>
        <v/>
      </c>
      <c r="DJ41" s="49" t="str">
        <f>IF(OR(DI41="",COUNTIF(DI40:DI43,DI41)=1),"",$BX41)</f>
        <v/>
      </c>
      <c r="DK41" s="49" t="str">
        <f>IF(DI41="","",IF(COUNTIF(DI40:DI43,DI41)=1,DI41,DI41+RANK(DJ41,DJ40:DJ43,0)-1))</f>
        <v/>
      </c>
      <c r="DL41" s="49" t="str">
        <f>IF(OR(DK41="",COUNTIF(DK40:DK43,DK41)=1),"",$BV41)</f>
        <v/>
      </c>
      <c r="DM41" s="49" t="str">
        <f>IF(DI41="","",IF(COUNTIF(DK40:DK43,DK41)=1,DK41,DK41+RANK(DL41,DL40:DL43,0)-1))</f>
        <v/>
      </c>
      <c r="DN41" s="49" t="str">
        <f>IF(OR(DM41="",COUNTIF(DM40:DM43,DM41)=1),"",$BS41)</f>
        <v/>
      </c>
      <c r="DO41" s="49" t="str">
        <f>IF(DI41="","",IF(COUNTIF(DM40:DM43,DM41)=1,DM41,DM41+RANK(DN41,DN40:DN43,0)-1))</f>
        <v/>
      </c>
      <c r="DP41" s="49">
        <f>IF(CX41&gt;0,CE38+RANK(DO41,DO40:DO43,1),)</f>
        <v>0</v>
      </c>
      <c r="DQ41" s="14"/>
      <c r="DR41" s="49">
        <f t="shared" si="446"/>
        <v>0</v>
      </c>
      <c r="DS41" s="49">
        <f t="shared" si="447"/>
        <v>0</v>
      </c>
      <c r="DT41" s="49">
        <f t="shared" si="448"/>
        <v>0</v>
      </c>
      <c r="DU41" s="49">
        <f t="shared" si="449"/>
        <v>0</v>
      </c>
      <c r="DV41" s="49">
        <f t="shared" si="450"/>
        <v>0</v>
      </c>
      <c r="DW41" s="49" t="str">
        <f t="shared" si="451"/>
        <v>E</v>
      </c>
      <c r="DX41" s="49">
        <f>IF(DR41&gt;0,RANK(DV41,DV40:DV43)+CE38+CY38,)</f>
        <v>0</v>
      </c>
      <c r="DY41" s="49">
        <f>IF(AND(DR41&gt;0,COUNTIF(DX40:DX43,DX41)&gt;1),SUMIFS($AG$4:$AG$108,$AD$4:$AD$108,$BR41,$K$4:$K$108,3)+SUMIFS($AI$4:$AI$108,$AF$4:$AF$108,$BR41,$K$4:$K$108,3)-SUMIFS($AI$4:$AI$108,$AD$4:$AD$108,$BR41,$K$4:$K$108,3)-SUMIFS($AG$4:$AG$108,$AF$4:$AF$108,$BR41,$K$4:$K$108,3),)</f>
        <v>0</v>
      </c>
      <c r="DZ41" s="49">
        <f>IF(AND(DR41&gt;0,COUNTIF(DX40:DX43,DX41)&gt;1),DX41+RANK(DY41,DY40:DY43)-1,DX41)</f>
        <v>0</v>
      </c>
      <c r="EA41" s="49">
        <f>IF(AND(DR41&gt;0,COUNTIF(DZ40:DZ43,DZ41)&gt;1),SUMIFS($AG$4:$AG$108,$AD$4:$AD$108,$BR41,$K$4:$K$108,3)+SUMIFS($AI$4:$AI$108,$AF$4:$AF$108,$BR41,$K$4:$K$108,3),)</f>
        <v>0</v>
      </c>
      <c r="EB41" s="49">
        <f>IF(AND(DR41&gt;0,COUNTIF(DZ40:DZ43,DZ41)&gt;1),DZ41+RANK(EA41,EA40:EA43)-1,DZ41)</f>
        <v>0</v>
      </c>
      <c r="EC41" s="49" t="str">
        <f t="shared" si="452"/>
        <v/>
      </c>
      <c r="ED41" s="49" t="str">
        <f>IF(OR(EC41="",COUNTIF(EC40:EC43,EC41)=1),"",$BX41)</f>
        <v/>
      </c>
      <c r="EE41" s="49" t="str">
        <f>IF(EC41="","",IF(COUNTIF(EC40:EC43,EC41)=1,EC41,EC41+RANK(ED41,ED40:ED43,0)-1))</f>
        <v/>
      </c>
      <c r="EF41" s="49" t="str">
        <f>IF(OR(EE41="",COUNTIF(EE40:EE43,EE41)=1),"",$BV41)</f>
        <v/>
      </c>
      <c r="EG41" s="49" t="str">
        <f>IF(EC41="","",IF(COUNTIF(EE40:EE43,EE41)=1,EE41,EE41+RANK(EF41,EF40:EF43,0)-1))</f>
        <v/>
      </c>
      <c r="EH41" s="49" t="str">
        <f>IF(OR(EG41="",COUNTIF(EG40:EG43,EG41)=1),"",$BS41)</f>
        <v/>
      </c>
      <c r="EI41" s="49" t="str">
        <f>IF(EC41="","",IF(COUNTIF(EG40:EG43,EG41)=1,EG41,EG41+RANK(EH41,EH40:EH43,0)-1))</f>
        <v/>
      </c>
      <c r="EJ41" s="49">
        <f>IF(DR41&gt;0,CE38+CY38+RANK(EI41,EI40:EI43,1),)</f>
        <v>0</v>
      </c>
      <c r="EK41" s="14"/>
      <c r="EL41" s="49" t="str">
        <f t="shared" si="453"/>
        <v>Curaçao</v>
      </c>
      <c r="EM41" s="49">
        <f t="shared" si="454"/>
        <v>0</v>
      </c>
      <c r="EN41" s="49">
        <f t="shared" si="455"/>
        <v>0</v>
      </c>
      <c r="EO41" s="49">
        <f t="shared" si="456"/>
        <v>0</v>
      </c>
      <c r="EP41" s="49">
        <f t="shared" si="457"/>
        <v>0</v>
      </c>
      <c r="EQ41" s="49" t="str">
        <f t="shared" si="458"/>
        <v>E</v>
      </c>
      <c r="ER41" s="49">
        <f>IF(EL41&gt;0,RANK(EP41,EP40:EP43)+CE38+CY38+DS38,)</f>
        <v>4</v>
      </c>
      <c r="ES41" s="49">
        <f>IF(AND(EL41&gt;0,COUNTIF(ER40:ER43,ER41)&gt;1),SUMIFS($AG$4:$AG$108,$AD$4:$AD$108,$BR41,$K$4:$K$108,4)+SUMIFS($AI$4:$AI$108,$AF$4:$AF$108,$BR41,$K$4:$K$108,4)-SUMIFS($AI$4:$AI$108,$AD$4:$AD$108,$BR41,$K$4:$K$108,4)-SUMIFS($AG$4:$AG$108,$AF$4:$AF$108,$BR41,$K$4:$K$108,4),)</f>
        <v>0</v>
      </c>
      <c r="ET41" s="49">
        <f>IF(AND(EL41&gt;0,COUNTIF(ER40:ER43,ER41)&gt;1),ER41+RANK(ES41,ES40:ES43)-1,ER41)</f>
        <v>4</v>
      </c>
      <c r="EU41" s="49">
        <f t="shared" si="459"/>
        <v>0</v>
      </c>
      <c r="EV41" s="49">
        <f>IF(AND(EL41&gt;0,COUNTIF(ET40:ET43,ET41)&gt;1),ET41+RANK(EU41,EU40:EU43)-1,ET41)</f>
        <v>4</v>
      </c>
      <c r="EW41" s="49">
        <f t="shared" si="460"/>
        <v>4</v>
      </c>
      <c r="EX41" s="49" t="str">
        <f>IF(OR(EW41="",COUNTIF(EW40:EW43,EW41)=1),"",$BX41)</f>
        <v/>
      </c>
      <c r="EY41" s="49">
        <f>IF(EW41="","",IF(COUNTIF(EW40:EW43,EW41)=1,EW41,EW41+RANK(EX41,EX40:EX43,0)-1))</f>
        <v>4</v>
      </c>
      <c r="EZ41" s="49" t="str">
        <f>IF(OR(EY41="",COUNTIF(EY40:EY43,EY41)=1),"",$BV41)</f>
        <v/>
      </c>
      <c r="FA41" s="49">
        <f>IF(EW41="","",IF(COUNTIF(EY40:EY43,EY41)=1,EY41,EY41+RANK(EZ41,EZ40:EZ43,0)-1))</f>
        <v>4</v>
      </c>
      <c r="FB41" s="49" t="str">
        <f>IF(OR(FA41="",COUNTIF(FA40:FA43,FA41)=1),"",$BS41)</f>
        <v/>
      </c>
      <c r="FC41" s="49">
        <f>IF(EW41="","",IF(COUNTIF(FA40:FA43,FA41)=1,FA41,FA41+RANK(FB41,FB40:FB43,0)-1))</f>
        <v>4</v>
      </c>
      <c r="FD41" s="49">
        <f>IF(EL41&gt;0,CE38+CY38+DS38+RANK(FC41,FC40:FC43,1),)</f>
        <v>4</v>
      </c>
      <c r="FE41" s="14"/>
      <c r="FF41" s="49">
        <f>IFERROR(VLOOKUP(FH41,CD39:CV43,19,FALSE),IFERROR(VLOOKUP(FH41,CX39:DP43,19,FALSE),IFERROR(VLOOKUP(FH41,DR39:EJ43,19,FALSE),VLOOKUP(FH41,EL39:FD43,19,FALSE))))</f>
        <v>4</v>
      </c>
      <c r="FG41" s="49">
        <f>RANK(FF41,FF40:FF43,1)+COUNTIF(FF40:FF41,FF41)-1</f>
        <v>4</v>
      </c>
      <c r="FH41" s="14" t="str">
        <f t="shared" si="461"/>
        <v>Curaçao</v>
      </c>
      <c r="FI41" s="42"/>
      <c r="FJ41" s="42"/>
      <c r="FK41" s="42"/>
      <c r="FL41" s="42"/>
      <c r="FM41" s="42"/>
      <c r="FN41" s="42"/>
      <c r="FO41" s="42"/>
      <c r="FP41" s="42"/>
      <c r="FQ41" s="42"/>
      <c r="FR41" s="42"/>
      <c r="FS41" s="42"/>
      <c r="FT41" s="42"/>
      <c r="FU41" s="42"/>
      <c r="FV41" s="42"/>
      <c r="FW41" s="42"/>
      <c r="FX41" s="44">
        <v>39</v>
      </c>
      <c r="FY41" s="44" t="str">
        <f t="shared" si="79"/>
        <v>CGEDJFLI</v>
      </c>
      <c r="FZ41" s="44" t="s">
        <v>163</v>
      </c>
      <c r="GA41" s="44" t="s">
        <v>149</v>
      </c>
      <c r="GB41" s="44" t="s">
        <v>148</v>
      </c>
      <c r="GC41" s="44" t="s">
        <v>147</v>
      </c>
      <c r="GD41" s="44" t="s">
        <v>159</v>
      </c>
      <c r="GE41" s="44" t="s">
        <v>109</v>
      </c>
      <c r="GF41" s="44" t="s">
        <v>152</v>
      </c>
      <c r="GG41" s="44" t="s">
        <v>150</v>
      </c>
      <c r="GH41" s="100" t="str">
        <f t="shared" ref="GH41:GO41" si="464">VLOOKUP(FZ41,$FK$3:$FL$15,2,FALSE)</f>
        <v>Marocko</v>
      </c>
      <c r="GI41" s="100" t="str">
        <f t="shared" si="464"/>
        <v>Iran</v>
      </c>
      <c r="GJ41" s="100" t="str">
        <f t="shared" si="464"/>
        <v>Elfenbenskusten</v>
      </c>
      <c r="GK41" s="100" t="str">
        <f t="shared" si="464"/>
        <v>USA</v>
      </c>
      <c r="GL41" s="100" t="str">
        <f t="shared" si="464"/>
        <v>Argentina</v>
      </c>
      <c r="GM41" s="100" t="str">
        <f t="shared" si="464"/>
        <v>Sverige</v>
      </c>
      <c r="GN41" s="100" t="str">
        <f t="shared" si="464"/>
        <v>England</v>
      </c>
      <c r="GO41" s="100" t="str">
        <f t="shared" si="464"/>
        <v>Senegal</v>
      </c>
      <c r="GP41" s="42" t="str">
        <f t="shared" si="81"/>
        <v/>
      </c>
      <c r="GQ41" s="42"/>
      <c r="GR41" s="42"/>
      <c r="GS41" s="42"/>
      <c r="GT41" s="42"/>
      <c r="GU41" s="42"/>
      <c r="GV41" s="44"/>
      <c r="GW41" s="42"/>
      <c r="GX41" s="85">
        <v>38</v>
      </c>
      <c r="GY41" s="96"/>
      <c r="GZ41" s="96"/>
      <c r="HA41" s="85"/>
      <c r="HB41" s="42"/>
      <c r="HC41" s="42"/>
      <c r="HD41" s="42"/>
      <c r="HE41" s="42"/>
    </row>
    <row r="42" spans="1:213" ht="14.25" customHeight="1" x14ac:dyDescent="0.35">
      <c r="A42" s="42"/>
      <c r="B42" s="85">
        <v>33</v>
      </c>
      <c r="C42" s="86">
        <v>46193</v>
      </c>
      <c r="D42" s="87" t="s">
        <v>181</v>
      </c>
      <c r="E42" s="88" t="s">
        <v>157</v>
      </c>
      <c r="F42" s="89" t="s">
        <v>183</v>
      </c>
      <c r="G42" s="90">
        <v>4</v>
      </c>
      <c r="H42" s="85" t="s">
        <v>157</v>
      </c>
      <c r="I42" s="90">
        <v>3</v>
      </c>
      <c r="J42" s="85">
        <f t="shared" si="381"/>
        <v>1</v>
      </c>
      <c r="K42" s="49" t="str">
        <f t="shared" si="382"/>
        <v>-</v>
      </c>
      <c r="L42" s="44">
        <v>3</v>
      </c>
      <c r="M42" s="108" t="str">
        <f>VLOOKUP(L42,FG40:FH43,2,FALSE)</f>
        <v>Elfenbenskusten</v>
      </c>
      <c r="N42" s="109">
        <f t="shared" si="383"/>
        <v>0</v>
      </c>
      <c r="O42" s="109">
        <f t="shared" si="384"/>
        <v>2</v>
      </c>
      <c r="P42" s="109">
        <f t="shared" si="385"/>
        <v>1</v>
      </c>
      <c r="Q42" s="109">
        <f t="shared" si="386"/>
        <v>6</v>
      </c>
      <c r="R42" s="109">
        <f t="shared" si="387"/>
        <v>7</v>
      </c>
      <c r="S42" s="109">
        <f t="shared" si="388"/>
        <v>-1</v>
      </c>
      <c r="T42" s="110">
        <f t="shared" si="389"/>
        <v>2</v>
      </c>
      <c r="U42" s="42"/>
      <c r="V42" s="43"/>
      <c r="W42" s="44"/>
      <c r="X42" s="44"/>
      <c r="Y42" s="44"/>
      <c r="Z42" s="47"/>
      <c r="AA42" s="48"/>
      <c r="AB42" s="42"/>
      <c r="AC42" s="98">
        <f t="shared" ref="AC42:AF42" si="465">C42</f>
        <v>46193</v>
      </c>
      <c r="AD42" s="98" t="str">
        <f t="shared" si="465"/>
        <v>Tyskland</v>
      </c>
      <c r="AE42" s="98" t="str">
        <f t="shared" si="465"/>
        <v>-</v>
      </c>
      <c r="AF42" s="98" t="str">
        <f t="shared" si="465"/>
        <v>Elfenbenskusten</v>
      </c>
      <c r="AG42" s="90">
        <f t="shared" si="391"/>
        <v>4</v>
      </c>
      <c r="AH42" s="85" t="str">
        <f t="shared" si="392"/>
        <v>-</v>
      </c>
      <c r="AI42" s="90">
        <f t="shared" si="393"/>
        <v>3</v>
      </c>
      <c r="AJ42" s="85">
        <f t="shared" si="394"/>
        <v>1</v>
      </c>
      <c r="AK42" s="91"/>
      <c r="AL42" s="49">
        <f t="shared" si="395"/>
        <v>1</v>
      </c>
      <c r="AM42" s="49">
        <f t="shared" si="396"/>
        <v>0</v>
      </c>
      <c r="AN42" s="49">
        <f t="shared" si="397"/>
        <v>0</v>
      </c>
      <c r="AO42" s="49">
        <f t="shared" si="398"/>
        <v>0</v>
      </c>
      <c r="AP42" s="49">
        <f t="shared" si="399"/>
        <v>0</v>
      </c>
      <c r="AQ42" s="49">
        <f t="shared" si="400"/>
        <v>1</v>
      </c>
      <c r="AR42" s="49">
        <f t="shared" si="401"/>
        <v>0</v>
      </c>
      <c r="AS42" s="49">
        <f t="shared" si="402"/>
        <v>0</v>
      </c>
      <c r="AT42" s="49">
        <f t="shared" si="403"/>
        <v>0</v>
      </c>
      <c r="AU42" s="49">
        <f t="shared" si="404"/>
        <v>0</v>
      </c>
      <c r="AV42" s="49">
        <f t="shared" si="405"/>
        <v>0</v>
      </c>
      <c r="AW42" s="49">
        <f t="shared" si="406"/>
        <v>0</v>
      </c>
      <c r="AX42" s="49">
        <f t="shared" si="407"/>
        <v>0</v>
      </c>
      <c r="AY42" s="49">
        <f t="shared" si="408"/>
        <v>0</v>
      </c>
      <c r="AZ42" s="49">
        <f t="shared" si="409"/>
        <v>0</v>
      </c>
      <c r="BA42" s="49">
        <f t="shared" si="410"/>
        <v>0</v>
      </c>
      <c r="BB42" s="49">
        <f t="shared" si="411"/>
        <v>0</v>
      </c>
      <c r="BC42" s="49">
        <f t="shared" si="412"/>
        <v>0</v>
      </c>
      <c r="BD42" s="49">
        <f t="shared" si="413"/>
        <v>0</v>
      </c>
      <c r="BE42" s="49">
        <f t="shared" si="414"/>
        <v>0</v>
      </c>
      <c r="BF42" s="49">
        <f t="shared" si="415"/>
        <v>0</v>
      </c>
      <c r="BG42" s="49">
        <f t="shared" si="416"/>
        <v>0</v>
      </c>
      <c r="BH42" s="49">
        <f t="shared" si="417"/>
        <v>0</v>
      </c>
      <c r="BI42" s="49">
        <f t="shared" si="418"/>
        <v>0</v>
      </c>
      <c r="BJ42" s="49">
        <f t="shared" si="419"/>
        <v>0</v>
      </c>
      <c r="BK42" s="49">
        <f t="shared" si="420"/>
        <v>0</v>
      </c>
      <c r="BL42" s="49">
        <f t="shared" si="421"/>
        <v>0</v>
      </c>
      <c r="BM42" s="49">
        <f t="shared" si="422"/>
        <v>0</v>
      </c>
      <c r="BN42" s="49">
        <f t="shared" si="423"/>
        <v>0</v>
      </c>
      <c r="BO42" s="49">
        <f t="shared" si="424"/>
        <v>0</v>
      </c>
      <c r="BP42" s="14"/>
      <c r="BQ42" s="14"/>
      <c r="BR42" s="14" t="s">
        <v>183</v>
      </c>
      <c r="BS42" s="49">
        <f t="shared" si="425"/>
        <v>0</v>
      </c>
      <c r="BT42" s="49">
        <f t="shared" si="426"/>
        <v>2</v>
      </c>
      <c r="BU42" s="49">
        <f t="shared" si="427"/>
        <v>1</v>
      </c>
      <c r="BV42" s="49">
        <f t="shared" si="428"/>
        <v>6</v>
      </c>
      <c r="BW42" s="49">
        <f t="shared" si="429"/>
        <v>7</v>
      </c>
      <c r="BX42" s="49">
        <f t="shared" si="430"/>
        <v>-1</v>
      </c>
      <c r="BY42" s="49">
        <f t="shared" si="431"/>
        <v>2</v>
      </c>
      <c r="BZ42" s="49" t="s">
        <v>148</v>
      </c>
      <c r="CA42" s="99">
        <f>RANK(BY42,BY40:BY43)</f>
        <v>3</v>
      </c>
      <c r="CB42" s="49">
        <f>SUMPRODUCT((BY40:BY43=BY42)*(BX40:BX43&gt;BX42))</f>
        <v>0</v>
      </c>
      <c r="CC42" s="14"/>
      <c r="CD42" s="14">
        <f t="shared" si="432"/>
        <v>0</v>
      </c>
      <c r="CE42" s="49">
        <f t="shared" si="433"/>
        <v>0</v>
      </c>
      <c r="CF42" s="49">
        <f t="shared" si="434"/>
        <v>0</v>
      </c>
      <c r="CG42" s="49">
        <f t="shared" si="435"/>
        <v>0</v>
      </c>
      <c r="CH42" s="49">
        <f t="shared" si="436"/>
        <v>0</v>
      </c>
      <c r="CI42" s="49" t="str">
        <f t="shared" si="437"/>
        <v>E</v>
      </c>
      <c r="CJ42" s="49">
        <f>IF(CD42&gt;0,RANK(CH42,CH40:CH43),)</f>
        <v>0</v>
      </c>
      <c r="CK42" s="49">
        <f>IF(AND(CD42&gt;0,COUNTIF(CJ40:CJ43,CJ42)&gt;1),SUMIFS($AG$4:$AG$108,$AD$4:$AD$108,$BR42,$K$4:$K$108,1)+SUMIFS($AI$4:$AI$108,$AF$4:$AF$108,$BR42,$K$4:$K$108,1)-SUMIFS($AI$4:$AI$108,$AD$4:$AD$108,$BR42,$K$4:$K$108,1)-SUMIFS($AG$4:$AG$108,$AF$4:$AF$108,$BR42,$K$4:$K$108,1),)</f>
        <v>0</v>
      </c>
      <c r="CL42" s="49">
        <f>IF(AND(CD42&gt;0,COUNTIF(CJ40:CJ43,CJ42)&gt;1),CJ42+RANK(CK42,CK40:CK43)-1,CJ42)</f>
        <v>0</v>
      </c>
      <c r="CM42" s="49">
        <f>IF(AND(CD42&gt;0,COUNTIF(CL40:CL43,CL42)&gt;1),SUMIFS($AG$4:$AG$108,$AD$4:$AD$108,$BR42,$K$4:$K$108,1)+SUMIFS($AI$4:$AI$108,$AF$4:$AF$108,$BR42,$K$4:$K$108,1),)</f>
        <v>0</v>
      </c>
      <c r="CN42" s="49">
        <f>IF(AND(CD42&gt;0,COUNTIF(CL40:CL43,CL42)&gt;1),CL42+RANK(CM42,CM40:CM43)-1,CL42)</f>
        <v>0</v>
      </c>
      <c r="CO42" s="49" t="str">
        <f t="shared" si="438"/>
        <v/>
      </c>
      <c r="CP42" s="49" t="str">
        <f>IF(OR(CO42="",COUNTIF(CO40:CO43,CO42)=1),"",$BX42)</f>
        <v/>
      </c>
      <c r="CQ42" s="49" t="str">
        <f>IF(CO42="","",IF(COUNTIF(CO40:CO43,CO42)=1,CO42,CO42+RANK(CP42,CP40:CP43,0)-1))</f>
        <v/>
      </c>
      <c r="CR42" s="49" t="str">
        <f>IF(OR(CQ42="",COUNTIF(CQ40:CQ43,CQ42)=1),"",$BV42)</f>
        <v/>
      </c>
      <c r="CS42" s="49" t="str">
        <f>IF(CO42="","",IF(COUNTIF(CQ40:CQ43,CQ42)=1,CQ42,CQ42+RANK(CR42,CR40:CR43,0)-1))</f>
        <v/>
      </c>
      <c r="CT42" s="49" t="str">
        <f>IF(OR(CS42="",COUNTIF(CS40:CS43,CS42)=1),"",$BS42)</f>
        <v/>
      </c>
      <c r="CU42" s="49" t="str">
        <f>IF(CO42="","",IF(COUNTIF(CS40:CS43,CS42)=1,CS42,CS42+RANK(CT42,CT40:CT43,0)-1))</f>
        <v/>
      </c>
      <c r="CV42" s="49">
        <f>IF(CD42&gt;0,BK38+RANK(CU42,CU40:CU43,1),)</f>
        <v>0</v>
      </c>
      <c r="CW42" s="14"/>
      <c r="CX42" s="14">
        <f t="shared" si="439"/>
        <v>0</v>
      </c>
      <c r="CY42" s="49">
        <f t="shared" si="440"/>
        <v>0</v>
      </c>
      <c r="CZ42" s="49">
        <f t="shared" si="441"/>
        <v>0</v>
      </c>
      <c r="DA42" s="49">
        <f t="shared" si="442"/>
        <v>0</v>
      </c>
      <c r="DB42" s="49">
        <f t="shared" si="443"/>
        <v>0</v>
      </c>
      <c r="DC42" s="49" t="str">
        <f t="shared" si="444"/>
        <v>E</v>
      </c>
      <c r="DD42" s="49">
        <f>IF(CX42&gt;0,RANK(DB42,DB40:DB43)+CE38,)</f>
        <v>0</v>
      </c>
      <c r="DE42" s="49">
        <f>IF(AND(CX42&gt;0,COUNTIF(DD40:DD43,DD42)&gt;1),SUMIFS($AG$4:$AG$108,$AD$4:$AD$108,$BR42,$K$4:$K$108,2)+SUMIFS($AI$4:$AI$108,$AF$4:$AF108,$BR42,$K$4:$K$108,2)-SUMIFS($AI$4:$AI$108,$AD$4:$AD$108,$BR42,$K$4:$K$108,2)-SUMIFS($AG$4:$AG$108,$AF$4:$AF$108,$BR42,$K$4:$K$108,2),)</f>
        <v>0</v>
      </c>
      <c r="DF42" s="49">
        <f>IF(AND(CX42&gt;0,COUNTIF(DD40:DD43,DD42)&gt;1),DD42+RANK(DE42,DE40:DE43)-1,DD42)</f>
        <v>0</v>
      </c>
      <c r="DG42" s="49">
        <f>IF(AND(CX42&gt;0,COUNTIF(DF40:DF43,DF42)&gt;1),SUMIFS($AG$4:$AG$108,$AD$4:$AD$108,$BR42,$K$4:$K$108,2)+SUMIFS($AI$4:$AI$108,$AF$4:$AF$108,$BR42,$K$4:$K$108,2),)</f>
        <v>0</v>
      </c>
      <c r="DH42" s="49">
        <f>IF(AND(CX42&gt;0,COUNTIF(DF40:DF43,DF42)&gt;1),DF42+RANK(DG42,DG40:DG43)-1,DF42)</f>
        <v>0</v>
      </c>
      <c r="DI42" s="49" t="str">
        <f t="shared" si="445"/>
        <v/>
      </c>
      <c r="DJ42" s="49" t="str">
        <f>IF(OR(DI42="",COUNTIF(DI40:DI43,DI42)=1),"",$BX42)</f>
        <v/>
      </c>
      <c r="DK42" s="49" t="str">
        <f>IF(DI42="","",IF(COUNTIF(DI40:DI43,DI42)=1,DI42,DI42+RANK(DJ42,DJ40:DJ43,0)-1))</f>
        <v/>
      </c>
      <c r="DL42" s="49" t="str">
        <f>IF(OR(DK42="",COUNTIF(DK40:DK43,DK42)=1),"",$BV42)</f>
        <v/>
      </c>
      <c r="DM42" s="49" t="str">
        <f>IF(DI42="","",IF(COUNTIF(DK40:DK43,DK42)=1,DK42,DK42+RANK(DL42,DL40:DL43,0)-1))</f>
        <v/>
      </c>
      <c r="DN42" s="49" t="str">
        <f>IF(OR(DM42="",COUNTIF(DM40:DM43,DM42)=1),"",$BS42)</f>
        <v/>
      </c>
      <c r="DO42" s="49" t="str">
        <f>IF(DI42="","",IF(COUNTIF(DM40:DM43,DM42)=1,DM42,DM42+RANK(DN42,DN40:DN43,0)-1))</f>
        <v/>
      </c>
      <c r="DP42" s="49">
        <f>IF(CX42&gt;0,CE38+RANK(DO42,DO40:DO43,1),)</f>
        <v>0</v>
      </c>
      <c r="DQ42" s="14"/>
      <c r="DR42" s="49" t="str">
        <f t="shared" si="446"/>
        <v>Elfenbenskusten</v>
      </c>
      <c r="DS42" s="49">
        <f t="shared" si="447"/>
        <v>0</v>
      </c>
      <c r="DT42" s="49">
        <f t="shared" si="448"/>
        <v>0</v>
      </c>
      <c r="DU42" s="49">
        <f t="shared" si="449"/>
        <v>0</v>
      </c>
      <c r="DV42" s="49">
        <f t="shared" si="450"/>
        <v>0</v>
      </c>
      <c r="DW42" s="49" t="str">
        <f t="shared" si="451"/>
        <v>E</v>
      </c>
      <c r="DX42" s="49">
        <f>IF(DR42&gt;0,RANK(DV42,DV40:DV43)+CE38+CY38,)</f>
        <v>3</v>
      </c>
      <c r="DY42" s="49">
        <f>IF(AND(DR42&gt;0,COUNTIF(DX40:DX43,DX42)&gt;1),SUMIFS($AG$4:$AG$108,$AD$4:$AD$108,$BR42,$K$4:$K$108,3)+SUMIFS($AI$4:$AI$108,$AF$4:$AF$108,$BR42,$K$4:$K$108,3)-SUMIFS($AI$4:$AI$108,$AD$4:$AD$108,$BR42,$K$4:$K$108,3)-SUMIFS($AG$4:$AG$108,$AF$4:$AF$108,$BR42,$K$4:$K$108,3),)</f>
        <v>0</v>
      </c>
      <c r="DZ42" s="49">
        <f>IF(AND(DR42&gt;0,COUNTIF(DX40:DX43,DX42)&gt;1),DX42+RANK(DY42,DY40:DY43)-1,DX42)</f>
        <v>3</v>
      </c>
      <c r="EA42" s="49">
        <f>IF(AND(DR42&gt;0,COUNTIF(DZ40:DZ43,DZ42)&gt;1),SUMIFS($AG$4:$AG$108,$AD$4:$AD$108,$BR42,$K$4:$K$108,3)+SUMIFS($AI$4:$AI$108,$AF$4:$AF$108,$BR42,$K$4:$K$108,3),)</f>
        <v>0</v>
      </c>
      <c r="EB42" s="49">
        <f>IF(AND(DR42&gt;0,COUNTIF(DZ40:DZ43,DZ42)&gt;1),DZ42+RANK(EA42,EA40:EA43)-1,DZ42)</f>
        <v>3</v>
      </c>
      <c r="EC42" s="49">
        <f t="shared" si="452"/>
        <v>3</v>
      </c>
      <c r="ED42" s="49" t="str">
        <f>IF(OR(EC42="",COUNTIF(EC40:EC43,EC42)=1),"",$BX42)</f>
        <v/>
      </c>
      <c r="EE42" s="49">
        <f>IF(EC42="","",IF(COUNTIF(EC40:EC43,EC42)=1,EC42,EC42+RANK(ED42,ED40:ED43,0)-1))</f>
        <v>3</v>
      </c>
      <c r="EF42" s="49" t="str">
        <f>IF(OR(EE42="",COUNTIF(EE40:EE43,EE42)=1),"",$BV42)</f>
        <v/>
      </c>
      <c r="EG42" s="49">
        <f>IF(EC42="","",IF(COUNTIF(EE40:EE43,EE42)=1,EE42,EE42+RANK(EF42,EF40:EF43,0)-1))</f>
        <v>3</v>
      </c>
      <c r="EH42" s="49" t="str">
        <f>IF(OR(EG42="",COUNTIF(EG40:EG43,EG42)=1),"",$BS42)</f>
        <v/>
      </c>
      <c r="EI42" s="49">
        <f>IF(EC42="","",IF(COUNTIF(EG40:EG43,EG42)=1,EG42,EG42+RANK(EH42,EH40:EH43,0)-1))</f>
        <v>3</v>
      </c>
      <c r="EJ42" s="49">
        <f>IF(DR42&gt;0,CE38+CY38+RANK(EI42,EI40:EI43,1),)</f>
        <v>3</v>
      </c>
      <c r="EK42" s="14"/>
      <c r="EL42" s="49">
        <f t="shared" si="453"/>
        <v>0</v>
      </c>
      <c r="EM42" s="49">
        <f t="shared" si="454"/>
        <v>0</v>
      </c>
      <c r="EN42" s="49">
        <f t="shared" si="455"/>
        <v>0</v>
      </c>
      <c r="EO42" s="49">
        <f t="shared" si="456"/>
        <v>0</v>
      </c>
      <c r="EP42" s="49">
        <f t="shared" si="457"/>
        <v>0</v>
      </c>
      <c r="EQ42" s="49" t="str">
        <f t="shared" si="458"/>
        <v>E</v>
      </c>
      <c r="ER42" s="49">
        <f>IF(EL42&gt;0,RANK(EP42,EP40:EP43)+CE38+CY38+DS38,)</f>
        <v>0</v>
      </c>
      <c r="ES42" s="49">
        <f>IF(AND(EL42&gt;0,COUNTIF(ER40:ER43,ER42)&gt;1),SUMIFS($AG$4:$AG$108,$AD$4:$AD$108,$BR42,$K$4:$K$108,4)+SUMIFS($AI$4:$AI$108,$AF$4:$AF$108,$BR42,$K$4:$K$108,4)-SUMIFS($AI$4:$AI$108,$AD$4:$AD$108,$BR42,$K$4:$K$108,4)-SUMIFS($AG$4:$AG$108,$AF$4:$AF$108,$BR42,$K$4:$K$108,4),)</f>
        <v>0</v>
      </c>
      <c r="ET42" s="49">
        <f>IF(AND(EL42&gt;0,COUNTIF(ER40:ER43,ER42)&gt;1),ER42+RANK(ES42,ES40:ES43)-1,ER42)</f>
        <v>0</v>
      </c>
      <c r="EU42" s="49">
        <f t="shared" si="459"/>
        <v>0</v>
      </c>
      <c r="EV42" s="49">
        <f>IF(AND(EL42&gt;0,COUNTIF(ET40:ET43,ET42)&gt;1),ET42+RANK(EU42,EU40:EU43)-1,ET42)</f>
        <v>0</v>
      </c>
      <c r="EW42" s="49" t="str">
        <f t="shared" si="460"/>
        <v/>
      </c>
      <c r="EX42" s="49" t="str">
        <f>IF(OR(EW42="",COUNTIF(EW40:EW43,EW42)=1),"",$BX42)</f>
        <v/>
      </c>
      <c r="EY42" s="49" t="str">
        <f>IF(EW42="","",IF(COUNTIF(EW40:EW43,EW42)=1,EW42,EW42+RANK(EX42,EX40:EX43,0)-1))</f>
        <v/>
      </c>
      <c r="EZ42" s="49" t="str">
        <f>IF(OR(EY42="",COUNTIF(EY40:EY43,EY42)=1),"",$BV42)</f>
        <v/>
      </c>
      <c r="FA42" s="49" t="str">
        <f>IF(EW42="","",IF(COUNTIF(EY40:EY43,EY42)=1,EY42,EY42+RANK(EZ42,EZ40:EZ43,0)-1))</f>
        <v/>
      </c>
      <c r="FB42" s="49" t="str">
        <f>IF(OR(FA42="",COUNTIF(FA40:FA43,FA42)=1),"",$BS42)</f>
        <v/>
      </c>
      <c r="FC42" s="49" t="str">
        <f>IF(EW42="","",IF(COUNTIF(FA40:FA43,FA42)=1,FA42,FA42+RANK(FB42,FB40:FB43,0)-1))</f>
        <v/>
      </c>
      <c r="FD42" s="49">
        <f>IF(EL42&gt;0,CE38+CY38+DS38+RANK(FC42,FC40:FC43,1),)</f>
        <v>0</v>
      </c>
      <c r="FE42" s="14"/>
      <c r="FF42" s="49">
        <f>IFERROR(VLOOKUP(FH42,CD39:CV43,19,FALSE),IFERROR(VLOOKUP(FH42,CX39:DP43,19,FALSE),IFERROR(VLOOKUP(FH42,DR39:EJ43,19,FALSE),VLOOKUP(FH42,EL39:FD43,19,FALSE))))</f>
        <v>3</v>
      </c>
      <c r="FG42" s="49">
        <f>RANK(FF42,FF40:FF43,1)+COUNTIF(FF40:FF42,FF42)-1</f>
        <v>3</v>
      </c>
      <c r="FH42" s="14" t="str">
        <f t="shared" si="461"/>
        <v>Elfenbenskusten</v>
      </c>
      <c r="FI42" s="42"/>
      <c r="FJ42" s="42"/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4">
        <v>40</v>
      </c>
      <c r="FY42" s="44" t="str">
        <f t="shared" si="79"/>
        <v>CGEDJFIK</v>
      </c>
      <c r="FZ42" s="44" t="s">
        <v>163</v>
      </c>
      <c r="GA42" s="44" t="s">
        <v>149</v>
      </c>
      <c r="GB42" s="44" t="s">
        <v>148</v>
      </c>
      <c r="GC42" s="44" t="s">
        <v>147</v>
      </c>
      <c r="GD42" s="44" t="s">
        <v>159</v>
      </c>
      <c r="GE42" s="44" t="s">
        <v>109</v>
      </c>
      <c r="GF42" s="44" t="s">
        <v>150</v>
      </c>
      <c r="GG42" s="44" t="s">
        <v>151</v>
      </c>
      <c r="GH42" s="100" t="str">
        <f t="shared" ref="GH42:GO42" si="466">VLOOKUP(FZ42,$FK$3:$FL$15,2,FALSE)</f>
        <v>Marocko</v>
      </c>
      <c r="GI42" s="100" t="str">
        <f t="shared" si="466"/>
        <v>Iran</v>
      </c>
      <c r="GJ42" s="100" t="str">
        <f t="shared" si="466"/>
        <v>Elfenbenskusten</v>
      </c>
      <c r="GK42" s="100" t="str">
        <f t="shared" si="466"/>
        <v>USA</v>
      </c>
      <c r="GL42" s="100" t="str">
        <f t="shared" si="466"/>
        <v>Argentina</v>
      </c>
      <c r="GM42" s="100" t="str">
        <f t="shared" si="466"/>
        <v>Sverige</v>
      </c>
      <c r="GN42" s="100" t="str">
        <f t="shared" si="466"/>
        <v>Senegal</v>
      </c>
      <c r="GO42" s="100" t="str">
        <f t="shared" si="466"/>
        <v>Portugal</v>
      </c>
      <c r="GP42" s="42" t="str">
        <f t="shared" si="81"/>
        <v/>
      </c>
      <c r="GQ42" s="42"/>
      <c r="GR42" s="42"/>
      <c r="GS42" s="42"/>
      <c r="GT42" s="42"/>
      <c r="GU42" s="42"/>
      <c r="GV42" s="44"/>
      <c r="GW42" s="42"/>
      <c r="GX42" s="85">
        <v>39</v>
      </c>
      <c r="GY42" s="96"/>
      <c r="GZ42" s="96"/>
      <c r="HA42" s="85"/>
      <c r="HB42" s="42"/>
      <c r="HC42" s="42"/>
      <c r="HD42" s="42"/>
      <c r="HE42" s="42"/>
    </row>
    <row r="43" spans="1:213" ht="14.25" customHeight="1" x14ac:dyDescent="0.35">
      <c r="A43" s="42"/>
      <c r="B43" s="85">
        <v>34</v>
      </c>
      <c r="C43" s="86">
        <v>46194</v>
      </c>
      <c r="D43" s="87" t="s">
        <v>184</v>
      </c>
      <c r="E43" s="88" t="s">
        <v>157</v>
      </c>
      <c r="F43" s="89" t="s">
        <v>182</v>
      </c>
      <c r="G43" s="90">
        <v>4</v>
      </c>
      <c r="H43" s="85" t="s">
        <v>157</v>
      </c>
      <c r="I43" s="90">
        <v>3</v>
      </c>
      <c r="J43" s="85">
        <f t="shared" si="381"/>
        <v>1</v>
      </c>
      <c r="K43" s="49" t="str">
        <f t="shared" si="382"/>
        <v>-</v>
      </c>
      <c r="L43" s="44">
        <v>4</v>
      </c>
      <c r="M43" s="113" t="str">
        <f>VLOOKUP(L43,FG40:FH43,2,FALSE)</f>
        <v>Curaçao</v>
      </c>
      <c r="N43" s="114">
        <f t="shared" si="383"/>
        <v>0</v>
      </c>
      <c r="O43" s="114">
        <f t="shared" si="384"/>
        <v>1</v>
      </c>
      <c r="P43" s="114">
        <f t="shared" si="385"/>
        <v>2</v>
      </c>
      <c r="Q43" s="114">
        <f t="shared" si="386"/>
        <v>7</v>
      </c>
      <c r="R43" s="114">
        <f t="shared" si="387"/>
        <v>9</v>
      </c>
      <c r="S43" s="114">
        <f t="shared" si="388"/>
        <v>-2</v>
      </c>
      <c r="T43" s="106">
        <f t="shared" si="389"/>
        <v>1</v>
      </c>
      <c r="U43" s="42"/>
      <c r="V43" s="43"/>
      <c r="W43" s="14"/>
      <c r="X43" s="44"/>
      <c r="Y43" s="44"/>
      <c r="Z43" s="47"/>
      <c r="AA43" s="48"/>
      <c r="AB43" s="42"/>
      <c r="AC43" s="98">
        <f t="shared" ref="AC43:AF43" si="467">C43</f>
        <v>46194</v>
      </c>
      <c r="AD43" s="98" t="str">
        <f t="shared" si="467"/>
        <v>Ecuador</v>
      </c>
      <c r="AE43" s="98" t="str">
        <f t="shared" si="467"/>
        <v>-</v>
      </c>
      <c r="AF43" s="98" t="str">
        <f t="shared" si="467"/>
        <v>Curaçao</v>
      </c>
      <c r="AG43" s="90">
        <f t="shared" si="391"/>
        <v>4</v>
      </c>
      <c r="AH43" s="85" t="str">
        <f t="shared" si="392"/>
        <v>-</v>
      </c>
      <c r="AI43" s="90">
        <f t="shared" si="393"/>
        <v>3</v>
      </c>
      <c r="AJ43" s="85">
        <f t="shared" si="394"/>
        <v>1</v>
      </c>
      <c r="AK43" s="91"/>
      <c r="AL43" s="49">
        <f t="shared" si="395"/>
        <v>1</v>
      </c>
      <c r="AM43" s="49">
        <f t="shared" si="396"/>
        <v>0</v>
      </c>
      <c r="AN43" s="49">
        <f t="shared" si="397"/>
        <v>0</v>
      </c>
      <c r="AO43" s="49">
        <f t="shared" si="398"/>
        <v>0</v>
      </c>
      <c r="AP43" s="49">
        <f t="shared" si="399"/>
        <v>0</v>
      </c>
      <c r="AQ43" s="49">
        <f t="shared" si="400"/>
        <v>1</v>
      </c>
      <c r="AR43" s="49">
        <f t="shared" si="401"/>
        <v>0</v>
      </c>
      <c r="AS43" s="49">
        <f t="shared" si="402"/>
        <v>0</v>
      </c>
      <c r="AT43" s="49">
        <f t="shared" si="403"/>
        <v>0</v>
      </c>
      <c r="AU43" s="49">
        <f t="shared" si="404"/>
        <v>0</v>
      </c>
      <c r="AV43" s="49">
        <f t="shared" si="405"/>
        <v>0</v>
      </c>
      <c r="AW43" s="49">
        <f t="shared" si="406"/>
        <v>0</v>
      </c>
      <c r="AX43" s="49">
        <f t="shared" si="407"/>
        <v>0</v>
      </c>
      <c r="AY43" s="49">
        <f t="shared" si="408"/>
        <v>0</v>
      </c>
      <c r="AZ43" s="49">
        <f t="shared" si="409"/>
        <v>0</v>
      </c>
      <c r="BA43" s="49">
        <f t="shared" si="410"/>
        <v>0</v>
      </c>
      <c r="BB43" s="49">
        <f t="shared" si="411"/>
        <v>0</v>
      </c>
      <c r="BC43" s="49">
        <f t="shared" si="412"/>
        <v>0</v>
      </c>
      <c r="BD43" s="49">
        <f t="shared" si="413"/>
        <v>0</v>
      </c>
      <c r="BE43" s="49">
        <f t="shared" si="414"/>
        <v>0</v>
      </c>
      <c r="BF43" s="49">
        <f t="shared" si="415"/>
        <v>0</v>
      </c>
      <c r="BG43" s="49">
        <f t="shared" si="416"/>
        <v>0</v>
      </c>
      <c r="BH43" s="49">
        <f t="shared" si="417"/>
        <v>0</v>
      </c>
      <c r="BI43" s="49">
        <f t="shared" si="418"/>
        <v>0</v>
      </c>
      <c r="BJ43" s="49">
        <f t="shared" si="419"/>
        <v>0</v>
      </c>
      <c r="BK43" s="49">
        <f t="shared" si="420"/>
        <v>0</v>
      </c>
      <c r="BL43" s="49">
        <f t="shared" si="421"/>
        <v>0</v>
      </c>
      <c r="BM43" s="49">
        <f t="shared" si="422"/>
        <v>0</v>
      </c>
      <c r="BN43" s="49">
        <f t="shared" si="423"/>
        <v>0</v>
      </c>
      <c r="BO43" s="49">
        <f t="shared" si="424"/>
        <v>0</v>
      </c>
      <c r="BP43" s="14"/>
      <c r="BQ43" s="14"/>
      <c r="BR43" s="115" t="s">
        <v>184</v>
      </c>
      <c r="BS43" s="49">
        <f t="shared" si="425"/>
        <v>1</v>
      </c>
      <c r="BT43" s="49">
        <f t="shared" si="426"/>
        <v>2</v>
      </c>
      <c r="BU43" s="49">
        <f t="shared" si="427"/>
        <v>0</v>
      </c>
      <c r="BV43" s="49">
        <f t="shared" si="428"/>
        <v>7</v>
      </c>
      <c r="BW43" s="49">
        <f t="shared" si="429"/>
        <v>6</v>
      </c>
      <c r="BX43" s="49">
        <f t="shared" si="430"/>
        <v>1</v>
      </c>
      <c r="BY43" s="49">
        <f t="shared" si="431"/>
        <v>5</v>
      </c>
      <c r="BZ43" s="116" t="s">
        <v>148</v>
      </c>
      <c r="CA43" s="99">
        <f>RANK(BY43,BY40:BY43)</f>
        <v>2</v>
      </c>
      <c r="CB43" s="49">
        <f>SUMPRODUCT((BY40:BY43=BY43)*(BX40:BX43&gt;BX43))</f>
        <v>0</v>
      </c>
      <c r="CC43" s="14"/>
      <c r="CD43" s="115">
        <f t="shared" si="432"/>
        <v>0</v>
      </c>
      <c r="CE43" s="49">
        <f t="shared" si="433"/>
        <v>0</v>
      </c>
      <c r="CF43" s="49">
        <f t="shared" si="434"/>
        <v>0</v>
      </c>
      <c r="CG43" s="49">
        <f t="shared" si="435"/>
        <v>0</v>
      </c>
      <c r="CH43" s="49">
        <f t="shared" si="436"/>
        <v>0</v>
      </c>
      <c r="CI43" s="49" t="str">
        <f t="shared" si="437"/>
        <v>E</v>
      </c>
      <c r="CJ43" s="49">
        <f>IF(CD43&gt;0,RANK(CH43,CH40:CH43),)</f>
        <v>0</v>
      </c>
      <c r="CK43" s="49">
        <f>IF(AND(CD43&gt;0,COUNTIF(CJ40:CJ43,CJ43)&gt;1),SUMIFS($AG$4:$AG$108,$AD$4:$AD$108,$BR43,$K$4:$K$108,1)+SUMIFS($AI$4:$AI$108,$AF$4:$AF$108,$BR43,$K$4:$K$108,1)-SUMIFS($AI$4:$AI$108,$AD$4:$AD$108,$BR43,$K$4:$K$108,1)-SUMIFS($AG$4:$AG$108,$AF$4:$AF$108,$BR43,$K$4:$K$108,1),)</f>
        <v>0</v>
      </c>
      <c r="CL43" s="49">
        <f>IF(AND(CD43&gt;0,COUNTIF(CJ40:CJ43,CJ43)&gt;1),CJ43+RANK(CK43,CK40:CK43)-1,CJ43)</f>
        <v>0</v>
      </c>
      <c r="CM43" s="49">
        <f>IF(AND(CD43&gt;0,COUNTIF(CL40:CL43,CL43)&gt;1),SUMIFS($AG$4:$AG$108,$AD$4:$AD$108,$BR43,$K$4:$K$108,1)+SUMIFS($AI$4:$AI$108,$AF$4:$AF$108,$BR43,$K$4:$K$108,1),)</f>
        <v>0</v>
      </c>
      <c r="CN43" s="49">
        <f>IF(AND(CD43&gt;0,COUNTIF(CL40:CL43,CL43)&gt;1),CL43+RANK(CM43,CM40:CM43)-1,CL43)</f>
        <v>0</v>
      </c>
      <c r="CO43" s="49" t="str">
        <f t="shared" si="438"/>
        <v/>
      </c>
      <c r="CP43" s="49" t="str">
        <f>IF(OR(CO43="",COUNTIF(CO40:CO43,CO43)=1),"",$BX43)</f>
        <v/>
      </c>
      <c r="CQ43" s="49" t="str">
        <f>IF(CO43="","",IF(COUNTIF(CO40:CO43,CO43)=1,CO43,CO43+RANK(CP43,CP40:CP43,0)-1))</f>
        <v/>
      </c>
      <c r="CR43" s="49" t="str">
        <f>IF(OR(CQ43="",COUNTIF(CQ40:CQ43,CQ43)=1),"",$BV43)</f>
        <v/>
      </c>
      <c r="CS43" s="49" t="str">
        <f>IF(CO43="","",IF(COUNTIF(CQ40:CQ43,CQ43)=1,CQ43,CQ43+RANK(CR43,CR40:CR43,0)-1))</f>
        <v/>
      </c>
      <c r="CT43" s="49" t="str">
        <f>IF(OR(CS43="",COUNTIF(CS40:CS43,CS43)=1),"",$BS43)</f>
        <v/>
      </c>
      <c r="CU43" s="49" t="str">
        <f>IF(CO43="","",IF(COUNTIF(CS40:CS43,CS43)=1,CS43,CS43+RANK(CT43,CT40:CT43,0)-1))</f>
        <v/>
      </c>
      <c r="CV43" s="49">
        <f>IF(CD43&gt;0,BK38+RANK(CU43,CU40:CU43,1),)</f>
        <v>0</v>
      </c>
      <c r="CW43" s="14"/>
      <c r="CX43" s="115" t="str">
        <f t="shared" si="439"/>
        <v>Ecuador</v>
      </c>
      <c r="CY43" s="49">
        <f t="shared" si="440"/>
        <v>0</v>
      </c>
      <c r="CZ43" s="49">
        <f t="shared" si="441"/>
        <v>0</v>
      </c>
      <c r="DA43" s="49">
        <f t="shared" si="442"/>
        <v>0</v>
      </c>
      <c r="DB43" s="49">
        <f t="shared" si="443"/>
        <v>0</v>
      </c>
      <c r="DC43" s="49" t="str">
        <f t="shared" si="444"/>
        <v>E</v>
      </c>
      <c r="DD43" s="49">
        <f>IF(CX43&gt;0,RANK(DB43,DB40:DB43)+CE38,)</f>
        <v>2</v>
      </c>
      <c r="DE43" s="49">
        <f>IF(AND(CX43&gt;0,COUNTIF(DD40:DD43,DD43)&gt;1),SUMIFS($AG$4:$AG$108,$AD$4:$AD$108,$BR43,$K$4:$K$108,2)+SUMIFS($AI$4:$AI$108,$AF$4:$AF108,$BR43,$K$4:$K$108,2)-SUMIFS($AI$4:$AI$108,$AD$4:$AD$108,$BR43,$K$4:$K$108,2)-SUMIFS($AG$4:$AG$108,$AF$4:$AF$108,$BR43,$K$4:$K$108,2),)</f>
        <v>0</v>
      </c>
      <c r="DF43" s="49">
        <f>IF(AND(CX43&gt;0,COUNTIF(DD40:DD43,DD43)&gt;1),DD43+RANK(DE43,DE40:DE43)-1,DD43)</f>
        <v>2</v>
      </c>
      <c r="DG43" s="49">
        <f>IF(AND(CX43&gt;0,COUNTIF(DF40:DF43,DF43)&gt;1),SUMIFS($AG$4:$AG$108,$AD$4:$AD$108,$BR43,$K$4:$K$108,2)+SUMIFS($AI$4:$AI$108,$AF$4:$AF$108,$BR43,$K$4:$K$108,2),)</f>
        <v>0</v>
      </c>
      <c r="DH43" s="49">
        <f>IF(AND(CX43&gt;0,COUNTIF(DF40:DF43,DF43)&gt;1),DF43+RANK(DG43,DG40:DG43)-1,DF43)</f>
        <v>2</v>
      </c>
      <c r="DI43" s="49">
        <f t="shared" si="445"/>
        <v>2</v>
      </c>
      <c r="DJ43" s="49" t="str">
        <f>IF(OR(DI43="",COUNTIF(DI40:DI43,DI43)=1),"",$BX43)</f>
        <v/>
      </c>
      <c r="DK43" s="49">
        <f>IF(DI43="","",IF(COUNTIF(DI40:DI43,DI43)=1,DI43,DI43+RANK(DJ43,DJ40:DJ43,0)-1))</f>
        <v>2</v>
      </c>
      <c r="DL43" s="49" t="str">
        <f>IF(OR(DK43="",COUNTIF(DK40:DK43,DK43)=1),"",$BV43)</f>
        <v/>
      </c>
      <c r="DM43" s="49">
        <f>IF(DI43="","",IF(COUNTIF(DK40:DK43,DK43)=1,DK43,DK43+RANK(DL43,DL40:DL43,0)-1))</f>
        <v>2</v>
      </c>
      <c r="DN43" s="49" t="str">
        <f>IF(OR(DM43="",COUNTIF(DM40:DM43,DM43)=1),"",$BS43)</f>
        <v/>
      </c>
      <c r="DO43" s="49">
        <f>IF(DI43="","",IF(COUNTIF(DM40:DM43,DM43)=1,DM43,DM43+RANK(DN43,DN40:DN43,0)-1))</f>
        <v>2</v>
      </c>
      <c r="DP43" s="49">
        <f>IF(CX43&gt;0,CE38+RANK(DO43,DO40:DO43,1),)</f>
        <v>2</v>
      </c>
      <c r="DQ43" s="14"/>
      <c r="DR43" s="116">
        <f t="shared" si="446"/>
        <v>0</v>
      </c>
      <c r="DS43" s="49">
        <f t="shared" si="447"/>
        <v>0</v>
      </c>
      <c r="DT43" s="49">
        <f t="shared" si="448"/>
        <v>0</v>
      </c>
      <c r="DU43" s="49">
        <f t="shared" si="449"/>
        <v>0</v>
      </c>
      <c r="DV43" s="49">
        <f t="shared" si="450"/>
        <v>0</v>
      </c>
      <c r="DW43" s="49" t="str">
        <f t="shared" si="451"/>
        <v>E</v>
      </c>
      <c r="DX43" s="49">
        <f>IF(DR43&gt;0,RANK(DV43,DV40:DV43)+CE38+CY38,)</f>
        <v>0</v>
      </c>
      <c r="DY43" s="49">
        <f>IF(AND(DR43&gt;0,COUNTIF(DX40:DX43,DX43)&gt;1),SUMIFS($AG$4:$AG$108,$AD$4:$AD$108,$BR43,$K$4:$K$108,3)+SUMIFS($AI$4:$AI$108,$AF$4:$AF$108,$BR43,$K$4:$K$108,3)-SUMIFS($AI$4:$AI$108,$AD$4:$AD$108,$BR43,$K$4:$K$108,3)-SUMIFS($AG$4:$AG$108,$AF$4:$AF$108,$BR43,$K$4:$K$108,3),)</f>
        <v>0</v>
      </c>
      <c r="DZ43" s="49">
        <f>IF(AND(DR43&gt;0,COUNTIF(DX40:DX43,DX43)&gt;1),DX43+RANK(DY43,DY40:DY43)-1,DX43)</f>
        <v>0</v>
      </c>
      <c r="EA43" s="49">
        <f>IF(AND(DR43&gt;0,COUNTIF(DZ40:DZ43,DZ43)&gt;1),SUMIFS($AG$4:$AG$108,$AD$4:$AD$108,$BR43,$K$4:$K$108,3)+SUMIFS($AI$4:$AI$108,$AF$4:$AF$108,$BR43,$K$4:$K$108,3),)</f>
        <v>0</v>
      </c>
      <c r="EB43" s="49">
        <f>IF(AND(DR43&gt;0,COUNTIF(DZ40:DZ43,DZ43)&gt;1),DZ43+RANK(EA43,EA40:EA43)-1,DZ43)</f>
        <v>0</v>
      </c>
      <c r="EC43" s="49" t="str">
        <f t="shared" si="452"/>
        <v/>
      </c>
      <c r="ED43" s="49" t="str">
        <f>IF(OR(EC43="",COUNTIF(EC40:EC43,EC43)=1),"",$BX43)</f>
        <v/>
      </c>
      <c r="EE43" s="49" t="str">
        <f>IF(EC43="","",IF(COUNTIF(EC40:EC43,EC43)=1,EC43,EC43+RANK(ED43,ED40:ED43,0)-1))</f>
        <v/>
      </c>
      <c r="EF43" s="49" t="str">
        <f>IF(OR(EE43="",COUNTIF(EE40:EE43,EE43)=1),"",$BV43)</f>
        <v/>
      </c>
      <c r="EG43" s="49" t="str">
        <f>IF(EC43="","",IF(COUNTIF(EE40:EE43,EE43)=1,EE43,EE43+RANK(EF43,EF40:EF43,0)-1))</f>
        <v/>
      </c>
      <c r="EH43" s="49" t="str">
        <f>IF(OR(EG43="",COUNTIF(EG40:EG43,EG43)=1),"",$BS43)</f>
        <v/>
      </c>
      <c r="EI43" s="49" t="str">
        <f>IF(EC43="","",IF(COUNTIF(EG40:EG43,EG43)=1,EG43,EG43+RANK(EH43,EH40:EH43,0)-1))</f>
        <v/>
      </c>
      <c r="EJ43" s="49">
        <f>IF(DR43&gt;0,CE38+CY38+RANK(EI43,EI40:EI43,1),)</f>
        <v>0</v>
      </c>
      <c r="EK43" s="14"/>
      <c r="EL43" s="49">
        <f t="shared" si="453"/>
        <v>0</v>
      </c>
      <c r="EM43" s="49">
        <f t="shared" si="454"/>
        <v>0</v>
      </c>
      <c r="EN43" s="49">
        <f t="shared" si="455"/>
        <v>0</v>
      </c>
      <c r="EO43" s="49">
        <f t="shared" si="456"/>
        <v>0</v>
      </c>
      <c r="EP43" s="49">
        <f t="shared" si="457"/>
        <v>0</v>
      </c>
      <c r="EQ43" s="49" t="str">
        <f t="shared" si="458"/>
        <v>E</v>
      </c>
      <c r="ER43" s="49">
        <f>IF(EL43&gt;0,RANK(EP43,EP40:EP43)+CE38+CY38+DS38,)</f>
        <v>0</v>
      </c>
      <c r="ES43" s="49">
        <f>IF(AND(EL43&gt;0,COUNTIF(ER40:ER43,ER43)&gt;1),SUMIFS($AG$4:$AG$108,$AD$4:$AD$108,$BR43,$K$4:$K$108,4)+SUMIFS($AI$4:$AI$108,$AF$4:$AF$108,$BR43,$K$4:$K$108,4)-SUMIFS($AI$4:$AI$108,$AD$4:$AD$108,$BR43,$K$4:$K$108,4)-SUMIFS($AG$4:$AG$108,$AF$4:$AF$108,$BR43,$K$4:$K$108,4),)</f>
        <v>0</v>
      </c>
      <c r="ET43" s="49">
        <f>IF(AND(EL43&gt;0,COUNTIF(ER40:ER43,ER43)&gt;1),ER43+RANK(ES43,ES40:ES43)-1,ER43)</f>
        <v>0</v>
      </c>
      <c r="EU43" s="49">
        <f t="shared" si="459"/>
        <v>0</v>
      </c>
      <c r="EV43" s="49">
        <f>IF(AND(EL43&gt;0,COUNTIF(ET40:ET43,ET43)&gt;1),ET43+RANK(EU43,EU40:EU43)-1,ET43)</f>
        <v>0</v>
      </c>
      <c r="EW43" s="49" t="str">
        <f t="shared" si="460"/>
        <v/>
      </c>
      <c r="EX43" s="49" t="str">
        <f>IF(OR(EW43="",COUNTIF(EW40:EW43,EW43)=1),"",$BX43)</f>
        <v/>
      </c>
      <c r="EY43" s="49" t="str">
        <f>IF(EW43="","",IF(COUNTIF(EW40:EW43,EW43)=1,EW43,EW43+RANK(EX43,EX40:EX43,0)-1))</f>
        <v/>
      </c>
      <c r="EZ43" s="49" t="str">
        <f>IF(OR(EY43="",COUNTIF(EY40:EY43,EY43)=1),"",$BV43)</f>
        <v/>
      </c>
      <c r="FA43" s="49" t="str">
        <f>IF(EW43="","",IF(COUNTIF(EY40:EY43,EY43)=1,EY43,EY43+RANK(EZ43,EZ40:EZ43,0)-1))</f>
        <v/>
      </c>
      <c r="FB43" s="49" t="str">
        <f>IF(OR(FA43="",COUNTIF(FA40:FA43,FA43)=1),"",$BS43)</f>
        <v/>
      </c>
      <c r="FC43" s="49" t="str">
        <f>IF(EW43="","",IF(COUNTIF(FA40:FA43,FA43)=1,FA43,FA43+RANK(FB43,FB40:FB43,0)-1))</f>
        <v/>
      </c>
      <c r="FD43" s="49">
        <f>IF(EL43&gt;0,CE38+CY38+DS38+RANK(FC43,FC40:FC43,1),)</f>
        <v>0</v>
      </c>
      <c r="FE43" s="14"/>
      <c r="FF43" s="49">
        <f>IFERROR(VLOOKUP(FH43,CD39:CV43,19,FALSE),IFERROR(VLOOKUP(FH43,CX39:DP43,19,FALSE),IFERROR(VLOOKUP(FH43,DR39:EJ43,19,FALSE),VLOOKUP(FH43,EL39:FD43,19,FALSE))))</f>
        <v>2</v>
      </c>
      <c r="FG43" s="49">
        <f>RANK(FF43,FF40:FF43,1)+COUNTIF(FF40:FF43,FF43)-1</f>
        <v>2</v>
      </c>
      <c r="FH43" s="14" t="str">
        <f t="shared" si="461"/>
        <v>Ecuador</v>
      </c>
      <c r="FI43" s="42"/>
      <c r="FJ43" s="42"/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4">
        <v>41</v>
      </c>
      <c r="FY43" s="44" t="str">
        <f t="shared" si="79"/>
        <v>CGEDHFLK</v>
      </c>
      <c r="FZ43" s="44" t="s">
        <v>163</v>
      </c>
      <c r="GA43" s="44" t="s">
        <v>149</v>
      </c>
      <c r="GB43" s="44" t="s">
        <v>148</v>
      </c>
      <c r="GC43" s="44" t="s">
        <v>147</v>
      </c>
      <c r="GD43" s="44" t="s">
        <v>160</v>
      </c>
      <c r="GE43" s="44" t="s">
        <v>109</v>
      </c>
      <c r="GF43" s="44" t="s">
        <v>152</v>
      </c>
      <c r="GG43" s="44" t="s">
        <v>151</v>
      </c>
      <c r="GH43" s="100" t="str">
        <f t="shared" ref="GH43:GO43" si="468">VLOOKUP(FZ43,$FK$3:$FL$15,2,FALSE)</f>
        <v>Marocko</v>
      </c>
      <c r="GI43" s="100" t="str">
        <f t="shared" si="468"/>
        <v>Iran</v>
      </c>
      <c r="GJ43" s="100" t="str">
        <f t="shared" si="468"/>
        <v>Elfenbenskusten</v>
      </c>
      <c r="GK43" s="100" t="str">
        <f t="shared" si="468"/>
        <v>USA</v>
      </c>
      <c r="GL43" s="100" t="str">
        <f t="shared" si="468"/>
        <v>Uruguay</v>
      </c>
      <c r="GM43" s="100" t="str">
        <f t="shared" si="468"/>
        <v>Sverige</v>
      </c>
      <c r="GN43" s="100" t="str">
        <f t="shared" si="468"/>
        <v>England</v>
      </c>
      <c r="GO43" s="100" t="str">
        <f t="shared" si="468"/>
        <v>Portugal</v>
      </c>
      <c r="GP43" s="42" t="str">
        <f t="shared" si="81"/>
        <v/>
      </c>
      <c r="GQ43" s="42"/>
      <c r="GR43" s="42"/>
      <c r="GS43" s="42"/>
      <c r="GT43" s="42"/>
      <c r="GU43" s="42"/>
      <c r="GV43" s="44"/>
      <c r="GW43" s="42"/>
      <c r="GX43" s="85">
        <v>40</v>
      </c>
      <c r="GY43" s="96"/>
      <c r="GZ43" s="96"/>
      <c r="HA43" s="85"/>
      <c r="HB43" s="42"/>
      <c r="HC43" s="42"/>
      <c r="HD43" s="42"/>
      <c r="HE43" s="42"/>
    </row>
    <row r="44" spans="1:213" ht="14.25" customHeight="1" x14ac:dyDescent="0.35">
      <c r="A44" s="42"/>
      <c r="B44" s="85">
        <v>55</v>
      </c>
      <c r="C44" s="86">
        <v>46198</v>
      </c>
      <c r="D44" s="87" t="s">
        <v>182</v>
      </c>
      <c r="E44" s="88" t="s">
        <v>157</v>
      </c>
      <c r="F44" s="89" t="s">
        <v>183</v>
      </c>
      <c r="G44" s="90">
        <v>2</v>
      </c>
      <c r="H44" s="85" t="s">
        <v>157</v>
      </c>
      <c r="I44" s="90">
        <v>2</v>
      </c>
      <c r="J44" s="85" t="str">
        <f t="shared" si="381"/>
        <v>X</v>
      </c>
      <c r="K44" s="49" t="str">
        <f t="shared" si="382"/>
        <v>-</v>
      </c>
      <c r="L44" s="44"/>
      <c r="M44" s="102" t="str">
        <f>IF(COUNTBLANK(G40:G45)+COUNTBLANK(I40:I45)=0,"Resultat OK","Fyll i resultat")</f>
        <v>Resultat OK</v>
      </c>
      <c r="N44" s="102"/>
      <c r="O44" s="102"/>
      <c r="P44" s="102"/>
      <c r="Q44" s="102"/>
      <c r="R44" s="102"/>
      <c r="S44" s="102"/>
      <c r="T44" s="44"/>
      <c r="U44" s="42"/>
      <c r="V44" s="43"/>
      <c r="W44" s="44"/>
      <c r="X44" s="44"/>
      <c r="Y44" s="44"/>
      <c r="Z44" s="47"/>
      <c r="AA44" s="48"/>
      <c r="AB44" s="42"/>
      <c r="AC44" s="98">
        <f t="shared" ref="AC44:AF44" si="469">C44</f>
        <v>46198</v>
      </c>
      <c r="AD44" s="98" t="str">
        <f t="shared" si="469"/>
        <v>Curaçao</v>
      </c>
      <c r="AE44" s="98" t="str">
        <f t="shared" si="469"/>
        <v>-</v>
      </c>
      <c r="AF44" s="98" t="str">
        <f t="shared" si="469"/>
        <v>Elfenbenskusten</v>
      </c>
      <c r="AG44" s="90">
        <f t="shared" si="391"/>
        <v>2</v>
      </c>
      <c r="AH44" s="85" t="str">
        <f t="shared" si="392"/>
        <v>-</v>
      </c>
      <c r="AI44" s="90">
        <f t="shared" si="393"/>
        <v>2</v>
      </c>
      <c r="AJ44" s="85" t="str">
        <f t="shared" si="394"/>
        <v>X</v>
      </c>
      <c r="AK44" s="91"/>
      <c r="AL44" s="49">
        <f t="shared" si="395"/>
        <v>0</v>
      </c>
      <c r="AM44" s="49">
        <f t="shared" si="396"/>
        <v>0</v>
      </c>
      <c r="AN44" s="49">
        <f t="shared" si="397"/>
        <v>1</v>
      </c>
      <c r="AO44" s="49">
        <f t="shared" si="398"/>
        <v>1</v>
      </c>
      <c r="AP44" s="49">
        <f t="shared" si="399"/>
        <v>0</v>
      </c>
      <c r="AQ44" s="49">
        <f t="shared" si="400"/>
        <v>0</v>
      </c>
      <c r="AR44" s="49">
        <f t="shared" si="401"/>
        <v>0</v>
      </c>
      <c r="AS44" s="49">
        <f t="shared" si="402"/>
        <v>0</v>
      </c>
      <c r="AT44" s="49">
        <f t="shared" si="403"/>
        <v>0</v>
      </c>
      <c r="AU44" s="49">
        <f t="shared" si="404"/>
        <v>0</v>
      </c>
      <c r="AV44" s="49">
        <f t="shared" si="405"/>
        <v>0</v>
      </c>
      <c r="AW44" s="49">
        <f t="shared" si="406"/>
        <v>0</v>
      </c>
      <c r="AX44" s="49">
        <f t="shared" si="407"/>
        <v>0</v>
      </c>
      <c r="AY44" s="49">
        <f t="shared" si="408"/>
        <v>0</v>
      </c>
      <c r="AZ44" s="49">
        <f t="shared" si="409"/>
        <v>0</v>
      </c>
      <c r="BA44" s="49">
        <f t="shared" si="410"/>
        <v>0</v>
      </c>
      <c r="BB44" s="49">
        <f t="shared" si="411"/>
        <v>0</v>
      </c>
      <c r="BC44" s="49">
        <f t="shared" si="412"/>
        <v>0</v>
      </c>
      <c r="BD44" s="49">
        <f t="shared" si="413"/>
        <v>0</v>
      </c>
      <c r="BE44" s="49">
        <f t="shared" si="414"/>
        <v>0</v>
      </c>
      <c r="BF44" s="49">
        <f t="shared" si="415"/>
        <v>0</v>
      </c>
      <c r="BG44" s="49">
        <f t="shared" si="416"/>
        <v>0</v>
      </c>
      <c r="BH44" s="49">
        <f t="shared" si="417"/>
        <v>0</v>
      </c>
      <c r="BI44" s="49">
        <f t="shared" si="418"/>
        <v>0</v>
      </c>
      <c r="BJ44" s="49">
        <f t="shared" si="419"/>
        <v>0</v>
      </c>
      <c r="BK44" s="49">
        <f t="shared" si="420"/>
        <v>0</v>
      </c>
      <c r="BL44" s="49">
        <f t="shared" si="421"/>
        <v>0</v>
      </c>
      <c r="BM44" s="49">
        <f t="shared" si="422"/>
        <v>0</v>
      </c>
      <c r="BN44" s="49">
        <f t="shared" si="423"/>
        <v>0</v>
      </c>
      <c r="BO44" s="49">
        <f t="shared" si="424"/>
        <v>0</v>
      </c>
      <c r="BP44" s="14"/>
      <c r="BQ44" s="14"/>
      <c r="BR44" s="14"/>
      <c r="BS44" s="49"/>
      <c r="BT44" s="49"/>
      <c r="BU44" s="49"/>
      <c r="BV44" s="49"/>
      <c r="BW44" s="49"/>
      <c r="BX44" s="49"/>
      <c r="BY44" s="49"/>
      <c r="BZ44" s="14"/>
      <c r="CA44" s="49"/>
      <c r="CB44" s="49"/>
      <c r="CC44" s="14"/>
      <c r="CD44" s="14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14"/>
      <c r="CX44" s="14"/>
      <c r="CY44" s="49"/>
      <c r="CZ44" s="49"/>
      <c r="DA44" s="49"/>
      <c r="DB44" s="49"/>
      <c r="DC44" s="49"/>
      <c r="DD44" s="49"/>
      <c r="DE44" s="49"/>
      <c r="DF44" s="49"/>
      <c r="DG44" s="49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14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14"/>
      <c r="FF44" s="49"/>
      <c r="FG44" s="49"/>
      <c r="FH44" s="14"/>
      <c r="FI44" s="42"/>
      <c r="FJ44" s="42"/>
      <c r="FK44" s="42"/>
      <c r="FL44" s="42"/>
      <c r="FM44" s="42"/>
      <c r="FN44" s="42"/>
      <c r="FO44" s="42"/>
      <c r="FP44" s="42"/>
      <c r="FQ44" s="42"/>
      <c r="FR44" s="42"/>
      <c r="FS44" s="42"/>
      <c r="FT44" s="42"/>
      <c r="FU44" s="42"/>
      <c r="FV44" s="42"/>
      <c r="FW44" s="42"/>
      <c r="FX44" s="44">
        <v>42</v>
      </c>
      <c r="FY44" s="44" t="str">
        <f t="shared" si="79"/>
        <v>CGJDHFLE</v>
      </c>
      <c r="FZ44" s="44" t="s">
        <v>163</v>
      </c>
      <c r="GA44" s="44" t="s">
        <v>149</v>
      </c>
      <c r="GB44" s="44" t="s">
        <v>159</v>
      </c>
      <c r="GC44" s="44" t="s">
        <v>147</v>
      </c>
      <c r="GD44" s="44" t="s">
        <v>160</v>
      </c>
      <c r="GE44" s="44" t="s">
        <v>109</v>
      </c>
      <c r="GF44" s="44" t="s">
        <v>152</v>
      </c>
      <c r="GG44" s="44" t="s">
        <v>148</v>
      </c>
      <c r="GH44" s="100" t="str">
        <f t="shared" ref="GH44:GO44" si="470">VLOOKUP(FZ44,$FK$3:$FL$15,2,FALSE)</f>
        <v>Marocko</v>
      </c>
      <c r="GI44" s="100" t="str">
        <f t="shared" si="470"/>
        <v>Iran</v>
      </c>
      <c r="GJ44" s="100" t="str">
        <f t="shared" si="470"/>
        <v>Argentina</v>
      </c>
      <c r="GK44" s="100" t="str">
        <f t="shared" si="470"/>
        <v>USA</v>
      </c>
      <c r="GL44" s="100" t="str">
        <f t="shared" si="470"/>
        <v>Uruguay</v>
      </c>
      <c r="GM44" s="100" t="str">
        <f t="shared" si="470"/>
        <v>Sverige</v>
      </c>
      <c r="GN44" s="100" t="str">
        <f t="shared" si="470"/>
        <v>England</v>
      </c>
      <c r="GO44" s="100" t="str">
        <f t="shared" si="470"/>
        <v>Elfenbenskusten</v>
      </c>
      <c r="GP44" s="42" t="str">
        <f t="shared" si="81"/>
        <v/>
      </c>
      <c r="GQ44" s="42"/>
      <c r="GR44" s="42"/>
      <c r="GS44" s="42"/>
      <c r="GT44" s="42"/>
      <c r="GU44" s="42"/>
      <c r="GV44" s="44"/>
      <c r="GW44" s="42"/>
      <c r="GX44" s="85">
        <v>41</v>
      </c>
      <c r="GY44" s="96"/>
      <c r="GZ44" s="96"/>
      <c r="HA44" s="85"/>
      <c r="HB44" s="42"/>
      <c r="HC44" s="42"/>
      <c r="HD44" s="42"/>
      <c r="HE44" s="42"/>
    </row>
    <row r="45" spans="1:213" ht="14.25" customHeight="1" x14ac:dyDescent="0.35">
      <c r="A45" s="42"/>
      <c r="B45" s="85">
        <v>56</v>
      </c>
      <c r="C45" s="86">
        <v>46198</v>
      </c>
      <c r="D45" s="87" t="s">
        <v>184</v>
      </c>
      <c r="E45" s="88" t="s">
        <v>157</v>
      </c>
      <c r="F45" s="89" t="s">
        <v>181</v>
      </c>
      <c r="G45" s="90">
        <v>2</v>
      </c>
      <c r="H45" s="85" t="s">
        <v>157</v>
      </c>
      <c r="I45" s="90">
        <v>2</v>
      </c>
      <c r="J45" s="85" t="str">
        <f t="shared" si="381"/>
        <v>X</v>
      </c>
      <c r="K45" s="49" t="str">
        <f t="shared" si="382"/>
        <v>-</v>
      </c>
      <c r="L45" s="44"/>
      <c r="M45" s="42"/>
      <c r="N45" s="42"/>
      <c r="O45" s="42"/>
      <c r="P45" s="42"/>
      <c r="Q45" s="42"/>
      <c r="R45" s="42"/>
      <c r="S45" s="42"/>
      <c r="T45" s="44"/>
      <c r="U45" s="42"/>
      <c r="V45" s="44"/>
      <c r="W45" s="44"/>
      <c r="X45" s="44"/>
      <c r="Y45" s="44"/>
      <c r="Z45" s="47"/>
      <c r="AA45" s="48"/>
      <c r="AB45" s="42"/>
      <c r="AC45" s="98">
        <f t="shared" ref="AC45:AF45" si="471">C45</f>
        <v>46198</v>
      </c>
      <c r="AD45" s="98" t="str">
        <f t="shared" si="471"/>
        <v>Ecuador</v>
      </c>
      <c r="AE45" s="98" t="str">
        <f t="shared" si="471"/>
        <v>-</v>
      </c>
      <c r="AF45" s="98" t="str">
        <f t="shared" si="471"/>
        <v>Tyskland</v>
      </c>
      <c r="AG45" s="90">
        <f t="shared" si="391"/>
        <v>2</v>
      </c>
      <c r="AH45" s="85" t="str">
        <f t="shared" si="392"/>
        <v>-</v>
      </c>
      <c r="AI45" s="90">
        <f t="shared" si="393"/>
        <v>2</v>
      </c>
      <c r="AJ45" s="85" t="str">
        <f t="shared" si="394"/>
        <v>X</v>
      </c>
      <c r="AK45" s="91"/>
      <c r="AL45" s="49">
        <f t="shared" si="395"/>
        <v>0</v>
      </c>
      <c r="AM45" s="49">
        <f t="shared" si="396"/>
        <v>0</v>
      </c>
      <c r="AN45" s="49">
        <f t="shared" si="397"/>
        <v>1</v>
      </c>
      <c r="AO45" s="49">
        <f t="shared" si="398"/>
        <v>1</v>
      </c>
      <c r="AP45" s="49">
        <f t="shared" si="399"/>
        <v>0</v>
      </c>
      <c r="AQ45" s="49">
        <f t="shared" si="400"/>
        <v>0</v>
      </c>
      <c r="AR45" s="49">
        <f t="shared" si="401"/>
        <v>0</v>
      </c>
      <c r="AS45" s="49">
        <f t="shared" si="402"/>
        <v>0</v>
      </c>
      <c r="AT45" s="49">
        <f t="shared" si="403"/>
        <v>0</v>
      </c>
      <c r="AU45" s="49">
        <f t="shared" si="404"/>
        <v>0</v>
      </c>
      <c r="AV45" s="49">
        <f t="shared" si="405"/>
        <v>0</v>
      </c>
      <c r="AW45" s="49">
        <f t="shared" si="406"/>
        <v>0</v>
      </c>
      <c r="AX45" s="49">
        <f t="shared" si="407"/>
        <v>0</v>
      </c>
      <c r="AY45" s="49">
        <f t="shared" si="408"/>
        <v>0</v>
      </c>
      <c r="AZ45" s="49">
        <f t="shared" si="409"/>
        <v>0</v>
      </c>
      <c r="BA45" s="49">
        <f t="shared" si="410"/>
        <v>0</v>
      </c>
      <c r="BB45" s="49">
        <f t="shared" si="411"/>
        <v>0</v>
      </c>
      <c r="BC45" s="49">
        <f t="shared" si="412"/>
        <v>0</v>
      </c>
      <c r="BD45" s="49">
        <f t="shared" si="413"/>
        <v>0</v>
      </c>
      <c r="BE45" s="49">
        <f t="shared" si="414"/>
        <v>0</v>
      </c>
      <c r="BF45" s="49">
        <f t="shared" si="415"/>
        <v>0</v>
      </c>
      <c r="BG45" s="49">
        <f t="shared" si="416"/>
        <v>0</v>
      </c>
      <c r="BH45" s="49">
        <f t="shared" si="417"/>
        <v>0</v>
      </c>
      <c r="BI45" s="49">
        <f t="shared" si="418"/>
        <v>0</v>
      </c>
      <c r="BJ45" s="49">
        <f t="shared" si="419"/>
        <v>0</v>
      </c>
      <c r="BK45" s="49">
        <f t="shared" si="420"/>
        <v>0</v>
      </c>
      <c r="BL45" s="49">
        <f t="shared" si="421"/>
        <v>0</v>
      </c>
      <c r="BM45" s="49">
        <f t="shared" si="422"/>
        <v>0</v>
      </c>
      <c r="BN45" s="49">
        <f t="shared" si="423"/>
        <v>0</v>
      </c>
      <c r="BO45" s="49">
        <f t="shared" si="424"/>
        <v>0</v>
      </c>
      <c r="BP45" s="14"/>
      <c r="BQ45" s="14"/>
      <c r="BR45" s="14"/>
      <c r="BS45" s="49"/>
      <c r="BT45" s="49"/>
      <c r="BU45" s="49"/>
      <c r="BV45" s="49"/>
      <c r="BW45" s="49"/>
      <c r="BX45" s="49"/>
      <c r="BY45" s="49"/>
      <c r="BZ45" s="14"/>
      <c r="CA45" s="49"/>
      <c r="CB45" s="49"/>
      <c r="CC45" s="14"/>
      <c r="CD45" s="14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14"/>
      <c r="CX45" s="14"/>
      <c r="CY45" s="49"/>
      <c r="CZ45" s="49"/>
      <c r="DA45" s="49"/>
      <c r="DB45" s="49"/>
      <c r="DC45" s="49"/>
      <c r="DD45" s="49"/>
      <c r="DE45" s="49"/>
      <c r="DF45" s="49"/>
      <c r="DG45" s="49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49"/>
      <c r="DS45" s="49"/>
      <c r="DT45" s="49"/>
      <c r="DU45" s="49"/>
      <c r="DV45" s="49"/>
      <c r="DW45" s="49"/>
      <c r="DX45" s="49"/>
      <c r="DY45" s="49"/>
      <c r="DZ45" s="49"/>
      <c r="EA45" s="49"/>
      <c r="EB45" s="49"/>
      <c r="EC45" s="49"/>
      <c r="ED45" s="49"/>
      <c r="EE45" s="49"/>
      <c r="EF45" s="49"/>
      <c r="EG45" s="49"/>
      <c r="EH45" s="49"/>
      <c r="EI45" s="49"/>
      <c r="EJ45" s="49"/>
      <c r="EK45" s="14"/>
      <c r="EL45" s="49"/>
      <c r="EM45" s="49"/>
      <c r="EN45" s="49"/>
      <c r="EO45" s="49"/>
      <c r="EP45" s="49"/>
      <c r="EQ45" s="49"/>
      <c r="ER45" s="49"/>
      <c r="ES45" s="49"/>
      <c r="ET45" s="49"/>
      <c r="EU45" s="49"/>
      <c r="EV45" s="49"/>
      <c r="EW45" s="49"/>
      <c r="EX45" s="49"/>
      <c r="EY45" s="49"/>
      <c r="EZ45" s="49"/>
      <c r="FA45" s="49"/>
      <c r="FB45" s="49"/>
      <c r="FC45" s="49"/>
      <c r="FD45" s="49"/>
      <c r="FE45" s="14"/>
      <c r="FF45" s="49"/>
      <c r="FG45" s="49"/>
      <c r="FH45" s="14"/>
      <c r="FI45" s="42"/>
      <c r="FJ45" s="42"/>
      <c r="FK45" s="42"/>
      <c r="FL45" s="42"/>
      <c r="FM45" s="42"/>
      <c r="FN45" s="42"/>
      <c r="FO45" s="42"/>
      <c r="FP45" s="42"/>
      <c r="FQ45" s="42"/>
      <c r="FR45" s="42"/>
      <c r="FS45" s="42"/>
      <c r="FT45" s="42"/>
      <c r="FU45" s="42"/>
      <c r="FV45" s="42"/>
      <c r="FW45" s="42"/>
      <c r="FX45" s="44">
        <v>43</v>
      </c>
      <c r="FY45" s="44" t="str">
        <f t="shared" si="79"/>
        <v>CGJDHFEK</v>
      </c>
      <c r="FZ45" s="44" t="s">
        <v>163</v>
      </c>
      <c r="GA45" s="44" t="s">
        <v>149</v>
      </c>
      <c r="GB45" s="44" t="s">
        <v>159</v>
      </c>
      <c r="GC45" s="44" t="s">
        <v>147</v>
      </c>
      <c r="GD45" s="44" t="s">
        <v>160</v>
      </c>
      <c r="GE45" s="44" t="s">
        <v>109</v>
      </c>
      <c r="GF45" s="44" t="s">
        <v>148</v>
      </c>
      <c r="GG45" s="44" t="s">
        <v>151</v>
      </c>
      <c r="GH45" s="100" t="str">
        <f t="shared" ref="GH45:GO45" si="472">VLOOKUP(FZ45,$FK$3:$FL$15,2,FALSE)</f>
        <v>Marocko</v>
      </c>
      <c r="GI45" s="100" t="str">
        <f t="shared" si="472"/>
        <v>Iran</v>
      </c>
      <c r="GJ45" s="100" t="str">
        <f t="shared" si="472"/>
        <v>Argentina</v>
      </c>
      <c r="GK45" s="100" t="str">
        <f t="shared" si="472"/>
        <v>USA</v>
      </c>
      <c r="GL45" s="100" t="str">
        <f t="shared" si="472"/>
        <v>Uruguay</v>
      </c>
      <c r="GM45" s="100" t="str">
        <f t="shared" si="472"/>
        <v>Sverige</v>
      </c>
      <c r="GN45" s="100" t="str">
        <f t="shared" si="472"/>
        <v>Elfenbenskusten</v>
      </c>
      <c r="GO45" s="100" t="str">
        <f t="shared" si="472"/>
        <v>Portugal</v>
      </c>
      <c r="GP45" s="42" t="str">
        <f t="shared" si="81"/>
        <v/>
      </c>
      <c r="GQ45" s="42"/>
      <c r="GR45" s="42"/>
      <c r="GS45" s="42"/>
      <c r="GT45" s="42"/>
      <c r="GU45" s="42"/>
      <c r="GV45" s="44"/>
      <c r="GW45" s="42"/>
      <c r="GX45" s="85">
        <v>42</v>
      </c>
      <c r="GY45" s="96"/>
      <c r="GZ45" s="96"/>
      <c r="HA45" s="85"/>
      <c r="HB45" s="42"/>
      <c r="HC45" s="42"/>
      <c r="HD45" s="42"/>
      <c r="HE45" s="42"/>
    </row>
    <row r="46" spans="1:213" ht="14.25" customHeight="1" x14ac:dyDescent="0.35">
      <c r="A46" s="42"/>
      <c r="B46" s="43"/>
      <c r="C46" s="71"/>
      <c r="D46" s="43"/>
      <c r="E46" s="44"/>
      <c r="F46" s="43"/>
      <c r="G46" s="44"/>
      <c r="H46" s="44"/>
      <c r="I46" s="44"/>
      <c r="J46" s="56"/>
      <c r="K46" s="44"/>
      <c r="L46" s="44"/>
      <c r="M46" s="42"/>
      <c r="N46" s="42"/>
      <c r="O46" s="42"/>
      <c r="P46" s="42"/>
      <c r="Q46" s="42"/>
      <c r="R46" s="42"/>
      <c r="S46" s="42"/>
      <c r="T46" s="44"/>
      <c r="U46" s="42"/>
      <c r="V46" s="44"/>
      <c r="W46" s="44"/>
      <c r="X46" s="44"/>
      <c r="Y46" s="44"/>
      <c r="Z46" s="47"/>
      <c r="AA46" s="48"/>
      <c r="AB46" s="42"/>
      <c r="AC46" s="129"/>
      <c r="AD46" s="130"/>
      <c r="AE46" s="131"/>
      <c r="AF46" s="131"/>
      <c r="AG46" s="44"/>
      <c r="AH46" s="44"/>
      <c r="AI46" s="44"/>
      <c r="AJ46" s="56"/>
      <c r="AK46" s="52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14"/>
      <c r="BQ46" s="14"/>
      <c r="BR46" s="14"/>
      <c r="BS46" s="49"/>
      <c r="BT46" s="49"/>
      <c r="BU46" s="49"/>
      <c r="BV46" s="49"/>
      <c r="BW46" s="49"/>
      <c r="BX46" s="49"/>
      <c r="BY46" s="49"/>
      <c r="BZ46" s="14"/>
      <c r="CA46" s="49"/>
      <c r="CB46" s="49"/>
      <c r="CC46" s="14"/>
      <c r="CD46" s="14"/>
      <c r="CE46" s="49"/>
      <c r="CF46" s="49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14"/>
      <c r="CX46" s="14"/>
      <c r="CY46" s="49"/>
      <c r="CZ46" s="49"/>
      <c r="DA46" s="49"/>
      <c r="DB46" s="49"/>
      <c r="DC46" s="49"/>
      <c r="DD46" s="49"/>
      <c r="DE46" s="49"/>
      <c r="DF46" s="49"/>
      <c r="DG46" s="49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49"/>
      <c r="DS46" s="49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14"/>
      <c r="EL46" s="49"/>
      <c r="EM46" s="49"/>
      <c r="EN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14"/>
      <c r="FF46" s="49"/>
      <c r="FG46" s="49"/>
      <c r="FH46" s="14"/>
      <c r="FI46" s="42"/>
      <c r="FJ46" s="42"/>
      <c r="FK46" s="42"/>
      <c r="FL46" s="42"/>
      <c r="FM46" s="42"/>
      <c r="FN46" s="42"/>
      <c r="FO46" s="42"/>
      <c r="FP46" s="42"/>
      <c r="FQ46" s="42"/>
      <c r="FR46" s="42"/>
      <c r="FS46" s="42"/>
      <c r="FT46" s="42"/>
      <c r="FU46" s="42"/>
      <c r="FV46" s="42"/>
      <c r="FW46" s="42"/>
      <c r="FX46" s="44">
        <v>44</v>
      </c>
      <c r="FY46" s="44" t="str">
        <f t="shared" si="79"/>
        <v>CGEDHFLI</v>
      </c>
      <c r="FZ46" s="44" t="s">
        <v>163</v>
      </c>
      <c r="GA46" s="44" t="s">
        <v>149</v>
      </c>
      <c r="GB46" s="44" t="s">
        <v>148</v>
      </c>
      <c r="GC46" s="44" t="s">
        <v>147</v>
      </c>
      <c r="GD46" s="44" t="s">
        <v>160</v>
      </c>
      <c r="GE46" s="44" t="s">
        <v>109</v>
      </c>
      <c r="GF46" s="44" t="s">
        <v>152</v>
      </c>
      <c r="GG46" s="44" t="s">
        <v>150</v>
      </c>
      <c r="GH46" s="100" t="str">
        <f t="shared" ref="GH46:GO46" si="473">VLOOKUP(FZ46,$FK$3:$FL$15,2,FALSE)</f>
        <v>Marocko</v>
      </c>
      <c r="GI46" s="100" t="str">
        <f t="shared" si="473"/>
        <v>Iran</v>
      </c>
      <c r="GJ46" s="100" t="str">
        <f t="shared" si="473"/>
        <v>Elfenbenskusten</v>
      </c>
      <c r="GK46" s="100" t="str">
        <f t="shared" si="473"/>
        <v>USA</v>
      </c>
      <c r="GL46" s="100" t="str">
        <f t="shared" si="473"/>
        <v>Uruguay</v>
      </c>
      <c r="GM46" s="100" t="str">
        <f t="shared" si="473"/>
        <v>Sverige</v>
      </c>
      <c r="GN46" s="100" t="str">
        <f t="shared" si="473"/>
        <v>England</v>
      </c>
      <c r="GO46" s="100" t="str">
        <f t="shared" si="473"/>
        <v>Senegal</v>
      </c>
      <c r="GP46" s="42" t="str">
        <f t="shared" si="81"/>
        <v/>
      </c>
      <c r="GQ46" s="42"/>
      <c r="GR46" s="42"/>
      <c r="GS46" s="42"/>
      <c r="GT46" s="42"/>
      <c r="GU46" s="42"/>
      <c r="GV46" s="44"/>
      <c r="GW46" s="42"/>
      <c r="GX46" s="85">
        <v>43</v>
      </c>
      <c r="GY46" s="96"/>
      <c r="GZ46" s="96"/>
      <c r="HA46" s="85"/>
      <c r="HB46" s="42"/>
      <c r="HC46" s="42"/>
      <c r="HD46" s="42"/>
      <c r="HE46" s="42"/>
    </row>
    <row r="47" spans="1:213" ht="14.25" customHeight="1" x14ac:dyDescent="0.35">
      <c r="A47" s="57"/>
      <c r="B47" s="54" t="s">
        <v>185</v>
      </c>
      <c r="C47" s="121"/>
      <c r="D47" s="45"/>
      <c r="E47" s="56"/>
      <c r="F47" s="45"/>
      <c r="G47" s="56"/>
      <c r="H47" s="56"/>
      <c r="I47" s="56"/>
      <c r="J47" s="56"/>
      <c r="K47" s="56"/>
      <c r="L47" s="56"/>
      <c r="M47" s="54" t="s">
        <v>185</v>
      </c>
      <c r="N47" s="57"/>
      <c r="O47" s="57"/>
      <c r="P47" s="57"/>
      <c r="Q47" s="57"/>
      <c r="R47" s="57"/>
      <c r="S47" s="57"/>
      <c r="T47" s="56"/>
      <c r="U47" s="57"/>
      <c r="V47" s="56"/>
      <c r="W47" s="56"/>
      <c r="X47" s="56"/>
      <c r="Y47" s="56"/>
      <c r="Z47" s="139"/>
      <c r="AA47" s="140"/>
      <c r="AB47" s="57"/>
      <c r="AC47" s="61" t="s">
        <v>185</v>
      </c>
      <c r="AD47" s="42"/>
      <c r="AE47" s="42"/>
      <c r="AF47" s="42"/>
      <c r="AG47" s="56"/>
      <c r="AH47" s="56"/>
      <c r="AI47" s="56"/>
      <c r="AJ47" s="56"/>
      <c r="AK47" s="52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14"/>
      <c r="BQ47" s="14"/>
      <c r="BR47" s="67" t="s">
        <v>93</v>
      </c>
      <c r="BS47" s="62"/>
      <c r="BT47" s="62"/>
      <c r="BU47" s="62"/>
      <c r="BV47" s="62"/>
      <c r="BW47" s="62"/>
      <c r="BX47" s="62"/>
      <c r="BY47" s="62"/>
      <c r="BZ47" s="67"/>
      <c r="CA47" s="62"/>
      <c r="CB47" s="62"/>
      <c r="CC47" s="14"/>
      <c r="CD47" s="68" t="s">
        <v>94</v>
      </c>
      <c r="CE47" s="63">
        <f>COUNTIF(CA49:CA52,1)</f>
        <v>1</v>
      </c>
      <c r="CF47" s="63"/>
      <c r="CG47" s="63"/>
      <c r="CH47" s="63"/>
      <c r="CI47" s="63"/>
      <c r="CJ47" s="63"/>
      <c r="CK47" s="63"/>
      <c r="CL47" s="63"/>
      <c r="CM47" s="63"/>
      <c r="CN47" s="63"/>
      <c r="CO47" s="49"/>
      <c r="CP47" s="49"/>
      <c r="CQ47" s="49"/>
      <c r="CR47" s="49"/>
      <c r="CS47" s="49"/>
      <c r="CT47" s="49"/>
      <c r="CU47" s="49"/>
      <c r="CV47" s="49"/>
      <c r="CW47" s="14"/>
      <c r="CX47" s="69" t="s">
        <v>97</v>
      </c>
      <c r="CY47" s="64">
        <f>COUNTIF(CA49:CA52,2)</f>
        <v>1</v>
      </c>
      <c r="CZ47" s="64"/>
      <c r="DA47" s="64"/>
      <c r="DB47" s="64"/>
      <c r="DC47" s="64"/>
      <c r="DD47" s="64"/>
      <c r="DE47" s="64"/>
      <c r="DF47" s="64"/>
      <c r="DG47" s="64"/>
      <c r="DH47" s="69"/>
      <c r="DI47" s="14"/>
      <c r="DJ47" s="14"/>
      <c r="DK47" s="14"/>
      <c r="DL47" s="14"/>
      <c r="DM47" s="14"/>
      <c r="DN47" s="14"/>
      <c r="DO47" s="14"/>
      <c r="DP47" s="14"/>
      <c r="DQ47" s="14"/>
      <c r="DR47" s="65" t="s">
        <v>95</v>
      </c>
      <c r="DS47" s="65">
        <f>COUNTIF(CA49:CA52,3)</f>
        <v>1</v>
      </c>
      <c r="DT47" s="65"/>
      <c r="DU47" s="65"/>
      <c r="DV47" s="65"/>
      <c r="DW47" s="65"/>
      <c r="DX47" s="65"/>
      <c r="DY47" s="65"/>
      <c r="DZ47" s="65"/>
      <c r="EA47" s="65"/>
      <c r="EB47" s="65"/>
      <c r="EC47" s="49"/>
      <c r="ED47" s="49"/>
      <c r="EE47" s="49"/>
      <c r="EF47" s="49"/>
      <c r="EG47" s="49"/>
      <c r="EH47" s="49"/>
      <c r="EI47" s="49"/>
      <c r="EJ47" s="49"/>
      <c r="EK47" s="14"/>
      <c r="EL47" s="66" t="s">
        <v>96</v>
      </c>
      <c r="EM47" s="66">
        <f>COUNTIF(CA49:CA52,4)</f>
        <v>1</v>
      </c>
      <c r="EN47" s="66"/>
      <c r="EO47" s="66"/>
      <c r="EP47" s="66"/>
      <c r="EQ47" s="66"/>
      <c r="ER47" s="66"/>
      <c r="ES47" s="66"/>
      <c r="ET47" s="66"/>
      <c r="EU47" s="66"/>
      <c r="EV47" s="66"/>
      <c r="EW47" s="49"/>
      <c r="EX47" s="49"/>
      <c r="EY47" s="49"/>
      <c r="EZ47" s="49"/>
      <c r="FA47" s="49"/>
      <c r="FB47" s="49"/>
      <c r="FC47" s="49"/>
      <c r="FD47" s="49"/>
      <c r="FE47" s="14"/>
      <c r="FF47" s="49"/>
      <c r="FG47" s="49"/>
      <c r="FH47" s="14"/>
      <c r="FI47" s="57"/>
      <c r="FJ47" s="57"/>
      <c r="FK47" s="57"/>
      <c r="FL47" s="57"/>
      <c r="FM47" s="57"/>
      <c r="FN47" s="57"/>
      <c r="FO47" s="57"/>
      <c r="FP47" s="57"/>
      <c r="FQ47" s="57"/>
      <c r="FR47" s="57"/>
      <c r="FS47" s="57"/>
      <c r="FT47" s="57"/>
      <c r="FU47" s="57"/>
      <c r="FV47" s="57"/>
      <c r="FW47" s="57"/>
      <c r="FX47" s="44">
        <v>45</v>
      </c>
      <c r="FY47" s="44" t="str">
        <f t="shared" si="79"/>
        <v>CGEDHFIK</v>
      </c>
      <c r="FZ47" s="44" t="s">
        <v>163</v>
      </c>
      <c r="GA47" s="44" t="s">
        <v>149</v>
      </c>
      <c r="GB47" s="44" t="s">
        <v>148</v>
      </c>
      <c r="GC47" s="44" t="s">
        <v>147</v>
      </c>
      <c r="GD47" s="44" t="s">
        <v>160</v>
      </c>
      <c r="GE47" s="44" t="s">
        <v>109</v>
      </c>
      <c r="GF47" s="44" t="s">
        <v>150</v>
      </c>
      <c r="GG47" s="44" t="s">
        <v>151</v>
      </c>
      <c r="GH47" s="100" t="str">
        <f t="shared" ref="GH47:GO47" si="474">VLOOKUP(FZ47,$FK$3:$FL$15,2,FALSE)</f>
        <v>Marocko</v>
      </c>
      <c r="GI47" s="100" t="str">
        <f t="shared" si="474"/>
        <v>Iran</v>
      </c>
      <c r="GJ47" s="100" t="str">
        <f t="shared" si="474"/>
        <v>Elfenbenskusten</v>
      </c>
      <c r="GK47" s="100" t="str">
        <f t="shared" si="474"/>
        <v>USA</v>
      </c>
      <c r="GL47" s="100" t="str">
        <f t="shared" si="474"/>
        <v>Uruguay</v>
      </c>
      <c r="GM47" s="100" t="str">
        <f t="shared" si="474"/>
        <v>Sverige</v>
      </c>
      <c r="GN47" s="100" t="str">
        <f t="shared" si="474"/>
        <v>Senegal</v>
      </c>
      <c r="GO47" s="100" t="str">
        <f t="shared" si="474"/>
        <v>Portugal</v>
      </c>
      <c r="GP47" s="42" t="str">
        <f t="shared" si="81"/>
        <v/>
      </c>
      <c r="GQ47" s="57"/>
      <c r="GR47" s="57"/>
      <c r="GS47" s="57"/>
      <c r="GT47" s="57"/>
      <c r="GU47" s="57"/>
      <c r="GV47" s="56"/>
      <c r="GW47" s="57"/>
      <c r="GX47" s="85">
        <v>44</v>
      </c>
      <c r="GY47" s="96"/>
      <c r="GZ47" s="96"/>
      <c r="HA47" s="85"/>
      <c r="HB47" s="57"/>
      <c r="HC47" s="57"/>
      <c r="HD47" s="57"/>
      <c r="HE47" s="57"/>
    </row>
    <row r="48" spans="1:213" ht="14.25" customHeight="1" x14ac:dyDescent="0.35">
      <c r="A48" s="57"/>
      <c r="B48" s="76" t="s">
        <v>101</v>
      </c>
      <c r="C48" s="126" t="s">
        <v>102</v>
      </c>
      <c r="D48" s="189" t="s">
        <v>101</v>
      </c>
      <c r="E48" s="187"/>
      <c r="F48" s="190"/>
      <c r="G48" s="186" t="s">
        <v>103</v>
      </c>
      <c r="H48" s="187"/>
      <c r="I48" s="188"/>
      <c r="J48" s="74" t="s">
        <v>104</v>
      </c>
      <c r="K48" s="56"/>
      <c r="L48" s="56"/>
      <c r="M48" s="76" t="s">
        <v>106</v>
      </c>
      <c r="N48" s="77" t="s">
        <v>107</v>
      </c>
      <c r="O48" s="77" t="s">
        <v>108</v>
      </c>
      <c r="P48" s="77" t="s">
        <v>109</v>
      </c>
      <c r="Q48" s="77" t="s">
        <v>110</v>
      </c>
      <c r="R48" s="77" t="s">
        <v>111</v>
      </c>
      <c r="S48" s="77" t="s">
        <v>112</v>
      </c>
      <c r="T48" s="78" t="s">
        <v>113</v>
      </c>
      <c r="U48" s="57"/>
      <c r="V48" s="54"/>
      <c r="W48" s="56"/>
      <c r="Y48" s="56"/>
      <c r="Z48" s="139"/>
      <c r="AA48" s="140"/>
      <c r="AB48" s="57"/>
      <c r="AC48" s="76" t="s">
        <v>102</v>
      </c>
      <c r="AD48" s="193" t="s">
        <v>101</v>
      </c>
      <c r="AE48" s="187"/>
      <c r="AF48" s="188"/>
      <c r="AG48" s="186" t="s">
        <v>103</v>
      </c>
      <c r="AH48" s="187"/>
      <c r="AI48" s="188"/>
      <c r="AJ48" s="74" t="s">
        <v>116</v>
      </c>
      <c r="AK48" s="52"/>
      <c r="AL48" s="62" t="s">
        <v>117</v>
      </c>
      <c r="AM48" s="62" t="s">
        <v>118</v>
      </c>
      <c r="AN48" s="62" t="s">
        <v>119</v>
      </c>
      <c r="AO48" s="62" t="s">
        <v>120</v>
      </c>
      <c r="AP48" s="62" t="s">
        <v>121</v>
      </c>
      <c r="AQ48" s="62" t="s">
        <v>122</v>
      </c>
      <c r="AR48" s="63" t="s">
        <v>117</v>
      </c>
      <c r="AS48" s="63" t="s">
        <v>118</v>
      </c>
      <c r="AT48" s="63" t="s">
        <v>119</v>
      </c>
      <c r="AU48" s="63" t="s">
        <v>120</v>
      </c>
      <c r="AV48" s="63" t="s">
        <v>121</v>
      </c>
      <c r="AW48" s="63" t="s">
        <v>122</v>
      </c>
      <c r="AX48" s="64" t="s">
        <v>117</v>
      </c>
      <c r="AY48" s="64" t="s">
        <v>118</v>
      </c>
      <c r="AZ48" s="64" t="s">
        <v>119</v>
      </c>
      <c r="BA48" s="64" t="s">
        <v>120</v>
      </c>
      <c r="BB48" s="64" t="s">
        <v>121</v>
      </c>
      <c r="BC48" s="64" t="s">
        <v>122</v>
      </c>
      <c r="BD48" s="65" t="s">
        <v>117</v>
      </c>
      <c r="BE48" s="65" t="s">
        <v>118</v>
      </c>
      <c r="BF48" s="65" t="s">
        <v>119</v>
      </c>
      <c r="BG48" s="65" t="s">
        <v>120</v>
      </c>
      <c r="BH48" s="65" t="s">
        <v>121</v>
      </c>
      <c r="BI48" s="65" t="s">
        <v>122</v>
      </c>
      <c r="BJ48" s="66" t="s">
        <v>117</v>
      </c>
      <c r="BK48" s="66" t="s">
        <v>118</v>
      </c>
      <c r="BL48" s="66" t="s">
        <v>119</v>
      </c>
      <c r="BM48" s="66" t="s">
        <v>120</v>
      </c>
      <c r="BN48" s="66" t="s">
        <v>121</v>
      </c>
      <c r="BO48" s="66" t="s">
        <v>122</v>
      </c>
      <c r="BP48" s="14"/>
      <c r="BQ48" s="14"/>
      <c r="BR48" s="67" t="s">
        <v>106</v>
      </c>
      <c r="BS48" s="62" t="s">
        <v>107</v>
      </c>
      <c r="BT48" s="62" t="s">
        <v>108</v>
      </c>
      <c r="BU48" s="62" t="s">
        <v>109</v>
      </c>
      <c r="BV48" s="62" t="s">
        <v>110</v>
      </c>
      <c r="BW48" s="62" t="s">
        <v>111</v>
      </c>
      <c r="BX48" s="62" t="s">
        <v>112</v>
      </c>
      <c r="BY48" s="62" t="s">
        <v>113</v>
      </c>
      <c r="BZ48" s="67" t="s">
        <v>123</v>
      </c>
      <c r="CA48" s="62" t="s">
        <v>124</v>
      </c>
      <c r="CB48" s="62" t="s">
        <v>125</v>
      </c>
      <c r="CC48" s="14"/>
      <c r="CD48" s="68" t="s">
        <v>106</v>
      </c>
      <c r="CE48" s="63" t="s">
        <v>107</v>
      </c>
      <c r="CF48" s="63" t="s">
        <v>108</v>
      </c>
      <c r="CG48" s="63" t="s">
        <v>109</v>
      </c>
      <c r="CH48" s="63" t="s">
        <v>113</v>
      </c>
      <c r="CI48" s="63" t="s">
        <v>123</v>
      </c>
      <c r="CJ48" s="63" t="s">
        <v>124</v>
      </c>
      <c r="CK48" s="80" t="s">
        <v>112</v>
      </c>
      <c r="CL48" s="80" t="s">
        <v>126</v>
      </c>
      <c r="CM48" s="80" t="s">
        <v>110</v>
      </c>
      <c r="CN48" s="80" t="s">
        <v>127</v>
      </c>
      <c r="CO48" s="63" t="s">
        <v>128</v>
      </c>
      <c r="CP48" s="80" t="s">
        <v>129</v>
      </c>
      <c r="CQ48" s="80" t="s">
        <v>130</v>
      </c>
      <c r="CR48" s="80" t="s">
        <v>131</v>
      </c>
      <c r="CS48" s="80" t="s">
        <v>132</v>
      </c>
      <c r="CT48" s="80" t="s">
        <v>133</v>
      </c>
      <c r="CU48" s="80" t="s">
        <v>134</v>
      </c>
      <c r="CV48" s="63" t="s">
        <v>135</v>
      </c>
      <c r="CW48" s="14"/>
      <c r="CX48" s="69" t="s">
        <v>106</v>
      </c>
      <c r="CY48" s="64" t="s">
        <v>107</v>
      </c>
      <c r="CZ48" s="64" t="s">
        <v>108</v>
      </c>
      <c r="DA48" s="64" t="s">
        <v>109</v>
      </c>
      <c r="DB48" s="64" t="s">
        <v>113</v>
      </c>
      <c r="DC48" s="64" t="s">
        <v>123</v>
      </c>
      <c r="DD48" s="64" t="s">
        <v>124</v>
      </c>
      <c r="DE48" s="64" t="s">
        <v>112</v>
      </c>
      <c r="DF48" s="64" t="s">
        <v>126</v>
      </c>
      <c r="DG48" s="64" t="s">
        <v>110</v>
      </c>
      <c r="DH48" s="69" t="s">
        <v>127</v>
      </c>
      <c r="DI48" s="69" t="s">
        <v>128</v>
      </c>
      <c r="DJ48" s="69" t="s">
        <v>129</v>
      </c>
      <c r="DK48" s="69" t="s">
        <v>130</v>
      </c>
      <c r="DL48" s="69" t="s">
        <v>131</v>
      </c>
      <c r="DM48" s="69" t="s">
        <v>132</v>
      </c>
      <c r="DN48" s="69" t="s">
        <v>133</v>
      </c>
      <c r="DO48" s="69" t="s">
        <v>134</v>
      </c>
      <c r="DP48" s="69" t="s">
        <v>135</v>
      </c>
      <c r="DQ48" s="14"/>
      <c r="DR48" s="65" t="s">
        <v>106</v>
      </c>
      <c r="DS48" s="65" t="s">
        <v>107</v>
      </c>
      <c r="DT48" s="65" t="s">
        <v>108</v>
      </c>
      <c r="DU48" s="65" t="s">
        <v>109</v>
      </c>
      <c r="DV48" s="65" t="s">
        <v>113</v>
      </c>
      <c r="DW48" s="65" t="s">
        <v>123</v>
      </c>
      <c r="DX48" s="65" t="s">
        <v>124</v>
      </c>
      <c r="DY48" s="65" t="s">
        <v>112</v>
      </c>
      <c r="DZ48" s="65" t="s">
        <v>126</v>
      </c>
      <c r="EA48" s="65" t="s">
        <v>110</v>
      </c>
      <c r="EB48" s="65" t="s">
        <v>127</v>
      </c>
      <c r="EC48" s="65" t="s">
        <v>128</v>
      </c>
      <c r="ED48" s="65" t="s">
        <v>129</v>
      </c>
      <c r="EE48" s="65" t="s">
        <v>130</v>
      </c>
      <c r="EF48" s="65" t="s">
        <v>131</v>
      </c>
      <c r="EG48" s="65" t="s">
        <v>132</v>
      </c>
      <c r="EH48" s="65" t="s">
        <v>133</v>
      </c>
      <c r="EI48" s="65" t="s">
        <v>134</v>
      </c>
      <c r="EJ48" s="65" t="s">
        <v>135</v>
      </c>
      <c r="EK48" s="14"/>
      <c r="EL48" s="66" t="s">
        <v>106</v>
      </c>
      <c r="EM48" s="66" t="s">
        <v>107</v>
      </c>
      <c r="EN48" s="66" t="s">
        <v>108</v>
      </c>
      <c r="EO48" s="66" t="s">
        <v>109</v>
      </c>
      <c r="EP48" s="66" t="s">
        <v>113</v>
      </c>
      <c r="EQ48" s="66" t="s">
        <v>123</v>
      </c>
      <c r="ER48" s="66" t="s">
        <v>124</v>
      </c>
      <c r="ES48" s="66" t="s">
        <v>112</v>
      </c>
      <c r="ET48" s="66" t="s">
        <v>126</v>
      </c>
      <c r="EU48" s="66" t="s">
        <v>110</v>
      </c>
      <c r="EV48" s="66" t="s">
        <v>127</v>
      </c>
      <c r="EW48" s="66" t="s">
        <v>128</v>
      </c>
      <c r="EX48" s="66" t="s">
        <v>129</v>
      </c>
      <c r="EY48" s="66" t="s">
        <v>130</v>
      </c>
      <c r="EZ48" s="66" t="s">
        <v>131</v>
      </c>
      <c r="FA48" s="66" t="s">
        <v>132</v>
      </c>
      <c r="FB48" s="66" t="s">
        <v>133</v>
      </c>
      <c r="FC48" s="66" t="s">
        <v>134</v>
      </c>
      <c r="FD48" s="66" t="s">
        <v>135</v>
      </c>
      <c r="FE48" s="14"/>
      <c r="FF48" s="66" t="s">
        <v>136</v>
      </c>
      <c r="FG48" s="66" t="s">
        <v>137</v>
      </c>
      <c r="FH48" s="14"/>
      <c r="FI48" s="57"/>
      <c r="FJ48" s="57"/>
      <c r="FK48" s="57"/>
      <c r="FL48" s="57"/>
      <c r="FM48" s="57"/>
      <c r="FN48" s="57"/>
      <c r="FO48" s="57"/>
      <c r="FP48" s="57"/>
      <c r="FQ48" s="57"/>
      <c r="FR48" s="57"/>
      <c r="FS48" s="57"/>
      <c r="FT48" s="57"/>
      <c r="FU48" s="57"/>
      <c r="FV48" s="57"/>
      <c r="FW48" s="57"/>
      <c r="FX48" s="44">
        <v>46</v>
      </c>
      <c r="FY48" s="44" t="str">
        <f t="shared" si="79"/>
        <v>CGJDHFEI</v>
      </c>
      <c r="FZ48" s="44" t="s">
        <v>163</v>
      </c>
      <c r="GA48" s="44" t="s">
        <v>149</v>
      </c>
      <c r="GB48" s="44" t="s">
        <v>159</v>
      </c>
      <c r="GC48" s="44" t="s">
        <v>147</v>
      </c>
      <c r="GD48" s="44" t="s">
        <v>160</v>
      </c>
      <c r="GE48" s="44" t="s">
        <v>109</v>
      </c>
      <c r="GF48" s="44" t="s">
        <v>148</v>
      </c>
      <c r="GG48" s="44" t="s">
        <v>150</v>
      </c>
      <c r="GH48" s="100" t="str">
        <f t="shared" ref="GH48:GO48" si="475">VLOOKUP(FZ48,$FK$3:$FL$15,2,FALSE)</f>
        <v>Marocko</v>
      </c>
      <c r="GI48" s="100" t="str">
        <f t="shared" si="475"/>
        <v>Iran</v>
      </c>
      <c r="GJ48" s="100" t="str">
        <f t="shared" si="475"/>
        <v>Argentina</v>
      </c>
      <c r="GK48" s="100" t="str">
        <f t="shared" si="475"/>
        <v>USA</v>
      </c>
      <c r="GL48" s="100" t="str">
        <f t="shared" si="475"/>
        <v>Uruguay</v>
      </c>
      <c r="GM48" s="100" t="str">
        <f t="shared" si="475"/>
        <v>Sverige</v>
      </c>
      <c r="GN48" s="100" t="str">
        <f t="shared" si="475"/>
        <v>Elfenbenskusten</v>
      </c>
      <c r="GO48" s="100" t="str">
        <f t="shared" si="475"/>
        <v>Senegal</v>
      </c>
      <c r="GP48" s="42" t="str">
        <f t="shared" si="81"/>
        <v/>
      </c>
      <c r="GQ48" s="57"/>
      <c r="GR48" s="57"/>
      <c r="GS48" s="57"/>
      <c r="GT48" s="57"/>
      <c r="GU48" s="57"/>
      <c r="GV48" s="56"/>
      <c r="GW48" s="57"/>
      <c r="GX48" s="85">
        <v>45</v>
      </c>
      <c r="GY48" s="96"/>
      <c r="GZ48" s="96"/>
      <c r="HA48" s="85"/>
      <c r="HB48" s="57"/>
      <c r="HC48" s="57"/>
      <c r="HD48" s="57"/>
      <c r="HE48" s="57"/>
    </row>
    <row r="49" spans="1:213" ht="14.25" customHeight="1" x14ac:dyDescent="0.35">
      <c r="A49" s="42"/>
      <c r="B49" s="85">
        <v>11</v>
      </c>
      <c r="C49" s="86">
        <v>46187</v>
      </c>
      <c r="D49" s="87" t="s">
        <v>186</v>
      </c>
      <c r="E49" s="88" t="s">
        <v>157</v>
      </c>
      <c r="F49" s="89" t="s">
        <v>187</v>
      </c>
      <c r="G49" s="90">
        <v>1</v>
      </c>
      <c r="H49" s="85" t="s">
        <v>157</v>
      </c>
      <c r="I49" s="90">
        <v>3</v>
      </c>
      <c r="J49" s="85">
        <f t="shared" ref="J49:J54" si="476">IF(OR(ISBLANK(G49),ISBLANK(I49)),"",IF(G49&gt;I49,1,IF(G49&lt;I49,2,"X")))</f>
        <v>2</v>
      </c>
      <c r="K49" s="49" t="str">
        <f t="shared" ref="K49:K54" si="477">IF(VLOOKUP(D49,$BR$48:$CA$52,10,FALSE)=VLOOKUP(F49,$BR$48:$CA$52,10,FALSE),VLOOKUP(D49,$BR$48:$CA$52,10,FALSE),"-")</f>
        <v>-</v>
      </c>
      <c r="L49" s="44">
        <v>1</v>
      </c>
      <c r="M49" s="93" t="str">
        <f>VLOOKUP(L49,FG49:FH52,2,FALSE)</f>
        <v>Japan</v>
      </c>
      <c r="N49" s="94">
        <f t="shared" ref="N49:N52" si="478">VLOOKUP($M49,$BR$49:$BY$52,2,FALSE)</f>
        <v>2</v>
      </c>
      <c r="O49" s="94">
        <f t="shared" ref="O49:O52" si="479">VLOOKUP($M49,$BR$49:$BY$52,3,FALSE)</f>
        <v>1</v>
      </c>
      <c r="P49" s="94">
        <f t="shared" ref="P49:P52" si="480">VLOOKUP($M49,$BR$49:$BY$52,4,FALSE)</f>
        <v>0</v>
      </c>
      <c r="Q49" s="94">
        <f t="shared" ref="Q49:Q52" si="481">VLOOKUP($M49,$BR$49:$BY$52,5,FALSE)</f>
        <v>4</v>
      </c>
      <c r="R49" s="94">
        <f t="shared" ref="R49:R52" si="482">VLOOKUP($M49,$BR$49:$BY$52,6,FALSE)</f>
        <v>1</v>
      </c>
      <c r="S49" s="94">
        <f t="shared" ref="S49:S52" si="483">VLOOKUP($M49,$BR$49:$BY$52,7,FALSE)</f>
        <v>3</v>
      </c>
      <c r="T49" s="95">
        <f t="shared" ref="T49:T52" si="484">VLOOKUP($M49,$BR$49:$BY$52,8,FALSE)</f>
        <v>7</v>
      </c>
      <c r="U49" s="42"/>
      <c r="V49" s="43"/>
      <c r="W49" s="44"/>
      <c r="X49" s="44"/>
      <c r="Y49" s="44"/>
      <c r="Z49" s="47"/>
      <c r="AA49" s="48"/>
      <c r="AB49" s="42"/>
      <c r="AC49" s="98">
        <f t="shared" ref="AC49:AF49" si="485">C49</f>
        <v>46187</v>
      </c>
      <c r="AD49" s="98" t="str">
        <f t="shared" si="485"/>
        <v>Nederländerna</v>
      </c>
      <c r="AE49" s="98" t="str">
        <f t="shared" si="485"/>
        <v>-</v>
      </c>
      <c r="AF49" s="98" t="str">
        <f t="shared" si="485"/>
        <v>Japan</v>
      </c>
      <c r="AG49" s="90">
        <f t="shared" ref="AG49:AG54" si="486">IF(G49="","",G49)</f>
        <v>1</v>
      </c>
      <c r="AH49" s="85" t="str">
        <f t="shared" ref="AH49:AH54" si="487">H49</f>
        <v>-</v>
      </c>
      <c r="AI49" s="90">
        <f t="shared" ref="AI49:AI54" si="488">IF(I49="","",I49)</f>
        <v>3</v>
      </c>
      <c r="AJ49" s="85">
        <f t="shared" ref="AJ49:AJ54" si="489">J49</f>
        <v>2</v>
      </c>
      <c r="AK49" s="91"/>
      <c r="AL49" s="49">
        <f t="shared" ref="AL49:AL54" si="490">IF(AG49&gt;AI49,1,0)</f>
        <v>0</v>
      </c>
      <c r="AM49" s="49">
        <f t="shared" ref="AM49:AM54" si="491">IF(AI49&gt;AG49,1,0)</f>
        <v>1</v>
      </c>
      <c r="AN49" s="49">
        <f t="shared" ref="AN49:AN54" si="492">IF(AND(AG49=AI49,AG49&lt;&gt;""),1,0)</f>
        <v>0</v>
      </c>
      <c r="AO49" s="49">
        <f t="shared" ref="AO49:AO54" si="493">IF(AND(AG49=AI49,AG49&lt;&gt;""),1,0)</f>
        <v>0</v>
      </c>
      <c r="AP49" s="49">
        <f t="shared" ref="AP49:AP54" si="494">IF(AG49&lt;AI49,1,0)</f>
        <v>1</v>
      </c>
      <c r="AQ49" s="49">
        <f t="shared" ref="AQ49:AQ54" si="495">IF(AI49&lt;AG49,1,)</f>
        <v>0</v>
      </c>
      <c r="AR49" s="49">
        <f t="shared" ref="AR49:AR54" si="496">IF(ISERROR(VLOOKUP(AD49,CD:CD,1,FALSE)),0,1)*IF(ISERROR(VLOOKUP(AF49,CD:CD,1,FALSE)),0,1)*AL49</f>
        <v>0</v>
      </c>
      <c r="AS49" s="49">
        <f t="shared" ref="AS49:AS54" si="497">IF(ISERROR(VLOOKUP(AD49,CD:CD,1,FALSE)),0,1)*IF(ISERROR(VLOOKUP(AF49,CD:CD,1,FALSE)),0,1)*AM49</f>
        <v>0</v>
      </c>
      <c r="AT49" s="49">
        <f t="shared" ref="AT49:AT54" si="498">IF(ISERROR(VLOOKUP(AD49,CD:CD,1,FALSE)),0,1)*IF(ISERROR(VLOOKUP(AF49,CD:CD,1,FALSE)),0,1)*AN49</f>
        <v>0</v>
      </c>
      <c r="AU49" s="49">
        <f t="shared" ref="AU49:AU54" si="499">IF(ISERROR(VLOOKUP(AD49,CD:CD,1,FALSE)),0,1)*IF(ISERROR(VLOOKUP(AF49,CD:CD,1,FALSE)),0,1)*AO49</f>
        <v>0</v>
      </c>
      <c r="AV49" s="49">
        <f t="shared" ref="AV49:AV54" si="500">IF(ISERROR(VLOOKUP(AD49,CD:CD,1,FALSE)),0,1)*IF(ISERROR(VLOOKUP(AF49,CD:CD,1,FALSE)),0,1)*AP49</f>
        <v>0</v>
      </c>
      <c r="AW49" s="49">
        <f t="shared" ref="AW49:AW54" si="501">IF(ISERROR(VLOOKUP(AD49,CD:CD,1,FALSE)),0,1)*IF(ISERROR(VLOOKUP(AF49,CD:CD,1,FALSE)),0,1)*AQ49</f>
        <v>0</v>
      </c>
      <c r="AX49" s="49">
        <f t="shared" ref="AX49:AX54" si="502">IF(ISERROR(VLOOKUP(AD49,CX:CX,1,FALSE)),0,1)*IF(ISERROR(VLOOKUP(AF49,CX:CX,1,FALSE)),0,1)*AL49</f>
        <v>0</v>
      </c>
      <c r="AY49" s="49">
        <f t="shared" ref="AY49:AY54" si="503">IF(ISERROR(VLOOKUP(AD49,CX:CX,1,FALSE)),0,1)*IF(ISERROR(VLOOKUP(AF49,CX:CX,1,FALSE)),0,1)*AM49</f>
        <v>0</v>
      </c>
      <c r="AZ49" s="49">
        <f t="shared" ref="AZ49:AZ54" si="504">IF(ISERROR(VLOOKUP(AD49,CX:CX,1,FALSE)),0,1)*IF(ISERROR(VLOOKUP(AF49,CX:CX,1,FALSE)),0,1)*AN49</f>
        <v>0</v>
      </c>
      <c r="BA49" s="49">
        <f t="shared" ref="BA49:BA54" si="505">IF(ISERROR(VLOOKUP(AD49,CX:CX,1,FALSE)),0,1)*IF(ISERROR(VLOOKUP(AF49,CX:CX,1,FALSE)),0,1)*AO49</f>
        <v>0</v>
      </c>
      <c r="BB49" s="49">
        <f t="shared" ref="BB49:BB54" si="506">IF(ISERROR(VLOOKUP(AD49,CX:CX,1,FALSE)),0,1)*IF(ISERROR(VLOOKUP(AF49,CX:CX,1,FALSE)),0,1)*AP49</f>
        <v>0</v>
      </c>
      <c r="BC49" s="49">
        <f t="shared" ref="BC49:BC54" si="507">IF(ISERROR(VLOOKUP(AD49,CX:CX,1,FALSE)),0,1)*IF(ISERROR(VLOOKUP(AF49,CX:CX,1,FALSE)),0,1)*AQ49</f>
        <v>0</v>
      </c>
      <c r="BD49" s="49">
        <f t="shared" ref="BD49:BD54" si="508">IF(ISERROR(VLOOKUP(AD49,DR:DR,1,FALSE)),0,1)*IF(ISERROR(VLOOKUP(AF49,DR:DR,1,FALSE)),0,1)*AL49</f>
        <v>0</v>
      </c>
      <c r="BE49" s="49">
        <f t="shared" ref="BE49:BE54" si="509">IF(ISERROR(VLOOKUP(AD49,DR:DR,1,FALSE)),0,1)*IF(ISERROR(VLOOKUP(AF49,DR:DR,1,FALSE)),0,1)*AM49</f>
        <v>0</v>
      </c>
      <c r="BF49" s="49">
        <f t="shared" ref="BF49:BF54" si="510">IF(ISERROR(VLOOKUP(AD49,DR:DR,1,FALSE)),0,1)*IF(ISERROR(VLOOKUP(AF49,DR:DR,1,FALSE)),0,1)*AN49</f>
        <v>0</v>
      </c>
      <c r="BG49" s="49">
        <f t="shared" ref="BG49:BG54" si="511">IF(ISERROR(VLOOKUP(AD49,DR:DR,1,FALSE)),0,1)*IF(ISERROR(VLOOKUP(AF49,DR:DR,1,FALSE)),0,1)*AO49</f>
        <v>0</v>
      </c>
      <c r="BH49" s="49">
        <f t="shared" ref="BH49:BH54" si="512">IF(ISERROR(VLOOKUP(AD49,DR:DR,1,FALSE)),0,1)*IF(ISERROR(VLOOKUP(AF49,DR:DR,1,FALSE)),0,1)*AP49</f>
        <v>0</v>
      </c>
      <c r="BI49" s="49">
        <f t="shared" ref="BI49:BI54" si="513">IF(ISERROR(VLOOKUP(AD49,DR:DR,1,FALSE)),0,1)*IF(ISERROR(VLOOKUP(AF49,DR:DR,1,FALSE)),0,1)*AQ49</f>
        <v>0</v>
      </c>
      <c r="BJ49" s="49">
        <f t="shared" ref="BJ49:BJ54" si="514">IF(ISERROR(VLOOKUP(AD49,EL:EL,1,FALSE)),0,1)*IF(ISERROR(VLOOKUP(AF49,EL:EL,1,FALSE)),0,1)*AL49</f>
        <v>0</v>
      </c>
      <c r="BK49" s="49">
        <f t="shared" ref="BK49:BK54" si="515">IF(ISERROR(VLOOKUP(AD49,EL:EL,1,FALSE)),0,1)*IF(ISERROR(VLOOKUP(AF49,EL:EL,1,FALSE)),0,1)*AM49</f>
        <v>0</v>
      </c>
      <c r="BL49" s="49">
        <f t="shared" ref="BL49:BL54" si="516">IF(ISERROR(VLOOKUP(AD49,EL:EL,1,FALSE)),0,1)*IF(ISERROR(VLOOKUP(AF49,EL:EL,1,FALSE)),0,1)*AN49</f>
        <v>0</v>
      </c>
      <c r="BM49" s="49">
        <f t="shared" ref="BM49:BM54" si="517">IF(ISERROR(VLOOKUP(AD49,EL:EL,1,FALSE)),0,1)*IF(ISERROR(VLOOKUP(AF49,EL:EL,1,FALSE)),0,1)*AO49</f>
        <v>0</v>
      </c>
      <c r="BN49" s="49">
        <f t="shared" ref="BN49:BN54" si="518">IF(ISERROR(VLOOKUP(AD49,EL:EL,1,FALSE)),0,1)*IF(ISERROR(VLOOKUP(AF49,EL:EL,1,FALSE)),0,1)*AP49</f>
        <v>0</v>
      </c>
      <c r="BO49" s="49">
        <f t="shared" ref="BO49:BO54" si="519">IF(ISERROR(VLOOKUP(AD49,EL:EL,1,FALSE)),0,1)*IF(ISERROR(VLOOKUP(AF49,EL:EL,1,FALSE)),0,1)*AQ49</f>
        <v>0</v>
      </c>
      <c r="BP49" s="14"/>
      <c r="BQ49" s="14"/>
      <c r="BR49" s="14" t="s">
        <v>186</v>
      </c>
      <c r="BS49" s="49">
        <f t="shared" ref="BS49:BS52" si="520">(SUMIF(AD$4:AD$108,BR49,AL$4:AL$108)+SUMIF(AF$4:AF$108,BR49,AM$4:AM$108))</f>
        <v>2</v>
      </c>
      <c r="BT49" s="49">
        <f t="shared" ref="BT49:BT52" si="521">(SUMIF(AD$4:AD$108,BR49,AN$4:AN$108)+SUMIF(AF$4:AF$108,BR49,AO$4:AO$108))</f>
        <v>0</v>
      </c>
      <c r="BU49" s="49">
        <f t="shared" ref="BU49:BU52" si="522">(SUMIF(AD$4:AD$108,BR49,AP$4:AP$108)+SUMIF(AF$4:AF$108,BR49,AQ$4:AQ$108))</f>
        <v>1</v>
      </c>
      <c r="BV49" s="49">
        <f t="shared" ref="BV49:BV52" si="523">SUMIF($AD$4:$AD$108,BR49,$AG$4:$AG$108)+SUMIF($AF$4:$AF$108,BR49,$AI$4:$AI$108)</f>
        <v>7</v>
      </c>
      <c r="BW49" s="49">
        <f t="shared" ref="BW49:BW52" si="524">SUMIF($AD$4:$AD$108,BR49,$AI$4:$AI$108)+SUMIF($AF$4:$AF$108,BR49,$AG$4:$AG$108)</f>
        <v>4</v>
      </c>
      <c r="BX49" s="49">
        <f t="shared" ref="BX49:BX52" si="525">BV49-BW49</f>
        <v>3</v>
      </c>
      <c r="BY49" s="49">
        <f t="shared" ref="BY49:BY52" si="526">IFERROR(BS49*3+BT49*1,0)</f>
        <v>6</v>
      </c>
      <c r="BZ49" s="49" t="s">
        <v>109</v>
      </c>
      <c r="CA49" s="99">
        <f>RANK(BY49,BY49:BY52)</f>
        <v>2</v>
      </c>
      <c r="CB49" s="49">
        <f>SUMPRODUCT((BY49:BY52=BY49)*(BX49:BX52&gt;BX49))</f>
        <v>0</v>
      </c>
      <c r="CC49" s="14"/>
      <c r="CD49" s="14">
        <f t="shared" ref="CD49:CD52" si="527">IF(CA49=1,BR49,)</f>
        <v>0</v>
      </c>
      <c r="CE49" s="49">
        <f t="shared" ref="CE49:CE52" si="528">(SUMIF($AD$4:$AD$108,$BR49,$AR$4:$AR$108)+SUMIF($AF$4:$AF$108,$BR49,$AS$4:$AS$108))</f>
        <v>0</v>
      </c>
      <c r="CF49" s="49">
        <f t="shared" ref="CF49:CF52" si="529">(SUMIF($AD$4:$AD$108,$BR49,$AT$4:$AT$108)+SUMIF($AF$4:$AF$108,$BR49,$AU$4:$AU$108))</f>
        <v>0</v>
      </c>
      <c r="CG49" s="49">
        <f t="shared" ref="CG49:CG52" si="530">(SUMIF($AD$4:$AD$108,$BR49,$AV$4:$AV$108)+SUMIF($AF$4:$AF$108,$BR49,$AW$4:$AW$108))</f>
        <v>0</v>
      </c>
      <c r="CH49" s="49">
        <f t="shared" ref="CH49:CH52" si="531">IFERROR(CE49*3+CF49*1,0)</f>
        <v>0</v>
      </c>
      <c r="CI49" s="49" t="str">
        <f t="shared" ref="CI49:CI52" si="532">BZ49</f>
        <v>F</v>
      </c>
      <c r="CJ49" s="49">
        <f>IF(CD49&gt;0,RANK(CH49,CH49:CH52),)</f>
        <v>0</v>
      </c>
      <c r="CK49" s="49">
        <f>IF(AND(CD49&gt;0,COUNTIF(CJ49:CJ52,CJ49)&gt;1),SUMIFS($AG$4:$AG$108,$AD$4:$AD$108,$BR49,$K$4:$K$108,1)+SUMIFS($AI$4:$AI$108,$AF$4:$AF$108,$BR49,$K$4:$K$108,1)-SUMIFS($AI$4:$AI$108,$AD$4:$AD$108,$BR49,$K$4:$K$108,1)-SUMIFS($AG$4:$AG$108,$AF$4:$AF$108,$BR49,$K$4:$K$108,1),)</f>
        <v>0</v>
      </c>
      <c r="CL49" s="49">
        <f>IF(AND(CD49&gt;0,COUNTIF(CJ49:CJ52,CJ49)&gt;1),CJ49+RANK(CK49,CK49:CK52)-1,CJ49)</f>
        <v>0</v>
      </c>
      <c r="CM49" s="49">
        <f>IF(AND(CD49&gt;0,COUNTIF(CL49:CL52,CL49)&gt;1),SUMIFS($AG$4:$AG$108,$AD$4:$AD$108,$BR49,$K$4:$K$108,1)+SUMIFS($AI$4:$AI$108,$AF$4:$AF$108,$BR49,$K$4:$K$108,1),)</f>
        <v>0</v>
      </c>
      <c r="CN49" s="49">
        <f>IF(AND(CD49&gt;0,COUNTIF(CL49:CL52,CL49)&gt;1),CL49+RANK(CM49,CM49:CM52)-1,CL49)</f>
        <v>0</v>
      </c>
      <c r="CO49" s="49" t="str">
        <f t="shared" ref="CO49:CO52" si="533">IF(CN49=0,"",CN49)</f>
        <v/>
      </c>
      <c r="CP49" s="49" t="str">
        <f>IF(OR(CO49="",COUNTIF(CO49:CO52,CO49)=1),"",$BX49)</f>
        <v/>
      </c>
      <c r="CQ49" s="49" t="str">
        <f>IF(CO49="","",IF(COUNTIF(CO49:CO52,CO49)=1,CO49,CO49+RANK(CP49,CP49:CP52,0)-1))</f>
        <v/>
      </c>
      <c r="CR49" s="49" t="str">
        <f>IF(OR(CQ49="",COUNTIF(CQ49:CQ52,CQ49)=1),"",$BV49)</f>
        <v/>
      </c>
      <c r="CS49" s="49" t="str">
        <f>IF(CO49="","",IF(COUNTIF(CQ49:CQ52,CQ49)=1,CQ49,CQ49+RANK(CR49,CR49:CR52,0)-1))</f>
        <v/>
      </c>
      <c r="CT49" s="49" t="str">
        <f>IF(OR(CS49="",COUNTIF(CS49:CS52,CS49)=1),"",$BS49)</f>
        <v/>
      </c>
      <c r="CU49" s="49" t="str">
        <f>IF(CO49="","",IF(COUNTIF(CS49:CS52,CS49)=1,CS49,CS49+RANK(CT49,CT49:CT52,0)-1))</f>
        <v/>
      </c>
      <c r="CV49" s="49">
        <f>IF(CD49&gt;0,BK47+RANK(CU49,CU49:CU52,1),)</f>
        <v>0</v>
      </c>
      <c r="CW49" s="14"/>
      <c r="CX49" s="14" t="str">
        <f t="shared" ref="CX49:CX52" si="534">IF(CA49=2,BR49,)</f>
        <v>Nederländerna</v>
      </c>
      <c r="CY49" s="49">
        <f t="shared" ref="CY49:CY52" si="535">(SUMIF($AD$4:$AD$108,$BR49,$AX$4:$AX$108)+SUMIF($AF$4:$AF$108,$BR49,$AY$4:$AY$108))</f>
        <v>0</v>
      </c>
      <c r="CZ49" s="49">
        <f t="shared" ref="CZ49:CZ52" si="536">(SUMIF($AD$4:$AD$108,$BR49,$AZ$4:$AZ$108)+SUMIF($AF$4:$AF$108,$BR49,$BA$4:$BA$108))</f>
        <v>0</v>
      </c>
      <c r="DA49" s="49">
        <f t="shared" ref="DA49:DA52" si="537">(SUMIF($AD$4:$AD$108,$BR49,$BB$4:$BB$108)+SUMIF($AF$4:$AF$108,$BR49,$BC$4:$BC$108))</f>
        <v>0</v>
      </c>
      <c r="DB49" s="49">
        <f t="shared" ref="DB49:DB52" si="538">IFERROR(CY49*3+CZ49*1,0)</f>
        <v>0</v>
      </c>
      <c r="DC49" s="49" t="str">
        <f t="shared" ref="DC49:DC52" si="539">$BZ49</f>
        <v>F</v>
      </c>
      <c r="DD49" s="49">
        <f>IF(CX49&gt;0,RANK(DB49,DB49:DB52)+CE47,)</f>
        <v>2</v>
      </c>
      <c r="DE49" s="49">
        <f>IF(AND(CX49&gt;0,COUNTIF(DD49:DD52,DD49)&gt;1),SUMIFS($AG$4:$AG$108,$AD$4:$AD$108,$BR49,$K$4:$K$108,2)+SUMIFS($AI$4:$AI$108,$AF$4:$AF108,$BR49,$K$4:$K$108,2)-SUMIFS($AI$4:$AI$108,$AD$4:$AD$108,$BR49,$K$4:$K$108,2)-SUMIFS($AG$4:$AG$108,$AF$4:$AF$108,$BR49,$K$4:$K$108,2),)</f>
        <v>0</v>
      </c>
      <c r="DF49" s="49">
        <f>IF(AND(CX49&gt;0,COUNTIF(DD49:DD52,DD49)&gt;1),DD49+RANK(DE49,DE49:DE52)-1,DD49)</f>
        <v>2</v>
      </c>
      <c r="DG49" s="49">
        <f>IF(AND(CX49&gt;0,COUNTIF(DF49:DF52,DF49)&gt;1),SUMIFS($AG$4:$AG$108,$AD$4:$AD$108,$BR49,$K$4:$K$108,2)+SUMIFS($AI$4:$AI$108,$AF$4:$AF$108,$BR49,$K$4:$K$108,2),)</f>
        <v>0</v>
      </c>
      <c r="DH49" s="49">
        <f>IF(AND(CX49&gt;0,COUNTIF(DF49:DF52,DF49)&gt;1),DF49+RANK(DG49,DG49:DG52)-1,DF49)</f>
        <v>2</v>
      </c>
      <c r="DI49" s="49">
        <f t="shared" ref="DI49:DI52" si="540">IF(DH49=0,"",DH49)</f>
        <v>2</v>
      </c>
      <c r="DJ49" s="49" t="str">
        <f>IF(OR(DI49="",COUNTIF(DI49:DI52,DI49)=1),"",$BX49)</f>
        <v/>
      </c>
      <c r="DK49" s="49">
        <f>IF(DI49="","",IF(COUNTIF(DI49:DI52,DI49)=1,DI49,DI49+RANK(DJ49,DJ49:DJ52,0)-1))</f>
        <v>2</v>
      </c>
      <c r="DL49" s="49" t="str">
        <f>IF(OR(DK49="",COUNTIF(DK49:DK52,DK49)=1),"",$BV49)</f>
        <v/>
      </c>
      <c r="DM49" s="49">
        <f>IF(DI49="","",IF(COUNTIF(DK49:DK52,DK49)=1,DK49,DK49+RANK(DL49,DL49:DL52,0)-1))</f>
        <v>2</v>
      </c>
      <c r="DN49" s="49" t="str">
        <f>IF(OR(DM49="",COUNTIF(DM49:DM52,DM49)=1),"",$BS49)</f>
        <v/>
      </c>
      <c r="DO49" s="49">
        <f>IF(DI49="","",IF(COUNTIF(DM49:DM52,DM49)=1,DM49,DM49+RANK(DN49,DN49:DN52,0)-1))</f>
        <v>2</v>
      </c>
      <c r="DP49" s="49">
        <f>IF(CX49&gt;0,CE47+RANK(DO49,DO49:DO52,1),)</f>
        <v>2</v>
      </c>
      <c r="DQ49" s="14"/>
      <c r="DR49" s="49">
        <f t="shared" ref="DR49:DR52" si="541">IF(CA49=3,BR49,)</f>
        <v>0</v>
      </c>
      <c r="DS49" s="49">
        <f t="shared" ref="DS49:DS52" si="542">(SUMIF($AD$4:$AD$108,BR49,$BD$4:$BD$108)+SUMIF($AF$4:$AF$108,BR49,$BE$4:$BE$108))</f>
        <v>0</v>
      </c>
      <c r="DT49" s="49">
        <f t="shared" ref="DT49:DT52" si="543">(SUMIF($AD$4:$AD$108,BR49,$BF$4:$BF$108)+SUMIF($AF$4:$AF$108,BR49,$BG$4:$BG$108))</f>
        <v>0</v>
      </c>
      <c r="DU49" s="49">
        <f t="shared" ref="DU49:DU52" si="544">(SUMIF($AD$4:$AD$108,BR49,$BH$4:$BH$108)+SUMIF($AF$4:$AF$108,BR49,$BI$4:$BI$108))</f>
        <v>0</v>
      </c>
      <c r="DV49" s="49">
        <f t="shared" ref="DV49:DV52" si="545">IFERROR(DS49*3+DT49*1,0)</f>
        <v>0</v>
      </c>
      <c r="DW49" s="49" t="str">
        <f t="shared" ref="DW49:DW52" si="546">BZ49</f>
        <v>F</v>
      </c>
      <c r="DX49" s="49">
        <f>IF(DR49&gt;0,RANK(DV49,DV49:DV52)+CE47+CY47,)</f>
        <v>0</v>
      </c>
      <c r="DY49" s="49">
        <f>IF(AND(DR49&gt;0,COUNTIF(DX49:DX52,DX49)&gt;1),SUMIFS($AG$4:$AG$108,$AD$4:$AD$108,$BR49,$K$4:$K$108,3)+SUMIFS($AI$4:$AI$108,$AF$4:$AF$108,$BR49,$K$4:$K$108,3)-SUMIFS($AI$4:$AI$108,$AD$4:$AD$108,$BR49,$K$4:$K$108,3)-SUMIFS($AG$4:$AG$108,$AF$4:$AF$108,$BR49,$K$4:$K$108,3),)</f>
        <v>0</v>
      </c>
      <c r="DZ49" s="49">
        <f>IF(AND(DR49&gt;0,COUNTIF(DX49:DX52,DX49)&gt;1),DX49+RANK(DY49,DY49:DY52)-1,DX49)</f>
        <v>0</v>
      </c>
      <c r="EA49" s="49">
        <f>IF(AND(DR49&gt;0,COUNTIF(DZ49:DZ52,DZ49)&gt;1),SUMIFS($AG$4:$AG$108,$AD$4:$AD$108,$BR49,$K$4:$K$108,3)+SUMIFS($AI$4:$AI$108,$AF$4:$AF$108,$BR49,$K$4:$K$108,3),)</f>
        <v>0</v>
      </c>
      <c r="EB49" s="49">
        <f>IF(AND(DR49&gt;0,COUNTIF(DZ49:DZ52,DZ49)&gt;1),DZ49+RANK(EA49,EA49:EA52)-1,DZ49)</f>
        <v>0</v>
      </c>
      <c r="EC49" s="49" t="str">
        <f t="shared" ref="EC49:EC52" si="547">IF(EB49=0,"",EB49)</f>
        <v/>
      </c>
      <c r="ED49" s="49" t="str">
        <f>IF(OR(EC49="",COUNTIF(EC49:EC52,EC49)=1),"",$BX49)</f>
        <v/>
      </c>
      <c r="EE49" s="49" t="str">
        <f>IF(EC49="","",IF(COUNTIF(EC49:EC52,EC49)=1,EC49,EC49+RANK(ED49,ED49:ED52,0)-1))</f>
        <v/>
      </c>
      <c r="EF49" s="49" t="str">
        <f>IF(OR(EE49="",COUNTIF(EE49:EE52,EE49)=1),"",$BV49)</f>
        <v/>
      </c>
      <c r="EG49" s="49" t="str">
        <f>IF(EC49="","",IF(COUNTIF(EE49:EE52,EE49)=1,EE49,EE49+RANK(EF49,EF49:EF52,0)-1))</f>
        <v/>
      </c>
      <c r="EH49" s="49" t="str">
        <f>IF(OR(EG49="",COUNTIF(EG49:EG52,EG49)=1),"",$BS49)</f>
        <v/>
      </c>
      <c r="EI49" s="49" t="str">
        <f>IF(EC49="","",IF(COUNTIF(EG49:EG52,EG49)=1,EG49,EG49+RANK(EH49,EH49:EH52,0)-1))</f>
        <v/>
      </c>
      <c r="EJ49" s="49">
        <f>IF(DR49&gt;0,CE47+CY47+RANK(EI49,EI49:EI52,1),)</f>
        <v>0</v>
      </c>
      <c r="EK49" s="14"/>
      <c r="EL49" s="49">
        <f t="shared" ref="EL49:EL52" si="548">IF(CA49=4,BR49,)</f>
        <v>0</v>
      </c>
      <c r="EM49" s="49">
        <f t="shared" ref="EM49:EM52" si="549">(SUMIF($AD$4:$AD$108,$BR49,$BJ$4:$BJ$108)+SUMIF($AF$4:$AF$108,$BR49,$BK$4:$BK$108))</f>
        <v>0</v>
      </c>
      <c r="EN49" s="49">
        <f t="shared" ref="EN49:EN52" si="550">(SUMIF($AD$4:$AD$108,$BR49,$BL$4:$BL$108)+SUMIF($AF$4:$AF$108,$BR49,$BM$4:$BM$108))</f>
        <v>0</v>
      </c>
      <c r="EO49" s="49">
        <f t="shared" ref="EO49:EO52" si="551">(SUMIF($AD$4:$AD$108,$BR49,$BN$4:$BN$108)+SUMIF($AF$4:$AF$108,$BR49,$BO$4:$BO$108))</f>
        <v>0</v>
      </c>
      <c r="EP49" s="49">
        <f t="shared" ref="EP49:EP52" si="552">IFERROR(EM49*3+EN49*1,0)</f>
        <v>0</v>
      </c>
      <c r="EQ49" s="49" t="str">
        <f t="shared" ref="EQ49:EQ52" si="553">$BZ49</f>
        <v>F</v>
      </c>
      <c r="ER49" s="49">
        <f>IF(EL49&gt;0,RANK(EP49,EP49:EP52)+CE47+CY47+DS47,)</f>
        <v>0</v>
      </c>
      <c r="ES49" s="49">
        <f>IF(AND(EL49&gt;0,COUNTIF(ER49:ER52,ER49)&gt;1),SUMIFS($AG$4:$AG$108,$AD$4:$AD$108,$BR49,$K$4:$K$108,4)+SUMIFS($AI$4:$AI$108,$AF$4:$AF$108,$BR49,$K$4:$K$108,4)-SUMIFS($AI$4:$AI$108,$AD$4:$AD$108,$BR49,$K$4:$K$108,4)-SUMIFS($AG$4:$AG$108,$AF$4:$AF$108,$BR49,$K$4:$K$108,4),)</f>
        <v>0</v>
      </c>
      <c r="ET49" s="49">
        <f>IF(AND(EL49&gt;0,COUNTIF(ER49:ER52,ER49)&gt;1),ER49+RANK(ES49,ES49:ES52)-1,ER49)</f>
        <v>0</v>
      </c>
      <c r="EU49" s="49">
        <f t="shared" ref="EU49:EU52" si="554">IF(AND(EL49&gt;0,COUNTIF(ET49:ET52,ET49)&gt;1),SUMIFS($AG$4:$AG$108,$AD$4:$AD$108,$BR49,$K$4:$K$108,4)+SUMIFS($AI$4:$AI$108,$AF$4:$AF$108,$BR49,$K$4:$K$108,4),)</f>
        <v>0</v>
      </c>
      <c r="EV49" s="49">
        <f>IF(AND(EL49&gt;0,COUNTIF(ET49:ET52,ET49)&gt;1),ET49+RANK(EU49,EU49:EU52)-1,ET49)</f>
        <v>0</v>
      </c>
      <c r="EW49" s="49" t="str">
        <f t="shared" ref="EW49:EW52" si="555">IF(EV49=0,"",EV49)</f>
        <v/>
      </c>
      <c r="EX49" s="49" t="str">
        <f>IF(OR(EW49="",COUNTIF(EW49:EW52,EW49)=1),"",$BX49)</f>
        <v/>
      </c>
      <c r="EY49" s="49" t="str">
        <f>IF(EW49="","",IF(COUNTIF(EW49:EW52,EW49)=1,EW49,EW49+RANK(EX49,EX49:EX52,0)-1))</f>
        <v/>
      </c>
      <c r="EZ49" s="49" t="str">
        <f>IF(OR(EY49="",COUNTIF(EY49:EY52,EY49)=1),"",$BV49)</f>
        <v/>
      </c>
      <c r="FA49" s="49" t="str">
        <f>IF(EW49="","",IF(COUNTIF(EY49:EY52,EY49)=1,EY49,EY49+RANK(EZ49,EZ49:EZ52,0)-1))</f>
        <v/>
      </c>
      <c r="FB49" s="49" t="str">
        <f>IF(OR(FA49="",COUNTIF(FA49:FA52,FA49)=1),"",$BS49)</f>
        <v/>
      </c>
      <c r="FC49" s="49" t="str">
        <f>IF(EW49="","",IF(COUNTIF(FA49:FA52,FA49)=1,FA49,FA49+RANK(FB49,FB49:FB52,0)-1))</f>
        <v/>
      </c>
      <c r="FD49" s="49">
        <f>IF(EL49&gt;0,CE47+CY47+DS47+RANK(FC49,FC49:FC52,1),)</f>
        <v>0</v>
      </c>
      <c r="FE49" s="14"/>
      <c r="FF49" s="49">
        <f>IFERROR(VLOOKUP(FH49,CD48:CV52,19,FALSE),IFERROR(VLOOKUP(FH49,CX48:DP52,19,FALSE),IFERROR(VLOOKUP(FH49,DR48:EJ52,19,FALSE),VLOOKUP(FH49,EL48:FD52,19,FALSE))))</f>
        <v>2</v>
      </c>
      <c r="FG49" s="49">
        <f>RANK(FF49,FF49:FF52,1)+COUNTIF(FF49,FF49)-1</f>
        <v>2</v>
      </c>
      <c r="FH49" s="14" t="str">
        <f t="shared" ref="FH49:FH52" si="556">BR49</f>
        <v>Nederländerna</v>
      </c>
      <c r="FI49" s="42"/>
      <c r="FJ49" s="42"/>
      <c r="FK49" s="42"/>
      <c r="FL49" s="42"/>
      <c r="FM49" s="42"/>
      <c r="FN49" s="42"/>
      <c r="FO49" s="42"/>
      <c r="FP49" s="42"/>
      <c r="FQ49" s="42"/>
      <c r="FR49" s="42"/>
      <c r="FS49" s="42"/>
      <c r="FT49" s="42"/>
      <c r="FU49" s="42"/>
      <c r="FV49" s="42"/>
      <c r="FW49" s="42"/>
      <c r="FX49" s="44">
        <v>47</v>
      </c>
      <c r="FY49" s="44" t="str">
        <f t="shared" si="79"/>
        <v>HJBFIGLK</v>
      </c>
      <c r="FZ49" s="44" t="s">
        <v>160</v>
      </c>
      <c r="GA49" s="44" t="s">
        <v>159</v>
      </c>
      <c r="GB49" s="44" t="s">
        <v>146</v>
      </c>
      <c r="GC49" s="44" t="s">
        <v>109</v>
      </c>
      <c r="GD49" s="44" t="s">
        <v>150</v>
      </c>
      <c r="GE49" s="44" t="s">
        <v>149</v>
      </c>
      <c r="GF49" s="44" t="s">
        <v>152</v>
      </c>
      <c r="GG49" s="44" t="s">
        <v>151</v>
      </c>
      <c r="GH49" s="100" t="str">
        <f t="shared" ref="GH49:GO49" si="557">VLOOKUP(FZ49,$FK$3:$FL$15,2,FALSE)</f>
        <v>Uruguay</v>
      </c>
      <c r="GI49" s="100" t="str">
        <f t="shared" si="557"/>
        <v>Argentina</v>
      </c>
      <c r="GJ49" s="100" t="str">
        <f t="shared" si="557"/>
        <v>Bosnien-Herzigovina</v>
      </c>
      <c r="GK49" s="100" t="str">
        <f t="shared" si="557"/>
        <v>Sverige</v>
      </c>
      <c r="GL49" s="100" t="str">
        <f t="shared" si="557"/>
        <v>Senegal</v>
      </c>
      <c r="GM49" s="100" t="str">
        <f t="shared" si="557"/>
        <v>Iran</v>
      </c>
      <c r="GN49" s="100" t="str">
        <f t="shared" si="557"/>
        <v>England</v>
      </c>
      <c r="GO49" s="100" t="str">
        <f t="shared" si="557"/>
        <v>Portugal</v>
      </c>
      <c r="GP49" s="42" t="str">
        <f t="shared" si="81"/>
        <v/>
      </c>
      <c r="GQ49" s="42"/>
      <c r="GR49" s="42"/>
      <c r="GS49" s="42"/>
      <c r="GT49" s="42"/>
      <c r="GU49" s="42"/>
      <c r="GV49" s="44"/>
      <c r="GW49" s="42"/>
      <c r="GX49" s="85">
        <v>46</v>
      </c>
      <c r="GY49" s="96"/>
      <c r="GZ49" s="96"/>
      <c r="HA49" s="85"/>
      <c r="HB49" s="42"/>
      <c r="HC49" s="42"/>
      <c r="HD49" s="42"/>
      <c r="HE49" s="42"/>
    </row>
    <row r="50" spans="1:213" ht="14.25" customHeight="1" x14ac:dyDescent="0.35">
      <c r="A50" s="42"/>
      <c r="B50" s="85">
        <v>12</v>
      </c>
      <c r="C50" s="86">
        <v>46188</v>
      </c>
      <c r="D50" s="87" t="s">
        <v>188</v>
      </c>
      <c r="E50" s="88" t="s">
        <v>157</v>
      </c>
      <c r="F50" s="89" t="s">
        <v>189</v>
      </c>
      <c r="G50" s="90">
        <v>3</v>
      </c>
      <c r="H50" s="85" t="s">
        <v>157</v>
      </c>
      <c r="I50" s="90">
        <v>2</v>
      </c>
      <c r="J50" s="85">
        <f t="shared" si="476"/>
        <v>1</v>
      </c>
      <c r="K50" s="49" t="str">
        <f t="shared" si="477"/>
        <v>-</v>
      </c>
      <c r="L50" s="44">
        <v>2</v>
      </c>
      <c r="M50" s="104" t="str">
        <f>VLOOKUP(L50,FG49:FH52,2,FALSE)</f>
        <v>Nederländerna</v>
      </c>
      <c r="N50" s="105">
        <f t="shared" si="478"/>
        <v>2</v>
      </c>
      <c r="O50" s="105">
        <f t="shared" si="479"/>
        <v>0</v>
      </c>
      <c r="P50" s="105">
        <f t="shared" si="480"/>
        <v>1</v>
      </c>
      <c r="Q50" s="105">
        <f t="shared" si="481"/>
        <v>7</v>
      </c>
      <c r="R50" s="105">
        <f t="shared" si="482"/>
        <v>4</v>
      </c>
      <c r="S50" s="105">
        <f t="shared" si="483"/>
        <v>3</v>
      </c>
      <c r="T50" s="106">
        <f t="shared" si="484"/>
        <v>6</v>
      </c>
      <c r="U50" s="42"/>
      <c r="V50" s="43"/>
      <c r="W50" s="44"/>
      <c r="X50" s="44"/>
      <c r="Y50" s="44"/>
      <c r="Z50" s="47"/>
      <c r="AA50" s="48"/>
      <c r="AB50" s="42"/>
      <c r="AC50" s="98">
        <f t="shared" ref="AC50:AF50" si="558">C50</f>
        <v>46188</v>
      </c>
      <c r="AD50" s="98" t="str">
        <f t="shared" si="558"/>
        <v>Sverige</v>
      </c>
      <c r="AE50" s="98" t="str">
        <f t="shared" si="558"/>
        <v>-</v>
      </c>
      <c r="AF50" s="98" t="str">
        <f t="shared" si="558"/>
        <v>Tunisien</v>
      </c>
      <c r="AG50" s="90">
        <f t="shared" si="486"/>
        <v>3</v>
      </c>
      <c r="AH50" s="85" t="str">
        <f t="shared" si="487"/>
        <v>-</v>
      </c>
      <c r="AI50" s="90">
        <f t="shared" si="488"/>
        <v>2</v>
      </c>
      <c r="AJ50" s="85">
        <f t="shared" si="489"/>
        <v>1</v>
      </c>
      <c r="AK50" s="91"/>
      <c r="AL50" s="49">
        <f t="shared" si="490"/>
        <v>1</v>
      </c>
      <c r="AM50" s="49">
        <f t="shared" si="491"/>
        <v>0</v>
      </c>
      <c r="AN50" s="49">
        <f t="shared" si="492"/>
        <v>0</v>
      </c>
      <c r="AO50" s="49">
        <f t="shared" si="493"/>
        <v>0</v>
      </c>
      <c r="AP50" s="49">
        <f t="shared" si="494"/>
        <v>0</v>
      </c>
      <c r="AQ50" s="49">
        <f t="shared" si="495"/>
        <v>1</v>
      </c>
      <c r="AR50" s="49">
        <f t="shared" si="496"/>
        <v>0</v>
      </c>
      <c r="AS50" s="49">
        <f t="shared" si="497"/>
        <v>0</v>
      </c>
      <c r="AT50" s="49">
        <f t="shared" si="498"/>
        <v>0</v>
      </c>
      <c r="AU50" s="49">
        <f t="shared" si="499"/>
        <v>0</v>
      </c>
      <c r="AV50" s="49">
        <f t="shared" si="500"/>
        <v>0</v>
      </c>
      <c r="AW50" s="49">
        <f t="shared" si="501"/>
        <v>0</v>
      </c>
      <c r="AX50" s="49">
        <f t="shared" si="502"/>
        <v>0</v>
      </c>
      <c r="AY50" s="49">
        <f t="shared" si="503"/>
        <v>0</v>
      </c>
      <c r="AZ50" s="49">
        <f t="shared" si="504"/>
        <v>0</v>
      </c>
      <c r="BA50" s="49">
        <f t="shared" si="505"/>
        <v>0</v>
      </c>
      <c r="BB50" s="49">
        <f t="shared" si="506"/>
        <v>0</v>
      </c>
      <c r="BC50" s="49">
        <f t="shared" si="507"/>
        <v>0</v>
      </c>
      <c r="BD50" s="49">
        <f t="shared" si="508"/>
        <v>0</v>
      </c>
      <c r="BE50" s="49">
        <f t="shared" si="509"/>
        <v>0</v>
      </c>
      <c r="BF50" s="49">
        <f t="shared" si="510"/>
        <v>0</v>
      </c>
      <c r="BG50" s="49">
        <f t="shared" si="511"/>
        <v>0</v>
      </c>
      <c r="BH50" s="49">
        <f t="shared" si="512"/>
        <v>0</v>
      </c>
      <c r="BI50" s="49">
        <f t="shared" si="513"/>
        <v>0</v>
      </c>
      <c r="BJ50" s="49">
        <f t="shared" si="514"/>
        <v>0</v>
      </c>
      <c r="BK50" s="49">
        <f t="shared" si="515"/>
        <v>0</v>
      </c>
      <c r="BL50" s="49">
        <f t="shared" si="516"/>
        <v>0</v>
      </c>
      <c r="BM50" s="49">
        <f t="shared" si="517"/>
        <v>0</v>
      </c>
      <c r="BN50" s="49">
        <f t="shared" si="518"/>
        <v>0</v>
      </c>
      <c r="BO50" s="49">
        <f t="shared" si="519"/>
        <v>0</v>
      </c>
      <c r="BP50" s="14"/>
      <c r="BQ50" s="14"/>
      <c r="BR50" s="14" t="s">
        <v>187</v>
      </c>
      <c r="BS50" s="49">
        <f t="shared" si="520"/>
        <v>2</v>
      </c>
      <c r="BT50" s="49">
        <f t="shared" si="521"/>
        <v>1</v>
      </c>
      <c r="BU50" s="49">
        <f t="shared" si="522"/>
        <v>0</v>
      </c>
      <c r="BV50" s="49">
        <f t="shared" si="523"/>
        <v>4</v>
      </c>
      <c r="BW50" s="49">
        <f t="shared" si="524"/>
        <v>1</v>
      </c>
      <c r="BX50" s="49">
        <f t="shared" si="525"/>
        <v>3</v>
      </c>
      <c r="BY50" s="49">
        <f t="shared" si="526"/>
        <v>7</v>
      </c>
      <c r="BZ50" s="49" t="s">
        <v>109</v>
      </c>
      <c r="CA50" s="99">
        <f>RANK(BY50,BY49:BY52)</f>
        <v>1</v>
      </c>
      <c r="CB50" s="49">
        <f>SUMPRODUCT((BY49:BY52=BY50)*(BX49:BX52&gt;BX50))</f>
        <v>0</v>
      </c>
      <c r="CC50" s="14"/>
      <c r="CD50" s="14" t="str">
        <f t="shared" si="527"/>
        <v>Japan</v>
      </c>
      <c r="CE50" s="49">
        <f t="shared" si="528"/>
        <v>0</v>
      </c>
      <c r="CF50" s="49">
        <f t="shared" si="529"/>
        <v>0</v>
      </c>
      <c r="CG50" s="49">
        <f t="shared" si="530"/>
        <v>0</v>
      </c>
      <c r="CH50" s="49">
        <f t="shared" si="531"/>
        <v>0</v>
      </c>
      <c r="CI50" s="49" t="str">
        <f t="shared" si="532"/>
        <v>F</v>
      </c>
      <c r="CJ50" s="49">
        <f>IF(CD50&gt;0,RANK(CH50,CH49:CH52),)</f>
        <v>1</v>
      </c>
      <c r="CK50" s="49">
        <f>IF(AND(CD50&gt;0,COUNTIF(CJ49:CJ52,CJ50)&gt;1),SUMIFS($AG$4:$AG$108,$AD$4:$AD$108,$BR50,$K$4:$K$108,1)+SUMIFS($AI$4:$AI$108,$AF$4:$AF$108,$BR50,$K$4:$K$108,1)-SUMIFS($AI$4:$AI$108,$AD$4:$AD$108,$BR50,$K$4:$K$108,1)-SUMIFS($AG$4:$AG$108,$AF$4:$AF$108,$BR50,$K$4:$K$108,1),)</f>
        <v>0</v>
      </c>
      <c r="CL50" s="49">
        <f>IF(AND(CD50&gt;0,COUNTIF(CJ49:CJ52,CJ50)&gt;1),CJ50+RANK(CK50,CK49:CK52)-1,CJ50)</f>
        <v>1</v>
      </c>
      <c r="CM50" s="49">
        <f>IF(AND(CD50&gt;0,COUNTIF(CL49:CL52,CL50)&gt;1),SUMIFS($AG$4:$AG$108,$AD$4:$AD$108,$BR50,$K$4:$K$108,1)+SUMIFS($AI$4:$AI$108,$AF$4:$AF$108,$BR50,$K$4:$K$108,1),)</f>
        <v>0</v>
      </c>
      <c r="CN50" s="49">
        <f>IF(AND(CD50&gt;0,COUNTIF(CL49:CL52,CL50)&gt;1),CL50+RANK(CM50,CM49:CM52)-1,CL50)</f>
        <v>1</v>
      </c>
      <c r="CO50" s="49">
        <f t="shared" si="533"/>
        <v>1</v>
      </c>
      <c r="CP50" s="49" t="str">
        <f>IF(OR(CO50="",COUNTIF(CO49:CO52,CO50)=1),"",$BX50)</f>
        <v/>
      </c>
      <c r="CQ50" s="49">
        <f>IF(CO50="","",IF(COUNTIF(CO49:CO52,CO50)=1,CO50,CO50+RANK(CP50,CP49:CP52,0)-1))</f>
        <v>1</v>
      </c>
      <c r="CR50" s="49" t="str">
        <f>IF(OR(CQ50="",COUNTIF(CQ49:CQ52,CQ50)=1),"",$BV50)</f>
        <v/>
      </c>
      <c r="CS50" s="49">
        <f>IF(CO50="","",IF(COUNTIF(CQ49:CQ52,CQ50)=1,CQ50,CQ50+RANK(CR50,CR49:CR52,0)-1))</f>
        <v>1</v>
      </c>
      <c r="CT50" s="49" t="str">
        <f>IF(OR(CS50="",COUNTIF(CS49:CS52,CS50)=1),"",$BS50)</f>
        <v/>
      </c>
      <c r="CU50" s="49">
        <f>IF(CO50="","",IF(COUNTIF(CS49:CS52,CS50)=1,CS50,CS50+RANK(CT50,CT49:CT52,0)-1))</f>
        <v>1</v>
      </c>
      <c r="CV50" s="49">
        <f>IF(CD50&gt;0,BK47+RANK(CU50,CU49:CU52,1),)</f>
        <v>1</v>
      </c>
      <c r="CW50" s="14"/>
      <c r="CX50" s="14">
        <f t="shared" si="534"/>
        <v>0</v>
      </c>
      <c r="CY50" s="49">
        <f t="shared" si="535"/>
        <v>0</v>
      </c>
      <c r="CZ50" s="49">
        <f t="shared" si="536"/>
        <v>0</v>
      </c>
      <c r="DA50" s="49">
        <f t="shared" si="537"/>
        <v>0</v>
      </c>
      <c r="DB50" s="49">
        <f t="shared" si="538"/>
        <v>0</v>
      </c>
      <c r="DC50" s="49" t="str">
        <f t="shared" si="539"/>
        <v>F</v>
      </c>
      <c r="DD50" s="49">
        <f>IF(CX50&gt;0,RANK(DB50,DB49:DB52)+CE47,)</f>
        <v>0</v>
      </c>
      <c r="DE50" s="49">
        <f>IF(AND(CX50&gt;0,COUNTIF(DD49:DD52,DD50)&gt;1),SUMIFS($AG$4:$AG$108,$AD$4:$AD$108,$BR50,$K$4:$K$108,2)+SUMIFS($AI$4:$AI$108,$AF$4:$AF108,$BR50,$K$4:$K$108,2)-SUMIFS($AI$4:$AI$108,$AD$4:$AD$108,$BR50,$K$4:$K$108,2)-SUMIFS($AG$4:$AG$108,$AF$4:$AF$108,$BR50,$K$4:$K$108,2),)</f>
        <v>0</v>
      </c>
      <c r="DF50" s="49">
        <f>IF(AND(CX50&gt;0,COUNTIF(DD49:DD52,DD50)&gt;1),DD50+RANK(DE50,DE49:DE52)-1,DD50)</f>
        <v>0</v>
      </c>
      <c r="DG50" s="49">
        <f>IF(AND(CX50&gt;0,COUNTIF(DF49:DF52,DF50)&gt;1),SUMIFS($AG$4:$AG$108,$AD$4:$AD$108,$BR50,$K$4:$K$108,2)+SUMIFS($AI$4:$AI$108,$AF$4:$AF$108,$BR50,$K$4:$K$108,2),)</f>
        <v>0</v>
      </c>
      <c r="DH50" s="49">
        <f>IF(AND(CX50&gt;0,COUNTIF(DF49:DF52,DF50)&gt;1),DF50+RANK(DG50,DG49:DG52)-1,DF50)</f>
        <v>0</v>
      </c>
      <c r="DI50" s="49" t="str">
        <f t="shared" si="540"/>
        <v/>
      </c>
      <c r="DJ50" s="49" t="str">
        <f>IF(OR(DI50="",COUNTIF(DI49:DI52,DI50)=1),"",$BX50)</f>
        <v/>
      </c>
      <c r="DK50" s="49" t="str">
        <f>IF(DI50="","",IF(COUNTIF(DI49:DI52,DI50)=1,DI50,DI50+RANK(DJ50,DJ49:DJ52,0)-1))</f>
        <v/>
      </c>
      <c r="DL50" s="49" t="str">
        <f>IF(OR(DK50="",COUNTIF(DK49:DK52,DK50)=1),"",$BV50)</f>
        <v/>
      </c>
      <c r="DM50" s="49" t="str">
        <f>IF(DI50="","",IF(COUNTIF(DK49:DK52,DK50)=1,DK50,DK50+RANK(DL50,DL49:DL52,0)-1))</f>
        <v/>
      </c>
      <c r="DN50" s="49" t="str">
        <f>IF(OR(DM50="",COUNTIF(DM49:DM52,DM50)=1),"",$BS50)</f>
        <v/>
      </c>
      <c r="DO50" s="49" t="str">
        <f>IF(DI50="","",IF(COUNTIF(DM49:DM52,DM50)=1,DM50,DM50+RANK(DN50,DN49:DN52,0)-1))</f>
        <v/>
      </c>
      <c r="DP50" s="49">
        <f>IF(CX50&gt;0,CE47+RANK(DO50,DO49:DO52,1),)</f>
        <v>0</v>
      </c>
      <c r="DQ50" s="14"/>
      <c r="DR50" s="49">
        <f t="shared" si="541"/>
        <v>0</v>
      </c>
      <c r="DS50" s="49">
        <f t="shared" si="542"/>
        <v>0</v>
      </c>
      <c r="DT50" s="49">
        <f t="shared" si="543"/>
        <v>0</v>
      </c>
      <c r="DU50" s="49">
        <f t="shared" si="544"/>
        <v>0</v>
      </c>
      <c r="DV50" s="49">
        <f t="shared" si="545"/>
        <v>0</v>
      </c>
      <c r="DW50" s="49" t="str">
        <f t="shared" si="546"/>
        <v>F</v>
      </c>
      <c r="DX50" s="49">
        <f>IF(DR50&gt;0,RANK(DV50,DV49:DV52)+CE47+CY47,)</f>
        <v>0</v>
      </c>
      <c r="DY50" s="49">
        <f>IF(AND(DR50&gt;0,COUNTIF(DX49:DX52,DX50)&gt;1),SUMIFS($AG$4:$AG$108,$AD$4:$AD$108,$BR50,$K$4:$K$108,3)+SUMIFS($AI$4:$AI$108,$AF$4:$AF$108,$BR50,$K$4:$K$108,3)-SUMIFS($AI$4:$AI$108,$AD$4:$AD$108,$BR50,$K$4:$K$108,3)-SUMIFS($AG$4:$AG$108,$AF$4:$AF$108,$BR50,$K$4:$K$108,3),)</f>
        <v>0</v>
      </c>
      <c r="DZ50" s="49">
        <f>IF(AND(DR50&gt;0,COUNTIF(DX49:DX52,DX50)&gt;1),DX50+RANK(DY50,DY49:DY52)-1,DX50)</f>
        <v>0</v>
      </c>
      <c r="EA50" s="49">
        <f>IF(AND(DR50&gt;0,COUNTIF(DZ49:DZ52,DZ50)&gt;1),SUMIFS($AG$4:$AG$108,$AD$4:$AD$108,$BR50,$K$4:$K$108,3)+SUMIFS($AI$4:$AI$108,$AF$4:$AF$108,$BR50,$K$4:$K$108,3),)</f>
        <v>0</v>
      </c>
      <c r="EB50" s="49">
        <f>IF(AND(DR50&gt;0,COUNTIF(DZ49:DZ52,DZ50)&gt;1),DZ50+RANK(EA50,EA49:EA52)-1,DZ50)</f>
        <v>0</v>
      </c>
      <c r="EC50" s="49" t="str">
        <f t="shared" si="547"/>
        <v/>
      </c>
      <c r="ED50" s="49" t="str">
        <f>IF(OR(EC50="",COUNTIF(EC49:EC52,EC50)=1),"",$BX50)</f>
        <v/>
      </c>
      <c r="EE50" s="49" t="str">
        <f>IF(EC50="","",IF(COUNTIF(EC49:EC52,EC50)=1,EC50,EC50+RANK(ED50,ED49:ED52,0)-1))</f>
        <v/>
      </c>
      <c r="EF50" s="49" t="str">
        <f>IF(OR(EE50="",COUNTIF(EE49:EE52,EE50)=1),"",$BV50)</f>
        <v/>
      </c>
      <c r="EG50" s="49" t="str">
        <f>IF(EC50="","",IF(COUNTIF(EE49:EE52,EE50)=1,EE50,EE50+RANK(EF50,EF49:EF52,0)-1))</f>
        <v/>
      </c>
      <c r="EH50" s="49" t="str">
        <f>IF(OR(EG50="",COUNTIF(EG49:EG52,EG50)=1),"",$BS50)</f>
        <v/>
      </c>
      <c r="EI50" s="49" t="str">
        <f>IF(EC50="","",IF(COUNTIF(EG49:EG52,EG50)=1,EG50,EG50+RANK(EH50,EH49:EH52,0)-1))</f>
        <v/>
      </c>
      <c r="EJ50" s="49">
        <f>IF(DR50&gt;0,CE47+CY47+RANK(EI50,EI49:EI52,1),)</f>
        <v>0</v>
      </c>
      <c r="EK50" s="14"/>
      <c r="EL50" s="49">
        <f t="shared" si="548"/>
        <v>0</v>
      </c>
      <c r="EM50" s="49">
        <f t="shared" si="549"/>
        <v>0</v>
      </c>
      <c r="EN50" s="49">
        <f t="shared" si="550"/>
        <v>0</v>
      </c>
      <c r="EO50" s="49">
        <f t="shared" si="551"/>
        <v>0</v>
      </c>
      <c r="EP50" s="49">
        <f t="shared" si="552"/>
        <v>0</v>
      </c>
      <c r="EQ50" s="49" t="str">
        <f t="shared" si="553"/>
        <v>F</v>
      </c>
      <c r="ER50" s="49">
        <f>IF(EL50&gt;0,RANK(EP50,EP49:EP52)+CE47+CY47+DS47,)</f>
        <v>0</v>
      </c>
      <c r="ES50" s="49">
        <f>IF(AND(EL50&gt;0,COUNTIF(ER49:ER52,ER50)&gt;1),SUMIFS($AG$4:$AG$108,$AD$4:$AD$108,$BR50,$K$4:$K$108,4)+SUMIFS($AI$4:$AI$108,$AF$4:$AF$108,$BR50,$K$4:$K$108,4)-SUMIFS($AI$4:$AI$108,$AD$4:$AD$108,$BR50,$K$4:$K$108,4)-SUMIFS($AG$4:$AG$108,$AF$4:$AF$108,$BR50,$K$4:$K$108,4),)</f>
        <v>0</v>
      </c>
      <c r="ET50" s="49">
        <f>IF(AND(EL50&gt;0,COUNTIF(ER49:ER52,ER50)&gt;1),ER50+RANK(ES50,ES49:ES52)-1,ER50)</f>
        <v>0</v>
      </c>
      <c r="EU50" s="49">
        <f t="shared" si="554"/>
        <v>0</v>
      </c>
      <c r="EV50" s="49">
        <f>IF(AND(EL50&gt;0,COUNTIF(ET49:ET52,ET50)&gt;1),ET50+RANK(EU50,EU49:EU52)-1,ET50)</f>
        <v>0</v>
      </c>
      <c r="EW50" s="49" t="str">
        <f t="shared" si="555"/>
        <v/>
      </c>
      <c r="EX50" s="49" t="str">
        <f>IF(OR(EW50="",COUNTIF(EW49:EW52,EW50)=1),"",$BX50)</f>
        <v/>
      </c>
      <c r="EY50" s="49" t="str">
        <f>IF(EW50="","",IF(COUNTIF(EW49:EW52,EW50)=1,EW50,EW50+RANK(EX50,EX49:EX52,0)-1))</f>
        <v/>
      </c>
      <c r="EZ50" s="49" t="str">
        <f>IF(OR(EY50="",COUNTIF(EY49:EY52,EY50)=1),"",$BV50)</f>
        <v/>
      </c>
      <c r="FA50" s="49" t="str">
        <f>IF(EW50="","",IF(COUNTIF(EY49:EY52,EY50)=1,EY50,EY50+RANK(EZ50,EZ49:EZ52,0)-1))</f>
        <v/>
      </c>
      <c r="FB50" s="49" t="str">
        <f>IF(OR(FA50="",COUNTIF(FA49:FA52,FA50)=1),"",$BS50)</f>
        <v/>
      </c>
      <c r="FC50" s="49" t="str">
        <f>IF(EW50="","",IF(COUNTIF(FA49:FA52,FA50)=1,FA50,FA50+RANK(FB50,FB49:FB52,0)-1))</f>
        <v/>
      </c>
      <c r="FD50" s="49">
        <f>IF(EL50&gt;0,CE47+CY47+DS47+RANK(FC50,FC49:FC52,1),)</f>
        <v>0</v>
      </c>
      <c r="FE50" s="14"/>
      <c r="FF50" s="49">
        <f>IFERROR(VLOOKUP(FH50,CD48:CV52,19,FALSE),IFERROR(VLOOKUP(FH50,CX48:DP52,19,FALSE),IFERROR(VLOOKUP(FH50,DR48:EJ52,19,FALSE),VLOOKUP(FH50,EL48:FD52,19,FALSE))))</f>
        <v>1</v>
      </c>
      <c r="FG50" s="49">
        <f>RANK(FF50,FF49:FF52,1)+COUNTIF(FF49:FF50,FF50)-1</f>
        <v>1</v>
      </c>
      <c r="FH50" s="14" t="str">
        <f t="shared" si="556"/>
        <v>Japan</v>
      </c>
      <c r="FI50" s="42"/>
      <c r="FJ50" s="42"/>
      <c r="FK50" s="42"/>
      <c r="FL50" s="42"/>
      <c r="FM50" s="42"/>
      <c r="FN50" s="42"/>
      <c r="FO50" s="42"/>
      <c r="FP50" s="42"/>
      <c r="FQ50" s="42"/>
      <c r="FR50" s="42"/>
      <c r="FS50" s="42"/>
      <c r="FT50" s="42"/>
      <c r="FU50" s="42"/>
      <c r="FV50" s="42"/>
      <c r="FW50" s="42"/>
      <c r="FX50" s="44">
        <v>48</v>
      </c>
      <c r="FY50" s="44" t="str">
        <f t="shared" si="79"/>
        <v>EJIBHGLK</v>
      </c>
      <c r="FZ50" s="44" t="s">
        <v>148</v>
      </c>
      <c r="GA50" s="44" t="s">
        <v>159</v>
      </c>
      <c r="GB50" s="44" t="s">
        <v>150</v>
      </c>
      <c r="GC50" s="44" t="s">
        <v>146</v>
      </c>
      <c r="GD50" s="44" t="s">
        <v>160</v>
      </c>
      <c r="GE50" s="44" t="s">
        <v>149</v>
      </c>
      <c r="GF50" s="44" t="s">
        <v>152</v>
      </c>
      <c r="GG50" s="44" t="s">
        <v>151</v>
      </c>
      <c r="GH50" s="100" t="str">
        <f t="shared" ref="GH50:GO50" si="559">VLOOKUP(FZ50,$FK$3:$FL$15,2,FALSE)</f>
        <v>Elfenbenskusten</v>
      </c>
      <c r="GI50" s="100" t="str">
        <f t="shared" si="559"/>
        <v>Argentina</v>
      </c>
      <c r="GJ50" s="100" t="str">
        <f t="shared" si="559"/>
        <v>Senegal</v>
      </c>
      <c r="GK50" s="100" t="str">
        <f t="shared" si="559"/>
        <v>Bosnien-Herzigovina</v>
      </c>
      <c r="GL50" s="100" t="str">
        <f t="shared" si="559"/>
        <v>Uruguay</v>
      </c>
      <c r="GM50" s="100" t="str">
        <f t="shared" si="559"/>
        <v>Iran</v>
      </c>
      <c r="GN50" s="100" t="str">
        <f t="shared" si="559"/>
        <v>England</v>
      </c>
      <c r="GO50" s="100" t="str">
        <f t="shared" si="559"/>
        <v>Portugal</v>
      </c>
      <c r="GP50" s="42" t="str">
        <f t="shared" si="81"/>
        <v/>
      </c>
      <c r="GQ50" s="42"/>
      <c r="GR50" s="42"/>
      <c r="GS50" s="42"/>
      <c r="GT50" s="42"/>
      <c r="GU50" s="42"/>
      <c r="GV50" s="44"/>
      <c r="GW50" s="42"/>
      <c r="GX50" s="85">
        <v>47</v>
      </c>
      <c r="GY50" s="96"/>
      <c r="GZ50" s="96"/>
      <c r="HA50" s="85"/>
      <c r="HB50" s="42"/>
      <c r="HC50" s="42"/>
      <c r="HD50" s="42"/>
      <c r="HE50" s="42"/>
    </row>
    <row r="51" spans="1:213" ht="14.25" customHeight="1" x14ac:dyDescent="0.35">
      <c r="A51" s="42"/>
      <c r="B51" s="85">
        <v>35</v>
      </c>
      <c r="C51" s="86">
        <v>46193</v>
      </c>
      <c r="D51" s="87" t="s">
        <v>186</v>
      </c>
      <c r="E51" s="88" t="s">
        <v>157</v>
      </c>
      <c r="F51" s="89" t="s">
        <v>188</v>
      </c>
      <c r="G51" s="90">
        <v>4</v>
      </c>
      <c r="H51" s="85" t="s">
        <v>157</v>
      </c>
      <c r="I51" s="90">
        <v>0</v>
      </c>
      <c r="J51" s="85">
        <f t="shared" si="476"/>
        <v>1</v>
      </c>
      <c r="K51" s="49" t="str">
        <f t="shared" si="477"/>
        <v>-</v>
      </c>
      <c r="L51" s="44">
        <v>3</v>
      </c>
      <c r="M51" s="108" t="str">
        <f>VLOOKUP(L51,FG49:FH52,2,FALSE)</f>
        <v>Sverige</v>
      </c>
      <c r="N51" s="109">
        <f t="shared" si="478"/>
        <v>1</v>
      </c>
      <c r="O51" s="109">
        <f t="shared" si="479"/>
        <v>0</v>
      </c>
      <c r="P51" s="109">
        <f t="shared" si="480"/>
        <v>2</v>
      </c>
      <c r="Q51" s="109">
        <f t="shared" si="481"/>
        <v>3</v>
      </c>
      <c r="R51" s="109">
        <f t="shared" si="482"/>
        <v>7</v>
      </c>
      <c r="S51" s="109">
        <f t="shared" si="483"/>
        <v>-4</v>
      </c>
      <c r="T51" s="110">
        <f t="shared" si="484"/>
        <v>3</v>
      </c>
      <c r="U51" s="42"/>
      <c r="V51" s="43"/>
      <c r="W51" s="44"/>
      <c r="X51" s="44"/>
      <c r="Y51" s="44"/>
      <c r="Z51" s="47"/>
      <c r="AA51" s="48"/>
      <c r="AB51" s="42"/>
      <c r="AC51" s="98">
        <f t="shared" ref="AC51:AF51" si="560">C51</f>
        <v>46193</v>
      </c>
      <c r="AD51" s="98" t="str">
        <f t="shared" si="560"/>
        <v>Nederländerna</v>
      </c>
      <c r="AE51" s="98" t="str">
        <f t="shared" si="560"/>
        <v>-</v>
      </c>
      <c r="AF51" s="98" t="str">
        <f t="shared" si="560"/>
        <v>Sverige</v>
      </c>
      <c r="AG51" s="90">
        <f t="shared" si="486"/>
        <v>4</v>
      </c>
      <c r="AH51" s="85" t="str">
        <f t="shared" si="487"/>
        <v>-</v>
      </c>
      <c r="AI51" s="90">
        <f t="shared" si="488"/>
        <v>0</v>
      </c>
      <c r="AJ51" s="85">
        <f t="shared" si="489"/>
        <v>1</v>
      </c>
      <c r="AK51" s="91"/>
      <c r="AL51" s="49">
        <f t="shared" si="490"/>
        <v>1</v>
      </c>
      <c r="AM51" s="49">
        <f t="shared" si="491"/>
        <v>0</v>
      </c>
      <c r="AN51" s="49">
        <f t="shared" si="492"/>
        <v>0</v>
      </c>
      <c r="AO51" s="49">
        <f t="shared" si="493"/>
        <v>0</v>
      </c>
      <c r="AP51" s="49">
        <f t="shared" si="494"/>
        <v>0</v>
      </c>
      <c r="AQ51" s="49">
        <f t="shared" si="495"/>
        <v>1</v>
      </c>
      <c r="AR51" s="49">
        <f t="shared" si="496"/>
        <v>0</v>
      </c>
      <c r="AS51" s="49">
        <f t="shared" si="497"/>
        <v>0</v>
      </c>
      <c r="AT51" s="49">
        <f t="shared" si="498"/>
        <v>0</v>
      </c>
      <c r="AU51" s="49">
        <f t="shared" si="499"/>
        <v>0</v>
      </c>
      <c r="AV51" s="49">
        <f t="shared" si="500"/>
        <v>0</v>
      </c>
      <c r="AW51" s="49">
        <f t="shared" si="501"/>
        <v>0</v>
      </c>
      <c r="AX51" s="49">
        <f t="shared" si="502"/>
        <v>0</v>
      </c>
      <c r="AY51" s="49">
        <f t="shared" si="503"/>
        <v>0</v>
      </c>
      <c r="AZ51" s="49">
        <f t="shared" si="504"/>
        <v>0</v>
      </c>
      <c r="BA51" s="49">
        <f t="shared" si="505"/>
        <v>0</v>
      </c>
      <c r="BB51" s="49">
        <f t="shared" si="506"/>
        <v>0</v>
      </c>
      <c r="BC51" s="49">
        <f t="shared" si="507"/>
        <v>0</v>
      </c>
      <c r="BD51" s="49">
        <f t="shared" si="508"/>
        <v>0</v>
      </c>
      <c r="BE51" s="49">
        <f t="shared" si="509"/>
        <v>0</v>
      </c>
      <c r="BF51" s="49">
        <f t="shared" si="510"/>
        <v>0</v>
      </c>
      <c r="BG51" s="49">
        <f t="shared" si="511"/>
        <v>0</v>
      </c>
      <c r="BH51" s="49">
        <f t="shared" si="512"/>
        <v>0</v>
      </c>
      <c r="BI51" s="49">
        <f t="shared" si="513"/>
        <v>0</v>
      </c>
      <c r="BJ51" s="49">
        <f t="shared" si="514"/>
        <v>0</v>
      </c>
      <c r="BK51" s="49">
        <f t="shared" si="515"/>
        <v>0</v>
      </c>
      <c r="BL51" s="49">
        <f t="shared" si="516"/>
        <v>0</v>
      </c>
      <c r="BM51" s="49">
        <f t="shared" si="517"/>
        <v>0</v>
      </c>
      <c r="BN51" s="49">
        <f t="shared" si="518"/>
        <v>0</v>
      </c>
      <c r="BO51" s="49">
        <f t="shared" si="519"/>
        <v>0</v>
      </c>
      <c r="BP51" s="14"/>
      <c r="BQ51" s="14"/>
      <c r="BR51" s="14" t="s">
        <v>188</v>
      </c>
      <c r="BS51" s="49">
        <f t="shared" si="520"/>
        <v>1</v>
      </c>
      <c r="BT51" s="49">
        <f t="shared" si="521"/>
        <v>0</v>
      </c>
      <c r="BU51" s="49">
        <f t="shared" si="522"/>
        <v>2</v>
      </c>
      <c r="BV51" s="49">
        <f t="shared" si="523"/>
        <v>3</v>
      </c>
      <c r="BW51" s="49">
        <f t="shared" si="524"/>
        <v>7</v>
      </c>
      <c r="BX51" s="49">
        <f t="shared" si="525"/>
        <v>-4</v>
      </c>
      <c r="BY51" s="49">
        <f t="shared" si="526"/>
        <v>3</v>
      </c>
      <c r="BZ51" s="49" t="s">
        <v>109</v>
      </c>
      <c r="CA51" s="99">
        <f>RANK(BY51,BY49:BY52)</f>
        <v>3</v>
      </c>
      <c r="CB51" s="49">
        <f>SUMPRODUCT((BY49:BY52=BY51)*(BX49:BX52&gt;BX51))</f>
        <v>0</v>
      </c>
      <c r="CC51" s="14"/>
      <c r="CD51" s="14">
        <f t="shared" si="527"/>
        <v>0</v>
      </c>
      <c r="CE51" s="49">
        <f t="shared" si="528"/>
        <v>0</v>
      </c>
      <c r="CF51" s="49">
        <f t="shared" si="529"/>
        <v>0</v>
      </c>
      <c r="CG51" s="49">
        <f t="shared" si="530"/>
        <v>0</v>
      </c>
      <c r="CH51" s="49">
        <f t="shared" si="531"/>
        <v>0</v>
      </c>
      <c r="CI51" s="49" t="str">
        <f t="shared" si="532"/>
        <v>F</v>
      </c>
      <c r="CJ51" s="49">
        <f>IF(CD51&gt;0,RANK(CH51,CH49:CH52),)</f>
        <v>0</v>
      </c>
      <c r="CK51" s="49">
        <f>IF(AND(CD51&gt;0,COUNTIF(CJ49:CJ52,CJ51)&gt;1),SUMIFS($AG$4:$AG$108,$AD$4:$AD$108,$BR51,$K$4:$K$108,1)+SUMIFS($AI$4:$AI$108,$AF$4:$AF$108,$BR51,$K$4:$K$108,1)-SUMIFS($AI$4:$AI$108,$AD$4:$AD$108,$BR51,$K$4:$K$108,1)-SUMIFS($AG$4:$AG$108,$AF$4:$AF$108,$BR51,$K$4:$K$108,1),)</f>
        <v>0</v>
      </c>
      <c r="CL51" s="49">
        <f>IF(AND(CD51&gt;0,COUNTIF(CJ49:CJ52,CJ51)&gt;1),CJ51+RANK(CK51,CK49:CK52)-1,CJ51)</f>
        <v>0</v>
      </c>
      <c r="CM51" s="49">
        <f>IF(AND(CD51&gt;0,COUNTIF(CL49:CL52,CL51)&gt;1),SUMIFS($AG$4:$AG$108,$AD$4:$AD$108,$BR51,$K$4:$K$108,1)+SUMIFS($AI$4:$AI$108,$AF$4:$AF$108,$BR51,$K$4:$K$108,1),)</f>
        <v>0</v>
      </c>
      <c r="CN51" s="49">
        <f>IF(AND(CD51&gt;0,COUNTIF(CL49:CL52,CL51)&gt;1),CL51+RANK(CM51,CM49:CM52)-1,CL51)</f>
        <v>0</v>
      </c>
      <c r="CO51" s="49" t="str">
        <f t="shared" si="533"/>
        <v/>
      </c>
      <c r="CP51" s="49" t="str">
        <f>IF(OR(CO51="",COUNTIF(CO49:CO52,CO51)=1),"",$BX51)</f>
        <v/>
      </c>
      <c r="CQ51" s="49" t="str">
        <f>IF(CO51="","",IF(COUNTIF(CO49:CO52,CO51)=1,CO51,CO51+RANK(CP51,CP49:CP52,0)-1))</f>
        <v/>
      </c>
      <c r="CR51" s="49" t="str">
        <f>IF(OR(CQ51="",COUNTIF(CQ49:CQ52,CQ51)=1),"",$BV51)</f>
        <v/>
      </c>
      <c r="CS51" s="49" t="str">
        <f>IF(CO51="","",IF(COUNTIF(CQ49:CQ52,CQ51)=1,CQ51,CQ51+RANK(CR51,CR49:CR52,0)-1))</f>
        <v/>
      </c>
      <c r="CT51" s="49" t="str">
        <f>IF(OR(CS51="",COUNTIF(CS49:CS52,CS51)=1),"",$BS51)</f>
        <v/>
      </c>
      <c r="CU51" s="49" t="str">
        <f>IF(CO51="","",IF(COUNTIF(CS49:CS52,CS51)=1,CS51,CS51+RANK(CT51,CT49:CT52,0)-1))</f>
        <v/>
      </c>
      <c r="CV51" s="49">
        <f>IF(CD51&gt;0,BK47+RANK(CU51,CU49:CU52,1),)</f>
        <v>0</v>
      </c>
      <c r="CW51" s="14"/>
      <c r="CX51" s="14">
        <f t="shared" si="534"/>
        <v>0</v>
      </c>
      <c r="CY51" s="49">
        <f t="shared" si="535"/>
        <v>0</v>
      </c>
      <c r="CZ51" s="49">
        <f t="shared" si="536"/>
        <v>0</v>
      </c>
      <c r="DA51" s="49">
        <f t="shared" si="537"/>
        <v>0</v>
      </c>
      <c r="DB51" s="49">
        <f t="shared" si="538"/>
        <v>0</v>
      </c>
      <c r="DC51" s="49" t="str">
        <f t="shared" si="539"/>
        <v>F</v>
      </c>
      <c r="DD51" s="49">
        <f>IF(CX51&gt;0,RANK(DB51,DB49:DB52)+CE47,)</f>
        <v>0</v>
      </c>
      <c r="DE51" s="49">
        <f>IF(AND(CX51&gt;0,COUNTIF(DD49:DD52,DD51)&gt;1),SUMIFS($AG$4:$AG$108,$AD$4:$AD$108,$BR51,$K$4:$K$108,2)+SUMIFS($AI$4:$AI$108,$AF$4:$AF108,$BR51,$K$4:$K$108,2)-SUMIFS($AI$4:$AI$108,$AD$4:$AD$108,$BR51,$K$4:$K$108,2)-SUMIFS($AG$4:$AG$108,$AF$4:$AF$108,$BR51,$K$4:$K$108,2),)</f>
        <v>0</v>
      </c>
      <c r="DF51" s="49">
        <f>IF(AND(CX51&gt;0,COUNTIF(DD49:DD52,DD51)&gt;1),DD51+RANK(DE51,DE49:DE52)-1,DD51)</f>
        <v>0</v>
      </c>
      <c r="DG51" s="49">
        <f>IF(AND(CX51&gt;0,COUNTIF(DF49:DF52,DF51)&gt;1),SUMIFS($AG$4:$AG$108,$AD$4:$AD$108,$BR51,$K$4:$K$108,2)+SUMIFS($AI$4:$AI$108,$AF$4:$AF$108,$BR51,$K$4:$K$108,2),)</f>
        <v>0</v>
      </c>
      <c r="DH51" s="49">
        <f>IF(AND(CX51&gt;0,COUNTIF(DF49:DF52,DF51)&gt;1),DF51+RANK(DG51,DG49:DG52)-1,DF51)</f>
        <v>0</v>
      </c>
      <c r="DI51" s="49" t="str">
        <f t="shared" si="540"/>
        <v/>
      </c>
      <c r="DJ51" s="49" t="str">
        <f>IF(OR(DI51="",COUNTIF(DI49:DI52,DI51)=1),"",$BX51)</f>
        <v/>
      </c>
      <c r="DK51" s="49" t="str">
        <f>IF(DI51="","",IF(COUNTIF(DI49:DI52,DI51)=1,DI51,DI51+RANK(DJ51,DJ49:DJ52,0)-1))</f>
        <v/>
      </c>
      <c r="DL51" s="49" t="str">
        <f>IF(OR(DK51="",COUNTIF(DK49:DK52,DK51)=1),"",$BV51)</f>
        <v/>
      </c>
      <c r="DM51" s="49" t="str">
        <f>IF(DI51="","",IF(COUNTIF(DK49:DK52,DK51)=1,DK51,DK51+RANK(DL51,DL49:DL52,0)-1))</f>
        <v/>
      </c>
      <c r="DN51" s="49" t="str">
        <f>IF(OR(DM51="",COUNTIF(DM49:DM52,DM51)=1),"",$BS51)</f>
        <v/>
      </c>
      <c r="DO51" s="49" t="str">
        <f>IF(DI51="","",IF(COUNTIF(DM49:DM52,DM51)=1,DM51,DM51+RANK(DN51,DN49:DN52,0)-1))</f>
        <v/>
      </c>
      <c r="DP51" s="49">
        <f>IF(CX51&gt;0,CE47+RANK(DO51,DO49:DO52,1),)</f>
        <v>0</v>
      </c>
      <c r="DQ51" s="14"/>
      <c r="DR51" s="49" t="str">
        <f t="shared" si="541"/>
        <v>Sverige</v>
      </c>
      <c r="DS51" s="49">
        <f t="shared" si="542"/>
        <v>0</v>
      </c>
      <c r="DT51" s="49">
        <f t="shared" si="543"/>
        <v>0</v>
      </c>
      <c r="DU51" s="49">
        <f t="shared" si="544"/>
        <v>0</v>
      </c>
      <c r="DV51" s="49">
        <f t="shared" si="545"/>
        <v>0</v>
      </c>
      <c r="DW51" s="49" t="str">
        <f t="shared" si="546"/>
        <v>F</v>
      </c>
      <c r="DX51" s="49">
        <f>IF(DR51&gt;0,RANK(DV51,DV49:DV52)+CE47+CY47,)</f>
        <v>3</v>
      </c>
      <c r="DY51" s="49">
        <f>IF(AND(DR51&gt;0,COUNTIF(DX49:DX52,DX51)&gt;1),SUMIFS($AG$4:$AG$108,$AD$4:$AD$108,$BR51,$K$4:$K$108,3)+SUMIFS($AI$4:$AI$108,$AF$4:$AF$108,$BR51,$K$4:$K$108,3)-SUMIFS($AI$4:$AI$108,$AD$4:$AD$108,$BR51,$K$4:$K$108,3)-SUMIFS($AG$4:$AG$108,$AF$4:$AF$108,$BR51,$K$4:$K$108,3),)</f>
        <v>0</v>
      </c>
      <c r="DZ51" s="49">
        <f>IF(AND(DR51&gt;0,COUNTIF(DX49:DX52,DX51)&gt;1),DX51+RANK(DY51,DY49:DY52)-1,DX51)</f>
        <v>3</v>
      </c>
      <c r="EA51" s="49">
        <f>IF(AND(DR51&gt;0,COUNTIF(DZ49:DZ52,DZ51)&gt;1),SUMIFS($AG$4:$AG$108,$AD$4:$AD$108,$BR51,$K$4:$K$108,3)+SUMIFS($AI$4:$AI$108,$AF$4:$AF$108,$BR51,$K$4:$K$108,3),)</f>
        <v>0</v>
      </c>
      <c r="EB51" s="49">
        <f>IF(AND(DR51&gt;0,COUNTIF(DZ49:DZ52,DZ51)&gt;1),DZ51+RANK(EA51,EA49:EA52)-1,DZ51)</f>
        <v>3</v>
      </c>
      <c r="EC51" s="49">
        <f t="shared" si="547"/>
        <v>3</v>
      </c>
      <c r="ED51" s="49" t="str">
        <f>IF(OR(EC51="",COUNTIF(EC49:EC52,EC51)=1),"",$BX51)</f>
        <v/>
      </c>
      <c r="EE51" s="49">
        <f>IF(EC51="","",IF(COUNTIF(EC49:EC52,EC51)=1,EC51,EC51+RANK(ED51,ED49:ED52,0)-1))</f>
        <v>3</v>
      </c>
      <c r="EF51" s="49" t="str">
        <f>IF(OR(EE51="",COUNTIF(EE49:EE52,EE51)=1),"",$BV51)</f>
        <v/>
      </c>
      <c r="EG51" s="49">
        <f>IF(EC51="","",IF(COUNTIF(EE49:EE52,EE51)=1,EE51,EE51+RANK(EF51,EF49:EF52,0)-1))</f>
        <v>3</v>
      </c>
      <c r="EH51" s="49" t="str">
        <f>IF(OR(EG51="",COUNTIF(EG49:EG52,EG51)=1),"",$BS51)</f>
        <v/>
      </c>
      <c r="EI51" s="49">
        <f>IF(EC51="","",IF(COUNTIF(EG49:EG52,EG51)=1,EG51,EG51+RANK(EH51,EH49:EH52,0)-1))</f>
        <v>3</v>
      </c>
      <c r="EJ51" s="49">
        <f>IF(DR51&gt;0,CE47+CY47+RANK(EI51,EI49:EI52,1),)</f>
        <v>3</v>
      </c>
      <c r="EK51" s="14"/>
      <c r="EL51" s="49">
        <f t="shared" si="548"/>
        <v>0</v>
      </c>
      <c r="EM51" s="49">
        <f t="shared" si="549"/>
        <v>0</v>
      </c>
      <c r="EN51" s="49">
        <f t="shared" si="550"/>
        <v>0</v>
      </c>
      <c r="EO51" s="49">
        <f t="shared" si="551"/>
        <v>0</v>
      </c>
      <c r="EP51" s="49">
        <f t="shared" si="552"/>
        <v>0</v>
      </c>
      <c r="EQ51" s="49" t="str">
        <f t="shared" si="553"/>
        <v>F</v>
      </c>
      <c r="ER51" s="49">
        <f>IF(EL51&gt;0,RANK(EP51,EP49:EP52)+CE47+CY47+DS47,)</f>
        <v>0</v>
      </c>
      <c r="ES51" s="49">
        <f>IF(AND(EL51&gt;0,COUNTIF(ER49:ER52,ER51)&gt;1),SUMIFS($AG$4:$AG$108,$AD$4:$AD$108,$BR51,$K$4:$K$108,4)+SUMIFS($AI$4:$AI$108,$AF$4:$AF$108,$BR51,$K$4:$K$108,4)-SUMIFS($AI$4:$AI$108,$AD$4:$AD$108,$BR51,$K$4:$K$108,4)-SUMIFS($AG$4:$AG$108,$AF$4:$AF$108,$BR51,$K$4:$K$108,4),)</f>
        <v>0</v>
      </c>
      <c r="ET51" s="49">
        <f>IF(AND(EL51&gt;0,COUNTIF(ER49:ER52,ER51)&gt;1),ER51+RANK(ES51,ES49:ES52)-1,ER51)</f>
        <v>0</v>
      </c>
      <c r="EU51" s="49">
        <f t="shared" si="554"/>
        <v>0</v>
      </c>
      <c r="EV51" s="49">
        <f>IF(AND(EL51&gt;0,COUNTIF(ET49:ET52,ET51)&gt;1),ET51+RANK(EU51,EU49:EU52)-1,ET51)</f>
        <v>0</v>
      </c>
      <c r="EW51" s="49" t="str">
        <f t="shared" si="555"/>
        <v/>
      </c>
      <c r="EX51" s="49" t="str">
        <f>IF(OR(EW51="",COUNTIF(EW49:EW52,EW51)=1),"",$BX51)</f>
        <v/>
      </c>
      <c r="EY51" s="49" t="str">
        <f>IF(EW51="","",IF(COUNTIF(EW49:EW52,EW51)=1,EW51,EW51+RANK(EX51,EX49:EX52,0)-1))</f>
        <v/>
      </c>
      <c r="EZ51" s="49" t="str">
        <f>IF(OR(EY51="",COUNTIF(EY49:EY52,EY51)=1),"",$BV51)</f>
        <v/>
      </c>
      <c r="FA51" s="49" t="str">
        <f>IF(EW51="","",IF(COUNTIF(EY49:EY52,EY51)=1,EY51,EY51+RANK(EZ51,EZ49:EZ52,0)-1))</f>
        <v/>
      </c>
      <c r="FB51" s="49" t="str">
        <f>IF(OR(FA51="",COUNTIF(FA49:FA52,FA51)=1),"",$BS51)</f>
        <v/>
      </c>
      <c r="FC51" s="49" t="str">
        <f>IF(EW51="","",IF(COUNTIF(FA49:FA52,FA51)=1,FA51,FA51+RANK(FB51,FB49:FB52,0)-1))</f>
        <v/>
      </c>
      <c r="FD51" s="49">
        <f>IF(EL51&gt;0,CE47+CY47+DS47+RANK(FC51,FC49:FC52,1),)</f>
        <v>0</v>
      </c>
      <c r="FE51" s="14"/>
      <c r="FF51" s="49">
        <f>IFERROR(VLOOKUP(FH51,CD48:CV52,19,FALSE),IFERROR(VLOOKUP(FH51,CX48:DP52,19,FALSE),IFERROR(VLOOKUP(FH51,DR48:EJ52,19,FALSE),VLOOKUP(FH51,EL48:FD52,19,FALSE))))</f>
        <v>3</v>
      </c>
      <c r="FG51" s="49">
        <f>RANK(FF51,FF49:FF52,1)+COUNTIF(FF49:FF51,FF51)-1</f>
        <v>3</v>
      </c>
      <c r="FH51" s="14" t="str">
        <f t="shared" si="556"/>
        <v>Sverige</v>
      </c>
      <c r="FI51" s="42"/>
      <c r="FJ51" s="42"/>
      <c r="FK51" s="42"/>
      <c r="FL51" s="42"/>
      <c r="FM51" s="42"/>
      <c r="FN51" s="42"/>
      <c r="FO51" s="42"/>
      <c r="FP51" s="42"/>
      <c r="FQ51" s="42"/>
      <c r="FR51" s="42"/>
      <c r="FS51" s="42"/>
      <c r="FT51" s="42"/>
      <c r="FU51" s="42"/>
      <c r="FV51" s="42"/>
      <c r="FW51" s="42"/>
      <c r="FX51" s="44">
        <v>49</v>
      </c>
      <c r="FY51" s="44" t="str">
        <f t="shared" si="79"/>
        <v>EJBFIHLK</v>
      </c>
      <c r="FZ51" s="44" t="s">
        <v>148</v>
      </c>
      <c r="GA51" s="44" t="s">
        <v>159</v>
      </c>
      <c r="GB51" s="44" t="s">
        <v>146</v>
      </c>
      <c r="GC51" s="44" t="s">
        <v>109</v>
      </c>
      <c r="GD51" s="44" t="s">
        <v>150</v>
      </c>
      <c r="GE51" s="44" t="s">
        <v>160</v>
      </c>
      <c r="GF51" s="44" t="s">
        <v>152</v>
      </c>
      <c r="GG51" s="44" t="s">
        <v>151</v>
      </c>
      <c r="GH51" s="100" t="str">
        <f t="shared" ref="GH51:GO51" si="561">VLOOKUP(FZ51,$FK$3:$FL$15,2,FALSE)</f>
        <v>Elfenbenskusten</v>
      </c>
      <c r="GI51" s="100" t="str">
        <f t="shared" si="561"/>
        <v>Argentina</v>
      </c>
      <c r="GJ51" s="100" t="str">
        <f t="shared" si="561"/>
        <v>Bosnien-Herzigovina</v>
      </c>
      <c r="GK51" s="100" t="str">
        <f t="shared" si="561"/>
        <v>Sverige</v>
      </c>
      <c r="GL51" s="100" t="str">
        <f t="shared" si="561"/>
        <v>Senegal</v>
      </c>
      <c r="GM51" s="100" t="str">
        <f t="shared" si="561"/>
        <v>Uruguay</v>
      </c>
      <c r="GN51" s="100" t="str">
        <f t="shared" si="561"/>
        <v>England</v>
      </c>
      <c r="GO51" s="100" t="str">
        <f t="shared" si="561"/>
        <v>Portugal</v>
      </c>
      <c r="GP51" s="42" t="str">
        <f t="shared" si="81"/>
        <v/>
      </c>
      <c r="GQ51" s="42"/>
      <c r="GR51" s="42"/>
      <c r="GS51" s="42"/>
      <c r="GT51" s="42"/>
      <c r="GU51" s="42"/>
      <c r="GV51" s="44"/>
      <c r="GW51" s="42"/>
      <c r="GX51" s="85">
        <v>48</v>
      </c>
      <c r="GY51" s="96"/>
      <c r="GZ51" s="96"/>
      <c r="HA51" s="85"/>
      <c r="HB51" s="42"/>
      <c r="HC51" s="42"/>
      <c r="HD51" s="42"/>
      <c r="HE51" s="42"/>
    </row>
    <row r="52" spans="1:213" ht="14.25" customHeight="1" x14ac:dyDescent="0.35">
      <c r="A52" s="42"/>
      <c r="B52" s="85">
        <v>36</v>
      </c>
      <c r="C52" s="86">
        <v>46194</v>
      </c>
      <c r="D52" s="87" t="s">
        <v>189</v>
      </c>
      <c r="E52" s="88" t="s">
        <v>157</v>
      </c>
      <c r="F52" s="89" t="s">
        <v>187</v>
      </c>
      <c r="G52" s="90">
        <v>0</v>
      </c>
      <c r="H52" s="85" t="s">
        <v>157</v>
      </c>
      <c r="I52" s="90">
        <v>0</v>
      </c>
      <c r="J52" s="85" t="str">
        <f t="shared" si="476"/>
        <v>X</v>
      </c>
      <c r="K52" s="49" t="str">
        <f t="shared" si="477"/>
        <v>-</v>
      </c>
      <c r="L52" s="44">
        <v>4</v>
      </c>
      <c r="M52" s="113" t="str">
        <f>VLOOKUP(L52,FG49:FH52,2,FALSE)</f>
        <v>Tunisien</v>
      </c>
      <c r="N52" s="114">
        <f t="shared" si="478"/>
        <v>0</v>
      </c>
      <c r="O52" s="114">
        <f t="shared" si="479"/>
        <v>1</v>
      </c>
      <c r="P52" s="114">
        <f t="shared" si="480"/>
        <v>2</v>
      </c>
      <c r="Q52" s="114">
        <f t="shared" si="481"/>
        <v>3</v>
      </c>
      <c r="R52" s="114">
        <f t="shared" si="482"/>
        <v>5</v>
      </c>
      <c r="S52" s="114">
        <f t="shared" si="483"/>
        <v>-2</v>
      </c>
      <c r="T52" s="106">
        <f t="shared" si="484"/>
        <v>1</v>
      </c>
      <c r="U52" s="42"/>
      <c r="V52" s="43"/>
      <c r="W52" s="44"/>
      <c r="X52" s="44"/>
      <c r="Y52" s="44"/>
      <c r="Z52" s="47"/>
      <c r="AA52" s="48"/>
      <c r="AB52" s="42"/>
      <c r="AC52" s="98">
        <f t="shared" ref="AC52:AF52" si="562">C52</f>
        <v>46194</v>
      </c>
      <c r="AD52" s="98" t="str">
        <f t="shared" si="562"/>
        <v>Tunisien</v>
      </c>
      <c r="AE52" s="98" t="str">
        <f t="shared" si="562"/>
        <v>-</v>
      </c>
      <c r="AF52" s="98" t="str">
        <f t="shared" si="562"/>
        <v>Japan</v>
      </c>
      <c r="AG52" s="90">
        <f t="shared" si="486"/>
        <v>0</v>
      </c>
      <c r="AH52" s="85" t="str">
        <f t="shared" si="487"/>
        <v>-</v>
      </c>
      <c r="AI52" s="90">
        <f t="shared" si="488"/>
        <v>0</v>
      </c>
      <c r="AJ52" s="85" t="str">
        <f t="shared" si="489"/>
        <v>X</v>
      </c>
      <c r="AK52" s="91"/>
      <c r="AL52" s="49">
        <f t="shared" si="490"/>
        <v>0</v>
      </c>
      <c r="AM52" s="49">
        <f t="shared" si="491"/>
        <v>0</v>
      </c>
      <c r="AN52" s="49">
        <f t="shared" si="492"/>
        <v>1</v>
      </c>
      <c r="AO52" s="49">
        <f t="shared" si="493"/>
        <v>1</v>
      </c>
      <c r="AP52" s="49">
        <f t="shared" si="494"/>
        <v>0</v>
      </c>
      <c r="AQ52" s="49">
        <f t="shared" si="495"/>
        <v>0</v>
      </c>
      <c r="AR52" s="49">
        <f t="shared" si="496"/>
        <v>0</v>
      </c>
      <c r="AS52" s="49">
        <f t="shared" si="497"/>
        <v>0</v>
      </c>
      <c r="AT52" s="49">
        <f t="shared" si="498"/>
        <v>0</v>
      </c>
      <c r="AU52" s="49">
        <f t="shared" si="499"/>
        <v>0</v>
      </c>
      <c r="AV52" s="49">
        <f t="shared" si="500"/>
        <v>0</v>
      </c>
      <c r="AW52" s="49">
        <f t="shared" si="501"/>
        <v>0</v>
      </c>
      <c r="AX52" s="49">
        <f t="shared" si="502"/>
        <v>0</v>
      </c>
      <c r="AY52" s="49">
        <f t="shared" si="503"/>
        <v>0</v>
      </c>
      <c r="AZ52" s="49">
        <f t="shared" si="504"/>
        <v>0</v>
      </c>
      <c r="BA52" s="49">
        <f t="shared" si="505"/>
        <v>0</v>
      </c>
      <c r="BB52" s="49">
        <f t="shared" si="506"/>
        <v>0</v>
      </c>
      <c r="BC52" s="49">
        <f t="shared" si="507"/>
        <v>0</v>
      </c>
      <c r="BD52" s="49">
        <f t="shared" si="508"/>
        <v>0</v>
      </c>
      <c r="BE52" s="49">
        <f t="shared" si="509"/>
        <v>0</v>
      </c>
      <c r="BF52" s="49">
        <f t="shared" si="510"/>
        <v>0</v>
      </c>
      <c r="BG52" s="49">
        <f t="shared" si="511"/>
        <v>0</v>
      </c>
      <c r="BH52" s="49">
        <f t="shared" si="512"/>
        <v>0</v>
      </c>
      <c r="BI52" s="49">
        <f t="shared" si="513"/>
        <v>0</v>
      </c>
      <c r="BJ52" s="49">
        <f t="shared" si="514"/>
        <v>0</v>
      </c>
      <c r="BK52" s="49">
        <f t="shared" si="515"/>
        <v>0</v>
      </c>
      <c r="BL52" s="49">
        <f t="shared" si="516"/>
        <v>0</v>
      </c>
      <c r="BM52" s="49">
        <f t="shared" si="517"/>
        <v>0</v>
      </c>
      <c r="BN52" s="49">
        <f t="shared" si="518"/>
        <v>0</v>
      </c>
      <c r="BO52" s="49">
        <f t="shared" si="519"/>
        <v>0</v>
      </c>
      <c r="BP52" s="14"/>
      <c r="BQ52" s="14"/>
      <c r="BR52" s="115" t="s">
        <v>189</v>
      </c>
      <c r="BS52" s="49">
        <f t="shared" si="520"/>
        <v>0</v>
      </c>
      <c r="BT52" s="49">
        <f t="shared" si="521"/>
        <v>1</v>
      </c>
      <c r="BU52" s="49">
        <f t="shared" si="522"/>
        <v>2</v>
      </c>
      <c r="BV52" s="49">
        <f t="shared" si="523"/>
        <v>3</v>
      </c>
      <c r="BW52" s="49">
        <f t="shared" si="524"/>
        <v>5</v>
      </c>
      <c r="BX52" s="49">
        <f t="shared" si="525"/>
        <v>-2</v>
      </c>
      <c r="BY52" s="49">
        <f t="shared" si="526"/>
        <v>1</v>
      </c>
      <c r="BZ52" s="116" t="s">
        <v>109</v>
      </c>
      <c r="CA52" s="99">
        <f>RANK(BY52,BY49:BY52)</f>
        <v>4</v>
      </c>
      <c r="CB52" s="49">
        <f>SUMPRODUCT((BY49:BY52=BY52)*(BX49:BX52&gt;BX52))</f>
        <v>0</v>
      </c>
      <c r="CC52" s="14"/>
      <c r="CD52" s="115">
        <f t="shared" si="527"/>
        <v>0</v>
      </c>
      <c r="CE52" s="49">
        <f t="shared" si="528"/>
        <v>0</v>
      </c>
      <c r="CF52" s="49">
        <f t="shared" si="529"/>
        <v>0</v>
      </c>
      <c r="CG52" s="49">
        <f t="shared" si="530"/>
        <v>0</v>
      </c>
      <c r="CH52" s="49">
        <f t="shared" si="531"/>
        <v>0</v>
      </c>
      <c r="CI52" s="49" t="str">
        <f t="shared" si="532"/>
        <v>F</v>
      </c>
      <c r="CJ52" s="49">
        <f>IF(CD52&gt;0,RANK(CH52,CH49:CH52),)</f>
        <v>0</v>
      </c>
      <c r="CK52" s="49">
        <f>IF(AND(CD52&gt;0,COUNTIF(CJ49:CJ52,CJ52)&gt;1),SUMIFS($AG$4:$AG$108,$AD$4:$AD$108,$BR52,$K$4:$K$108,1)+SUMIFS($AI$4:$AI$108,$AF$4:$AF$108,$BR52,$K$4:$K$108,1)-SUMIFS($AI$4:$AI$108,$AD$4:$AD$108,$BR52,$K$4:$K$108,1)-SUMIFS($AG$4:$AG$108,$AF$4:$AF$108,$BR52,$K$4:$K$108,1),)</f>
        <v>0</v>
      </c>
      <c r="CL52" s="49">
        <f>IF(AND(CD52&gt;0,COUNTIF(CJ49:CJ52,CJ52)&gt;1),CJ52+RANK(CK52,CK49:CK52)-1,CJ52)</f>
        <v>0</v>
      </c>
      <c r="CM52" s="49">
        <f>IF(AND(CD52&gt;0,COUNTIF(CL49:CL52,CL52)&gt;1),SUMIFS($AG$4:$AG$108,$AD$4:$AD$108,$BR52,$K$4:$K$108,1)+SUMIFS($AI$4:$AI$108,$AF$4:$AF$108,$BR52,$K$4:$K$108,1),)</f>
        <v>0</v>
      </c>
      <c r="CN52" s="49">
        <f>IF(AND(CD52&gt;0,COUNTIF(CL49:CL52,CL52)&gt;1),CL52+RANK(CM52,CM49:CM52)-1,CL52)</f>
        <v>0</v>
      </c>
      <c r="CO52" s="49" t="str">
        <f t="shared" si="533"/>
        <v/>
      </c>
      <c r="CP52" s="49" t="str">
        <f>IF(OR(CO52="",COUNTIF(CO49:CO52,CO52)=1),"",$BX52)</f>
        <v/>
      </c>
      <c r="CQ52" s="49" t="str">
        <f>IF(CO52="","",IF(COUNTIF(CO49:CO52,CO52)=1,CO52,CO52+RANK(CP52,CP49:CP52,0)-1))</f>
        <v/>
      </c>
      <c r="CR52" s="49" t="str">
        <f>IF(OR(CQ52="",COUNTIF(CQ49:CQ52,CQ52)=1),"",$BV52)</f>
        <v/>
      </c>
      <c r="CS52" s="49" t="str">
        <f>IF(CO52="","",IF(COUNTIF(CQ49:CQ52,CQ52)=1,CQ52,CQ52+RANK(CR52,CR49:CR52,0)-1))</f>
        <v/>
      </c>
      <c r="CT52" s="49" t="str">
        <f>IF(OR(CS52="",COUNTIF(CS49:CS52,CS52)=1),"",$BS52)</f>
        <v/>
      </c>
      <c r="CU52" s="49" t="str">
        <f>IF(CO52="","",IF(COUNTIF(CS49:CS52,CS52)=1,CS52,CS52+RANK(CT52,CT49:CT52,0)-1))</f>
        <v/>
      </c>
      <c r="CV52" s="49">
        <f>IF(CD52&gt;0,BK47+RANK(CU52,CU49:CU52,1),)</f>
        <v>0</v>
      </c>
      <c r="CW52" s="14"/>
      <c r="CX52" s="115">
        <f t="shared" si="534"/>
        <v>0</v>
      </c>
      <c r="CY52" s="49">
        <f t="shared" si="535"/>
        <v>0</v>
      </c>
      <c r="CZ52" s="49">
        <f t="shared" si="536"/>
        <v>0</v>
      </c>
      <c r="DA52" s="49">
        <f t="shared" si="537"/>
        <v>0</v>
      </c>
      <c r="DB52" s="49">
        <f t="shared" si="538"/>
        <v>0</v>
      </c>
      <c r="DC52" s="49" t="str">
        <f t="shared" si="539"/>
        <v>F</v>
      </c>
      <c r="DD52" s="49">
        <f>IF(CX52&gt;0,RANK(DB52,DB49:DB52)+CE47,)</f>
        <v>0</v>
      </c>
      <c r="DE52" s="49">
        <f>IF(AND(CX52&gt;0,COUNTIF(DD49:DD52,DD52)&gt;1),SUMIFS($AG$4:$AG$108,$AD$4:$AD$108,$BR52,$K$4:$K$108,2)+SUMIFS($AI$4:$AI$108,$AF$4:$AF108,$BR52,$K$4:$K$108,2)-SUMIFS($AI$4:$AI$108,$AD$4:$AD$108,$BR52,$K$4:$K$108,2)-SUMIFS($AG$4:$AG$108,$AF$4:$AF$108,$BR52,$K$4:$K$108,2),)</f>
        <v>0</v>
      </c>
      <c r="DF52" s="49">
        <f>IF(AND(CX52&gt;0,COUNTIF(DD49:DD52,DD52)&gt;1),DD52+RANK(DE52,DE49:DE52)-1,DD52)</f>
        <v>0</v>
      </c>
      <c r="DG52" s="49">
        <f>IF(AND(CX52&gt;0,COUNTIF(DF49:DF52,DF52)&gt;1),SUMIFS($AG$4:$AG$108,$AD$4:$AD$108,$BR52,$K$4:$K$108,2)+SUMIFS($AI$4:$AI$108,$AF$4:$AF$108,$BR52,$K$4:$K$108,2),)</f>
        <v>0</v>
      </c>
      <c r="DH52" s="49">
        <f>IF(AND(CX52&gt;0,COUNTIF(DF49:DF52,DF52)&gt;1),DF52+RANK(DG52,DG49:DG52)-1,DF52)</f>
        <v>0</v>
      </c>
      <c r="DI52" s="49" t="str">
        <f t="shared" si="540"/>
        <v/>
      </c>
      <c r="DJ52" s="49" t="str">
        <f>IF(OR(DI52="",COUNTIF(DI49:DI52,DI52)=1),"",$BX52)</f>
        <v/>
      </c>
      <c r="DK52" s="49" t="str">
        <f>IF(DI52="","",IF(COUNTIF(DI49:DI52,DI52)=1,DI52,DI52+RANK(DJ52,DJ49:DJ52,0)-1))</f>
        <v/>
      </c>
      <c r="DL52" s="49" t="str">
        <f>IF(OR(DK52="",COUNTIF(DK49:DK52,DK52)=1),"",$BV52)</f>
        <v/>
      </c>
      <c r="DM52" s="49" t="str">
        <f>IF(DI52="","",IF(COUNTIF(DK49:DK52,DK52)=1,DK52,DK52+RANK(DL52,DL49:DL52,0)-1))</f>
        <v/>
      </c>
      <c r="DN52" s="49" t="str">
        <f>IF(OR(DM52="",COUNTIF(DM49:DM52,DM52)=1),"",$BS52)</f>
        <v/>
      </c>
      <c r="DO52" s="49" t="str">
        <f>IF(DI52="","",IF(COUNTIF(DM49:DM52,DM52)=1,DM52,DM52+RANK(DN52,DN49:DN52,0)-1))</f>
        <v/>
      </c>
      <c r="DP52" s="49">
        <f>IF(CX52&gt;0,CE47+RANK(DO52,DO49:DO52,1),)</f>
        <v>0</v>
      </c>
      <c r="DQ52" s="14"/>
      <c r="DR52" s="116">
        <f t="shared" si="541"/>
        <v>0</v>
      </c>
      <c r="DS52" s="49">
        <f t="shared" si="542"/>
        <v>0</v>
      </c>
      <c r="DT52" s="49">
        <f t="shared" si="543"/>
        <v>0</v>
      </c>
      <c r="DU52" s="49">
        <f t="shared" si="544"/>
        <v>0</v>
      </c>
      <c r="DV52" s="49">
        <f t="shared" si="545"/>
        <v>0</v>
      </c>
      <c r="DW52" s="49" t="str">
        <f t="shared" si="546"/>
        <v>F</v>
      </c>
      <c r="DX52" s="49">
        <f>IF(DR52&gt;0,RANK(DV52,DV49:DV52)+CE47+CY47,)</f>
        <v>0</v>
      </c>
      <c r="DY52" s="49">
        <f>IF(AND(DR52&gt;0,COUNTIF(DX49:DX52,DX52)&gt;1),SUMIFS($AG$4:$AG$108,$AD$4:$AD$108,$BR52,$K$4:$K$108,3)+SUMIFS($AI$4:$AI$108,$AF$4:$AF$108,$BR52,$K$4:$K$108,3)-SUMIFS($AI$4:$AI$108,$AD$4:$AD$108,$BR52,$K$4:$K$108,3)-SUMIFS($AG$4:$AG$108,$AF$4:$AF$108,$BR52,$K$4:$K$108,3),)</f>
        <v>0</v>
      </c>
      <c r="DZ52" s="49">
        <f>IF(AND(DR52&gt;0,COUNTIF(DX49:DX52,DX52)&gt;1),DX52+RANK(DY52,DY49:DY52)-1,DX52)</f>
        <v>0</v>
      </c>
      <c r="EA52" s="49">
        <f>IF(AND(DR52&gt;0,COUNTIF(DZ49:DZ52,DZ52)&gt;1),SUMIFS($AG$4:$AG$108,$AD$4:$AD$108,$BR52,$K$4:$K$108,3)+SUMIFS($AI$4:$AI$108,$AF$4:$AF$108,$BR52,$K$4:$K$108,3),)</f>
        <v>0</v>
      </c>
      <c r="EB52" s="49">
        <f>IF(AND(DR52&gt;0,COUNTIF(DZ49:DZ52,DZ52)&gt;1),DZ52+RANK(EA52,EA49:EA52)-1,DZ52)</f>
        <v>0</v>
      </c>
      <c r="EC52" s="49" t="str">
        <f t="shared" si="547"/>
        <v/>
      </c>
      <c r="ED52" s="49" t="str">
        <f>IF(OR(EC52="",COUNTIF(EC49:EC52,EC52)=1),"",$BX52)</f>
        <v/>
      </c>
      <c r="EE52" s="49" t="str">
        <f>IF(EC52="","",IF(COUNTIF(EC49:EC52,EC52)=1,EC52,EC52+RANK(ED52,ED49:ED52,0)-1))</f>
        <v/>
      </c>
      <c r="EF52" s="49" t="str">
        <f>IF(OR(EE52="",COUNTIF(EE49:EE52,EE52)=1),"",$BV52)</f>
        <v/>
      </c>
      <c r="EG52" s="49" t="str">
        <f>IF(EC52="","",IF(COUNTIF(EE49:EE52,EE52)=1,EE52,EE52+RANK(EF52,EF49:EF52,0)-1))</f>
        <v/>
      </c>
      <c r="EH52" s="49" t="str">
        <f>IF(OR(EG52="",COUNTIF(EG49:EG52,EG52)=1),"",$BS52)</f>
        <v/>
      </c>
      <c r="EI52" s="49" t="str">
        <f>IF(EC52="","",IF(COUNTIF(EG49:EG52,EG52)=1,EG52,EG52+RANK(EH52,EH49:EH52,0)-1))</f>
        <v/>
      </c>
      <c r="EJ52" s="49">
        <f>IF(DR52&gt;0,CE47+CY47+RANK(EI52,EI49:EI52,1),)</f>
        <v>0</v>
      </c>
      <c r="EK52" s="14"/>
      <c r="EL52" s="49" t="str">
        <f t="shared" si="548"/>
        <v>Tunisien</v>
      </c>
      <c r="EM52" s="49">
        <f t="shared" si="549"/>
        <v>0</v>
      </c>
      <c r="EN52" s="49">
        <f t="shared" si="550"/>
        <v>0</v>
      </c>
      <c r="EO52" s="49">
        <f t="shared" si="551"/>
        <v>0</v>
      </c>
      <c r="EP52" s="49">
        <f t="shared" si="552"/>
        <v>0</v>
      </c>
      <c r="EQ52" s="49" t="str">
        <f t="shared" si="553"/>
        <v>F</v>
      </c>
      <c r="ER52" s="49">
        <f>IF(EL52&gt;0,RANK(EP52,EP49:EP52)+CE47+CY47+DS47,)</f>
        <v>4</v>
      </c>
      <c r="ES52" s="49">
        <f>IF(AND(EL52&gt;0,COUNTIF(ER49:ER52,ER52)&gt;1),SUMIFS($AG$4:$AG$108,$AD$4:$AD$108,$BR52,$K$4:$K$108,4)+SUMIFS($AI$4:$AI$108,$AF$4:$AF$108,$BR52,$K$4:$K$108,4)-SUMIFS($AI$4:$AI$108,$AD$4:$AD$108,$BR52,$K$4:$K$108,4)-SUMIFS($AG$4:$AG$108,$AF$4:$AF$108,$BR52,$K$4:$K$108,4),)</f>
        <v>0</v>
      </c>
      <c r="ET52" s="49">
        <f>IF(AND(EL52&gt;0,COUNTIF(ER49:ER52,ER52)&gt;1),ER52+RANK(ES52,ES49:ES52)-1,ER52)</f>
        <v>4</v>
      </c>
      <c r="EU52" s="49">
        <f t="shared" si="554"/>
        <v>0</v>
      </c>
      <c r="EV52" s="49">
        <f>IF(AND(EL52&gt;0,COUNTIF(ET49:ET52,ET52)&gt;1),ET52+RANK(EU52,EU49:EU52)-1,ET52)</f>
        <v>4</v>
      </c>
      <c r="EW52" s="49">
        <f t="shared" si="555"/>
        <v>4</v>
      </c>
      <c r="EX52" s="49" t="str">
        <f>IF(OR(EW52="",COUNTIF(EW49:EW52,EW52)=1),"",$BX52)</f>
        <v/>
      </c>
      <c r="EY52" s="49">
        <f>IF(EW52="","",IF(COUNTIF(EW49:EW52,EW52)=1,EW52,EW52+RANK(EX52,EX49:EX52,0)-1))</f>
        <v>4</v>
      </c>
      <c r="EZ52" s="49" t="str">
        <f>IF(OR(EY52="",COUNTIF(EY49:EY52,EY52)=1),"",$BV52)</f>
        <v/>
      </c>
      <c r="FA52" s="49">
        <f>IF(EW52="","",IF(COUNTIF(EY49:EY52,EY52)=1,EY52,EY52+RANK(EZ52,EZ49:EZ52,0)-1))</f>
        <v>4</v>
      </c>
      <c r="FB52" s="49" t="str">
        <f>IF(OR(FA52="",COUNTIF(FA49:FA52,FA52)=1),"",$BS52)</f>
        <v/>
      </c>
      <c r="FC52" s="49">
        <f>IF(EW52="","",IF(COUNTIF(FA49:FA52,FA52)=1,FA52,FA52+RANK(FB52,FB49:FB52,0)-1))</f>
        <v>4</v>
      </c>
      <c r="FD52" s="49">
        <f>IF(EL52&gt;0,CE47+CY47+DS47+RANK(FC52,FC49:FC52,1),)</f>
        <v>4</v>
      </c>
      <c r="FE52" s="14"/>
      <c r="FF52" s="49">
        <f>IFERROR(VLOOKUP(FH52,CD48:CV52,19,FALSE),IFERROR(VLOOKUP(FH52,CX48:DP52,19,FALSE),IFERROR(VLOOKUP(FH52,DR48:EJ52,19,FALSE),VLOOKUP(FH52,EL48:FD52,19,FALSE))))</f>
        <v>4</v>
      </c>
      <c r="FG52" s="49">
        <f>RANK(FF52,FF49:FF52,1)+COUNTIF(FF49:FF52,FF52)-1</f>
        <v>4</v>
      </c>
      <c r="FH52" s="14" t="str">
        <f t="shared" si="556"/>
        <v>Tunisien</v>
      </c>
      <c r="FI52" s="42"/>
      <c r="FJ52" s="42"/>
      <c r="FK52" s="42"/>
      <c r="FL52" s="42"/>
      <c r="FM52" s="42"/>
      <c r="FN52" s="42"/>
      <c r="FO52" s="42"/>
      <c r="FP52" s="42"/>
      <c r="FQ52" s="42"/>
      <c r="FR52" s="42"/>
      <c r="FS52" s="42"/>
      <c r="FT52" s="42"/>
      <c r="FU52" s="42"/>
      <c r="FV52" s="42"/>
      <c r="FW52" s="42"/>
      <c r="FX52" s="44">
        <v>50</v>
      </c>
      <c r="FY52" s="44" t="str">
        <f t="shared" si="79"/>
        <v>EJBFIGLK</v>
      </c>
      <c r="FZ52" s="44" t="s">
        <v>148</v>
      </c>
      <c r="GA52" s="44" t="s">
        <v>159</v>
      </c>
      <c r="GB52" s="44" t="s">
        <v>146</v>
      </c>
      <c r="GC52" s="44" t="s">
        <v>109</v>
      </c>
      <c r="GD52" s="44" t="s">
        <v>150</v>
      </c>
      <c r="GE52" s="44" t="s">
        <v>149</v>
      </c>
      <c r="GF52" s="44" t="s">
        <v>152</v>
      </c>
      <c r="GG52" s="44" t="s">
        <v>151</v>
      </c>
      <c r="GH52" s="100" t="str">
        <f t="shared" ref="GH52:GO52" si="563">VLOOKUP(FZ52,$FK$3:$FL$15,2,FALSE)</f>
        <v>Elfenbenskusten</v>
      </c>
      <c r="GI52" s="100" t="str">
        <f t="shared" si="563"/>
        <v>Argentina</v>
      </c>
      <c r="GJ52" s="100" t="str">
        <f t="shared" si="563"/>
        <v>Bosnien-Herzigovina</v>
      </c>
      <c r="GK52" s="100" t="str">
        <f t="shared" si="563"/>
        <v>Sverige</v>
      </c>
      <c r="GL52" s="100" t="str">
        <f t="shared" si="563"/>
        <v>Senegal</v>
      </c>
      <c r="GM52" s="100" t="str">
        <f t="shared" si="563"/>
        <v>Iran</v>
      </c>
      <c r="GN52" s="100" t="str">
        <f t="shared" si="563"/>
        <v>England</v>
      </c>
      <c r="GO52" s="100" t="str">
        <f t="shared" si="563"/>
        <v>Portugal</v>
      </c>
      <c r="GP52" s="42" t="str">
        <f t="shared" si="81"/>
        <v/>
      </c>
      <c r="GQ52" s="42"/>
      <c r="GR52" s="42"/>
      <c r="GS52" s="42"/>
      <c r="GT52" s="42"/>
      <c r="GU52" s="42"/>
      <c r="GV52" s="44"/>
      <c r="GW52" s="42"/>
      <c r="GX52" s="85">
        <v>49</v>
      </c>
      <c r="GY52" s="96"/>
      <c r="GZ52" s="96"/>
      <c r="HA52" s="85"/>
      <c r="HB52" s="42"/>
      <c r="HC52" s="42"/>
      <c r="HD52" s="42"/>
      <c r="HE52" s="42"/>
    </row>
    <row r="53" spans="1:213" ht="14.25" customHeight="1" x14ac:dyDescent="0.35">
      <c r="A53" s="42"/>
      <c r="B53" s="85">
        <v>57</v>
      </c>
      <c r="C53" s="86">
        <v>46199</v>
      </c>
      <c r="D53" s="87" t="s">
        <v>187</v>
      </c>
      <c r="E53" s="88" t="s">
        <v>157</v>
      </c>
      <c r="F53" s="89" t="s">
        <v>188</v>
      </c>
      <c r="G53" s="90">
        <v>1</v>
      </c>
      <c r="H53" s="85" t="s">
        <v>157</v>
      </c>
      <c r="I53" s="90">
        <v>0</v>
      </c>
      <c r="J53" s="85">
        <f t="shared" si="476"/>
        <v>1</v>
      </c>
      <c r="K53" s="49" t="str">
        <f t="shared" si="477"/>
        <v>-</v>
      </c>
      <c r="L53" s="44"/>
      <c r="M53" s="102" t="str">
        <f>IF(COUNTBLANK(G49:G54)+COUNTBLANK(I49:I54)=0,"Resultat OK","Fyll i resultat")</f>
        <v>Resultat OK</v>
      </c>
      <c r="N53" s="102"/>
      <c r="O53" s="102"/>
      <c r="P53" s="102"/>
      <c r="Q53" s="102"/>
      <c r="R53" s="102"/>
      <c r="S53" s="102"/>
      <c r="T53" s="44"/>
      <c r="U53" s="42"/>
      <c r="V53" s="43"/>
      <c r="W53" s="44"/>
      <c r="X53" s="44"/>
      <c r="Y53" s="44"/>
      <c r="Z53" s="47"/>
      <c r="AA53" s="48"/>
      <c r="AB53" s="42"/>
      <c r="AC53" s="98">
        <f t="shared" ref="AC53:AF53" si="564">C53</f>
        <v>46199</v>
      </c>
      <c r="AD53" s="98" t="str">
        <f t="shared" si="564"/>
        <v>Japan</v>
      </c>
      <c r="AE53" s="98" t="str">
        <f t="shared" si="564"/>
        <v>-</v>
      </c>
      <c r="AF53" s="98" t="str">
        <f t="shared" si="564"/>
        <v>Sverige</v>
      </c>
      <c r="AG53" s="90">
        <f t="shared" si="486"/>
        <v>1</v>
      </c>
      <c r="AH53" s="85" t="str">
        <f t="shared" si="487"/>
        <v>-</v>
      </c>
      <c r="AI53" s="90">
        <f t="shared" si="488"/>
        <v>0</v>
      </c>
      <c r="AJ53" s="85">
        <f t="shared" si="489"/>
        <v>1</v>
      </c>
      <c r="AK53" s="91"/>
      <c r="AL53" s="49">
        <f t="shared" si="490"/>
        <v>1</v>
      </c>
      <c r="AM53" s="49">
        <f t="shared" si="491"/>
        <v>0</v>
      </c>
      <c r="AN53" s="49">
        <f t="shared" si="492"/>
        <v>0</v>
      </c>
      <c r="AO53" s="49">
        <f t="shared" si="493"/>
        <v>0</v>
      </c>
      <c r="AP53" s="49">
        <f t="shared" si="494"/>
        <v>0</v>
      </c>
      <c r="AQ53" s="49">
        <f t="shared" si="495"/>
        <v>1</v>
      </c>
      <c r="AR53" s="49">
        <f t="shared" si="496"/>
        <v>0</v>
      </c>
      <c r="AS53" s="49">
        <f t="shared" si="497"/>
        <v>0</v>
      </c>
      <c r="AT53" s="49">
        <f t="shared" si="498"/>
        <v>0</v>
      </c>
      <c r="AU53" s="49">
        <f t="shared" si="499"/>
        <v>0</v>
      </c>
      <c r="AV53" s="49">
        <f t="shared" si="500"/>
        <v>0</v>
      </c>
      <c r="AW53" s="49">
        <f t="shared" si="501"/>
        <v>0</v>
      </c>
      <c r="AX53" s="49">
        <f t="shared" si="502"/>
        <v>0</v>
      </c>
      <c r="AY53" s="49">
        <f t="shared" si="503"/>
        <v>0</v>
      </c>
      <c r="AZ53" s="49">
        <f t="shared" si="504"/>
        <v>0</v>
      </c>
      <c r="BA53" s="49">
        <f t="shared" si="505"/>
        <v>0</v>
      </c>
      <c r="BB53" s="49">
        <f t="shared" si="506"/>
        <v>0</v>
      </c>
      <c r="BC53" s="49">
        <f t="shared" si="507"/>
        <v>0</v>
      </c>
      <c r="BD53" s="49">
        <f t="shared" si="508"/>
        <v>0</v>
      </c>
      <c r="BE53" s="49">
        <f t="shared" si="509"/>
        <v>0</v>
      </c>
      <c r="BF53" s="49">
        <f t="shared" si="510"/>
        <v>0</v>
      </c>
      <c r="BG53" s="49">
        <f t="shared" si="511"/>
        <v>0</v>
      </c>
      <c r="BH53" s="49">
        <f t="shared" si="512"/>
        <v>0</v>
      </c>
      <c r="BI53" s="49">
        <f t="shared" si="513"/>
        <v>0</v>
      </c>
      <c r="BJ53" s="49">
        <f t="shared" si="514"/>
        <v>0</v>
      </c>
      <c r="BK53" s="49">
        <f t="shared" si="515"/>
        <v>0</v>
      </c>
      <c r="BL53" s="49">
        <f t="shared" si="516"/>
        <v>0</v>
      </c>
      <c r="BM53" s="49">
        <f t="shared" si="517"/>
        <v>0</v>
      </c>
      <c r="BN53" s="49">
        <f t="shared" si="518"/>
        <v>0</v>
      </c>
      <c r="BO53" s="49">
        <f t="shared" si="519"/>
        <v>0</v>
      </c>
      <c r="BP53" s="14"/>
      <c r="BQ53" s="14"/>
      <c r="BR53" s="14"/>
      <c r="BS53" s="49"/>
      <c r="BT53" s="49"/>
      <c r="BU53" s="49"/>
      <c r="BV53" s="49"/>
      <c r="BW53" s="49"/>
      <c r="BX53" s="49"/>
      <c r="BY53" s="49"/>
      <c r="BZ53" s="14"/>
      <c r="CA53" s="49"/>
      <c r="CB53" s="49"/>
      <c r="CC53" s="14"/>
      <c r="CD53" s="14"/>
      <c r="CE53" s="49"/>
      <c r="CF53" s="49"/>
      <c r="CG53" s="49"/>
      <c r="CH53" s="49"/>
      <c r="CI53" s="49"/>
      <c r="CJ53" s="49"/>
      <c r="CK53" s="49"/>
      <c r="CL53" s="49"/>
      <c r="CM53" s="49"/>
      <c r="CN53" s="49"/>
      <c r="CO53" s="49"/>
      <c r="CP53" s="49"/>
      <c r="CQ53" s="49"/>
      <c r="CR53" s="49"/>
      <c r="CS53" s="49"/>
      <c r="CT53" s="49"/>
      <c r="CU53" s="49"/>
      <c r="CV53" s="49"/>
      <c r="CW53" s="14"/>
      <c r="CX53" s="14"/>
      <c r="CY53" s="49"/>
      <c r="CZ53" s="49"/>
      <c r="DA53" s="49"/>
      <c r="DB53" s="49"/>
      <c r="DC53" s="49"/>
      <c r="DD53" s="49"/>
      <c r="DE53" s="49"/>
      <c r="DF53" s="49"/>
      <c r="DG53" s="49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49"/>
      <c r="DS53" s="49"/>
      <c r="DT53" s="49"/>
      <c r="DU53" s="49"/>
      <c r="DV53" s="49"/>
      <c r="DW53" s="49"/>
      <c r="DX53" s="49"/>
      <c r="DY53" s="49"/>
      <c r="DZ53" s="49"/>
      <c r="EA53" s="49"/>
      <c r="EB53" s="49"/>
      <c r="EC53" s="49"/>
      <c r="ED53" s="49"/>
      <c r="EE53" s="49"/>
      <c r="EF53" s="49"/>
      <c r="EG53" s="49"/>
      <c r="EH53" s="49"/>
      <c r="EI53" s="49"/>
      <c r="EJ53" s="49"/>
      <c r="EK53" s="14"/>
      <c r="EL53" s="49"/>
      <c r="EM53" s="49"/>
      <c r="EN53" s="49"/>
      <c r="EO53" s="49"/>
      <c r="EP53" s="49"/>
      <c r="EQ53" s="49"/>
      <c r="ER53" s="49"/>
      <c r="ES53" s="49"/>
      <c r="ET53" s="49"/>
      <c r="EU53" s="49"/>
      <c r="EV53" s="49"/>
      <c r="EW53" s="49"/>
      <c r="EX53" s="49"/>
      <c r="EY53" s="49"/>
      <c r="EZ53" s="49"/>
      <c r="FA53" s="49"/>
      <c r="FB53" s="49"/>
      <c r="FC53" s="49"/>
      <c r="FD53" s="49"/>
      <c r="FE53" s="14"/>
      <c r="FF53" s="49"/>
      <c r="FG53" s="49"/>
      <c r="FH53" s="14"/>
      <c r="FI53" s="42"/>
      <c r="FJ53" s="42"/>
      <c r="FK53" s="42"/>
      <c r="FL53" s="42"/>
      <c r="FM53" s="42"/>
      <c r="FN53" s="42"/>
      <c r="FO53" s="42"/>
      <c r="FP53" s="42"/>
      <c r="FQ53" s="42"/>
      <c r="FR53" s="42"/>
      <c r="FS53" s="42"/>
      <c r="FT53" s="42"/>
      <c r="FU53" s="42"/>
      <c r="FV53" s="42"/>
      <c r="FW53" s="42"/>
      <c r="FX53" s="44">
        <v>51</v>
      </c>
      <c r="FY53" s="44" t="str">
        <f t="shared" si="79"/>
        <v>EJBFHGLK</v>
      </c>
      <c r="FZ53" s="44" t="s">
        <v>148</v>
      </c>
      <c r="GA53" s="44" t="s">
        <v>159</v>
      </c>
      <c r="GB53" s="44" t="s">
        <v>146</v>
      </c>
      <c r="GC53" s="44" t="s">
        <v>109</v>
      </c>
      <c r="GD53" s="44" t="s">
        <v>160</v>
      </c>
      <c r="GE53" s="44" t="s">
        <v>149</v>
      </c>
      <c r="GF53" s="44" t="s">
        <v>152</v>
      </c>
      <c r="GG53" s="44" t="s">
        <v>151</v>
      </c>
      <c r="GH53" s="100" t="str">
        <f t="shared" ref="GH53:GO53" si="565">VLOOKUP(FZ53,$FK$3:$FL$15,2,FALSE)</f>
        <v>Elfenbenskusten</v>
      </c>
      <c r="GI53" s="100" t="str">
        <f t="shared" si="565"/>
        <v>Argentina</v>
      </c>
      <c r="GJ53" s="100" t="str">
        <f t="shared" si="565"/>
        <v>Bosnien-Herzigovina</v>
      </c>
      <c r="GK53" s="100" t="str">
        <f t="shared" si="565"/>
        <v>Sverige</v>
      </c>
      <c r="GL53" s="100" t="str">
        <f t="shared" si="565"/>
        <v>Uruguay</v>
      </c>
      <c r="GM53" s="100" t="str">
        <f t="shared" si="565"/>
        <v>Iran</v>
      </c>
      <c r="GN53" s="100" t="str">
        <f t="shared" si="565"/>
        <v>England</v>
      </c>
      <c r="GO53" s="100" t="str">
        <f t="shared" si="565"/>
        <v>Portugal</v>
      </c>
      <c r="GP53" s="42" t="str">
        <f t="shared" si="81"/>
        <v/>
      </c>
      <c r="GQ53" s="42"/>
      <c r="GR53" s="42"/>
      <c r="GS53" s="42"/>
      <c r="GT53" s="42"/>
      <c r="GU53" s="42"/>
      <c r="GV53" s="44"/>
      <c r="GW53" s="42"/>
      <c r="GX53" s="85">
        <v>50</v>
      </c>
      <c r="GY53" s="96"/>
      <c r="GZ53" s="96"/>
      <c r="HA53" s="85"/>
      <c r="HB53" s="42"/>
      <c r="HC53" s="42"/>
      <c r="HD53" s="42"/>
      <c r="HE53" s="42"/>
    </row>
    <row r="54" spans="1:213" ht="14.25" customHeight="1" x14ac:dyDescent="0.35">
      <c r="A54" s="42"/>
      <c r="B54" s="85">
        <v>58</v>
      </c>
      <c r="C54" s="86">
        <v>46199</v>
      </c>
      <c r="D54" s="87" t="s">
        <v>189</v>
      </c>
      <c r="E54" s="88" t="s">
        <v>157</v>
      </c>
      <c r="F54" s="89" t="s">
        <v>186</v>
      </c>
      <c r="G54" s="90">
        <v>1</v>
      </c>
      <c r="H54" s="85" t="s">
        <v>157</v>
      </c>
      <c r="I54" s="90">
        <v>2</v>
      </c>
      <c r="J54" s="85">
        <f t="shared" si="476"/>
        <v>2</v>
      </c>
      <c r="K54" s="49" t="str">
        <f t="shared" si="477"/>
        <v>-</v>
      </c>
      <c r="L54" s="44"/>
      <c r="M54" s="42"/>
      <c r="N54" s="42"/>
      <c r="O54" s="42"/>
      <c r="P54" s="42"/>
      <c r="Q54" s="42"/>
      <c r="R54" s="42"/>
      <c r="S54" s="42"/>
      <c r="T54" s="44"/>
      <c r="U54" s="42"/>
      <c r="V54" s="43"/>
      <c r="W54" s="44"/>
      <c r="X54" s="44"/>
      <c r="Y54" s="44"/>
      <c r="Z54" s="47"/>
      <c r="AA54" s="48"/>
      <c r="AB54" s="42"/>
      <c r="AC54" s="98">
        <f t="shared" ref="AC54:AF54" si="566">C54</f>
        <v>46199</v>
      </c>
      <c r="AD54" s="98" t="str">
        <f t="shared" si="566"/>
        <v>Tunisien</v>
      </c>
      <c r="AE54" s="98" t="str">
        <f t="shared" si="566"/>
        <v>-</v>
      </c>
      <c r="AF54" s="98" t="str">
        <f t="shared" si="566"/>
        <v>Nederländerna</v>
      </c>
      <c r="AG54" s="90">
        <f t="shared" si="486"/>
        <v>1</v>
      </c>
      <c r="AH54" s="85" t="str">
        <f t="shared" si="487"/>
        <v>-</v>
      </c>
      <c r="AI54" s="90">
        <f t="shared" si="488"/>
        <v>2</v>
      </c>
      <c r="AJ54" s="85">
        <f t="shared" si="489"/>
        <v>2</v>
      </c>
      <c r="AK54" s="91"/>
      <c r="AL54" s="49">
        <f t="shared" si="490"/>
        <v>0</v>
      </c>
      <c r="AM54" s="49">
        <f t="shared" si="491"/>
        <v>1</v>
      </c>
      <c r="AN54" s="49">
        <f t="shared" si="492"/>
        <v>0</v>
      </c>
      <c r="AO54" s="49">
        <f t="shared" si="493"/>
        <v>0</v>
      </c>
      <c r="AP54" s="49">
        <f t="shared" si="494"/>
        <v>1</v>
      </c>
      <c r="AQ54" s="49">
        <f t="shared" si="495"/>
        <v>0</v>
      </c>
      <c r="AR54" s="49">
        <f t="shared" si="496"/>
        <v>0</v>
      </c>
      <c r="AS54" s="49">
        <f t="shared" si="497"/>
        <v>0</v>
      </c>
      <c r="AT54" s="49">
        <f t="shared" si="498"/>
        <v>0</v>
      </c>
      <c r="AU54" s="49">
        <f t="shared" si="499"/>
        <v>0</v>
      </c>
      <c r="AV54" s="49">
        <f t="shared" si="500"/>
        <v>0</v>
      </c>
      <c r="AW54" s="49">
        <f t="shared" si="501"/>
        <v>0</v>
      </c>
      <c r="AX54" s="49">
        <f t="shared" si="502"/>
        <v>0</v>
      </c>
      <c r="AY54" s="49">
        <f t="shared" si="503"/>
        <v>0</v>
      </c>
      <c r="AZ54" s="49">
        <f t="shared" si="504"/>
        <v>0</v>
      </c>
      <c r="BA54" s="49">
        <f t="shared" si="505"/>
        <v>0</v>
      </c>
      <c r="BB54" s="49">
        <f t="shared" si="506"/>
        <v>0</v>
      </c>
      <c r="BC54" s="49">
        <f t="shared" si="507"/>
        <v>0</v>
      </c>
      <c r="BD54" s="49">
        <f t="shared" si="508"/>
        <v>0</v>
      </c>
      <c r="BE54" s="49">
        <f t="shared" si="509"/>
        <v>0</v>
      </c>
      <c r="BF54" s="49">
        <f t="shared" si="510"/>
        <v>0</v>
      </c>
      <c r="BG54" s="49">
        <f t="shared" si="511"/>
        <v>0</v>
      </c>
      <c r="BH54" s="49">
        <f t="shared" si="512"/>
        <v>0</v>
      </c>
      <c r="BI54" s="49">
        <f t="shared" si="513"/>
        <v>0</v>
      </c>
      <c r="BJ54" s="49">
        <f t="shared" si="514"/>
        <v>0</v>
      </c>
      <c r="BK54" s="49">
        <f t="shared" si="515"/>
        <v>0</v>
      </c>
      <c r="BL54" s="49">
        <f t="shared" si="516"/>
        <v>0</v>
      </c>
      <c r="BM54" s="49">
        <f t="shared" si="517"/>
        <v>0</v>
      </c>
      <c r="BN54" s="49">
        <f t="shared" si="518"/>
        <v>0</v>
      </c>
      <c r="BO54" s="49">
        <f t="shared" si="519"/>
        <v>0</v>
      </c>
      <c r="BP54" s="14"/>
      <c r="BQ54" s="14"/>
      <c r="BR54" s="14"/>
      <c r="BS54" s="49"/>
      <c r="BT54" s="49"/>
      <c r="BU54" s="49"/>
      <c r="BV54" s="49"/>
      <c r="BW54" s="49"/>
      <c r="BX54" s="49"/>
      <c r="BY54" s="49"/>
      <c r="BZ54" s="14"/>
      <c r="CA54" s="49"/>
      <c r="CB54" s="49"/>
      <c r="CC54" s="14"/>
      <c r="CD54" s="14"/>
      <c r="CE54" s="49"/>
      <c r="CF54" s="49"/>
      <c r="CG54" s="49"/>
      <c r="CH54" s="49"/>
      <c r="CI54" s="49"/>
      <c r="CJ54" s="49"/>
      <c r="CK54" s="49"/>
      <c r="CL54" s="49"/>
      <c r="CM54" s="49"/>
      <c r="CN54" s="49"/>
      <c r="CO54" s="49"/>
      <c r="CP54" s="49"/>
      <c r="CQ54" s="49"/>
      <c r="CR54" s="49"/>
      <c r="CS54" s="49"/>
      <c r="CT54" s="49"/>
      <c r="CU54" s="49"/>
      <c r="CV54" s="49"/>
      <c r="CW54" s="14"/>
      <c r="CX54" s="14"/>
      <c r="CY54" s="49"/>
      <c r="CZ54" s="49"/>
      <c r="DA54" s="49"/>
      <c r="DB54" s="49"/>
      <c r="DC54" s="49"/>
      <c r="DD54" s="49"/>
      <c r="DE54" s="49"/>
      <c r="DF54" s="49"/>
      <c r="DG54" s="49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49"/>
      <c r="DS54" s="49"/>
      <c r="DT54" s="49"/>
      <c r="DU54" s="49"/>
      <c r="DV54" s="49"/>
      <c r="DW54" s="49"/>
      <c r="DX54" s="49"/>
      <c r="DY54" s="49"/>
      <c r="DZ54" s="49"/>
      <c r="EA54" s="49"/>
      <c r="EB54" s="49"/>
      <c r="EC54" s="49"/>
      <c r="ED54" s="49"/>
      <c r="EE54" s="49"/>
      <c r="EF54" s="49"/>
      <c r="EG54" s="49"/>
      <c r="EH54" s="49"/>
      <c r="EI54" s="49"/>
      <c r="EJ54" s="49"/>
      <c r="EK54" s="14"/>
      <c r="EL54" s="49"/>
      <c r="EM54" s="49"/>
      <c r="EN54" s="49"/>
      <c r="EO54" s="49"/>
      <c r="EP54" s="49"/>
      <c r="EQ54" s="49"/>
      <c r="ER54" s="49"/>
      <c r="ES54" s="49"/>
      <c r="ET54" s="49"/>
      <c r="EU54" s="49"/>
      <c r="EV54" s="49"/>
      <c r="EW54" s="49"/>
      <c r="EX54" s="49"/>
      <c r="EY54" s="49"/>
      <c r="EZ54" s="49"/>
      <c r="FA54" s="49"/>
      <c r="FB54" s="49"/>
      <c r="FC54" s="49"/>
      <c r="FD54" s="49"/>
      <c r="FE54" s="14"/>
      <c r="FF54" s="49"/>
      <c r="FG54" s="49"/>
      <c r="FH54" s="14"/>
      <c r="FI54" s="42"/>
      <c r="FJ54" s="42"/>
      <c r="FK54" s="42"/>
      <c r="FL54" s="42"/>
      <c r="FM54" s="42"/>
      <c r="FN54" s="42"/>
      <c r="FO54" s="42"/>
      <c r="FP54" s="42"/>
      <c r="FQ54" s="42"/>
      <c r="FR54" s="42"/>
      <c r="FS54" s="42"/>
      <c r="FT54" s="42"/>
      <c r="FU54" s="42"/>
      <c r="FV54" s="42"/>
      <c r="FW54" s="42"/>
      <c r="FX54" s="44">
        <v>52</v>
      </c>
      <c r="FY54" s="44" t="str">
        <f t="shared" si="79"/>
        <v>EGBFIHLK</v>
      </c>
      <c r="FZ54" s="44" t="s">
        <v>148</v>
      </c>
      <c r="GA54" s="44" t="s">
        <v>149</v>
      </c>
      <c r="GB54" s="44" t="s">
        <v>146</v>
      </c>
      <c r="GC54" s="44" t="s">
        <v>109</v>
      </c>
      <c r="GD54" s="44" t="s">
        <v>150</v>
      </c>
      <c r="GE54" s="44" t="s">
        <v>160</v>
      </c>
      <c r="GF54" s="44" t="s">
        <v>152</v>
      </c>
      <c r="GG54" s="44" t="s">
        <v>151</v>
      </c>
      <c r="GH54" s="100" t="str">
        <f t="shared" ref="GH54:GO54" si="567">VLOOKUP(FZ54,$FK$3:$FL$15,2,FALSE)</f>
        <v>Elfenbenskusten</v>
      </c>
      <c r="GI54" s="100" t="str">
        <f t="shared" si="567"/>
        <v>Iran</v>
      </c>
      <c r="GJ54" s="100" t="str">
        <f t="shared" si="567"/>
        <v>Bosnien-Herzigovina</v>
      </c>
      <c r="GK54" s="100" t="str">
        <f t="shared" si="567"/>
        <v>Sverige</v>
      </c>
      <c r="GL54" s="100" t="str">
        <f t="shared" si="567"/>
        <v>Senegal</v>
      </c>
      <c r="GM54" s="100" t="str">
        <f t="shared" si="567"/>
        <v>Uruguay</v>
      </c>
      <c r="GN54" s="100" t="str">
        <f t="shared" si="567"/>
        <v>England</v>
      </c>
      <c r="GO54" s="100" t="str">
        <f t="shared" si="567"/>
        <v>Portugal</v>
      </c>
      <c r="GP54" s="42" t="str">
        <f t="shared" si="81"/>
        <v/>
      </c>
      <c r="GQ54" s="42"/>
      <c r="GR54" s="42"/>
      <c r="GS54" s="42"/>
      <c r="GT54" s="42"/>
      <c r="GU54" s="42"/>
      <c r="GV54" s="44"/>
      <c r="GW54" s="42"/>
      <c r="GX54" s="85">
        <v>51</v>
      </c>
      <c r="GY54" s="42"/>
      <c r="GZ54" s="96"/>
      <c r="HA54" s="85"/>
      <c r="HB54" s="42"/>
      <c r="HC54" s="42"/>
      <c r="HD54" s="42"/>
      <c r="HE54" s="42"/>
    </row>
    <row r="55" spans="1:213" ht="14.25" customHeight="1" x14ac:dyDescent="0.35">
      <c r="A55" s="42"/>
      <c r="B55" s="43"/>
      <c r="C55" s="71"/>
      <c r="D55" s="43"/>
      <c r="E55" s="44"/>
      <c r="F55" s="43"/>
      <c r="G55" s="44"/>
      <c r="H55" s="44"/>
      <c r="I55" s="44"/>
      <c r="J55" s="56"/>
      <c r="K55" s="44"/>
      <c r="L55" s="44"/>
      <c r="M55" s="42"/>
      <c r="N55" s="42"/>
      <c r="O55" s="42"/>
      <c r="P55" s="42"/>
      <c r="Q55" s="42"/>
      <c r="R55" s="42"/>
      <c r="S55" s="42"/>
      <c r="T55" s="44"/>
      <c r="U55" s="42"/>
      <c r="V55" s="43"/>
      <c r="W55" s="44"/>
      <c r="X55" s="44"/>
      <c r="Y55" s="44"/>
      <c r="Z55" s="47"/>
      <c r="AA55" s="48"/>
      <c r="AB55" s="42"/>
      <c r="AC55" s="14"/>
      <c r="AD55" s="14"/>
      <c r="AE55" s="14"/>
      <c r="AF55" s="14"/>
      <c r="AG55" s="44"/>
      <c r="AH55" s="44"/>
      <c r="AI55" s="44"/>
      <c r="AJ55" s="56"/>
      <c r="AK55" s="52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14"/>
      <c r="BQ55" s="14"/>
      <c r="BR55" s="14"/>
      <c r="BS55" s="49"/>
      <c r="BT55" s="49"/>
      <c r="BU55" s="49"/>
      <c r="BV55" s="49"/>
      <c r="BW55" s="49"/>
      <c r="BX55" s="49"/>
      <c r="BY55" s="49"/>
      <c r="BZ55" s="14"/>
      <c r="CA55" s="49"/>
      <c r="CB55" s="49"/>
      <c r="CC55" s="14"/>
      <c r="CD55" s="14"/>
      <c r="CE55" s="49"/>
      <c r="CF55" s="49"/>
      <c r="CG55" s="49"/>
      <c r="CH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  <c r="CV55" s="49"/>
      <c r="CW55" s="14"/>
      <c r="CX55" s="14"/>
      <c r="CY55" s="49"/>
      <c r="CZ55" s="49"/>
      <c r="DA55" s="49"/>
      <c r="DB55" s="49"/>
      <c r="DC55" s="49"/>
      <c r="DD55" s="49"/>
      <c r="DE55" s="49"/>
      <c r="DF55" s="49"/>
      <c r="DG55" s="49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49"/>
      <c r="DS55" s="49"/>
      <c r="DT55" s="49"/>
      <c r="DU55" s="49"/>
      <c r="DV55" s="49"/>
      <c r="DW55" s="49"/>
      <c r="DX55" s="49"/>
      <c r="DY55" s="49"/>
      <c r="DZ55" s="49"/>
      <c r="EA55" s="49"/>
      <c r="EB55" s="49"/>
      <c r="EC55" s="49"/>
      <c r="ED55" s="49"/>
      <c r="EE55" s="49"/>
      <c r="EF55" s="49"/>
      <c r="EG55" s="49"/>
      <c r="EH55" s="49"/>
      <c r="EI55" s="49"/>
      <c r="EJ55" s="49"/>
      <c r="EK55" s="14"/>
      <c r="EL55" s="49"/>
      <c r="EM55" s="49"/>
      <c r="EN55" s="49"/>
      <c r="EO55" s="49"/>
      <c r="EP55" s="49"/>
      <c r="EQ55" s="49"/>
      <c r="ER55" s="49"/>
      <c r="ES55" s="49"/>
      <c r="ET55" s="49"/>
      <c r="EU55" s="49"/>
      <c r="EV55" s="49"/>
      <c r="EW55" s="49"/>
      <c r="EX55" s="49"/>
      <c r="EY55" s="49"/>
      <c r="EZ55" s="49"/>
      <c r="FA55" s="49"/>
      <c r="FB55" s="49"/>
      <c r="FC55" s="49"/>
      <c r="FD55" s="49"/>
      <c r="FE55" s="14"/>
      <c r="FF55" s="49"/>
      <c r="FG55" s="49"/>
      <c r="FH55" s="14"/>
      <c r="FI55" s="42"/>
      <c r="FJ55" s="42"/>
      <c r="FK55" s="42"/>
      <c r="FL55" s="42"/>
      <c r="FM55" s="42"/>
      <c r="FN55" s="42"/>
      <c r="FO55" s="42"/>
      <c r="FP55" s="42"/>
      <c r="FQ55" s="42"/>
      <c r="FR55" s="42"/>
      <c r="FS55" s="42"/>
      <c r="FT55" s="42"/>
      <c r="FU55" s="42"/>
      <c r="FV55" s="42"/>
      <c r="FW55" s="42"/>
      <c r="FX55" s="44">
        <v>53</v>
      </c>
      <c r="FY55" s="44" t="str">
        <f t="shared" si="79"/>
        <v>EJBFHGLI</v>
      </c>
      <c r="FZ55" s="44" t="s">
        <v>148</v>
      </c>
      <c r="GA55" s="44" t="s">
        <v>159</v>
      </c>
      <c r="GB55" s="44" t="s">
        <v>146</v>
      </c>
      <c r="GC55" s="44" t="s">
        <v>109</v>
      </c>
      <c r="GD55" s="44" t="s">
        <v>160</v>
      </c>
      <c r="GE55" s="44" t="s">
        <v>149</v>
      </c>
      <c r="GF55" s="44" t="s">
        <v>152</v>
      </c>
      <c r="GG55" s="44" t="s">
        <v>150</v>
      </c>
      <c r="GH55" s="100" t="str">
        <f t="shared" ref="GH55:GO55" si="568">VLOOKUP(FZ55,$FK$3:$FL$15,2,FALSE)</f>
        <v>Elfenbenskusten</v>
      </c>
      <c r="GI55" s="100" t="str">
        <f t="shared" si="568"/>
        <v>Argentina</v>
      </c>
      <c r="GJ55" s="100" t="str">
        <f t="shared" si="568"/>
        <v>Bosnien-Herzigovina</v>
      </c>
      <c r="GK55" s="100" t="str">
        <f t="shared" si="568"/>
        <v>Sverige</v>
      </c>
      <c r="GL55" s="100" t="str">
        <f t="shared" si="568"/>
        <v>Uruguay</v>
      </c>
      <c r="GM55" s="100" t="str">
        <f t="shared" si="568"/>
        <v>Iran</v>
      </c>
      <c r="GN55" s="100" t="str">
        <f t="shared" si="568"/>
        <v>England</v>
      </c>
      <c r="GO55" s="100" t="str">
        <f t="shared" si="568"/>
        <v>Senegal</v>
      </c>
      <c r="GP55" s="42" t="str">
        <f t="shared" si="81"/>
        <v/>
      </c>
      <c r="GQ55" s="42"/>
      <c r="GR55" s="42"/>
      <c r="GS55" s="42"/>
      <c r="GT55" s="42"/>
      <c r="GU55" s="42"/>
      <c r="GV55" s="44"/>
      <c r="GW55" s="42"/>
      <c r="GX55" s="85">
        <v>52</v>
      </c>
      <c r="GY55" s="42"/>
      <c r="GZ55" s="96"/>
      <c r="HA55" s="85"/>
      <c r="HB55" s="42"/>
      <c r="HC55" s="42"/>
      <c r="HD55" s="42"/>
      <c r="HE55" s="42"/>
    </row>
    <row r="56" spans="1:213" ht="14.25" customHeight="1" x14ac:dyDescent="0.35">
      <c r="A56" s="57"/>
      <c r="B56" s="54" t="s">
        <v>190</v>
      </c>
      <c r="C56" s="121"/>
      <c r="D56" s="45"/>
      <c r="E56" s="56"/>
      <c r="F56" s="45"/>
      <c r="G56" s="56"/>
      <c r="H56" s="56"/>
      <c r="I56" s="56"/>
      <c r="J56" s="56"/>
      <c r="K56" s="56"/>
      <c r="L56" s="56"/>
      <c r="M56" s="54" t="s">
        <v>190</v>
      </c>
      <c r="N56" s="57"/>
      <c r="O56" s="57"/>
      <c r="P56" s="57"/>
      <c r="Q56" s="57"/>
      <c r="R56" s="57"/>
      <c r="S56" s="57"/>
      <c r="T56" s="56"/>
      <c r="U56" s="57"/>
      <c r="V56" s="54"/>
      <c r="W56" s="56"/>
      <c r="X56" s="56"/>
      <c r="Y56" s="56"/>
      <c r="Z56" s="139"/>
      <c r="AA56" s="140"/>
      <c r="AB56" s="57"/>
      <c r="AC56" s="54" t="s">
        <v>190</v>
      </c>
      <c r="AD56" s="121"/>
      <c r="AE56" s="45"/>
      <c r="AF56" s="56"/>
      <c r="AG56" s="45"/>
      <c r="AH56" s="56"/>
      <c r="AI56" s="56"/>
      <c r="AJ56" s="56"/>
      <c r="AK56" s="52"/>
      <c r="AL56" s="56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14"/>
      <c r="BQ56" s="14"/>
      <c r="BR56" s="67" t="s">
        <v>93</v>
      </c>
      <c r="BS56" s="62"/>
      <c r="BT56" s="62"/>
      <c r="BU56" s="62"/>
      <c r="BV56" s="62"/>
      <c r="BW56" s="62"/>
      <c r="BX56" s="62"/>
      <c r="BY56" s="62"/>
      <c r="BZ56" s="67"/>
      <c r="CA56" s="62"/>
      <c r="CB56" s="62"/>
      <c r="CC56" s="14"/>
      <c r="CD56" s="68" t="s">
        <v>94</v>
      </c>
      <c r="CE56" s="63">
        <f>COUNTIF(CA58:CA61,1)</f>
        <v>1</v>
      </c>
      <c r="CF56" s="63"/>
      <c r="CG56" s="63"/>
      <c r="CH56" s="63"/>
      <c r="CI56" s="63"/>
      <c r="CJ56" s="63"/>
      <c r="CK56" s="63"/>
      <c r="CL56" s="63"/>
      <c r="CM56" s="63"/>
      <c r="CN56" s="63"/>
      <c r="CO56" s="49"/>
      <c r="CP56" s="49"/>
      <c r="CQ56" s="49"/>
      <c r="CR56" s="49"/>
      <c r="CS56" s="49"/>
      <c r="CT56" s="49"/>
      <c r="CU56" s="49"/>
      <c r="CV56" s="49"/>
      <c r="CW56" s="14"/>
      <c r="CX56" s="69" t="s">
        <v>97</v>
      </c>
      <c r="CY56" s="64">
        <f>COUNTIF(CA58:CA61,2)</f>
        <v>2</v>
      </c>
      <c r="CZ56" s="64"/>
      <c r="DA56" s="64"/>
      <c r="DB56" s="64"/>
      <c r="DC56" s="64"/>
      <c r="DD56" s="64"/>
      <c r="DE56" s="64"/>
      <c r="DF56" s="64"/>
      <c r="DG56" s="64"/>
      <c r="DH56" s="69"/>
      <c r="DI56" s="14"/>
      <c r="DJ56" s="14"/>
      <c r="DK56" s="14"/>
      <c r="DL56" s="14"/>
      <c r="DM56" s="14"/>
      <c r="DN56" s="14"/>
      <c r="DO56" s="14"/>
      <c r="DP56" s="14"/>
      <c r="DQ56" s="14"/>
      <c r="DR56" s="65" t="s">
        <v>95</v>
      </c>
      <c r="DS56" s="65">
        <f>COUNTIF(CA58:CA61,3)</f>
        <v>0</v>
      </c>
      <c r="DT56" s="65"/>
      <c r="DU56" s="65"/>
      <c r="DV56" s="65"/>
      <c r="DW56" s="65"/>
      <c r="DX56" s="65"/>
      <c r="DY56" s="65"/>
      <c r="DZ56" s="65"/>
      <c r="EA56" s="65"/>
      <c r="EB56" s="65"/>
      <c r="EC56" s="49"/>
      <c r="ED56" s="49"/>
      <c r="EE56" s="49"/>
      <c r="EF56" s="49"/>
      <c r="EG56" s="49"/>
      <c r="EH56" s="49"/>
      <c r="EI56" s="49"/>
      <c r="EJ56" s="49"/>
      <c r="EK56" s="14"/>
      <c r="EL56" s="66" t="s">
        <v>96</v>
      </c>
      <c r="EM56" s="66">
        <f>COUNTIF(CA58:CA61,4)</f>
        <v>1</v>
      </c>
      <c r="EN56" s="66"/>
      <c r="EO56" s="66"/>
      <c r="EP56" s="66"/>
      <c r="EQ56" s="66"/>
      <c r="ER56" s="66"/>
      <c r="ES56" s="66"/>
      <c r="ET56" s="66"/>
      <c r="EU56" s="66"/>
      <c r="EV56" s="66"/>
      <c r="EW56" s="49"/>
      <c r="EX56" s="49"/>
      <c r="EY56" s="49"/>
      <c r="EZ56" s="49"/>
      <c r="FA56" s="49"/>
      <c r="FB56" s="49"/>
      <c r="FC56" s="49"/>
      <c r="FD56" s="49"/>
      <c r="FE56" s="14"/>
      <c r="FF56" s="49"/>
      <c r="FG56" s="49"/>
      <c r="FH56" s="14"/>
      <c r="FI56" s="57"/>
      <c r="FJ56" s="57"/>
      <c r="FK56" s="57"/>
      <c r="FL56" s="57"/>
      <c r="FM56" s="57"/>
      <c r="FN56" s="57"/>
      <c r="FO56" s="57"/>
      <c r="FP56" s="57"/>
      <c r="FQ56" s="57"/>
      <c r="FR56" s="57"/>
      <c r="FS56" s="57"/>
      <c r="FT56" s="57"/>
      <c r="FU56" s="57"/>
      <c r="FV56" s="57"/>
      <c r="FW56" s="57"/>
      <c r="FX56" s="44">
        <v>54</v>
      </c>
      <c r="FY56" s="44" t="str">
        <f t="shared" si="79"/>
        <v>EJBFHGIK</v>
      </c>
      <c r="FZ56" s="44" t="s">
        <v>148</v>
      </c>
      <c r="GA56" s="44" t="s">
        <v>159</v>
      </c>
      <c r="GB56" s="44" t="s">
        <v>146</v>
      </c>
      <c r="GC56" s="44" t="s">
        <v>109</v>
      </c>
      <c r="GD56" s="44" t="s">
        <v>160</v>
      </c>
      <c r="GE56" s="44" t="s">
        <v>149</v>
      </c>
      <c r="GF56" s="44" t="s">
        <v>150</v>
      </c>
      <c r="GG56" s="44" t="s">
        <v>151</v>
      </c>
      <c r="GH56" s="100" t="str">
        <f t="shared" ref="GH56:GO56" si="569">VLOOKUP(FZ56,$FK$3:$FL$15,2,FALSE)</f>
        <v>Elfenbenskusten</v>
      </c>
      <c r="GI56" s="100" t="str">
        <f t="shared" si="569"/>
        <v>Argentina</v>
      </c>
      <c r="GJ56" s="100" t="str">
        <f t="shared" si="569"/>
        <v>Bosnien-Herzigovina</v>
      </c>
      <c r="GK56" s="100" t="str">
        <f t="shared" si="569"/>
        <v>Sverige</v>
      </c>
      <c r="GL56" s="100" t="str">
        <f t="shared" si="569"/>
        <v>Uruguay</v>
      </c>
      <c r="GM56" s="100" t="str">
        <f t="shared" si="569"/>
        <v>Iran</v>
      </c>
      <c r="GN56" s="100" t="str">
        <f t="shared" si="569"/>
        <v>Senegal</v>
      </c>
      <c r="GO56" s="100" t="str">
        <f t="shared" si="569"/>
        <v>Portugal</v>
      </c>
      <c r="GP56" s="42" t="str">
        <f t="shared" si="81"/>
        <v/>
      </c>
      <c r="GQ56" s="57"/>
      <c r="GR56" s="57"/>
      <c r="GS56" s="57"/>
      <c r="GT56" s="57"/>
      <c r="GU56" s="57"/>
      <c r="GV56" s="56"/>
      <c r="GW56" s="57"/>
      <c r="GX56" s="85">
        <v>53</v>
      </c>
      <c r="GY56" s="57"/>
      <c r="GZ56" s="96"/>
      <c r="HA56" s="85"/>
      <c r="HB56" s="57"/>
      <c r="HC56" s="57"/>
      <c r="HD56" s="57"/>
      <c r="HE56" s="57"/>
    </row>
    <row r="57" spans="1:213" ht="14.25" customHeight="1" x14ac:dyDescent="0.35">
      <c r="A57" s="57"/>
      <c r="B57" s="76" t="s">
        <v>101</v>
      </c>
      <c r="C57" s="126" t="s">
        <v>102</v>
      </c>
      <c r="D57" s="189" t="s">
        <v>101</v>
      </c>
      <c r="E57" s="187"/>
      <c r="F57" s="190"/>
      <c r="G57" s="186" t="s">
        <v>103</v>
      </c>
      <c r="H57" s="187"/>
      <c r="I57" s="188"/>
      <c r="J57" s="74" t="s">
        <v>104</v>
      </c>
      <c r="K57" s="56"/>
      <c r="L57" s="56"/>
      <c r="M57" s="76" t="s">
        <v>106</v>
      </c>
      <c r="N57" s="77" t="s">
        <v>107</v>
      </c>
      <c r="O57" s="77" t="s">
        <v>108</v>
      </c>
      <c r="P57" s="77" t="s">
        <v>109</v>
      </c>
      <c r="Q57" s="77" t="s">
        <v>110</v>
      </c>
      <c r="R57" s="77" t="s">
        <v>111</v>
      </c>
      <c r="S57" s="77" t="s">
        <v>112</v>
      </c>
      <c r="T57" s="78" t="s">
        <v>113</v>
      </c>
      <c r="U57" s="57"/>
      <c r="V57" s="54"/>
      <c r="W57" s="56"/>
      <c r="X57" s="56"/>
      <c r="Y57" s="56"/>
      <c r="Z57" s="139"/>
      <c r="AA57" s="140"/>
      <c r="AB57" s="57"/>
      <c r="AC57" s="126" t="s">
        <v>102</v>
      </c>
      <c r="AD57" s="189" t="s">
        <v>101</v>
      </c>
      <c r="AE57" s="187"/>
      <c r="AF57" s="190"/>
      <c r="AG57" s="186" t="s">
        <v>103</v>
      </c>
      <c r="AH57" s="187"/>
      <c r="AI57" s="188"/>
      <c r="AJ57" s="74" t="s">
        <v>116</v>
      </c>
      <c r="AK57" s="52"/>
      <c r="AL57" s="62" t="s">
        <v>117</v>
      </c>
      <c r="AM57" s="62" t="s">
        <v>118</v>
      </c>
      <c r="AN57" s="62" t="s">
        <v>119</v>
      </c>
      <c r="AO57" s="62" t="s">
        <v>120</v>
      </c>
      <c r="AP57" s="62" t="s">
        <v>121</v>
      </c>
      <c r="AQ57" s="62" t="s">
        <v>122</v>
      </c>
      <c r="AR57" s="63" t="s">
        <v>117</v>
      </c>
      <c r="AS57" s="63" t="s">
        <v>118</v>
      </c>
      <c r="AT57" s="63" t="s">
        <v>119</v>
      </c>
      <c r="AU57" s="63" t="s">
        <v>120</v>
      </c>
      <c r="AV57" s="63" t="s">
        <v>121</v>
      </c>
      <c r="AW57" s="63" t="s">
        <v>122</v>
      </c>
      <c r="AX57" s="64" t="s">
        <v>117</v>
      </c>
      <c r="AY57" s="64" t="s">
        <v>118</v>
      </c>
      <c r="AZ57" s="64" t="s">
        <v>119</v>
      </c>
      <c r="BA57" s="64" t="s">
        <v>120</v>
      </c>
      <c r="BB57" s="64" t="s">
        <v>121</v>
      </c>
      <c r="BC57" s="64" t="s">
        <v>122</v>
      </c>
      <c r="BD57" s="65" t="s">
        <v>117</v>
      </c>
      <c r="BE57" s="65" t="s">
        <v>118</v>
      </c>
      <c r="BF57" s="65" t="s">
        <v>119</v>
      </c>
      <c r="BG57" s="65" t="s">
        <v>120</v>
      </c>
      <c r="BH57" s="65" t="s">
        <v>121</v>
      </c>
      <c r="BI57" s="65" t="s">
        <v>122</v>
      </c>
      <c r="BJ57" s="66" t="s">
        <v>117</v>
      </c>
      <c r="BK57" s="66" t="s">
        <v>118</v>
      </c>
      <c r="BL57" s="66" t="s">
        <v>119</v>
      </c>
      <c r="BM57" s="66" t="s">
        <v>120</v>
      </c>
      <c r="BN57" s="66" t="s">
        <v>121</v>
      </c>
      <c r="BO57" s="66" t="s">
        <v>122</v>
      </c>
      <c r="BP57" s="14"/>
      <c r="BQ57" s="14"/>
      <c r="BR57" s="67" t="s">
        <v>106</v>
      </c>
      <c r="BS57" s="62" t="s">
        <v>107</v>
      </c>
      <c r="BT57" s="62" t="s">
        <v>108</v>
      </c>
      <c r="BU57" s="62" t="s">
        <v>109</v>
      </c>
      <c r="BV57" s="62" t="s">
        <v>110</v>
      </c>
      <c r="BW57" s="62" t="s">
        <v>111</v>
      </c>
      <c r="BX57" s="62" t="s">
        <v>112</v>
      </c>
      <c r="BY57" s="62" t="s">
        <v>113</v>
      </c>
      <c r="BZ57" s="67" t="s">
        <v>123</v>
      </c>
      <c r="CA57" s="62" t="s">
        <v>124</v>
      </c>
      <c r="CB57" s="62" t="s">
        <v>125</v>
      </c>
      <c r="CC57" s="14"/>
      <c r="CD57" s="68" t="s">
        <v>106</v>
      </c>
      <c r="CE57" s="63" t="s">
        <v>107</v>
      </c>
      <c r="CF57" s="63" t="s">
        <v>108</v>
      </c>
      <c r="CG57" s="63" t="s">
        <v>109</v>
      </c>
      <c r="CH57" s="63" t="s">
        <v>113</v>
      </c>
      <c r="CI57" s="63" t="s">
        <v>123</v>
      </c>
      <c r="CJ57" s="63" t="s">
        <v>124</v>
      </c>
      <c r="CK57" s="80" t="s">
        <v>112</v>
      </c>
      <c r="CL57" s="80" t="s">
        <v>126</v>
      </c>
      <c r="CM57" s="80" t="s">
        <v>110</v>
      </c>
      <c r="CN57" s="80" t="s">
        <v>127</v>
      </c>
      <c r="CO57" s="63" t="s">
        <v>128</v>
      </c>
      <c r="CP57" s="80" t="s">
        <v>129</v>
      </c>
      <c r="CQ57" s="80" t="s">
        <v>130</v>
      </c>
      <c r="CR57" s="80" t="s">
        <v>131</v>
      </c>
      <c r="CS57" s="80" t="s">
        <v>132</v>
      </c>
      <c r="CT57" s="80" t="s">
        <v>133</v>
      </c>
      <c r="CU57" s="80" t="s">
        <v>134</v>
      </c>
      <c r="CV57" s="63" t="s">
        <v>135</v>
      </c>
      <c r="CW57" s="14"/>
      <c r="CX57" s="69" t="s">
        <v>106</v>
      </c>
      <c r="CY57" s="64" t="s">
        <v>107</v>
      </c>
      <c r="CZ57" s="64" t="s">
        <v>108</v>
      </c>
      <c r="DA57" s="64" t="s">
        <v>109</v>
      </c>
      <c r="DB57" s="64" t="s">
        <v>113</v>
      </c>
      <c r="DC57" s="64" t="s">
        <v>123</v>
      </c>
      <c r="DD57" s="64" t="s">
        <v>124</v>
      </c>
      <c r="DE57" s="64" t="s">
        <v>112</v>
      </c>
      <c r="DF57" s="64" t="s">
        <v>126</v>
      </c>
      <c r="DG57" s="64" t="s">
        <v>110</v>
      </c>
      <c r="DH57" s="69" t="s">
        <v>127</v>
      </c>
      <c r="DI57" s="69" t="s">
        <v>128</v>
      </c>
      <c r="DJ57" s="69" t="s">
        <v>129</v>
      </c>
      <c r="DK57" s="69" t="s">
        <v>130</v>
      </c>
      <c r="DL57" s="69" t="s">
        <v>131</v>
      </c>
      <c r="DM57" s="69" t="s">
        <v>132</v>
      </c>
      <c r="DN57" s="69" t="s">
        <v>133</v>
      </c>
      <c r="DO57" s="69" t="s">
        <v>134</v>
      </c>
      <c r="DP57" s="69" t="s">
        <v>135</v>
      </c>
      <c r="DQ57" s="14"/>
      <c r="DR57" s="65" t="s">
        <v>106</v>
      </c>
      <c r="DS57" s="65" t="s">
        <v>107</v>
      </c>
      <c r="DT57" s="65" t="s">
        <v>108</v>
      </c>
      <c r="DU57" s="65" t="s">
        <v>109</v>
      </c>
      <c r="DV57" s="65" t="s">
        <v>113</v>
      </c>
      <c r="DW57" s="65" t="s">
        <v>123</v>
      </c>
      <c r="DX57" s="65" t="s">
        <v>124</v>
      </c>
      <c r="DY57" s="65" t="s">
        <v>112</v>
      </c>
      <c r="DZ57" s="65" t="s">
        <v>126</v>
      </c>
      <c r="EA57" s="65" t="s">
        <v>110</v>
      </c>
      <c r="EB57" s="65" t="s">
        <v>127</v>
      </c>
      <c r="EC57" s="65" t="s">
        <v>128</v>
      </c>
      <c r="ED57" s="65" t="s">
        <v>129</v>
      </c>
      <c r="EE57" s="65" t="s">
        <v>130</v>
      </c>
      <c r="EF57" s="65" t="s">
        <v>131</v>
      </c>
      <c r="EG57" s="65" t="s">
        <v>132</v>
      </c>
      <c r="EH57" s="65" t="s">
        <v>133</v>
      </c>
      <c r="EI57" s="65" t="s">
        <v>134</v>
      </c>
      <c r="EJ57" s="65" t="s">
        <v>135</v>
      </c>
      <c r="EK57" s="14"/>
      <c r="EL57" s="66" t="s">
        <v>106</v>
      </c>
      <c r="EM57" s="66" t="s">
        <v>107</v>
      </c>
      <c r="EN57" s="66" t="s">
        <v>108</v>
      </c>
      <c r="EO57" s="66" t="s">
        <v>109</v>
      </c>
      <c r="EP57" s="66" t="s">
        <v>113</v>
      </c>
      <c r="EQ57" s="66" t="s">
        <v>123</v>
      </c>
      <c r="ER57" s="66" t="s">
        <v>124</v>
      </c>
      <c r="ES57" s="66" t="s">
        <v>112</v>
      </c>
      <c r="ET57" s="66" t="s">
        <v>126</v>
      </c>
      <c r="EU57" s="66" t="s">
        <v>110</v>
      </c>
      <c r="EV57" s="66" t="s">
        <v>127</v>
      </c>
      <c r="EW57" s="66" t="s">
        <v>128</v>
      </c>
      <c r="EX57" s="66" t="s">
        <v>129</v>
      </c>
      <c r="EY57" s="66" t="s">
        <v>130</v>
      </c>
      <c r="EZ57" s="66" t="s">
        <v>131</v>
      </c>
      <c r="FA57" s="66" t="s">
        <v>132</v>
      </c>
      <c r="FB57" s="66" t="s">
        <v>133</v>
      </c>
      <c r="FC57" s="66" t="s">
        <v>134</v>
      </c>
      <c r="FD57" s="66" t="s">
        <v>135</v>
      </c>
      <c r="FE57" s="14"/>
      <c r="FF57" s="66" t="s">
        <v>136</v>
      </c>
      <c r="FG57" s="66" t="s">
        <v>137</v>
      </c>
      <c r="FH57" s="14"/>
      <c r="FI57" s="57"/>
      <c r="FJ57" s="57"/>
      <c r="FK57" s="57"/>
      <c r="FL57" s="57"/>
      <c r="FM57" s="57"/>
      <c r="FN57" s="57"/>
      <c r="FO57" s="57"/>
      <c r="FP57" s="57"/>
      <c r="FQ57" s="57"/>
      <c r="FR57" s="57"/>
      <c r="FS57" s="57"/>
      <c r="FT57" s="57"/>
      <c r="FU57" s="57"/>
      <c r="FV57" s="57"/>
      <c r="FW57" s="57"/>
      <c r="FX57" s="44">
        <v>55</v>
      </c>
      <c r="FY57" s="44" t="str">
        <f t="shared" si="79"/>
        <v>HJBDIGLK</v>
      </c>
      <c r="FZ57" s="44" t="s">
        <v>160</v>
      </c>
      <c r="GA57" s="44" t="s">
        <v>159</v>
      </c>
      <c r="GB57" s="44" t="s">
        <v>146</v>
      </c>
      <c r="GC57" s="44" t="s">
        <v>147</v>
      </c>
      <c r="GD57" s="44" t="s">
        <v>150</v>
      </c>
      <c r="GE57" s="44" t="s">
        <v>149</v>
      </c>
      <c r="GF57" s="44" t="s">
        <v>152</v>
      </c>
      <c r="GG57" s="44" t="s">
        <v>151</v>
      </c>
      <c r="GH57" s="100" t="str">
        <f t="shared" ref="GH57:GO57" si="570">VLOOKUP(FZ57,$FK$3:$FL$15,2,FALSE)</f>
        <v>Uruguay</v>
      </c>
      <c r="GI57" s="100" t="str">
        <f t="shared" si="570"/>
        <v>Argentina</v>
      </c>
      <c r="GJ57" s="100" t="str">
        <f t="shared" si="570"/>
        <v>Bosnien-Herzigovina</v>
      </c>
      <c r="GK57" s="100" t="str">
        <f t="shared" si="570"/>
        <v>USA</v>
      </c>
      <c r="GL57" s="100" t="str">
        <f t="shared" si="570"/>
        <v>Senegal</v>
      </c>
      <c r="GM57" s="100" t="str">
        <f t="shared" si="570"/>
        <v>Iran</v>
      </c>
      <c r="GN57" s="100" t="str">
        <f t="shared" si="570"/>
        <v>England</v>
      </c>
      <c r="GO57" s="100" t="str">
        <f t="shared" si="570"/>
        <v>Portugal</v>
      </c>
      <c r="GP57" s="42" t="str">
        <f t="shared" si="81"/>
        <v/>
      </c>
      <c r="GQ57" s="57"/>
      <c r="GR57" s="57"/>
      <c r="GS57" s="57"/>
      <c r="GT57" s="57"/>
      <c r="GU57" s="57"/>
      <c r="GV57" s="56"/>
      <c r="GW57" s="57"/>
      <c r="GX57" s="85">
        <v>54</v>
      </c>
      <c r="GY57" s="57"/>
      <c r="GZ57" s="96"/>
      <c r="HA57" s="85"/>
      <c r="HB57" s="57"/>
      <c r="HC57" s="57"/>
      <c r="HD57" s="57"/>
      <c r="HE57" s="57"/>
    </row>
    <row r="58" spans="1:213" ht="14.25" customHeight="1" x14ac:dyDescent="0.35">
      <c r="A58" s="42"/>
      <c r="B58" s="85">
        <v>16</v>
      </c>
      <c r="C58" s="86">
        <v>46188</v>
      </c>
      <c r="D58" s="87" t="s">
        <v>191</v>
      </c>
      <c r="E58" s="88" t="s">
        <v>157</v>
      </c>
      <c r="F58" s="89" t="s">
        <v>192</v>
      </c>
      <c r="G58" s="90">
        <v>3</v>
      </c>
      <c r="H58" s="85" t="s">
        <v>157</v>
      </c>
      <c r="I58" s="90">
        <v>5</v>
      </c>
      <c r="J58" s="85">
        <f t="shared" ref="J58:J63" si="571">IF(OR(ISBLANK(G58),ISBLANK(I58)),"",IF(G58&gt;I58,1,IF(G58&lt;I58,2,"X")))</f>
        <v>2</v>
      </c>
      <c r="K58" s="49" t="str">
        <f t="shared" ref="K58:K63" si="572">IF(VLOOKUP(D58,$BR$57:$CA$61,10,FALSE)=VLOOKUP(F58,$BR$57:$CA$61,10,FALSE),VLOOKUP(D58,$BR$57:$CA$61,10,FALSE),"-")</f>
        <v>-</v>
      </c>
      <c r="L58" s="44">
        <v>1</v>
      </c>
      <c r="M58" s="93" t="str">
        <f>VLOOKUP(L58,FG58:FH61,2,FALSE)</f>
        <v>Egypten</v>
      </c>
      <c r="N58" s="94">
        <f t="shared" ref="N58:N61" si="573">VLOOKUP($M58,$BR$58:$BY$61,2,FALSE)</f>
        <v>1</v>
      </c>
      <c r="O58" s="94">
        <f t="shared" ref="O58:O61" si="574">VLOOKUP($M58,$BR$58:$BY$61,3,FALSE)</f>
        <v>2</v>
      </c>
      <c r="P58" s="94">
        <f t="shared" ref="P58:P61" si="575">VLOOKUP($M58,$BR$58:$BY$61,4,FALSE)</f>
        <v>0</v>
      </c>
      <c r="Q58" s="94">
        <f t="shared" ref="Q58:Q61" si="576">VLOOKUP($M58,$BR$58:$BY$61,5,FALSE)</f>
        <v>13</v>
      </c>
      <c r="R58" s="94">
        <f t="shared" ref="R58:R61" si="577">VLOOKUP($M58,$BR$58:$BY$61,6,FALSE)</f>
        <v>11</v>
      </c>
      <c r="S58" s="94">
        <f t="shared" ref="S58:S61" si="578">VLOOKUP($M58,$BR$58:$BY$61,7,FALSE)</f>
        <v>2</v>
      </c>
      <c r="T58" s="95">
        <f t="shared" ref="T58:T61" si="579">VLOOKUP($M58,$BR$58:$BY$61,8,FALSE)</f>
        <v>5</v>
      </c>
      <c r="U58" s="42"/>
      <c r="V58" s="43"/>
      <c r="W58" s="44"/>
      <c r="X58" s="44"/>
      <c r="Y58" s="44"/>
      <c r="Z58" s="47"/>
      <c r="AA58" s="48"/>
      <c r="AB58" s="42"/>
      <c r="AC58" s="98">
        <f t="shared" ref="AC58:AF58" si="580">C58</f>
        <v>46188</v>
      </c>
      <c r="AD58" s="98" t="str">
        <f t="shared" si="580"/>
        <v>Belgien</v>
      </c>
      <c r="AE58" s="98" t="str">
        <f t="shared" si="580"/>
        <v>-</v>
      </c>
      <c r="AF58" s="98" t="str">
        <f t="shared" si="580"/>
        <v>Egypten</v>
      </c>
      <c r="AG58" s="90">
        <f t="shared" ref="AG58:AG63" si="581">IF(G58="","",G58)</f>
        <v>3</v>
      </c>
      <c r="AH58" s="85" t="str">
        <f t="shared" ref="AH58:AH63" si="582">H58</f>
        <v>-</v>
      </c>
      <c r="AI58" s="90">
        <f t="shared" ref="AI58:AI63" si="583">IF(I58="","",I58)</f>
        <v>5</v>
      </c>
      <c r="AJ58" s="85">
        <f t="shared" ref="AJ58:AJ63" si="584">J58</f>
        <v>2</v>
      </c>
      <c r="AK58" s="91"/>
      <c r="AL58" s="49">
        <f t="shared" ref="AL58:AL63" si="585">IF(AG58&gt;AI58,1,0)</f>
        <v>0</v>
      </c>
      <c r="AM58" s="49">
        <f t="shared" ref="AM58:AM63" si="586">IF(AI58&gt;AG58,1,0)</f>
        <v>1</v>
      </c>
      <c r="AN58" s="49">
        <f t="shared" ref="AN58:AN63" si="587">IF(AND(AG58=AI58,AG58&lt;&gt;""),1,0)</f>
        <v>0</v>
      </c>
      <c r="AO58" s="49">
        <f t="shared" ref="AO58:AO63" si="588">IF(AND(AG58=AI58,AG58&lt;&gt;""),1,0)</f>
        <v>0</v>
      </c>
      <c r="AP58" s="49">
        <f t="shared" ref="AP58:AP63" si="589">IF(AG58&lt;AI58,1,0)</f>
        <v>1</v>
      </c>
      <c r="AQ58" s="49">
        <f t="shared" ref="AQ58:AQ63" si="590">IF(AI58&lt;AG58,1,)</f>
        <v>0</v>
      </c>
      <c r="AR58" s="49">
        <f t="shared" ref="AR58:AR63" si="591">IF(ISERROR(VLOOKUP(AD58,CD:CD,1,FALSE)),0,1)*IF(ISERROR(VLOOKUP(AF58,CD:CD,1,FALSE)),0,1)*AL58</f>
        <v>0</v>
      </c>
      <c r="AS58" s="49">
        <f t="shared" ref="AS58:AS63" si="592">IF(ISERROR(VLOOKUP(AD58,CD:CD,1,FALSE)),0,1)*IF(ISERROR(VLOOKUP(AF58,CD:CD,1,FALSE)),0,1)*AM58</f>
        <v>0</v>
      </c>
      <c r="AT58" s="49">
        <f t="shared" ref="AT58:AT63" si="593">IF(ISERROR(VLOOKUP(AD58,CD:CD,1,FALSE)),0,1)*IF(ISERROR(VLOOKUP(AF58,CD:CD,1,FALSE)),0,1)*AN58</f>
        <v>0</v>
      </c>
      <c r="AU58" s="49">
        <f t="shared" ref="AU58:AU63" si="594">IF(ISERROR(VLOOKUP(AD58,CD:CD,1,FALSE)),0,1)*IF(ISERROR(VLOOKUP(AF58,CD:CD,1,FALSE)),0,1)*AO58</f>
        <v>0</v>
      </c>
      <c r="AV58" s="49">
        <f t="shared" ref="AV58:AV63" si="595">IF(ISERROR(VLOOKUP(AD58,CD:CD,1,FALSE)),0,1)*IF(ISERROR(VLOOKUP(AF58,CD:CD,1,FALSE)),0,1)*AP58</f>
        <v>0</v>
      </c>
      <c r="AW58" s="49">
        <f t="shared" ref="AW58:AW63" si="596">IF(ISERROR(VLOOKUP(AD58,CD:CD,1,FALSE)),0,1)*IF(ISERROR(VLOOKUP(AF58,CD:CD,1,FALSE)),0,1)*AQ58</f>
        <v>0</v>
      </c>
      <c r="AX58" s="49">
        <f t="shared" ref="AX58:AX63" si="597">IF(ISERROR(VLOOKUP(AD58,CX:CX,1,FALSE)),0,1)*IF(ISERROR(VLOOKUP(AF58,CX:CX,1,FALSE)),0,1)*AL58</f>
        <v>0</v>
      </c>
      <c r="AY58" s="49">
        <f t="shared" ref="AY58:AY63" si="598">IF(ISERROR(VLOOKUP(AD58,CX:CX,1,FALSE)),0,1)*IF(ISERROR(VLOOKUP(AF58,CX:CX,1,FALSE)),0,1)*AM58</f>
        <v>0</v>
      </c>
      <c r="AZ58" s="49">
        <f t="shared" ref="AZ58:AZ63" si="599">IF(ISERROR(VLOOKUP(AD58,CX:CX,1,FALSE)),0,1)*IF(ISERROR(VLOOKUP(AF58,CX:CX,1,FALSE)),0,1)*AN58</f>
        <v>0</v>
      </c>
      <c r="BA58" s="49">
        <f t="shared" ref="BA58:BA63" si="600">IF(ISERROR(VLOOKUP(AD58,CX:CX,1,FALSE)),0,1)*IF(ISERROR(VLOOKUP(AF58,CX:CX,1,FALSE)),0,1)*AO58</f>
        <v>0</v>
      </c>
      <c r="BB58" s="49">
        <f t="shared" ref="BB58:BB63" si="601">IF(ISERROR(VLOOKUP(AD58,CX:CX,1,FALSE)),0,1)*IF(ISERROR(VLOOKUP(AF58,CX:CX,1,FALSE)),0,1)*AP58</f>
        <v>0</v>
      </c>
      <c r="BC58" s="49">
        <f t="shared" ref="BC58:BC63" si="602">IF(ISERROR(VLOOKUP(AD58,CX:CX,1,FALSE)),0,1)*IF(ISERROR(VLOOKUP(AF58,CX:CX,1,FALSE)),0,1)*AQ58</f>
        <v>0</v>
      </c>
      <c r="BD58" s="49">
        <f t="shared" ref="BD58:BD63" si="603">IF(ISERROR(VLOOKUP(AD58,DR:DR,1,FALSE)),0,1)*IF(ISERROR(VLOOKUP(AF58,DR:DR,1,FALSE)),0,1)*AL58</f>
        <v>0</v>
      </c>
      <c r="BE58" s="49">
        <f t="shared" ref="BE58:BE63" si="604">IF(ISERROR(VLOOKUP(AD58,DR:DR,1,FALSE)),0,1)*IF(ISERROR(VLOOKUP(AF58,DR:DR,1,FALSE)),0,1)*AM58</f>
        <v>0</v>
      </c>
      <c r="BF58" s="49">
        <f t="shared" ref="BF58:BF63" si="605">IF(ISERROR(VLOOKUP(AD58,DR:DR,1,FALSE)),0,1)*IF(ISERROR(VLOOKUP(AF58,DR:DR,1,FALSE)),0,1)*AN58</f>
        <v>0</v>
      </c>
      <c r="BG58" s="49">
        <f t="shared" ref="BG58:BG63" si="606">IF(ISERROR(VLOOKUP(AD58,DR:DR,1,FALSE)),0,1)*IF(ISERROR(VLOOKUP(AF58,DR:DR,1,FALSE)),0,1)*AO58</f>
        <v>0</v>
      </c>
      <c r="BH58" s="49">
        <f t="shared" ref="BH58:BH63" si="607">IF(ISERROR(VLOOKUP(AD58,DR:DR,1,FALSE)),0,1)*IF(ISERROR(VLOOKUP(AF58,DR:DR,1,FALSE)),0,1)*AP58</f>
        <v>0</v>
      </c>
      <c r="BI58" s="49">
        <f t="shared" ref="BI58:BI63" si="608">IF(ISERROR(VLOOKUP(AD58,DR:DR,1,FALSE)),0,1)*IF(ISERROR(VLOOKUP(AF58,DR:DR,1,FALSE)),0,1)*AQ58</f>
        <v>0</v>
      </c>
      <c r="BJ58" s="49">
        <f t="shared" ref="BJ58:BJ63" si="609">IF(ISERROR(VLOOKUP(AD58,EL:EL,1,FALSE)),0,1)*IF(ISERROR(VLOOKUP(AF58,EL:EL,1,FALSE)),0,1)*AL58</f>
        <v>0</v>
      </c>
      <c r="BK58" s="49">
        <f t="shared" ref="BK58:BK63" si="610">IF(ISERROR(VLOOKUP(AD58,EL:EL,1,FALSE)),0,1)*IF(ISERROR(VLOOKUP(AF58,EL:EL,1,FALSE)),0,1)*AM58</f>
        <v>0</v>
      </c>
      <c r="BL58" s="49">
        <f t="shared" ref="BL58:BL63" si="611">IF(ISERROR(VLOOKUP(AD58,EL:EL,1,FALSE)),0,1)*IF(ISERROR(VLOOKUP(AF58,EL:EL,1,FALSE)),0,1)*AN58</f>
        <v>0</v>
      </c>
      <c r="BM58" s="49">
        <f t="shared" ref="BM58:BM63" si="612">IF(ISERROR(VLOOKUP(AD58,EL:EL,1,FALSE)),0,1)*IF(ISERROR(VLOOKUP(AF58,EL:EL,1,FALSE)),0,1)*AO58</f>
        <v>0</v>
      </c>
      <c r="BN58" s="49">
        <f t="shared" ref="BN58:BN63" si="613">IF(ISERROR(VLOOKUP(AD58,EL:EL,1,FALSE)),0,1)*IF(ISERROR(VLOOKUP(AF58,EL:EL,1,FALSE)),0,1)*AP58</f>
        <v>0</v>
      </c>
      <c r="BO58" s="49">
        <f t="shared" ref="BO58:BO63" si="614">IF(ISERROR(VLOOKUP(AD58,EL:EL,1,FALSE)),0,1)*IF(ISERROR(VLOOKUP(AF58,EL:EL,1,FALSE)),0,1)*AQ58</f>
        <v>0</v>
      </c>
      <c r="BP58" s="14"/>
      <c r="BQ58" s="14"/>
      <c r="BR58" s="14" t="s">
        <v>191</v>
      </c>
      <c r="BS58" s="49">
        <f t="shared" ref="BS58:BS61" si="615">(SUMIF(AD$4:AD$108,BR58,AL$4:AL$108)+SUMIF(AF$4:AF$108,BR58,AM$4:AM$108))</f>
        <v>1</v>
      </c>
      <c r="BT58" s="49">
        <f t="shared" ref="BT58:BT61" si="616">(SUMIF(AD$4:AD$108,BR58,AN$4:AN$108)+SUMIF(AF$4:AF$108,BR58,AO$4:AO$108))</f>
        <v>1</v>
      </c>
      <c r="BU58" s="49">
        <f t="shared" ref="BU58:BU61" si="617">(SUMIF(AD$4:AD$108,BR58,AP$4:AP$108)+SUMIF(AF$4:AF$108,BR58,AQ$4:AQ$108))</f>
        <v>1</v>
      </c>
      <c r="BV58" s="49">
        <f t="shared" ref="BV58:BV61" si="618">SUMIF($AD$4:$AD$108,BR58,$AG$4:$AG$108)+SUMIF($AF$4:$AF$108,BR58,$AI$4:$AI$108)</f>
        <v>6</v>
      </c>
      <c r="BW58" s="49">
        <f t="shared" ref="BW58:BW61" si="619">SUMIF($AD$4:$AD$108,BR58,$AI$4:$AI$108)+SUMIF($AF$4:$AF$108,BR58,$AG$4:$AG$108)</f>
        <v>5</v>
      </c>
      <c r="BX58" s="49">
        <f t="shared" ref="BX58:BX61" si="620">BV58-BW58</f>
        <v>1</v>
      </c>
      <c r="BY58" s="49">
        <f t="shared" ref="BY58:BY61" si="621">IFERROR(BS58*3+BT58*1,0)</f>
        <v>4</v>
      </c>
      <c r="BZ58" s="49" t="s">
        <v>149</v>
      </c>
      <c r="CA58" s="99">
        <f>RANK(BY58,BY58:BY61)</f>
        <v>2</v>
      </c>
      <c r="CB58" s="49">
        <f>SUMPRODUCT((BY58:BY61=BY58)*(BX58:BX61&gt;BX58))</f>
        <v>0</v>
      </c>
      <c r="CC58" s="14"/>
      <c r="CD58" s="14">
        <f t="shared" ref="CD58:CD61" si="622">IF(CA58=1,BR58,)</f>
        <v>0</v>
      </c>
      <c r="CE58" s="49">
        <f t="shared" ref="CE58:CE61" si="623">(SUMIF($AD$4:$AD$108,$BR58,$AR$4:$AR$108)+SUMIF($AF$4:$AF$108,$BR58,$AS$4:$AS$108))</f>
        <v>0</v>
      </c>
      <c r="CF58" s="49">
        <f t="shared" ref="CF58:CF61" si="624">(SUMIF($AD$4:$AD$108,$BR58,$AT$4:$AT$108)+SUMIF($AF$4:$AF$108,$BR58,$AU$4:$AU$108))</f>
        <v>0</v>
      </c>
      <c r="CG58" s="49">
        <f t="shared" ref="CG58:CG61" si="625">(SUMIF($AD$4:$AD$108,$BR58,$AV$4:$AV$108)+SUMIF($AF$4:$AF$108,$BR58,$AW$4:$AW$108))</f>
        <v>0</v>
      </c>
      <c r="CH58" s="49">
        <f t="shared" ref="CH58:CH61" si="626">IFERROR(CE58*3+CF58*1,0)</f>
        <v>0</v>
      </c>
      <c r="CI58" s="49" t="str">
        <f t="shared" ref="CI58:CI61" si="627">BZ58</f>
        <v>G</v>
      </c>
      <c r="CJ58" s="49">
        <f>IF(CD58&gt;0,RANK(CH58,CH58:CH61),)</f>
        <v>0</v>
      </c>
      <c r="CK58" s="49">
        <f>IF(AND(CD58&gt;0,COUNTIF(CJ58:CJ61,CJ58)&gt;1),SUMIFS($AG$4:$AG$108,$AD$4:$AD$108,$BR58,$K$4:$K$108,1)+SUMIFS($AI$4:$AI$108,$AF$4:$AF$108,$BR58,$K$4:$K$108,1)-SUMIFS($AI$4:$AI$108,$AD$4:$AD$108,$BR58,$K$4:$K$108,1)-SUMIFS($AG$4:$AG$108,$AF$4:$AF$108,$BR58,$K$4:$K$108,1),)</f>
        <v>0</v>
      </c>
      <c r="CL58" s="49">
        <f>IF(AND(CD58&gt;0,COUNTIF(CJ58:CJ61,CJ58)&gt;1),CJ58+RANK(CK58,CK58:CK61)-1,CJ58)</f>
        <v>0</v>
      </c>
      <c r="CM58" s="49">
        <f>IF(AND(CD58&gt;0,COUNTIF(CL58:CL61,CL58)&gt;1),SUMIFS($AG$4:$AG$108,$AD$4:$AD$108,$BR58,$K$4:$K$108,1)+SUMIFS($AI$4:$AI$108,$AF$4:$AF$108,$BR58,$K$4:$K$108,1),)</f>
        <v>0</v>
      </c>
      <c r="CN58" s="49">
        <f>IF(AND(CD58&gt;0,COUNTIF(CL58:CL61,CL58)&gt;1),CL58+RANK(CM58,CM58:CM61)-1,CL58)</f>
        <v>0</v>
      </c>
      <c r="CO58" s="49" t="str">
        <f t="shared" ref="CO58:CO61" si="628">IF(CN58=0,"",CN58)</f>
        <v/>
      </c>
      <c r="CP58" s="49" t="str">
        <f>IF(OR(CO58="",COUNTIF(CO58:CO61,CO58)=1),"",$BX58)</f>
        <v/>
      </c>
      <c r="CQ58" s="49" t="str">
        <f>IF(CO58="","",IF(COUNTIF(CO58:CO61,CO58)=1,CO58,CO58+RANK(CP58,CP58:CP61,0)-1))</f>
        <v/>
      </c>
      <c r="CR58" s="49" t="str">
        <f>IF(OR(CQ58="",COUNTIF(CQ58:CQ61,CQ58)=1),"",$BV58)</f>
        <v/>
      </c>
      <c r="CS58" s="49" t="str">
        <f>IF(CO58="","",IF(COUNTIF(CQ58:CQ61,CQ58)=1,CQ58,CQ58+RANK(CR58,CR58:CR61,0)-1))</f>
        <v/>
      </c>
      <c r="CT58" s="49" t="str">
        <f>IF(OR(CS58="",COUNTIF(CS58:CS61,CS58)=1),"",$BS58)</f>
        <v/>
      </c>
      <c r="CU58" s="49" t="str">
        <f>IF(CO58="","",IF(COUNTIF(CS58:CS61,CS58)=1,CS58,CS58+RANK(CT58,CT58:CT61,0)-1))</f>
        <v/>
      </c>
      <c r="CV58" s="49">
        <f>IF(CD58&gt;0,BK56+RANK(CU58,CU58:CU61,1),)</f>
        <v>0</v>
      </c>
      <c r="CW58" s="14"/>
      <c r="CX58" s="14" t="str">
        <f t="shared" ref="CX58:CX61" si="629">IF(CA58=2,BR58,)</f>
        <v>Belgien</v>
      </c>
      <c r="CY58" s="49">
        <f t="shared" ref="CY58:CY61" si="630">(SUMIF($AD$4:$AD$108,$BR58,$AX$4:$AX$108)+SUMIF($AF$4:$AF$108,$BR58,$AY$4:$AY$108))</f>
        <v>1</v>
      </c>
      <c r="CZ58" s="49">
        <f t="shared" ref="CZ58:CZ61" si="631">(SUMIF($AD$4:$AD$108,$BR58,$AZ$4:$AZ$108)+SUMIF($AF$4:$AF$108,$BR58,$BA$4:$BA$108))</f>
        <v>0</v>
      </c>
      <c r="DA58" s="49">
        <f t="shared" ref="DA58:DA61" si="632">(SUMIF($AD$4:$AD$108,$BR58,$BB$4:$BB$108)+SUMIF($AF$4:$AF$108,$BR58,$BC$4:$BC$108))</f>
        <v>0</v>
      </c>
      <c r="DB58" s="49">
        <f t="shared" ref="DB58:DB61" si="633">IFERROR(CY58*3+CZ58*1,0)</f>
        <v>3</v>
      </c>
      <c r="DC58" s="49" t="str">
        <f t="shared" ref="DC58:DC61" si="634">$BZ58</f>
        <v>G</v>
      </c>
      <c r="DD58" s="49">
        <f>IF(CX58&gt;0,RANK(DB58,DB58:DB61)+CE56,)</f>
        <v>2</v>
      </c>
      <c r="DE58" s="49">
        <f>IF(AND(CX58&gt;0,COUNTIF(DD58:DD61,DD58)&gt;1),SUMIFS($AG$4:$AG$108,$AD$4:$AD$108,$BR58,$K$4:$K$108,2)+SUMIFS($AI$4:$AI$108,$AF$4:$AF108,$BR58,$K$4:$K$108,2)-SUMIFS($AI$4:$AI$108,$AD$4:$AD$108,$BR58,$K$4:$K$108,2)-SUMIFS($AG$4:$AG$108,$AF$4:$AF$108,$BR58,$K$4:$K$108,2),)</f>
        <v>0</v>
      </c>
      <c r="DF58" s="49">
        <f>IF(AND(CX58&gt;0,COUNTIF(DD58:DD61,DD58)&gt;1),DD58+RANK(DE58,DE58:DE61)-1,DD58)</f>
        <v>2</v>
      </c>
      <c r="DG58" s="49">
        <f>IF(AND(CX58&gt;0,COUNTIF(DF58:DF61,DF58)&gt;1),SUMIFS($AG$4:$AG$108,$AD$4:$AD$108,$BR58,$K$4:$K$108,2)+SUMIFS($AI$4:$AI$108,$AF$4:$AF$108,$BR58,$K$4:$K$108,2),)</f>
        <v>0</v>
      </c>
      <c r="DH58" s="49">
        <f>IF(AND(CX58&gt;0,COUNTIF(DF58:DF61,DF58)&gt;1),DF58+RANK(DG58,DG58:DG61)-1,DF58)</f>
        <v>2</v>
      </c>
      <c r="DI58" s="49">
        <f t="shared" ref="DI58:DI61" si="635">IF(DH58=0,"",DH58)</f>
        <v>2</v>
      </c>
      <c r="DJ58" s="49" t="str">
        <f>IF(OR(DI58="",COUNTIF(DI58:DI61,DI58)=1),"",$BX58)</f>
        <v/>
      </c>
      <c r="DK58" s="49">
        <f>IF(DI58="","",IF(COUNTIF(DI58:DI61,DI58)=1,DI58,DI58+RANK(DJ58,DJ58:DJ61,0)-1))</f>
        <v>2</v>
      </c>
      <c r="DL58" s="49" t="str">
        <f>IF(OR(DK58="",COUNTIF(DK58:DK61,DK58)=1),"",$BV58)</f>
        <v/>
      </c>
      <c r="DM58" s="49">
        <f>IF(DI58="","",IF(COUNTIF(DK58:DK61,DK58)=1,DK58,DK58+RANK(DL58,DL58:DL61,0)-1))</f>
        <v>2</v>
      </c>
      <c r="DN58" s="49" t="str">
        <f>IF(OR(DM58="",COUNTIF(DM58:DM61,DM58)=1),"",$BS58)</f>
        <v/>
      </c>
      <c r="DO58" s="49">
        <f>IF(DI58="","",IF(COUNTIF(DM58:DM61,DM58)=1,DM58,DM58+RANK(DN58,DN58:DN61,0)-1))</f>
        <v>2</v>
      </c>
      <c r="DP58" s="49">
        <f>IF(CX58&gt;0,CE56+RANK(DO58,DO58:DO61,1),)</f>
        <v>2</v>
      </c>
      <c r="DQ58" s="14"/>
      <c r="DR58" s="49">
        <f t="shared" ref="DR58:DR61" si="636">IF(CA58=3,BR58,)</f>
        <v>0</v>
      </c>
      <c r="DS58" s="49">
        <f t="shared" ref="DS58:DS61" si="637">(SUMIF($AD$4:$AD$108,BR58,$BD$4:$BD$108)+SUMIF($AF$4:$AF$108,BR58,$BE$4:$BE$108))</f>
        <v>0</v>
      </c>
      <c r="DT58" s="49">
        <f t="shared" ref="DT58:DT61" si="638">(SUMIF($AD$4:$AD$108,BR58,$BF$4:$BF$108)+SUMIF($AF$4:$AF$108,BR58,$BG$4:$BG$108))</f>
        <v>0</v>
      </c>
      <c r="DU58" s="49">
        <f t="shared" ref="DU58:DU61" si="639">(SUMIF($AD$4:$AD$108,BR58,$BH$4:$BH$108)+SUMIF($AF$4:$AF$108,BR58,$BI$4:$BI$108))</f>
        <v>0</v>
      </c>
      <c r="DV58" s="49">
        <f t="shared" ref="DV58:DV61" si="640">IFERROR(DS58*3+DT58*1,0)</f>
        <v>0</v>
      </c>
      <c r="DW58" s="49" t="str">
        <f t="shared" ref="DW58:DW61" si="641">BZ58</f>
        <v>G</v>
      </c>
      <c r="DX58" s="49">
        <f>IF(DR58&gt;0,RANK(DV58,DV58:DV61)+CE56+CY56,)</f>
        <v>0</v>
      </c>
      <c r="DY58" s="49">
        <f>IF(AND(DR58&gt;0,COUNTIF(DX58:DX61,DX58)&gt;1),SUMIFS($AG$4:$AG$108,$AD$4:$AD$108,$BR58,$K$4:$K$108,3)+SUMIFS($AI$4:$AI$108,$AF$4:$AF$108,$BR58,$K$4:$K$108,3)-SUMIFS($AI$4:$AI$108,$AD$4:$AD$108,$BR58,$K$4:$K$108,3)-SUMIFS($AG$4:$AG$108,$AF$4:$AF$108,$BR58,$K$4:$K$108,3),)</f>
        <v>0</v>
      </c>
      <c r="DZ58" s="49">
        <f>IF(AND(DR58&gt;0,COUNTIF(DX58:DX61,DX58)&gt;1),DX58+RANK(DY58,DY58:DY61)-1,DX58)</f>
        <v>0</v>
      </c>
      <c r="EA58" s="49">
        <f>IF(AND(DR58&gt;0,COUNTIF(DZ58:DZ61,DZ58)&gt;1),SUMIFS($AG$4:$AG$108,$AD$4:$AD$108,$BR58,$K$4:$K$108,3)+SUMIFS($AI$4:$AI$108,$AF$4:$AF$108,$BR58,$K$4:$K$108,3),)</f>
        <v>0</v>
      </c>
      <c r="EB58" s="49">
        <f>IF(AND(DR58&gt;0,COUNTIF(DZ58:DZ61,DZ58)&gt;1),DZ58+RANK(EA58,EA58:EA61)-1,DZ58)</f>
        <v>0</v>
      </c>
      <c r="EC58" s="49" t="str">
        <f t="shared" ref="EC58:EC61" si="642">IF(EB58=0,"",EB58)</f>
        <v/>
      </c>
      <c r="ED58" s="49" t="str">
        <f>IF(OR(EC58="",COUNTIF(EC58:EC61,EC58)=1),"",$BX58)</f>
        <v/>
      </c>
      <c r="EE58" s="49" t="str">
        <f>IF(EC58="","",IF(COUNTIF(EC58:EC61,EC58)=1,EC58,EC58+RANK(ED58,ED58:ED61,0)-1))</f>
        <v/>
      </c>
      <c r="EF58" s="49" t="str">
        <f>IF(OR(EE58="",COUNTIF(EE58:EE61,EE58)=1),"",$BV58)</f>
        <v/>
      </c>
      <c r="EG58" s="49" t="str">
        <f>IF(EC58="","",IF(COUNTIF(EE58:EE61,EE58)=1,EE58,EE58+RANK(EF58,EF58:EF61,0)-1))</f>
        <v/>
      </c>
      <c r="EH58" s="49" t="str">
        <f>IF(OR(EG58="",COUNTIF(EG58:EG61,EG58)=1),"",$BS58)</f>
        <v/>
      </c>
      <c r="EI58" s="49" t="str">
        <f>IF(EC58="","",IF(COUNTIF(EG58:EG61,EG58)=1,EG58,EG58+RANK(EH58,EH58:EH61,0)-1))</f>
        <v/>
      </c>
      <c r="EJ58" s="49">
        <f>IF(DR58&gt;0,CE56+CY56+RANK(EI58,EI58:EI61,1),)</f>
        <v>0</v>
      </c>
      <c r="EK58" s="14"/>
      <c r="EL58" s="49">
        <f t="shared" ref="EL58:EL61" si="643">IF(CA58=4,BR58,)</f>
        <v>0</v>
      </c>
      <c r="EM58" s="49">
        <f t="shared" ref="EM58:EM61" si="644">(SUMIF($AD$4:$AD$108,$BR58,$BJ$4:$BJ$108)+SUMIF($AF$4:$AF$108,$BR58,$BK$4:$BK$108))</f>
        <v>0</v>
      </c>
      <c r="EN58" s="49">
        <f t="shared" ref="EN58:EN61" si="645">(SUMIF($AD$4:$AD$108,$BR58,$BL$4:$BL$108)+SUMIF($AF$4:$AF$108,$BR58,$BM$4:$BM$108))</f>
        <v>0</v>
      </c>
      <c r="EO58" s="49">
        <f t="shared" ref="EO58:EO61" si="646">(SUMIF($AD$4:$AD$108,$BR58,$BN$4:$BN$108)+SUMIF($AF$4:$AF$108,$BR58,$BO$4:$BO$108))</f>
        <v>0</v>
      </c>
      <c r="EP58" s="49">
        <f t="shared" ref="EP58:EP61" si="647">IFERROR(EM58*3+EN58*1,0)</f>
        <v>0</v>
      </c>
      <c r="EQ58" s="49" t="str">
        <f t="shared" ref="EQ58:EQ61" si="648">$BZ58</f>
        <v>G</v>
      </c>
      <c r="ER58" s="49">
        <f>IF(EL58&gt;0,RANK(EP58,EP58:EP61)+CE56+CY56+DS56,)</f>
        <v>0</v>
      </c>
      <c r="ES58" s="49">
        <f>IF(AND(EL58&gt;0,COUNTIF(ER58:ER61,ER58)&gt;1),SUMIFS($AG$4:$AG$108,$AD$4:$AD$108,$BR58,$K$4:$K$108,4)+SUMIFS($AI$4:$AI$108,$AF$4:$AF$108,$BR58,$K$4:$K$108,4)-SUMIFS($AI$4:$AI$108,$AD$4:$AD$108,$BR58,$K$4:$K$108,4)-SUMIFS($AG$4:$AG$108,$AF$4:$AF$108,$BR58,$K$4:$K$108,4),)</f>
        <v>0</v>
      </c>
      <c r="ET58" s="49">
        <f>IF(AND(EL58&gt;0,COUNTIF(ER58:ER61,ER58)&gt;1),ER58+RANK(ES58,ES58:ES61)-1,ER58)</f>
        <v>0</v>
      </c>
      <c r="EU58" s="49">
        <f t="shared" ref="EU58:EU61" si="649">IF(AND(EL58&gt;0,COUNTIF(ET58:ET61,ET58)&gt;1),SUMIFS($AG$4:$AG$108,$AD$4:$AD$108,$BR58,$K$4:$K$108,4)+SUMIFS($AI$4:$AI$108,$AF$4:$AF$108,$BR58,$K$4:$K$108,4),)</f>
        <v>0</v>
      </c>
      <c r="EV58" s="49">
        <f>IF(AND(EL58&gt;0,COUNTIF(ET58:ET61,ET58)&gt;1),ET58+RANK(EU58,EU58:EU61)-1,ET58)</f>
        <v>0</v>
      </c>
      <c r="EW58" s="49" t="str">
        <f t="shared" ref="EW58:EW61" si="650">IF(EV58=0,"",EV58)</f>
        <v/>
      </c>
      <c r="EX58" s="49" t="str">
        <f>IF(OR(EW58="",COUNTIF(EW58:EW61,EW58)=1),"",$BX58)</f>
        <v/>
      </c>
      <c r="EY58" s="49" t="str">
        <f>IF(EW58="","",IF(COUNTIF(EW58:EW61,EW58)=1,EW58,EW58+RANK(EX58,EX58:EX61,0)-1))</f>
        <v/>
      </c>
      <c r="EZ58" s="49" t="str">
        <f>IF(OR(EY58="",COUNTIF(EY58:EY61,EY58)=1),"",$BV58)</f>
        <v/>
      </c>
      <c r="FA58" s="49" t="str">
        <f>IF(EW58="","",IF(COUNTIF(EY58:EY61,EY58)=1,EY58,EY58+RANK(EZ58,EZ58:EZ61,0)-1))</f>
        <v/>
      </c>
      <c r="FB58" s="49" t="str">
        <f>IF(OR(FA58="",COUNTIF(FA58:FA61,FA58)=1),"",$BS58)</f>
        <v/>
      </c>
      <c r="FC58" s="49" t="str">
        <f>IF(EW58="","",IF(COUNTIF(FA58:FA61,FA58)=1,FA58,FA58+RANK(FB58,FB58:FB61,0)-1))</f>
        <v/>
      </c>
      <c r="FD58" s="49">
        <f>IF(EL58&gt;0,CE56+CY56+DS56+RANK(FC58,FC58:FC61,1),)</f>
        <v>0</v>
      </c>
      <c r="FE58" s="14"/>
      <c r="FF58" s="49">
        <f>IFERROR(VLOOKUP(FH58,CD57:CV61,19,FALSE),IFERROR(VLOOKUP(FH58,CX57:DP61,19,FALSE),IFERROR(VLOOKUP(FH58,DR57:EJ61,19,FALSE),VLOOKUP(FH58,EL57:FD61,19,FALSE))))</f>
        <v>2</v>
      </c>
      <c r="FG58" s="49">
        <f>RANK(FF58,FF58:FF61,1)+COUNTIF(FF58,FF58)-1</f>
        <v>2</v>
      </c>
      <c r="FH58" s="14" t="str">
        <f t="shared" ref="FH58:FH61" si="651">BR58</f>
        <v>Belgien</v>
      </c>
      <c r="FI58" s="42"/>
      <c r="FJ58" s="42"/>
      <c r="FK58" s="42"/>
      <c r="FL58" s="42"/>
      <c r="FM58" s="42"/>
      <c r="FN58" s="42"/>
      <c r="FO58" s="42"/>
      <c r="FP58" s="42"/>
      <c r="FQ58" s="42"/>
      <c r="FR58" s="42"/>
      <c r="FS58" s="42"/>
      <c r="FT58" s="42"/>
      <c r="FU58" s="42"/>
      <c r="FV58" s="42"/>
      <c r="FW58" s="42"/>
      <c r="FX58" s="44">
        <v>56</v>
      </c>
      <c r="FY58" s="44" t="str">
        <f t="shared" si="79"/>
        <v>HJBDIFLK</v>
      </c>
      <c r="FZ58" s="44" t="s">
        <v>160</v>
      </c>
      <c r="GA58" s="44" t="s">
        <v>159</v>
      </c>
      <c r="GB58" s="44" t="s">
        <v>146</v>
      </c>
      <c r="GC58" s="44" t="s">
        <v>147</v>
      </c>
      <c r="GD58" s="44" t="s">
        <v>150</v>
      </c>
      <c r="GE58" s="44" t="s">
        <v>109</v>
      </c>
      <c r="GF58" s="44" t="s">
        <v>152</v>
      </c>
      <c r="GG58" s="44" t="s">
        <v>151</v>
      </c>
      <c r="GH58" s="100" t="str">
        <f t="shared" ref="GH58:GO58" si="652">VLOOKUP(FZ58,$FK$3:$FL$15,2,FALSE)</f>
        <v>Uruguay</v>
      </c>
      <c r="GI58" s="100" t="str">
        <f t="shared" si="652"/>
        <v>Argentina</v>
      </c>
      <c r="GJ58" s="100" t="str">
        <f t="shared" si="652"/>
        <v>Bosnien-Herzigovina</v>
      </c>
      <c r="GK58" s="100" t="str">
        <f t="shared" si="652"/>
        <v>USA</v>
      </c>
      <c r="GL58" s="100" t="str">
        <f t="shared" si="652"/>
        <v>Senegal</v>
      </c>
      <c r="GM58" s="100" t="str">
        <f t="shared" si="652"/>
        <v>Sverige</v>
      </c>
      <c r="GN58" s="100" t="str">
        <f t="shared" si="652"/>
        <v>England</v>
      </c>
      <c r="GO58" s="100" t="str">
        <f t="shared" si="652"/>
        <v>Portugal</v>
      </c>
      <c r="GP58" s="42" t="str">
        <f t="shared" si="81"/>
        <v/>
      </c>
      <c r="GQ58" s="42"/>
      <c r="GR58" s="42"/>
      <c r="GS58" s="42"/>
      <c r="GT58" s="42"/>
      <c r="GU58" s="42"/>
      <c r="GV58" s="44"/>
      <c r="GW58" s="42"/>
      <c r="GX58" s="85">
        <v>55</v>
      </c>
      <c r="GY58" s="42"/>
      <c r="GZ58" s="96"/>
      <c r="HA58" s="85"/>
      <c r="HB58" s="42"/>
      <c r="HC58" s="42"/>
      <c r="HD58" s="42"/>
      <c r="HE58" s="42"/>
    </row>
    <row r="59" spans="1:213" ht="14.25" customHeight="1" x14ac:dyDescent="0.35">
      <c r="A59" s="42"/>
      <c r="B59" s="85">
        <v>15</v>
      </c>
      <c r="C59" s="86">
        <v>46189</v>
      </c>
      <c r="D59" s="87" t="s">
        <v>193</v>
      </c>
      <c r="E59" s="88" t="s">
        <v>157</v>
      </c>
      <c r="F59" s="89" t="s">
        <v>194</v>
      </c>
      <c r="G59" s="90">
        <v>4</v>
      </c>
      <c r="H59" s="85" t="s">
        <v>157</v>
      </c>
      <c r="I59" s="90">
        <v>2</v>
      </c>
      <c r="J59" s="85">
        <f t="shared" si="571"/>
        <v>1</v>
      </c>
      <c r="K59" s="49" t="str">
        <f t="shared" si="572"/>
        <v>-</v>
      </c>
      <c r="L59" s="44">
        <v>2</v>
      </c>
      <c r="M59" s="104" t="str">
        <f>VLOOKUP(L59,FG58:FH61,2,FALSE)</f>
        <v>Belgien</v>
      </c>
      <c r="N59" s="105">
        <f t="shared" si="573"/>
        <v>1</v>
      </c>
      <c r="O59" s="105">
        <f t="shared" si="574"/>
        <v>1</v>
      </c>
      <c r="P59" s="105">
        <f t="shared" si="575"/>
        <v>1</v>
      </c>
      <c r="Q59" s="105">
        <f t="shared" si="576"/>
        <v>6</v>
      </c>
      <c r="R59" s="105">
        <f t="shared" si="577"/>
        <v>5</v>
      </c>
      <c r="S59" s="105">
        <f t="shared" si="578"/>
        <v>1</v>
      </c>
      <c r="T59" s="106">
        <f t="shared" si="579"/>
        <v>4</v>
      </c>
      <c r="U59" s="42"/>
      <c r="V59" s="45"/>
      <c r="W59" s="44"/>
      <c r="Y59" s="44"/>
      <c r="Z59" s="47"/>
      <c r="AA59" s="48"/>
      <c r="AB59" s="42"/>
      <c r="AC59" s="98">
        <f t="shared" ref="AC59:AF59" si="653">C59</f>
        <v>46189</v>
      </c>
      <c r="AD59" s="98" t="str">
        <f t="shared" si="653"/>
        <v>Iran</v>
      </c>
      <c r="AE59" s="98" t="str">
        <f t="shared" si="653"/>
        <v>-</v>
      </c>
      <c r="AF59" s="98" t="str">
        <f t="shared" si="653"/>
        <v>Nya Zeeland</v>
      </c>
      <c r="AG59" s="90">
        <f t="shared" si="581"/>
        <v>4</v>
      </c>
      <c r="AH59" s="85" t="str">
        <f t="shared" si="582"/>
        <v>-</v>
      </c>
      <c r="AI59" s="90">
        <f t="shared" si="583"/>
        <v>2</v>
      </c>
      <c r="AJ59" s="85">
        <f t="shared" si="584"/>
        <v>1</v>
      </c>
      <c r="AK59" s="91"/>
      <c r="AL59" s="49">
        <f t="shared" si="585"/>
        <v>1</v>
      </c>
      <c r="AM59" s="49">
        <f t="shared" si="586"/>
        <v>0</v>
      </c>
      <c r="AN59" s="49">
        <f t="shared" si="587"/>
        <v>0</v>
      </c>
      <c r="AO59" s="49">
        <f t="shared" si="588"/>
        <v>0</v>
      </c>
      <c r="AP59" s="49">
        <f t="shared" si="589"/>
        <v>0</v>
      </c>
      <c r="AQ59" s="49">
        <f t="shared" si="590"/>
        <v>1</v>
      </c>
      <c r="AR59" s="49">
        <f t="shared" si="591"/>
        <v>0</v>
      </c>
      <c r="AS59" s="49">
        <f t="shared" si="592"/>
        <v>0</v>
      </c>
      <c r="AT59" s="49">
        <f t="shared" si="593"/>
        <v>0</v>
      </c>
      <c r="AU59" s="49">
        <f t="shared" si="594"/>
        <v>0</v>
      </c>
      <c r="AV59" s="49">
        <f t="shared" si="595"/>
        <v>0</v>
      </c>
      <c r="AW59" s="49">
        <f t="shared" si="596"/>
        <v>0</v>
      </c>
      <c r="AX59" s="49">
        <f t="shared" si="597"/>
        <v>0</v>
      </c>
      <c r="AY59" s="49">
        <f t="shared" si="598"/>
        <v>0</v>
      </c>
      <c r="AZ59" s="49">
        <f t="shared" si="599"/>
        <v>0</v>
      </c>
      <c r="BA59" s="49">
        <f t="shared" si="600"/>
        <v>0</v>
      </c>
      <c r="BB59" s="49">
        <f t="shared" si="601"/>
        <v>0</v>
      </c>
      <c r="BC59" s="49">
        <f t="shared" si="602"/>
        <v>0</v>
      </c>
      <c r="BD59" s="49">
        <f t="shared" si="603"/>
        <v>0</v>
      </c>
      <c r="BE59" s="49">
        <f t="shared" si="604"/>
        <v>0</v>
      </c>
      <c r="BF59" s="49">
        <f t="shared" si="605"/>
        <v>0</v>
      </c>
      <c r="BG59" s="49">
        <f t="shared" si="606"/>
        <v>0</v>
      </c>
      <c r="BH59" s="49">
        <f t="shared" si="607"/>
        <v>0</v>
      </c>
      <c r="BI59" s="49">
        <f t="shared" si="608"/>
        <v>0</v>
      </c>
      <c r="BJ59" s="49">
        <f t="shared" si="609"/>
        <v>0</v>
      </c>
      <c r="BK59" s="49">
        <f t="shared" si="610"/>
        <v>0</v>
      </c>
      <c r="BL59" s="49">
        <f t="shared" si="611"/>
        <v>0</v>
      </c>
      <c r="BM59" s="49">
        <f t="shared" si="612"/>
        <v>0</v>
      </c>
      <c r="BN59" s="49">
        <f t="shared" si="613"/>
        <v>0</v>
      </c>
      <c r="BO59" s="49">
        <f t="shared" si="614"/>
        <v>0</v>
      </c>
      <c r="BP59" s="58"/>
      <c r="BQ59" s="58"/>
      <c r="BR59" s="14" t="s">
        <v>192</v>
      </c>
      <c r="BS59" s="49">
        <f t="shared" si="615"/>
        <v>1</v>
      </c>
      <c r="BT59" s="49">
        <f t="shared" si="616"/>
        <v>2</v>
      </c>
      <c r="BU59" s="49">
        <f t="shared" si="617"/>
        <v>0</v>
      </c>
      <c r="BV59" s="49">
        <f t="shared" si="618"/>
        <v>13</v>
      </c>
      <c r="BW59" s="49">
        <f t="shared" si="619"/>
        <v>11</v>
      </c>
      <c r="BX59" s="49">
        <f t="shared" si="620"/>
        <v>2</v>
      </c>
      <c r="BY59" s="49">
        <f t="shared" si="621"/>
        <v>5</v>
      </c>
      <c r="BZ59" s="49" t="s">
        <v>149</v>
      </c>
      <c r="CA59" s="99">
        <f>RANK(BY59,BY58:BY61)</f>
        <v>1</v>
      </c>
      <c r="CB59" s="49">
        <f>SUMPRODUCT((BY58:BY61=BY59)*(BX58:BX61&gt;BX59))</f>
        <v>0</v>
      </c>
      <c r="CC59" s="14"/>
      <c r="CD59" s="14" t="str">
        <f t="shared" si="622"/>
        <v>Egypten</v>
      </c>
      <c r="CE59" s="49">
        <f t="shared" si="623"/>
        <v>0</v>
      </c>
      <c r="CF59" s="49">
        <f t="shared" si="624"/>
        <v>0</v>
      </c>
      <c r="CG59" s="49">
        <f t="shared" si="625"/>
        <v>0</v>
      </c>
      <c r="CH59" s="49">
        <f t="shared" si="626"/>
        <v>0</v>
      </c>
      <c r="CI59" s="49" t="str">
        <f t="shared" si="627"/>
        <v>G</v>
      </c>
      <c r="CJ59" s="49">
        <f>IF(CD59&gt;0,RANK(CH59,CH58:CH61),)</f>
        <v>1</v>
      </c>
      <c r="CK59" s="49">
        <f>IF(AND(CD59&gt;0,COUNTIF(CJ58:CJ61,CJ59)&gt;1),SUMIFS($AG$4:$AG$108,$AD$4:$AD$108,$BR59,$K$4:$K$108,1)+SUMIFS($AI$4:$AI$108,$AF$4:$AF$108,$BR59,$K$4:$K$108,1)-SUMIFS($AI$4:$AI$108,$AD$4:$AD$108,$BR59,$K$4:$K$108,1)-SUMIFS($AG$4:$AG$108,$AF$4:$AF$108,$BR59,$K$4:$K$108,1),)</f>
        <v>0</v>
      </c>
      <c r="CL59" s="49">
        <f>IF(AND(CD59&gt;0,COUNTIF(CJ58:CJ61,CJ59)&gt;1),CJ59+RANK(CK59,CK58:CK61)-1,CJ59)</f>
        <v>1</v>
      </c>
      <c r="CM59" s="49">
        <f>IF(AND(CD59&gt;0,COUNTIF(CL58:CL61,CL59)&gt;1),SUMIFS($AG$4:$AG$108,$AD$4:$AD$108,$BR59,$K$4:$K$108,1)+SUMIFS($AI$4:$AI$108,$AF$4:$AF$108,$BR59,$K$4:$K$108,1),)</f>
        <v>0</v>
      </c>
      <c r="CN59" s="49">
        <f>IF(AND(CD59&gt;0,COUNTIF(CL58:CL61,CL59)&gt;1),CL59+RANK(CM59,CM58:CM61)-1,CL59)</f>
        <v>1</v>
      </c>
      <c r="CO59" s="49">
        <f t="shared" si="628"/>
        <v>1</v>
      </c>
      <c r="CP59" s="49" t="str">
        <f>IF(OR(CO59="",COUNTIF(CO58:CO61,CO59)=1),"",$BX59)</f>
        <v/>
      </c>
      <c r="CQ59" s="49">
        <f>IF(CO59="","",IF(COUNTIF(CO58:CO61,CO59)=1,CO59,CO59+RANK(CP59,CP58:CP61,0)-1))</f>
        <v>1</v>
      </c>
      <c r="CR59" s="49" t="str">
        <f>IF(OR(CQ59="",COUNTIF(CQ58:CQ61,CQ59)=1),"",$BV59)</f>
        <v/>
      </c>
      <c r="CS59" s="49">
        <f>IF(CO59="","",IF(COUNTIF(CQ58:CQ61,CQ59)=1,CQ59,CQ59+RANK(CR59,CR58:CR61,0)-1))</f>
        <v>1</v>
      </c>
      <c r="CT59" s="49" t="str">
        <f>IF(OR(CS59="",COUNTIF(CS58:CS61,CS59)=1),"",$BS59)</f>
        <v/>
      </c>
      <c r="CU59" s="49">
        <f>IF(CO59="","",IF(COUNTIF(CS58:CS61,CS59)=1,CS59,CS59+RANK(CT59,CT58:CT61,0)-1))</f>
        <v>1</v>
      </c>
      <c r="CV59" s="49">
        <f>IF(CD59&gt;0,BK56+RANK(CU59,CU58:CU61,1),)</f>
        <v>1</v>
      </c>
      <c r="CW59" s="14"/>
      <c r="CX59" s="14">
        <f t="shared" si="629"/>
        <v>0</v>
      </c>
      <c r="CY59" s="49">
        <f t="shared" si="630"/>
        <v>0</v>
      </c>
      <c r="CZ59" s="49">
        <f t="shared" si="631"/>
        <v>0</v>
      </c>
      <c r="DA59" s="49">
        <f t="shared" si="632"/>
        <v>0</v>
      </c>
      <c r="DB59" s="49">
        <f t="shared" si="633"/>
        <v>0</v>
      </c>
      <c r="DC59" s="49" t="str">
        <f t="shared" si="634"/>
        <v>G</v>
      </c>
      <c r="DD59" s="49">
        <f>IF(CX59&gt;0,RANK(DB59,DB58:DB61)+CE56,)</f>
        <v>0</v>
      </c>
      <c r="DE59" s="49">
        <f>IF(AND(CX59&gt;0,COUNTIF(DD58:DD61,DD59)&gt;1),SUMIFS($AG$4:$AG$108,$AD$4:$AD$108,$BR59,$K$4:$K$108,2)+SUMIFS($AI$4:$AI$108,$AF$4:$AF108,$BR59,$K$4:$K$108,2)-SUMIFS($AI$4:$AI$108,$AD$4:$AD$108,$BR59,$K$4:$K$108,2)-SUMIFS($AG$4:$AG$108,$AF$4:$AF$108,$BR59,$K$4:$K$108,2),)</f>
        <v>0</v>
      </c>
      <c r="DF59" s="49">
        <f>IF(AND(CX59&gt;0,COUNTIF(DD58:DD61,DD59)&gt;1),DD59+RANK(DE59,DE58:DE61)-1,DD59)</f>
        <v>0</v>
      </c>
      <c r="DG59" s="49">
        <f>IF(AND(CX59&gt;0,COUNTIF(DF58:DF61,DF59)&gt;1),SUMIFS($AG$4:$AG$108,$AD$4:$AD$108,$BR59,$K$4:$K$108,2)+SUMIFS($AI$4:$AI$108,$AF$4:$AF$108,$BR59,$K$4:$K$108,2),)</f>
        <v>0</v>
      </c>
      <c r="DH59" s="49">
        <f>IF(AND(CX59&gt;0,COUNTIF(DF58:DF61,DF59)&gt;1),DF59+RANK(DG59,DG58:DG61)-1,DF59)</f>
        <v>0</v>
      </c>
      <c r="DI59" s="49" t="str">
        <f t="shared" si="635"/>
        <v/>
      </c>
      <c r="DJ59" s="49" t="str">
        <f>IF(OR(DI59="",COUNTIF(DI58:DI61,DI59)=1),"",$BX59)</f>
        <v/>
      </c>
      <c r="DK59" s="49" t="str">
        <f>IF(DI59="","",IF(COUNTIF(DI58:DI61,DI59)=1,DI59,DI59+RANK(DJ59,DJ58:DJ61,0)-1))</f>
        <v/>
      </c>
      <c r="DL59" s="49" t="str">
        <f>IF(OR(DK59="",COUNTIF(DK58:DK61,DK59)=1),"",$BV59)</f>
        <v/>
      </c>
      <c r="DM59" s="49" t="str">
        <f>IF(DI59="","",IF(COUNTIF(DK58:DK61,DK59)=1,DK59,DK59+RANK(DL59,DL58:DL61,0)-1))</f>
        <v/>
      </c>
      <c r="DN59" s="49" t="str">
        <f>IF(OR(DM59="",COUNTIF(DM58:DM61,DM59)=1),"",$BS59)</f>
        <v/>
      </c>
      <c r="DO59" s="49" t="str">
        <f>IF(DI59="","",IF(COUNTIF(DM58:DM61,DM59)=1,DM59,DM59+RANK(DN59,DN58:DN61,0)-1))</f>
        <v/>
      </c>
      <c r="DP59" s="49">
        <f>IF(CX59&gt;0,CE56+RANK(DO59,DO58:DO61,1),)</f>
        <v>0</v>
      </c>
      <c r="DQ59" s="14"/>
      <c r="DR59" s="49">
        <f t="shared" si="636"/>
        <v>0</v>
      </c>
      <c r="DS59" s="49">
        <f t="shared" si="637"/>
        <v>0</v>
      </c>
      <c r="DT59" s="49">
        <f t="shared" si="638"/>
        <v>0</v>
      </c>
      <c r="DU59" s="49">
        <f t="shared" si="639"/>
        <v>0</v>
      </c>
      <c r="DV59" s="49">
        <f t="shared" si="640"/>
        <v>0</v>
      </c>
      <c r="DW59" s="49" t="str">
        <f t="shared" si="641"/>
        <v>G</v>
      </c>
      <c r="DX59" s="49">
        <f>IF(DR59&gt;0,RANK(DV59,DV58:DV61)+CE56+CY56,)</f>
        <v>0</v>
      </c>
      <c r="DY59" s="49">
        <f>IF(AND(DR59&gt;0,COUNTIF(DX58:DX61,DX59)&gt;1),SUMIFS($AG$4:$AG$108,$AD$4:$AD$108,$BR59,$K$4:$K$108,3)+SUMIFS($AI$4:$AI$108,$AF$4:$AF$108,$BR59,$K$4:$K$108,3)-SUMIFS($AI$4:$AI$108,$AD$4:$AD$108,$BR59,$K$4:$K$108,3)-SUMIFS($AG$4:$AG$108,$AF$4:$AF$108,$BR59,$K$4:$K$108,3),)</f>
        <v>0</v>
      </c>
      <c r="DZ59" s="49">
        <f>IF(AND(DR59&gt;0,COUNTIF(DX58:DX61,DX59)&gt;1),DX59+RANK(DY59,DY58:DY61)-1,DX59)</f>
        <v>0</v>
      </c>
      <c r="EA59" s="49">
        <f>IF(AND(DR59&gt;0,COUNTIF(DZ58:DZ61,DZ59)&gt;1),SUMIFS($AG$4:$AG$108,$AD$4:$AD$108,$BR59,$K$4:$K$108,3)+SUMIFS($AI$4:$AI$108,$AF$4:$AF$108,$BR59,$K$4:$K$108,3),)</f>
        <v>0</v>
      </c>
      <c r="EB59" s="49">
        <f>IF(AND(DR59&gt;0,COUNTIF(DZ58:DZ61,DZ59)&gt;1),DZ59+RANK(EA59,EA58:EA61)-1,DZ59)</f>
        <v>0</v>
      </c>
      <c r="EC59" s="49" t="str">
        <f t="shared" si="642"/>
        <v/>
      </c>
      <c r="ED59" s="49" t="str">
        <f>IF(OR(EC59="",COUNTIF(EC58:EC61,EC59)=1),"",$BX59)</f>
        <v/>
      </c>
      <c r="EE59" s="49" t="str">
        <f>IF(EC59="","",IF(COUNTIF(EC58:EC61,EC59)=1,EC59,EC59+RANK(ED59,ED58:ED61,0)-1))</f>
        <v/>
      </c>
      <c r="EF59" s="49" t="str">
        <f>IF(OR(EE59="",COUNTIF(EE58:EE61,EE59)=1),"",$BV59)</f>
        <v/>
      </c>
      <c r="EG59" s="49" t="str">
        <f>IF(EC59="","",IF(COUNTIF(EE58:EE61,EE59)=1,EE59,EE59+RANK(EF59,EF58:EF61,0)-1))</f>
        <v/>
      </c>
      <c r="EH59" s="49" t="str">
        <f>IF(OR(EG59="",COUNTIF(EG58:EG61,EG59)=1),"",$BS59)</f>
        <v/>
      </c>
      <c r="EI59" s="49" t="str">
        <f>IF(EC59="","",IF(COUNTIF(EG58:EG61,EG59)=1,EG59,EG59+RANK(EH59,EH58:EH61,0)-1))</f>
        <v/>
      </c>
      <c r="EJ59" s="49">
        <f>IF(DR59&gt;0,CE56+CY56+RANK(EI59,EI58:EI61,1),)</f>
        <v>0</v>
      </c>
      <c r="EK59" s="14"/>
      <c r="EL59" s="49">
        <f t="shared" si="643"/>
        <v>0</v>
      </c>
      <c r="EM59" s="49">
        <f t="shared" si="644"/>
        <v>0</v>
      </c>
      <c r="EN59" s="49">
        <f t="shared" si="645"/>
        <v>0</v>
      </c>
      <c r="EO59" s="49">
        <f t="shared" si="646"/>
        <v>0</v>
      </c>
      <c r="EP59" s="49">
        <f t="shared" si="647"/>
        <v>0</v>
      </c>
      <c r="EQ59" s="49" t="str">
        <f t="shared" si="648"/>
        <v>G</v>
      </c>
      <c r="ER59" s="49">
        <f>IF(EL59&gt;0,RANK(EP59,EP58:EP61)+CE56+CY56+DS56,)</f>
        <v>0</v>
      </c>
      <c r="ES59" s="49">
        <f>IF(AND(EL59&gt;0,COUNTIF(ER58:ER61,ER59)&gt;1),SUMIFS($AG$4:$AG$108,$AD$4:$AD$108,$BR59,$K$4:$K$108,4)+SUMIFS($AI$4:$AI$108,$AF$4:$AF$108,$BR59,$K$4:$K$108,4)-SUMIFS($AI$4:$AI$108,$AD$4:$AD$108,$BR59,$K$4:$K$108,4)-SUMIFS($AG$4:$AG$108,$AF$4:$AF$108,$BR59,$K$4:$K$108,4),)</f>
        <v>0</v>
      </c>
      <c r="ET59" s="49">
        <f>IF(AND(EL59&gt;0,COUNTIF(ER58:ER61,ER59)&gt;1),ER59+RANK(ES59,ES58:ES61)-1,ER59)</f>
        <v>0</v>
      </c>
      <c r="EU59" s="49">
        <f t="shared" si="649"/>
        <v>0</v>
      </c>
      <c r="EV59" s="49">
        <f>IF(AND(EL59&gt;0,COUNTIF(ET58:ET61,ET59)&gt;1),ET59+RANK(EU59,EU58:EU61)-1,ET59)</f>
        <v>0</v>
      </c>
      <c r="EW59" s="49" t="str">
        <f t="shared" si="650"/>
        <v/>
      </c>
      <c r="EX59" s="49" t="str">
        <f>IF(OR(EW59="",COUNTIF(EW58:EW61,EW59)=1),"",$BX59)</f>
        <v/>
      </c>
      <c r="EY59" s="49" t="str">
        <f>IF(EW59="","",IF(COUNTIF(EW58:EW61,EW59)=1,EW59,EW59+RANK(EX59,EX58:EX61,0)-1))</f>
        <v/>
      </c>
      <c r="EZ59" s="49" t="str">
        <f>IF(OR(EY59="",COUNTIF(EY58:EY61,EY59)=1),"",$BV59)</f>
        <v/>
      </c>
      <c r="FA59" s="49" t="str">
        <f>IF(EW59="","",IF(COUNTIF(EY58:EY61,EY59)=1,EY59,EY59+RANK(EZ59,EZ58:EZ61,0)-1))</f>
        <v/>
      </c>
      <c r="FB59" s="49" t="str">
        <f>IF(OR(FA59="",COUNTIF(FA58:FA61,FA59)=1),"",$BS59)</f>
        <v/>
      </c>
      <c r="FC59" s="49" t="str">
        <f>IF(EW59="","",IF(COUNTIF(FA58:FA61,FA59)=1,FA59,FA59+RANK(FB59,FB58:FB61,0)-1))</f>
        <v/>
      </c>
      <c r="FD59" s="49">
        <f>IF(EL59&gt;0,CE56+CY56+DS56+RANK(FC59,FC58:FC61,1),)</f>
        <v>0</v>
      </c>
      <c r="FE59" s="14"/>
      <c r="FF59" s="49">
        <f>IFERROR(VLOOKUP(FH59,CD57:CV61,19,FALSE),IFERROR(VLOOKUP(FH59,CX57:DP61,19,FALSE),IFERROR(VLOOKUP(FH59,DR57:EJ61,19,FALSE),VLOOKUP(FH59,EL57:FD61,19,FALSE))))</f>
        <v>1</v>
      </c>
      <c r="FG59" s="49">
        <f>RANK(FF59,FF58:FF61,1)+COUNTIF(FF58:FF59,FF59)-1</f>
        <v>1</v>
      </c>
      <c r="FH59" s="14" t="str">
        <f t="shared" si="651"/>
        <v>Egypten</v>
      </c>
      <c r="FI59" s="42"/>
      <c r="FJ59" s="42"/>
      <c r="FK59" s="42"/>
      <c r="FL59" s="42"/>
      <c r="FM59" s="42"/>
      <c r="FN59" s="42"/>
      <c r="FO59" s="42"/>
      <c r="FP59" s="42"/>
      <c r="FQ59" s="42"/>
      <c r="FR59" s="42"/>
      <c r="FS59" s="42"/>
      <c r="FT59" s="42"/>
      <c r="FU59" s="42"/>
      <c r="FV59" s="42"/>
      <c r="FW59" s="42"/>
      <c r="FX59" s="44">
        <v>57</v>
      </c>
      <c r="FY59" s="44" t="str">
        <f t="shared" si="79"/>
        <v>IGBDJFLK</v>
      </c>
      <c r="FZ59" s="44" t="s">
        <v>150</v>
      </c>
      <c r="GA59" s="44" t="s">
        <v>149</v>
      </c>
      <c r="GB59" s="44" t="s">
        <v>146</v>
      </c>
      <c r="GC59" s="44" t="s">
        <v>147</v>
      </c>
      <c r="GD59" s="44" t="s">
        <v>159</v>
      </c>
      <c r="GE59" s="44" t="s">
        <v>109</v>
      </c>
      <c r="GF59" s="44" t="s">
        <v>152</v>
      </c>
      <c r="GG59" s="44" t="s">
        <v>151</v>
      </c>
      <c r="GH59" s="100" t="str">
        <f t="shared" ref="GH59:GO59" si="654">VLOOKUP(FZ59,$FK$3:$FL$15,2,FALSE)</f>
        <v>Senegal</v>
      </c>
      <c r="GI59" s="100" t="str">
        <f t="shared" si="654"/>
        <v>Iran</v>
      </c>
      <c r="GJ59" s="100" t="str">
        <f t="shared" si="654"/>
        <v>Bosnien-Herzigovina</v>
      </c>
      <c r="GK59" s="100" t="str">
        <f t="shared" si="654"/>
        <v>USA</v>
      </c>
      <c r="GL59" s="100" t="str">
        <f t="shared" si="654"/>
        <v>Argentina</v>
      </c>
      <c r="GM59" s="100" t="str">
        <f t="shared" si="654"/>
        <v>Sverige</v>
      </c>
      <c r="GN59" s="100" t="str">
        <f t="shared" si="654"/>
        <v>England</v>
      </c>
      <c r="GO59" s="100" t="str">
        <f t="shared" si="654"/>
        <v>Portugal</v>
      </c>
      <c r="GP59" s="42" t="str">
        <f t="shared" si="81"/>
        <v/>
      </c>
      <c r="GQ59" s="42"/>
      <c r="GR59" s="42"/>
      <c r="GS59" s="42"/>
      <c r="GT59" s="42"/>
      <c r="GU59" s="42"/>
      <c r="GV59" s="44"/>
      <c r="GW59" s="42"/>
      <c r="GX59" s="85">
        <v>56</v>
      </c>
      <c r="GY59" s="42"/>
      <c r="GZ59" s="96"/>
      <c r="HA59" s="85"/>
      <c r="HB59" s="42"/>
      <c r="HC59" s="42"/>
      <c r="HD59" s="42"/>
      <c r="HE59" s="42"/>
    </row>
    <row r="60" spans="1:213" ht="14.25" customHeight="1" x14ac:dyDescent="0.35">
      <c r="A60" s="42"/>
      <c r="B60" s="85">
        <v>39</v>
      </c>
      <c r="C60" s="86">
        <v>46194</v>
      </c>
      <c r="D60" s="87" t="s">
        <v>191</v>
      </c>
      <c r="E60" s="88" t="s">
        <v>157</v>
      </c>
      <c r="F60" s="89" t="s">
        <v>193</v>
      </c>
      <c r="G60" s="90">
        <v>3</v>
      </c>
      <c r="H60" s="85" t="s">
        <v>157</v>
      </c>
      <c r="I60" s="90">
        <v>0</v>
      </c>
      <c r="J60" s="85">
        <f t="shared" si="571"/>
        <v>1</v>
      </c>
      <c r="K60" s="176">
        <f t="shared" si="572"/>
        <v>2</v>
      </c>
      <c r="L60" s="44">
        <v>3</v>
      </c>
      <c r="M60" s="108" t="str">
        <f>VLOOKUP(L60,FG58:FH61,2,FALSE)</f>
        <v>Iran</v>
      </c>
      <c r="N60" s="109">
        <f t="shared" si="573"/>
        <v>1</v>
      </c>
      <c r="O60" s="109">
        <f t="shared" si="574"/>
        <v>1</v>
      </c>
      <c r="P60" s="109">
        <f t="shared" si="575"/>
        <v>1</v>
      </c>
      <c r="Q60" s="109">
        <f t="shared" si="576"/>
        <v>8</v>
      </c>
      <c r="R60" s="109">
        <f t="shared" si="577"/>
        <v>9</v>
      </c>
      <c r="S60" s="109">
        <f t="shared" si="578"/>
        <v>-1</v>
      </c>
      <c r="T60" s="110">
        <f t="shared" si="579"/>
        <v>4</v>
      </c>
      <c r="U60" s="42"/>
      <c r="V60" s="43"/>
      <c r="W60" s="44"/>
      <c r="X60" s="44"/>
      <c r="Y60" s="44"/>
      <c r="Z60" s="47"/>
      <c r="AA60" s="48"/>
      <c r="AB60" s="42"/>
      <c r="AC60" s="98">
        <f t="shared" ref="AC60:AF60" si="655">C60</f>
        <v>46194</v>
      </c>
      <c r="AD60" s="98" t="str">
        <f t="shared" si="655"/>
        <v>Belgien</v>
      </c>
      <c r="AE60" s="98" t="str">
        <f t="shared" si="655"/>
        <v>-</v>
      </c>
      <c r="AF60" s="98" t="str">
        <f t="shared" si="655"/>
        <v>Iran</v>
      </c>
      <c r="AG60" s="90">
        <f t="shared" si="581"/>
        <v>3</v>
      </c>
      <c r="AH60" s="85" t="str">
        <f t="shared" si="582"/>
        <v>-</v>
      </c>
      <c r="AI60" s="90">
        <f t="shared" si="583"/>
        <v>0</v>
      </c>
      <c r="AJ60" s="85">
        <f t="shared" si="584"/>
        <v>1</v>
      </c>
      <c r="AK60" s="91"/>
      <c r="AL60" s="49">
        <f t="shared" si="585"/>
        <v>1</v>
      </c>
      <c r="AM60" s="49">
        <f t="shared" si="586"/>
        <v>0</v>
      </c>
      <c r="AN60" s="49">
        <f t="shared" si="587"/>
        <v>0</v>
      </c>
      <c r="AO60" s="49">
        <f t="shared" si="588"/>
        <v>0</v>
      </c>
      <c r="AP60" s="49">
        <f t="shared" si="589"/>
        <v>0</v>
      </c>
      <c r="AQ60" s="49">
        <f t="shared" si="590"/>
        <v>1</v>
      </c>
      <c r="AR60" s="49">
        <f t="shared" si="591"/>
        <v>0</v>
      </c>
      <c r="AS60" s="49">
        <f t="shared" si="592"/>
        <v>0</v>
      </c>
      <c r="AT60" s="49">
        <f t="shared" si="593"/>
        <v>0</v>
      </c>
      <c r="AU60" s="49">
        <f t="shared" si="594"/>
        <v>0</v>
      </c>
      <c r="AV60" s="49">
        <f t="shared" si="595"/>
        <v>0</v>
      </c>
      <c r="AW60" s="49">
        <f t="shared" si="596"/>
        <v>0</v>
      </c>
      <c r="AX60" s="49">
        <f t="shared" si="597"/>
        <v>1</v>
      </c>
      <c r="AY60" s="49">
        <f t="shared" si="598"/>
        <v>0</v>
      </c>
      <c r="AZ60" s="49">
        <f t="shared" si="599"/>
        <v>0</v>
      </c>
      <c r="BA60" s="49">
        <f t="shared" si="600"/>
        <v>0</v>
      </c>
      <c r="BB60" s="49">
        <f t="shared" si="601"/>
        <v>0</v>
      </c>
      <c r="BC60" s="49">
        <f t="shared" si="602"/>
        <v>1</v>
      </c>
      <c r="BD60" s="49">
        <f t="shared" si="603"/>
        <v>0</v>
      </c>
      <c r="BE60" s="49">
        <f t="shared" si="604"/>
        <v>0</v>
      </c>
      <c r="BF60" s="49">
        <f t="shared" si="605"/>
        <v>0</v>
      </c>
      <c r="BG60" s="49">
        <f t="shared" si="606"/>
        <v>0</v>
      </c>
      <c r="BH60" s="49">
        <f t="shared" si="607"/>
        <v>0</v>
      </c>
      <c r="BI60" s="49">
        <f t="shared" si="608"/>
        <v>0</v>
      </c>
      <c r="BJ60" s="49">
        <f t="shared" si="609"/>
        <v>0</v>
      </c>
      <c r="BK60" s="49">
        <f t="shared" si="610"/>
        <v>0</v>
      </c>
      <c r="BL60" s="49">
        <f t="shared" si="611"/>
        <v>0</v>
      </c>
      <c r="BM60" s="49">
        <f t="shared" si="612"/>
        <v>0</v>
      </c>
      <c r="BN60" s="49">
        <f t="shared" si="613"/>
        <v>0</v>
      </c>
      <c r="BO60" s="49">
        <f t="shared" si="614"/>
        <v>0</v>
      </c>
      <c r="BP60" s="23"/>
      <c r="BQ60" s="127"/>
      <c r="BR60" s="14" t="s">
        <v>193</v>
      </c>
      <c r="BS60" s="49">
        <f t="shared" si="615"/>
        <v>1</v>
      </c>
      <c r="BT60" s="49">
        <f t="shared" si="616"/>
        <v>1</v>
      </c>
      <c r="BU60" s="49">
        <f t="shared" si="617"/>
        <v>1</v>
      </c>
      <c r="BV60" s="49">
        <f t="shared" si="618"/>
        <v>8</v>
      </c>
      <c r="BW60" s="49">
        <f t="shared" si="619"/>
        <v>9</v>
      </c>
      <c r="BX60" s="49">
        <f t="shared" si="620"/>
        <v>-1</v>
      </c>
      <c r="BY60" s="49">
        <f t="shared" si="621"/>
        <v>4</v>
      </c>
      <c r="BZ60" s="49" t="s">
        <v>149</v>
      </c>
      <c r="CA60" s="99">
        <f>RANK(BY60,BY58:BY61)</f>
        <v>2</v>
      </c>
      <c r="CB60" s="49">
        <f>SUMPRODUCT((BY58:BY61=BY60)*(BX58:BX61&gt;BX60))</f>
        <v>1</v>
      </c>
      <c r="CC60" s="14"/>
      <c r="CD60" s="14">
        <f t="shared" si="622"/>
        <v>0</v>
      </c>
      <c r="CE60" s="49">
        <f t="shared" si="623"/>
        <v>0</v>
      </c>
      <c r="CF60" s="49">
        <f t="shared" si="624"/>
        <v>0</v>
      </c>
      <c r="CG60" s="49">
        <f t="shared" si="625"/>
        <v>0</v>
      </c>
      <c r="CH60" s="49">
        <f t="shared" si="626"/>
        <v>0</v>
      </c>
      <c r="CI60" s="49" t="str">
        <f t="shared" si="627"/>
        <v>G</v>
      </c>
      <c r="CJ60" s="49">
        <f>IF(CD60&gt;0,RANK(CH60,CH58:CH61),)</f>
        <v>0</v>
      </c>
      <c r="CK60" s="49">
        <f>IF(AND(CD60&gt;0,COUNTIF(CJ58:CJ61,CJ60)&gt;1),SUMIFS($AG$4:$AG$108,$AD$4:$AD$108,$BR60,$K$4:$K$108,1)+SUMIFS($AI$4:$AI$108,$AF$4:$AF$108,$BR60,$K$4:$K$108,1)-SUMIFS($AI$4:$AI$108,$AD$4:$AD$108,$BR60,$K$4:$K$108,1)-SUMIFS($AG$4:$AG$108,$AF$4:$AF$108,$BR60,$K$4:$K$108,1),)</f>
        <v>0</v>
      </c>
      <c r="CL60" s="49">
        <f>IF(AND(CD60&gt;0,COUNTIF(CJ58:CJ61,CJ60)&gt;1),CJ60+RANK(CK60,CK58:CK61)-1,CJ60)</f>
        <v>0</v>
      </c>
      <c r="CM60" s="49">
        <f>IF(AND(CD60&gt;0,COUNTIF(CL58:CL61,CL60)&gt;1),SUMIFS($AG$4:$AG$108,$AD$4:$AD$108,$BR60,$K$4:$K$108,1)+SUMIFS($AI$4:$AI$108,$AF$4:$AF$108,$BR60,$K$4:$K$108,1),)</f>
        <v>0</v>
      </c>
      <c r="CN60" s="49">
        <f>IF(AND(CD60&gt;0,COUNTIF(CL58:CL61,CL60)&gt;1),CL60+RANK(CM60,CM58:CM61)-1,CL60)</f>
        <v>0</v>
      </c>
      <c r="CO60" s="49" t="str">
        <f t="shared" si="628"/>
        <v/>
      </c>
      <c r="CP60" s="49" t="str">
        <f>IF(OR(CO60="",COUNTIF(CO58:CO61,CO60)=1),"",$BX60)</f>
        <v/>
      </c>
      <c r="CQ60" s="49" t="str">
        <f>IF(CO60="","",IF(COUNTIF(CO58:CO61,CO60)=1,CO60,CO60+RANK(CP60,CP58:CP61,0)-1))</f>
        <v/>
      </c>
      <c r="CR60" s="49" t="str">
        <f>IF(OR(CQ60="",COUNTIF(CQ58:CQ61,CQ60)=1),"",$BV60)</f>
        <v/>
      </c>
      <c r="CS60" s="49" t="str">
        <f>IF(CO60="","",IF(COUNTIF(CQ58:CQ61,CQ60)=1,CQ60,CQ60+RANK(CR60,CR58:CR61,0)-1))</f>
        <v/>
      </c>
      <c r="CT60" s="49" t="str">
        <f>IF(OR(CS60="",COUNTIF(CS58:CS61,CS60)=1),"",$BS60)</f>
        <v/>
      </c>
      <c r="CU60" s="49" t="str">
        <f>IF(CO60="","",IF(COUNTIF(CS58:CS61,CS60)=1,CS60,CS60+RANK(CT60,CT58:CT61,0)-1))</f>
        <v/>
      </c>
      <c r="CV60" s="49">
        <f>IF(CD60&gt;0,BK56+RANK(CU60,CU58:CU61,1),)</f>
        <v>0</v>
      </c>
      <c r="CW60" s="14"/>
      <c r="CX60" s="14" t="str">
        <f t="shared" si="629"/>
        <v>Iran</v>
      </c>
      <c r="CY60" s="49">
        <f t="shared" si="630"/>
        <v>0</v>
      </c>
      <c r="CZ60" s="49">
        <f t="shared" si="631"/>
        <v>0</v>
      </c>
      <c r="DA60" s="49">
        <f t="shared" si="632"/>
        <v>1</v>
      </c>
      <c r="DB60" s="49">
        <f t="shared" si="633"/>
        <v>0</v>
      </c>
      <c r="DC60" s="49" t="str">
        <f t="shared" si="634"/>
        <v>G</v>
      </c>
      <c r="DD60" s="49">
        <f>IF(CX60&gt;0,RANK(DB60,DB58:DB61)+CE56,)</f>
        <v>3</v>
      </c>
      <c r="DE60" s="49">
        <f>IF(AND(CX60&gt;0,COUNTIF(DD58:DD61,DD60)&gt;1),SUMIFS($AG$4:$AG$108,$AD$4:$AD$108,$BR60,$K$4:$K$108,2)+SUMIFS($AI$4:$AI$108,$AF$4:$AF108,$BR60,$K$4:$K$108,2)-SUMIFS($AI$4:$AI$108,$AD$4:$AD$108,$BR60,$K$4:$K$108,2)-SUMIFS($AG$4:$AG$108,$AF$4:$AF$108,$BR60,$K$4:$K$108,2),)</f>
        <v>0</v>
      </c>
      <c r="DF60" s="49">
        <f>IF(AND(CX60&gt;0,COUNTIF(DD58:DD61,DD60)&gt;1),DD60+RANK(DE60,DE58:DE61)-1,DD60)</f>
        <v>3</v>
      </c>
      <c r="DG60" s="49">
        <f>IF(AND(CX60&gt;0,COUNTIF(DF58:DF61,DF60)&gt;1),SUMIFS($AG$4:$AG$108,$AD$4:$AD$108,$BR60,$K$4:$K$108,2)+SUMIFS($AI$4:$AI$108,$AF$4:$AF$108,$BR60,$K$4:$K$108,2),)</f>
        <v>0</v>
      </c>
      <c r="DH60" s="49">
        <f>IF(AND(CX60&gt;0,COUNTIF(DF58:DF61,DF60)&gt;1),DF60+RANK(DG60,DG58:DG61)-1,DF60)</f>
        <v>3</v>
      </c>
      <c r="DI60" s="49">
        <f t="shared" si="635"/>
        <v>3</v>
      </c>
      <c r="DJ60" s="49" t="str">
        <f>IF(OR(DI60="",COUNTIF(DI58:DI61,DI60)=1),"",$BX60)</f>
        <v/>
      </c>
      <c r="DK60" s="49">
        <f>IF(DI60="","",IF(COUNTIF(DI58:DI61,DI60)=1,DI60,DI60+RANK(DJ60,DJ58:DJ61,0)-1))</f>
        <v>3</v>
      </c>
      <c r="DL60" s="49" t="str">
        <f>IF(OR(DK60="",COUNTIF(DK58:DK61,DK60)=1),"",$BV60)</f>
        <v/>
      </c>
      <c r="DM60" s="49">
        <f>IF(DI60="","",IF(COUNTIF(DK58:DK61,DK60)=1,DK60,DK60+RANK(DL60,DL58:DL61,0)-1))</f>
        <v>3</v>
      </c>
      <c r="DN60" s="49" t="str">
        <f>IF(OR(DM60="",COUNTIF(DM58:DM61,DM60)=1),"",$BS60)</f>
        <v/>
      </c>
      <c r="DO60" s="49">
        <f>IF(DI60="","",IF(COUNTIF(DM58:DM61,DM60)=1,DM60,DM60+RANK(DN60,DN58:DN61,0)-1))</f>
        <v>3</v>
      </c>
      <c r="DP60" s="49">
        <f>IF(CX60&gt;0,CE56+RANK(DO60,DO58:DO61,1),)</f>
        <v>3</v>
      </c>
      <c r="DQ60" s="14"/>
      <c r="DR60" s="49">
        <f t="shared" si="636"/>
        <v>0</v>
      </c>
      <c r="DS60" s="49">
        <f t="shared" si="637"/>
        <v>0</v>
      </c>
      <c r="DT60" s="49">
        <f t="shared" si="638"/>
        <v>0</v>
      </c>
      <c r="DU60" s="49">
        <f t="shared" si="639"/>
        <v>0</v>
      </c>
      <c r="DV60" s="49">
        <f t="shared" si="640"/>
        <v>0</v>
      </c>
      <c r="DW60" s="49" t="str">
        <f t="shared" si="641"/>
        <v>G</v>
      </c>
      <c r="DX60" s="49">
        <f>IF(DR60&gt;0,RANK(DV60,DV58:DV61)+CE56+CY56,)</f>
        <v>0</v>
      </c>
      <c r="DY60" s="49">
        <f>IF(AND(DR60&gt;0,COUNTIF(DX58:DX61,DX60)&gt;1),SUMIFS($AG$4:$AG$108,$AD$4:$AD$108,$BR60,$K$4:$K$108,3)+SUMIFS($AI$4:$AI$108,$AF$4:$AF$108,$BR60,$K$4:$K$108,3)-SUMIFS($AI$4:$AI$108,$AD$4:$AD$108,$BR60,$K$4:$K$108,3)-SUMIFS($AG$4:$AG$108,$AF$4:$AF$108,$BR60,$K$4:$K$108,3),)</f>
        <v>0</v>
      </c>
      <c r="DZ60" s="49">
        <f>IF(AND(DR60&gt;0,COUNTIF(DX58:DX61,DX60)&gt;1),DX60+RANK(DY60,DY58:DY61)-1,DX60)</f>
        <v>0</v>
      </c>
      <c r="EA60" s="49">
        <f>IF(AND(DR60&gt;0,COUNTIF(DZ58:DZ61,DZ60)&gt;1),SUMIFS($AG$4:$AG$108,$AD$4:$AD$108,$BR60,$K$4:$K$108,3)+SUMIFS($AI$4:$AI$108,$AF$4:$AF$108,$BR60,$K$4:$K$108,3),)</f>
        <v>0</v>
      </c>
      <c r="EB60" s="49">
        <f>IF(AND(DR60&gt;0,COUNTIF(DZ58:DZ61,DZ60)&gt;1),DZ60+RANK(EA60,EA58:EA61)-1,DZ60)</f>
        <v>0</v>
      </c>
      <c r="EC60" s="49" t="str">
        <f t="shared" si="642"/>
        <v/>
      </c>
      <c r="ED60" s="49" t="str">
        <f>IF(OR(EC60="",COUNTIF(EC58:EC61,EC60)=1),"",$BX60)</f>
        <v/>
      </c>
      <c r="EE60" s="49" t="str">
        <f>IF(EC60="","",IF(COUNTIF(EC58:EC61,EC60)=1,EC60,EC60+RANK(ED60,ED58:ED61,0)-1))</f>
        <v/>
      </c>
      <c r="EF60" s="49" t="str">
        <f>IF(OR(EE60="",COUNTIF(EE58:EE61,EE60)=1),"",$BV60)</f>
        <v/>
      </c>
      <c r="EG60" s="49" t="str">
        <f>IF(EC60="","",IF(COUNTIF(EE58:EE61,EE60)=1,EE60,EE60+RANK(EF60,EF58:EF61,0)-1))</f>
        <v/>
      </c>
      <c r="EH60" s="49" t="str">
        <f>IF(OR(EG60="",COUNTIF(EG58:EG61,EG60)=1),"",$BS60)</f>
        <v/>
      </c>
      <c r="EI60" s="49" t="str">
        <f>IF(EC60="","",IF(COUNTIF(EG58:EG61,EG60)=1,EG60,EG60+RANK(EH60,EH58:EH61,0)-1))</f>
        <v/>
      </c>
      <c r="EJ60" s="49">
        <f>IF(DR60&gt;0,CE56+CY56+RANK(EI60,EI58:EI61,1),)</f>
        <v>0</v>
      </c>
      <c r="EK60" s="14"/>
      <c r="EL60" s="49">
        <f t="shared" si="643"/>
        <v>0</v>
      </c>
      <c r="EM60" s="49">
        <f t="shared" si="644"/>
        <v>0</v>
      </c>
      <c r="EN60" s="49">
        <f t="shared" si="645"/>
        <v>0</v>
      </c>
      <c r="EO60" s="49">
        <f t="shared" si="646"/>
        <v>0</v>
      </c>
      <c r="EP60" s="49">
        <f t="shared" si="647"/>
        <v>0</v>
      </c>
      <c r="EQ60" s="49" t="str">
        <f t="shared" si="648"/>
        <v>G</v>
      </c>
      <c r="ER60" s="49">
        <f>IF(EL60&gt;0,RANK(EP60,EP58:EP61)+CE56+CY56+DS56,)</f>
        <v>0</v>
      </c>
      <c r="ES60" s="49">
        <f>IF(AND(EL60&gt;0,COUNTIF(ER58:ER61,ER60)&gt;1),SUMIFS($AG$4:$AG$108,$AD$4:$AD$108,$BR60,$K$4:$K$108,4)+SUMIFS($AI$4:$AI$108,$AF$4:$AF$108,$BR60,$K$4:$K$108,4)-SUMIFS($AI$4:$AI$108,$AD$4:$AD$108,$BR60,$K$4:$K$108,4)-SUMIFS($AG$4:$AG$108,$AF$4:$AF$108,$BR60,$K$4:$K$108,4),)</f>
        <v>0</v>
      </c>
      <c r="ET60" s="49">
        <f>IF(AND(EL60&gt;0,COUNTIF(ER58:ER61,ER60)&gt;1),ER60+RANK(ES60,ES58:ES61)-1,ER60)</f>
        <v>0</v>
      </c>
      <c r="EU60" s="49">
        <f t="shared" si="649"/>
        <v>0</v>
      </c>
      <c r="EV60" s="49">
        <f>IF(AND(EL60&gt;0,COUNTIF(ET58:ET61,ET60)&gt;1),ET60+RANK(EU60,EU58:EU61)-1,ET60)</f>
        <v>0</v>
      </c>
      <c r="EW60" s="49" t="str">
        <f t="shared" si="650"/>
        <v/>
      </c>
      <c r="EX60" s="49" t="str">
        <f>IF(OR(EW60="",COUNTIF(EW58:EW61,EW60)=1),"",$BX60)</f>
        <v/>
      </c>
      <c r="EY60" s="49" t="str">
        <f>IF(EW60="","",IF(COUNTIF(EW58:EW61,EW60)=1,EW60,EW60+RANK(EX60,EX58:EX61,0)-1))</f>
        <v/>
      </c>
      <c r="EZ60" s="49" t="str">
        <f>IF(OR(EY60="",COUNTIF(EY58:EY61,EY60)=1),"",$BV60)</f>
        <v/>
      </c>
      <c r="FA60" s="49" t="str">
        <f>IF(EW60="","",IF(COUNTIF(EY58:EY61,EY60)=1,EY60,EY60+RANK(EZ60,EZ58:EZ61,0)-1))</f>
        <v/>
      </c>
      <c r="FB60" s="49" t="str">
        <f>IF(OR(FA60="",COUNTIF(FA58:FA61,FA60)=1),"",$BS60)</f>
        <v/>
      </c>
      <c r="FC60" s="49" t="str">
        <f>IF(EW60="","",IF(COUNTIF(FA58:FA61,FA60)=1,FA60,FA60+RANK(FB60,FB58:FB61,0)-1))</f>
        <v/>
      </c>
      <c r="FD60" s="49">
        <f>IF(EL60&gt;0,CE56+CY56+DS56+RANK(FC60,FC58:FC61,1),)</f>
        <v>0</v>
      </c>
      <c r="FE60" s="14"/>
      <c r="FF60" s="49">
        <f>IFERROR(VLOOKUP(FH60,CD57:CV61,19,FALSE),IFERROR(VLOOKUP(FH60,CX57:DP61,19,FALSE),IFERROR(VLOOKUP(FH60,DR57:EJ61,19,FALSE),VLOOKUP(FH60,EL57:FD61,19,FALSE))))</f>
        <v>3</v>
      </c>
      <c r="FG60" s="49">
        <f>RANK(FF60,FF58:FF61,1)+COUNTIF(FF58:FF60,FF60)-1</f>
        <v>3</v>
      </c>
      <c r="FH60" s="14" t="str">
        <f t="shared" si="651"/>
        <v>Iran</v>
      </c>
      <c r="FI60" s="42"/>
      <c r="FJ60" s="42"/>
      <c r="FK60" s="42"/>
      <c r="FL60" s="42"/>
      <c r="FM60" s="42"/>
      <c r="FN60" s="42"/>
      <c r="FO60" s="42"/>
      <c r="FP60" s="42"/>
      <c r="FQ60" s="42"/>
      <c r="FR60" s="42"/>
      <c r="FS60" s="42"/>
      <c r="FT60" s="42"/>
      <c r="FU60" s="42"/>
      <c r="FV60" s="42"/>
      <c r="FW60" s="42"/>
      <c r="FX60" s="44">
        <v>58</v>
      </c>
      <c r="FY60" s="44" t="str">
        <f t="shared" si="79"/>
        <v>HGBDJFLK</v>
      </c>
      <c r="FZ60" s="44" t="s">
        <v>160</v>
      </c>
      <c r="GA60" s="44" t="s">
        <v>149</v>
      </c>
      <c r="GB60" s="44" t="s">
        <v>146</v>
      </c>
      <c r="GC60" s="44" t="s">
        <v>147</v>
      </c>
      <c r="GD60" s="44" t="s">
        <v>159</v>
      </c>
      <c r="GE60" s="44" t="s">
        <v>109</v>
      </c>
      <c r="GF60" s="44" t="s">
        <v>152</v>
      </c>
      <c r="GG60" s="44" t="s">
        <v>151</v>
      </c>
      <c r="GH60" s="100" t="str">
        <f t="shared" ref="GH60:GO60" si="656">VLOOKUP(FZ60,$FK$3:$FL$15,2,FALSE)</f>
        <v>Uruguay</v>
      </c>
      <c r="GI60" s="100" t="str">
        <f t="shared" si="656"/>
        <v>Iran</v>
      </c>
      <c r="GJ60" s="100" t="str">
        <f t="shared" si="656"/>
        <v>Bosnien-Herzigovina</v>
      </c>
      <c r="GK60" s="100" t="str">
        <f t="shared" si="656"/>
        <v>USA</v>
      </c>
      <c r="GL60" s="100" t="str">
        <f t="shared" si="656"/>
        <v>Argentina</v>
      </c>
      <c r="GM60" s="100" t="str">
        <f t="shared" si="656"/>
        <v>Sverige</v>
      </c>
      <c r="GN60" s="100" t="str">
        <f t="shared" si="656"/>
        <v>England</v>
      </c>
      <c r="GO60" s="100" t="str">
        <f t="shared" si="656"/>
        <v>Portugal</v>
      </c>
      <c r="GP60" s="42" t="str">
        <f t="shared" si="81"/>
        <v/>
      </c>
      <c r="GQ60" s="42"/>
      <c r="GR60" s="42"/>
      <c r="GS60" s="42"/>
      <c r="GT60" s="42"/>
      <c r="GU60" s="42"/>
      <c r="GV60" s="44"/>
      <c r="GW60" s="42"/>
      <c r="GX60" s="85">
        <v>57</v>
      </c>
      <c r="GY60" s="42"/>
      <c r="GZ60" s="96"/>
      <c r="HA60" s="85"/>
      <c r="HB60" s="42"/>
      <c r="HC60" s="42"/>
      <c r="HD60" s="42"/>
      <c r="HE60" s="42"/>
    </row>
    <row r="61" spans="1:213" ht="14.25" customHeight="1" x14ac:dyDescent="0.35">
      <c r="A61" s="42"/>
      <c r="B61" s="85">
        <v>40</v>
      </c>
      <c r="C61" s="86">
        <v>46195</v>
      </c>
      <c r="D61" s="87" t="s">
        <v>194</v>
      </c>
      <c r="E61" s="88" t="s">
        <v>157</v>
      </c>
      <c r="F61" s="89" t="s">
        <v>192</v>
      </c>
      <c r="G61" s="90">
        <v>4</v>
      </c>
      <c r="H61" s="85" t="s">
        <v>157</v>
      </c>
      <c r="I61" s="90">
        <v>4</v>
      </c>
      <c r="J61" s="85" t="str">
        <f t="shared" si="571"/>
        <v>X</v>
      </c>
      <c r="K61" s="49" t="str">
        <f t="shared" si="572"/>
        <v>-</v>
      </c>
      <c r="L61" s="44">
        <v>4</v>
      </c>
      <c r="M61" s="113" t="str">
        <f>VLOOKUP(L61,FG58:FH61,2,FALSE)</f>
        <v>Nya Zeeland</v>
      </c>
      <c r="N61" s="114">
        <f t="shared" si="573"/>
        <v>0</v>
      </c>
      <c r="O61" s="114">
        <f t="shared" si="574"/>
        <v>2</v>
      </c>
      <c r="P61" s="114">
        <f t="shared" si="575"/>
        <v>1</v>
      </c>
      <c r="Q61" s="114">
        <f t="shared" si="576"/>
        <v>6</v>
      </c>
      <c r="R61" s="114">
        <f t="shared" si="577"/>
        <v>8</v>
      </c>
      <c r="S61" s="114">
        <f t="shared" si="578"/>
        <v>-2</v>
      </c>
      <c r="T61" s="106">
        <f t="shared" si="579"/>
        <v>2</v>
      </c>
      <c r="U61" s="42"/>
      <c r="V61" s="43"/>
      <c r="W61" s="44"/>
      <c r="X61" s="44"/>
      <c r="Y61" s="44"/>
      <c r="Z61" s="47"/>
      <c r="AA61" s="48"/>
      <c r="AB61" s="42"/>
      <c r="AC61" s="98">
        <f t="shared" ref="AC61:AF61" si="657">C61</f>
        <v>46195</v>
      </c>
      <c r="AD61" s="98" t="str">
        <f t="shared" si="657"/>
        <v>Nya Zeeland</v>
      </c>
      <c r="AE61" s="98" t="str">
        <f t="shared" si="657"/>
        <v>-</v>
      </c>
      <c r="AF61" s="98" t="str">
        <f t="shared" si="657"/>
        <v>Egypten</v>
      </c>
      <c r="AG61" s="90">
        <f t="shared" si="581"/>
        <v>4</v>
      </c>
      <c r="AH61" s="85" t="str">
        <f t="shared" si="582"/>
        <v>-</v>
      </c>
      <c r="AI61" s="90">
        <f t="shared" si="583"/>
        <v>4</v>
      </c>
      <c r="AJ61" s="85" t="str">
        <f t="shared" si="584"/>
        <v>X</v>
      </c>
      <c r="AK61" s="91"/>
      <c r="AL61" s="49">
        <f t="shared" si="585"/>
        <v>0</v>
      </c>
      <c r="AM61" s="49">
        <f t="shared" si="586"/>
        <v>0</v>
      </c>
      <c r="AN61" s="49">
        <f t="shared" si="587"/>
        <v>1</v>
      </c>
      <c r="AO61" s="49">
        <f t="shared" si="588"/>
        <v>1</v>
      </c>
      <c r="AP61" s="49">
        <f t="shared" si="589"/>
        <v>0</v>
      </c>
      <c r="AQ61" s="49">
        <f t="shared" si="590"/>
        <v>0</v>
      </c>
      <c r="AR61" s="49">
        <f t="shared" si="591"/>
        <v>0</v>
      </c>
      <c r="AS61" s="49">
        <f t="shared" si="592"/>
        <v>0</v>
      </c>
      <c r="AT61" s="49">
        <f t="shared" si="593"/>
        <v>0</v>
      </c>
      <c r="AU61" s="49">
        <f t="shared" si="594"/>
        <v>0</v>
      </c>
      <c r="AV61" s="49">
        <f t="shared" si="595"/>
        <v>0</v>
      </c>
      <c r="AW61" s="49">
        <f t="shared" si="596"/>
        <v>0</v>
      </c>
      <c r="AX61" s="49">
        <f t="shared" si="597"/>
        <v>0</v>
      </c>
      <c r="AY61" s="49">
        <f t="shared" si="598"/>
        <v>0</v>
      </c>
      <c r="AZ61" s="49">
        <f t="shared" si="599"/>
        <v>0</v>
      </c>
      <c r="BA61" s="49">
        <f t="shared" si="600"/>
        <v>0</v>
      </c>
      <c r="BB61" s="49">
        <f t="shared" si="601"/>
        <v>0</v>
      </c>
      <c r="BC61" s="49">
        <f t="shared" si="602"/>
        <v>0</v>
      </c>
      <c r="BD61" s="49">
        <f t="shared" si="603"/>
        <v>0</v>
      </c>
      <c r="BE61" s="49">
        <f t="shared" si="604"/>
        <v>0</v>
      </c>
      <c r="BF61" s="49">
        <f t="shared" si="605"/>
        <v>0</v>
      </c>
      <c r="BG61" s="49">
        <f t="shared" si="606"/>
        <v>0</v>
      </c>
      <c r="BH61" s="49">
        <f t="shared" si="607"/>
        <v>0</v>
      </c>
      <c r="BI61" s="49">
        <f t="shared" si="608"/>
        <v>0</v>
      </c>
      <c r="BJ61" s="49">
        <f t="shared" si="609"/>
        <v>0</v>
      </c>
      <c r="BK61" s="49">
        <f t="shared" si="610"/>
        <v>0</v>
      </c>
      <c r="BL61" s="49">
        <f t="shared" si="611"/>
        <v>0</v>
      </c>
      <c r="BM61" s="49">
        <f t="shared" si="612"/>
        <v>0</v>
      </c>
      <c r="BN61" s="49">
        <f t="shared" si="613"/>
        <v>0</v>
      </c>
      <c r="BO61" s="49">
        <f t="shared" si="614"/>
        <v>0</v>
      </c>
      <c r="BP61" s="23"/>
      <c r="BQ61" s="127"/>
      <c r="BR61" s="115" t="s">
        <v>194</v>
      </c>
      <c r="BS61" s="49">
        <f t="shared" si="615"/>
        <v>0</v>
      </c>
      <c r="BT61" s="49">
        <f t="shared" si="616"/>
        <v>2</v>
      </c>
      <c r="BU61" s="49">
        <f t="shared" si="617"/>
        <v>1</v>
      </c>
      <c r="BV61" s="49">
        <f t="shared" si="618"/>
        <v>6</v>
      </c>
      <c r="BW61" s="49">
        <f t="shared" si="619"/>
        <v>8</v>
      </c>
      <c r="BX61" s="49">
        <f t="shared" si="620"/>
        <v>-2</v>
      </c>
      <c r="BY61" s="49">
        <f t="shared" si="621"/>
        <v>2</v>
      </c>
      <c r="BZ61" s="116" t="s">
        <v>149</v>
      </c>
      <c r="CA61" s="99">
        <f>RANK(BY61,BY58:BY61)</f>
        <v>4</v>
      </c>
      <c r="CB61" s="49">
        <f>SUMPRODUCT((BY58:BY61=BY61)*(BX58:BX61&gt;BX61))</f>
        <v>0</v>
      </c>
      <c r="CC61" s="14"/>
      <c r="CD61" s="115">
        <f t="shared" si="622"/>
        <v>0</v>
      </c>
      <c r="CE61" s="49">
        <f t="shared" si="623"/>
        <v>0</v>
      </c>
      <c r="CF61" s="49">
        <f t="shared" si="624"/>
        <v>0</v>
      </c>
      <c r="CG61" s="49">
        <f t="shared" si="625"/>
        <v>0</v>
      </c>
      <c r="CH61" s="49">
        <f t="shared" si="626"/>
        <v>0</v>
      </c>
      <c r="CI61" s="49" t="str">
        <f t="shared" si="627"/>
        <v>G</v>
      </c>
      <c r="CJ61" s="49">
        <f>IF(CD61&gt;0,RANK(CH61,CH58:CH61),)</f>
        <v>0</v>
      </c>
      <c r="CK61" s="49">
        <f>IF(AND(CD61&gt;0,COUNTIF(CJ58:CJ61,CJ61)&gt;1),SUMIFS($AG$4:$AG$108,$AD$4:$AD$108,$BR61,$K$4:$K$108,1)+SUMIFS($AI$4:$AI$108,$AF$4:$AF$108,$BR61,$K$4:$K$108,1)-SUMIFS($AI$4:$AI$108,$AD$4:$AD$108,$BR61,$K$4:$K$108,1)-SUMIFS($AG$4:$AG$108,$AF$4:$AF$108,$BR61,$K$4:$K$108,1),)</f>
        <v>0</v>
      </c>
      <c r="CL61" s="49">
        <f>IF(AND(CD61&gt;0,COUNTIF(CJ58:CJ61,CJ61)&gt;1),CJ61+RANK(CK61,CK58:CK61)-1,CJ61)</f>
        <v>0</v>
      </c>
      <c r="CM61" s="49">
        <f>IF(AND(CD61&gt;0,COUNTIF(CL58:CL61,CL61)&gt;1),SUMIFS($AG$4:$AG$108,$AD$4:$AD$108,$BR61,$K$4:$K$108,1)+SUMIFS($AI$4:$AI$108,$AF$4:$AF$108,$BR61,$K$4:$K$108,1),)</f>
        <v>0</v>
      </c>
      <c r="CN61" s="49">
        <f>IF(AND(CD61&gt;0,COUNTIF(CL58:CL61,CL61)&gt;1),CL61+RANK(CM61,CM58:CM61)-1,CL61)</f>
        <v>0</v>
      </c>
      <c r="CO61" s="49" t="str">
        <f t="shared" si="628"/>
        <v/>
      </c>
      <c r="CP61" s="49" t="str">
        <f>IF(OR(CO61="",COUNTIF(CO58:CO61,CO61)=1),"",$BX61)</f>
        <v/>
      </c>
      <c r="CQ61" s="49" t="str">
        <f>IF(CO61="","",IF(COUNTIF(CO58:CO61,CO61)=1,CO61,CO61+RANK(CP61,CP58:CP61,0)-1))</f>
        <v/>
      </c>
      <c r="CR61" s="49" t="str">
        <f>IF(OR(CQ61="",COUNTIF(CQ58:CQ61,CQ61)=1),"",$BV61)</f>
        <v/>
      </c>
      <c r="CS61" s="49" t="str">
        <f>IF(CO61="","",IF(COUNTIF(CQ58:CQ61,CQ61)=1,CQ61,CQ61+RANK(CR61,CR58:CR61,0)-1))</f>
        <v/>
      </c>
      <c r="CT61" s="49" t="str">
        <f>IF(OR(CS61="",COUNTIF(CS58:CS61,CS61)=1),"",$BS61)</f>
        <v/>
      </c>
      <c r="CU61" s="49" t="str">
        <f>IF(CO61="","",IF(COUNTIF(CS58:CS61,CS61)=1,CS61,CS61+RANK(CT61,CT58:CT61,0)-1))</f>
        <v/>
      </c>
      <c r="CV61" s="49">
        <f>IF(CD61&gt;0,BK56+RANK(CU61,CU58:CU61,1),)</f>
        <v>0</v>
      </c>
      <c r="CW61" s="14"/>
      <c r="CX61" s="115">
        <f t="shared" si="629"/>
        <v>0</v>
      </c>
      <c r="CY61" s="49">
        <f t="shared" si="630"/>
        <v>0</v>
      </c>
      <c r="CZ61" s="49">
        <f t="shared" si="631"/>
        <v>0</v>
      </c>
      <c r="DA61" s="49">
        <f t="shared" si="632"/>
        <v>0</v>
      </c>
      <c r="DB61" s="49">
        <f t="shared" si="633"/>
        <v>0</v>
      </c>
      <c r="DC61" s="49" t="str">
        <f t="shared" si="634"/>
        <v>G</v>
      </c>
      <c r="DD61" s="49">
        <f>IF(CX61&gt;0,RANK(DB61,DB58:DB61)+CE56,)</f>
        <v>0</v>
      </c>
      <c r="DE61" s="49">
        <f>IF(AND(CX61&gt;0,COUNTIF(DD58:DD61,DD61)&gt;1),SUMIFS($AG$4:$AG$108,$AD$4:$AD$108,$BR61,$K$4:$K$108,2)+SUMIFS($AI$4:$AI$108,$AF$4:$AF108,$BR61,$K$4:$K$108,2)-SUMIFS($AI$4:$AI$108,$AD$4:$AD$108,$BR61,$K$4:$K$108,2)-SUMIFS($AG$4:$AG$108,$AF$4:$AF$108,$BR61,$K$4:$K$108,2),)</f>
        <v>0</v>
      </c>
      <c r="DF61" s="49">
        <f>IF(AND(CX61&gt;0,COUNTIF(DD58:DD61,DD61)&gt;1),DD61+RANK(DE61,DE58:DE61)-1,DD61)</f>
        <v>0</v>
      </c>
      <c r="DG61" s="49">
        <f>IF(AND(CX61&gt;0,COUNTIF(DF58:DF61,DF61)&gt;1),SUMIFS($AG$4:$AG$108,$AD$4:$AD$108,$BR61,$K$4:$K$108,2)+SUMIFS($AI$4:$AI$108,$AF$4:$AF$108,$BR61,$K$4:$K$108,2),)</f>
        <v>0</v>
      </c>
      <c r="DH61" s="49">
        <f>IF(AND(CX61&gt;0,COUNTIF(DF58:DF61,DF61)&gt;1),DF61+RANK(DG61,DG58:DG61)-1,DF61)</f>
        <v>0</v>
      </c>
      <c r="DI61" s="49" t="str">
        <f t="shared" si="635"/>
        <v/>
      </c>
      <c r="DJ61" s="49" t="str">
        <f>IF(OR(DI61="",COUNTIF(DI58:DI61,DI61)=1),"",$BX61)</f>
        <v/>
      </c>
      <c r="DK61" s="49" t="str">
        <f>IF(DI61="","",IF(COUNTIF(DI58:DI61,DI61)=1,DI61,DI61+RANK(DJ61,DJ58:DJ61,0)-1))</f>
        <v/>
      </c>
      <c r="DL61" s="49" t="str">
        <f>IF(OR(DK61="",COUNTIF(DK58:DK61,DK61)=1),"",$BV61)</f>
        <v/>
      </c>
      <c r="DM61" s="49" t="str">
        <f>IF(DI61="","",IF(COUNTIF(DK58:DK61,DK61)=1,DK61,DK61+RANK(DL61,DL58:DL61,0)-1))</f>
        <v/>
      </c>
      <c r="DN61" s="49" t="str">
        <f>IF(OR(DM61="",COUNTIF(DM58:DM61,DM61)=1),"",$BS61)</f>
        <v/>
      </c>
      <c r="DO61" s="49" t="str">
        <f>IF(DI61="","",IF(COUNTIF(DM58:DM61,DM61)=1,DM61,DM61+RANK(DN61,DN58:DN61,0)-1))</f>
        <v/>
      </c>
      <c r="DP61" s="49">
        <f>IF(CX61&gt;0,CE56+RANK(DO61,DO58:DO61,1),)</f>
        <v>0</v>
      </c>
      <c r="DQ61" s="14"/>
      <c r="DR61" s="116">
        <f t="shared" si="636"/>
        <v>0</v>
      </c>
      <c r="DS61" s="49">
        <f t="shared" si="637"/>
        <v>0</v>
      </c>
      <c r="DT61" s="49">
        <f t="shared" si="638"/>
        <v>0</v>
      </c>
      <c r="DU61" s="49">
        <f t="shared" si="639"/>
        <v>0</v>
      </c>
      <c r="DV61" s="49">
        <f t="shared" si="640"/>
        <v>0</v>
      </c>
      <c r="DW61" s="49" t="str">
        <f t="shared" si="641"/>
        <v>G</v>
      </c>
      <c r="DX61" s="49">
        <f>IF(DR61&gt;0,RANK(DV61,DV58:DV61)+CE56+CY56,)</f>
        <v>0</v>
      </c>
      <c r="DY61" s="49">
        <f>IF(AND(DR61&gt;0,COUNTIF(DX58:DX61,DX61)&gt;1),SUMIFS($AG$4:$AG$108,$AD$4:$AD$108,$BR61,$K$4:$K$108,3)+SUMIFS($AI$4:$AI$108,$AF$4:$AF$108,$BR61,$K$4:$K$108,3)-SUMIFS($AI$4:$AI$108,$AD$4:$AD$108,$BR61,$K$4:$K$108,3)-SUMIFS($AG$4:$AG$108,$AF$4:$AF$108,$BR61,$K$4:$K$108,3),)</f>
        <v>0</v>
      </c>
      <c r="DZ61" s="49">
        <f>IF(AND(DR61&gt;0,COUNTIF(DX58:DX61,DX61)&gt;1),DX61+RANK(DY61,DY58:DY61)-1,DX61)</f>
        <v>0</v>
      </c>
      <c r="EA61" s="49">
        <f>IF(AND(DR61&gt;0,COUNTIF(DZ58:DZ61,DZ61)&gt;1),SUMIFS($AG$4:$AG$108,$AD$4:$AD$108,$BR61,$K$4:$K$108,3)+SUMIFS($AI$4:$AI$108,$AF$4:$AF$108,$BR61,$K$4:$K$108,3),)</f>
        <v>0</v>
      </c>
      <c r="EB61" s="49">
        <f>IF(AND(DR61&gt;0,COUNTIF(DZ58:DZ61,DZ61)&gt;1),DZ61+RANK(EA61,EA58:EA61)-1,DZ61)</f>
        <v>0</v>
      </c>
      <c r="EC61" s="49" t="str">
        <f t="shared" si="642"/>
        <v/>
      </c>
      <c r="ED61" s="49" t="str">
        <f>IF(OR(EC61="",COUNTIF(EC58:EC61,EC61)=1),"",$BX61)</f>
        <v/>
      </c>
      <c r="EE61" s="49" t="str">
        <f>IF(EC61="","",IF(COUNTIF(EC58:EC61,EC61)=1,EC61,EC61+RANK(ED61,ED58:ED61,0)-1))</f>
        <v/>
      </c>
      <c r="EF61" s="49" t="str">
        <f>IF(OR(EE61="",COUNTIF(EE58:EE61,EE61)=1),"",$BV61)</f>
        <v/>
      </c>
      <c r="EG61" s="49" t="str">
        <f>IF(EC61="","",IF(COUNTIF(EE58:EE61,EE61)=1,EE61,EE61+RANK(EF61,EF58:EF61,0)-1))</f>
        <v/>
      </c>
      <c r="EH61" s="49" t="str">
        <f>IF(OR(EG61="",COUNTIF(EG58:EG61,EG61)=1),"",$BS61)</f>
        <v/>
      </c>
      <c r="EI61" s="49" t="str">
        <f>IF(EC61="","",IF(COUNTIF(EG58:EG61,EG61)=1,EG61,EG61+RANK(EH61,EH58:EH61,0)-1))</f>
        <v/>
      </c>
      <c r="EJ61" s="49">
        <f>IF(DR61&gt;0,CE56+CY56+RANK(EI61,EI58:EI61,1),)</f>
        <v>0</v>
      </c>
      <c r="EK61" s="14"/>
      <c r="EL61" s="49" t="str">
        <f t="shared" si="643"/>
        <v>Nya Zeeland</v>
      </c>
      <c r="EM61" s="49">
        <f t="shared" si="644"/>
        <v>0</v>
      </c>
      <c r="EN61" s="49">
        <f t="shared" si="645"/>
        <v>0</v>
      </c>
      <c r="EO61" s="49">
        <f t="shared" si="646"/>
        <v>0</v>
      </c>
      <c r="EP61" s="49">
        <f t="shared" si="647"/>
        <v>0</v>
      </c>
      <c r="EQ61" s="49" t="str">
        <f t="shared" si="648"/>
        <v>G</v>
      </c>
      <c r="ER61" s="49">
        <f>IF(EL61&gt;0,RANK(EP61,EP58:EP61)+CE56+CY56+DS56,)</f>
        <v>4</v>
      </c>
      <c r="ES61" s="49">
        <f>IF(AND(EL61&gt;0,COUNTIF(ER58:ER61,ER61)&gt;1),SUMIFS($AG$4:$AG$108,$AD$4:$AD$108,$BR61,$K$4:$K$108,4)+SUMIFS($AI$4:$AI$108,$AF$4:$AF$108,$BR61,$K$4:$K$108,4)-SUMIFS($AI$4:$AI$108,$AD$4:$AD$108,$BR61,$K$4:$K$108,4)-SUMIFS($AG$4:$AG$108,$AF$4:$AF$108,$BR61,$K$4:$K$108,4),)</f>
        <v>0</v>
      </c>
      <c r="ET61" s="49">
        <f>IF(AND(EL61&gt;0,COUNTIF(ER58:ER61,ER61)&gt;1),ER61+RANK(ES61,ES58:ES61)-1,ER61)</f>
        <v>4</v>
      </c>
      <c r="EU61" s="49">
        <f t="shared" si="649"/>
        <v>0</v>
      </c>
      <c r="EV61" s="49">
        <f>IF(AND(EL61&gt;0,COUNTIF(ET58:ET61,ET61)&gt;1),ET61+RANK(EU61,EU58:EU61)-1,ET61)</f>
        <v>4</v>
      </c>
      <c r="EW61" s="49">
        <f t="shared" si="650"/>
        <v>4</v>
      </c>
      <c r="EX61" s="49" t="str">
        <f>IF(OR(EW61="",COUNTIF(EW58:EW61,EW61)=1),"",$BX61)</f>
        <v/>
      </c>
      <c r="EY61" s="49">
        <f>IF(EW61="","",IF(COUNTIF(EW58:EW61,EW61)=1,EW61,EW61+RANK(EX61,EX58:EX61,0)-1))</f>
        <v>4</v>
      </c>
      <c r="EZ61" s="49" t="str">
        <f>IF(OR(EY61="",COUNTIF(EY58:EY61,EY61)=1),"",$BV61)</f>
        <v/>
      </c>
      <c r="FA61" s="49">
        <f>IF(EW61="","",IF(COUNTIF(EY58:EY61,EY61)=1,EY61,EY61+RANK(EZ61,EZ58:EZ61,0)-1))</f>
        <v>4</v>
      </c>
      <c r="FB61" s="49" t="str">
        <f>IF(OR(FA61="",COUNTIF(FA58:FA61,FA61)=1),"",$BS61)</f>
        <v/>
      </c>
      <c r="FC61" s="49">
        <f>IF(EW61="","",IF(COUNTIF(FA58:FA61,FA61)=1,FA61,FA61+RANK(FB61,FB58:FB61,0)-1))</f>
        <v>4</v>
      </c>
      <c r="FD61" s="49">
        <f>IF(EL61&gt;0,CE56+CY56+DS56+RANK(FC61,FC58:FC61,1),)</f>
        <v>4</v>
      </c>
      <c r="FE61" s="14"/>
      <c r="FF61" s="49">
        <f>IFERROR(VLOOKUP(FH61,CD57:CV61,19,FALSE),IFERROR(VLOOKUP(FH61,CX57:DP61,19,FALSE),IFERROR(VLOOKUP(FH61,DR57:EJ61,19,FALSE),VLOOKUP(FH61,EL57:FD61,19,FALSE))))</f>
        <v>4</v>
      </c>
      <c r="FG61" s="49">
        <f>RANK(FF61,FF58:FF61,1)+COUNTIF(FF58:FF61,FF61)-1</f>
        <v>4</v>
      </c>
      <c r="FH61" s="14" t="str">
        <f t="shared" si="651"/>
        <v>Nya Zeeland</v>
      </c>
      <c r="FI61" s="42"/>
      <c r="FJ61" s="42"/>
      <c r="FK61" s="42"/>
      <c r="FL61" s="42"/>
      <c r="FM61" s="42"/>
      <c r="FN61" s="42"/>
      <c r="FO61" s="42"/>
      <c r="FP61" s="42"/>
      <c r="FQ61" s="42"/>
      <c r="FR61" s="42"/>
      <c r="FS61" s="42"/>
      <c r="FT61" s="42"/>
      <c r="FU61" s="42"/>
      <c r="FV61" s="42"/>
      <c r="FW61" s="42"/>
      <c r="FX61" s="44">
        <v>59</v>
      </c>
      <c r="FY61" s="44" t="str">
        <f t="shared" si="79"/>
        <v>HGBDIFLK</v>
      </c>
      <c r="FZ61" s="44" t="s">
        <v>160</v>
      </c>
      <c r="GA61" s="44" t="s">
        <v>149</v>
      </c>
      <c r="GB61" s="44" t="s">
        <v>146</v>
      </c>
      <c r="GC61" s="44" t="s">
        <v>147</v>
      </c>
      <c r="GD61" s="44" t="s">
        <v>150</v>
      </c>
      <c r="GE61" s="44" t="s">
        <v>109</v>
      </c>
      <c r="GF61" s="44" t="s">
        <v>152</v>
      </c>
      <c r="GG61" s="44" t="s">
        <v>151</v>
      </c>
      <c r="GH61" s="100" t="str">
        <f t="shared" ref="GH61:GO61" si="658">VLOOKUP(FZ61,$FK$3:$FL$15,2,FALSE)</f>
        <v>Uruguay</v>
      </c>
      <c r="GI61" s="100" t="str">
        <f t="shared" si="658"/>
        <v>Iran</v>
      </c>
      <c r="GJ61" s="100" t="str">
        <f t="shared" si="658"/>
        <v>Bosnien-Herzigovina</v>
      </c>
      <c r="GK61" s="100" t="str">
        <f t="shared" si="658"/>
        <v>USA</v>
      </c>
      <c r="GL61" s="100" t="str">
        <f t="shared" si="658"/>
        <v>Senegal</v>
      </c>
      <c r="GM61" s="100" t="str">
        <f t="shared" si="658"/>
        <v>Sverige</v>
      </c>
      <c r="GN61" s="100" t="str">
        <f t="shared" si="658"/>
        <v>England</v>
      </c>
      <c r="GO61" s="100" t="str">
        <f t="shared" si="658"/>
        <v>Portugal</v>
      </c>
      <c r="GP61" s="42" t="str">
        <f t="shared" si="81"/>
        <v/>
      </c>
      <c r="GQ61" s="42"/>
      <c r="GR61" s="42"/>
      <c r="GS61" s="42"/>
      <c r="GT61" s="42"/>
      <c r="GU61" s="42"/>
      <c r="GV61" s="44"/>
      <c r="GW61" s="42"/>
      <c r="GX61" s="85">
        <v>58</v>
      </c>
      <c r="GY61" s="42"/>
      <c r="GZ61" s="96"/>
      <c r="HA61" s="85"/>
      <c r="HB61" s="42"/>
      <c r="HC61" s="42"/>
      <c r="HD61" s="42"/>
      <c r="HE61" s="42"/>
    </row>
    <row r="62" spans="1:213" ht="14.25" customHeight="1" x14ac:dyDescent="0.35">
      <c r="A62" s="42"/>
      <c r="B62" s="85">
        <v>63</v>
      </c>
      <c r="C62" s="86">
        <v>46200</v>
      </c>
      <c r="D62" s="87" t="s">
        <v>192</v>
      </c>
      <c r="E62" s="88" t="s">
        <v>157</v>
      </c>
      <c r="F62" s="89" t="s">
        <v>193</v>
      </c>
      <c r="G62" s="90">
        <v>4</v>
      </c>
      <c r="H62" s="85" t="s">
        <v>157</v>
      </c>
      <c r="I62" s="90">
        <v>4</v>
      </c>
      <c r="J62" s="85" t="str">
        <f t="shared" si="571"/>
        <v>X</v>
      </c>
      <c r="K62" s="49" t="str">
        <f t="shared" si="572"/>
        <v>-</v>
      </c>
      <c r="L62" s="44"/>
      <c r="M62" s="102" t="str">
        <f>IF(COUNTBLANK(G58:G63)+COUNTBLANK(I58:I63)=0,"Resultat OK","Fyll i resultat")</f>
        <v>Resultat OK</v>
      </c>
      <c r="N62" s="102"/>
      <c r="O62" s="102"/>
      <c r="P62" s="102"/>
      <c r="Q62" s="102"/>
      <c r="R62" s="102"/>
      <c r="S62" s="102"/>
      <c r="T62" s="44"/>
      <c r="U62" s="42"/>
      <c r="V62" s="43"/>
      <c r="W62" s="44"/>
      <c r="X62" s="44"/>
      <c r="Y62" s="44"/>
      <c r="Z62" s="47"/>
      <c r="AA62" s="48"/>
      <c r="AB62" s="42"/>
      <c r="AC62" s="98">
        <f t="shared" ref="AC62:AF62" si="659">C62</f>
        <v>46200</v>
      </c>
      <c r="AD62" s="98" t="str">
        <f t="shared" si="659"/>
        <v>Egypten</v>
      </c>
      <c r="AE62" s="98" t="str">
        <f t="shared" si="659"/>
        <v>-</v>
      </c>
      <c r="AF62" s="98" t="str">
        <f t="shared" si="659"/>
        <v>Iran</v>
      </c>
      <c r="AG62" s="90">
        <f t="shared" si="581"/>
        <v>4</v>
      </c>
      <c r="AH62" s="85" t="str">
        <f t="shared" si="582"/>
        <v>-</v>
      </c>
      <c r="AI62" s="90">
        <f t="shared" si="583"/>
        <v>4</v>
      </c>
      <c r="AJ62" s="85" t="str">
        <f t="shared" si="584"/>
        <v>X</v>
      </c>
      <c r="AK62" s="91"/>
      <c r="AL62" s="49">
        <f t="shared" si="585"/>
        <v>0</v>
      </c>
      <c r="AM62" s="49">
        <f t="shared" si="586"/>
        <v>0</v>
      </c>
      <c r="AN62" s="49">
        <f t="shared" si="587"/>
        <v>1</v>
      </c>
      <c r="AO62" s="49">
        <f t="shared" si="588"/>
        <v>1</v>
      </c>
      <c r="AP62" s="49">
        <f t="shared" si="589"/>
        <v>0</v>
      </c>
      <c r="AQ62" s="49">
        <f t="shared" si="590"/>
        <v>0</v>
      </c>
      <c r="AR62" s="49">
        <f t="shared" si="591"/>
        <v>0</v>
      </c>
      <c r="AS62" s="49">
        <f t="shared" si="592"/>
        <v>0</v>
      </c>
      <c r="AT62" s="49">
        <f t="shared" si="593"/>
        <v>0</v>
      </c>
      <c r="AU62" s="49">
        <f t="shared" si="594"/>
        <v>0</v>
      </c>
      <c r="AV62" s="49">
        <f t="shared" si="595"/>
        <v>0</v>
      </c>
      <c r="AW62" s="49">
        <f t="shared" si="596"/>
        <v>0</v>
      </c>
      <c r="AX62" s="49">
        <f t="shared" si="597"/>
        <v>0</v>
      </c>
      <c r="AY62" s="49">
        <f t="shared" si="598"/>
        <v>0</v>
      </c>
      <c r="AZ62" s="49">
        <f t="shared" si="599"/>
        <v>0</v>
      </c>
      <c r="BA62" s="49">
        <f t="shared" si="600"/>
        <v>0</v>
      </c>
      <c r="BB62" s="49">
        <f t="shared" si="601"/>
        <v>0</v>
      </c>
      <c r="BC62" s="49">
        <f t="shared" si="602"/>
        <v>0</v>
      </c>
      <c r="BD62" s="49">
        <f t="shared" si="603"/>
        <v>0</v>
      </c>
      <c r="BE62" s="49">
        <f t="shared" si="604"/>
        <v>0</v>
      </c>
      <c r="BF62" s="49">
        <f t="shared" si="605"/>
        <v>0</v>
      </c>
      <c r="BG62" s="49">
        <f t="shared" si="606"/>
        <v>0</v>
      </c>
      <c r="BH62" s="49">
        <f t="shared" si="607"/>
        <v>0</v>
      </c>
      <c r="BI62" s="49">
        <f t="shared" si="608"/>
        <v>0</v>
      </c>
      <c r="BJ62" s="49">
        <f t="shared" si="609"/>
        <v>0</v>
      </c>
      <c r="BK62" s="49">
        <f t="shared" si="610"/>
        <v>0</v>
      </c>
      <c r="BL62" s="49">
        <f t="shared" si="611"/>
        <v>0</v>
      </c>
      <c r="BM62" s="49">
        <f t="shared" si="612"/>
        <v>0</v>
      </c>
      <c r="BN62" s="49">
        <f t="shared" si="613"/>
        <v>0</v>
      </c>
      <c r="BO62" s="49">
        <f t="shared" si="614"/>
        <v>0</v>
      </c>
      <c r="BP62" s="23"/>
      <c r="BQ62" s="127"/>
      <c r="BR62" s="23"/>
      <c r="BS62" s="141"/>
      <c r="BT62" s="91"/>
      <c r="BU62" s="141"/>
      <c r="BV62" s="91"/>
      <c r="BW62" s="49"/>
      <c r="BX62" s="49"/>
      <c r="BY62" s="49"/>
      <c r="BZ62" s="14"/>
      <c r="CA62" s="49"/>
      <c r="CB62" s="49"/>
      <c r="CC62" s="14"/>
      <c r="CD62" s="14"/>
      <c r="CE62" s="49"/>
      <c r="CF62" s="49"/>
      <c r="CG62" s="49"/>
      <c r="CH62" s="49"/>
      <c r="CI62" s="49"/>
      <c r="CJ62" s="49"/>
      <c r="CK62" s="49"/>
      <c r="CL62" s="49"/>
      <c r="CM62" s="49"/>
      <c r="CN62" s="49"/>
      <c r="CO62" s="49"/>
      <c r="CP62" s="49"/>
      <c r="CQ62" s="49"/>
      <c r="CR62" s="49"/>
      <c r="CS62" s="49"/>
      <c r="CT62" s="49"/>
      <c r="CU62" s="49"/>
      <c r="CV62" s="49"/>
      <c r="CW62" s="14"/>
      <c r="CX62" s="14"/>
      <c r="CY62" s="49"/>
      <c r="CZ62" s="49"/>
      <c r="DA62" s="49"/>
      <c r="DB62" s="49"/>
      <c r="DC62" s="49"/>
      <c r="DD62" s="49"/>
      <c r="DE62" s="49"/>
      <c r="DF62" s="49"/>
      <c r="DG62" s="49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49"/>
      <c r="DS62" s="49"/>
      <c r="DT62" s="49"/>
      <c r="DU62" s="49"/>
      <c r="DV62" s="49"/>
      <c r="DW62" s="49"/>
      <c r="DX62" s="49"/>
      <c r="DY62" s="49"/>
      <c r="DZ62" s="49"/>
      <c r="EA62" s="49"/>
      <c r="EB62" s="49"/>
      <c r="EC62" s="49"/>
      <c r="ED62" s="49"/>
      <c r="EE62" s="49"/>
      <c r="EF62" s="49"/>
      <c r="EG62" s="49"/>
      <c r="EH62" s="49"/>
      <c r="EI62" s="49"/>
      <c r="EJ62" s="49"/>
      <c r="EK62" s="14"/>
      <c r="EL62" s="49"/>
      <c r="EM62" s="49"/>
      <c r="EN62" s="49"/>
      <c r="EO62" s="49"/>
      <c r="EP62" s="49"/>
      <c r="EQ62" s="49"/>
      <c r="ER62" s="49"/>
      <c r="ES62" s="49"/>
      <c r="ET62" s="49"/>
      <c r="EU62" s="49"/>
      <c r="EV62" s="49"/>
      <c r="EW62" s="49"/>
      <c r="EX62" s="49"/>
      <c r="EY62" s="49"/>
      <c r="EZ62" s="49"/>
      <c r="FA62" s="49"/>
      <c r="FB62" s="49"/>
      <c r="FC62" s="49"/>
      <c r="FD62" s="49"/>
      <c r="FE62" s="14"/>
      <c r="FF62" s="49"/>
      <c r="FG62" s="49"/>
      <c r="FH62" s="14"/>
      <c r="FI62" s="42"/>
      <c r="FJ62" s="42"/>
      <c r="FK62" s="42"/>
      <c r="FL62" s="42"/>
      <c r="FM62" s="42"/>
      <c r="FN62" s="42"/>
      <c r="FO62" s="42"/>
      <c r="FP62" s="42"/>
      <c r="FQ62" s="42"/>
      <c r="FR62" s="42"/>
      <c r="FS62" s="42"/>
      <c r="FT62" s="42"/>
      <c r="FU62" s="42"/>
      <c r="FV62" s="42"/>
      <c r="FW62" s="42"/>
      <c r="FX62" s="44">
        <v>60</v>
      </c>
      <c r="FY62" s="44" t="str">
        <f t="shared" si="79"/>
        <v>HGBDJFLI</v>
      </c>
      <c r="FZ62" s="44" t="s">
        <v>160</v>
      </c>
      <c r="GA62" s="44" t="s">
        <v>149</v>
      </c>
      <c r="GB62" s="44" t="s">
        <v>146</v>
      </c>
      <c r="GC62" s="44" t="s">
        <v>147</v>
      </c>
      <c r="GD62" s="44" t="s">
        <v>159</v>
      </c>
      <c r="GE62" s="44" t="s">
        <v>109</v>
      </c>
      <c r="GF62" s="44" t="s">
        <v>152</v>
      </c>
      <c r="GG62" s="44" t="s">
        <v>150</v>
      </c>
      <c r="GH62" s="100" t="str">
        <f t="shared" ref="GH62:GO62" si="660">VLOOKUP(FZ62,$FK$3:$FL$15,2,FALSE)</f>
        <v>Uruguay</v>
      </c>
      <c r="GI62" s="100" t="str">
        <f t="shared" si="660"/>
        <v>Iran</v>
      </c>
      <c r="GJ62" s="100" t="str">
        <f t="shared" si="660"/>
        <v>Bosnien-Herzigovina</v>
      </c>
      <c r="GK62" s="100" t="str">
        <f t="shared" si="660"/>
        <v>USA</v>
      </c>
      <c r="GL62" s="100" t="str">
        <f t="shared" si="660"/>
        <v>Argentina</v>
      </c>
      <c r="GM62" s="100" t="str">
        <f t="shared" si="660"/>
        <v>Sverige</v>
      </c>
      <c r="GN62" s="100" t="str">
        <f t="shared" si="660"/>
        <v>England</v>
      </c>
      <c r="GO62" s="100" t="str">
        <f t="shared" si="660"/>
        <v>Senegal</v>
      </c>
      <c r="GP62" s="42" t="str">
        <f t="shared" si="81"/>
        <v/>
      </c>
      <c r="GQ62" s="42"/>
      <c r="GR62" s="42"/>
      <c r="GS62" s="42"/>
      <c r="GT62" s="42"/>
      <c r="GU62" s="42"/>
      <c r="GV62" s="44"/>
      <c r="GW62" s="42"/>
      <c r="GX62" s="85">
        <v>59</v>
      </c>
      <c r="GY62" s="42"/>
      <c r="GZ62" s="96"/>
      <c r="HA62" s="85"/>
      <c r="HB62" s="42"/>
      <c r="HC62" s="42"/>
      <c r="HD62" s="42"/>
      <c r="HE62" s="42"/>
    </row>
    <row r="63" spans="1:213" ht="14.25" customHeight="1" x14ac:dyDescent="0.35">
      <c r="A63" s="42"/>
      <c r="B63" s="85">
        <v>64</v>
      </c>
      <c r="C63" s="86">
        <v>46200</v>
      </c>
      <c r="D63" s="87" t="s">
        <v>194</v>
      </c>
      <c r="E63" s="88" t="s">
        <v>157</v>
      </c>
      <c r="F63" s="89" t="s">
        <v>191</v>
      </c>
      <c r="G63" s="90">
        <v>0</v>
      </c>
      <c r="H63" s="85" t="s">
        <v>157</v>
      </c>
      <c r="I63" s="90">
        <v>0</v>
      </c>
      <c r="J63" s="85" t="str">
        <f t="shared" si="571"/>
        <v>X</v>
      </c>
      <c r="K63" s="49" t="str">
        <f t="shared" si="572"/>
        <v>-</v>
      </c>
      <c r="L63" s="44"/>
      <c r="M63" s="42"/>
      <c r="N63" s="42"/>
      <c r="O63" s="42"/>
      <c r="P63" s="42"/>
      <c r="Q63" s="42"/>
      <c r="R63" s="42"/>
      <c r="S63" s="42"/>
      <c r="T63" s="44"/>
      <c r="U63" s="42"/>
      <c r="V63" s="43"/>
      <c r="W63" s="44"/>
      <c r="X63" s="44"/>
      <c r="Y63" s="44"/>
      <c r="Z63" s="47"/>
      <c r="AA63" s="48"/>
      <c r="AB63" s="42"/>
      <c r="AC63" s="98">
        <f t="shared" ref="AC63:AF63" si="661">C63</f>
        <v>46200</v>
      </c>
      <c r="AD63" s="98" t="str">
        <f t="shared" si="661"/>
        <v>Nya Zeeland</v>
      </c>
      <c r="AE63" s="98" t="str">
        <f t="shared" si="661"/>
        <v>-</v>
      </c>
      <c r="AF63" s="98" t="str">
        <f t="shared" si="661"/>
        <v>Belgien</v>
      </c>
      <c r="AG63" s="90">
        <f t="shared" si="581"/>
        <v>0</v>
      </c>
      <c r="AH63" s="85" t="str">
        <f t="shared" si="582"/>
        <v>-</v>
      </c>
      <c r="AI63" s="90">
        <f t="shared" si="583"/>
        <v>0</v>
      </c>
      <c r="AJ63" s="85" t="str">
        <f t="shared" si="584"/>
        <v>X</v>
      </c>
      <c r="AK63" s="91"/>
      <c r="AL63" s="49">
        <f t="shared" si="585"/>
        <v>0</v>
      </c>
      <c r="AM63" s="49">
        <f t="shared" si="586"/>
        <v>0</v>
      </c>
      <c r="AN63" s="49">
        <f t="shared" si="587"/>
        <v>1</v>
      </c>
      <c r="AO63" s="49">
        <f t="shared" si="588"/>
        <v>1</v>
      </c>
      <c r="AP63" s="49">
        <f t="shared" si="589"/>
        <v>0</v>
      </c>
      <c r="AQ63" s="49">
        <f t="shared" si="590"/>
        <v>0</v>
      </c>
      <c r="AR63" s="49">
        <f t="shared" si="591"/>
        <v>0</v>
      </c>
      <c r="AS63" s="49">
        <f t="shared" si="592"/>
        <v>0</v>
      </c>
      <c r="AT63" s="49">
        <f t="shared" si="593"/>
        <v>0</v>
      </c>
      <c r="AU63" s="49">
        <f t="shared" si="594"/>
        <v>0</v>
      </c>
      <c r="AV63" s="49">
        <f t="shared" si="595"/>
        <v>0</v>
      </c>
      <c r="AW63" s="49">
        <f t="shared" si="596"/>
        <v>0</v>
      </c>
      <c r="AX63" s="49">
        <f t="shared" si="597"/>
        <v>0</v>
      </c>
      <c r="AY63" s="49">
        <f t="shared" si="598"/>
        <v>0</v>
      </c>
      <c r="AZ63" s="49">
        <f t="shared" si="599"/>
        <v>0</v>
      </c>
      <c r="BA63" s="49">
        <f t="shared" si="600"/>
        <v>0</v>
      </c>
      <c r="BB63" s="49">
        <f t="shared" si="601"/>
        <v>0</v>
      </c>
      <c r="BC63" s="49">
        <f t="shared" si="602"/>
        <v>0</v>
      </c>
      <c r="BD63" s="49">
        <f t="shared" si="603"/>
        <v>0</v>
      </c>
      <c r="BE63" s="49">
        <f t="shared" si="604"/>
        <v>0</v>
      </c>
      <c r="BF63" s="49">
        <f t="shared" si="605"/>
        <v>0</v>
      </c>
      <c r="BG63" s="49">
        <f t="shared" si="606"/>
        <v>0</v>
      </c>
      <c r="BH63" s="49">
        <f t="shared" si="607"/>
        <v>0</v>
      </c>
      <c r="BI63" s="49">
        <f t="shared" si="608"/>
        <v>0</v>
      </c>
      <c r="BJ63" s="49">
        <f t="shared" si="609"/>
        <v>0</v>
      </c>
      <c r="BK63" s="49">
        <f t="shared" si="610"/>
        <v>0</v>
      </c>
      <c r="BL63" s="49">
        <f t="shared" si="611"/>
        <v>0</v>
      </c>
      <c r="BM63" s="49">
        <f t="shared" si="612"/>
        <v>0</v>
      </c>
      <c r="BN63" s="49">
        <f t="shared" si="613"/>
        <v>0</v>
      </c>
      <c r="BO63" s="49">
        <f t="shared" si="614"/>
        <v>0</v>
      </c>
      <c r="BP63" s="23"/>
      <c r="BQ63" s="127"/>
      <c r="BR63" s="23"/>
      <c r="BS63" s="141"/>
      <c r="BT63" s="91"/>
      <c r="BU63" s="141"/>
      <c r="BV63" s="91"/>
      <c r="BW63" s="49"/>
      <c r="BX63" s="49"/>
      <c r="BY63" s="49"/>
      <c r="BZ63" s="14"/>
      <c r="CA63" s="49"/>
      <c r="CB63" s="49"/>
      <c r="CC63" s="14"/>
      <c r="CD63" s="14"/>
      <c r="CE63" s="49"/>
      <c r="CF63" s="49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14"/>
      <c r="CX63" s="14"/>
      <c r="CY63" s="49"/>
      <c r="CZ63" s="49"/>
      <c r="DA63" s="49"/>
      <c r="DB63" s="49"/>
      <c r="DC63" s="49"/>
      <c r="DD63" s="49"/>
      <c r="DE63" s="49"/>
      <c r="DF63" s="49"/>
      <c r="DG63" s="49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49"/>
      <c r="DS63" s="49"/>
      <c r="DT63" s="49"/>
      <c r="DU63" s="49"/>
      <c r="DV63" s="49"/>
      <c r="DW63" s="49"/>
      <c r="DX63" s="49"/>
      <c r="DY63" s="49"/>
      <c r="DZ63" s="49"/>
      <c r="EA63" s="49"/>
      <c r="EB63" s="49"/>
      <c r="EC63" s="49"/>
      <c r="ED63" s="49"/>
      <c r="EE63" s="49"/>
      <c r="EF63" s="49"/>
      <c r="EG63" s="49"/>
      <c r="EH63" s="49"/>
      <c r="EI63" s="49"/>
      <c r="EJ63" s="49"/>
      <c r="EK63" s="14"/>
      <c r="EL63" s="49"/>
      <c r="EM63" s="49"/>
      <c r="EN63" s="49"/>
      <c r="EO63" s="49"/>
      <c r="EP63" s="49"/>
      <c r="EQ63" s="49"/>
      <c r="ER63" s="49"/>
      <c r="ES63" s="49"/>
      <c r="ET63" s="49"/>
      <c r="EU63" s="49"/>
      <c r="EV63" s="49"/>
      <c r="EW63" s="49"/>
      <c r="EX63" s="49"/>
      <c r="EY63" s="49"/>
      <c r="EZ63" s="49"/>
      <c r="FA63" s="49"/>
      <c r="FB63" s="49"/>
      <c r="FC63" s="49"/>
      <c r="FD63" s="49"/>
      <c r="FE63" s="14"/>
      <c r="FF63" s="49"/>
      <c r="FG63" s="49"/>
      <c r="FH63" s="14"/>
      <c r="FI63" s="42"/>
      <c r="FJ63" s="42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4">
        <v>61</v>
      </c>
      <c r="FY63" s="44" t="str">
        <f t="shared" si="79"/>
        <v>HGBDJFIK</v>
      </c>
      <c r="FZ63" s="44" t="s">
        <v>160</v>
      </c>
      <c r="GA63" s="44" t="s">
        <v>149</v>
      </c>
      <c r="GB63" s="44" t="s">
        <v>146</v>
      </c>
      <c r="GC63" s="44" t="s">
        <v>147</v>
      </c>
      <c r="GD63" s="44" t="s">
        <v>159</v>
      </c>
      <c r="GE63" s="44" t="s">
        <v>109</v>
      </c>
      <c r="GF63" s="44" t="s">
        <v>150</v>
      </c>
      <c r="GG63" s="44" t="s">
        <v>151</v>
      </c>
      <c r="GH63" s="100" t="str">
        <f t="shared" ref="GH63:GO63" si="662">VLOOKUP(FZ63,$FK$3:$FL$15,2,FALSE)</f>
        <v>Uruguay</v>
      </c>
      <c r="GI63" s="100" t="str">
        <f t="shared" si="662"/>
        <v>Iran</v>
      </c>
      <c r="GJ63" s="100" t="str">
        <f t="shared" si="662"/>
        <v>Bosnien-Herzigovina</v>
      </c>
      <c r="GK63" s="100" t="str">
        <f t="shared" si="662"/>
        <v>USA</v>
      </c>
      <c r="GL63" s="100" t="str">
        <f t="shared" si="662"/>
        <v>Argentina</v>
      </c>
      <c r="GM63" s="100" t="str">
        <f t="shared" si="662"/>
        <v>Sverige</v>
      </c>
      <c r="GN63" s="100" t="str">
        <f t="shared" si="662"/>
        <v>Senegal</v>
      </c>
      <c r="GO63" s="100" t="str">
        <f t="shared" si="662"/>
        <v>Portugal</v>
      </c>
      <c r="GP63" s="42" t="str">
        <f t="shared" si="81"/>
        <v/>
      </c>
      <c r="GQ63" s="42"/>
      <c r="GR63" s="42"/>
      <c r="GS63" s="42"/>
      <c r="GT63" s="42"/>
      <c r="GU63" s="42"/>
      <c r="GV63" s="44"/>
      <c r="GW63" s="42"/>
      <c r="GX63" s="85">
        <v>60</v>
      </c>
      <c r="GY63" s="42"/>
      <c r="GZ63" s="96"/>
      <c r="HA63" s="85"/>
      <c r="HB63" s="42"/>
      <c r="HC63" s="42"/>
      <c r="HD63" s="42"/>
      <c r="HE63" s="42"/>
    </row>
    <row r="64" spans="1:213" ht="14.25" customHeight="1" x14ac:dyDescent="0.35">
      <c r="A64" s="42"/>
      <c r="B64" s="43"/>
      <c r="C64" s="71"/>
      <c r="D64" s="43"/>
      <c r="E64" s="44"/>
      <c r="F64" s="45"/>
      <c r="G64" s="44"/>
      <c r="H64" s="44"/>
      <c r="I64" s="44"/>
      <c r="J64" s="56"/>
      <c r="K64" s="44"/>
      <c r="L64" s="44"/>
      <c r="M64" s="42"/>
      <c r="N64" s="42"/>
      <c r="O64" s="42"/>
      <c r="P64" s="42"/>
      <c r="Q64" s="42"/>
      <c r="R64" s="42"/>
      <c r="S64" s="42"/>
      <c r="T64" s="44"/>
      <c r="U64" s="42"/>
      <c r="V64" s="43"/>
      <c r="W64" s="44"/>
      <c r="X64" s="44"/>
      <c r="Y64" s="44"/>
      <c r="Z64" s="47"/>
      <c r="AA64" s="48"/>
      <c r="AB64" s="42"/>
      <c r="AC64" s="71"/>
      <c r="AD64" s="43"/>
      <c r="AE64" s="44"/>
      <c r="AF64" s="45"/>
      <c r="AG64" s="44"/>
      <c r="AH64" s="44"/>
      <c r="AI64" s="44"/>
      <c r="AJ64" s="56"/>
      <c r="AK64" s="52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141"/>
      <c r="BO64" s="142"/>
      <c r="BP64" s="23"/>
      <c r="BQ64" s="127"/>
      <c r="BR64" s="23"/>
      <c r="BS64" s="141"/>
      <c r="BT64" s="91"/>
      <c r="BU64" s="141"/>
      <c r="BV64" s="91"/>
      <c r="BW64" s="49"/>
      <c r="BX64" s="49"/>
      <c r="BY64" s="49"/>
      <c r="BZ64" s="14"/>
      <c r="CA64" s="49"/>
      <c r="CB64" s="49"/>
      <c r="CC64" s="14"/>
      <c r="CD64" s="14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14"/>
      <c r="CX64" s="14"/>
      <c r="CY64" s="49"/>
      <c r="CZ64" s="49"/>
      <c r="DA64" s="49"/>
      <c r="DB64" s="49"/>
      <c r="DC64" s="49"/>
      <c r="DD64" s="49"/>
      <c r="DE64" s="49"/>
      <c r="DF64" s="49"/>
      <c r="DG64" s="49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49"/>
      <c r="DS64" s="49"/>
      <c r="DT64" s="49"/>
      <c r="DU64" s="49"/>
      <c r="DV64" s="49"/>
      <c r="DW64" s="49"/>
      <c r="DX64" s="49"/>
      <c r="DY64" s="49"/>
      <c r="DZ64" s="49"/>
      <c r="EA64" s="49"/>
      <c r="EB64" s="49"/>
      <c r="EC64" s="49"/>
      <c r="ED64" s="49"/>
      <c r="EE64" s="49"/>
      <c r="EF64" s="49"/>
      <c r="EG64" s="49"/>
      <c r="EH64" s="49"/>
      <c r="EI64" s="49"/>
      <c r="EJ64" s="49"/>
      <c r="EK64" s="14"/>
      <c r="EL64" s="49"/>
      <c r="EM64" s="49"/>
      <c r="EN64" s="49"/>
      <c r="EO64" s="49"/>
      <c r="EP64" s="49"/>
      <c r="EQ64" s="49"/>
      <c r="ER64" s="49"/>
      <c r="ES64" s="49"/>
      <c r="ET64" s="49"/>
      <c r="EU64" s="49"/>
      <c r="EV64" s="49"/>
      <c r="EW64" s="49"/>
      <c r="EX64" s="49"/>
      <c r="EY64" s="49"/>
      <c r="EZ64" s="49"/>
      <c r="FA64" s="49"/>
      <c r="FB64" s="49"/>
      <c r="FC64" s="49"/>
      <c r="FD64" s="49"/>
      <c r="FE64" s="14"/>
      <c r="FF64" s="49"/>
      <c r="FG64" s="49"/>
      <c r="FH64" s="14"/>
      <c r="FI64" s="42"/>
      <c r="FJ64" s="42"/>
      <c r="FK64" s="42"/>
      <c r="FL64" s="42"/>
      <c r="FM64" s="42"/>
      <c r="FN64" s="42"/>
      <c r="FO64" s="42"/>
      <c r="FP64" s="42"/>
      <c r="FQ64" s="42"/>
      <c r="FR64" s="42"/>
      <c r="FS64" s="42"/>
      <c r="FT64" s="42"/>
      <c r="FU64" s="42"/>
      <c r="FV64" s="42"/>
      <c r="FW64" s="42"/>
      <c r="FX64" s="44">
        <v>62</v>
      </c>
      <c r="FY64" s="44" t="str">
        <f t="shared" si="79"/>
        <v>EJBDIHLK</v>
      </c>
      <c r="FZ64" s="44" t="s">
        <v>148</v>
      </c>
      <c r="GA64" s="44" t="s">
        <v>159</v>
      </c>
      <c r="GB64" s="44" t="s">
        <v>146</v>
      </c>
      <c r="GC64" s="44" t="s">
        <v>147</v>
      </c>
      <c r="GD64" s="44" t="s">
        <v>150</v>
      </c>
      <c r="GE64" s="44" t="s">
        <v>160</v>
      </c>
      <c r="GF64" s="44" t="s">
        <v>152</v>
      </c>
      <c r="GG64" s="44" t="s">
        <v>151</v>
      </c>
      <c r="GH64" s="100" t="str">
        <f t="shared" ref="GH64:GO64" si="663">VLOOKUP(FZ64,$FK$3:$FL$15,2,FALSE)</f>
        <v>Elfenbenskusten</v>
      </c>
      <c r="GI64" s="100" t="str">
        <f t="shared" si="663"/>
        <v>Argentina</v>
      </c>
      <c r="GJ64" s="100" t="str">
        <f t="shared" si="663"/>
        <v>Bosnien-Herzigovina</v>
      </c>
      <c r="GK64" s="100" t="str">
        <f t="shared" si="663"/>
        <v>USA</v>
      </c>
      <c r="GL64" s="100" t="str">
        <f t="shared" si="663"/>
        <v>Senegal</v>
      </c>
      <c r="GM64" s="100" t="str">
        <f t="shared" si="663"/>
        <v>Uruguay</v>
      </c>
      <c r="GN64" s="100" t="str">
        <f t="shared" si="663"/>
        <v>England</v>
      </c>
      <c r="GO64" s="100" t="str">
        <f t="shared" si="663"/>
        <v>Portugal</v>
      </c>
      <c r="GP64" s="42" t="str">
        <f t="shared" si="81"/>
        <v/>
      </c>
      <c r="GQ64" s="42"/>
      <c r="GR64" s="42"/>
      <c r="GS64" s="42"/>
      <c r="GT64" s="42"/>
      <c r="GU64" s="42"/>
      <c r="GV64" s="44"/>
      <c r="GW64" s="42"/>
      <c r="GX64" s="85">
        <v>61</v>
      </c>
      <c r="GY64" s="42"/>
      <c r="GZ64" s="96"/>
      <c r="HA64" s="85"/>
      <c r="HB64" s="42"/>
      <c r="HC64" s="42"/>
      <c r="HD64" s="42"/>
      <c r="HE64" s="42"/>
    </row>
    <row r="65" spans="1:213" ht="14.25" customHeight="1" x14ac:dyDescent="0.35">
      <c r="A65" s="57"/>
      <c r="B65" s="54" t="s">
        <v>195</v>
      </c>
      <c r="C65" s="121"/>
      <c r="D65" s="54"/>
      <c r="E65" s="56"/>
      <c r="F65" s="54"/>
      <c r="G65" s="56"/>
      <c r="H65" s="56"/>
      <c r="I65" s="56"/>
      <c r="J65" s="56"/>
      <c r="K65" s="56"/>
      <c r="L65" s="56"/>
      <c r="M65" s="54" t="s">
        <v>195</v>
      </c>
      <c r="N65" s="57"/>
      <c r="O65" s="57"/>
      <c r="P65" s="57"/>
      <c r="Q65" s="57"/>
      <c r="R65" s="57"/>
      <c r="S65" s="57"/>
      <c r="T65" s="56"/>
      <c r="U65" s="57"/>
      <c r="V65" s="54"/>
      <c r="W65" s="56"/>
      <c r="X65" s="56"/>
      <c r="Y65" s="56"/>
      <c r="Z65" s="139"/>
      <c r="AA65" s="140"/>
      <c r="AB65" s="57"/>
      <c r="AC65" s="54" t="s">
        <v>195</v>
      </c>
      <c r="AD65" s="54"/>
      <c r="AE65" s="56"/>
      <c r="AF65" s="54"/>
      <c r="AG65" s="56"/>
      <c r="AH65" s="56"/>
      <c r="AI65" s="56"/>
      <c r="AJ65" s="56"/>
      <c r="AK65" s="52"/>
      <c r="AL65" s="56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141"/>
      <c r="BO65" s="142"/>
      <c r="BP65" s="23"/>
      <c r="BQ65" s="127"/>
      <c r="BR65" s="67" t="s">
        <v>93</v>
      </c>
      <c r="BS65" s="62"/>
      <c r="BT65" s="62"/>
      <c r="BU65" s="62"/>
      <c r="BV65" s="62"/>
      <c r="BW65" s="62"/>
      <c r="BX65" s="62"/>
      <c r="BY65" s="62"/>
      <c r="BZ65" s="67"/>
      <c r="CA65" s="62"/>
      <c r="CB65" s="62"/>
      <c r="CC65" s="14"/>
      <c r="CD65" s="68" t="s">
        <v>94</v>
      </c>
      <c r="CE65" s="63">
        <f>COUNTIF(CA67:CA70,1)</f>
        <v>1</v>
      </c>
      <c r="CF65" s="63"/>
      <c r="CG65" s="63"/>
      <c r="CH65" s="63"/>
      <c r="CI65" s="63"/>
      <c r="CJ65" s="63"/>
      <c r="CK65" s="63"/>
      <c r="CL65" s="63"/>
      <c r="CM65" s="63"/>
      <c r="CN65" s="63"/>
      <c r="CO65" s="49"/>
      <c r="CP65" s="49"/>
      <c r="CQ65" s="49"/>
      <c r="CR65" s="49"/>
      <c r="CS65" s="49"/>
      <c r="CT65" s="49"/>
      <c r="CU65" s="49"/>
      <c r="CV65" s="49"/>
      <c r="CW65" s="14"/>
      <c r="CX65" s="69" t="s">
        <v>97</v>
      </c>
      <c r="CY65" s="64">
        <f>COUNTIF(CA67:CA70,2)</f>
        <v>1</v>
      </c>
      <c r="CZ65" s="64"/>
      <c r="DA65" s="64"/>
      <c r="DB65" s="64"/>
      <c r="DC65" s="64"/>
      <c r="DD65" s="64"/>
      <c r="DE65" s="64"/>
      <c r="DF65" s="64"/>
      <c r="DG65" s="64"/>
      <c r="DH65" s="69"/>
      <c r="DI65" s="14"/>
      <c r="DJ65" s="14"/>
      <c r="DK65" s="14"/>
      <c r="DL65" s="14"/>
      <c r="DM65" s="14"/>
      <c r="DN65" s="14"/>
      <c r="DO65" s="14"/>
      <c r="DP65" s="14"/>
      <c r="DQ65" s="14"/>
      <c r="DR65" s="65" t="s">
        <v>95</v>
      </c>
      <c r="DS65" s="65">
        <f>COUNTIF(CA67:CA70,3)</f>
        <v>1</v>
      </c>
      <c r="DT65" s="65"/>
      <c r="DU65" s="65"/>
      <c r="DV65" s="65"/>
      <c r="DW65" s="65"/>
      <c r="DX65" s="65"/>
      <c r="DY65" s="65"/>
      <c r="DZ65" s="65"/>
      <c r="EA65" s="65"/>
      <c r="EB65" s="65"/>
      <c r="EC65" s="49"/>
      <c r="ED65" s="49"/>
      <c r="EE65" s="49"/>
      <c r="EF65" s="49"/>
      <c r="EG65" s="49"/>
      <c r="EH65" s="49"/>
      <c r="EI65" s="49"/>
      <c r="EJ65" s="49"/>
      <c r="EK65" s="14"/>
      <c r="EL65" s="66" t="s">
        <v>96</v>
      </c>
      <c r="EM65" s="66">
        <f>COUNTIF(CA67:CA70,4)</f>
        <v>1</v>
      </c>
      <c r="EN65" s="66"/>
      <c r="EO65" s="66"/>
      <c r="EP65" s="66"/>
      <c r="EQ65" s="66"/>
      <c r="ER65" s="66"/>
      <c r="ES65" s="66"/>
      <c r="ET65" s="66"/>
      <c r="EU65" s="66"/>
      <c r="EV65" s="66"/>
      <c r="EW65" s="49"/>
      <c r="EX65" s="49"/>
      <c r="EY65" s="49"/>
      <c r="EZ65" s="49"/>
      <c r="FA65" s="49"/>
      <c r="FB65" s="49"/>
      <c r="FC65" s="49"/>
      <c r="FD65" s="49"/>
      <c r="FE65" s="14"/>
      <c r="FF65" s="49"/>
      <c r="FG65" s="49"/>
      <c r="FH65" s="14"/>
      <c r="FI65" s="57"/>
      <c r="FJ65" s="57"/>
      <c r="FK65" s="57"/>
      <c r="FL65" s="57"/>
      <c r="FM65" s="57"/>
      <c r="FN65" s="57"/>
      <c r="FO65" s="57"/>
      <c r="FP65" s="57"/>
      <c r="FQ65" s="57"/>
      <c r="FR65" s="57"/>
      <c r="FS65" s="57"/>
      <c r="FT65" s="57"/>
      <c r="FU65" s="57"/>
      <c r="FV65" s="57"/>
      <c r="FW65" s="57"/>
      <c r="FX65" s="44">
        <v>63</v>
      </c>
      <c r="FY65" s="44" t="str">
        <f t="shared" si="79"/>
        <v>EJBDIGLK</v>
      </c>
      <c r="FZ65" s="44" t="s">
        <v>148</v>
      </c>
      <c r="GA65" s="44" t="s">
        <v>159</v>
      </c>
      <c r="GB65" s="44" t="s">
        <v>146</v>
      </c>
      <c r="GC65" s="44" t="s">
        <v>147</v>
      </c>
      <c r="GD65" s="44" t="s">
        <v>150</v>
      </c>
      <c r="GE65" s="44" t="s">
        <v>149</v>
      </c>
      <c r="GF65" s="44" t="s">
        <v>152</v>
      </c>
      <c r="GG65" s="44" t="s">
        <v>151</v>
      </c>
      <c r="GH65" s="100" t="str">
        <f t="shared" ref="GH65:GO65" si="664">VLOOKUP(FZ65,$FK$3:$FL$15,2,FALSE)</f>
        <v>Elfenbenskusten</v>
      </c>
      <c r="GI65" s="100" t="str">
        <f t="shared" si="664"/>
        <v>Argentina</v>
      </c>
      <c r="GJ65" s="100" t="str">
        <f t="shared" si="664"/>
        <v>Bosnien-Herzigovina</v>
      </c>
      <c r="GK65" s="100" t="str">
        <f t="shared" si="664"/>
        <v>USA</v>
      </c>
      <c r="GL65" s="100" t="str">
        <f t="shared" si="664"/>
        <v>Senegal</v>
      </c>
      <c r="GM65" s="100" t="str">
        <f t="shared" si="664"/>
        <v>Iran</v>
      </c>
      <c r="GN65" s="100" t="str">
        <f t="shared" si="664"/>
        <v>England</v>
      </c>
      <c r="GO65" s="100" t="str">
        <f t="shared" si="664"/>
        <v>Portugal</v>
      </c>
      <c r="GP65" s="42" t="str">
        <f t="shared" si="81"/>
        <v/>
      </c>
      <c r="GQ65" s="57"/>
      <c r="GR65" s="57"/>
      <c r="GS65" s="57"/>
      <c r="GT65" s="57"/>
      <c r="GU65" s="57"/>
      <c r="GV65" s="56"/>
      <c r="GW65" s="57"/>
      <c r="GX65" s="85">
        <v>62</v>
      </c>
      <c r="GY65" s="57"/>
      <c r="GZ65" s="96"/>
      <c r="HA65" s="85"/>
      <c r="HB65" s="57"/>
      <c r="HC65" s="57"/>
      <c r="HD65" s="57"/>
      <c r="HE65" s="57"/>
    </row>
    <row r="66" spans="1:213" ht="14.25" customHeight="1" x14ac:dyDescent="0.35">
      <c r="A66" s="57"/>
      <c r="B66" s="76" t="s">
        <v>101</v>
      </c>
      <c r="C66" s="126" t="s">
        <v>102</v>
      </c>
      <c r="D66" s="189" t="s">
        <v>101</v>
      </c>
      <c r="E66" s="187"/>
      <c r="F66" s="190"/>
      <c r="G66" s="186" t="s">
        <v>103</v>
      </c>
      <c r="H66" s="187"/>
      <c r="I66" s="188"/>
      <c r="J66" s="74" t="s">
        <v>104</v>
      </c>
      <c r="K66" s="56"/>
      <c r="L66" s="56"/>
      <c r="M66" s="76" t="s">
        <v>106</v>
      </c>
      <c r="N66" s="77" t="s">
        <v>107</v>
      </c>
      <c r="O66" s="77" t="s">
        <v>108</v>
      </c>
      <c r="P66" s="77" t="s">
        <v>109</v>
      </c>
      <c r="Q66" s="77" t="s">
        <v>110</v>
      </c>
      <c r="R66" s="77" t="s">
        <v>111</v>
      </c>
      <c r="S66" s="77" t="s">
        <v>112</v>
      </c>
      <c r="T66" s="78" t="s">
        <v>113</v>
      </c>
      <c r="U66" s="57"/>
      <c r="V66" s="43"/>
      <c r="W66" s="56"/>
      <c r="X66" s="56"/>
      <c r="Y66" s="56"/>
      <c r="Z66" s="139"/>
      <c r="AA66" s="140"/>
      <c r="AB66" s="57"/>
      <c r="AC66" s="126" t="s">
        <v>102</v>
      </c>
      <c r="AD66" s="189" t="s">
        <v>101</v>
      </c>
      <c r="AE66" s="187"/>
      <c r="AF66" s="190"/>
      <c r="AG66" s="186" t="s">
        <v>103</v>
      </c>
      <c r="AH66" s="187"/>
      <c r="AI66" s="188"/>
      <c r="AJ66" s="74" t="s">
        <v>116</v>
      </c>
      <c r="AK66" s="52"/>
      <c r="AL66" s="62" t="s">
        <v>117</v>
      </c>
      <c r="AM66" s="62" t="s">
        <v>118</v>
      </c>
      <c r="AN66" s="62" t="s">
        <v>119</v>
      </c>
      <c r="AO66" s="62" t="s">
        <v>120</v>
      </c>
      <c r="AP66" s="62" t="s">
        <v>121</v>
      </c>
      <c r="AQ66" s="62" t="s">
        <v>122</v>
      </c>
      <c r="AR66" s="63" t="s">
        <v>117</v>
      </c>
      <c r="AS66" s="63" t="s">
        <v>118</v>
      </c>
      <c r="AT66" s="63" t="s">
        <v>119</v>
      </c>
      <c r="AU66" s="63" t="s">
        <v>120</v>
      </c>
      <c r="AV66" s="63" t="s">
        <v>121</v>
      </c>
      <c r="AW66" s="63" t="s">
        <v>122</v>
      </c>
      <c r="AX66" s="64" t="s">
        <v>117</v>
      </c>
      <c r="AY66" s="64" t="s">
        <v>118</v>
      </c>
      <c r="AZ66" s="64" t="s">
        <v>119</v>
      </c>
      <c r="BA66" s="64" t="s">
        <v>120</v>
      </c>
      <c r="BB66" s="64" t="s">
        <v>121</v>
      </c>
      <c r="BC66" s="64" t="s">
        <v>122</v>
      </c>
      <c r="BD66" s="65" t="s">
        <v>117</v>
      </c>
      <c r="BE66" s="65" t="s">
        <v>118</v>
      </c>
      <c r="BF66" s="65" t="s">
        <v>119</v>
      </c>
      <c r="BG66" s="65" t="s">
        <v>120</v>
      </c>
      <c r="BH66" s="65" t="s">
        <v>121</v>
      </c>
      <c r="BI66" s="65" t="s">
        <v>122</v>
      </c>
      <c r="BJ66" s="66" t="s">
        <v>117</v>
      </c>
      <c r="BK66" s="66" t="s">
        <v>118</v>
      </c>
      <c r="BL66" s="66" t="s">
        <v>119</v>
      </c>
      <c r="BM66" s="66" t="s">
        <v>120</v>
      </c>
      <c r="BN66" s="66" t="s">
        <v>121</v>
      </c>
      <c r="BO66" s="66" t="s">
        <v>122</v>
      </c>
      <c r="BP66" s="23"/>
      <c r="BQ66" s="127"/>
      <c r="BR66" s="67" t="s">
        <v>106</v>
      </c>
      <c r="BS66" s="62" t="s">
        <v>107</v>
      </c>
      <c r="BT66" s="62" t="s">
        <v>108</v>
      </c>
      <c r="BU66" s="62" t="s">
        <v>109</v>
      </c>
      <c r="BV66" s="62" t="s">
        <v>110</v>
      </c>
      <c r="BW66" s="62" t="s">
        <v>111</v>
      </c>
      <c r="BX66" s="62" t="s">
        <v>112</v>
      </c>
      <c r="BY66" s="62" t="s">
        <v>113</v>
      </c>
      <c r="BZ66" s="67" t="s">
        <v>123</v>
      </c>
      <c r="CA66" s="62" t="s">
        <v>124</v>
      </c>
      <c r="CB66" s="62" t="s">
        <v>125</v>
      </c>
      <c r="CC66" s="14"/>
      <c r="CD66" s="68" t="s">
        <v>106</v>
      </c>
      <c r="CE66" s="63" t="s">
        <v>107</v>
      </c>
      <c r="CF66" s="63" t="s">
        <v>108</v>
      </c>
      <c r="CG66" s="63" t="s">
        <v>109</v>
      </c>
      <c r="CH66" s="63" t="s">
        <v>113</v>
      </c>
      <c r="CI66" s="63" t="s">
        <v>123</v>
      </c>
      <c r="CJ66" s="63" t="s">
        <v>124</v>
      </c>
      <c r="CK66" s="80" t="s">
        <v>112</v>
      </c>
      <c r="CL66" s="80" t="s">
        <v>126</v>
      </c>
      <c r="CM66" s="80" t="s">
        <v>110</v>
      </c>
      <c r="CN66" s="80" t="s">
        <v>127</v>
      </c>
      <c r="CO66" s="63" t="s">
        <v>128</v>
      </c>
      <c r="CP66" s="80" t="s">
        <v>129</v>
      </c>
      <c r="CQ66" s="80" t="s">
        <v>130</v>
      </c>
      <c r="CR66" s="80" t="s">
        <v>131</v>
      </c>
      <c r="CS66" s="80" t="s">
        <v>132</v>
      </c>
      <c r="CT66" s="80" t="s">
        <v>133</v>
      </c>
      <c r="CU66" s="80" t="s">
        <v>134</v>
      </c>
      <c r="CV66" s="63" t="s">
        <v>135</v>
      </c>
      <c r="CW66" s="14"/>
      <c r="CX66" s="69" t="s">
        <v>106</v>
      </c>
      <c r="CY66" s="64" t="s">
        <v>107</v>
      </c>
      <c r="CZ66" s="64" t="s">
        <v>108</v>
      </c>
      <c r="DA66" s="64" t="s">
        <v>109</v>
      </c>
      <c r="DB66" s="64" t="s">
        <v>113</v>
      </c>
      <c r="DC66" s="64" t="s">
        <v>123</v>
      </c>
      <c r="DD66" s="64" t="s">
        <v>124</v>
      </c>
      <c r="DE66" s="64" t="s">
        <v>112</v>
      </c>
      <c r="DF66" s="64" t="s">
        <v>126</v>
      </c>
      <c r="DG66" s="64" t="s">
        <v>110</v>
      </c>
      <c r="DH66" s="69" t="s">
        <v>127</v>
      </c>
      <c r="DI66" s="69" t="s">
        <v>128</v>
      </c>
      <c r="DJ66" s="69" t="s">
        <v>129</v>
      </c>
      <c r="DK66" s="69" t="s">
        <v>130</v>
      </c>
      <c r="DL66" s="69" t="s">
        <v>131</v>
      </c>
      <c r="DM66" s="69" t="s">
        <v>132</v>
      </c>
      <c r="DN66" s="69" t="s">
        <v>133</v>
      </c>
      <c r="DO66" s="69" t="s">
        <v>134</v>
      </c>
      <c r="DP66" s="69" t="s">
        <v>135</v>
      </c>
      <c r="DQ66" s="14"/>
      <c r="DR66" s="65" t="s">
        <v>106</v>
      </c>
      <c r="DS66" s="65" t="s">
        <v>107</v>
      </c>
      <c r="DT66" s="65" t="s">
        <v>108</v>
      </c>
      <c r="DU66" s="65" t="s">
        <v>109</v>
      </c>
      <c r="DV66" s="65" t="s">
        <v>113</v>
      </c>
      <c r="DW66" s="65" t="s">
        <v>123</v>
      </c>
      <c r="DX66" s="65" t="s">
        <v>124</v>
      </c>
      <c r="DY66" s="65" t="s">
        <v>112</v>
      </c>
      <c r="DZ66" s="65" t="s">
        <v>126</v>
      </c>
      <c r="EA66" s="65" t="s">
        <v>110</v>
      </c>
      <c r="EB66" s="65" t="s">
        <v>127</v>
      </c>
      <c r="EC66" s="65" t="s">
        <v>128</v>
      </c>
      <c r="ED66" s="65" t="s">
        <v>129</v>
      </c>
      <c r="EE66" s="65" t="s">
        <v>130</v>
      </c>
      <c r="EF66" s="65" t="s">
        <v>131</v>
      </c>
      <c r="EG66" s="65" t="s">
        <v>132</v>
      </c>
      <c r="EH66" s="65" t="s">
        <v>133</v>
      </c>
      <c r="EI66" s="65" t="s">
        <v>134</v>
      </c>
      <c r="EJ66" s="65" t="s">
        <v>135</v>
      </c>
      <c r="EK66" s="14"/>
      <c r="EL66" s="66" t="s">
        <v>106</v>
      </c>
      <c r="EM66" s="66" t="s">
        <v>107</v>
      </c>
      <c r="EN66" s="66" t="s">
        <v>108</v>
      </c>
      <c r="EO66" s="66" t="s">
        <v>109</v>
      </c>
      <c r="EP66" s="66" t="s">
        <v>113</v>
      </c>
      <c r="EQ66" s="66" t="s">
        <v>123</v>
      </c>
      <c r="ER66" s="66" t="s">
        <v>124</v>
      </c>
      <c r="ES66" s="66" t="s">
        <v>112</v>
      </c>
      <c r="ET66" s="66" t="s">
        <v>126</v>
      </c>
      <c r="EU66" s="66" t="s">
        <v>110</v>
      </c>
      <c r="EV66" s="66" t="s">
        <v>127</v>
      </c>
      <c r="EW66" s="66" t="s">
        <v>128</v>
      </c>
      <c r="EX66" s="66" t="s">
        <v>129</v>
      </c>
      <c r="EY66" s="66" t="s">
        <v>130</v>
      </c>
      <c r="EZ66" s="66" t="s">
        <v>131</v>
      </c>
      <c r="FA66" s="66" t="s">
        <v>132</v>
      </c>
      <c r="FB66" s="66" t="s">
        <v>133</v>
      </c>
      <c r="FC66" s="66" t="s">
        <v>134</v>
      </c>
      <c r="FD66" s="66" t="s">
        <v>135</v>
      </c>
      <c r="FE66" s="14"/>
      <c r="FF66" s="66" t="s">
        <v>136</v>
      </c>
      <c r="FG66" s="66" t="s">
        <v>137</v>
      </c>
      <c r="FH66" s="14"/>
      <c r="FI66" s="57"/>
      <c r="FJ66" s="57"/>
      <c r="FK66" s="57"/>
      <c r="FL66" s="57"/>
      <c r="FM66" s="57"/>
      <c r="FN66" s="57"/>
      <c r="FO66" s="57"/>
      <c r="FP66" s="57"/>
      <c r="FQ66" s="57"/>
      <c r="FR66" s="57"/>
      <c r="FS66" s="57"/>
      <c r="FT66" s="57"/>
      <c r="FU66" s="57"/>
      <c r="FV66" s="57"/>
      <c r="FW66" s="57"/>
      <c r="FX66" s="44">
        <v>64</v>
      </c>
      <c r="FY66" s="44" t="str">
        <f t="shared" si="79"/>
        <v>EJBDHGLK</v>
      </c>
      <c r="FZ66" s="44" t="s">
        <v>148</v>
      </c>
      <c r="GA66" s="44" t="s">
        <v>159</v>
      </c>
      <c r="GB66" s="44" t="s">
        <v>146</v>
      </c>
      <c r="GC66" s="44" t="s">
        <v>147</v>
      </c>
      <c r="GD66" s="44" t="s">
        <v>160</v>
      </c>
      <c r="GE66" s="44" t="s">
        <v>149</v>
      </c>
      <c r="GF66" s="44" t="s">
        <v>152</v>
      </c>
      <c r="GG66" s="44" t="s">
        <v>151</v>
      </c>
      <c r="GH66" s="100" t="str">
        <f t="shared" ref="GH66:GO66" si="665">VLOOKUP(FZ66,$FK$3:$FL$15,2,FALSE)</f>
        <v>Elfenbenskusten</v>
      </c>
      <c r="GI66" s="100" t="str">
        <f t="shared" si="665"/>
        <v>Argentina</v>
      </c>
      <c r="GJ66" s="100" t="str">
        <f t="shared" si="665"/>
        <v>Bosnien-Herzigovina</v>
      </c>
      <c r="GK66" s="100" t="str">
        <f t="shared" si="665"/>
        <v>USA</v>
      </c>
      <c r="GL66" s="100" t="str">
        <f t="shared" si="665"/>
        <v>Uruguay</v>
      </c>
      <c r="GM66" s="100" t="str">
        <f t="shared" si="665"/>
        <v>Iran</v>
      </c>
      <c r="GN66" s="100" t="str">
        <f t="shared" si="665"/>
        <v>England</v>
      </c>
      <c r="GO66" s="100" t="str">
        <f t="shared" si="665"/>
        <v>Portugal</v>
      </c>
      <c r="GP66" s="42" t="str">
        <f t="shared" si="81"/>
        <v/>
      </c>
      <c r="GQ66" s="57"/>
      <c r="GR66" s="57"/>
      <c r="GS66" s="57"/>
      <c r="GT66" s="57"/>
      <c r="GU66" s="57"/>
      <c r="GV66" s="56"/>
      <c r="GW66" s="57"/>
      <c r="GX66" s="85">
        <v>63</v>
      </c>
      <c r="GY66" s="57"/>
      <c r="GZ66" s="96"/>
      <c r="HA66" s="85"/>
      <c r="HB66" s="57"/>
      <c r="HC66" s="57"/>
      <c r="HD66" s="57"/>
      <c r="HE66" s="57"/>
    </row>
    <row r="67" spans="1:213" ht="14.25" customHeight="1" x14ac:dyDescent="0.35">
      <c r="A67" s="42"/>
      <c r="B67" s="85">
        <v>14</v>
      </c>
      <c r="C67" s="86">
        <v>46188</v>
      </c>
      <c r="D67" s="87" t="s">
        <v>196</v>
      </c>
      <c r="E67" s="88" t="s">
        <v>157</v>
      </c>
      <c r="F67" s="89" t="s">
        <v>197</v>
      </c>
      <c r="G67" s="90">
        <v>1</v>
      </c>
      <c r="H67" s="85" t="s">
        <v>157</v>
      </c>
      <c r="I67" s="90">
        <v>0</v>
      </c>
      <c r="J67" s="85">
        <f t="shared" ref="J67:J72" si="666">IF(OR(ISBLANK(G67),ISBLANK(I67)),"",IF(G67&gt;I67,1,IF(G67&lt;I67,2,"X")))</f>
        <v>1</v>
      </c>
      <c r="K67" s="49" t="str">
        <f t="shared" ref="K67:K72" si="667">IF(VLOOKUP(D67,$BR$66:$CA$70,10,FALSE)=VLOOKUP(F67,$BR$66:$CA$70,10,FALSE),VLOOKUP(D67,$BR$66:$CA$70,10,FALSE),"-")</f>
        <v>-</v>
      </c>
      <c r="L67" s="44">
        <v>1</v>
      </c>
      <c r="M67" s="93" t="str">
        <f>VLOOKUP(L67,FG67:FH70,2,FALSE)</f>
        <v>Spanien</v>
      </c>
      <c r="N67" s="94">
        <f t="shared" ref="N67:N70" si="668">VLOOKUP($M67,$BR$67:$BY$70,2,FALSE)</f>
        <v>2</v>
      </c>
      <c r="O67" s="94">
        <f t="shared" ref="O67:O70" si="669">VLOOKUP($M67,$BR$67:$BY$70,3,FALSE)</f>
        <v>1</v>
      </c>
      <c r="P67" s="94">
        <f t="shared" ref="P67:P70" si="670">VLOOKUP($M67,$BR$67:$BY$70,4,FALSE)</f>
        <v>0</v>
      </c>
      <c r="Q67" s="94">
        <f t="shared" ref="Q67:Q70" si="671">VLOOKUP($M67,$BR$67:$BY$70,5,FALSE)</f>
        <v>6</v>
      </c>
      <c r="R67" s="94">
        <f t="shared" ref="R67:R70" si="672">VLOOKUP($M67,$BR$67:$BY$70,6,FALSE)</f>
        <v>2</v>
      </c>
      <c r="S67" s="94">
        <f t="shared" ref="S67:S70" si="673">VLOOKUP($M67,$BR$67:$BY$70,7,FALSE)</f>
        <v>4</v>
      </c>
      <c r="T67" s="95">
        <f t="shared" ref="T67:T70" si="674">VLOOKUP($M67,$BR$67:$BY$70,8,FALSE)</f>
        <v>7</v>
      </c>
      <c r="U67" s="42"/>
      <c r="V67" s="43"/>
      <c r="W67" s="44"/>
      <c r="X67" s="44"/>
      <c r="Y67" s="44"/>
      <c r="Z67" s="47"/>
      <c r="AA67" s="48"/>
      <c r="AB67" s="42"/>
      <c r="AC67" s="98">
        <f t="shared" ref="AC67:AF67" si="675">C67</f>
        <v>46188</v>
      </c>
      <c r="AD67" s="98" t="str">
        <f t="shared" si="675"/>
        <v>Spanien</v>
      </c>
      <c r="AE67" s="98" t="str">
        <f t="shared" si="675"/>
        <v>-</v>
      </c>
      <c r="AF67" s="98" t="str">
        <f t="shared" si="675"/>
        <v>Kap Verde</v>
      </c>
      <c r="AG67" s="90">
        <f t="shared" ref="AG67:AG72" si="676">IF(G67="","",G67)</f>
        <v>1</v>
      </c>
      <c r="AH67" s="85" t="str">
        <f t="shared" ref="AH67:AH72" si="677">H67</f>
        <v>-</v>
      </c>
      <c r="AI67" s="90">
        <f t="shared" ref="AI67:AI72" si="678">IF(I67="","",I67)</f>
        <v>0</v>
      </c>
      <c r="AJ67" s="85">
        <f t="shared" ref="AJ67:AJ72" si="679">J67</f>
        <v>1</v>
      </c>
      <c r="AK67" s="91"/>
      <c r="AL67" s="49">
        <f t="shared" ref="AL67:AL72" si="680">IF(AG67&gt;AI67,1,0)</f>
        <v>1</v>
      </c>
      <c r="AM67" s="49">
        <f t="shared" ref="AM67:AM72" si="681">IF(AI67&gt;AG67,1,0)</f>
        <v>0</v>
      </c>
      <c r="AN67" s="49">
        <f t="shared" ref="AN67:AN72" si="682">IF(AND(AG67=AI67,AG67&lt;&gt;""),1,0)</f>
        <v>0</v>
      </c>
      <c r="AO67" s="49">
        <f t="shared" ref="AO67:AO72" si="683">IF(AND(AG67=AI67,AG67&lt;&gt;""),1,0)</f>
        <v>0</v>
      </c>
      <c r="AP67" s="49">
        <f t="shared" ref="AP67:AP72" si="684">IF(AG67&lt;AI67,1,0)</f>
        <v>0</v>
      </c>
      <c r="AQ67" s="49">
        <f t="shared" ref="AQ67:AQ72" si="685">IF(AI67&lt;AG67,1,)</f>
        <v>1</v>
      </c>
      <c r="AR67" s="49">
        <f t="shared" ref="AR67:AR72" si="686">IF(ISERROR(VLOOKUP(AD67,CD:CD,1,FALSE)),0,1)*IF(ISERROR(VLOOKUP(AF67,CD:CD,1,FALSE)),0,1)*AL67</f>
        <v>0</v>
      </c>
      <c r="AS67" s="49">
        <f t="shared" ref="AS67:AS72" si="687">IF(ISERROR(VLOOKUP(AD67,CD:CD,1,FALSE)),0,1)*IF(ISERROR(VLOOKUP(AF67,CD:CD,1,FALSE)),0,1)*AM67</f>
        <v>0</v>
      </c>
      <c r="AT67" s="49">
        <f t="shared" ref="AT67:AT72" si="688">IF(ISERROR(VLOOKUP(AD67,CD:CD,1,FALSE)),0,1)*IF(ISERROR(VLOOKUP(AF67,CD:CD,1,FALSE)),0,1)*AN67</f>
        <v>0</v>
      </c>
      <c r="AU67" s="49">
        <f t="shared" ref="AU67:AU72" si="689">IF(ISERROR(VLOOKUP(AD67,CD:CD,1,FALSE)),0,1)*IF(ISERROR(VLOOKUP(AF67,CD:CD,1,FALSE)),0,1)*AO67</f>
        <v>0</v>
      </c>
      <c r="AV67" s="49">
        <f t="shared" ref="AV67:AV72" si="690">IF(ISERROR(VLOOKUP(AD67,CD:CD,1,FALSE)),0,1)*IF(ISERROR(VLOOKUP(AF67,CD:CD,1,FALSE)),0,1)*AP67</f>
        <v>0</v>
      </c>
      <c r="AW67" s="49">
        <f t="shared" ref="AW67:AW72" si="691">IF(ISERROR(VLOOKUP(AD67,CD:CD,1,FALSE)),0,1)*IF(ISERROR(VLOOKUP(AF67,CD:CD,1,FALSE)),0,1)*AQ67</f>
        <v>0</v>
      </c>
      <c r="AX67" s="49">
        <f t="shared" ref="AX67:AX72" si="692">IF(ISERROR(VLOOKUP(AD67,CX:CX,1,FALSE)),0,1)*IF(ISERROR(VLOOKUP(AF67,CX:CX,1,FALSE)),0,1)*AL67</f>
        <v>0</v>
      </c>
      <c r="AY67" s="49">
        <f t="shared" ref="AY67:AY72" si="693">IF(ISERROR(VLOOKUP(AD67,CX:CX,1,FALSE)),0,1)*IF(ISERROR(VLOOKUP(AF67,CX:CX,1,FALSE)),0,1)*AM67</f>
        <v>0</v>
      </c>
      <c r="AZ67" s="49">
        <f t="shared" ref="AZ67:AZ72" si="694">IF(ISERROR(VLOOKUP(AD67,CX:CX,1,FALSE)),0,1)*IF(ISERROR(VLOOKUP(AF67,CX:CX,1,FALSE)),0,1)*AN67</f>
        <v>0</v>
      </c>
      <c r="BA67" s="49">
        <f t="shared" ref="BA67:BA72" si="695">IF(ISERROR(VLOOKUP(AD67,CX:CX,1,FALSE)),0,1)*IF(ISERROR(VLOOKUP(AF67,CX:CX,1,FALSE)),0,1)*AO67</f>
        <v>0</v>
      </c>
      <c r="BB67" s="49">
        <f t="shared" ref="BB67:BB72" si="696">IF(ISERROR(VLOOKUP(AD67,CX:CX,1,FALSE)),0,1)*IF(ISERROR(VLOOKUP(AF67,CX:CX,1,FALSE)),0,1)*AP67</f>
        <v>0</v>
      </c>
      <c r="BC67" s="49">
        <f t="shared" ref="BC67:BC72" si="697">IF(ISERROR(VLOOKUP(AD67,CX:CX,1,FALSE)),0,1)*IF(ISERROR(VLOOKUP(AF67,CX:CX,1,FALSE)),0,1)*AQ67</f>
        <v>0</v>
      </c>
      <c r="BD67" s="49">
        <f t="shared" ref="BD67:BD72" si="698">IF(ISERROR(VLOOKUP(AD67,DR:DR,1,FALSE)),0,1)*IF(ISERROR(VLOOKUP(AF67,DR:DR,1,FALSE)),0,1)*AL67</f>
        <v>0</v>
      </c>
      <c r="BE67" s="49">
        <f t="shared" ref="BE67:BE72" si="699">IF(ISERROR(VLOOKUP(AD67,DR:DR,1,FALSE)),0,1)*IF(ISERROR(VLOOKUP(AF67,DR:DR,1,FALSE)),0,1)*AM67</f>
        <v>0</v>
      </c>
      <c r="BF67" s="49">
        <f t="shared" ref="BF67:BF72" si="700">IF(ISERROR(VLOOKUP(AD67,DR:DR,1,FALSE)),0,1)*IF(ISERROR(VLOOKUP(AF67,DR:DR,1,FALSE)),0,1)*AN67</f>
        <v>0</v>
      </c>
      <c r="BG67" s="49">
        <f t="shared" ref="BG67:BG72" si="701">IF(ISERROR(VLOOKUP(AD67,DR:DR,1,FALSE)),0,1)*IF(ISERROR(VLOOKUP(AF67,DR:DR,1,FALSE)),0,1)*AO67</f>
        <v>0</v>
      </c>
      <c r="BH67" s="49">
        <f t="shared" ref="BH67:BH72" si="702">IF(ISERROR(VLOOKUP(AD67,DR:DR,1,FALSE)),0,1)*IF(ISERROR(VLOOKUP(AF67,DR:DR,1,FALSE)),0,1)*AP67</f>
        <v>0</v>
      </c>
      <c r="BI67" s="49">
        <f t="shared" ref="BI67:BI72" si="703">IF(ISERROR(VLOOKUP(AD67,DR:DR,1,FALSE)),0,1)*IF(ISERROR(VLOOKUP(AF67,DR:DR,1,FALSE)),0,1)*AQ67</f>
        <v>0</v>
      </c>
      <c r="BJ67" s="49">
        <f t="shared" ref="BJ67:BJ72" si="704">IF(ISERROR(VLOOKUP(AD67,EL:EL,1,FALSE)),0,1)*IF(ISERROR(VLOOKUP(AF67,EL:EL,1,FALSE)),0,1)*AL67</f>
        <v>0</v>
      </c>
      <c r="BK67" s="49">
        <f t="shared" ref="BK67:BK72" si="705">IF(ISERROR(VLOOKUP(AD67,EL:EL,1,FALSE)),0,1)*IF(ISERROR(VLOOKUP(AF67,EL:EL,1,FALSE)),0,1)*AM67</f>
        <v>0</v>
      </c>
      <c r="BL67" s="49">
        <f t="shared" ref="BL67:BL72" si="706">IF(ISERROR(VLOOKUP(AD67,EL:EL,1,FALSE)),0,1)*IF(ISERROR(VLOOKUP(AF67,EL:EL,1,FALSE)),0,1)*AN67</f>
        <v>0</v>
      </c>
      <c r="BM67" s="49">
        <f t="shared" ref="BM67:BM72" si="707">IF(ISERROR(VLOOKUP(AD67,EL:EL,1,FALSE)),0,1)*IF(ISERROR(VLOOKUP(AF67,EL:EL,1,FALSE)),0,1)*AO67</f>
        <v>0</v>
      </c>
      <c r="BN67" s="49">
        <f t="shared" ref="BN67:BN72" si="708">IF(ISERROR(VLOOKUP(AD67,EL:EL,1,FALSE)),0,1)*IF(ISERROR(VLOOKUP(AF67,EL:EL,1,FALSE)),0,1)*AP67</f>
        <v>0</v>
      </c>
      <c r="BO67" s="49">
        <f t="shared" ref="BO67:BO72" si="709">IF(ISERROR(VLOOKUP(AD67,EL:EL,1,FALSE)),0,1)*IF(ISERROR(VLOOKUP(AF67,EL:EL,1,FALSE)),0,1)*AQ67</f>
        <v>0</v>
      </c>
      <c r="BP67" s="23"/>
      <c r="BQ67" s="127"/>
      <c r="BR67" s="14" t="s">
        <v>196</v>
      </c>
      <c r="BS67" s="49">
        <f t="shared" ref="BS67:BS70" si="710">(SUMIF(AD$4:AD$108,BR67,AL$4:AL$108)+SUMIF(AF$4:AF$108,BR67,AM$4:AM$108))</f>
        <v>2</v>
      </c>
      <c r="BT67" s="49">
        <f t="shared" ref="BT67:BT70" si="711">(SUMIF(AD$4:AD$108,BR67,AN$4:AN$108)+SUMIF(AF$4:AF$108,BR67,AO$4:AO$108))</f>
        <v>1</v>
      </c>
      <c r="BU67" s="49">
        <f t="shared" ref="BU67:BU70" si="712">(SUMIF(AD$4:AD$108,BR67,AP$4:AP$108)+SUMIF(AF$4:AF$108,BR67,AQ$4:AQ$108))</f>
        <v>0</v>
      </c>
      <c r="BV67" s="49">
        <f t="shared" ref="BV67:BV70" si="713">SUMIF($AD$4:$AD$108,BR67,$AG$4:$AG$108)+SUMIF($AF$4:$AF$108,BR67,$AI$4:$AI$108)</f>
        <v>6</v>
      </c>
      <c r="BW67" s="49">
        <f t="shared" ref="BW67:BW70" si="714">SUMIF($AD$4:$AD$108,BR67,$AI$4:$AI$108)+SUMIF($AF$4:$AF$108,BR67,$AG$4:$AG$108)</f>
        <v>2</v>
      </c>
      <c r="BX67" s="49">
        <f t="shared" ref="BX67:BX70" si="715">BV67-BW67</f>
        <v>4</v>
      </c>
      <c r="BY67" s="49">
        <f t="shared" ref="BY67:BY70" si="716">IFERROR(BS67*3+BT67*1,0)</f>
        <v>7</v>
      </c>
      <c r="BZ67" s="49" t="s">
        <v>160</v>
      </c>
      <c r="CA67" s="99">
        <f>RANK(BY67,BY67:BY70)</f>
        <v>1</v>
      </c>
      <c r="CB67" s="49">
        <f>SUMPRODUCT((BY67:BY70=BY67)*(BX67:BX70&gt;BX67))</f>
        <v>0</v>
      </c>
      <c r="CC67" s="14"/>
      <c r="CD67" s="14" t="str">
        <f t="shared" ref="CD67:CD70" si="717">IF(CA67=1,BR67,)</f>
        <v>Spanien</v>
      </c>
      <c r="CE67" s="49">
        <f t="shared" ref="CE67:CE70" si="718">(SUMIF($AD$4:$AD$108,$BR67,$AR$4:$AR$108)+SUMIF($AF$4:$AF$108,$BR67,$AS$4:$AS$108))</f>
        <v>0</v>
      </c>
      <c r="CF67" s="49">
        <f t="shared" ref="CF67:CF70" si="719">(SUMIF($AD$4:$AD$108,$BR67,$AT$4:$AT$108)+SUMIF($AF$4:$AF$108,$BR67,$AU$4:$AU$108))</f>
        <v>0</v>
      </c>
      <c r="CG67" s="49">
        <f t="shared" ref="CG67:CG70" si="720">(SUMIF($AD$4:$AD$108,$BR67,$AV$4:$AV$108)+SUMIF($AF$4:$AF$108,$BR67,$AW$4:$AW$108))</f>
        <v>0</v>
      </c>
      <c r="CH67" s="49">
        <f t="shared" ref="CH67:CH70" si="721">IFERROR(CE67*3+CF67*1,0)</f>
        <v>0</v>
      </c>
      <c r="CI67" s="49" t="str">
        <f t="shared" ref="CI67:CI70" si="722">BZ67</f>
        <v>H</v>
      </c>
      <c r="CJ67" s="49">
        <f>IF(CD67&gt;0,RANK(CH67,CH67:CH70),)</f>
        <v>1</v>
      </c>
      <c r="CK67" s="49">
        <f>IF(AND(CD67&gt;0,COUNTIF(CJ67:CJ70,CJ67)&gt;1),SUMIFS($AG$4:$AG$108,$AD$4:$AD$108,$BR67,$K$4:$K$108,1)+SUMIFS($AI$4:$AI$108,$AF$4:$AF$108,$BR67,$K$4:$K$108,1)-SUMIFS($AI$4:$AI$108,$AD$4:$AD$108,$BR67,$K$4:$K$108,1)-SUMIFS($AG$4:$AG$108,$AF$4:$AF$108,$BR67,$K$4:$K$108,1),)</f>
        <v>0</v>
      </c>
      <c r="CL67" s="49">
        <f>IF(AND(CD67&gt;0,COUNTIF(CJ67:CJ70,CJ67)&gt;1),CJ67+RANK(CK67,CK67:CK70)-1,CJ67)</f>
        <v>1</v>
      </c>
      <c r="CM67" s="49">
        <f>IF(AND(CD67&gt;0,COUNTIF(CL67:CL70,CL67)&gt;1),SUMIFS($AG$4:$AG$108,$AD$4:$AD$108,$BR67,$K$4:$K$108,1)+SUMIFS($AI$4:$AI$108,$AF$4:$AF$108,$BR67,$K$4:$K$108,1),)</f>
        <v>0</v>
      </c>
      <c r="CN67" s="49">
        <f>IF(AND(CD67&gt;0,COUNTIF(CL67:CL70,CL67)&gt;1),CL67+RANK(CM67,CM67:CM70)-1,CL67)</f>
        <v>1</v>
      </c>
      <c r="CO67" s="49">
        <f t="shared" ref="CO67:CO70" si="723">IF(CN67=0,"",CN67)</f>
        <v>1</v>
      </c>
      <c r="CP67" s="49" t="str">
        <f>IF(OR(CO67="",COUNTIF(CO67:CO70,CO67)=1),"",$BX67)</f>
        <v/>
      </c>
      <c r="CQ67" s="49">
        <f>IF(CO67="","",IF(COUNTIF(CO67:CO70,CO67)=1,CO67,CO67+RANK(CP67,CP67:CP70,0)-1))</f>
        <v>1</v>
      </c>
      <c r="CR67" s="49" t="str">
        <f>IF(OR(CQ67="",COUNTIF(CQ67:CQ70,CQ67)=1),"",$BV67)</f>
        <v/>
      </c>
      <c r="CS67" s="49">
        <f>IF(CO67="","",IF(COUNTIF(CQ67:CQ70,CQ67)=1,CQ67,CQ67+RANK(CR67,CR67:CR70,0)-1))</f>
        <v>1</v>
      </c>
      <c r="CT67" s="49" t="str">
        <f>IF(OR(CS67="",COUNTIF(CS67:CS70,CS67)=1),"",$BS67)</f>
        <v/>
      </c>
      <c r="CU67" s="49">
        <f>IF(CO67="","",IF(COUNTIF(CS67:CS70,CS67)=1,CS67,CS67+RANK(CT67,CT67:CT70,0)-1))</f>
        <v>1</v>
      </c>
      <c r="CV67" s="49">
        <f>IF(CD67&gt;0,BK65+RANK(CU67,CU67:CU70,1),)</f>
        <v>1</v>
      </c>
      <c r="CW67" s="14"/>
      <c r="CX67" s="14">
        <f t="shared" ref="CX67:CX70" si="724">IF(CA67=2,BR67,)</f>
        <v>0</v>
      </c>
      <c r="CY67" s="49">
        <f t="shared" ref="CY67:CY70" si="725">(SUMIF($AD$4:$AD$108,$BR67,$AX$4:$AX$108)+SUMIF($AF$4:$AF$108,$BR67,$AY$4:$AY$108))</f>
        <v>0</v>
      </c>
      <c r="CZ67" s="49">
        <f t="shared" ref="CZ67:CZ70" si="726">(SUMIF($AD$4:$AD$108,$BR67,$AZ$4:$AZ$108)+SUMIF($AF$4:$AF$108,$BR67,$BA$4:$BA$108))</f>
        <v>0</v>
      </c>
      <c r="DA67" s="49">
        <f t="shared" ref="DA67:DA70" si="727">(SUMIF($AD$4:$AD$108,$BR67,$BB$4:$BB$108)+SUMIF($AF$4:$AF$108,$BR67,$BC$4:$BC$108))</f>
        <v>0</v>
      </c>
      <c r="DB67" s="49">
        <f t="shared" ref="DB67:DB70" si="728">IFERROR(CY67*3+CZ67*1,0)</f>
        <v>0</v>
      </c>
      <c r="DC67" s="49" t="str">
        <f t="shared" ref="DC67:DC70" si="729">$BZ67</f>
        <v>H</v>
      </c>
      <c r="DD67" s="49">
        <f>IF(CX67&gt;0,RANK(DB67,DB67:DB70)+CE65,)</f>
        <v>0</v>
      </c>
      <c r="DE67" s="49">
        <f>IF(AND(CX67&gt;0,COUNTIF(DD67:DD70,DD67)&gt;1),SUMIFS($AG$4:$AG$108,$AD$4:$AD$108,$BR67,$K$4:$K$108,2)+SUMIFS($AI$4:$AI$108,$AF$4:$AF108,$BR67,$K$4:$K$108,2)-SUMIFS($AI$4:$AI$108,$AD$4:$AD$108,$BR67,$K$4:$K$108,2)-SUMIFS($AG$4:$AG$108,$AF$4:$AF$108,$BR67,$K$4:$K$108,2),)</f>
        <v>0</v>
      </c>
      <c r="DF67" s="49">
        <f>IF(AND(CX67&gt;0,COUNTIF(DD67:DD70,DD67)&gt;1),DD67+RANK(DE67,DE67:DE70)-1,DD67)</f>
        <v>0</v>
      </c>
      <c r="DG67" s="49">
        <f>IF(AND(CX67&gt;0,COUNTIF(DF67:DF70,DF67)&gt;1),SUMIFS($AG$4:$AG$108,$AD$4:$AD$108,$BR67,$K$4:$K$108,2)+SUMIFS($AI$4:$AI$108,$AF$4:$AF$108,$BR67,$K$4:$K$108,2),)</f>
        <v>0</v>
      </c>
      <c r="DH67" s="49">
        <f>IF(AND(CX67&gt;0,COUNTIF(DF67:DF70,DF67)&gt;1),DF67+RANK(DG67,DG67:DG70)-1,DF67)</f>
        <v>0</v>
      </c>
      <c r="DI67" s="49" t="str">
        <f t="shared" ref="DI67:DI70" si="730">IF(DH67=0,"",DH67)</f>
        <v/>
      </c>
      <c r="DJ67" s="49" t="str">
        <f>IF(OR(DI67="",COUNTIF(DI67:DI70,DI67)=1),"",$BX67)</f>
        <v/>
      </c>
      <c r="DK67" s="49" t="str">
        <f>IF(DI67="","",IF(COUNTIF(DI67:DI70,DI67)=1,DI67,DI67+RANK(DJ67,DJ67:DJ70,0)-1))</f>
        <v/>
      </c>
      <c r="DL67" s="49" t="str">
        <f>IF(OR(DK67="",COUNTIF(DK67:DK70,DK67)=1),"",$BV67)</f>
        <v/>
      </c>
      <c r="DM67" s="49" t="str">
        <f>IF(DI67="","",IF(COUNTIF(DK67:DK70,DK67)=1,DK67,DK67+RANK(DL67,DL67:DL70,0)-1))</f>
        <v/>
      </c>
      <c r="DN67" s="49" t="str">
        <f>IF(OR(DM67="",COUNTIF(DM67:DM70,DM67)=1),"",$BS67)</f>
        <v/>
      </c>
      <c r="DO67" s="49" t="str">
        <f>IF(DI67="","",IF(COUNTIF(DM67:DM70,DM67)=1,DM67,DM67+RANK(DN67,DN67:DN70,0)-1))</f>
        <v/>
      </c>
      <c r="DP67" s="49">
        <f>IF(CX67&gt;0,CE65+RANK(DO67,DO67:DO70,1),)</f>
        <v>0</v>
      </c>
      <c r="DQ67" s="14"/>
      <c r="DR67" s="49">
        <f t="shared" ref="DR67:DR70" si="731">IF(CA67=3,BR67,)</f>
        <v>0</v>
      </c>
      <c r="DS67" s="49">
        <f t="shared" ref="DS67:DS70" si="732">(SUMIF($AD$4:$AD$108,BR67,$BD$4:$BD$108)+SUMIF($AF$4:$AF$108,BR67,$BE$4:$BE$108))</f>
        <v>0</v>
      </c>
      <c r="DT67" s="49">
        <f t="shared" ref="DT67:DT70" si="733">(SUMIF($AD$4:$AD$108,BR67,$BF$4:$BF$108)+SUMIF($AF$4:$AF$108,BR67,$BG$4:$BG$108))</f>
        <v>0</v>
      </c>
      <c r="DU67" s="49">
        <f t="shared" ref="DU67:DU70" si="734">(SUMIF($AD$4:$AD$108,BR67,$BH$4:$BH$108)+SUMIF($AF$4:$AF$108,BR67,$BI$4:$BI$108))</f>
        <v>0</v>
      </c>
      <c r="DV67" s="49">
        <f t="shared" ref="DV67:DV70" si="735">IFERROR(DS67*3+DT67*1,0)</f>
        <v>0</v>
      </c>
      <c r="DW67" s="49" t="str">
        <f t="shared" ref="DW67:DW70" si="736">BZ67</f>
        <v>H</v>
      </c>
      <c r="DX67" s="49">
        <f>IF(DR67&gt;0,RANK(DV67,DV67:DV70)+CE65+CY65,)</f>
        <v>0</v>
      </c>
      <c r="DY67" s="49">
        <f>IF(AND(DR67&gt;0,COUNTIF(DX67:DX70,DX67)&gt;1),SUMIFS($AG$4:$AG$108,$AD$4:$AD$108,$BR67,$K$4:$K$108,3)+SUMIFS($AI$4:$AI$108,$AF$4:$AF$108,$BR67,$K$4:$K$108,3)-SUMIFS($AI$4:$AI$108,$AD$4:$AD$108,$BR67,$K$4:$K$108,3)-SUMIFS($AG$4:$AG$108,$AF$4:$AF$108,$BR67,$K$4:$K$108,3),)</f>
        <v>0</v>
      </c>
      <c r="DZ67" s="49">
        <f>IF(AND(DR67&gt;0,COUNTIF(DX67:DX70,DX67)&gt;1),DX67+RANK(DY67,DY67:DY70)-1,DX67)</f>
        <v>0</v>
      </c>
      <c r="EA67" s="49">
        <f>IF(AND(DR67&gt;0,COUNTIF(DZ67:DZ70,DZ67)&gt;1),SUMIFS($AG$4:$AG$108,$AD$4:$AD$108,$BR67,$K$4:$K$108,3)+SUMIFS($AI$4:$AI$108,$AF$4:$AF$108,$BR67,$K$4:$K$108,3),)</f>
        <v>0</v>
      </c>
      <c r="EB67" s="49">
        <f>IF(AND(DR67&gt;0,COUNTIF(DZ67:DZ70,DZ67)&gt;1),DZ67+RANK(EA67,EA67:EA70)-1,DZ67)</f>
        <v>0</v>
      </c>
      <c r="EC67" s="49" t="str">
        <f t="shared" ref="EC67:EC70" si="737">IF(EB67=0,"",EB67)</f>
        <v/>
      </c>
      <c r="ED67" s="49" t="str">
        <f>IF(OR(EC67="",COUNTIF(EC67:EC70,EC67)=1),"",$BX67)</f>
        <v/>
      </c>
      <c r="EE67" s="49" t="str">
        <f>IF(EC67="","",IF(COUNTIF(EC67:EC70,EC67)=1,EC67,EC67+RANK(ED67,ED67:ED70,0)-1))</f>
        <v/>
      </c>
      <c r="EF67" s="49" t="str">
        <f>IF(OR(EE67="",COUNTIF(EE67:EE70,EE67)=1),"",$BV67)</f>
        <v/>
      </c>
      <c r="EG67" s="49" t="str">
        <f>IF(EC67="","",IF(COUNTIF(EE67:EE70,EE67)=1,EE67,EE67+RANK(EF67,EF67:EF70,0)-1))</f>
        <v/>
      </c>
      <c r="EH67" s="49" t="str">
        <f>IF(OR(EG67="",COUNTIF(EG67:EG70,EG67)=1),"",$BS67)</f>
        <v/>
      </c>
      <c r="EI67" s="49" t="str">
        <f>IF(EC67="","",IF(COUNTIF(EG67:EG70,EG67)=1,EG67,EG67+RANK(EH67,EH67:EH70,0)-1))</f>
        <v/>
      </c>
      <c r="EJ67" s="49">
        <f>IF(DR67&gt;0,CE65+CY65+RANK(EI67,EI67:EI70,1),)</f>
        <v>0</v>
      </c>
      <c r="EK67" s="14"/>
      <c r="EL67" s="49">
        <f t="shared" ref="EL67:EL70" si="738">IF(CA67=4,BR67,)</f>
        <v>0</v>
      </c>
      <c r="EM67" s="49">
        <f t="shared" ref="EM67:EM70" si="739">(SUMIF($AD$4:$AD$108,$BR67,$BJ$4:$BJ$108)+SUMIF($AF$4:$AF$108,$BR67,$BK$4:$BK$108))</f>
        <v>0</v>
      </c>
      <c r="EN67" s="49">
        <f t="shared" ref="EN67:EN70" si="740">(SUMIF($AD$4:$AD$108,$BR67,$BL$4:$BL$108)+SUMIF($AF$4:$AF$108,$BR67,$BM$4:$BM$108))</f>
        <v>0</v>
      </c>
      <c r="EO67" s="49">
        <f t="shared" ref="EO67:EO70" si="741">(SUMIF($AD$4:$AD$108,$BR67,$BN$4:$BN$108)+SUMIF($AF$4:$AF$108,$BR67,$BO$4:$BO$108))</f>
        <v>0</v>
      </c>
      <c r="EP67" s="49">
        <f t="shared" ref="EP67:EP70" si="742">IFERROR(EM67*3+EN67*1,0)</f>
        <v>0</v>
      </c>
      <c r="EQ67" s="49" t="str">
        <f t="shared" ref="EQ67:EQ70" si="743">$BZ67</f>
        <v>H</v>
      </c>
      <c r="ER67" s="49">
        <f>IF(EL67&gt;0,RANK(EP67,EP67:EP70)+CE65+CY65+DS65,)</f>
        <v>0</v>
      </c>
      <c r="ES67" s="49">
        <f>IF(AND(EL67&gt;0,COUNTIF(ER67:ER70,ER67)&gt;1),SUMIFS($AG$4:$AG$108,$AD$4:$AD$108,$BR67,$K$4:$K$108,4)+SUMIFS($AI$4:$AI$108,$AF$4:$AF$108,$BR67,$K$4:$K$108,4)-SUMIFS($AI$4:$AI$108,$AD$4:$AD$108,$BR67,$K$4:$K$108,4)-SUMIFS($AG$4:$AG$108,$AF$4:$AF$108,$BR67,$K$4:$K$108,4),)</f>
        <v>0</v>
      </c>
      <c r="ET67" s="49">
        <f>IF(AND(EL67&gt;0,COUNTIF(ER67:ER70,ER67)&gt;1),ER67+RANK(ES67,ES67:ES70)-1,ER67)</f>
        <v>0</v>
      </c>
      <c r="EU67" s="49">
        <f t="shared" ref="EU67:EU70" si="744">IF(AND(EL67&gt;0,COUNTIF(ET67:ET70,ET67)&gt;1),SUMIFS($AG$4:$AG$108,$AD$4:$AD$108,$BR67,$K$4:$K$108,4)+SUMIFS($AI$4:$AI$108,$AF$4:$AF$108,$BR67,$K$4:$K$108,4),)</f>
        <v>0</v>
      </c>
      <c r="EV67" s="49">
        <f>IF(AND(EL67&gt;0,COUNTIF(ET67:ET70,ET67)&gt;1),ET67+RANK(EU67,EU67:EU70)-1,ET67)</f>
        <v>0</v>
      </c>
      <c r="EW67" s="49" t="str">
        <f t="shared" ref="EW67:EW70" si="745">IF(EV67=0,"",EV67)</f>
        <v/>
      </c>
      <c r="EX67" s="49" t="str">
        <f>IF(OR(EW67="",COUNTIF(EW67:EW70,EW67)=1),"",$BX67)</f>
        <v/>
      </c>
      <c r="EY67" s="49" t="str">
        <f>IF(EW67="","",IF(COUNTIF(EW67:EW70,EW67)=1,EW67,EW67+RANK(EX67,EX67:EX70,0)-1))</f>
        <v/>
      </c>
      <c r="EZ67" s="49" t="str">
        <f>IF(OR(EY67="",COUNTIF(EY67:EY70,EY67)=1),"",$BV67)</f>
        <v/>
      </c>
      <c r="FA67" s="49" t="str">
        <f>IF(EW67="","",IF(COUNTIF(EY67:EY70,EY67)=1,EY67,EY67+RANK(EZ67,EZ67:EZ70,0)-1))</f>
        <v/>
      </c>
      <c r="FB67" s="49" t="str">
        <f>IF(OR(FA67="",COUNTIF(FA67:FA70,FA67)=1),"",$BS67)</f>
        <v/>
      </c>
      <c r="FC67" s="49" t="str">
        <f>IF(EW67="","",IF(COUNTIF(FA67:FA70,FA67)=1,FA67,FA67+RANK(FB67,FB67:FB70,0)-1))</f>
        <v/>
      </c>
      <c r="FD67" s="49">
        <f>IF(EL67&gt;0,CE65+CY65+DS65+RANK(FC67,FC67:FC70,1),)</f>
        <v>0</v>
      </c>
      <c r="FE67" s="14"/>
      <c r="FF67" s="49">
        <f>IFERROR(VLOOKUP(FH67,CD66:CV70,19,FALSE),IFERROR(VLOOKUP(FH67,CX66:DP70,19,FALSE),IFERROR(VLOOKUP(FH67,DR66:EJ70,19,FALSE),VLOOKUP(FH67,EL66:FD70,19,FALSE))))</f>
        <v>1</v>
      </c>
      <c r="FG67" s="49">
        <f>RANK(FF67,FF67:FF70,1)+COUNTIF(FF67,FF67)-1</f>
        <v>1</v>
      </c>
      <c r="FH67" s="14" t="str">
        <f t="shared" ref="FH67:FH70" si="746">BR67</f>
        <v>Spanien</v>
      </c>
      <c r="FI67" s="42"/>
      <c r="FJ67" s="42"/>
      <c r="FK67" s="42"/>
      <c r="FL67" s="42"/>
      <c r="FM67" s="42"/>
      <c r="FN67" s="42"/>
      <c r="FO67" s="42"/>
      <c r="FP67" s="42"/>
      <c r="FQ67" s="42"/>
      <c r="FR67" s="42"/>
      <c r="FS67" s="42"/>
      <c r="FT67" s="42"/>
      <c r="FU67" s="42"/>
      <c r="FV67" s="42"/>
      <c r="FW67" s="42"/>
      <c r="FX67" s="44">
        <v>65</v>
      </c>
      <c r="FY67" s="44" t="str">
        <f t="shared" si="79"/>
        <v>EGBDIHLK</v>
      </c>
      <c r="FZ67" s="44" t="s">
        <v>148</v>
      </c>
      <c r="GA67" s="44" t="s">
        <v>149</v>
      </c>
      <c r="GB67" s="44" t="s">
        <v>146</v>
      </c>
      <c r="GC67" s="44" t="s">
        <v>147</v>
      </c>
      <c r="GD67" s="44" t="s">
        <v>150</v>
      </c>
      <c r="GE67" s="44" t="s">
        <v>160</v>
      </c>
      <c r="GF67" s="44" t="s">
        <v>152</v>
      </c>
      <c r="GG67" s="44" t="s">
        <v>151</v>
      </c>
      <c r="GH67" s="100" t="str">
        <f t="shared" ref="GH67:GO67" si="747">VLOOKUP(FZ67,$FK$3:$FL$15,2,FALSE)</f>
        <v>Elfenbenskusten</v>
      </c>
      <c r="GI67" s="100" t="str">
        <f t="shared" si="747"/>
        <v>Iran</v>
      </c>
      <c r="GJ67" s="100" t="str">
        <f t="shared" si="747"/>
        <v>Bosnien-Herzigovina</v>
      </c>
      <c r="GK67" s="100" t="str">
        <f t="shared" si="747"/>
        <v>USA</v>
      </c>
      <c r="GL67" s="100" t="str">
        <f t="shared" si="747"/>
        <v>Senegal</v>
      </c>
      <c r="GM67" s="100" t="str">
        <f t="shared" si="747"/>
        <v>Uruguay</v>
      </c>
      <c r="GN67" s="100" t="str">
        <f t="shared" si="747"/>
        <v>England</v>
      </c>
      <c r="GO67" s="100" t="str">
        <f t="shared" si="747"/>
        <v>Portugal</v>
      </c>
      <c r="GP67" s="42" t="str">
        <f t="shared" si="81"/>
        <v/>
      </c>
      <c r="GQ67" s="42"/>
      <c r="GR67" s="42"/>
      <c r="GS67" s="42"/>
      <c r="GT67" s="42"/>
      <c r="GU67" s="42"/>
      <c r="GV67" s="44"/>
      <c r="GW67" s="42"/>
      <c r="GX67" s="85">
        <v>64</v>
      </c>
      <c r="GY67" s="42"/>
      <c r="GZ67" s="96"/>
      <c r="HA67" s="85"/>
      <c r="HB67" s="42"/>
      <c r="HC67" s="42"/>
      <c r="HD67" s="42"/>
      <c r="HE67" s="42"/>
    </row>
    <row r="68" spans="1:213" ht="14.25" customHeight="1" x14ac:dyDescent="0.35">
      <c r="A68" s="42"/>
      <c r="B68" s="85">
        <v>13</v>
      </c>
      <c r="C68" s="86">
        <v>46189</v>
      </c>
      <c r="D68" s="87" t="s">
        <v>198</v>
      </c>
      <c r="E68" s="88" t="s">
        <v>157</v>
      </c>
      <c r="F68" s="89" t="s">
        <v>199</v>
      </c>
      <c r="G68" s="90">
        <v>0</v>
      </c>
      <c r="H68" s="85" t="s">
        <v>157</v>
      </c>
      <c r="I68" s="90">
        <v>1</v>
      </c>
      <c r="J68" s="85">
        <f t="shared" si="666"/>
        <v>2</v>
      </c>
      <c r="K68" s="49" t="str">
        <f t="shared" si="667"/>
        <v>-</v>
      </c>
      <c r="L68" s="44">
        <v>2</v>
      </c>
      <c r="M68" s="104" t="str">
        <f>VLOOKUP(L68,FG67:FH70,2,FALSE)</f>
        <v>Kap Verde</v>
      </c>
      <c r="N68" s="105">
        <f t="shared" si="668"/>
        <v>2</v>
      </c>
      <c r="O68" s="105">
        <f t="shared" si="669"/>
        <v>0</v>
      </c>
      <c r="P68" s="105">
        <f t="shared" si="670"/>
        <v>1</v>
      </c>
      <c r="Q68" s="105">
        <f t="shared" si="671"/>
        <v>4</v>
      </c>
      <c r="R68" s="105">
        <f t="shared" si="672"/>
        <v>2</v>
      </c>
      <c r="S68" s="105">
        <f t="shared" si="673"/>
        <v>2</v>
      </c>
      <c r="T68" s="106">
        <f t="shared" si="674"/>
        <v>6</v>
      </c>
      <c r="U68" s="42"/>
      <c r="V68" s="43"/>
      <c r="W68" s="44"/>
      <c r="X68" s="44"/>
      <c r="Y68" s="44"/>
      <c r="Z68" s="47"/>
      <c r="AA68" s="48"/>
      <c r="AB68" s="42"/>
      <c r="AC68" s="98">
        <f t="shared" ref="AC68:AF68" si="748">C68</f>
        <v>46189</v>
      </c>
      <c r="AD68" s="98" t="str">
        <f t="shared" si="748"/>
        <v>Saudiarabien</v>
      </c>
      <c r="AE68" s="98" t="str">
        <f t="shared" si="748"/>
        <v>-</v>
      </c>
      <c r="AF68" s="98" t="str">
        <f t="shared" si="748"/>
        <v>Uruguay</v>
      </c>
      <c r="AG68" s="90">
        <f t="shared" si="676"/>
        <v>0</v>
      </c>
      <c r="AH68" s="85" t="str">
        <f t="shared" si="677"/>
        <v>-</v>
      </c>
      <c r="AI68" s="90">
        <f t="shared" si="678"/>
        <v>1</v>
      </c>
      <c r="AJ68" s="85">
        <f t="shared" si="679"/>
        <v>2</v>
      </c>
      <c r="AK68" s="91"/>
      <c r="AL68" s="49">
        <f t="shared" si="680"/>
        <v>0</v>
      </c>
      <c r="AM68" s="49">
        <f t="shared" si="681"/>
        <v>1</v>
      </c>
      <c r="AN68" s="49">
        <f t="shared" si="682"/>
        <v>0</v>
      </c>
      <c r="AO68" s="49">
        <f t="shared" si="683"/>
        <v>0</v>
      </c>
      <c r="AP68" s="49">
        <f t="shared" si="684"/>
        <v>1</v>
      </c>
      <c r="AQ68" s="49">
        <f t="shared" si="685"/>
        <v>0</v>
      </c>
      <c r="AR68" s="49">
        <f t="shared" si="686"/>
        <v>0</v>
      </c>
      <c r="AS68" s="49">
        <f t="shared" si="687"/>
        <v>0</v>
      </c>
      <c r="AT68" s="49">
        <f t="shared" si="688"/>
        <v>0</v>
      </c>
      <c r="AU68" s="49">
        <f t="shared" si="689"/>
        <v>0</v>
      </c>
      <c r="AV68" s="49">
        <f t="shared" si="690"/>
        <v>0</v>
      </c>
      <c r="AW68" s="49">
        <f t="shared" si="691"/>
        <v>0</v>
      </c>
      <c r="AX68" s="49">
        <f t="shared" si="692"/>
        <v>0</v>
      </c>
      <c r="AY68" s="49">
        <f t="shared" si="693"/>
        <v>0</v>
      </c>
      <c r="AZ68" s="49">
        <f t="shared" si="694"/>
        <v>0</v>
      </c>
      <c r="BA68" s="49">
        <f t="shared" si="695"/>
        <v>0</v>
      </c>
      <c r="BB68" s="49">
        <f t="shared" si="696"/>
        <v>0</v>
      </c>
      <c r="BC68" s="49">
        <f t="shared" si="697"/>
        <v>0</v>
      </c>
      <c r="BD68" s="49">
        <f t="shared" si="698"/>
        <v>0</v>
      </c>
      <c r="BE68" s="49">
        <f t="shared" si="699"/>
        <v>0</v>
      </c>
      <c r="BF68" s="49">
        <f t="shared" si="700"/>
        <v>0</v>
      </c>
      <c r="BG68" s="49">
        <f t="shared" si="701"/>
        <v>0</v>
      </c>
      <c r="BH68" s="49">
        <f t="shared" si="702"/>
        <v>0</v>
      </c>
      <c r="BI68" s="49">
        <f t="shared" si="703"/>
        <v>0</v>
      </c>
      <c r="BJ68" s="49">
        <f t="shared" si="704"/>
        <v>0</v>
      </c>
      <c r="BK68" s="49">
        <f t="shared" si="705"/>
        <v>0</v>
      </c>
      <c r="BL68" s="49">
        <f t="shared" si="706"/>
        <v>0</v>
      </c>
      <c r="BM68" s="49">
        <f t="shared" si="707"/>
        <v>0</v>
      </c>
      <c r="BN68" s="49">
        <f t="shared" si="708"/>
        <v>0</v>
      </c>
      <c r="BO68" s="49">
        <f t="shared" si="709"/>
        <v>0</v>
      </c>
      <c r="BP68" s="14"/>
      <c r="BQ68" s="14"/>
      <c r="BR68" s="14" t="s">
        <v>197</v>
      </c>
      <c r="BS68" s="49">
        <f t="shared" si="710"/>
        <v>2</v>
      </c>
      <c r="BT68" s="49">
        <f t="shared" si="711"/>
        <v>0</v>
      </c>
      <c r="BU68" s="49">
        <f t="shared" si="712"/>
        <v>1</v>
      </c>
      <c r="BV68" s="49">
        <f t="shared" si="713"/>
        <v>4</v>
      </c>
      <c r="BW68" s="49">
        <f t="shared" si="714"/>
        <v>2</v>
      </c>
      <c r="BX68" s="49">
        <f t="shared" si="715"/>
        <v>2</v>
      </c>
      <c r="BY68" s="49">
        <f t="shared" si="716"/>
        <v>6</v>
      </c>
      <c r="BZ68" s="49" t="s">
        <v>160</v>
      </c>
      <c r="CA68" s="99">
        <f>RANK(BY68,BY67:BY70)</f>
        <v>2</v>
      </c>
      <c r="CB68" s="49">
        <f>SUMPRODUCT((BY67:BY70=BY68)*(BX67:BX70&gt;BX68))</f>
        <v>0</v>
      </c>
      <c r="CC68" s="14"/>
      <c r="CD68" s="14">
        <f t="shared" si="717"/>
        <v>0</v>
      </c>
      <c r="CE68" s="49">
        <f t="shared" si="718"/>
        <v>0</v>
      </c>
      <c r="CF68" s="49">
        <f t="shared" si="719"/>
        <v>0</v>
      </c>
      <c r="CG68" s="49">
        <f t="shared" si="720"/>
        <v>0</v>
      </c>
      <c r="CH68" s="49">
        <f t="shared" si="721"/>
        <v>0</v>
      </c>
      <c r="CI68" s="49" t="str">
        <f t="shared" si="722"/>
        <v>H</v>
      </c>
      <c r="CJ68" s="49">
        <f>IF(CD68&gt;0,RANK(CH68,CH67:CH70),)</f>
        <v>0</v>
      </c>
      <c r="CK68" s="49">
        <f>IF(AND(CD68&gt;0,COUNTIF(CJ67:CJ70,CJ68)&gt;1),SUMIFS($AG$4:$AG$108,$AD$4:$AD$108,$BR68,$K$4:$K$108,1)+SUMIFS($AI$4:$AI$108,$AF$4:$AF$108,$BR68,$K$4:$K$108,1)-SUMIFS($AI$4:$AI$108,$AD$4:$AD$108,$BR68,$K$4:$K$108,1)-SUMIFS($AG$4:$AG$108,$AF$4:$AF$108,$BR68,$K$4:$K$108,1),)</f>
        <v>0</v>
      </c>
      <c r="CL68" s="49">
        <f>IF(AND(CD68&gt;0,COUNTIF(CJ67:CJ70,CJ68)&gt;1),CJ68+RANK(CK68,CK67:CK70)-1,CJ68)</f>
        <v>0</v>
      </c>
      <c r="CM68" s="49">
        <f>IF(AND(CD68&gt;0,COUNTIF(CL67:CL70,CL68)&gt;1),SUMIFS($AG$4:$AG$108,$AD$4:$AD$108,$BR68,$K$4:$K$108,1)+SUMIFS($AI$4:$AI$108,$AF$4:$AF$108,$BR68,$K$4:$K$108,1),)</f>
        <v>0</v>
      </c>
      <c r="CN68" s="49">
        <f>IF(AND(CD68&gt;0,COUNTIF(CL67:CL70,CL68)&gt;1),CL68+RANK(CM68,CM67:CM70)-1,CL68)</f>
        <v>0</v>
      </c>
      <c r="CO68" s="49" t="str">
        <f t="shared" si="723"/>
        <v/>
      </c>
      <c r="CP68" s="49" t="str">
        <f>IF(OR(CO68="",COUNTIF(CO67:CO70,CO68)=1),"",$BX68)</f>
        <v/>
      </c>
      <c r="CQ68" s="49" t="str">
        <f>IF(CO68="","",IF(COUNTIF(CO67:CO70,CO68)=1,CO68,CO68+RANK(CP68,CP67:CP70,0)-1))</f>
        <v/>
      </c>
      <c r="CR68" s="49" t="str">
        <f>IF(OR(CQ68="",COUNTIF(CQ67:CQ70,CQ68)=1),"",$BV68)</f>
        <v/>
      </c>
      <c r="CS68" s="49" t="str">
        <f>IF(CO68="","",IF(COUNTIF(CQ67:CQ70,CQ68)=1,CQ68,CQ68+RANK(CR68,CR67:CR70,0)-1))</f>
        <v/>
      </c>
      <c r="CT68" s="49" t="str">
        <f>IF(OR(CS68="",COUNTIF(CS67:CS70,CS68)=1),"",$BS68)</f>
        <v/>
      </c>
      <c r="CU68" s="49" t="str">
        <f>IF(CO68="","",IF(COUNTIF(CS67:CS70,CS68)=1,CS68,CS68+RANK(CT68,CT67:CT70,0)-1))</f>
        <v/>
      </c>
      <c r="CV68" s="49">
        <f>IF(CD68&gt;0,BK65+RANK(CU68,CU67:CU70,1),)</f>
        <v>0</v>
      </c>
      <c r="CW68" s="14"/>
      <c r="CX68" s="14" t="str">
        <f t="shared" si="724"/>
        <v>Kap Verde</v>
      </c>
      <c r="CY68" s="49">
        <f t="shared" si="725"/>
        <v>0</v>
      </c>
      <c r="CZ68" s="49">
        <f t="shared" si="726"/>
        <v>0</v>
      </c>
      <c r="DA68" s="49">
        <f t="shared" si="727"/>
        <v>0</v>
      </c>
      <c r="DB68" s="49">
        <f t="shared" si="728"/>
        <v>0</v>
      </c>
      <c r="DC68" s="49" t="str">
        <f t="shared" si="729"/>
        <v>H</v>
      </c>
      <c r="DD68" s="49">
        <f>IF(CX68&gt;0,RANK(DB68,DB67:DB70)+CE65,)</f>
        <v>2</v>
      </c>
      <c r="DE68" s="49">
        <f>IF(AND(CX68&gt;0,COUNTIF(DD67:DD70,DD68)&gt;1),SUMIFS($AG$4:$AG$108,$AD$4:$AD$108,$BR68,$K$4:$K$108,2)+SUMIFS($AI$4:$AI$108,$AF$4:$AF108,$BR68,$K$4:$K$108,2)-SUMIFS($AI$4:$AI$108,$AD$4:$AD$108,$BR68,$K$4:$K$108,2)-SUMIFS($AG$4:$AG$108,$AF$4:$AF$108,$BR68,$K$4:$K$108,2),)</f>
        <v>0</v>
      </c>
      <c r="DF68" s="49">
        <f>IF(AND(CX68&gt;0,COUNTIF(DD67:DD70,DD68)&gt;1),DD68+RANK(DE68,DE67:DE70)-1,DD68)</f>
        <v>2</v>
      </c>
      <c r="DG68" s="49">
        <f>IF(AND(CX68&gt;0,COUNTIF(DF67:DF70,DF68)&gt;1),SUMIFS($AG$4:$AG$108,$AD$4:$AD$108,$BR68,$K$4:$K$108,2)+SUMIFS($AI$4:$AI$108,$AF$4:$AF$108,$BR68,$K$4:$K$108,2),)</f>
        <v>0</v>
      </c>
      <c r="DH68" s="49">
        <f>IF(AND(CX68&gt;0,COUNTIF(DF67:DF70,DF68)&gt;1),DF68+RANK(DG68,DG67:DG70)-1,DF68)</f>
        <v>2</v>
      </c>
      <c r="DI68" s="49">
        <f t="shared" si="730"/>
        <v>2</v>
      </c>
      <c r="DJ68" s="49" t="str">
        <f>IF(OR(DI68="",COUNTIF(DI67:DI70,DI68)=1),"",$BX68)</f>
        <v/>
      </c>
      <c r="DK68" s="49">
        <f>IF(DI68="","",IF(COUNTIF(DI67:DI70,DI68)=1,DI68,DI68+RANK(DJ68,DJ67:DJ70,0)-1))</f>
        <v>2</v>
      </c>
      <c r="DL68" s="49" t="str">
        <f>IF(OR(DK68="",COUNTIF(DK67:DK70,DK68)=1),"",$BV68)</f>
        <v/>
      </c>
      <c r="DM68" s="49">
        <f>IF(DI68="","",IF(COUNTIF(DK67:DK70,DK68)=1,DK68,DK68+RANK(DL68,DL67:DL70,0)-1))</f>
        <v>2</v>
      </c>
      <c r="DN68" s="49" t="str">
        <f>IF(OR(DM68="",COUNTIF(DM67:DM70,DM68)=1),"",$BS68)</f>
        <v/>
      </c>
      <c r="DO68" s="49">
        <f>IF(DI68="","",IF(COUNTIF(DM67:DM70,DM68)=1,DM68,DM68+RANK(DN68,DN67:DN70,0)-1))</f>
        <v>2</v>
      </c>
      <c r="DP68" s="49">
        <f>IF(CX68&gt;0,CE65+RANK(DO68,DO67:DO70,1),)</f>
        <v>2</v>
      </c>
      <c r="DQ68" s="14"/>
      <c r="DR68" s="49">
        <f t="shared" si="731"/>
        <v>0</v>
      </c>
      <c r="DS68" s="49">
        <f t="shared" si="732"/>
        <v>0</v>
      </c>
      <c r="DT68" s="49">
        <f t="shared" si="733"/>
        <v>0</v>
      </c>
      <c r="DU68" s="49">
        <f t="shared" si="734"/>
        <v>0</v>
      </c>
      <c r="DV68" s="49">
        <f t="shared" si="735"/>
        <v>0</v>
      </c>
      <c r="DW68" s="49" t="str">
        <f t="shared" si="736"/>
        <v>H</v>
      </c>
      <c r="DX68" s="49">
        <f>IF(DR68&gt;0,RANK(DV68,DV67:DV70)+CE65+CY65,)</f>
        <v>0</v>
      </c>
      <c r="DY68" s="49">
        <f>IF(AND(DR68&gt;0,COUNTIF(DX67:DX70,DX68)&gt;1),SUMIFS($AG$4:$AG$108,$AD$4:$AD$108,$BR68,$K$4:$K$108,3)+SUMIFS($AI$4:$AI$108,$AF$4:$AF$108,$BR68,$K$4:$K$108,3)-SUMIFS($AI$4:$AI$108,$AD$4:$AD$108,$BR68,$K$4:$K$108,3)-SUMIFS($AG$4:$AG$108,$AF$4:$AF$108,$BR68,$K$4:$K$108,3),)</f>
        <v>0</v>
      </c>
      <c r="DZ68" s="49">
        <f>IF(AND(DR68&gt;0,COUNTIF(DX67:DX70,DX68)&gt;1),DX68+RANK(DY68,DY67:DY70)-1,DX68)</f>
        <v>0</v>
      </c>
      <c r="EA68" s="49">
        <f>IF(AND(DR68&gt;0,COUNTIF(DZ67:DZ70,DZ68)&gt;1),SUMIFS($AG$4:$AG$108,$AD$4:$AD$108,$BR68,$K$4:$K$108,3)+SUMIFS($AI$4:$AI$108,$AF$4:$AF$108,$BR68,$K$4:$K$108,3),)</f>
        <v>0</v>
      </c>
      <c r="EB68" s="49">
        <f>IF(AND(DR68&gt;0,COUNTIF(DZ67:DZ70,DZ68)&gt;1),DZ68+RANK(EA68,EA67:EA70)-1,DZ68)</f>
        <v>0</v>
      </c>
      <c r="EC68" s="49" t="str">
        <f t="shared" si="737"/>
        <v/>
      </c>
      <c r="ED68" s="49" t="str">
        <f>IF(OR(EC68="",COUNTIF(EC67:EC70,EC68)=1),"",$BX68)</f>
        <v/>
      </c>
      <c r="EE68" s="49" t="str">
        <f>IF(EC68="","",IF(COUNTIF(EC67:EC70,EC68)=1,EC68,EC68+RANK(ED68,ED67:ED70,0)-1))</f>
        <v/>
      </c>
      <c r="EF68" s="49" t="str">
        <f>IF(OR(EE68="",COUNTIF(EE67:EE70,EE68)=1),"",$BV68)</f>
        <v/>
      </c>
      <c r="EG68" s="49" t="str">
        <f>IF(EC68="","",IF(COUNTIF(EE67:EE70,EE68)=1,EE68,EE68+RANK(EF68,EF67:EF70,0)-1))</f>
        <v/>
      </c>
      <c r="EH68" s="49" t="str">
        <f>IF(OR(EG68="",COUNTIF(EG67:EG70,EG68)=1),"",$BS68)</f>
        <v/>
      </c>
      <c r="EI68" s="49" t="str">
        <f>IF(EC68="","",IF(COUNTIF(EG67:EG70,EG68)=1,EG68,EG68+RANK(EH68,EH67:EH70,0)-1))</f>
        <v/>
      </c>
      <c r="EJ68" s="49">
        <f>IF(DR68&gt;0,CE65+CY65+RANK(EI68,EI67:EI70,1),)</f>
        <v>0</v>
      </c>
      <c r="EK68" s="14"/>
      <c r="EL68" s="49">
        <f t="shared" si="738"/>
        <v>0</v>
      </c>
      <c r="EM68" s="49">
        <f t="shared" si="739"/>
        <v>0</v>
      </c>
      <c r="EN68" s="49">
        <f t="shared" si="740"/>
        <v>0</v>
      </c>
      <c r="EO68" s="49">
        <f t="shared" si="741"/>
        <v>0</v>
      </c>
      <c r="EP68" s="49">
        <f t="shared" si="742"/>
        <v>0</v>
      </c>
      <c r="EQ68" s="49" t="str">
        <f t="shared" si="743"/>
        <v>H</v>
      </c>
      <c r="ER68" s="49">
        <f>IF(EL68&gt;0,RANK(EP68,EP67:EP70)+CE65+CY65+DS65,)</f>
        <v>0</v>
      </c>
      <c r="ES68" s="49">
        <f>IF(AND(EL68&gt;0,COUNTIF(ER67:ER70,ER68)&gt;1),SUMIFS($AG$4:$AG$108,$AD$4:$AD$108,$BR68,$K$4:$K$108,4)+SUMIFS($AI$4:$AI$108,$AF$4:$AF$108,$BR68,$K$4:$K$108,4)-SUMIFS($AI$4:$AI$108,$AD$4:$AD$108,$BR68,$K$4:$K$108,4)-SUMIFS($AG$4:$AG$108,$AF$4:$AF$108,$BR68,$K$4:$K$108,4),)</f>
        <v>0</v>
      </c>
      <c r="ET68" s="49">
        <f>IF(AND(EL68&gt;0,COUNTIF(ER67:ER70,ER68)&gt;1),ER68+RANK(ES68,ES67:ES70)-1,ER68)</f>
        <v>0</v>
      </c>
      <c r="EU68" s="49">
        <f t="shared" si="744"/>
        <v>0</v>
      </c>
      <c r="EV68" s="49">
        <f>IF(AND(EL68&gt;0,COUNTIF(ET67:ET70,ET68)&gt;1),ET68+RANK(EU68,EU67:EU70)-1,ET68)</f>
        <v>0</v>
      </c>
      <c r="EW68" s="49" t="str">
        <f t="shared" si="745"/>
        <v/>
      </c>
      <c r="EX68" s="49" t="str">
        <f>IF(OR(EW68="",COUNTIF(EW67:EW70,EW68)=1),"",$BX68)</f>
        <v/>
      </c>
      <c r="EY68" s="49" t="str">
        <f>IF(EW68="","",IF(COUNTIF(EW67:EW70,EW68)=1,EW68,EW68+RANK(EX68,EX67:EX70,0)-1))</f>
        <v/>
      </c>
      <c r="EZ68" s="49" t="str">
        <f>IF(OR(EY68="",COUNTIF(EY67:EY70,EY68)=1),"",$BV68)</f>
        <v/>
      </c>
      <c r="FA68" s="49" t="str">
        <f>IF(EW68="","",IF(COUNTIF(EY67:EY70,EY68)=1,EY68,EY68+RANK(EZ68,EZ67:EZ70,0)-1))</f>
        <v/>
      </c>
      <c r="FB68" s="49" t="str">
        <f>IF(OR(FA68="",COUNTIF(FA67:FA70,FA68)=1),"",$BS68)</f>
        <v/>
      </c>
      <c r="FC68" s="49" t="str">
        <f>IF(EW68="","",IF(COUNTIF(FA67:FA70,FA68)=1,FA68,FA68+RANK(FB68,FB67:FB70,0)-1))</f>
        <v/>
      </c>
      <c r="FD68" s="49">
        <f>IF(EL68&gt;0,CE65+CY65+DS65+RANK(FC68,FC67:FC70,1),)</f>
        <v>0</v>
      </c>
      <c r="FE68" s="14"/>
      <c r="FF68" s="49">
        <f>IFERROR(VLOOKUP(FH68,CD66:CV70,19,FALSE),IFERROR(VLOOKUP(FH68,CX66:DP70,19,FALSE),IFERROR(VLOOKUP(FH68,DR66:EJ70,19,FALSE),VLOOKUP(FH68,EL66:FD70,19,FALSE))))</f>
        <v>2</v>
      </c>
      <c r="FG68" s="49">
        <f>RANK(FF68,FF67:FF70,1)+COUNTIF(FF67:FF68,FF68)-1</f>
        <v>2</v>
      </c>
      <c r="FH68" s="14" t="str">
        <f t="shared" si="746"/>
        <v>Kap Verde</v>
      </c>
      <c r="FI68" s="42"/>
      <c r="FJ68" s="42"/>
      <c r="FK68" s="42"/>
      <c r="FL68" s="42"/>
      <c r="FM68" s="42"/>
      <c r="FN68" s="42"/>
      <c r="FO68" s="42"/>
      <c r="FP68" s="42"/>
      <c r="FQ68" s="42"/>
      <c r="FR68" s="42"/>
      <c r="FS68" s="42"/>
      <c r="FT68" s="42"/>
      <c r="FU68" s="42"/>
      <c r="FV68" s="42"/>
      <c r="FW68" s="42"/>
      <c r="FX68" s="44">
        <v>66</v>
      </c>
      <c r="FY68" s="44" t="str">
        <f t="shared" si="79"/>
        <v>EJBDHGLI</v>
      </c>
      <c r="FZ68" s="44" t="s">
        <v>148</v>
      </c>
      <c r="GA68" s="44" t="s">
        <v>159</v>
      </c>
      <c r="GB68" s="44" t="s">
        <v>146</v>
      </c>
      <c r="GC68" s="44" t="s">
        <v>147</v>
      </c>
      <c r="GD68" s="44" t="s">
        <v>160</v>
      </c>
      <c r="GE68" s="44" t="s">
        <v>149</v>
      </c>
      <c r="GF68" s="44" t="s">
        <v>152</v>
      </c>
      <c r="GG68" s="44" t="s">
        <v>150</v>
      </c>
      <c r="GH68" s="100" t="str">
        <f t="shared" ref="GH68:GO68" si="749">VLOOKUP(FZ68,$FK$3:$FL$15,2,FALSE)</f>
        <v>Elfenbenskusten</v>
      </c>
      <c r="GI68" s="100" t="str">
        <f t="shared" si="749"/>
        <v>Argentina</v>
      </c>
      <c r="GJ68" s="100" t="str">
        <f t="shared" si="749"/>
        <v>Bosnien-Herzigovina</v>
      </c>
      <c r="GK68" s="100" t="str">
        <f t="shared" si="749"/>
        <v>USA</v>
      </c>
      <c r="GL68" s="100" t="str">
        <f t="shared" si="749"/>
        <v>Uruguay</v>
      </c>
      <c r="GM68" s="100" t="str">
        <f t="shared" si="749"/>
        <v>Iran</v>
      </c>
      <c r="GN68" s="100" t="str">
        <f t="shared" si="749"/>
        <v>England</v>
      </c>
      <c r="GO68" s="100" t="str">
        <f t="shared" si="749"/>
        <v>Senegal</v>
      </c>
      <c r="GP68" s="42" t="str">
        <f t="shared" si="81"/>
        <v/>
      </c>
      <c r="GQ68" s="42"/>
      <c r="GR68" s="42"/>
      <c r="GS68" s="42"/>
      <c r="GT68" s="42"/>
      <c r="GU68" s="42"/>
      <c r="GV68" s="44"/>
      <c r="GW68" s="42"/>
      <c r="GX68" s="85">
        <v>65</v>
      </c>
      <c r="GY68" s="42"/>
      <c r="GZ68" s="96"/>
      <c r="HA68" s="85"/>
      <c r="HB68" s="42"/>
      <c r="HC68" s="42"/>
      <c r="HD68" s="42"/>
      <c r="HE68" s="42"/>
    </row>
    <row r="69" spans="1:213" ht="14.25" customHeight="1" x14ac:dyDescent="0.35">
      <c r="A69" s="42"/>
      <c r="B69" s="85">
        <v>38</v>
      </c>
      <c r="C69" s="86">
        <v>46194</v>
      </c>
      <c r="D69" s="87" t="s">
        <v>196</v>
      </c>
      <c r="E69" s="88" t="s">
        <v>157</v>
      </c>
      <c r="F69" s="89" t="s">
        <v>198</v>
      </c>
      <c r="G69" s="90">
        <v>2</v>
      </c>
      <c r="H69" s="85" t="s">
        <v>157</v>
      </c>
      <c r="I69" s="90">
        <v>2</v>
      </c>
      <c r="J69" s="85" t="str">
        <f t="shared" si="666"/>
        <v>X</v>
      </c>
      <c r="K69" s="49" t="str">
        <f t="shared" si="667"/>
        <v>-</v>
      </c>
      <c r="L69" s="44">
        <v>3</v>
      </c>
      <c r="M69" s="108" t="str">
        <f>VLOOKUP(L69,FG67:FH70,2,FALSE)</f>
        <v>Uruguay</v>
      </c>
      <c r="N69" s="109">
        <f t="shared" si="668"/>
        <v>1</v>
      </c>
      <c r="O69" s="109">
        <f t="shared" si="669"/>
        <v>0</v>
      </c>
      <c r="P69" s="109">
        <f t="shared" si="670"/>
        <v>2</v>
      </c>
      <c r="Q69" s="109">
        <f t="shared" si="671"/>
        <v>2</v>
      </c>
      <c r="R69" s="109">
        <f t="shared" si="672"/>
        <v>6</v>
      </c>
      <c r="S69" s="109">
        <f t="shared" si="673"/>
        <v>-4</v>
      </c>
      <c r="T69" s="110">
        <f t="shared" si="674"/>
        <v>3</v>
      </c>
      <c r="U69" s="42"/>
      <c r="V69" s="43"/>
      <c r="W69" s="44"/>
      <c r="X69" s="44"/>
      <c r="Y69" s="44"/>
      <c r="Z69" s="47"/>
      <c r="AA69" s="48"/>
      <c r="AB69" s="42"/>
      <c r="AC69" s="98">
        <f t="shared" ref="AC69:AF69" si="750">C69</f>
        <v>46194</v>
      </c>
      <c r="AD69" s="98" t="str">
        <f t="shared" si="750"/>
        <v>Spanien</v>
      </c>
      <c r="AE69" s="98" t="str">
        <f t="shared" si="750"/>
        <v>-</v>
      </c>
      <c r="AF69" s="98" t="str">
        <f t="shared" si="750"/>
        <v>Saudiarabien</v>
      </c>
      <c r="AG69" s="90">
        <f t="shared" si="676"/>
        <v>2</v>
      </c>
      <c r="AH69" s="85" t="str">
        <f t="shared" si="677"/>
        <v>-</v>
      </c>
      <c r="AI69" s="90">
        <f t="shared" si="678"/>
        <v>2</v>
      </c>
      <c r="AJ69" s="85" t="str">
        <f t="shared" si="679"/>
        <v>X</v>
      </c>
      <c r="AK69" s="91"/>
      <c r="AL69" s="49">
        <f t="shared" si="680"/>
        <v>0</v>
      </c>
      <c r="AM69" s="49">
        <f t="shared" si="681"/>
        <v>0</v>
      </c>
      <c r="AN69" s="49">
        <f t="shared" si="682"/>
        <v>1</v>
      </c>
      <c r="AO69" s="49">
        <f t="shared" si="683"/>
        <v>1</v>
      </c>
      <c r="AP69" s="49">
        <f t="shared" si="684"/>
        <v>0</v>
      </c>
      <c r="AQ69" s="49">
        <f t="shared" si="685"/>
        <v>0</v>
      </c>
      <c r="AR69" s="49">
        <f t="shared" si="686"/>
        <v>0</v>
      </c>
      <c r="AS69" s="49">
        <f t="shared" si="687"/>
        <v>0</v>
      </c>
      <c r="AT69" s="49">
        <f t="shared" si="688"/>
        <v>0</v>
      </c>
      <c r="AU69" s="49">
        <f t="shared" si="689"/>
        <v>0</v>
      </c>
      <c r="AV69" s="49">
        <f t="shared" si="690"/>
        <v>0</v>
      </c>
      <c r="AW69" s="49">
        <f t="shared" si="691"/>
        <v>0</v>
      </c>
      <c r="AX69" s="49">
        <f t="shared" si="692"/>
        <v>0</v>
      </c>
      <c r="AY69" s="49">
        <f t="shared" si="693"/>
        <v>0</v>
      </c>
      <c r="AZ69" s="49">
        <f t="shared" si="694"/>
        <v>0</v>
      </c>
      <c r="BA69" s="49">
        <f t="shared" si="695"/>
        <v>0</v>
      </c>
      <c r="BB69" s="49">
        <f t="shared" si="696"/>
        <v>0</v>
      </c>
      <c r="BC69" s="49">
        <f t="shared" si="697"/>
        <v>0</v>
      </c>
      <c r="BD69" s="49">
        <f t="shared" si="698"/>
        <v>0</v>
      </c>
      <c r="BE69" s="49">
        <f t="shared" si="699"/>
        <v>0</v>
      </c>
      <c r="BF69" s="49">
        <f t="shared" si="700"/>
        <v>0</v>
      </c>
      <c r="BG69" s="49">
        <f t="shared" si="701"/>
        <v>0</v>
      </c>
      <c r="BH69" s="49">
        <f t="shared" si="702"/>
        <v>0</v>
      </c>
      <c r="BI69" s="49">
        <f t="shared" si="703"/>
        <v>0</v>
      </c>
      <c r="BJ69" s="49">
        <f t="shared" si="704"/>
        <v>0</v>
      </c>
      <c r="BK69" s="49">
        <f t="shared" si="705"/>
        <v>0</v>
      </c>
      <c r="BL69" s="49">
        <f t="shared" si="706"/>
        <v>0</v>
      </c>
      <c r="BM69" s="49">
        <f t="shared" si="707"/>
        <v>0</v>
      </c>
      <c r="BN69" s="49">
        <f t="shared" si="708"/>
        <v>0</v>
      </c>
      <c r="BO69" s="49">
        <f t="shared" si="709"/>
        <v>0</v>
      </c>
      <c r="BP69" s="14"/>
      <c r="BQ69" s="14"/>
      <c r="BR69" s="14" t="s">
        <v>198</v>
      </c>
      <c r="BS69" s="49">
        <f t="shared" si="710"/>
        <v>0</v>
      </c>
      <c r="BT69" s="49">
        <f t="shared" si="711"/>
        <v>1</v>
      </c>
      <c r="BU69" s="49">
        <f t="shared" si="712"/>
        <v>2</v>
      </c>
      <c r="BV69" s="49">
        <f t="shared" si="713"/>
        <v>2</v>
      </c>
      <c r="BW69" s="49">
        <f t="shared" si="714"/>
        <v>4</v>
      </c>
      <c r="BX69" s="49">
        <f t="shared" si="715"/>
        <v>-2</v>
      </c>
      <c r="BY69" s="49">
        <f t="shared" si="716"/>
        <v>1</v>
      </c>
      <c r="BZ69" s="49" t="s">
        <v>160</v>
      </c>
      <c r="CA69" s="99">
        <f>RANK(BY69,BY67:BY70)</f>
        <v>4</v>
      </c>
      <c r="CB69" s="49">
        <f>SUMPRODUCT((BY67:BY70=BY69)*(BX67:BX70&gt;BX69))</f>
        <v>0</v>
      </c>
      <c r="CC69" s="14"/>
      <c r="CD69" s="14">
        <f t="shared" si="717"/>
        <v>0</v>
      </c>
      <c r="CE69" s="49">
        <f t="shared" si="718"/>
        <v>0</v>
      </c>
      <c r="CF69" s="49">
        <f t="shared" si="719"/>
        <v>0</v>
      </c>
      <c r="CG69" s="49">
        <f t="shared" si="720"/>
        <v>0</v>
      </c>
      <c r="CH69" s="49">
        <f t="shared" si="721"/>
        <v>0</v>
      </c>
      <c r="CI69" s="49" t="str">
        <f t="shared" si="722"/>
        <v>H</v>
      </c>
      <c r="CJ69" s="49">
        <f>IF(CD69&gt;0,RANK(CH69,CH67:CH70),)</f>
        <v>0</v>
      </c>
      <c r="CK69" s="49">
        <f>IF(AND(CD69&gt;0,COUNTIF(CJ67:CJ70,CJ69)&gt;1),SUMIFS($AG$4:$AG$108,$AD$4:$AD$108,$BR69,$K$4:$K$108,1)+SUMIFS($AI$4:$AI$108,$AF$4:$AF$108,$BR69,$K$4:$K$108,1)-SUMIFS($AI$4:$AI$108,$AD$4:$AD$108,$BR69,$K$4:$K$108,1)-SUMIFS($AG$4:$AG$108,$AF$4:$AF$108,$BR69,$K$4:$K$108,1),)</f>
        <v>0</v>
      </c>
      <c r="CL69" s="49">
        <f>IF(AND(CD69&gt;0,COUNTIF(CJ67:CJ70,CJ69)&gt;1),CJ69+RANK(CK69,CK67:CK70)-1,CJ69)</f>
        <v>0</v>
      </c>
      <c r="CM69" s="49">
        <f>IF(AND(CD69&gt;0,COUNTIF(CL67:CL70,CL69)&gt;1),SUMIFS($AG$4:$AG$108,$AD$4:$AD$108,$BR69,$K$4:$K$108,1)+SUMIFS($AI$4:$AI$108,$AF$4:$AF$108,$BR69,$K$4:$K$108,1),)</f>
        <v>0</v>
      </c>
      <c r="CN69" s="49">
        <f>IF(AND(CD69&gt;0,COUNTIF(CL67:CL70,CL69)&gt;1),CL69+RANK(CM69,CM67:CM70)-1,CL69)</f>
        <v>0</v>
      </c>
      <c r="CO69" s="49" t="str">
        <f t="shared" si="723"/>
        <v/>
      </c>
      <c r="CP69" s="49" t="str">
        <f>IF(OR(CO69="",COUNTIF(CO67:CO70,CO69)=1),"",$BX69)</f>
        <v/>
      </c>
      <c r="CQ69" s="49" t="str">
        <f>IF(CO69="","",IF(COUNTIF(CO67:CO70,CO69)=1,CO69,CO69+RANK(CP69,CP67:CP70,0)-1))</f>
        <v/>
      </c>
      <c r="CR69" s="49" t="str">
        <f>IF(OR(CQ69="",COUNTIF(CQ67:CQ70,CQ69)=1),"",$BV69)</f>
        <v/>
      </c>
      <c r="CS69" s="49" t="str">
        <f>IF(CO69="","",IF(COUNTIF(CQ67:CQ70,CQ69)=1,CQ69,CQ69+RANK(CR69,CR67:CR70,0)-1))</f>
        <v/>
      </c>
      <c r="CT69" s="49" t="str">
        <f>IF(OR(CS69="",COUNTIF(CS67:CS70,CS69)=1),"",$BS69)</f>
        <v/>
      </c>
      <c r="CU69" s="49" t="str">
        <f>IF(CO69="","",IF(COUNTIF(CS67:CS70,CS69)=1,CS69,CS69+RANK(CT69,CT67:CT70,0)-1))</f>
        <v/>
      </c>
      <c r="CV69" s="49">
        <f>IF(CD69&gt;0,BK65+RANK(CU69,CU67:CU70,1),)</f>
        <v>0</v>
      </c>
      <c r="CW69" s="14"/>
      <c r="CX69" s="14">
        <f t="shared" si="724"/>
        <v>0</v>
      </c>
      <c r="CY69" s="49">
        <f t="shared" si="725"/>
        <v>0</v>
      </c>
      <c r="CZ69" s="49">
        <f t="shared" si="726"/>
        <v>0</v>
      </c>
      <c r="DA69" s="49">
        <f t="shared" si="727"/>
        <v>0</v>
      </c>
      <c r="DB69" s="49">
        <f t="shared" si="728"/>
        <v>0</v>
      </c>
      <c r="DC69" s="49" t="str">
        <f t="shared" si="729"/>
        <v>H</v>
      </c>
      <c r="DD69" s="49">
        <f>IF(CX69&gt;0,RANK(DB69,DB67:DB70)+CE65,)</f>
        <v>0</v>
      </c>
      <c r="DE69" s="49">
        <f>IF(AND(CX69&gt;0,COUNTIF(DD67:DD70,DD69)&gt;1),SUMIFS($AG$4:$AG$108,$AD$4:$AD$108,$BR69,$K$4:$K$108,2)+SUMIFS($AI$4:$AI$108,$AF$4:$AF108,$BR69,$K$4:$K$108,2)-SUMIFS($AI$4:$AI$108,$AD$4:$AD$108,$BR69,$K$4:$K$108,2)-SUMIFS($AG$4:$AG$108,$AF$4:$AF$108,$BR69,$K$4:$K$108,2),)</f>
        <v>0</v>
      </c>
      <c r="DF69" s="49">
        <f>IF(AND(CX69&gt;0,COUNTIF(DD67:DD70,DD69)&gt;1),DD69+RANK(DE69,DE67:DE70)-1,DD69)</f>
        <v>0</v>
      </c>
      <c r="DG69" s="49">
        <f>IF(AND(CX69&gt;0,COUNTIF(DF67:DF70,DF69)&gt;1),SUMIFS($AG$4:$AG$108,$AD$4:$AD$108,$BR69,$K$4:$K$108,2)+SUMIFS($AI$4:$AI$108,$AF$4:$AF$108,$BR69,$K$4:$K$108,2),)</f>
        <v>0</v>
      </c>
      <c r="DH69" s="49">
        <f>IF(AND(CX69&gt;0,COUNTIF(DF67:DF70,DF69)&gt;1),DF69+RANK(DG69,DG67:DG70)-1,DF69)</f>
        <v>0</v>
      </c>
      <c r="DI69" s="49" t="str">
        <f t="shared" si="730"/>
        <v/>
      </c>
      <c r="DJ69" s="49" t="str">
        <f>IF(OR(DI69="",COUNTIF(DI67:DI70,DI69)=1),"",$BX69)</f>
        <v/>
      </c>
      <c r="DK69" s="49" t="str">
        <f>IF(DI69="","",IF(COUNTIF(DI67:DI70,DI69)=1,DI69,DI69+RANK(DJ69,DJ67:DJ70,0)-1))</f>
        <v/>
      </c>
      <c r="DL69" s="49" t="str">
        <f>IF(OR(DK69="",COUNTIF(DK67:DK70,DK69)=1),"",$BV69)</f>
        <v/>
      </c>
      <c r="DM69" s="49" t="str">
        <f>IF(DI69="","",IF(COUNTIF(DK67:DK70,DK69)=1,DK69,DK69+RANK(DL69,DL67:DL70,0)-1))</f>
        <v/>
      </c>
      <c r="DN69" s="49" t="str">
        <f>IF(OR(DM69="",COUNTIF(DM67:DM70,DM69)=1),"",$BS69)</f>
        <v/>
      </c>
      <c r="DO69" s="49" t="str">
        <f>IF(DI69="","",IF(COUNTIF(DM67:DM70,DM69)=1,DM69,DM69+RANK(DN69,DN67:DN70,0)-1))</f>
        <v/>
      </c>
      <c r="DP69" s="49">
        <f>IF(CX69&gt;0,CE65+RANK(DO69,DO67:DO70,1),)</f>
        <v>0</v>
      </c>
      <c r="DQ69" s="14"/>
      <c r="DR69" s="49">
        <f t="shared" si="731"/>
        <v>0</v>
      </c>
      <c r="DS69" s="49">
        <f t="shared" si="732"/>
        <v>0</v>
      </c>
      <c r="DT69" s="49">
        <f t="shared" si="733"/>
        <v>0</v>
      </c>
      <c r="DU69" s="49">
        <f t="shared" si="734"/>
        <v>0</v>
      </c>
      <c r="DV69" s="49">
        <f t="shared" si="735"/>
        <v>0</v>
      </c>
      <c r="DW69" s="49" t="str">
        <f t="shared" si="736"/>
        <v>H</v>
      </c>
      <c r="DX69" s="49">
        <f>IF(DR69&gt;0,RANK(DV69,DV67:DV70)+CE65+CY65,)</f>
        <v>0</v>
      </c>
      <c r="DY69" s="49">
        <f>IF(AND(DR69&gt;0,COUNTIF(DX67:DX70,DX69)&gt;1),SUMIFS($AG$4:$AG$108,$AD$4:$AD$108,$BR69,$K$4:$K$108,3)+SUMIFS($AI$4:$AI$108,$AF$4:$AF$108,$BR69,$K$4:$K$108,3)-SUMIFS($AI$4:$AI$108,$AD$4:$AD$108,$BR69,$K$4:$K$108,3)-SUMIFS($AG$4:$AG$108,$AF$4:$AF$108,$BR69,$K$4:$K$108,3),)</f>
        <v>0</v>
      </c>
      <c r="DZ69" s="49">
        <f>IF(AND(DR69&gt;0,COUNTIF(DX67:DX70,DX69)&gt;1),DX69+RANK(DY69,DY67:DY70)-1,DX69)</f>
        <v>0</v>
      </c>
      <c r="EA69" s="49">
        <f>IF(AND(DR69&gt;0,COUNTIF(DZ67:DZ70,DZ69)&gt;1),SUMIFS($AG$4:$AG$108,$AD$4:$AD$108,$BR69,$K$4:$K$108,3)+SUMIFS($AI$4:$AI$108,$AF$4:$AF$108,$BR69,$K$4:$K$108,3),)</f>
        <v>0</v>
      </c>
      <c r="EB69" s="49">
        <f>IF(AND(DR69&gt;0,COUNTIF(DZ67:DZ70,DZ69)&gt;1),DZ69+RANK(EA69,EA67:EA70)-1,DZ69)</f>
        <v>0</v>
      </c>
      <c r="EC69" s="49" t="str">
        <f t="shared" si="737"/>
        <v/>
      </c>
      <c r="ED69" s="49" t="str">
        <f>IF(OR(EC69="",COUNTIF(EC67:EC70,EC69)=1),"",$BX69)</f>
        <v/>
      </c>
      <c r="EE69" s="49" t="str">
        <f>IF(EC69="","",IF(COUNTIF(EC67:EC70,EC69)=1,EC69,EC69+RANK(ED69,ED67:ED70,0)-1))</f>
        <v/>
      </c>
      <c r="EF69" s="49" t="str">
        <f>IF(OR(EE69="",COUNTIF(EE67:EE70,EE69)=1),"",$BV69)</f>
        <v/>
      </c>
      <c r="EG69" s="49" t="str">
        <f>IF(EC69="","",IF(COUNTIF(EE67:EE70,EE69)=1,EE69,EE69+RANK(EF69,EF67:EF70,0)-1))</f>
        <v/>
      </c>
      <c r="EH69" s="49" t="str">
        <f>IF(OR(EG69="",COUNTIF(EG67:EG70,EG69)=1),"",$BS69)</f>
        <v/>
      </c>
      <c r="EI69" s="49" t="str">
        <f>IF(EC69="","",IF(COUNTIF(EG67:EG70,EG69)=1,EG69,EG69+RANK(EH69,EH67:EH70,0)-1))</f>
        <v/>
      </c>
      <c r="EJ69" s="49">
        <f>IF(DR69&gt;0,CE65+CY65+RANK(EI69,EI67:EI70,1),)</f>
        <v>0</v>
      </c>
      <c r="EK69" s="14"/>
      <c r="EL69" s="49" t="str">
        <f t="shared" si="738"/>
        <v>Saudiarabien</v>
      </c>
      <c r="EM69" s="49">
        <f t="shared" si="739"/>
        <v>0</v>
      </c>
      <c r="EN69" s="49">
        <f t="shared" si="740"/>
        <v>0</v>
      </c>
      <c r="EO69" s="49">
        <f t="shared" si="741"/>
        <v>0</v>
      </c>
      <c r="EP69" s="49">
        <f t="shared" si="742"/>
        <v>0</v>
      </c>
      <c r="EQ69" s="49" t="str">
        <f t="shared" si="743"/>
        <v>H</v>
      </c>
      <c r="ER69" s="49">
        <f>IF(EL69&gt;0,RANK(EP69,EP67:EP70)+CE65+CY65+DS65,)</f>
        <v>4</v>
      </c>
      <c r="ES69" s="49">
        <f>IF(AND(EL69&gt;0,COUNTIF(ER67:ER70,ER69)&gt;1),SUMIFS($AG$4:$AG$108,$AD$4:$AD$108,$BR69,$K$4:$K$108,4)+SUMIFS($AI$4:$AI$108,$AF$4:$AF$108,$BR69,$K$4:$K$108,4)-SUMIFS($AI$4:$AI$108,$AD$4:$AD$108,$BR69,$K$4:$K$108,4)-SUMIFS($AG$4:$AG$108,$AF$4:$AF$108,$BR69,$K$4:$K$108,4),)</f>
        <v>0</v>
      </c>
      <c r="ET69" s="49">
        <f>IF(AND(EL69&gt;0,COUNTIF(ER67:ER70,ER69)&gt;1),ER69+RANK(ES69,ES67:ES70)-1,ER69)</f>
        <v>4</v>
      </c>
      <c r="EU69" s="49">
        <f t="shared" si="744"/>
        <v>0</v>
      </c>
      <c r="EV69" s="49">
        <f>IF(AND(EL69&gt;0,COUNTIF(ET67:ET70,ET69)&gt;1),ET69+RANK(EU69,EU67:EU70)-1,ET69)</f>
        <v>4</v>
      </c>
      <c r="EW69" s="49">
        <f t="shared" si="745"/>
        <v>4</v>
      </c>
      <c r="EX69" s="49" t="str">
        <f>IF(OR(EW69="",COUNTIF(EW67:EW70,EW69)=1),"",$BX69)</f>
        <v/>
      </c>
      <c r="EY69" s="49">
        <f>IF(EW69="","",IF(COUNTIF(EW67:EW70,EW69)=1,EW69,EW69+RANK(EX69,EX67:EX70,0)-1))</f>
        <v>4</v>
      </c>
      <c r="EZ69" s="49" t="str">
        <f>IF(OR(EY69="",COUNTIF(EY67:EY70,EY69)=1),"",$BV69)</f>
        <v/>
      </c>
      <c r="FA69" s="49">
        <f>IF(EW69="","",IF(COUNTIF(EY67:EY70,EY69)=1,EY69,EY69+RANK(EZ69,EZ67:EZ70,0)-1))</f>
        <v>4</v>
      </c>
      <c r="FB69" s="49" t="str">
        <f>IF(OR(FA69="",COUNTIF(FA67:FA70,FA69)=1),"",$BS69)</f>
        <v/>
      </c>
      <c r="FC69" s="49">
        <f>IF(EW69="","",IF(COUNTIF(FA67:FA70,FA69)=1,FA69,FA69+RANK(FB69,FB67:FB70,0)-1))</f>
        <v>4</v>
      </c>
      <c r="FD69" s="49">
        <f>IF(EL69&gt;0,CE65+CY65+DS65+RANK(FC69,FC67:FC70,1),)</f>
        <v>4</v>
      </c>
      <c r="FE69" s="14"/>
      <c r="FF69" s="49">
        <f>IFERROR(VLOOKUP(FH69,CD66:CV70,19,FALSE),IFERROR(VLOOKUP(FH69,CX66:DP70,19,FALSE),IFERROR(VLOOKUP(FH69,DR66:EJ70,19,FALSE),VLOOKUP(FH69,EL66:FD70,19,FALSE))))</f>
        <v>4</v>
      </c>
      <c r="FG69" s="49">
        <f>RANK(FF69,FF67:FF70,1)+COUNTIF(FF67:FF69,FF69)-1</f>
        <v>4</v>
      </c>
      <c r="FH69" s="14" t="str">
        <f t="shared" si="746"/>
        <v>Saudiarabien</v>
      </c>
      <c r="FI69" s="42"/>
      <c r="FJ69" s="42"/>
      <c r="FK69" s="42"/>
      <c r="FL69" s="42"/>
      <c r="FM69" s="42"/>
      <c r="FN69" s="42"/>
      <c r="FO69" s="42"/>
      <c r="FP69" s="42"/>
      <c r="FQ69" s="42"/>
      <c r="FR69" s="42"/>
      <c r="FS69" s="42"/>
      <c r="FT69" s="42"/>
      <c r="FU69" s="42"/>
      <c r="FV69" s="42"/>
      <c r="FW69" s="42"/>
      <c r="FX69" s="44">
        <v>67</v>
      </c>
      <c r="FY69" s="44" t="str">
        <f t="shared" si="79"/>
        <v>EJBDHGIK</v>
      </c>
      <c r="FZ69" s="44" t="s">
        <v>148</v>
      </c>
      <c r="GA69" s="44" t="s">
        <v>159</v>
      </c>
      <c r="GB69" s="44" t="s">
        <v>146</v>
      </c>
      <c r="GC69" s="44" t="s">
        <v>147</v>
      </c>
      <c r="GD69" s="44" t="s">
        <v>160</v>
      </c>
      <c r="GE69" s="44" t="s">
        <v>149</v>
      </c>
      <c r="GF69" s="44" t="s">
        <v>150</v>
      </c>
      <c r="GG69" s="44" t="s">
        <v>151</v>
      </c>
      <c r="GH69" s="100" t="str">
        <f t="shared" ref="GH69:GO69" si="751">VLOOKUP(FZ69,$FK$3:$FL$15,2,FALSE)</f>
        <v>Elfenbenskusten</v>
      </c>
      <c r="GI69" s="100" t="str">
        <f t="shared" si="751"/>
        <v>Argentina</v>
      </c>
      <c r="GJ69" s="100" t="str">
        <f t="shared" si="751"/>
        <v>Bosnien-Herzigovina</v>
      </c>
      <c r="GK69" s="100" t="str">
        <f t="shared" si="751"/>
        <v>USA</v>
      </c>
      <c r="GL69" s="100" t="str">
        <f t="shared" si="751"/>
        <v>Uruguay</v>
      </c>
      <c r="GM69" s="100" t="str">
        <f t="shared" si="751"/>
        <v>Iran</v>
      </c>
      <c r="GN69" s="100" t="str">
        <f t="shared" si="751"/>
        <v>Senegal</v>
      </c>
      <c r="GO69" s="100" t="str">
        <f t="shared" si="751"/>
        <v>Portugal</v>
      </c>
      <c r="GP69" s="42" t="str">
        <f t="shared" si="81"/>
        <v/>
      </c>
      <c r="GQ69" s="42"/>
      <c r="GR69" s="42"/>
      <c r="GS69" s="42"/>
      <c r="GT69" s="42"/>
      <c r="GU69" s="42"/>
      <c r="GV69" s="44"/>
      <c r="GW69" s="42"/>
      <c r="GX69" s="85">
        <v>66</v>
      </c>
      <c r="GY69" s="42"/>
      <c r="GZ69" s="96"/>
      <c r="HA69" s="85"/>
      <c r="HB69" s="42"/>
      <c r="HC69" s="42"/>
      <c r="HD69" s="42"/>
      <c r="HE69" s="42"/>
    </row>
    <row r="70" spans="1:213" ht="14.25" customHeight="1" x14ac:dyDescent="0.35">
      <c r="A70" s="42"/>
      <c r="B70" s="85">
        <v>37</v>
      </c>
      <c r="C70" s="86">
        <v>46195</v>
      </c>
      <c r="D70" s="87" t="s">
        <v>199</v>
      </c>
      <c r="E70" s="88" t="s">
        <v>157</v>
      </c>
      <c r="F70" s="89" t="s">
        <v>197</v>
      </c>
      <c r="G70" s="90">
        <v>1</v>
      </c>
      <c r="H70" s="85" t="s">
        <v>157</v>
      </c>
      <c r="I70" s="90">
        <v>3</v>
      </c>
      <c r="J70" s="85">
        <f t="shared" si="666"/>
        <v>2</v>
      </c>
      <c r="K70" s="49" t="str">
        <f t="shared" si="667"/>
        <v>-</v>
      </c>
      <c r="L70" s="44">
        <v>4</v>
      </c>
      <c r="M70" s="113" t="str">
        <f>VLOOKUP(L70,FG67:FH70,2,FALSE)</f>
        <v>Saudiarabien</v>
      </c>
      <c r="N70" s="114">
        <f t="shared" si="668"/>
        <v>0</v>
      </c>
      <c r="O70" s="114">
        <f t="shared" si="669"/>
        <v>1</v>
      </c>
      <c r="P70" s="114">
        <f t="shared" si="670"/>
        <v>2</v>
      </c>
      <c r="Q70" s="114">
        <f t="shared" si="671"/>
        <v>2</v>
      </c>
      <c r="R70" s="114">
        <f t="shared" si="672"/>
        <v>4</v>
      </c>
      <c r="S70" s="114">
        <f t="shared" si="673"/>
        <v>-2</v>
      </c>
      <c r="T70" s="106">
        <f t="shared" si="674"/>
        <v>1</v>
      </c>
      <c r="U70" s="42"/>
      <c r="V70" s="43"/>
      <c r="W70" s="44"/>
      <c r="X70" s="44"/>
      <c r="Y70" s="44"/>
      <c r="Z70" s="47"/>
      <c r="AA70" s="48"/>
      <c r="AB70" s="42"/>
      <c r="AC70" s="98">
        <f t="shared" ref="AC70:AF70" si="752">C70</f>
        <v>46195</v>
      </c>
      <c r="AD70" s="98" t="str">
        <f t="shared" si="752"/>
        <v>Uruguay</v>
      </c>
      <c r="AE70" s="98" t="str">
        <f t="shared" si="752"/>
        <v>-</v>
      </c>
      <c r="AF70" s="98" t="str">
        <f t="shared" si="752"/>
        <v>Kap Verde</v>
      </c>
      <c r="AG70" s="90">
        <f t="shared" si="676"/>
        <v>1</v>
      </c>
      <c r="AH70" s="85" t="str">
        <f t="shared" si="677"/>
        <v>-</v>
      </c>
      <c r="AI70" s="90">
        <f t="shared" si="678"/>
        <v>3</v>
      </c>
      <c r="AJ70" s="85">
        <f t="shared" si="679"/>
        <v>2</v>
      </c>
      <c r="AK70" s="91"/>
      <c r="AL70" s="49">
        <f t="shared" si="680"/>
        <v>0</v>
      </c>
      <c r="AM70" s="49">
        <f t="shared" si="681"/>
        <v>1</v>
      </c>
      <c r="AN70" s="49">
        <f t="shared" si="682"/>
        <v>0</v>
      </c>
      <c r="AO70" s="49">
        <f t="shared" si="683"/>
        <v>0</v>
      </c>
      <c r="AP70" s="49">
        <f t="shared" si="684"/>
        <v>1</v>
      </c>
      <c r="AQ70" s="49">
        <f t="shared" si="685"/>
        <v>0</v>
      </c>
      <c r="AR70" s="49">
        <f t="shared" si="686"/>
        <v>0</v>
      </c>
      <c r="AS70" s="49">
        <f t="shared" si="687"/>
        <v>0</v>
      </c>
      <c r="AT70" s="49">
        <f t="shared" si="688"/>
        <v>0</v>
      </c>
      <c r="AU70" s="49">
        <f t="shared" si="689"/>
        <v>0</v>
      </c>
      <c r="AV70" s="49">
        <f t="shared" si="690"/>
        <v>0</v>
      </c>
      <c r="AW70" s="49">
        <f t="shared" si="691"/>
        <v>0</v>
      </c>
      <c r="AX70" s="49">
        <f t="shared" si="692"/>
        <v>0</v>
      </c>
      <c r="AY70" s="49">
        <f t="shared" si="693"/>
        <v>0</v>
      </c>
      <c r="AZ70" s="49">
        <f t="shared" si="694"/>
        <v>0</v>
      </c>
      <c r="BA70" s="49">
        <f t="shared" si="695"/>
        <v>0</v>
      </c>
      <c r="BB70" s="49">
        <f t="shared" si="696"/>
        <v>0</v>
      </c>
      <c r="BC70" s="49">
        <f t="shared" si="697"/>
        <v>0</v>
      </c>
      <c r="BD70" s="49">
        <f t="shared" si="698"/>
        <v>0</v>
      </c>
      <c r="BE70" s="49">
        <f t="shared" si="699"/>
        <v>0</v>
      </c>
      <c r="BF70" s="49">
        <f t="shared" si="700"/>
        <v>0</v>
      </c>
      <c r="BG70" s="49">
        <f t="shared" si="701"/>
        <v>0</v>
      </c>
      <c r="BH70" s="49">
        <f t="shared" si="702"/>
        <v>0</v>
      </c>
      <c r="BI70" s="49">
        <f t="shared" si="703"/>
        <v>0</v>
      </c>
      <c r="BJ70" s="49">
        <f t="shared" si="704"/>
        <v>0</v>
      </c>
      <c r="BK70" s="49">
        <f t="shared" si="705"/>
        <v>0</v>
      </c>
      <c r="BL70" s="49">
        <f t="shared" si="706"/>
        <v>0</v>
      </c>
      <c r="BM70" s="49">
        <f t="shared" si="707"/>
        <v>0</v>
      </c>
      <c r="BN70" s="49">
        <f t="shared" si="708"/>
        <v>0</v>
      </c>
      <c r="BO70" s="49">
        <f t="shared" si="709"/>
        <v>0</v>
      </c>
      <c r="BP70" s="14"/>
      <c r="BQ70" s="14"/>
      <c r="BR70" s="115" t="s">
        <v>199</v>
      </c>
      <c r="BS70" s="49">
        <f t="shared" si="710"/>
        <v>1</v>
      </c>
      <c r="BT70" s="49">
        <f t="shared" si="711"/>
        <v>0</v>
      </c>
      <c r="BU70" s="49">
        <f t="shared" si="712"/>
        <v>2</v>
      </c>
      <c r="BV70" s="49">
        <f t="shared" si="713"/>
        <v>2</v>
      </c>
      <c r="BW70" s="49">
        <f t="shared" si="714"/>
        <v>6</v>
      </c>
      <c r="BX70" s="49">
        <f t="shared" si="715"/>
        <v>-4</v>
      </c>
      <c r="BY70" s="49">
        <f t="shared" si="716"/>
        <v>3</v>
      </c>
      <c r="BZ70" s="116" t="s">
        <v>160</v>
      </c>
      <c r="CA70" s="99">
        <f>RANK(BY70,BY67:BY70)</f>
        <v>3</v>
      </c>
      <c r="CB70" s="49">
        <f>SUMPRODUCT((BY67:BY70=BY70)*(BX67:BX70&gt;BX70))</f>
        <v>0</v>
      </c>
      <c r="CC70" s="14"/>
      <c r="CD70" s="115">
        <f t="shared" si="717"/>
        <v>0</v>
      </c>
      <c r="CE70" s="49">
        <f t="shared" si="718"/>
        <v>0</v>
      </c>
      <c r="CF70" s="49">
        <f t="shared" si="719"/>
        <v>0</v>
      </c>
      <c r="CG70" s="49">
        <f t="shared" si="720"/>
        <v>0</v>
      </c>
      <c r="CH70" s="49">
        <f t="shared" si="721"/>
        <v>0</v>
      </c>
      <c r="CI70" s="49" t="str">
        <f t="shared" si="722"/>
        <v>H</v>
      </c>
      <c r="CJ70" s="49">
        <f>IF(CD70&gt;0,RANK(CH70,CH67:CH70),)</f>
        <v>0</v>
      </c>
      <c r="CK70" s="49">
        <f>IF(AND(CD70&gt;0,COUNTIF(CJ67:CJ70,CJ70)&gt;1),SUMIFS($AG$4:$AG$108,$AD$4:$AD$108,$BR70,$K$4:$K$108,1)+SUMIFS($AI$4:$AI$108,$AF$4:$AF$108,$BR70,$K$4:$K$108,1)-SUMIFS($AI$4:$AI$108,$AD$4:$AD$108,$BR70,$K$4:$K$108,1)-SUMIFS($AG$4:$AG$108,$AF$4:$AF$108,$BR70,$K$4:$K$108,1),)</f>
        <v>0</v>
      </c>
      <c r="CL70" s="49">
        <f>IF(AND(CD70&gt;0,COUNTIF(CJ67:CJ70,CJ70)&gt;1),CJ70+RANK(CK70,CK67:CK70)-1,CJ70)</f>
        <v>0</v>
      </c>
      <c r="CM70" s="49">
        <f>IF(AND(CD70&gt;0,COUNTIF(CL67:CL70,CL70)&gt;1),SUMIFS($AG$4:$AG$108,$AD$4:$AD$108,$BR70,$K$4:$K$108,1)+SUMIFS($AI$4:$AI$108,$AF$4:$AF$108,$BR70,$K$4:$K$108,1),)</f>
        <v>0</v>
      </c>
      <c r="CN70" s="49">
        <f>IF(AND(CD70&gt;0,COUNTIF(CL67:CL70,CL70)&gt;1),CL70+RANK(CM70,CM67:CM70)-1,CL70)</f>
        <v>0</v>
      </c>
      <c r="CO70" s="49" t="str">
        <f t="shared" si="723"/>
        <v/>
      </c>
      <c r="CP70" s="49" t="str">
        <f>IF(OR(CO70="",COUNTIF(CO67:CO70,CO70)=1),"",$BX70)</f>
        <v/>
      </c>
      <c r="CQ70" s="49" t="str">
        <f>IF(CO70="","",IF(COUNTIF(CO67:CO70,CO70)=1,CO70,CO70+RANK(CP70,CP67:CP70,0)-1))</f>
        <v/>
      </c>
      <c r="CR70" s="49" t="str">
        <f>IF(OR(CQ70="",COUNTIF(CQ67:CQ70,CQ70)=1),"",$BV70)</f>
        <v/>
      </c>
      <c r="CS70" s="49" t="str">
        <f>IF(CO70="","",IF(COUNTIF(CQ67:CQ70,CQ70)=1,CQ70,CQ70+RANK(CR70,CR67:CR70,0)-1))</f>
        <v/>
      </c>
      <c r="CT70" s="49" t="str">
        <f>IF(OR(CS70="",COUNTIF(CS67:CS70,CS70)=1),"",$BS70)</f>
        <v/>
      </c>
      <c r="CU70" s="49" t="str">
        <f>IF(CO70="","",IF(COUNTIF(CS67:CS70,CS70)=1,CS70,CS70+RANK(CT70,CT67:CT70,0)-1))</f>
        <v/>
      </c>
      <c r="CV70" s="49">
        <f>IF(CD70&gt;0,BK65+RANK(CU70,CU67:CU70,1),)</f>
        <v>0</v>
      </c>
      <c r="CW70" s="14"/>
      <c r="CX70" s="115">
        <f t="shared" si="724"/>
        <v>0</v>
      </c>
      <c r="CY70" s="49">
        <f t="shared" si="725"/>
        <v>0</v>
      </c>
      <c r="CZ70" s="49">
        <f t="shared" si="726"/>
        <v>0</v>
      </c>
      <c r="DA70" s="49">
        <f t="shared" si="727"/>
        <v>0</v>
      </c>
      <c r="DB70" s="49">
        <f t="shared" si="728"/>
        <v>0</v>
      </c>
      <c r="DC70" s="49" t="str">
        <f t="shared" si="729"/>
        <v>H</v>
      </c>
      <c r="DD70" s="49">
        <f>IF(CX70&gt;0,RANK(DB70,DB67:DB70)+CE65,)</f>
        <v>0</v>
      </c>
      <c r="DE70" s="49">
        <f>IF(AND(CX70&gt;0,COUNTIF(DD67:DD70,DD70)&gt;1),SUMIFS($AG$4:$AG$108,$AD$4:$AD$108,$BR70,$K$4:$K$108,2)+SUMIFS($AI$4:$AI$108,$AF$4:$AF108,$BR70,$K$4:$K$108,2)-SUMIFS($AI$4:$AI$108,$AD$4:$AD$108,$BR70,$K$4:$K$108,2)-SUMIFS($AG$4:$AG$108,$AF$4:$AF$108,$BR70,$K$4:$K$108,2),)</f>
        <v>0</v>
      </c>
      <c r="DF70" s="49">
        <f>IF(AND(CX70&gt;0,COUNTIF(DD67:DD70,DD70)&gt;1),DD70+RANK(DE70,DE67:DE70)-1,DD70)</f>
        <v>0</v>
      </c>
      <c r="DG70" s="49">
        <f>IF(AND(CX70&gt;0,COUNTIF(DF67:DF70,DF70)&gt;1),SUMIFS($AG$4:$AG$108,$AD$4:$AD$108,$BR70,$K$4:$K$108,2)+SUMIFS($AI$4:$AI$108,$AF$4:$AF$108,$BR70,$K$4:$K$108,2),)</f>
        <v>0</v>
      </c>
      <c r="DH70" s="49">
        <f>IF(AND(CX70&gt;0,COUNTIF(DF67:DF70,DF70)&gt;1),DF70+RANK(DG70,DG67:DG70)-1,DF70)</f>
        <v>0</v>
      </c>
      <c r="DI70" s="49" t="str">
        <f t="shared" si="730"/>
        <v/>
      </c>
      <c r="DJ70" s="49" t="str">
        <f>IF(OR(DI70="",COUNTIF(DI67:DI70,DI70)=1),"",$BX70)</f>
        <v/>
      </c>
      <c r="DK70" s="49" t="str">
        <f>IF(DI70="","",IF(COUNTIF(DI67:DI70,DI70)=1,DI70,DI70+RANK(DJ70,DJ67:DJ70,0)-1))</f>
        <v/>
      </c>
      <c r="DL70" s="49" t="str">
        <f>IF(OR(DK70="",COUNTIF(DK67:DK70,DK70)=1),"",$BV70)</f>
        <v/>
      </c>
      <c r="DM70" s="49" t="str">
        <f>IF(DI70="","",IF(COUNTIF(DK67:DK70,DK70)=1,DK70,DK70+RANK(DL70,DL67:DL70,0)-1))</f>
        <v/>
      </c>
      <c r="DN70" s="49" t="str">
        <f>IF(OR(DM70="",COUNTIF(DM67:DM70,DM70)=1),"",$BS70)</f>
        <v/>
      </c>
      <c r="DO70" s="49" t="str">
        <f>IF(DI70="","",IF(COUNTIF(DM67:DM70,DM70)=1,DM70,DM70+RANK(DN70,DN67:DN70,0)-1))</f>
        <v/>
      </c>
      <c r="DP70" s="49">
        <f>IF(CX70&gt;0,CE65+RANK(DO70,DO67:DO70,1),)</f>
        <v>0</v>
      </c>
      <c r="DQ70" s="14"/>
      <c r="DR70" s="116" t="str">
        <f t="shared" si="731"/>
        <v>Uruguay</v>
      </c>
      <c r="DS70" s="49">
        <f t="shared" si="732"/>
        <v>0</v>
      </c>
      <c r="DT70" s="49">
        <f t="shared" si="733"/>
        <v>0</v>
      </c>
      <c r="DU70" s="49">
        <f t="shared" si="734"/>
        <v>0</v>
      </c>
      <c r="DV70" s="49">
        <f t="shared" si="735"/>
        <v>0</v>
      </c>
      <c r="DW70" s="49" t="str">
        <f t="shared" si="736"/>
        <v>H</v>
      </c>
      <c r="DX70" s="49">
        <f>IF(DR70&gt;0,RANK(DV70,DV67:DV70)+CE65+CY65,)</f>
        <v>3</v>
      </c>
      <c r="DY70" s="49">
        <f>IF(AND(DR70&gt;0,COUNTIF(DX67:DX70,DX70)&gt;1),SUMIFS($AG$4:$AG$108,$AD$4:$AD$108,$BR70,$K$4:$K$108,3)+SUMIFS($AI$4:$AI$108,$AF$4:$AF$108,$BR70,$K$4:$K$108,3)-SUMIFS($AI$4:$AI$108,$AD$4:$AD$108,$BR70,$K$4:$K$108,3)-SUMIFS($AG$4:$AG$108,$AF$4:$AF$108,$BR70,$K$4:$K$108,3),)</f>
        <v>0</v>
      </c>
      <c r="DZ70" s="49">
        <f>IF(AND(DR70&gt;0,COUNTIF(DX67:DX70,DX70)&gt;1),DX70+RANK(DY70,DY67:DY70)-1,DX70)</f>
        <v>3</v>
      </c>
      <c r="EA70" s="49">
        <f>IF(AND(DR70&gt;0,COUNTIF(DZ67:DZ70,DZ70)&gt;1),SUMIFS($AG$4:$AG$108,$AD$4:$AD$108,$BR70,$K$4:$K$108,3)+SUMIFS($AI$4:$AI$108,$AF$4:$AF$108,$BR70,$K$4:$K$108,3),)</f>
        <v>0</v>
      </c>
      <c r="EB70" s="49">
        <f>IF(AND(DR70&gt;0,COUNTIF(DZ67:DZ70,DZ70)&gt;1),DZ70+RANK(EA70,EA67:EA70)-1,DZ70)</f>
        <v>3</v>
      </c>
      <c r="EC70" s="49">
        <f t="shared" si="737"/>
        <v>3</v>
      </c>
      <c r="ED70" s="49" t="str">
        <f>IF(OR(EC70="",COUNTIF(EC67:EC70,EC70)=1),"",$BX70)</f>
        <v/>
      </c>
      <c r="EE70" s="49">
        <f>IF(EC70="","",IF(COUNTIF(EC67:EC70,EC70)=1,EC70,EC70+RANK(ED70,ED67:ED70,0)-1))</f>
        <v>3</v>
      </c>
      <c r="EF70" s="49" t="str">
        <f>IF(OR(EE70="",COUNTIF(EE67:EE70,EE70)=1),"",$BV70)</f>
        <v/>
      </c>
      <c r="EG70" s="49">
        <f>IF(EC70="","",IF(COUNTIF(EE67:EE70,EE70)=1,EE70,EE70+RANK(EF70,EF67:EF70,0)-1))</f>
        <v>3</v>
      </c>
      <c r="EH70" s="49" t="str">
        <f>IF(OR(EG70="",COUNTIF(EG67:EG70,EG70)=1),"",$BS70)</f>
        <v/>
      </c>
      <c r="EI70" s="49">
        <f>IF(EC70="","",IF(COUNTIF(EG67:EG70,EG70)=1,EG70,EG70+RANK(EH70,EH67:EH70,0)-1))</f>
        <v>3</v>
      </c>
      <c r="EJ70" s="49">
        <f>IF(DR70&gt;0,CE65+CY65+RANK(EI70,EI67:EI70,1),)</f>
        <v>3</v>
      </c>
      <c r="EK70" s="14"/>
      <c r="EL70" s="49">
        <f t="shared" si="738"/>
        <v>0</v>
      </c>
      <c r="EM70" s="49">
        <f t="shared" si="739"/>
        <v>0</v>
      </c>
      <c r="EN70" s="49">
        <f t="shared" si="740"/>
        <v>0</v>
      </c>
      <c r="EO70" s="49">
        <f t="shared" si="741"/>
        <v>0</v>
      </c>
      <c r="EP70" s="49">
        <f t="shared" si="742"/>
        <v>0</v>
      </c>
      <c r="EQ70" s="49" t="str">
        <f t="shared" si="743"/>
        <v>H</v>
      </c>
      <c r="ER70" s="49">
        <f>IF(EL70&gt;0,RANK(EP70,EP67:EP70)+CE65+CY65+DS65,)</f>
        <v>0</v>
      </c>
      <c r="ES70" s="49">
        <f>IF(AND(EL70&gt;0,COUNTIF(ER67:ER70,ER70)&gt;1),SUMIFS($AG$4:$AG$108,$AD$4:$AD$108,$BR70,$K$4:$K$108,4)+SUMIFS($AI$4:$AI$108,$AF$4:$AF$108,$BR70,$K$4:$K$108,4)-SUMIFS($AI$4:$AI$108,$AD$4:$AD$108,$BR70,$K$4:$K$108,4)-SUMIFS($AG$4:$AG$108,$AF$4:$AF$108,$BR70,$K$4:$K$108,4),)</f>
        <v>0</v>
      </c>
      <c r="ET70" s="49">
        <f>IF(AND(EL70&gt;0,COUNTIF(ER67:ER70,ER70)&gt;1),ER70+RANK(ES70,ES67:ES70)-1,ER70)</f>
        <v>0</v>
      </c>
      <c r="EU70" s="49">
        <f t="shared" si="744"/>
        <v>0</v>
      </c>
      <c r="EV70" s="49">
        <f>IF(AND(EL70&gt;0,COUNTIF(ET67:ET70,ET70)&gt;1),ET70+RANK(EU70,EU67:EU70)-1,ET70)</f>
        <v>0</v>
      </c>
      <c r="EW70" s="49" t="str">
        <f t="shared" si="745"/>
        <v/>
      </c>
      <c r="EX70" s="49" t="str">
        <f>IF(OR(EW70="",COUNTIF(EW67:EW70,EW70)=1),"",$BX70)</f>
        <v/>
      </c>
      <c r="EY70" s="49" t="str">
        <f>IF(EW70="","",IF(COUNTIF(EW67:EW70,EW70)=1,EW70,EW70+RANK(EX70,EX67:EX70,0)-1))</f>
        <v/>
      </c>
      <c r="EZ70" s="49" t="str">
        <f>IF(OR(EY70="",COUNTIF(EY67:EY70,EY70)=1),"",$BV70)</f>
        <v/>
      </c>
      <c r="FA70" s="49" t="str">
        <f>IF(EW70="","",IF(COUNTIF(EY67:EY70,EY70)=1,EY70,EY70+RANK(EZ70,EZ67:EZ70,0)-1))</f>
        <v/>
      </c>
      <c r="FB70" s="49" t="str">
        <f>IF(OR(FA70="",COUNTIF(FA67:FA70,FA70)=1),"",$BS70)</f>
        <v/>
      </c>
      <c r="FC70" s="49" t="str">
        <f>IF(EW70="","",IF(COUNTIF(FA67:FA70,FA70)=1,FA70,FA70+RANK(FB70,FB67:FB70,0)-1))</f>
        <v/>
      </c>
      <c r="FD70" s="49">
        <f>IF(EL70&gt;0,CE65+CY65+DS65+RANK(FC70,FC67:FC70,1),)</f>
        <v>0</v>
      </c>
      <c r="FE70" s="14"/>
      <c r="FF70" s="49">
        <f>IFERROR(VLOOKUP(FH70,CD66:CV70,19,FALSE),IFERROR(VLOOKUP(FH70,CX66:DP70,19,FALSE),IFERROR(VLOOKUP(FH70,DR66:EJ70,19,FALSE),VLOOKUP(FH70,EL66:FD70,19,FALSE))))</f>
        <v>3</v>
      </c>
      <c r="FG70" s="49">
        <f>RANK(FF70,FF67:FF70,1)+COUNTIF(FF67:FF70,FF70)-1</f>
        <v>3</v>
      </c>
      <c r="FH70" s="14" t="str">
        <f t="shared" si="746"/>
        <v>Uruguay</v>
      </c>
      <c r="FI70" s="42"/>
      <c r="FJ70" s="42"/>
      <c r="FK70" s="42"/>
      <c r="FL70" s="42"/>
      <c r="FM70" s="42"/>
      <c r="FN70" s="42"/>
      <c r="FO70" s="42"/>
      <c r="FP70" s="42"/>
      <c r="FQ70" s="42"/>
      <c r="FR70" s="42"/>
      <c r="FS70" s="42"/>
      <c r="FT70" s="42"/>
      <c r="FU70" s="42"/>
      <c r="FV70" s="42"/>
      <c r="FW70" s="42"/>
      <c r="FX70" s="44">
        <v>68</v>
      </c>
      <c r="FY70" s="44" t="str">
        <f t="shared" si="79"/>
        <v>EJBDIFLK</v>
      </c>
      <c r="FZ70" s="44" t="s">
        <v>148</v>
      </c>
      <c r="GA70" s="44" t="s">
        <v>159</v>
      </c>
      <c r="GB70" s="44" t="s">
        <v>146</v>
      </c>
      <c r="GC70" s="44" t="s">
        <v>147</v>
      </c>
      <c r="GD70" s="44" t="s">
        <v>150</v>
      </c>
      <c r="GE70" s="44" t="s">
        <v>109</v>
      </c>
      <c r="GF70" s="44" t="s">
        <v>152</v>
      </c>
      <c r="GG70" s="44" t="s">
        <v>151</v>
      </c>
      <c r="GH70" s="100" t="str">
        <f t="shared" ref="GH70:GO70" si="753">VLOOKUP(FZ70,$FK$3:$FL$15,2,FALSE)</f>
        <v>Elfenbenskusten</v>
      </c>
      <c r="GI70" s="100" t="str">
        <f t="shared" si="753"/>
        <v>Argentina</v>
      </c>
      <c r="GJ70" s="100" t="str">
        <f t="shared" si="753"/>
        <v>Bosnien-Herzigovina</v>
      </c>
      <c r="GK70" s="100" t="str">
        <f t="shared" si="753"/>
        <v>USA</v>
      </c>
      <c r="GL70" s="100" t="str">
        <f t="shared" si="753"/>
        <v>Senegal</v>
      </c>
      <c r="GM70" s="100" t="str">
        <f t="shared" si="753"/>
        <v>Sverige</v>
      </c>
      <c r="GN70" s="100" t="str">
        <f t="shared" si="753"/>
        <v>England</v>
      </c>
      <c r="GO70" s="100" t="str">
        <f t="shared" si="753"/>
        <v>Portugal</v>
      </c>
      <c r="GP70" s="42" t="str">
        <f t="shared" si="81"/>
        <v/>
      </c>
      <c r="GQ70" s="42"/>
      <c r="GR70" s="42"/>
      <c r="GS70" s="42"/>
      <c r="GT70" s="42"/>
      <c r="GU70" s="42"/>
      <c r="GV70" s="44"/>
      <c r="GW70" s="42"/>
      <c r="GX70" s="85">
        <v>67</v>
      </c>
      <c r="GY70" s="42"/>
      <c r="GZ70" s="96"/>
      <c r="HA70" s="85"/>
      <c r="HB70" s="42"/>
      <c r="HC70" s="42"/>
      <c r="HD70" s="42"/>
      <c r="HE70" s="42"/>
    </row>
    <row r="71" spans="1:213" ht="14.25" customHeight="1" x14ac:dyDescent="0.35">
      <c r="A71" s="42"/>
      <c r="B71" s="85">
        <v>65</v>
      </c>
      <c r="C71" s="86">
        <v>46200</v>
      </c>
      <c r="D71" s="87" t="s">
        <v>197</v>
      </c>
      <c r="E71" s="88" t="s">
        <v>157</v>
      </c>
      <c r="F71" s="89" t="s">
        <v>198</v>
      </c>
      <c r="G71" s="90">
        <v>1</v>
      </c>
      <c r="H71" s="85" t="s">
        <v>157</v>
      </c>
      <c r="I71" s="90">
        <v>0</v>
      </c>
      <c r="J71" s="85">
        <f t="shared" si="666"/>
        <v>1</v>
      </c>
      <c r="K71" s="49" t="str">
        <f t="shared" si="667"/>
        <v>-</v>
      </c>
      <c r="L71" s="44"/>
      <c r="M71" s="102" t="str">
        <f>IF(COUNTBLANK(G67:G72)+COUNTBLANK(I67:I72)=0,"Resultat OK","Fyll i resultat")</f>
        <v>Resultat OK</v>
      </c>
      <c r="N71" s="102"/>
      <c r="O71" s="102"/>
      <c r="P71" s="102"/>
      <c r="Q71" s="102"/>
      <c r="R71" s="102"/>
      <c r="S71" s="102"/>
      <c r="T71" s="43"/>
      <c r="U71" s="42"/>
      <c r="V71" s="43"/>
      <c r="W71" s="44"/>
      <c r="X71" s="44"/>
      <c r="Y71" s="44"/>
      <c r="Z71" s="47"/>
      <c r="AA71" s="48"/>
      <c r="AB71" s="42"/>
      <c r="AC71" s="98">
        <f t="shared" ref="AC71:AF71" si="754">C71</f>
        <v>46200</v>
      </c>
      <c r="AD71" s="98" t="str">
        <f t="shared" si="754"/>
        <v>Kap Verde</v>
      </c>
      <c r="AE71" s="98" t="str">
        <f t="shared" si="754"/>
        <v>-</v>
      </c>
      <c r="AF71" s="98" t="str">
        <f t="shared" si="754"/>
        <v>Saudiarabien</v>
      </c>
      <c r="AG71" s="90">
        <f t="shared" si="676"/>
        <v>1</v>
      </c>
      <c r="AH71" s="85" t="str">
        <f t="shared" si="677"/>
        <v>-</v>
      </c>
      <c r="AI71" s="90">
        <f t="shared" si="678"/>
        <v>0</v>
      </c>
      <c r="AJ71" s="85">
        <f t="shared" si="679"/>
        <v>1</v>
      </c>
      <c r="AK71" s="91"/>
      <c r="AL71" s="49">
        <f t="shared" si="680"/>
        <v>1</v>
      </c>
      <c r="AM71" s="49">
        <f t="shared" si="681"/>
        <v>0</v>
      </c>
      <c r="AN71" s="49">
        <f t="shared" si="682"/>
        <v>0</v>
      </c>
      <c r="AO71" s="49">
        <f t="shared" si="683"/>
        <v>0</v>
      </c>
      <c r="AP71" s="49">
        <f t="shared" si="684"/>
        <v>0</v>
      </c>
      <c r="AQ71" s="49">
        <f t="shared" si="685"/>
        <v>1</v>
      </c>
      <c r="AR71" s="49">
        <f t="shared" si="686"/>
        <v>0</v>
      </c>
      <c r="AS71" s="49">
        <f t="shared" si="687"/>
        <v>0</v>
      </c>
      <c r="AT71" s="49">
        <f t="shared" si="688"/>
        <v>0</v>
      </c>
      <c r="AU71" s="49">
        <f t="shared" si="689"/>
        <v>0</v>
      </c>
      <c r="AV71" s="49">
        <f t="shared" si="690"/>
        <v>0</v>
      </c>
      <c r="AW71" s="49">
        <f t="shared" si="691"/>
        <v>0</v>
      </c>
      <c r="AX71" s="49">
        <f t="shared" si="692"/>
        <v>0</v>
      </c>
      <c r="AY71" s="49">
        <f t="shared" si="693"/>
        <v>0</v>
      </c>
      <c r="AZ71" s="49">
        <f t="shared" si="694"/>
        <v>0</v>
      </c>
      <c r="BA71" s="49">
        <f t="shared" si="695"/>
        <v>0</v>
      </c>
      <c r="BB71" s="49">
        <f t="shared" si="696"/>
        <v>0</v>
      </c>
      <c r="BC71" s="49">
        <f t="shared" si="697"/>
        <v>0</v>
      </c>
      <c r="BD71" s="49">
        <f t="shared" si="698"/>
        <v>0</v>
      </c>
      <c r="BE71" s="49">
        <f t="shared" si="699"/>
        <v>0</v>
      </c>
      <c r="BF71" s="49">
        <f t="shared" si="700"/>
        <v>0</v>
      </c>
      <c r="BG71" s="49">
        <f t="shared" si="701"/>
        <v>0</v>
      </c>
      <c r="BH71" s="49">
        <f t="shared" si="702"/>
        <v>0</v>
      </c>
      <c r="BI71" s="49">
        <f t="shared" si="703"/>
        <v>0</v>
      </c>
      <c r="BJ71" s="49">
        <f t="shared" si="704"/>
        <v>0</v>
      </c>
      <c r="BK71" s="49">
        <f t="shared" si="705"/>
        <v>0</v>
      </c>
      <c r="BL71" s="49">
        <f t="shared" si="706"/>
        <v>0</v>
      </c>
      <c r="BM71" s="49">
        <f t="shared" si="707"/>
        <v>0</v>
      </c>
      <c r="BN71" s="49">
        <f t="shared" si="708"/>
        <v>0</v>
      </c>
      <c r="BO71" s="49">
        <f t="shared" si="709"/>
        <v>0</v>
      </c>
      <c r="BP71" s="14"/>
      <c r="BQ71" s="14"/>
      <c r="BR71" s="14"/>
      <c r="BS71" s="49"/>
      <c r="BT71" s="49"/>
      <c r="BU71" s="49"/>
      <c r="BV71" s="49"/>
      <c r="BW71" s="49"/>
      <c r="BX71" s="49"/>
      <c r="BY71" s="49"/>
      <c r="BZ71" s="14"/>
      <c r="CA71" s="49"/>
      <c r="CB71" s="49"/>
      <c r="CC71" s="14"/>
      <c r="CD71" s="14"/>
      <c r="CE71" s="49"/>
      <c r="CF71" s="49"/>
      <c r="CG71" s="49"/>
      <c r="CH71" s="49"/>
      <c r="CI71" s="49"/>
      <c r="CJ71" s="49"/>
      <c r="CK71" s="49"/>
      <c r="CL71" s="49"/>
      <c r="CM71" s="49"/>
      <c r="CN71" s="49"/>
      <c r="CO71" s="49"/>
      <c r="CP71" s="49"/>
      <c r="CQ71" s="49"/>
      <c r="CR71" s="49"/>
      <c r="CS71" s="49"/>
      <c r="CT71" s="49"/>
      <c r="CU71" s="49"/>
      <c r="CV71" s="49"/>
      <c r="CW71" s="14"/>
      <c r="CX71" s="14"/>
      <c r="CY71" s="49"/>
      <c r="CZ71" s="49"/>
      <c r="DA71" s="49"/>
      <c r="DB71" s="49"/>
      <c r="DC71" s="49"/>
      <c r="DD71" s="49"/>
      <c r="DE71" s="49"/>
      <c r="DF71" s="49"/>
      <c r="DG71" s="49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49"/>
      <c r="DS71" s="49"/>
      <c r="DT71" s="49"/>
      <c r="DU71" s="49"/>
      <c r="DV71" s="49"/>
      <c r="DW71" s="49"/>
      <c r="DX71" s="49"/>
      <c r="DY71" s="49"/>
      <c r="DZ71" s="49"/>
      <c r="EA71" s="49"/>
      <c r="EB71" s="49"/>
      <c r="EC71" s="49"/>
      <c r="ED71" s="49"/>
      <c r="EE71" s="49"/>
      <c r="EF71" s="49"/>
      <c r="EG71" s="49"/>
      <c r="EH71" s="49"/>
      <c r="EI71" s="49"/>
      <c r="EJ71" s="49"/>
      <c r="EK71" s="14"/>
      <c r="EL71" s="49"/>
      <c r="EM71" s="49"/>
      <c r="EN71" s="49"/>
      <c r="EO71" s="49"/>
      <c r="EP71" s="49"/>
      <c r="EQ71" s="49"/>
      <c r="ER71" s="49"/>
      <c r="ES71" s="49"/>
      <c r="ET71" s="49"/>
      <c r="EU71" s="49"/>
      <c r="EV71" s="49"/>
      <c r="EW71" s="49"/>
      <c r="EX71" s="49"/>
      <c r="EY71" s="49"/>
      <c r="EZ71" s="49"/>
      <c r="FA71" s="49"/>
      <c r="FB71" s="49"/>
      <c r="FC71" s="49"/>
      <c r="FD71" s="49"/>
      <c r="FE71" s="14"/>
      <c r="FF71" s="49"/>
      <c r="FG71" s="49"/>
      <c r="FH71" s="14"/>
      <c r="FI71" s="42"/>
      <c r="FJ71" s="42"/>
      <c r="FK71" s="42"/>
      <c r="FL71" s="42"/>
      <c r="FM71" s="42"/>
      <c r="FN71" s="42"/>
      <c r="FO71" s="42"/>
      <c r="FP71" s="42"/>
      <c r="FQ71" s="42"/>
      <c r="FR71" s="42"/>
      <c r="FS71" s="42"/>
      <c r="FT71" s="42"/>
      <c r="FU71" s="42"/>
      <c r="FV71" s="42"/>
      <c r="FW71" s="42"/>
      <c r="FX71" s="44">
        <v>69</v>
      </c>
      <c r="FY71" s="44" t="str">
        <f t="shared" si="79"/>
        <v>EJBDHFLK</v>
      </c>
      <c r="FZ71" s="44" t="s">
        <v>148</v>
      </c>
      <c r="GA71" s="44" t="s">
        <v>159</v>
      </c>
      <c r="GB71" s="44" t="s">
        <v>146</v>
      </c>
      <c r="GC71" s="44" t="s">
        <v>147</v>
      </c>
      <c r="GD71" s="44" t="s">
        <v>160</v>
      </c>
      <c r="GE71" s="44" t="s">
        <v>109</v>
      </c>
      <c r="GF71" s="44" t="s">
        <v>152</v>
      </c>
      <c r="GG71" s="44" t="s">
        <v>151</v>
      </c>
      <c r="GH71" s="100" t="str">
        <f t="shared" ref="GH71:GO71" si="755">VLOOKUP(FZ71,$FK$3:$FL$15,2,FALSE)</f>
        <v>Elfenbenskusten</v>
      </c>
      <c r="GI71" s="100" t="str">
        <f t="shared" si="755"/>
        <v>Argentina</v>
      </c>
      <c r="GJ71" s="100" t="str">
        <f t="shared" si="755"/>
        <v>Bosnien-Herzigovina</v>
      </c>
      <c r="GK71" s="100" t="str">
        <f t="shared" si="755"/>
        <v>USA</v>
      </c>
      <c r="GL71" s="100" t="str">
        <f t="shared" si="755"/>
        <v>Uruguay</v>
      </c>
      <c r="GM71" s="100" t="str">
        <f t="shared" si="755"/>
        <v>Sverige</v>
      </c>
      <c r="GN71" s="100" t="str">
        <f t="shared" si="755"/>
        <v>England</v>
      </c>
      <c r="GO71" s="100" t="str">
        <f t="shared" si="755"/>
        <v>Portugal</v>
      </c>
      <c r="GP71" s="42" t="str">
        <f t="shared" si="81"/>
        <v/>
      </c>
      <c r="GQ71" s="42"/>
      <c r="GR71" s="42"/>
      <c r="GS71" s="42"/>
      <c r="GT71" s="42"/>
      <c r="GU71" s="42"/>
      <c r="GV71" s="42"/>
      <c r="GW71" s="42"/>
      <c r="GX71" s="85">
        <v>68</v>
      </c>
      <c r="GY71" s="42"/>
      <c r="GZ71" s="96"/>
      <c r="HA71" s="85"/>
      <c r="HB71" s="42"/>
      <c r="HC71" s="42"/>
      <c r="HD71" s="42"/>
      <c r="HE71" s="42"/>
    </row>
    <row r="72" spans="1:213" ht="14.25" customHeight="1" x14ac:dyDescent="0.35">
      <c r="A72" s="42"/>
      <c r="B72" s="85">
        <v>66</v>
      </c>
      <c r="C72" s="86">
        <v>46200</v>
      </c>
      <c r="D72" s="87" t="s">
        <v>199</v>
      </c>
      <c r="E72" s="88" t="s">
        <v>157</v>
      </c>
      <c r="F72" s="89" t="s">
        <v>196</v>
      </c>
      <c r="G72" s="90">
        <v>0</v>
      </c>
      <c r="H72" s="85" t="s">
        <v>157</v>
      </c>
      <c r="I72" s="90">
        <v>3</v>
      </c>
      <c r="J72" s="85">
        <f t="shared" si="666"/>
        <v>2</v>
      </c>
      <c r="K72" s="49" t="str">
        <f t="shared" si="667"/>
        <v>-</v>
      </c>
      <c r="L72" s="44"/>
      <c r="M72" s="42"/>
      <c r="N72" s="42"/>
      <c r="O72" s="42"/>
      <c r="P72" s="42"/>
      <c r="Q72" s="42"/>
      <c r="R72" s="42"/>
      <c r="S72" s="42"/>
      <c r="T72" s="43"/>
      <c r="U72" s="42"/>
      <c r="V72" s="43"/>
      <c r="W72" s="44"/>
      <c r="X72" s="44"/>
      <c r="Y72" s="44"/>
      <c r="Z72" s="47"/>
      <c r="AA72" s="48"/>
      <c r="AB72" s="42"/>
      <c r="AC72" s="98">
        <f t="shared" ref="AC72:AF72" si="756">C72</f>
        <v>46200</v>
      </c>
      <c r="AD72" s="98" t="str">
        <f t="shared" si="756"/>
        <v>Uruguay</v>
      </c>
      <c r="AE72" s="98" t="str">
        <f t="shared" si="756"/>
        <v>-</v>
      </c>
      <c r="AF72" s="98" t="str">
        <f t="shared" si="756"/>
        <v>Spanien</v>
      </c>
      <c r="AG72" s="90">
        <f t="shared" si="676"/>
        <v>0</v>
      </c>
      <c r="AH72" s="85" t="str">
        <f t="shared" si="677"/>
        <v>-</v>
      </c>
      <c r="AI72" s="90">
        <f t="shared" si="678"/>
        <v>3</v>
      </c>
      <c r="AJ72" s="85">
        <f t="shared" si="679"/>
        <v>2</v>
      </c>
      <c r="AK72" s="91"/>
      <c r="AL72" s="49">
        <f t="shared" si="680"/>
        <v>0</v>
      </c>
      <c r="AM72" s="49">
        <f t="shared" si="681"/>
        <v>1</v>
      </c>
      <c r="AN72" s="49">
        <f t="shared" si="682"/>
        <v>0</v>
      </c>
      <c r="AO72" s="49">
        <f t="shared" si="683"/>
        <v>0</v>
      </c>
      <c r="AP72" s="49">
        <f t="shared" si="684"/>
        <v>1</v>
      </c>
      <c r="AQ72" s="49">
        <f t="shared" si="685"/>
        <v>0</v>
      </c>
      <c r="AR72" s="49">
        <f t="shared" si="686"/>
        <v>0</v>
      </c>
      <c r="AS72" s="49">
        <f t="shared" si="687"/>
        <v>0</v>
      </c>
      <c r="AT72" s="49">
        <f t="shared" si="688"/>
        <v>0</v>
      </c>
      <c r="AU72" s="49">
        <f t="shared" si="689"/>
        <v>0</v>
      </c>
      <c r="AV72" s="49">
        <f t="shared" si="690"/>
        <v>0</v>
      </c>
      <c r="AW72" s="49">
        <f t="shared" si="691"/>
        <v>0</v>
      </c>
      <c r="AX72" s="49">
        <f t="shared" si="692"/>
        <v>0</v>
      </c>
      <c r="AY72" s="49">
        <f t="shared" si="693"/>
        <v>0</v>
      </c>
      <c r="AZ72" s="49">
        <f t="shared" si="694"/>
        <v>0</v>
      </c>
      <c r="BA72" s="49">
        <f t="shared" si="695"/>
        <v>0</v>
      </c>
      <c r="BB72" s="49">
        <f t="shared" si="696"/>
        <v>0</v>
      </c>
      <c r="BC72" s="49">
        <f t="shared" si="697"/>
        <v>0</v>
      </c>
      <c r="BD72" s="49">
        <f t="shared" si="698"/>
        <v>0</v>
      </c>
      <c r="BE72" s="49">
        <f t="shared" si="699"/>
        <v>0</v>
      </c>
      <c r="BF72" s="49">
        <f t="shared" si="700"/>
        <v>0</v>
      </c>
      <c r="BG72" s="49">
        <f t="shared" si="701"/>
        <v>0</v>
      </c>
      <c r="BH72" s="49">
        <f t="shared" si="702"/>
        <v>0</v>
      </c>
      <c r="BI72" s="49">
        <f t="shared" si="703"/>
        <v>0</v>
      </c>
      <c r="BJ72" s="49">
        <f t="shared" si="704"/>
        <v>0</v>
      </c>
      <c r="BK72" s="49">
        <f t="shared" si="705"/>
        <v>0</v>
      </c>
      <c r="BL72" s="49">
        <f t="shared" si="706"/>
        <v>0</v>
      </c>
      <c r="BM72" s="49">
        <f t="shared" si="707"/>
        <v>0</v>
      </c>
      <c r="BN72" s="49">
        <f t="shared" si="708"/>
        <v>0</v>
      </c>
      <c r="BO72" s="49">
        <f t="shared" si="709"/>
        <v>0</v>
      </c>
      <c r="BP72" s="14"/>
      <c r="BQ72" s="14"/>
      <c r="BR72" s="14"/>
      <c r="BS72" s="49"/>
      <c r="BT72" s="49"/>
      <c r="BU72" s="49"/>
      <c r="BV72" s="49"/>
      <c r="BW72" s="49"/>
      <c r="BX72" s="49"/>
      <c r="BY72" s="49"/>
      <c r="BZ72" s="14"/>
      <c r="CA72" s="49"/>
      <c r="CB72" s="49"/>
      <c r="CC72" s="14"/>
      <c r="CD72" s="14"/>
      <c r="CE72" s="49"/>
      <c r="CF72" s="49"/>
      <c r="CG72" s="49"/>
      <c r="CH72" s="49"/>
      <c r="CI72" s="49"/>
      <c r="CJ72" s="49"/>
      <c r="CK72" s="49"/>
      <c r="CL72" s="49"/>
      <c r="CM72" s="49"/>
      <c r="CN72" s="49"/>
      <c r="CO72" s="49"/>
      <c r="CP72" s="49"/>
      <c r="CQ72" s="49"/>
      <c r="CR72" s="49"/>
      <c r="CS72" s="49"/>
      <c r="CT72" s="49"/>
      <c r="CU72" s="49"/>
      <c r="CV72" s="49"/>
      <c r="CW72" s="14"/>
      <c r="CX72" s="14"/>
      <c r="CY72" s="49"/>
      <c r="CZ72" s="49"/>
      <c r="DA72" s="49"/>
      <c r="DB72" s="49"/>
      <c r="DC72" s="49"/>
      <c r="DD72" s="49"/>
      <c r="DE72" s="49"/>
      <c r="DF72" s="49"/>
      <c r="DG72" s="49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49"/>
      <c r="DS72" s="49"/>
      <c r="DT72" s="49"/>
      <c r="DU72" s="49"/>
      <c r="DV72" s="49"/>
      <c r="DW72" s="49"/>
      <c r="DX72" s="49"/>
      <c r="DY72" s="49"/>
      <c r="DZ72" s="49"/>
      <c r="EA72" s="49"/>
      <c r="EB72" s="49"/>
      <c r="EC72" s="49"/>
      <c r="ED72" s="49"/>
      <c r="EE72" s="49"/>
      <c r="EF72" s="49"/>
      <c r="EG72" s="49"/>
      <c r="EH72" s="49"/>
      <c r="EI72" s="49"/>
      <c r="EJ72" s="49"/>
      <c r="EK72" s="14"/>
      <c r="EL72" s="49"/>
      <c r="EM72" s="49"/>
      <c r="EN72" s="49"/>
      <c r="EO72" s="49"/>
      <c r="EP72" s="49"/>
      <c r="EQ72" s="49"/>
      <c r="ER72" s="49"/>
      <c r="ES72" s="49"/>
      <c r="ET72" s="49"/>
      <c r="EU72" s="49"/>
      <c r="EV72" s="49"/>
      <c r="EW72" s="49"/>
      <c r="EX72" s="49"/>
      <c r="EY72" s="49"/>
      <c r="EZ72" s="49"/>
      <c r="FA72" s="49"/>
      <c r="FB72" s="49"/>
      <c r="FC72" s="49"/>
      <c r="FD72" s="49"/>
      <c r="FE72" s="14"/>
      <c r="FF72" s="49"/>
      <c r="FG72" s="49"/>
      <c r="FH72" s="14"/>
      <c r="FI72" s="42"/>
      <c r="FJ72" s="42"/>
      <c r="FK72" s="42"/>
      <c r="FL72" s="42"/>
      <c r="FM72" s="42"/>
      <c r="FN72" s="42"/>
      <c r="FO72" s="42"/>
      <c r="FP72" s="42"/>
      <c r="FQ72" s="42"/>
      <c r="FR72" s="42"/>
      <c r="FS72" s="42"/>
      <c r="FT72" s="42"/>
      <c r="FU72" s="42"/>
      <c r="FV72" s="42"/>
      <c r="FW72" s="42"/>
      <c r="FX72" s="44">
        <v>70</v>
      </c>
      <c r="FY72" s="44" t="str">
        <f t="shared" si="79"/>
        <v>EIBDHFLK</v>
      </c>
      <c r="FZ72" s="44" t="s">
        <v>148</v>
      </c>
      <c r="GA72" s="44" t="s">
        <v>150</v>
      </c>
      <c r="GB72" s="44" t="s">
        <v>146</v>
      </c>
      <c r="GC72" s="44" t="s">
        <v>147</v>
      </c>
      <c r="GD72" s="44" t="s">
        <v>160</v>
      </c>
      <c r="GE72" s="44" t="s">
        <v>109</v>
      </c>
      <c r="GF72" s="44" t="s">
        <v>152</v>
      </c>
      <c r="GG72" s="44" t="s">
        <v>151</v>
      </c>
      <c r="GH72" s="100" t="str">
        <f t="shared" ref="GH72:GO72" si="757">VLOOKUP(FZ72,$FK$3:$FL$15,2,FALSE)</f>
        <v>Elfenbenskusten</v>
      </c>
      <c r="GI72" s="100" t="str">
        <f t="shared" si="757"/>
        <v>Senegal</v>
      </c>
      <c r="GJ72" s="100" t="str">
        <f t="shared" si="757"/>
        <v>Bosnien-Herzigovina</v>
      </c>
      <c r="GK72" s="100" t="str">
        <f t="shared" si="757"/>
        <v>USA</v>
      </c>
      <c r="GL72" s="100" t="str">
        <f t="shared" si="757"/>
        <v>Uruguay</v>
      </c>
      <c r="GM72" s="100" t="str">
        <f t="shared" si="757"/>
        <v>Sverige</v>
      </c>
      <c r="GN72" s="100" t="str">
        <f t="shared" si="757"/>
        <v>England</v>
      </c>
      <c r="GO72" s="100" t="str">
        <f t="shared" si="757"/>
        <v>Portugal</v>
      </c>
      <c r="GP72" s="42" t="str">
        <f t="shared" si="81"/>
        <v/>
      </c>
      <c r="GQ72" s="42"/>
      <c r="GR72" s="42"/>
      <c r="GS72" s="42"/>
      <c r="GT72" s="42"/>
      <c r="GU72" s="42"/>
      <c r="GV72" s="127"/>
      <c r="GW72" s="42"/>
      <c r="GX72" s="44"/>
      <c r="GY72" s="42"/>
      <c r="GZ72" s="43"/>
      <c r="HA72" s="44"/>
      <c r="HB72" s="42"/>
      <c r="HC72" s="42"/>
      <c r="HD72" s="42"/>
      <c r="HE72" s="42"/>
    </row>
    <row r="73" spans="1:213" ht="14.25" customHeight="1" x14ac:dyDescent="0.35">
      <c r="A73" s="42"/>
      <c r="B73" s="44"/>
      <c r="C73" s="71"/>
      <c r="D73" s="43"/>
      <c r="E73" s="44"/>
      <c r="F73" s="43"/>
      <c r="G73" s="141"/>
      <c r="H73" s="91"/>
      <c r="I73" s="141"/>
      <c r="J73" s="44"/>
      <c r="K73" s="44"/>
      <c r="L73" s="44"/>
      <c r="M73" s="42"/>
      <c r="N73" s="42"/>
      <c r="O73" s="42"/>
      <c r="P73" s="42"/>
      <c r="Q73" s="42"/>
      <c r="R73" s="42"/>
      <c r="S73" s="42"/>
      <c r="T73" s="43"/>
      <c r="U73" s="42"/>
      <c r="V73" s="43"/>
      <c r="W73" s="44"/>
      <c r="X73" s="44"/>
      <c r="Y73" s="44"/>
      <c r="Z73" s="47"/>
      <c r="AA73" s="48"/>
      <c r="AB73" s="42"/>
      <c r="AC73" s="71"/>
      <c r="AD73" s="43"/>
      <c r="AE73" s="44"/>
      <c r="AF73" s="43"/>
      <c r="AG73" s="141"/>
      <c r="AH73" s="91"/>
      <c r="AI73" s="141"/>
      <c r="AJ73" s="44"/>
      <c r="AK73" s="91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14"/>
      <c r="BQ73" s="14"/>
      <c r="BR73" s="14"/>
      <c r="BS73" s="49"/>
      <c r="BT73" s="49"/>
      <c r="BU73" s="49"/>
      <c r="BV73" s="49"/>
      <c r="BW73" s="49"/>
      <c r="BX73" s="49"/>
      <c r="BY73" s="49"/>
      <c r="BZ73" s="14"/>
      <c r="CA73" s="49"/>
      <c r="CB73" s="49"/>
      <c r="CC73" s="14"/>
      <c r="CD73" s="14"/>
      <c r="CE73" s="49"/>
      <c r="CF73" s="49"/>
      <c r="CG73" s="49"/>
      <c r="CH73" s="49"/>
      <c r="CI73" s="49"/>
      <c r="CJ73" s="49"/>
      <c r="CK73" s="49"/>
      <c r="CL73" s="49"/>
      <c r="CM73" s="49"/>
      <c r="CN73" s="49"/>
      <c r="CO73" s="49"/>
      <c r="CP73" s="49"/>
      <c r="CQ73" s="49"/>
      <c r="CR73" s="49"/>
      <c r="CS73" s="49"/>
      <c r="CT73" s="49"/>
      <c r="CU73" s="49"/>
      <c r="CV73" s="49"/>
      <c r="CW73" s="14"/>
      <c r="CX73" s="14"/>
      <c r="CY73" s="49"/>
      <c r="CZ73" s="49"/>
      <c r="DA73" s="49"/>
      <c r="DB73" s="49"/>
      <c r="DC73" s="49"/>
      <c r="DD73" s="49"/>
      <c r="DE73" s="49"/>
      <c r="DF73" s="49"/>
      <c r="DG73" s="49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49"/>
      <c r="DS73" s="49"/>
      <c r="DT73" s="49"/>
      <c r="DU73" s="49"/>
      <c r="DV73" s="49"/>
      <c r="DW73" s="49"/>
      <c r="DX73" s="49"/>
      <c r="DY73" s="49"/>
      <c r="DZ73" s="49"/>
      <c r="EA73" s="49"/>
      <c r="EB73" s="49"/>
      <c r="EC73" s="49"/>
      <c r="ED73" s="49"/>
      <c r="EE73" s="49"/>
      <c r="EF73" s="49"/>
      <c r="EG73" s="49"/>
      <c r="EH73" s="49"/>
      <c r="EI73" s="49"/>
      <c r="EJ73" s="49"/>
      <c r="EK73" s="14"/>
      <c r="EL73" s="49"/>
      <c r="EM73" s="49"/>
      <c r="EN73" s="49"/>
      <c r="EO73" s="49"/>
      <c r="EP73" s="49"/>
      <c r="EQ73" s="49"/>
      <c r="ER73" s="49"/>
      <c r="ES73" s="49"/>
      <c r="ET73" s="49"/>
      <c r="EU73" s="49"/>
      <c r="EV73" s="49"/>
      <c r="EW73" s="49"/>
      <c r="EX73" s="49"/>
      <c r="EY73" s="49"/>
      <c r="EZ73" s="49"/>
      <c r="FA73" s="49"/>
      <c r="FB73" s="49"/>
      <c r="FC73" s="49"/>
      <c r="FD73" s="49"/>
      <c r="FE73" s="14"/>
      <c r="FF73" s="49"/>
      <c r="FG73" s="49"/>
      <c r="FH73" s="14"/>
      <c r="FI73" s="42"/>
      <c r="FJ73" s="42"/>
      <c r="FK73" s="42"/>
      <c r="FL73" s="42"/>
      <c r="FM73" s="42"/>
      <c r="FN73" s="42"/>
      <c r="FO73" s="42"/>
      <c r="FP73" s="42"/>
      <c r="FQ73" s="42"/>
      <c r="FR73" s="42"/>
      <c r="FS73" s="42"/>
      <c r="FT73" s="42"/>
      <c r="FU73" s="42"/>
      <c r="FV73" s="42"/>
      <c r="FW73" s="42"/>
      <c r="FX73" s="44">
        <v>71</v>
      </c>
      <c r="FY73" s="44" t="str">
        <f t="shared" si="79"/>
        <v>EJBDHFLI</v>
      </c>
      <c r="FZ73" s="44" t="s">
        <v>148</v>
      </c>
      <c r="GA73" s="44" t="s">
        <v>159</v>
      </c>
      <c r="GB73" s="44" t="s">
        <v>146</v>
      </c>
      <c r="GC73" s="44" t="s">
        <v>147</v>
      </c>
      <c r="GD73" s="44" t="s">
        <v>160</v>
      </c>
      <c r="GE73" s="44" t="s">
        <v>109</v>
      </c>
      <c r="GF73" s="44" t="s">
        <v>152</v>
      </c>
      <c r="GG73" s="44" t="s">
        <v>150</v>
      </c>
      <c r="GH73" s="100" t="str">
        <f t="shared" ref="GH73:GO73" si="758">VLOOKUP(FZ73,$FK$3:$FL$15,2,FALSE)</f>
        <v>Elfenbenskusten</v>
      </c>
      <c r="GI73" s="100" t="str">
        <f t="shared" si="758"/>
        <v>Argentina</v>
      </c>
      <c r="GJ73" s="100" t="str">
        <f t="shared" si="758"/>
        <v>Bosnien-Herzigovina</v>
      </c>
      <c r="GK73" s="100" t="str">
        <f t="shared" si="758"/>
        <v>USA</v>
      </c>
      <c r="GL73" s="100" t="str">
        <f t="shared" si="758"/>
        <v>Uruguay</v>
      </c>
      <c r="GM73" s="100" t="str">
        <f t="shared" si="758"/>
        <v>Sverige</v>
      </c>
      <c r="GN73" s="100" t="str">
        <f t="shared" si="758"/>
        <v>England</v>
      </c>
      <c r="GO73" s="100" t="str">
        <f t="shared" si="758"/>
        <v>Senegal</v>
      </c>
      <c r="GP73" s="42" t="str">
        <f t="shared" si="81"/>
        <v/>
      </c>
      <c r="GQ73" s="42"/>
      <c r="GR73" s="42"/>
      <c r="GS73" s="42"/>
      <c r="GT73" s="42"/>
      <c r="GU73" s="42"/>
      <c r="GV73" s="127"/>
      <c r="GW73" s="42"/>
      <c r="GX73" s="44"/>
      <c r="GY73" s="42"/>
      <c r="GZ73" s="43"/>
      <c r="HA73" s="44"/>
      <c r="HB73" s="42"/>
      <c r="HC73" s="42"/>
      <c r="HD73" s="42"/>
      <c r="HE73" s="42"/>
    </row>
    <row r="74" spans="1:213" ht="14.25" customHeight="1" x14ac:dyDescent="0.35">
      <c r="A74" s="42"/>
      <c r="B74" s="54" t="s">
        <v>200</v>
      </c>
      <c r="C74" s="121"/>
      <c r="D74" s="54"/>
      <c r="E74" s="56"/>
      <c r="F74" s="54"/>
      <c r="G74" s="56"/>
      <c r="H74" s="56"/>
      <c r="I74" s="56"/>
      <c r="J74" s="56"/>
      <c r="K74" s="44"/>
      <c r="L74" s="44"/>
      <c r="M74" s="42"/>
      <c r="N74" s="42"/>
      <c r="O74" s="42"/>
      <c r="P74" s="42"/>
      <c r="Q74" s="42"/>
      <c r="R74" s="42"/>
      <c r="S74" s="42"/>
      <c r="T74" s="43"/>
      <c r="U74" s="42"/>
      <c r="V74" s="43"/>
      <c r="W74" s="44"/>
      <c r="X74" s="44"/>
      <c r="Y74" s="44"/>
      <c r="Z74" s="47"/>
      <c r="AA74" s="48"/>
      <c r="AB74" s="42"/>
      <c r="AC74" s="54" t="s">
        <v>200</v>
      </c>
      <c r="AD74" s="54"/>
      <c r="AE74" s="56"/>
      <c r="AF74" s="54"/>
      <c r="AG74" s="56"/>
      <c r="AH74" s="56"/>
      <c r="AI74" s="56"/>
      <c r="AJ74" s="56"/>
      <c r="AK74" s="52"/>
      <c r="AL74" s="56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14"/>
      <c r="BQ74" s="14"/>
      <c r="BR74" s="67" t="s">
        <v>93</v>
      </c>
      <c r="BS74" s="62"/>
      <c r="BT74" s="62"/>
      <c r="BU74" s="62"/>
      <c r="BV74" s="62"/>
      <c r="BW74" s="62"/>
      <c r="BX74" s="62"/>
      <c r="BY74" s="62"/>
      <c r="BZ74" s="67"/>
      <c r="CA74" s="62"/>
      <c r="CB74" s="62"/>
      <c r="CC74" s="14"/>
      <c r="CD74" s="68" t="s">
        <v>94</v>
      </c>
      <c r="CE74" s="63">
        <f>COUNTIF(CA76:CA79,1)</f>
        <v>1</v>
      </c>
      <c r="CF74" s="63"/>
      <c r="CG74" s="63"/>
      <c r="CH74" s="63"/>
      <c r="CI74" s="63"/>
      <c r="CJ74" s="63"/>
      <c r="CK74" s="63"/>
      <c r="CL74" s="63"/>
      <c r="CM74" s="63"/>
      <c r="CN74" s="63"/>
      <c r="CO74" s="49"/>
      <c r="CP74" s="49"/>
      <c r="CQ74" s="49"/>
      <c r="CR74" s="49"/>
      <c r="CS74" s="49"/>
      <c r="CT74" s="49"/>
      <c r="CU74" s="49"/>
      <c r="CV74" s="49"/>
      <c r="CW74" s="14"/>
      <c r="CX74" s="69" t="s">
        <v>97</v>
      </c>
      <c r="CY74" s="64">
        <f>COUNTIF(CA76:CA79,2)</f>
        <v>1</v>
      </c>
      <c r="CZ74" s="64"/>
      <c r="DA74" s="64"/>
      <c r="DB74" s="64"/>
      <c r="DC74" s="64"/>
      <c r="DD74" s="64"/>
      <c r="DE74" s="64"/>
      <c r="DF74" s="64"/>
      <c r="DG74" s="64"/>
      <c r="DH74" s="69"/>
      <c r="DI74" s="14"/>
      <c r="DJ74" s="14"/>
      <c r="DK74" s="14"/>
      <c r="DL74" s="14"/>
      <c r="DM74" s="14"/>
      <c r="DN74" s="14"/>
      <c r="DO74" s="14"/>
      <c r="DP74" s="14"/>
      <c r="DQ74" s="14"/>
      <c r="DR74" s="65" t="s">
        <v>95</v>
      </c>
      <c r="DS74" s="65">
        <f>COUNTIF(CA76:CA79,3)</f>
        <v>1</v>
      </c>
      <c r="DT74" s="65"/>
      <c r="DU74" s="65"/>
      <c r="DV74" s="65"/>
      <c r="DW74" s="65"/>
      <c r="DX74" s="65"/>
      <c r="DY74" s="65"/>
      <c r="DZ74" s="65"/>
      <c r="EA74" s="65"/>
      <c r="EB74" s="65"/>
      <c r="EC74" s="49"/>
      <c r="ED74" s="49"/>
      <c r="EE74" s="49"/>
      <c r="EF74" s="49"/>
      <c r="EG74" s="49"/>
      <c r="EH74" s="49"/>
      <c r="EI74" s="49"/>
      <c r="EJ74" s="49"/>
      <c r="EK74" s="14"/>
      <c r="EL74" s="66" t="s">
        <v>96</v>
      </c>
      <c r="EM74" s="66">
        <f>COUNTIF(CA76:CA79,4)</f>
        <v>1</v>
      </c>
      <c r="EN74" s="66"/>
      <c r="EO74" s="66"/>
      <c r="EP74" s="66"/>
      <c r="EQ74" s="66"/>
      <c r="ER74" s="66"/>
      <c r="ES74" s="66"/>
      <c r="ET74" s="66"/>
      <c r="EU74" s="66"/>
      <c r="EV74" s="66"/>
      <c r="EW74" s="49"/>
      <c r="EX74" s="49"/>
      <c r="EY74" s="49"/>
      <c r="EZ74" s="49"/>
      <c r="FA74" s="49"/>
      <c r="FB74" s="49"/>
      <c r="FC74" s="49"/>
      <c r="FD74" s="49"/>
      <c r="FE74" s="14"/>
      <c r="FF74" s="49"/>
      <c r="FG74" s="49"/>
      <c r="FH74" s="14"/>
      <c r="FI74" s="42"/>
      <c r="FJ74" s="42"/>
      <c r="FK74" s="42"/>
      <c r="FL74" s="42"/>
      <c r="FM74" s="42"/>
      <c r="FN74" s="42"/>
      <c r="FO74" s="42"/>
      <c r="FP74" s="42"/>
      <c r="FQ74" s="42"/>
      <c r="FR74" s="42"/>
      <c r="FS74" s="42"/>
      <c r="FT74" s="42"/>
      <c r="FU74" s="42"/>
      <c r="FV74" s="42"/>
      <c r="FW74" s="42"/>
      <c r="FX74" s="44">
        <v>72</v>
      </c>
      <c r="FY74" s="44" t="str">
        <f t="shared" si="79"/>
        <v>EJBDHFIK</v>
      </c>
      <c r="FZ74" s="44" t="s">
        <v>148</v>
      </c>
      <c r="GA74" s="44" t="s">
        <v>159</v>
      </c>
      <c r="GB74" s="44" t="s">
        <v>146</v>
      </c>
      <c r="GC74" s="44" t="s">
        <v>147</v>
      </c>
      <c r="GD74" s="44" t="s">
        <v>160</v>
      </c>
      <c r="GE74" s="44" t="s">
        <v>109</v>
      </c>
      <c r="GF74" s="44" t="s">
        <v>150</v>
      </c>
      <c r="GG74" s="44" t="s">
        <v>151</v>
      </c>
      <c r="GH74" s="100" t="str">
        <f t="shared" ref="GH74:GO74" si="759">VLOOKUP(FZ74,$FK$3:$FL$15,2,FALSE)</f>
        <v>Elfenbenskusten</v>
      </c>
      <c r="GI74" s="100" t="str">
        <f t="shared" si="759"/>
        <v>Argentina</v>
      </c>
      <c r="GJ74" s="100" t="str">
        <f t="shared" si="759"/>
        <v>Bosnien-Herzigovina</v>
      </c>
      <c r="GK74" s="100" t="str">
        <f t="shared" si="759"/>
        <v>USA</v>
      </c>
      <c r="GL74" s="100" t="str">
        <f t="shared" si="759"/>
        <v>Uruguay</v>
      </c>
      <c r="GM74" s="100" t="str">
        <f t="shared" si="759"/>
        <v>Sverige</v>
      </c>
      <c r="GN74" s="100" t="str">
        <f t="shared" si="759"/>
        <v>Senegal</v>
      </c>
      <c r="GO74" s="100" t="str">
        <f t="shared" si="759"/>
        <v>Portugal</v>
      </c>
      <c r="GP74" s="42" t="str">
        <f t="shared" si="81"/>
        <v/>
      </c>
      <c r="GQ74" s="42"/>
      <c r="GR74" s="42"/>
      <c r="GS74" s="42"/>
      <c r="GT74" s="42"/>
      <c r="GU74" s="42"/>
      <c r="GV74" s="127"/>
      <c r="GW74" s="42"/>
      <c r="GX74" s="44"/>
      <c r="GY74" s="42"/>
      <c r="GZ74" s="43"/>
      <c r="HA74" s="44"/>
      <c r="HB74" s="42"/>
      <c r="HC74" s="42"/>
      <c r="HD74" s="42"/>
      <c r="HE74" s="42"/>
    </row>
    <row r="75" spans="1:213" ht="14.25" customHeight="1" x14ac:dyDescent="0.35">
      <c r="A75" s="42"/>
      <c r="B75" s="76" t="s">
        <v>101</v>
      </c>
      <c r="C75" s="126" t="s">
        <v>102</v>
      </c>
      <c r="D75" s="189" t="s">
        <v>101</v>
      </c>
      <c r="E75" s="187"/>
      <c r="F75" s="190"/>
      <c r="G75" s="186" t="s">
        <v>103</v>
      </c>
      <c r="H75" s="187"/>
      <c r="I75" s="188"/>
      <c r="J75" s="74" t="s">
        <v>104</v>
      </c>
      <c r="K75" s="44"/>
      <c r="L75" s="44"/>
      <c r="M75" s="76" t="s">
        <v>106</v>
      </c>
      <c r="N75" s="77" t="s">
        <v>107</v>
      </c>
      <c r="O75" s="77" t="s">
        <v>108</v>
      </c>
      <c r="P75" s="77" t="s">
        <v>109</v>
      </c>
      <c r="Q75" s="77" t="s">
        <v>110</v>
      </c>
      <c r="R75" s="77" t="s">
        <v>111</v>
      </c>
      <c r="S75" s="77" t="s">
        <v>112</v>
      </c>
      <c r="T75" s="78" t="s">
        <v>113</v>
      </c>
      <c r="U75" s="42"/>
      <c r="V75" s="43"/>
      <c r="W75" s="44"/>
      <c r="X75" s="44"/>
      <c r="Y75" s="44"/>
      <c r="Z75" s="47"/>
      <c r="AA75" s="48"/>
      <c r="AB75" s="42"/>
      <c r="AC75" s="126" t="s">
        <v>102</v>
      </c>
      <c r="AD75" s="189" t="s">
        <v>101</v>
      </c>
      <c r="AE75" s="187"/>
      <c r="AF75" s="190"/>
      <c r="AG75" s="186" t="s">
        <v>103</v>
      </c>
      <c r="AH75" s="187"/>
      <c r="AI75" s="188"/>
      <c r="AJ75" s="74" t="s">
        <v>116</v>
      </c>
      <c r="AK75" s="52"/>
      <c r="AL75" s="62" t="s">
        <v>117</v>
      </c>
      <c r="AM75" s="62" t="s">
        <v>118</v>
      </c>
      <c r="AN75" s="62" t="s">
        <v>119</v>
      </c>
      <c r="AO75" s="62" t="s">
        <v>120</v>
      </c>
      <c r="AP75" s="62" t="s">
        <v>121</v>
      </c>
      <c r="AQ75" s="62" t="s">
        <v>122</v>
      </c>
      <c r="AR75" s="63" t="s">
        <v>117</v>
      </c>
      <c r="AS75" s="63" t="s">
        <v>118</v>
      </c>
      <c r="AT75" s="63" t="s">
        <v>119</v>
      </c>
      <c r="AU75" s="63" t="s">
        <v>120</v>
      </c>
      <c r="AV75" s="63" t="s">
        <v>121</v>
      </c>
      <c r="AW75" s="63" t="s">
        <v>122</v>
      </c>
      <c r="AX75" s="64" t="s">
        <v>117</v>
      </c>
      <c r="AY75" s="64" t="s">
        <v>118</v>
      </c>
      <c r="AZ75" s="64" t="s">
        <v>119</v>
      </c>
      <c r="BA75" s="64" t="s">
        <v>120</v>
      </c>
      <c r="BB75" s="64" t="s">
        <v>121</v>
      </c>
      <c r="BC75" s="64" t="s">
        <v>122</v>
      </c>
      <c r="BD75" s="65" t="s">
        <v>117</v>
      </c>
      <c r="BE75" s="65" t="s">
        <v>118</v>
      </c>
      <c r="BF75" s="65" t="s">
        <v>119</v>
      </c>
      <c r="BG75" s="65" t="s">
        <v>120</v>
      </c>
      <c r="BH75" s="65" t="s">
        <v>121</v>
      </c>
      <c r="BI75" s="65" t="s">
        <v>122</v>
      </c>
      <c r="BJ75" s="66" t="s">
        <v>117</v>
      </c>
      <c r="BK75" s="66" t="s">
        <v>118</v>
      </c>
      <c r="BL75" s="66" t="s">
        <v>119</v>
      </c>
      <c r="BM75" s="66" t="s">
        <v>120</v>
      </c>
      <c r="BN75" s="66" t="s">
        <v>121</v>
      </c>
      <c r="BO75" s="66" t="s">
        <v>122</v>
      </c>
      <c r="BP75" s="14"/>
      <c r="BQ75" s="14"/>
      <c r="BR75" s="67" t="s">
        <v>106</v>
      </c>
      <c r="BS75" s="62" t="s">
        <v>107</v>
      </c>
      <c r="BT75" s="62" t="s">
        <v>108</v>
      </c>
      <c r="BU75" s="62" t="s">
        <v>109</v>
      </c>
      <c r="BV75" s="62" t="s">
        <v>110</v>
      </c>
      <c r="BW75" s="62" t="s">
        <v>111</v>
      </c>
      <c r="BX75" s="62" t="s">
        <v>112</v>
      </c>
      <c r="BY75" s="62" t="s">
        <v>113</v>
      </c>
      <c r="BZ75" s="67" t="s">
        <v>123</v>
      </c>
      <c r="CA75" s="62" t="s">
        <v>124</v>
      </c>
      <c r="CB75" s="62" t="s">
        <v>125</v>
      </c>
      <c r="CC75" s="14"/>
      <c r="CD75" s="68" t="s">
        <v>106</v>
      </c>
      <c r="CE75" s="63" t="s">
        <v>107</v>
      </c>
      <c r="CF75" s="63" t="s">
        <v>108</v>
      </c>
      <c r="CG75" s="63" t="s">
        <v>109</v>
      </c>
      <c r="CH75" s="63" t="s">
        <v>113</v>
      </c>
      <c r="CI75" s="63" t="s">
        <v>123</v>
      </c>
      <c r="CJ75" s="63" t="s">
        <v>124</v>
      </c>
      <c r="CK75" s="80" t="s">
        <v>112</v>
      </c>
      <c r="CL75" s="80" t="s">
        <v>126</v>
      </c>
      <c r="CM75" s="80" t="s">
        <v>110</v>
      </c>
      <c r="CN75" s="80" t="s">
        <v>127</v>
      </c>
      <c r="CO75" s="63" t="s">
        <v>128</v>
      </c>
      <c r="CP75" s="80" t="s">
        <v>129</v>
      </c>
      <c r="CQ75" s="80" t="s">
        <v>130</v>
      </c>
      <c r="CR75" s="80" t="s">
        <v>131</v>
      </c>
      <c r="CS75" s="80" t="s">
        <v>132</v>
      </c>
      <c r="CT75" s="80" t="s">
        <v>133</v>
      </c>
      <c r="CU75" s="80" t="s">
        <v>134</v>
      </c>
      <c r="CV75" s="63" t="s">
        <v>135</v>
      </c>
      <c r="CW75" s="14"/>
      <c r="CX75" s="69" t="s">
        <v>106</v>
      </c>
      <c r="CY75" s="64" t="s">
        <v>107</v>
      </c>
      <c r="CZ75" s="64" t="s">
        <v>108</v>
      </c>
      <c r="DA75" s="64" t="s">
        <v>109</v>
      </c>
      <c r="DB75" s="64" t="s">
        <v>113</v>
      </c>
      <c r="DC75" s="64" t="s">
        <v>123</v>
      </c>
      <c r="DD75" s="64" t="s">
        <v>124</v>
      </c>
      <c r="DE75" s="64" t="s">
        <v>112</v>
      </c>
      <c r="DF75" s="64" t="s">
        <v>126</v>
      </c>
      <c r="DG75" s="64" t="s">
        <v>110</v>
      </c>
      <c r="DH75" s="69" t="s">
        <v>127</v>
      </c>
      <c r="DI75" s="69" t="s">
        <v>128</v>
      </c>
      <c r="DJ75" s="69" t="s">
        <v>129</v>
      </c>
      <c r="DK75" s="69" t="s">
        <v>130</v>
      </c>
      <c r="DL75" s="69" t="s">
        <v>131</v>
      </c>
      <c r="DM75" s="69" t="s">
        <v>132</v>
      </c>
      <c r="DN75" s="69" t="s">
        <v>133</v>
      </c>
      <c r="DO75" s="69" t="s">
        <v>134</v>
      </c>
      <c r="DP75" s="69" t="s">
        <v>135</v>
      </c>
      <c r="DQ75" s="14"/>
      <c r="DR75" s="65" t="s">
        <v>106</v>
      </c>
      <c r="DS75" s="65" t="s">
        <v>107</v>
      </c>
      <c r="DT75" s="65" t="s">
        <v>108</v>
      </c>
      <c r="DU75" s="65" t="s">
        <v>109</v>
      </c>
      <c r="DV75" s="65" t="s">
        <v>113</v>
      </c>
      <c r="DW75" s="65" t="s">
        <v>123</v>
      </c>
      <c r="DX75" s="65" t="s">
        <v>124</v>
      </c>
      <c r="DY75" s="65" t="s">
        <v>112</v>
      </c>
      <c r="DZ75" s="65" t="s">
        <v>126</v>
      </c>
      <c r="EA75" s="65" t="s">
        <v>110</v>
      </c>
      <c r="EB75" s="65" t="s">
        <v>127</v>
      </c>
      <c r="EC75" s="65" t="s">
        <v>128</v>
      </c>
      <c r="ED75" s="65" t="s">
        <v>129</v>
      </c>
      <c r="EE75" s="65" t="s">
        <v>130</v>
      </c>
      <c r="EF75" s="65" t="s">
        <v>131</v>
      </c>
      <c r="EG75" s="65" t="s">
        <v>132</v>
      </c>
      <c r="EH75" s="65" t="s">
        <v>133</v>
      </c>
      <c r="EI75" s="65" t="s">
        <v>134</v>
      </c>
      <c r="EJ75" s="65" t="s">
        <v>135</v>
      </c>
      <c r="EK75" s="14"/>
      <c r="EL75" s="66" t="s">
        <v>106</v>
      </c>
      <c r="EM75" s="66" t="s">
        <v>107</v>
      </c>
      <c r="EN75" s="66" t="s">
        <v>108</v>
      </c>
      <c r="EO75" s="66" t="s">
        <v>109</v>
      </c>
      <c r="EP75" s="66" t="s">
        <v>113</v>
      </c>
      <c r="EQ75" s="66" t="s">
        <v>123</v>
      </c>
      <c r="ER75" s="66" t="s">
        <v>124</v>
      </c>
      <c r="ES75" s="66" t="s">
        <v>112</v>
      </c>
      <c r="ET75" s="66" t="s">
        <v>126</v>
      </c>
      <c r="EU75" s="66" t="s">
        <v>110</v>
      </c>
      <c r="EV75" s="66" t="s">
        <v>127</v>
      </c>
      <c r="EW75" s="66" t="s">
        <v>128</v>
      </c>
      <c r="EX75" s="66" t="s">
        <v>129</v>
      </c>
      <c r="EY75" s="66" t="s">
        <v>130</v>
      </c>
      <c r="EZ75" s="66" t="s">
        <v>131</v>
      </c>
      <c r="FA75" s="66" t="s">
        <v>132</v>
      </c>
      <c r="FB75" s="66" t="s">
        <v>133</v>
      </c>
      <c r="FC75" s="66" t="s">
        <v>134</v>
      </c>
      <c r="FD75" s="66" t="s">
        <v>135</v>
      </c>
      <c r="FE75" s="14"/>
      <c r="FF75" s="66" t="s">
        <v>136</v>
      </c>
      <c r="FG75" s="66" t="s">
        <v>137</v>
      </c>
      <c r="FH75" s="14"/>
      <c r="FI75" s="42"/>
      <c r="FJ75" s="42"/>
      <c r="FK75" s="42"/>
      <c r="FL75" s="42"/>
      <c r="FM75" s="42"/>
      <c r="FN75" s="42"/>
      <c r="FO75" s="42"/>
      <c r="FP75" s="42"/>
      <c r="FQ75" s="42"/>
      <c r="FR75" s="42"/>
      <c r="FS75" s="42"/>
      <c r="FT75" s="42"/>
      <c r="FU75" s="42"/>
      <c r="FV75" s="42"/>
      <c r="FW75" s="42"/>
      <c r="FX75" s="44">
        <v>73</v>
      </c>
      <c r="FY75" s="44" t="str">
        <f t="shared" si="79"/>
        <v>EGBDJFLK</v>
      </c>
      <c r="FZ75" s="44" t="s">
        <v>148</v>
      </c>
      <c r="GA75" s="44" t="s">
        <v>149</v>
      </c>
      <c r="GB75" s="44" t="s">
        <v>146</v>
      </c>
      <c r="GC75" s="44" t="s">
        <v>147</v>
      </c>
      <c r="GD75" s="44" t="s">
        <v>159</v>
      </c>
      <c r="GE75" s="44" t="s">
        <v>109</v>
      </c>
      <c r="GF75" s="44" t="s">
        <v>152</v>
      </c>
      <c r="GG75" s="44" t="s">
        <v>151</v>
      </c>
      <c r="GH75" s="100" t="str">
        <f t="shared" ref="GH75:GO75" si="760">VLOOKUP(FZ75,$FK$3:$FL$15,2,FALSE)</f>
        <v>Elfenbenskusten</v>
      </c>
      <c r="GI75" s="100" t="str">
        <f t="shared" si="760"/>
        <v>Iran</v>
      </c>
      <c r="GJ75" s="100" t="str">
        <f t="shared" si="760"/>
        <v>Bosnien-Herzigovina</v>
      </c>
      <c r="GK75" s="100" t="str">
        <f t="shared" si="760"/>
        <v>USA</v>
      </c>
      <c r="GL75" s="100" t="str">
        <f t="shared" si="760"/>
        <v>Argentina</v>
      </c>
      <c r="GM75" s="100" t="str">
        <f t="shared" si="760"/>
        <v>Sverige</v>
      </c>
      <c r="GN75" s="100" t="str">
        <f t="shared" si="760"/>
        <v>England</v>
      </c>
      <c r="GO75" s="100" t="str">
        <f t="shared" si="760"/>
        <v>Portugal</v>
      </c>
      <c r="GP75" s="42" t="str">
        <f t="shared" si="81"/>
        <v/>
      </c>
      <c r="GQ75" s="42"/>
      <c r="GR75" s="42"/>
      <c r="GS75" s="42"/>
      <c r="GT75" s="42"/>
      <c r="GU75" s="42"/>
      <c r="GV75" s="127"/>
      <c r="GW75" s="42"/>
      <c r="GX75" s="44"/>
      <c r="GY75" s="42"/>
      <c r="GZ75" s="43"/>
      <c r="HA75" s="44"/>
      <c r="HB75" s="42"/>
      <c r="HC75" s="42"/>
      <c r="HD75" s="42"/>
      <c r="HE75" s="42"/>
    </row>
    <row r="76" spans="1:213" ht="14.25" customHeight="1" x14ac:dyDescent="0.35">
      <c r="A76" s="42"/>
      <c r="B76" s="85">
        <v>17</v>
      </c>
      <c r="C76" s="86">
        <v>46189</v>
      </c>
      <c r="D76" s="87" t="s">
        <v>201</v>
      </c>
      <c r="E76" s="88" t="s">
        <v>157</v>
      </c>
      <c r="F76" s="89" t="s">
        <v>202</v>
      </c>
      <c r="G76" s="90">
        <v>0</v>
      </c>
      <c r="H76" s="85" t="s">
        <v>157</v>
      </c>
      <c r="I76" s="90">
        <v>0</v>
      </c>
      <c r="J76" s="85" t="str">
        <f t="shared" ref="J76:J81" si="761">IF(OR(ISBLANK(G76),ISBLANK(I76)),"",IF(G76&gt;I76,1,IF(G76&lt;I76,2,"X")))</f>
        <v>X</v>
      </c>
      <c r="K76" s="49" t="str">
        <f t="shared" ref="K76:K81" si="762">IF(VLOOKUP(D76,$BR$75:$CA$79,10,FALSE)=VLOOKUP(F76,$BR$75:$CA$79,10,FALSE),VLOOKUP(D76,$BR$75:$CA$79,10,FALSE),"-")</f>
        <v>-</v>
      </c>
      <c r="L76" s="44">
        <v>1</v>
      </c>
      <c r="M76" s="93" t="str">
        <f>VLOOKUP(L76,FG76:FH79,2,FALSE)</f>
        <v>Norge</v>
      </c>
      <c r="N76" s="94">
        <f t="shared" ref="N76:N79" si="763">VLOOKUP($M76,$BR$76:$BY$79,2,FALSE)</f>
        <v>2</v>
      </c>
      <c r="O76" s="94">
        <f t="shared" ref="O76:O79" si="764">VLOOKUP($M76,$BR$76:$BY$79,3,FALSE)</f>
        <v>0</v>
      </c>
      <c r="P76" s="94">
        <f t="shared" ref="P76:P79" si="765">VLOOKUP($M76,$BR$76:$BY$79,4,FALSE)</f>
        <v>1</v>
      </c>
      <c r="Q76" s="94">
        <f t="shared" ref="Q76:Q79" si="766">VLOOKUP($M76,$BR$76:$BY$79,5,FALSE)</f>
        <v>7</v>
      </c>
      <c r="R76" s="94">
        <f t="shared" ref="R76:R79" si="767">VLOOKUP($M76,$BR$76:$BY$79,6,FALSE)</f>
        <v>7</v>
      </c>
      <c r="S76" s="94">
        <f t="shared" ref="S76:S79" si="768">VLOOKUP($M76,$BR$76:$BY$79,7,FALSE)</f>
        <v>0</v>
      </c>
      <c r="T76" s="95">
        <f t="shared" ref="T76:T79" si="769">VLOOKUP($M76,$BR$76:$BY$79,8,FALSE)</f>
        <v>6</v>
      </c>
      <c r="U76" s="42"/>
      <c r="V76" s="43"/>
      <c r="W76" s="44"/>
      <c r="X76" s="44"/>
      <c r="Y76" s="44"/>
      <c r="Z76" s="47"/>
      <c r="AA76" s="48"/>
      <c r="AB76" s="42"/>
      <c r="AC76" s="98">
        <f t="shared" ref="AC76:AF76" si="770">C76</f>
        <v>46189</v>
      </c>
      <c r="AD76" s="98" t="str">
        <f t="shared" si="770"/>
        <v>Frankrike</v>
      </c>
      <c r="AE76" s="98" t="str">
        <f t="shared" si="770"/>
        <v>-</v>
      </c>
      <c r="AF76" s="98" t="str">
        <f t="shared" si="770"/>
        <v>Senegal</v>
      </c>
      <c r="AG76" s="90">
        <f t="shared" ref="AG76:AG81" si="771">IF(G76="","",G76)</f>
        <v>0</v>
      </c>
      <c r="AH76" s="85" t="str">
        <f t="shared" ref="AH76:AH81" si="772">H76</f>
        <v>-</v>
      </c>
      <c r="AI76" s="90">
        <f t="shared" ref="AI76:AI81" si="773">IF(I76="","",I76)</f>
        <v>0</v>
      </c>
      <c r="AJ76" s="85" t="str">
        <f t="shared" ref="AJ76:AJ81" si="774">J76</f>
        <v>X</v>
      </c>
      <c r="AK76" s="91"/>
      <c r="AL76" s="49">
        <f t="shared" ref="AL76:AL81" si="775">IF(AG76&gt;AI76,1,0)</f>
        <v>0</v>
      </c>
      <c r="AM76" s="49">
        <f t="shared" ref="AM76:AM81" si="776">IF(AI76&gt;AG76,1,0)</f>
        <v>0</v>
      </c>
      <c r="AN76" s="49">
        <f t="shared" ref="AN76:AN81" si="777">IF(AND(AG76=AI76,AG76&lt;&gt;""),1,0)</f>
        <v>1</v>
      </c>
      <c r="AO76" s="49">
        <f t="shared" ref="AO76:AO81" si="778">IF(AND(AG76=AI76,AG76&lt;&gt;""),1,0)</f>
        <v>1</v>
      </c>
      <c r="AP76" s="49">
        <f t="shared" ref="AP76:AP81" si="779">IF(AG76&lt;AI76,1,0)</f>
        <v>0</v>
      </c>
      <c r="AQ76" s="49">
        <f t="shared" ref="AQ76:AQ81" si="780">IF(AI76&lt;AG76,1,)</f>
        <v>0</v>
      </c>
      <c r="AR76" s="49">
        <f t="shared" ref="AR76:AR81" si="781">IF(ISERROR(VLOOKUP(AD76,CD:CD,1,FALSE)),0,1)*IF(ISERROR(VLOOKUP(AF76,CD:CD,1,FALSE)),0,1)*AL76</f>
        <v>0</v>
      </c>
      <c r="AS76" s="49">
        <f t="shared" ref="AS76:AS81" si="782">IF(ISERROR(VLOOKUP(AD76,CD:CD,1,FALSE)),0,1)*IF(ISERROR(VLOOKUP(AF76,CD:CD,1,FALSE)),0,1)*AM76</f>
        <v>0</v>
      </c>
      <c r="AT76" s="49">
        <f t="shared" ref="AT76:AT81" si="783">IF(ISERROR(VLOOKUP(AD76,CD:CD,1,FALSE)),0,1)*IF(ISERROR(VLOOKUP(AF76,CD:CD,1,FALSE)),0,1)*AN76</f>
        <v>0</v>
      </c>
      <c r="AU76" s="49">
        <f t="shared" ref="AU76:AU81" si="784">IF(ISERROR(VLOOKUP(AD76,CD:CD,1,FALSE)),0,1)*IF(ISERROR(VLOOKUP(AF76,CD:CD,1,FALSE)),0,1)*AO76</f>
        <v>0</v>
      </c>
      <c r="AV76" s="49">
        <f t="shared" ref="AV76:AV81" si="785">IF(ISERROR(VLOOKUP(AD76,CD:CD,1,FALSE)),0,1)*IF(ISERROR(VLOOKUP(AF76,CD:CD,1,FALSE)),0,1)*AP76</f>
        <v>0</v>
      </c>
      <c r="AW76" s="49">
        <f t="shared" ref="AW76:AW81" si="786">IF(ISERROR(VLOOKUP(AD76,CD:CD,1,FALSE)),0,1)*IF(ISERROR(VLOOKUP(AF76,CD:CD,1,FALSE)),0,1)*AQ76</f>
        <v>0</v>
      </c>
      <c r="AX76" s="49">
        <f t="shared" ref="AX76:AX81" si="787">IF(ISERROR(VLOOKUP(AD76,CX:CX,1,FALSE)),0,1)*IF(ISERROR(VLOOKUP(AF76,CX:CX,1,FALSE)),0,1)*AL76</f>
        <v>0</v>
      </c>
      <c r="AY76" s="49">
        <f t="shared" ref="AY76:AY81" si="788">IF(ISERROR(VLOOKUP(AD76,CX:CX,1,FALSE)),0,1)*IF(ISERROR(VLOOKUP(AF76,CX:CX,1,FALSE)),0,1)*AM76</f>
        <v>0</v>
      </c>
      <c r="AZ76" s="49">
        <f t="shared" ref="AZ76:AZ81" si="789">IF(ISERROR(VLOOKUP(AD76,CX:CX,1,FALSE)),0,1)*IF(ISERROR(VLOOKUP(AF76,CX:CX,1,FALSE)),0,1)*AN76</f>
        <v>0</v>
      </c>
      <c r="BA76" s="49">
        <f t="shared" ref="BA76:BA81" si="790">IF(ISERROR(VLOOKUP(AD76,CX:CX,1,FALSE)),0,1)*IF(ISERROR(VLOOKUP(AF76,CX:CX,1,FALSE)),0,1)*AO76</f>
        <v>0</v>
      </c>
      <c r="BB76" s="49">
        <f t="shared" ref="BB76:BB81" si="791">IF(ISERROR(VLOOKUP(AD76,CX:CX,1,FALSE)),0,1)*IF(ISERROR(VLOOKUP(AF76,CX:CX,1,FALSE)),0,1)*AP76</f>
        <v>0</v>
      </c>
      <c r="BC76" s="49">
        <f t="shared" ref="BC76:BC81" si="792">IF(ISERROR(VLOOKUP(AD76,CX:CX,1,FALSE)),0,1)*IF(ISERROR(VLOOKUP(AF76,CX:CX,1,FALSE)),0,1)*AQ76</f>
        <v>0</v>
      </c>
      <c r="BD76" s="49">
        <f t="shared" ref="BD76:BD81" si="793">IF(ISERROR(VLOOKUP(AD76,DR:DR,1,FALSE)),0,1)*IF(ISERROR(VLOOKUP(AF76,DR:DR,1,FALSE)),0,1)*AL76</f>
        <v>0</v>
      </c>
      <c r="BE76" s="49">
        <f t="shared" ref="BE76:BE81" si="794">IF(ISERROR(VLOOKUP(AD76,DR:DR,1,FALSE)),0,1)*IF(ISERROR(VLOOKUP(AF76,DR:DR,1,FALSE)),0,1)*AM76</f>
        <v>0</v>
      </c>
      <c r="BF76" s="49">
        <f t="shared" ref="BF76:BF81" si="795">IF(ISERROR(VLOOKUP(AD76,DR:DR,1,FALSE)),0,1)*IF(ISERROR(VLOOKUP(AF76,DR:DR,1,FALSE)),0,1)*AN76</f>
        <v>0</v>
      </c>
      <c r="BG76" s="49">
        <f t="shared" ref="BG76:BG81" si="796">IF(ISERROR(VLOOKUP(AD76,DR:DR,1,FALSE)),0,1)*IF(ISERROR(VLOOKUP(AF76,DR:DR,1,FALSE)),0,1)*AO76</f>
        <v>0</v>
      </c>
      <c r="BH76" s="49">
        <f t="shared" ref="BH76:BH81" si="797">IF(ISERROR(VLOOKUP(AD76,DR:DR,1,FALSE)),0,1)*IF(ISERROR(VLOOKUP(AF76,DR:DR,1,FALSE)),0,1)*AP76</f>
        <v>0</v>
      </c>
      <c r="BI76" s="49">
        <f t="shared" ref="BI76:BI81" si="798">IF(ISERROR(VLOOKUP(AD76,DR:DR,1,FALSE)),0,1)*IF(ISERROR(VLOOKUP(AF76,DR:DR,1,FALSE)),0,1)*AQ76</f>
        <v>0</v>
      </c>
      <c r="BJ76" s="49">
        <f t="shared" ref="BJ76:BJ81" si="799">IF(ISERROR(VLOOKUP(AD76,EL:EL,1,FALSE)),0,1)*IF(ISERROR(VLOOKUP(AF76,EL:EL,1,FALSE)),0,1)*AL76</f>
        <v>0</v>
      </c>
      <c r="BK76" s="49">
        <f t="shared" ref="BK76:BK81" si="800">IF(ISERROR(VLOOKUP(AD76,EL:EL,1,FALSE)),0,1)*IF(ISERROR(VLOOKUP(AF76,EL:EL,1,FALSE)),0,1)*AM76</f>
        <v>0</v>
      </c>
      <c r="BL76" s="49">
        <f t="shared" ref="BL76:BL81" si="801">IF(ISERROR(VLOOKUP(AD76,EL:EL,1,FALSE)),0,1)*IF(ISERROR(VLOOKUP(AF76,EL:EL,1,FALSE)),0,1)*AN76</f>
        <v>0</v>
      </c>
      <c r="BM76" s="49">
        <f t="shared" ref="BM76:BM81" si="802">IF(ISERROR(VLOOKUP(AD76,EL:EL,1,FALSE)),0,1)*IF(ISERROR(VLOOKUP(AF76,EL:EL,1,FALSE)),0,1)*AO76</f>
        <v>0</v>
      </c>
      <c r="BN76" s="49">
        <f t="shared" ref="BN76:BN81" si="803">IF(ISERROR(VLOOKUP(AD76,EL:EL,1,FALSE)),0,1)*IF(ISERROR(VLOOKUP(AF76,EL:EL,1,FALSE)),0,1)*AP76</f>
        <v>0</v>
      </c>
      <c r="BO76" s="49">
        <f t="shared" ref="BO76:BO81" si="804">IF(ISERROR(VLOOKUP(AD76,EL:EL,1,FALSE)),0,1)*IF(ISERROR(VLOOKUP(AF76,EL:EL,1,FALSE)),0,1)*AQ76</f>
        <v>0</v>
      </c>
      <c r="BP76" s="14"/>
      <c r="BQ76" s="14"/>
      <c r="BR76" s="14" t="s">
        <v>201</v>
      </c>
      <c r="BS76" s="49">
        <f t="shared" ref="BS76:BS79" si="805">(SUMIF(AD$4:AD$108,BR76,AL$4:AL$108)+SUMIF(AF$4:AF$108,BR76,AM$4:AM$108))</f>
        <v>1</v>
      </c>
      <c r="BT76" s="49">
        <f t="shared" ref="BT76:BT79" si="806">(SUMIF(AD$4:AD$108,BR76,AN$4:AN$108)+SUMIF(AF$4:AF$108,BR76,AO$4:AO$108))</f>
        <v>2</v>
      </c>
      <c r="BU76" s="49">
        <f t="shared" ref="BU76:BU79" si="807">(SUMIF(AD$4:AD$108,BR76,AP$4:AP$108)+SUMIF(AF$4:AF$108,BR76,AQ$4:AQ$108))</f>
        <v>0</v>
      </c>
      <c r="BV76" s="49">
        <f t="shared" ref="BV76:BV79" si="808">SUMIF($AD$4:$AD$108,BR76,$AG$4:$AG$108)+SUMIF($AF$4:$AF$108,BR76,$AI$4:$AI$108)</f>
        <v>6</v>
      </c>
      <c r="BW76" s="49">
        <f t="shared" ref="BW76:BW79" si="809">SUMIF($AD$4:$AD$108,BR76,$AI$4:$AI$108)+SUMIF($AF$4:$AF$108,BR76,$AG$4:$AG$108)</f>
        <v>2</v>
      </c>
      <c r="BX76" s="49">
        <f t="shared" ref="BX76:BX79" si="810">BV76-BW76</f>
        <v>4</v>
      </c>
      <c r="BY76" s="49">
        <f t="shared" ref="BY76:BY79" si="811">IFERROR(BS76*3+BT76*1,0)</f>
        <v>5</v>
      </c>
      <c r="BZ76" s="49" t="s">
        <v>150</v>
      </c>
      <c r="CA76" s="99">
        <f>RANK(BY76,BY76:BY79)</f>
        <v>2</v>
      </c>
      <c r="CB76" s="49">
        <f>SUMPRODUCT((BY76:BY79=BY76)*(BX76:BX79&gt;BX76))</f>
        <v>0</v>
      </c>
      <c r="CC76" s="14"/>
      <c r="CD76" s="14">
        <f t="shared" ref="CD76:CD79" si="812">IF(CA76=1,BR76,)</f>
        <v>0</v>
      </c>
      <c r="CE76" s="49">
        <f t="shared" ref="CE76:CE79" si="813">(SUMIF($AD$4:$AD$108,$BR76,$AR$4:$AR$108)+SUMIF($AF$4:$AF$108,$BR76,$AS$4:$AS$108))</f>
        <v>0</v>
      </c>
      <c r="CF76" s="49">
        <f t="shared" ref="CF76:CF79" si="814">(SUMIF($AD$4:$AD$108,$BR76,$AT$4:$AT$108)+SUMIF($AF$4:$AF$108,$BR76,$AU$4:$AU$108))</f>
        <v>0</v>
      </c>
      <c r="CG76" s="49">
        <f t="shared" ref="CG76:CG79" si="815">(SUMIF($AD$4:$AD$108,$BR76,$AV$4:$AV$108)+SUMIF($AF$4:$AF$108,$BR76,$AW$4:$AW$108))</f>
        <v>0</v>
      </c>
      <c r="CH76" s="49">
        <f t="shared" ref="CH76:CH79" si="816">IFERROR(CE76*3+CF76*1,0)</f>
        <v>0</v>
      </c>
      <c r="CI76" s="49" t="str">
        <f t="shared" ref="CI76:CI79" si="817">BZ76</f>
        <v>I</v>
      </c>
      <c r="CJ76" s="49">
        <f>IF(CD76&gt;0,RANK(CH76,CH76:CH79),)</f>
        <v>0</v>
      </c>
      <c r="CK76" s="49">
        <f>IF(AND(CD76&gt;0,COUNTIF(CJ76:CJ79,CJ76)&gt;1),SUMIFS($AG$4:$AG$108,$AD$4:$AD$108,$BR76,$K$4:$K$108,1)+SUMIFS($AI$4:$AI$108,$AF$4:$AF$108,$BR76,$K$4:$K$108,1)-SUMIFS($AI$4:$AI$108,$AD$4:$AD$108,$BR76,$K$4:$K$108,1)-SUMIFS($AG$4:$AG$108,$AF$4:$AF$108,$BR76,$K$4:$K$108,1),)</f>
        <v>0</v>
      </c>
      <c r="CL76" s="49">
        <f>IF(AND(CD76&gt;0,COUNTIF(CJ76:CJ79,CJ76)&gt;1),CJ76+RANK(CK76,CK76:CK79)-1,CJ76)</f>
        <v>0</v>
      </c>
      <c r="CM76" s="49">
        <f>IF(AND(CD76&gt;0,COUNTIF(CL76:CL79,CL76)&gt;1),SUMIFS($AG$4:$AG$108,$AD$4:$AD$108,$BR76,$K$4:$K$108,1)+SUMIFS($AI$4:$AI$108,$AF$4:$AF$108,$BR76,$K$4:$K$108,1),)</f>
        <v>0</v>
      </c>
      <c r="CN76" s="49">
        <f>IF(AND(CD76&gt;0,COUNTIF(CL76:CL79,CL76)&gt;1),CL76+RANK(CM76,CM76:CM79)-1,CL76)</f>
        <v>0</v>
      </c>
      <c r="CO76" s="49" t="str">
        <f t="shared" ref="CO76:CO79" si="818">IF(CN76=0,"",CN76)</f>
        <v/>
      </c>
      <c r="CP76" s="49" t="str">
        <f>IF(OR(CO76="",COUNTIF(CO76:CO79,CO76)=1),"",$BX76)</f>
        <v/>
      </c>
      <c r="CQ76" s="49" t="str">
        <f>IF(CO76="","",IF(COUNTIF(CO76:CO79,CO76)=1,CO76,CO76+RANK(CP76,CP76:CP79,0)-1))</f>
        <v/>
      </c>
      <c r="CR76" s="49" t="str">
        <f>IF(OR(CQ76="",COUNTIF(CQ76:CQ79,CQ76)=1),"",$BV76)</f>
        <v/>
      </c>
      <c r="CS76" s="49" t="str">
        <f>IF(CO76="","",IF(COUNTIF(CQ76:CQ79,CQ76)=1,CQ76,CQ76+RANK(CR76,CR76:CR79,0)-1))</f>
        <v/>
      </c>
      <c r="CT76" s="49" t="str">
        <f>IF(OR(CS76="",COUNTIF(CS76:CS79,CS76)=1),"",$BS76)</f>
        <v/>
      </c>
      <c r="CU76" s="49" t="str">
        <f>IF(CO76="","",IF(COUNTIF(CS76:CS79,CS76)=1,CS76,CS76+RANK(CT76,CT76:CT79,0)-1))</f>
        <v/>
      </c>
      <c r="CV76" s="49">
        <f>IF(CD76&gt;0,BK74+RANK(CU76,CU76:CU79,1),)</f>
        <v>0</v>
      </c>
      <c r="CW76" s="14"/>
      <c r="CX76" s="14" t="str">
        <f t="shared" ref="CX76:CX79" si="819">IF(CA76=2,BR76,)</f>
        <v>Frankrike</v>
      </c>
      <c r="CY76" s="49">
        <f t="shared" ref="CY76:CY79" si="820">(SUMIF($AD$4:$AD$108,$BR76,$AX$4:$AX$108)+SUMIF($AF$4:$AF$108,$BR76,$AY$4:$AY$108))</f>
        <v>0</v>
      </c>
      <c r="CZ76" s="49">
        <f t="shared" ref="CZ76:CZ79" si="821">(SUMIF($AD$4:$AD$108,$BR76,$AZ$4:$AZ$108)+SUMIF($AF$4:$AF$108,$BR76,$BA$4:$BA$108))</f>
        <v>0</v>
      </c>
      <c r="DA76" s="49">
        <f t="shared" ref="DA76:DA79" si="822">(SUMIF($AD$4:$AD$108,$BR76,$BB$4:$BB$108)+SUMIF($AF$4:$AF$108,$BR76,$BC$4:$BC$108))</f>
        <v>0</v>
      </c>
      <c r="DB76" s="49">
        <f t="shared" ref="DB76:DB79" si="823">IFERROR(CY76*3+CZ76*1,0)</f>
        <v>0</v>
      </c>
      <c r="DC76" s="49" t="str">
        <f t="shared" ref="DC76:DC79" si="824">$BZ76</f>
        <v>I</v>
      </c>
      <c r="DD76" s="49">
        <f>IF(CX76&gt;0,RANK(DB76,DB76:DB79)+CE74,)</f>
        <v>2</v>
      </c>
      <c r="DE76" s="49">
        <f>IF(AND(CX76&gt;0,COUNTIF(DD76:DD79,DD76)&gt;1),SUMIFS($AG$4:$AG$108,$AD$4:$AD$108,$BR76,$K$4:$K$108,2)+SUMIFS($AI$4:$AI$108,$AF$4:$AF108,$BR76,$K$4:$K$108,2)-SUMIFS($AI$4:$AI$108,$AD$4:$AD$108,$BR76,$K$4:$K$108,2)-SUMIFS($AG$4:$AG$108,$AF$4:$AF$108,$BR76,$K$4:$K$108,2),)</f>
        <v>0</v>
      </c>
      <c r="DF76" s="49">
        <f>IF(AND(CX76&gt;0,COUNTIF(DD76:DD79,DD76)&gt;1),DD76+RANK(DE76,DE76:DE79)-1,DD76)</f>
        <v>2</v>
      </c>
      <c r="DG76" s="49">
        <f>IF(AND(CX76&gt;0,COUNTIF(DF76:DF79,DF76)&gt;1),SUMIFS($AG$4:$AG$108,$AD$4:$AD$108,$BR76,$K$4:$K$108,2)+SUMIFS($AI$4:$AI$108,$AF$4:$AF$108,$BR76,$K$4:$K$108,2),)</f>
        <v>0</v>
      </c>
      <c r="DH76" s="49">
        <f>IF(AND(CX76&gt;0,COUNTIF(DF76:DF79,DF76)&gt;1),DF76+RANK(DG76,DG76:DG79)-1,DF76)</f>
        <v>2</v>
      </c>
      <c r="DI76" s="49">
        <f t="shared" ref="DI76:DI79" si="825">IF(DH76=0,"",DH76)</f>
        <v>2</v>
      </c>
      <c r="DJ76" s="49" t="str">
        <f>IF(OR(DI76="",COUNTIF(DI76:DI79,DI76)=1),"",$BX76)</f>
        <v/>
      </c>
      <c r="DK76" s="49">
        <f>IF(DI76="","",IF(COUNTIF(DI76:DI79,DI76)=1,DI76,DI76+RANK(DJ76,DJ76:DJ79,0)-1))</f>
        <v>2</v>
      </c>
      <c r="DL76" s="49" t="str">
        <f>IF(OR(DK76="",COUNTIF(DK76:DK79,DK76)=1),"",$BV76)</f>
        <v/>
      </c>
      <c r="DM76" s="49">
        <f>IF(DI76="","",IF(COUNTIF(DK76:DK79,DK76)=1,DK76,DK76+RANK(DL76,DL76:DL79,0)-1))</f>
        <v>2</v>
      </c>
      <c r="DN76" s="49" t="str">
        <f>IF(OR(DM76="",COUNTIF(DM76:DM79,DM76)=1),"",$BS76)</f>
        <v/>
      </c>
      <c r="DO76" s="49">
        <f>IF(DI76="","",IF(COUNTIF(DM76:DM79,DM76)=1,DM76,DM76+RANK(DN76,DN76:DN79,0)-1))</f>
        <v>2</v>
      </c>
      <c r="DP76" s="49">
        <f>IF(CX76&gt;0,CE74+RANK(DO76,DO76:DO79,1),)</f>
        <v>2</v>
      </c>
      <c r="DQ76" s="14"/>
      <c r="DR76" s="49">
        <f t="shared" ref="DR76:DR79" si="826">IF(CA76=3,BR76,)</f>
        <v>0</v>
      </c>
      <c r="DS76" s="49">
        <f t="shared" ref="DS76:DS79" si="827">(SUMIF($AD$4:$AD$108,BR76,$BD$4:$BD$108)+SUMIF($AF$4:$AF$108,BR76,$BE$4:$BE$108))</f>
        <v>0</v>
      </c>
      <c r="DT76" s="49">
        <f t="shared" ref="DT76:DT79" si="828">(SUMIF($AD$4:$AD$108,BR76,$BF$4:$BF$108)+SUMIF($AF$4:$AF$108,BR76,$BG$4:$BG$108))</f>
        <v>0</v>
      </c>
      <c r="DU76" s="49">
        <f t="shared" ref="DU76:DU79" si="829">(SUMIF($AD$4:$AD$108,BR76,$BH$4:$BH$108)+SUMIF($AF$4:$AF$108,BR76,$BI$4:$BI$108))</f>
        <v>0</v>
      </c>
      <c r="DV76" s="49">
        <f t="shared" ref="DV76:DV79" si="830">IFERROR(DS76*3+DT76*1,0)</f>
        <v>0</v>
      </c>
      <c r="DW76" s="49" t="str">
        <f t="shared" ref="DW76:DW79" si="831">BZ76</f>
        <v>I</v>
      </c>
      <c r="DX76" s="49">
        <f>IF(DR76&gt;0,RANK(DV76,DV76:DV79)+CE74+CY74,)</f>
        <v>0</v>
      </c>
      <c r="DY76" s="49">
        <f>IF(AND(DR76&gt;0,COUNTIF(DX76:DX79,DX76)&gt;1),SUMIFS($AG$4:$AG$108,$AD$4:$AD$108,$BR76,$K$4:$K$108,3)+SUMIFS($AI$4:$AI$108,$AF$4:$AF$108,$BR76,$K$4:$K$108,3)-SUMIFS($AI$4:$AI$108,$AD$4:$AD$108,$BR76,$K$4:$K$108,3)-SUMIFS($AG$4:$AG$108,$AF$4:$AF$108,$BR76,$K$4:$K$108,3),)</f>
        <v>0</v>
      </c>
      <c r="DZ76" s="49">
        <f>IF(AND(DR76&gt;0,COUNTIF(DX76:DX79,DX76)&gt;1),DX76+RANK(DY76,DY76:DY79)-1,DX76)</f>
        <v>0</v>
      </c>
      <c r="EA76" s="49">
        <f>IF(AND(DR76&gt;0,COUNTIF(DZ76:DZ79,DZ76)&gt;1),SUMIFS($AG$4:$AG$108,$AD$4:$AD$108,$BR76,$K$4:$K$108,3)+SUMIFS($AI$4:$AI$108,$AF$4:$AF$108,$BR76,$K$4:$K$108,3),)</f>
        <v>0</v>
      </c>
      <c r="EB76" s="49">
        <f>IF(AND(DR76&gt;0,COUNTIF(DZ76:DZ79,DZ76)&gt;1),DZ76+RANK(EA76,EA76:EA79)-1,DZ76)</f>
        <v>0</v>
      </c>
      <c r="EC76" s="49" t="str">
        <f t="shared" ref="EC76:EC79" si="832">IF(EB76=0,"",EB76)</f>
        <v/>
      </c>
      <c r="ED76" s="49" t="str">
        <f>IF(OR(EC76="",COUNTIF(EC76:EC79,EC76)=1),"",$BX76)</f>
        <v/>
      </c>
      <c r="EE76" s="49" t="str">
        <f>IF(EC76="","",IF(COUNTIF(EC76:EC79,EC76)=1,EC76,EC76+RANK(ED76,ED76:ED79,0)-1))</f>
        <v/>
      </c>
      <c r="EF76" s="49" t="str">
        <f>IF(OR(EE76="",COUNTIF(EE76:EE79,EE76)=1),"",$BV76)</f>
        <v/>
      </c>
      <c r="EG76" s="49" t="str">
        <f>IF(EC76="","",IF(COUNTIF(EE76:EE79,EE76)=1,EE76,EE76+RANK(EF76,EF76:EF79,0)-1))</f>
        <v/>
      </c>
      <c r="EH76" s="49" t="str">
        <f>IF(OR(EG76="",COUNTIF(EG76:EG79,EG76)=1),"",$BS76)</f>
        <v/>
      </c>
      <c r="EI76" s="49" t="str">
        <f>IF(EC76="","",IF(COUNTIF(EG76:EG79,EG76)=1,EG76,EG76+RANK(EH76,EH76:EH79,0)-1))</f>
        <v/>
      </c>
      <c r="EJ76" s="49">
        <f>IF(DR76&gt;0,CE74+CY74+RANK(EI76,EI76:EI79,1),)</f>
        <v>0</v>
      </c>
      <c r="EK76" s="14"/>
      <c r="EL76" s="49">
        <f t="shared" ref="EL76:EL79" si="833">IF(CA76=4,BR76,)</f>
        <v>0</v>
      </c>
      <c r="EM76" s="49">
        <f t="shared" ref="EM76:EM79" si="834">(SUMIF($AD$4:$AD$108,$BR76,$BJ$4:$BJ$108)+SUMIF($AF$4:$AF$108,$BR76,$BK$4:$BK$108))</f>
        <v>0</v>
      </c>
      <c r="EN76" s="49">
        <f t="shared" ref="EN76:EN79" si="835">(SUMIF($AD$4:$AD$108,$BR76,$BL$4:$BL$108)+SUMIF($AF$4:$AF$108,$BR76,$BM$4:$BM$108))</f>
        <v>0</v>
      </c>
      <c r="EO76" s="49">
        <f t="shared" ref="EO76:EO79" si="836">(SUMIF($AD$4:$AD$108,$BR76,$BN$4:$BN$108)+SUMIF($AF$4:$AF$108,$BR76,$BO$4:$BO$108))</f>
        <v>0</v>
      </c>
      <c r="EP76" s="49">
        <f t="shared" ref="EP76:EP79" si="837">IFERROR(EM76*3+EN76*1,0)</f>
        <v>0</v>
      </c>
      <c r="EQ76" s="49" t="str">
        <f t="shared" ref="EQ76:EQ79" si="838">$BZ76</f>
        <v>I</v>
      </c>
      <c r="ER76" s="49">
        <f>IF(EL76&gt;0,RANK(EP76,EP76:EP79)+CE74+CY74+DS74,)</f>
        <v>0</v>
      </c>
      <c r="ES76" s="49">
        <f>IF(AND(EL76&gt;0,COUNTIF(ER76:ER79,ER76)&gt;1),SUMIFS($AG$4:$AG$108,$AD$4:$AD$108,$BR76,$K$4:$K$108,4)+SUMIFS($AI$4:$AI$108,$AF$4:$AF$108,$BR76,$K$4:$K$108,4)-SUMIFS($AI$4:$AI$108,$AD$4:$AD$108,$BR76,$K$4:$K$108,4)-SUMIFS($AG$4:$AG$108,$AF$4:$AF$108,$BR76,$K$4:$K$108,4),)</f>
        <v>0</v>
      </c>
      <c r="ET76" s="49">
        <f>IF(AND(EL76&gt;0,COUNTIF(ER76:ER79,ER76)&gt;1),ER76+RANK(ES76,ES76:ES79)-1,ER76)</f>
        <v>0</v>
      </c>
      <c r="EU76" s="49">
        <f t="shared" ref="EU76:EU79" si="839">IF(AND(EL76&gt;0,COUNTIF(ET76:ET79,ET76)&gt;1),SUMIFS($AG$4:$AG$108,$AD$4:$AD$108,$BR76,$K$4:$K$108,4)+SUMIFS($AI$4:$AI$108,$AF$4:$AF$108,$BR76,$K$4:$K$108,4),)</f>
        <v>0</v>
      </c>
      <c r="EV76" s="49">
        <f>IF(AND(EL76&gt;0,COUNTIF(ET76:ET79,ET76)&gt;1),ET76+RANK(EU76,EU76:EU79)-1,ET76)</f>
        <v>0</v>
      </c>
      <c r="EW76" s="49" t="str">
        <f t="shared" ref="EW76:EW79" si="840">IF(EV76=0,"",EV76)</f>
        <v/>
      </c>
      <c r="EX76" s="49" t="str">
        <f>IF(OR(EW76="",COUNTIF(EW76:EW79,EW76)=1),"",$BX76)</f>
        <v/>
      </c>
      <c r="EY76" s="49" t="str">
        <f>IF(EW76="","",IF(COUNTIF(EW76:EW79,EW76)=1,EW76,EW76+RANK(EX76,EX76:EX79,0)-1))</f>
        <v/>
      </c>
      <c r="EZ76" s="49" t="str">
        <f>IF(OR(EY76="",COUNTIF(EY76:EY79,EY76)=1),"",$BV76)</f>
        <v/>
      </c>
      <c r="FA76" s="49" t="str">
        <f>IF(EW76="","",IF(COUNTIF(EY76:EY79,EY76)=1,EY76,EY76+RANK(EZ76,EZ76:EZ79,0)-1))</f>
        <v/>
      </c>
      <c r="FB76" s="49" t="str">
        <f>IF(OR(FA76="",COUNTIF(FA76:FA79,FA76)=1),"",$BS76)</f>
        <v/>
      </c>
      <c r="FC76" s="49" t="str">
        <f>IF(EW76="","",IF(COUNTIF(FA76:FA79,FA76)=1,FA76,FA76+RANK(FB76,FB76:FB79,0)-1))</f>
        <v/>
      </c>
      <c r="FD76" s="49">
        <f>IF(EL76&gt;0,CE74+CY74+DS74+RANK(FC76,FC76:FC79,1),)</f>
        <v>0</v>
      </c>
      <c r="FE76" s="14"/>
      <c r="FF76" s="49">
        <f>IFERROR(VLOOKUP(FH76,CD75:CV79,19,FALSE),IFERROR(VLOOKUP(FH76,CX75:DP79,19,FALSE),IFERROR(VLOOKUP(FH76,DR75:EJ79,19,FALSE),VLOOKUP(FH76,EL75:FD79,19,FALSE))))</f>
        <v>2</v>
      </c>
      <c r="FG76" s="49">
        <f>RANK(FF76,FF76:FF79,1)+COUNTIF(FF76,FF76)-1</f>
        <v>2</v>
      </c>
      <c r="FH76" s="14" t="str">
        <f t="shared" ref="FH76:FH79" si="841">BR76</f>
        <v>Frankrike</v>
      </c>
      <c r="FI76" s="42"/>
      <c r="FJ76" s="42"/>
      <c r="FK76" s="42"/>
      <c r="FL76" s="42"/>
      <c r="FM76" s="42"/>
      <c r="FN76" s="42"/>
      <c r="FO76" s="42"/>
      <c r="FP76" s="42"/>
      <c r="FQ76" s="42"/>
      <c r="FR76" s="42"/>
      <c r="FS76" s="42"/>
      <c r="FT76" s="42"/>
      <c r="FU76" s="42"/>
      <c r="FV76" s="42"/>
      <c r="FW76" s="42"/>
      <c r="FX76" s="44">
        <v>74</v>
      </c>
      <c r="FY76" s="44" t="str">
        <f t="shared" si="79"/>
        <v>EGBDIFLK</v>
      </c>
      <c r="FZ76" s="44" t="s">
        <v>148</v>
      </c>
      <c r="GA76" s="44" t="s">
        <v>149</v>
      </c>
      <c r="GB76" s="44" t="s">
        <v>146</v>
      </c>
      <c r="GC76" s="44" t="s">
        <v>147</v>
      </c>
      <c r="GD76" s="44" t="s">
        <v>150</v>
      </c>
      <c r="GE76" s="44" t="s">
        <v>109</v>
      </c>
      <c r="GF76" s="44" t="s">
        <v>152</v>
      </c>
      <c r="GG76" s="44" t="s">
        <v>151</v>
      </c>
      <c r="GH76" s="100" t="str">
        <f t="shared" ref="GH76:GO76" si="842">VLOOKUP(FZ76,$FK$3:$FL$15,2,FALSE)</f>
        <v>Elfenbenskusten</v>
      </c>
      <c r="GI76" s="100" t="str">
        <f t="shared" si="842"/>
        <v>Iran</v>
      </c>
      <c r="GJ76" s="100" t="str">
        <f t="shared" si="842"/>
        <v>Bosnien-Herzigovina</v>
      </c>
      <c r="GK76" s="100" t="str">
        <f t="shared" si="842"/>
        <v>USA</v>
      </c>
      <c r="GL76" s="100" t="str">
        <f t="shared" si="842"/>
        <v>Senegal</v>
      </c>
      <c r="GM76" s="100" t="str">
        <f t="shared" si="842"/>
        <v>Sverige</v>
      </c>
      <c r="GN76" s="100" t="str">
        <f t="shared" si="842"/>
        <v>England</v>
      </c>
      <c r="GO76" s="100" t="str">
        <f t="shared" si="842"/>
        <v>Portugal</v>
      </c>
      <c r="GP76" s="42" t="str">
        <f t="shared" si="81"/>
        <v/>
      </c>
      <c r="GQ76" s="42"/>
      <c r="GR76" s="42"/>
      <c r="GS76" s="42"/>
      <c r="GT76" s="42"/>
      <c r="GU76" s="42"/>
      <c r="GV76" s="127"/>
      <c r="GW76" s="42"/>
      <c r="GX76" s="44"/>
      <c r="GY76" s="42"/>
      <c r="GZ76" s="43"/>
      <c r="HA76" s="44"/>
      <c r="HB76" s="42"/>
      <c r="HC76" s="42"/>
      <c r="HD76" s="42"/>
      <c r="HE76" s="42"/>
    </row>
    <row r="77" spans="1:213" ht="14.25" customHeight="1" x14ac:dyDescent="0.35">
      <c r="A77" s="42"/>
      <c r="B77" s="85">
        <v>18</v>
      </c>
      <c r="C77" s="86">
        <v>46190</v>
      </c>
      <c r="D77" s="87" t="s">
        <v>203</v>
      </c>
      <c r="E77" s="88" t="s">
        <v>157</v>
      </c>
      <c r="F77" s="89" t="s">
        <v>204</v>
      </c>
      <c r="G77" s="90">
        <v>1</v>
      </c>
      <c r="H77" s="85" t="s">
        <v>157</v>
      </c>
      <c r="I77" s="90">
        <v>4</v>
      </c>
      <c r="J77" s="85">
        <f t="shared" si="761"/>
        <v>2</v>
      </c>
      <c r="K77" s="49" t="str">
        <f t="shared" si="762"/>
        <v>-</v>
      </c>
      <c r="L77" s="44">
        <v>2</v>
      </c>
      <c r="M77" s="104" t="str">
        <f>VLOOKUP(L77,FG76:FH79,2,FALSE)</f>
        <v>Frankrike</v>
      </c>
      <c r="N77" s="105">
        <f t="shared" si="763"/>
        <v>1</v>
      </c>
      <c r="O77" s="105">
        <f t="shared" si="764"/>
        <v>2</v>
      </c>
      <c r="P77" s="105">
        <f t="shared" si="765"/>
        <v>0</v>
      </c>
      <c r="Q77" s="105">
        <f t="shared" si="766"/>
        <v>6</v>
      </c>
      <c r="R77" s="105">
        <f t="shared" si="767"/>
        <v>2</v>
      </c>
      <c r="S77" s="105">
        <f t="shared" si="768"/>
        <v>4</v>
      </c>
      <c r="T77" s="106">
        <f t="shared" si="769"/>
        <v>5</v>
      </c>
      <c r="U77" s="42"/>
      <c r="V77" s="43"/>
      <c r="W77" s="44"/>
      <c r="X77" s="44"/>
      <c r="Y77" s="44"/>
      <c r="Z77" s="47"/>
      <c r="AA77" s="48"/>
      <c r="AB77" s="42"/>
      <c r="AC77" s="98">
        <f t="shared" ref="AC77:AF77" si="843">C77</f>
        <v>46190</v>
      </c>
      <c r="AD77" s="98" t="str">
        <f t="shared" si="843"/>
        <v>Irak</v>
      </c>
      <c r="AE77" s="98" t="str">
        <f t="shared" si="843"/>
        <v>-</v>
      </c>
      <c r="AF77" s="98" t="str">
        <f t="shared" si="843"/>
        <v>Norge</v>
      </c>
      <c r="AG77" s="90">
        <f t="shared" si="771"/>
        <v>1</v>
      </c>
      <c r="AH77" s="85" t="str">
        <f t="shared" si="772"/>
        <v>-</v>
      </c>
      <c r="AI77" s="90">
        <f t="shared" si="773"/>
        <v>4</v>
      </c>
      <c r="AJ77" s="85">
        <f t="shared" si="774"/>
        <v>2</v>
      </c>
      <c r="AK77" s="91"/>
      <c r="AL77" s="49">
        <f t="shared" si="775"/>
        <v>0</v>
      </c>
      <c r="AM77" s="49">
        <f t="shared" si="776"/>
        <v>1</v>
      </c>
      <c r="AN77" s="49">
        <f t="shared" si="777"/>
        <v>0</v>
      </c>
      <c r="AO77" s="49">
        <f t="shared" si="778"/>
        <v>0</v>
      </c>
      <c r="AP77" s="49">
        <f t="shared" si="779"/>
        <v>1</v>
      </c>
      <c r="AQ77" s="49">
        <f t="shared" si="780"/>
        <v>0</v>
      </c>
      <c r="AR77" s="49">
        <f t="shared" si="781"/>
        <v>0</v>
      </c>
      <c r="AS77" s="49">
        <f t="shared" si="782"/>
        <v>0</v>
      </c>
      <c r="AT77" s="49">
        <f t="shared" si="783"/>
        <v>0</v>
      </c>
      <c r="AU77" s="49">
        <f t="shared" si="784"/>
        <v>0</v>
      </c>
      <c r="AV77" s="49">
        <f t="shared" si="785"/>
        <v>0</v>
      </c>
      <c r="AW77" s="49">
        <f t="shared" si="786"/>
        <v>0</v>
      </c>
      <c r="AX77" s="49">
        <f t="shared" si="787"/>
        <v>0</v>
      </c>
      <c r="AY77" s="49">
        <f t="shared" si="788"/>
        <v>0</v>
      </c>
      <c r="AZ77" s="49">
        <f t="shared" si="789"/>
        <v>0</v>
      </c>
      <c r="BA77" s="49">
        <f t="shared" si="790"/>
        <v>0</v>
      </c>
      <c r="BB77" s="49">
        <f t="shared" si="791"/>
        <v>0</v>
      </c>
      <c r="BC77" s="49">
        <f t="shared" si="792"/>
        <v>0</v>
      </c>
      <c r="BD77" s="49">
        <f t="shared" si="793"/>
        <v>0</v>
      </c>
      <c r="BE77" s="49">
        <f t="shared" si="794"/>
        <v>0</v>
      </c>
      <c r="BF77" s="49">
        <f t="shared" si="795"/>
        <v>0</v>
      </c>
      <c r="BG77" s="49">
        <f t="shared" si="796"/>
        <v>0</v>
      </c>
      <c r="BH77" s="49">
        <f t="shared" si="797"/>
        <v>0</v>
      </c>
      <c r="BI77" s="49">
        <f t="shared" si="798"/>
        <v>0</v>
      </c>
      <c r="BJ77" s="49">
        <f t="shared" si="799"/>
        <v>0</v>
      </c>
      <c r="BK77" s="49">
        <f t="shared" si="800"/>
        <v>0</v>
      </c>
      <c r="BL77" s="49">
        <f t="shared" si="801"/>
        <v>0</v>
      </c>
      <c r="BM77" s="49">
        <f t="shared" si="802"/>
        <v>0</v>
      </c>
      <c r="BN77" s="49">
        <f t="shared" si="803"/>
        <v>0</v>
      </c>
      <c r="BO77" s="49">
        <f t="shared" si="804"/>
        <v>0</v>
      </c>
      <c r="BP77" s="14"/>
      <c r="BQ77" s="14"/>
      <c r="BR77" s="14" t="s">
        <v>202</v>
      </c>
      <c r="BS77" s="49">
        <f t="shared" si="805"/>
        <v>1</v>
      </c>
      <c r="BT77" s="49">
        <f t="shared" si="806"/>
        <v>1</v>
      </c>
      <c r="BU77" s="49">
        <f t="shared" si="807"/>
        <v>1</v>
      </c>
      <c r="BV77" s="49">
        <f t="shared" si="808"/>
        <v>2</v>
      </c>
      <c r="BW77" s="49">
        <f t="shared" si="809"/>
        <v>2</v>
      </c>
      <c r="BX77" s="49">
        <f t="shared" si="810"/>
        <v>0</v>
      </c>
      <c r="BY77" s="49">
        <f t="shared" si="811"/>
        <v>4</v>
      </c>
      <c r="BZ77" s="49" t="s">
        <v>150</v>
      </c>
      <c r="CA77" s="99">
        <f>RANK(BY77,BY76:BY79)</f>
        <v>3</v>
      </c>
      <c r="CB77" s="49">
        <f>SUMPRODUCT((BY76:BY79=BY77)*(BX76:BX79&gt;BX77))</f>
        <v>0</v>
      </c>
      <c r="CC77" s="14"/>
      <c r="CD77" s="14">
        <f t="shared" si="812"/>
        <v>0</v>
      </c>
      <c r="CE77" s="49">
        <f t="shared" si="813"/>
        <v>0</v>
      </c>
      <c r="CF77" s="49">
        <f t="shared" si="814"/>
        <v>0</v>
      </c>
      <c r="CG77" s="49">
        <f t="shared" si="815"/>
        <v>0</v>
      </c>
      <c r="CH77" s="49">
        <f t="shared" si="816"/>
        <v>0</v>
      </c>
      <c r="CI77" s="49" t="str">
        <f t="shared" si="817"/>
        <v>I</v>
      </c>
      <c r="CJ77" s="49">
        <f>IF(CD77&gt;0,RANK(CH77,CH76:CH79),)</f>
        <v>0</v>
      </c>
      <c r="CK77" s="49">
        <f>IF(AND(CD77&gt;0,COUNTIF(CJ76:CJ79,CJ77)&gt;1),SUMIFS($AG$4:$AG$108,$AD$4:$AD$108,$BR77,$K$4:$K$108,1)+SUMIFS($AI$4:$AI$108,$AF$4:$AF$108,$BR77,$K$4:$K$108,1)-SUMIFS($AI$4:$AI$108,$AD$4:$AD$108,$BR77,$K$4:$K$108,1)-SUMIFS($AG$4:$AG$108,$AF$4:$AF$108,$BR77,$K$4:$K$108,1),)</f>
        <v>0</v>
      </c>
      <c r="CL77" s="49">
        <f>IF(AND(CD77&gt;0,COUNTIF(CJ76:CJ79,CJ77)&gt;1),CJ77+RANK(CK77,CK76:CK79)-1,CJ77)</f>
        <v>0</v>
      </c>
      <c r="CM77" s="49">
        <f>IF(AND(CD77&gt;0,COUNTIF(CL76:CL79,CL77)&gt;1),SUMIFS($AG$4:$AG$108,$AD$4:$AD$108,$BR77,$K$4:$K$108,1)+SUMIFS($AI$4:$AI$108,$AF$4:$AF$108,$BR77,$K$4:$K$108,1),)</f>
        <v>0</v>
      </c>
      <c r="CN77" s="49">
        <f>IF(AND(CD77&gt;0,COUNTIF(CL76:CL79,CL77)&gt;1),CL77+RANK(CM77,CM76:CM79)-1,CL77)</f>
        <v>0</v>
      </c>
      <c r="CO77" s="49" t="str">
        <f t="shared" si="818"/>
        <v/>
      </c>
      <c r="CP77" s="49" t="str">
        <f>IF(OR(CO77="",COUNTIF(CO76:CO79,CO77)=1),"",$BX77)</f>
        <v/>
      </c>
      <c r="CQ77" s="49" t="str">
        <f>IF(CO77="","",IF(COUNTIF(CO76:CO79,CO77)=1,CO77,CO77+RANK(CP77,CP76:CP79,0)-1))</f>
        <v/>
      </c>
      <c r="CR77" s="49" t="str">
        <f>IF(OR(CQ77="",COUNTIF(CQ76:CQ79,CQ77)=1),"",$BV77)</f>
        <v/>
      </c>
      <c r="CS77" s="49" t="str">
        <f>IF(CO77="","",IF(COUNTIF(CQ76:CQ79,CQ77)=1,CQ77,CQ77+RANK(CR77,CR76:CR79,0)-1))</f>
        <v/>
      </c>
      <c r="CT77" s="49" t="str">
        <f>IF(OR(CS77="",COUNTIF(CS76:CS79,CS77)=1),"",$BS77)</f>
        <v/>
      </c>
      <c r="CU77" s="49" t="str">
        <f>IF(CO77="","",IF(COUNTIF(CS76:CS79,CS77)=1,CS77,CS77+RANK(CT77,CT76:CT79,0)-1))</f>
        <v/>
      </c>
      <c r="CV77" s="49">
        <f>IF(CD77&gt;0,BK74+RANK(CU77,CU76:CU79,1),)</f>
        <v>0</v>
      </c>
      <c r="CW77" s="14"/>
      <c r="CX77" s="14">
        <f t="shared" si="819"/>
        <v>0</v>
      </c>
      <c r="CY77" s="49">
        <f t="shared" si="820"/>
        <v>0</v>
      </c>
      <c r="CZ77" s="49">
        <f t="shared" si="821"/>
        <v>0</v>
      </c>
      <c r="DA77" s="49">
        <f t="shared" si="822"/>
        <v>0</v>
      </c>
      <c r="DB77" s="49">
        <f t="shared" si="823"/>
        <v>0</v>
      </c>
      <c r="DC77" s="49" t="str">
        <f t="shared" si="824"/>
        <v>I</v>
      </c>
      <c r="DD77" s="49">
        <f>IF(CX77&gt;0,RANK(DB77,DB76:DB79)+CE74,)</f>
        <v>0</v>
      </c>
      <c r="DE77" s="49">
        <f>IF(AND(CX77&gt;0,COUNTIF(DD76:DD79,DD77)&gt;1),SUMIFS($AG$4:$AG$108,$AD$4:$AD$108,$BR77,$K$4:$K$108,2)+SUMIFS($AI$4:$AI$108,$AF$4:$AF108,$BR77,$K$4:$K$108,2)-SUMIFS($AI$4:$AI$108,$AD$4:$AD$108,$BR77,$K$4:$K$108,2)-SUMIFS($AG$4:$AG$108,$AF$4:$AF$108,$BR77,$K$4:$K$108,2),)</f>
        <v>0</v>
      </c>
      <c r="DF77" s="49">
        <f>IF(AND(CX77&gt;0,COUNTIF(DD76:DD79,DD77)&gt;1),DD77+RANK(DE77,DE76:DE79)-1,DD77)</f>
        <v>0</v>
      </c>
      <c r="DG77" s="49">
        <f>IF(AND(CX77&gt;0,COUNTIF(DF76:DF79,DF77)&gt;1),SUMIFS($AG$4:$AG$108,$AD$4:$AD$108,$BR77,$K$4:$K$108,2)+SUMIFS($AI$4:$AI$108,$AF$4:$AF$108,$BR77,$K$4:$K$108,2),)</f>
        <v>0</v>
      </c>
      <c r="DH77" s="49">
        <f>IF(AND(CX77&gt;0,COUNTIF(DF76:DF79,DF77)&gt;1),DF77+RANK(DG77,DG76:DG79)-1,DF77)</f>
        <v>0</v>
      </c>
      <c r="DI77" s="49" t="str">
        <f t="shared" si="825"/>
        <v/>
      </c>
      <c r="DJ77" s="49" t="str">
        <f>IF(OR(DI77="",COUNTIF(DI76:DI79,DI77)=1),"",$BX77)</f>
        <v/>
      </c>
      <c r="DK77" s="49" t="str">
        <f>IF(DI77="","",IF(COUNTIF(DI76:DI79,DI77)=1,DI77,DI77+RANK(DJ77,DJ76:DJ79,0)-1))</f>
        <v/>
      </c>
      <c r="DL77" s="49" t="str">
        <f>IF(OR(DK77="",COUNTIF(DK76:DK79,DK77)=1),"",$BV77)</f>
        <v/>
      </c>
      <c r="DM77" s="49" t="str">
        <f>IF(DI77="","",IF(COUNTIF(DK76:DK79,DK77)=1,DK77,DK77+RANK(DL77,DL76:DL79,0)-1))</f>
        <v/>
      </c>
      <c r="DN77" s="49" t="str">
        <f>IF(OR(DM77="",COUNTIF(DM76:DM79,DM77)=1),"",$BS77)</f>
        <v/>
      </c>
      <c r="DO77" s="49" t="str">
        <f>IF(DI77="","",IF(COUNTIF(DM76:DM79,DM77)=1,DM77,DM77+RANK(DN77,DN76:DN79,0)-1))</f>
        <v/>
      </c>
      <c r="DP77" s="49">
        <f>IF(CX77&gt;0,CE74+RANK(DO77,DO76:DO79,1),)</f>
        <v>0</v>
      </c>
      <c r="DQ77" s="14"/>
      <c r="DR77" s="49" t="str">
        <f t="shared" si="826"/>
        <v>Senegal</v>
      </c>
      <c r="DS77" s="49">
        <f t="shared" si="827"/>
        <v>0</v>
      </c>
      <c r="DT77" s="49">
        <f t="shared" si="828"/>
        <v>0</v>
      </c>
      <c r="DU77" s="49">
        <f t="shared" si="829"/>
        <v>0</v>
      </c>
      <c r="DV77" s="49">
        <f t="shared" si="830"/>
        <v>0</v>
      </c>
      <c r="DW77" s="49" t="str">
        <f t="shared" si="831"/>
        <v>I</v>
      </c>
      <c r="DX77" s="49">
        <f>IF(DR77&gt;0,RANK(DV77,DV76:DV79)+CE74+CY74,)</f>
        <v>3</v>
      </c>
      <c r="DY77" s="49">
        <f>IF(AND(DR77&gt;0,COUNTIF(DX76:DX79,DX77)&gt;1),SUMIFS($AG$4:$AG$108,$AD$4:$AD$108,$BR77,$K$4:$K$108,3)+SUMIFS($AI$4:$AI$108,$AF$4:$AF$108,$BR77,$K$4:$K$108,3)-SUMIFS($AI$4:$AI$108,$AD$4:$AD$108,$BR77,$K$4:$K$108,3)-SUMIFS($AG$4:$AG$108,$AF$4:$AF$108,$BR77,$K$4:$K$108,3),)</f>
        <v>0</v>
      </c>
      <c r="DZ77" s="49">
        <f>IF(AND(DR77&gt;0,COUNTIF(DX76:DX79,DX77)&gt;1),DX77+RANK(DY77,DY76:DY79)-1,DX77)</f>
        <v>3</v>
      </c>
      <c r="EA77" s="49">
        <f>IF(AND(DR77&gt;0,COUNTIF(DZ76:DZ79,DZ77)&gt;1),SUMIFS($AG$4:$AG$108,$AD$4:$AD$108,$BR77,$K$4:$K$108,3)+SUMIFS($AI$4:$AI$108,$AF$4:$AF$108,$BR77,$K$4:$K$108,3),)</f>
        <v>0</v>
      </c>
      <c r="EB77" s="49">
        <f>IF(AND(DR77&gt;0,COUNTIF(DZ76:DZ79,DZ77)&gt;1),DZ77+RANK(EA77,EA76:EA79)-1,DZ77)</f>
        <v>3</v>
      </c>
      <c r="EC77" s="49">
        <f t="shared" si="832"/>
        <v>3</v>
      </c>
      <c r="ED77" s="49" t="str">
        <f>IF(OR(EC77="",COUNTIF(EC76:EC79,EC77)=1),"",$BX77)</f>
        <v/>
      </c>
      <c r="EE77" s="49">
        <f>IF(EC77="","",IF(COUNTIF(EC76:EC79,EC77)=1,EC77,EC77+RANK(ED77,ED76:ED79,0)-1))</f>
        <v>3</v>
      </c>
      <c r="EF77" s="49" t="str">
        <f>IF(OR(EE77="",COUNTIF(EE76:EE79,EE77)=1),"",$BV77)</f>
        <v/>
      </c>
      <c r="EG77" s="49">
        <f>IF(EC77="","",IF(COUNTIF(EE76:EE79,EE77)=1,EE77,EE77+RANK(EF77,EF76:EF79,0)-1))</f>
        <v>3</v>
      </c>
      <c r="EH77" s="49" t="str">
        <f>IF(OR(EG77="",COUNTIF(EG76:EG79,EG77)=1),"",$BS77)</f>
        <v/>
      </c>
      <c r="EI77" s="49">
        <f>IF(EC77="","",IF(COUNTIF(EG76:EG79,EG77)=1,EG77,EG77+RANK(EH77,EH76:EH79,0)-1))</f>
        <v>3</v>
      </c>
      <c r="EJ77" s="49">
        <f>IF(DR77&gt;0,CE74+CY74+RANK(EI77,EI76:EI79,1),)</f>
        <v>3</v>
      </c>
      <c r="EK77" s="14"/>
      <c r="EL77" s="49">
        <f t="shared" si="833"/>
        <v>0</v>
      </c>
      <c r="EM77" s="49">
        <f t="shared" si="834"/>
        <v>0</v>
      </c>
      <c r="EN77" s="49">
        <f t="shared" si="835"/>
        <v>0</v>
      </c>
      <c r="EO77" s="49">
        <f t="shared" si="836"/>
        <v>0</v>
      </c>
      <c r="EP77" s="49">
        <f t="shared" si="837"/>
        <v>0</v>
      </c>
      <c r="EQ77" s="49" t="str">
        <f t="shared" si="838"/>
        <v>I</v>
      </c>
      <c r="ER77" s="49">
        <f>IF(EL77&gt;0,RANK(EP77,EP76:EP79)+CE74+CY74+DS74,)</f>
        <v>0</v>
      </c>
      <c r="ES77" s="49">
        <f>IF(AND(EL77&gt;0,COUNTIF(ER76:ER79,ER77)&gt;1),SUMIFS($AG$4:$AG$108,$AD$4:$AD$108,$BR77,$K$4:$K$108,4)+SUMIFS($AI$4:$AI$108,$AF$4:$AF$108,$BR77,$K$4:$K$108,4)-SUMIFS($AI$4:$AI$108,$AD$4:$AD$108,$BR77,$K$4:$K$108,4)-SUMIFS($AG$4:$AG$108,$AF$4:$AF$108,$BR77,$K$4:$K$108,4),)</f>
        <v>0</v>
      </c>
      <c r="ET77" s="49">
        <f>IF(AND(EL77&gt;0,COUNTIF(ER76:ER79,ER77)&gt;1),ER77+RANK(ES77,ES76:ES79)-1,ER77)</f>
        <v>0</v>
      </c>
      <c r="EU77" s="49">
        <f t="shared" si="839"/>
        <v>0</v>
      </c>
      <c r="EV77" s="49">
        <f>IF(AND(EL77&gt;0,COUNTIF(ET76:ET79,ET77)&gt;1),ET77+RANK(EU77,EU76:EU79)-1,ET77)</f>
        <v>0</v>
      </c>
      <c r="EW77" s="49" t="str">
        <f t="shared" si="840"/>
        <v/>
      </c>
      <c r="EX77" s="49" t="str">
        <f>IF(OR(EW77="",COUNTIF(EW76:EW79,EW77)=1),"",$BX77)</f>
        <v/>
      </c>
      <c r="EY77" s="49" t="str">
        <f>IF(EW77="","",IF(COUNTIF(EW76:EW79,EW77)=1,EW77,EW77+RANK(EX77,EX76:EX79,0)-1))</f>
        <v/>
      </c>
      <c r="EZ77" s="49" t="str">
        <f>IF(OR(EY77="",COUNTIF(EY76:EY79,EY77)=1),"",$BV77)</f>
        <v/>
      </c>
      <c r="FA77" s="49" t="str">
        <f>IF(EW77="","",IF(COUNTIF(EY76:EY79,EY77)=1,EY77,EY77+RANK(EZ77,EZ76:EZ79,0)-1))</f>
        <v/>
      </c>
      <c r="FB77" s="49" t="str">
        <f>IF(OR(FA77="",COUNTIF(FA76:FA79,FA77)=1),"",$BS77)</f>
        <v/>
      </c>
      <c r="FC77" s="49" t="str">
        <f>IF(EW77="","",IF(COUNTIF(FA76:FA79,FA77)=1,FA77,FA77+RANK(FB77,FB76:FB79,0)-1))</f>
        <v/>
      </c>
      <c r="FD77" s="49">
        <f>IF(EL77&gt;0,CE74+CY74+DS74+RANK(FC77,FC76:FC79,1),)</f>
        <v>0</v>
      </c>
      <c r="FE77" s="14"/>
      <c r="FF77" s="49">
        <f>IFERROR(VLOOKUP(FH77,CD75:CV79,19,FALSE),IFERROR(VLOOKUP(FH77,CX75:DP79,19,FALSE),IFERROR(VLOOKUP(FH77,DR75:EJ79,19,FALSE),VLOOKUP(FH77,EL75:FD79,19,FALSE))))</f>
        <v>3</v>
      </c>
      <c r="FG77" s="49">
        <f>RANK(FF77,FF76:FF79,1)+COUNTIF(FF76:FF77,FF77)-1</f>
        <v>3</v>
      </c>
      <c r="FH77" s="14" t="str">
        <f t="shared" si="841"/>
        <v>Senegal</v>
      </c>
      <c r="FI77" s="42"/>
      <c r="FJ77" s="42"/>
      <c r="FK77" s="42"/>
      <c r="FL77" s="42"/>
      <c r="FM77" s="42"/>
      <c r="FN77" s="42"/>
      <c r="FO77" s="42"/>
      <c r="FP77" s="42"/>
      <c r="FQ77" s="42"/>
      <c r="FR77" s="42"/>
      <c r="FS77" s="42"/>
      <c r="FT77" s="42"/>
      <c r="FU77" s="42"/>
      <c r="FV77" s="42"/>
      <c r="FW77" s="42"/>
      <c r="FX77" s="44">
        <v>75</v>
      </c>
      <c r="FY77" s="44" t="str">
        <f t="shared" si="79"/>
        <v>EGBDJFLI</v>
      </c>
      <c r="FZ77" s="44" t="s">
        <v>148</v>
      </c>
      <c r="GA77" s="44" t="s">
        <v>149</v>
      </c>
      <c r="GB77" s="44" t="s">
        <v>146</v>
      </c>
      <c r="GC77" s="44" t="s">
        <v>147</v>
      </c>
      <c r="GD77" s="44" t="s">
        <v>159</v>
      </c>
      <c r="GE77" s="44" t="s">
        <v>109</v>
      </c>
      <c r="GF77" s="44" t="s">
        <v>152</v>
      </c>
      <c r="GG77" s="44" t="s">
        <v>150</v>
      </c>
      <c r="GH77" s="100" t="str">
        <f t="shared" ref="GH77:GO77" si="844">VLOOKUP(FZ77,$FK$3:$FL$15,2,FALSE)</f>
        <v>Elfenbenskusten</v>
      </c>
      <c r="GI77" s="100" t="str">
        <f t="shared" si="844"/>
        <v>Iran</v>
      </c>
      <c r="GJ77" s="100" t="str">
        <f t="shared" si="844"/>
        <v>Bosnien-Herzigovina</v>
      </c>
      <c r="GK77" s="100" t="str">
        <f t="shared" si="844"/>
        <v>USA</v>
      </c>
      <c r="GL77" s="100" t="str">
        <f t="shared" si="844"/>
        <v>Argentina</v>
      </c>
      <c r="GM77" s="100" t="str">
        <f t="shared" si="844"/>
        <v>Sverige</v>
      </c>
      <c r="GN77" s="100" t="str">
        <f t="shared" si="844"/>
        <v>England</v>
      </c>
      <c r="GO77" s="100" t="str">
        <f t="shared" si="844"/>
        <v>Senegal</v>
      </c>
      <c r="GP77" s="42" t="str">
        <f t="shared" si="81"/>
        <v/>
      </c>
      <c r="GQ77" s="42"/>
      <c r="GR77" s="42"/>
      <c r="GS77" s="42"/>
      <c r="GT77" s="42"/>
      <c r="GU77" s="42"/>
      <c r="GV77" s="127"/>
      <c r="GW77" s="42"/>
      <c r="GX77" s="44"/>
      <c r="GY77" s="42"/>
      <c r="GZ77" s="43"/>
      <c r="HA77" s="44"/>
      <c r="HB77" s="42"/>
      <c r="HC77" s="42"/>
      <c r="HD77" s="42"/>
      <c r="HE77" s="42"/>
    </row>
    <row r="78" spans="1:213" ht="14.25" customHeight="1" x14ac:dyDescent="0.35">
      <c r="A78" s="42"/>
      <c r="B78" s="85">
        <v>42</v>
      </c>
      <c r="C78" s="86">
        <v>46195</v>
      </c>
      <c r="D78" s="87" t="s">
        <v>201</v>
      </c>
      <c r="E78" s="88" t="s">
        <v>157</v>
      </c>
      <c r="F78" s="89" t="s">
        <v>203</v>
      </c>
      <c r="G78" s="90">
        <v>1</v>
      </c>
      <c r="H78" s="85" t="s">
        <v>157</v>
      </c>
      <c r="I78" s="90">
        <v>1</v>
      </c>
      <c r="J78" s="85" t="str">
        <f t="shared" si="761"/>
        <v>X</v>
      </c>
      <c r="K78" s="49" t="str">
        <f t="shared" si="762"/>
        <v>-</v>
      </c>
      <c r="L78" s="44">
        <v>3</v>
      </c>
      <c r="M78" s="108" t="str">
        <f>VLOOKUP(L78,FG76:FH79,2,FALSE)</f>
        <v>Senegal</v>
      </c>
      <c r="N78" s="109">
        <f t="shared" si="763"/>
        <v>1</v>
      </c>
      <c r="O78" s="109">
        <f t="shared" si="764"/>
        <v>1</v>
      </c>
      <c r="P78" s="109">
        <f t="shared" si="765"/>
        <v>1</v>
      </c>
      <c r="Q78" s="109">
        <f t="shared" si="766"/>
        <v>2</v>
      </c>
      <c r="R78" s="109">
        <f t="shared" si="767"/>
        <v>2</v>
      </c>
      <c r="S78" s="109">
        <f t="shared" si="768"/>
        <v>0</v>
      </c>
      <c r="T78" s="110">
        <f t="shared" si="769"/>
        <v>4</v>
      </c>
      <c r="U78" s="42"/>
      <c r="V78" s="43"/>
      <c r="W78" s="44"/>
      <c r="X78" s="44"/>
      <c r="Y78" s="44"/>
      <c r="Z78" s="47"/>
      <c r="AA78" s="48"/>
      <c r="AB78" s="42"/>
      <c r="AC78" s="98">
        <f t="shared" ref="AC78:AF78" si="845">C78</f>
        <v>46195</v>
      </c>
      <c r="AD78" s="98" t="str">
        <f t="shared" si="845"/>
        <v>Frankrike</v>
      </c>
      <c r="AE78" s="98" t="str">
        <f t="shared" si="845"/>
        <v>-</v>
      </c>
      <c r="AF78" s="98" t="str">
        <f t="shared" si="845"/>
        <v>Irak</v>
      </c>
      <c r="AG78" s="90">
        <f t="shared" si="771"/>
        <v>1</v>
      </c>
      <c r="AH78" s="85" t="str">
        <f t="shared" si="772"/>
        <v>-</v>
      </c>
      <c r="AI78" s="90">
        <f t="shared" si="773"/>
        <v>1</v>
      </c>
      <c r="AJ78" s="85" t="str">
        <f t="shared" si="774"/>
        <v>X</v>
      </c>
      <c r="AK78" s="91"/>
      <c r="AL78" s="49">
        <f t="shared" si="775"/>
        <v>0</v>
      </c>
      <c r="AM78" s="49">
        <f t="shared" si="776"/>
        <v>0</v>
      </c>
      <c r="AN78" s="49">
        <f t="shared" si="777"/>
        <v>1</v>
      </c>
      <c r="AO78" s="49">
        <f t="shared" si="778"/>
        <v>1</v>
      </c>
      <c r="AP78" s="49">
        <f t="shared" si="779"/>
        <v>0</v>
      </c>
      <c r="AQ78" s="49">
        <f t="shared" si="780"/>
        <v>0</v>
      </c>
      <c r="AR78" s="49">
        <f t="shared" si="781"/>
        <v>0</v>
      </c>
      <c r="AS78" s="49">
        <f t="shared" si="782"/>
        <v>0</v>
      </c>
      <c r="AT78" s="49">
        <f t="shared" si="783"/>
        <v>0</v>
      </c>
      <c r="AU78" s="49">
        <f t="shared" si="784"/>
        <v>0</v>
      </c>
      <c r="AV78" s="49">
        <f t="shared" si="785"/>
        <v>0</v>
      </c>
      <c r="AW78" s="49">
        <f t="shared" si="786"/>
        <v>0</v>
      </c>
      <c r="AX78" s="49">
        <f t="shared" si="787"/>
        <v>0</v>
      </c>
      <c r="AY78" s="49">
        <f t="shared" si="788"/>
        <v>0</v>
      </c>
      <c r="AZ78" s="49">
        <f t="shared" si="789"/>
        <v>0</v>
      </c>
      <c r="BA78" s="49">
        <f t="shared" si="790"/>
        <v>0</v>
      </c>
      <c r="BB78" s="49">
        <f t="shared" si="791"/>
        <v>0</v>
      </c>
      <c r="BC78" s="49">
        <f t="shared" si="792"/>
        <v>0</v>
      </c>
      <c r="BD78" s="49">
        <f t="shared" si="793"/>
        <v>0</v>
      </c>
      <c r="BE78" s="49">
        <f t="shared" si="794"/>
        <v>0</v>
      </c>
      <c r="BF78" s="49">
        <f t="shared" si="795"/>
        <v>0</v>
      </c>
      <c r="BG78" s="49">
        <f t="shared" si="796"/>
        <v>0</v>
      </c>
      <c r="BH78" s="49">
        <f t="shared" si="797"/>
        <v>0</v>
      </c>
      <c r="BI78" s="49">
        <f t="shared" si="798"/>
        <v>0</v>
      </c>
      <c r="BJ78" s="49">
        <f t="shared" si="799"/>
        <v>0</v>
      </c>
      <c r="BK78" s="49">
        <f t="shared" si="800"/>
        <v>0</v>
      </c>
      <c r="BL78" s="49">
        <f t="shared" si="801"/>
        <v>0</v>
      </c>
      <c r="BM78" s="49">
        <f t="shared" si="802"/>
        <v>0</v>
      </c>
      <c r="BN78" s="49">
        <f t="shared" si="803"/>
        <v>0</v>
      </c>
      <c r="BO78" s="49">
        <f t="shared" si="804"/>
        <v>0</v>
      </c>
      <c r="BP78" s="14"/>
      <c r="BQ78" s="14"/>
      <c r="BR78" s="14" t="s">
        <v>203</v>
      </c>
      <c r="BS78" s="49">
        <f t="shared" si="805"/>
        <v>0</v>
      </c>
      <c r="BT78" s="49">
        <f t="shared" si="806"/>
        <v>1</v>
      </c>
      <c r="BU78" s="49">
        <f t="shared" si="807"/>
        <v>2</v>
      </c>
      <c r="BV78" s="49">
        <f t="shared" si="808"/>
        <v>2</v>
      </c>
      <c r="BW78" s="49">
        <f t="shared" si="809"/>
        <v>6</v>
      </c>
      <c r="BX78" s="49">
        <f t="shared" si="810"/>
        <v>-4</v>
      </c>
      <c r="BY78" s="49">
        <f t="shared" si="811"/>
        <v>1</v>
      </c>
      <c r="BZ78" s="49" t="s">
        <v>150</v>
      </c>
      <c r="CA78" s="99">
        <f>RANK(BY78,BY76:BY79)</f>
        <v>4</v>
      </c>
      <c r="CB78" s="49">
        <f>SUMPRODUCT((BY76:BY79=BY78)*(BX76:BX79&gt;BX78))</f>
        <v>0</v>
      </c>
      <c r="CC78" s="14"/>
      <c r="CD78" s="14">
        <f t="shared" si="812"/>
        <v>0</v>
      </c>
      <c r="CE78" s="49">
        <f t="shared" si="813"/>
        <v>0</v>
      </c>
      <c r="CF78" s="49">
        <f t="shared" si="814"/>
        <v>0</v>
      </c>
      <c r="CG78" s="49">
        <f t="shared" si="815"/>
        <v>0</v>
      </c>
      <c r="CH78" s="49">
        <f t="shared" si="816"/>
        <v>0</v>
      </c>
      <c r="CI78" s="49" t="str">
        <f t="shared" si="817"/>
        <v>I</v>
      </c>
      <c r="CJ78" s="49">
        <f>IF(CD78&gt;0,RANK(CH78,CH76:CH79),)</f>
        <v>0</v>
      </c>
      <c r="CK78" s="49">
        <f>IF(AND(CD78&gt;0,COUNTIF(CJ76:CJ79,CJ78)&gt;1),SUMIFS($AG$4:$AG$108,$AD$4:$AD$108,$BR78,$K$4:$K$108,1)+SUMIFS($AI$4:$AI$108,$AF$4:$AF$108,$BR78,$K$4:$K$108,1)-SUMIFS($AI$4:$AI$108,$AD$4:$AD$108,$BR78,$K$4:$K$108,1)-SUMIFS($AG$4:$AG$108,$AF$4:$AF$108,$BR78,$K$4:$K$108,1),)</f>
        <v>0</v>
      </c>
      <c r="CL78" s="49">
        <f>IF(AND(CD78&gt;0,COUNTIF(CJ76:CJ79,CJ78)&gt;1),CJ78+RANK(CK78,CK76:CK79)-1,CJ78)</f>
        <v>0</v>
      </c>
      <c r="CM78" s="49">
        <f>IF(AND(CD78&gt;0,COUNTIF(CL76:CL79,CL78)&gt;1),SUMIFS($AG$4:$AG$108,$AD$4:$AD$108,$BR78,$K$4:$K$108,1)+SUMIFS($AI$4:$AI$108,$AF$4:$AF$108,$BR78,$K$4:$K$108,1),)</f>
        <v>0</v>
      </c>
      <c r="CN78" s="49">
        <f>IF(AND(CD78&gt;0,COUNTIF(CL76:CL79,CL78)&gt;1),CL78+RANK(CM78,CM76:CM79)-1,CL78)</f>
        <v>0</v>
      </c>
      <c r="CO78" s="49" t="str">
        <f t="shared" si="818"/>
        <v/>
      </c>
      <c r="CP78" s="49" t="str">
        <f>IF(OR(CO78="",COUNTIF(CO76:CO79,CO78)=1),"",$BX78)</f>
        <v/>
      </c>
      <c r="CQ78" s="49" t="str">
        <f>IF(CO78="","",IF(COUNTIF(CO76:CO79,CO78)=1,CO78,CO78+RANK(CP78,CP76:CP79,0)-1))</f>
        <v/>
      </c>
      <c r="CR78" s="49" t="str">
        <f>IF(OR(CQ78="",COUNTIF(CQ76:CQ79,CQ78)=1),"",$BV78)</f>
        <v/>
      </c>
      <c r="CS78" s="49" t="str">
        <f>IF(CO78="","",IF(COUNTIF(CQ76:CQ79,CQ78)=1,CQ78,CQ78+RANK(CR78,CR76:CR79,0)-1))</f>
        <v/>
      </c>
      <c r="CT78" s="49" t="str">
        <f>IF(OR(CS78="",COUNTIF(CS76:CS79,CS78)=1),"",$BS78)</f>
        <v/>
      </c>
      <c r="CU78" s="49" t="str">
        <f>IF(CO78="","",IF(COUNTIF(CS76:CS79,CS78)=1,CS78,CS78+RANK(CT78,CT76:CT79,0)-1))</f>
        <v/>
      </c>
      <c r="CV78" s="49">
        <f>IF(CD78&gt;0,BK74+RANK(CU78,CU76:CU79,1),)</f>
        <v>0</v>
      </c>
      <c r="CW78" s="14"/>
      <c r="CX78" s="14">
        <f t="shared" si="819"/>
        <v>0</v>
      </c>
      <c r="CY78" s="49">
        <f t="shared" si="820"/>
        <v>0</v>
      </c>
      <c r="CZ78" s="49">
        <f t="shared" si="821"/>
        <v>0</v>
      </c>
      <c r="DA78" s="49">
        <f t="shared" si="822"/>
        <v>0</v>
      </c>
      <c r="DB78" s="49">
        <f t="shared" si="823"/>
        <v>0</v>
      </c>
      <c r="DC78" s="49" t="str">
        <f t="shared" si="824"/>
        <v>I</v>
      </c>
      <c r="DD78" s="49">
        <f>IF(CX78&gt;0,RANK(DB78,DB76:DB79)+CE74,)</f>
        <v>0</v>
      </c>
      <c r="DE78" s="49">
        <f>IF(AND(CX78&gt;0,COUNTIF(DD76:DD79,DD78)&gt;1),SUMIFS($AG$4:$AG$108,$AD$4:$AD$108,$BR78,$K$4:$K$108,2)+SUMIFS($AI$4:$AI$108,$AF$4:$AF108,$BR78,$K$4:$K$108,2)-SUMIFS($AI$4:$AI$108,$AD$4:$AD$108,$BR78,$K$4:$K$108,2)-SUMIFS($AG$4:$AG$108,$AF$4:$AF$108,$BR78,$K$4:$K$108,2),)</f>
        <v>0</v>
      </c>
      <c r="DF78" s="49">
        <f>IF(AND(CX78&gt;0,COUNTIF(DD76:DD79,DD78)&gt;1),DD78+RANK(DE78,DE76:DE79)-1,DD78)</f>
        <v>0</v>
      </c>
      <c r="DG78" s="49">
        <f>IF(AND(CX78&gt;0,COUNTIF(DF76:DF79,DF78)&gt;1),SUMIFS($AG$4:$AG$108,$AD$4:$AD$108,$BR78,$K$4:$K$108,2)+SUMIFS($AI$4:$AI$108,$AF$4:$AF$108,$BR78,$K$4:$K$108,2),)</f>
        <v>0</v>
      </c>
      <c r="DH78" s="49">
        <f>IF(AND(CX78&gt;0,COUNTIF(DF76:DF79,DF78)&gt;1),DF78+RANK(DG78,DG76:DG79)-1,DF78)</f>
        <v>0</v>
      </c>
      <c r="DI78" s="49" t="str">
        <f t="shared" si="825"/>
        <v/>
      </c>
      <c r="DJ78" s="49" t="str">
        <f>IF(OR(DI78="",COUNTIF(DI76:DI79,DI78)=1),"",$BX78)</f>
        <v/>
      </c>
      <c r="DK78" s="49" t="str">
        <f>IF(DI78="","",IF(COUNTIF(DI76:DI79,DI78)=1,DI78,DI78+RANK(DJ78,DJ76:DJ79,0)-1))</f>
        <v/>
      </c>
      <c r="DL78" s="49" t="str">
        <f>IF(OR(DK78="",COUNTIF(DK76:DK79,DK78)=1),"",$BV78)</f>
        <v/>
      </c>
      <c r="DM78" s="49" t="str">
        <f>IF(DI78="","",IF(COUNTIF(DK76:DK79,DK78)=1,DK78,DK78+RANK(DL78,DL76:DL79,0)-1))</f>
        <v/>
      </c>
      <c r="DN78" s="49" t="str">
        <f>IF(OR(DM78="",COUNTIF(DM76:DM79,DM78)=1),"",$BS78)</f>
        <v/>
      </c>
      <c r="DO78" s="49" t="str">
        <f>IF(DI78="","",IF(COUNTIF(DM76:DM79,DM78)=1,DM78,DM78+RANK(DN78,DN76:DN79,0)-1))</f>
        <v/>
      </c>
      <c r="DP78" s="49">
        <f>IF(CX78&gt;0,CE74+RANK(DO78,DO76:DO79,1),)</f>
        <v>0</v>
      </c>
      <c r="DQ78" s="14"/>
      <c r="DR78" s="49">
        <f t="shared" si="826"/>
        <v>0</v>
      </c>
      <c r="DS78" s="49">
        <f t="shared" si="827"/>
        <v>0</v>
      </c>
      <c r="DT78" s="49">
        <f t="shared" si="828"/>
        <v>0</v>
      </c>
      <c r="DU78" s="49">
        <f t="shared" si="829"/>
        <v>0</v>
      </c>
      <c r="DV78" s="49">
        <f t="shared" si="830"/>
        <v>0</v>
      </c>
      <c r="DW78" s="49" t="str">
        <f t="shared" si="831"/>
        <v>I</v>
      </c>
      <c r="DX78" s="49">
        <f>IF(DR78&gt;0,RANK(DV78,DV76:DV79)+CE74+CY74,)</f>
        <v>0</v>
      </c>
      <c r="DY78" s="49">
        <f>IF(AND(DR78&gt;0,COUNTIF(DX76:DX79,DX78)&gt;1),SUMIFS($AG$4:$AG$108,$AD$4:$AD$108,$BR78,$K$4:$K$108,3)+SUMIFS($AI$4:$AI$108,$AF$4:$AF$108,$BR78,$K$4:$K$108,3)-SUMIFS($AI$4:$AI$108,$AD$4:$AD$108,$BR78,$K$4:$K$108,3)-SUMIFS($AG$4:$AG$108,$AF$4:$AF$108,$BR78,$K$4:$K$108,3),)</f>
        <v>0</v>
      </c>
      <c r="DZ78" s="49">
        <f>IF(AND(DR78&gt;0,COUNTIF(DX76:DX79,DX78)&gt;1),DX78+RANK(DY78,DY76:DY79)-1,DX78)</f>
        <v>0</v>
      </c>
      <c r="EA78" s="49">
        <f>IF(AND(DR78&gt;0,COUNTIF(DZ76:DZ79,DZ78)&gt;1),SUMIFS($AG$4:$AG$108,$AD$4:$AD$108,$BR78,$K$4:$K$108,3)+SUMIFS($AI$4:$AI$108,$AF$4:$AF$108,$BR78,$K$4:$K$108,3),)</f>
        <v>0</v>
      </c>
      <c r="EB78" s="49">
        <f>IF(AND(DR78&gt;0,COUNTIF(DZ76:DZ79,DZ78)&gt;1),DZ78+RANK(EA78,EA76:EA79)-1,DZ78)</f>
        <v>0</v>
      </c>
      <c r="EC78" s="49" t="str">
        <f t="shared" si="832"/>
        <v/>
      </c>
      <c r="ED78" s="49" t="str">
        <f>IF(OR(EC78="",COUNTIF(EC76:EC79,EC78)=1),"",$BX78)</f>
        <v/>
      </c>
      <c r="EE78" s="49" t="str">
        <f>IF(EC78="","",IF(COUNTIF(EC76:EC79,EC78)=1,EC78,EC78+RANK(ED78,ED76:ED79,0)-1))</f>
        <v/>
      </c>
      <c r="EF78" s="49" t="str">
        <f>IF(OR(EE78="",COUNTIF(EE76:EE79,EE78)=1),"",$BV78)</f>
        <v/>
      </c>
      <c r="EG78" s="49" t="str">
        <f>IF(EC78="","",IF(COUNTIF(EE76:EE79,EE78)=1,EE78,EE78+RANK(EF78,EF76:EF79,0)-1))</f>
        <v/>
      </c>
      <c r="EH78" s="49" t="str">
        <f>IF(OR(EG78="",COUNTIF(EG76:EG79,EG78)=1),"",$BS78)</f>
        <v/>
      </c>
      <c r="EI78" s="49" t="str">
        <f>IF(EC78="","",IF(COUNTIF(EG76:EG79,EG78)=1,EG78,EG78+RANK(EH78,EH76:EH79,0)-1))</f>
        <v/>
      </c>
      <c r="EJ78" s="49">
        <f>IF(DR78&gt;0,CE74+CY74+RANK(EI78,EI76:EI79,1),)</f>
        <v>0</v>
      </c>
      <c r="EK78" s="14"/>
      <c r="EL78" s="49" t="str">
        <f t="shared" si="833"/>
        <v>Irak</v>
      </c>
      <c r="EM78" s="49">
        <f t="shared" si="834"/>
        <v>0</v>
      </c>
      <c r="EN78" s="49">
        <f t="shared" si="835"/>
        <v>0</v>
      </c>
      <c r="EO78" s="49">
        <f t="shared" si="836"/>
        <v>0</v>
      </c>
      <c r="EP78" s="49">
        <f t="shared" si="837"/>
        <v>0</v>
      </c>
      <c r="EQ78" s="49" t="str">
        <f t="shared" si="838"/>
        <v>I</v>
      </c>
      <c r="ER78" s="49">
        <f>IF(EL78&gt;0,RANK(EP78,EP76:EP79)+CE74+CY74+DS74,)</f>
        <v>4</v>
      </c>
      <c r="ES78" s="49">
        <f>IF(AND(EL78&gt;0,COUNTIF(ER76:ER79,ER78)&gt;1),SUMIFS($AG$4:$AG$108,$AD$4:$AD$108,$BR78,$K$4:$K$108,4)+SUMIFS($AI$4:$AI$108,$AF$4:$AF$108,$BR78,$K$4:$K$108,4)-SUMIFS($AI$4:$AI$108,$AD$4:$AD$108,$BR78,$K$4:$K$108,4)-SUMIFS($AG$4:$AG$108,$AF$4:$AF$108,$BR78,$K$4:$K$108,4),)</f>
        <v>0</v>
      </c>
      <c r="ET78" s="49">
        <f>IF(AND(EL78&gt;0,COUNTIF(ER76:ER79,ER78)&gt;1),ER78+RANK(ES78,ES76:ES79)-1,ER78)</f>
        <v>4</v>
      </c>
      <c r="EU78" s="49">
        <f t="shared" si="839"/>
        <v>0</v>
      </c>
      <c r="EV78" s="49">
        <f>IF(AND(EL78&gt;0,COUNTIF(ET76:ET79,ET78)&gt;1),ET78+RANK(EU78,EU76:EU79)-1,ET78)</f>
        <v>4</v>
      </c>
      <c r="EW78" s="49">
        <f t="shared" si="840"/>
        <v>4</v>
      </c>
      <c r="EX78" s="49" t="str">
        <f>IF(OR(EW78="",COUNTIF(EW76:EW79,EW78)=1),"",$BX78)</f>
        <v/>
      </c>
      <c r="EY78" s="49">
        <f>IF(EW78="","",IF(COUNTIF(EW76:EW79,EW78)=1,EW78,EW78+RANK(EX78,EX76:EX79,0)-1))</f>
        <v>4</v>
      </c>
      <c r="EZ78" s="49" t="str">
        <f>IF(OR(EY78="",COUNTIF(EY76:EY79,EY78)=1),"",$BV78)</f>
        <v/>
      </c>
      <c r="FA78" s="49">
        <f>IF(EW78="","",IF(COUNTIF(EY76:EY79,EY78)=1,EY78,EY78+RANK(EZ78,EZ76:EZ79,0)-1))</f>
        <v>4</v>
      </c>
      <c r="FB78" s="49" t="str">
        <f>IF(OR(FA78="",COUNTIF(FA76:FA79,FA78)=1),"",$BS78)</f>
        <v/>
      </c>
      <c r="FC78" s="49">
        <f>IF(EW78="","",IF(COUNTIF(FA76:FA79,FA78)=1,FA78,FA78+RANK(FB78,FB76:FB79,0)-1))</f>
        <v>4</v>
      </c>
      <c r="FD78" s="49">
        <f>IF(EL78&gt;0,CE74+CY74+DS74+RANK(FC78,FC76:FC79,1),)</f>
        <v>4</v>
      </c>
      <c r="FE78" s="14"/>
      <c r="FF78" s="49">
        <f>IFERROR(VLOOKUP(FH78,CD75:CV79,19,FALSE),IFERROR(VLOOKUP(FH78,CX75:DP79,19,FALSE),IFERROR(VLOOKUP(FH78,DR75:EJ79,19,FALSE),VLOOKUP(FH78,EL75:FD79,19,FALSE))))</f>
        <v>4</v>
      </c>
      <c r="FG78" s="49">
        <f>RANK(FF78,FF76:FF79,1)+COUNTIF(FF76:FF78,FF78)-1</f>
        <v>4</v>
      </c>
      <c r="FH78" s="14" t="str">
        <f t="shared" si="841"/>
        <v>Irak</v>
      </c>
      <c r="FI78" s="42"/>
      <c r="FJ78" s="42"/>
      <c r="FK78" s="42"/>
      <c r="FL78" s="42"/>
      <c r="FM78" s="42"/>
      <c r="FN78" s="42"/>
      <c r="FO78" s="42"/>
      <c r="FP78" s="42"/>
      <c r="FQ78" s="42"/>
      <c r="FR78" s="42"/>
      <c r="FS78" s="42"/>
      <c r="FT78" s="42"/>
      <c r="FU78" s="42"/>
      <c r="FV78" s="42"/>
      <c r="FW78" s="42"/>
      <c r="FX78" s="44">
        <v>76</v>
      </c>
      <c r="FY78" s="44" t="str">
        <f t="shared" si="79"/>
        <v>EGBDJFIK</v>
      </c>
      <c r="FZ78" s="44" t="s">
        <v>148</v>
      </c>
      <c r="GA78" s="44" t="s">
        <v>149</v>
      </c>
      <c r="GB78" s="44" t="s">
        <v>146</v>
      </c>
      <c r="GC78" s="44" t="s">
        <v>147</v>
      </c>
      <c r="GD78" s="44" t="s">
        <v>159</v>
      </c>
      <c r="GE78" s="44" t="s">
        <v>109</v>
      </c>
      <c r="GF78" s="44" t="s">
        <v>150</v>
      </c>
      <c r="GG78" s="44" t="s">
        <v>151</v>
      </c>
      <c r="GH78" s="100" t="str">
        <f t="shared" ref="GH78:GO78" si="846">VLOOKUP(FZ78,$FK$3:$FL$15,2,FALSE)</f>
        <v>Elfenbenskusten</v>
      </c>
      <c r="GI78" s="100" t="str">
        <f t="shared" si="846"/>
        <v>Iran</v>
      </c>
      <c r="GJ78" s="100" t="str">
        <f t="shared" si="846"/>
        <v>Bosnien-Herzigovina</v>
      </c>
      <c r="GK78" s="100" t="str">
        <f t="shared" si="846"/>
        <v>USA</v>
      </c>
      <c r="GL78" s="100" t="str">
        <f t="shared" si="846"/>
        <v>Argentina</v>
      </c>
      <c r="GM78" s="100" t="str">
        <f t="shared" si="846"/>
        <v>Sverige</v>
      </c>
      <c r="GN78" s="100" t="str">
        <f t="shared" si="846"/>
        <v>Senegal</v>
      </c>
      <c r="GO78" s="100" t="str">
        <f t="shared" si="846"/>
        <v>Portugal</v>
      </c>
      <c r="GP78" s="42" t="str">
        <f t="shared" si="81"/>
        <v/>
      </c>
      <c r="GQ78" s="42"/>
      <c r="GR78" s="42"/>
      <c r="GS78" s="42"/>
      <c r="GT78" s="42"/>
      <c r="GU78" s="42"/>
      <c r="GV78" s="127"/>
      <c r="GW78" s="42"/>
      <c r="GX78" s="44"/>
      <c r="GY78" s="42"/>
      <c r="GZ78" s="43"/>
      <c r="HA78" s="44"/>
      <c r="HB78" s="42"/>
      <c r="HC78" s="42"/>
      <c r="HD78" s="42"/>
      <c r="HE78" s="42"/>
    </row>
    <row r="79" spans="1:213" ht="14.25" customHeight="1" x14ac:dyDescent="0.35">
      <c r="A79" s="42"/>
      <c r="B79" s="85">
        <v>41</v>
      </c>
      <c r="C79" s="86">
        <v>46196</v>
      </c>
      <c r="D79" s="87" t="s">
        <v>204</v>
      </c>
      <c r="E79" s="88" t="s">
        <v>157</v>
      </c>
      <c r="F79" s="89" t="s">
        <v>202</v>
      </c>
      <c r="G79" s="90">
        <v>2</v>
      </c>
      <c r="H79" s="85" t="s">
        <v>157</v>
      </c>
      <c r="I79" s="90">
        <v>1</v>
      </c>
      <c r="J79" s="85">
        <f t="shared" si="761"/>
        <v>1</v>
      </c>
      <c r="K79" s="49" t="str">
        <f t="shared" si="762"/>
        <v>-</v>
      </c>
      <c r="L79" s="44">
        <v>4</v>
      </c>
      <c r="M79" s="113" t="str">
        <f>VLOOKUP(L79,FG76:FH79,2,FALSE)</f>
        <v>Irak</v>
      </c>
      <c r="N79" s="114">
        <f t="shared" si="763"/>
        <v>0</v>
      </c>
      <c r="O79" s="114">
        <f t="shared" si="764"/>
        <v>1</v>
      </c>
      <c r="P79" s="114">
        <f t="shared" si="765"/>
        <v>2</v>
      </c>
      <c r="Q79" s="114">
        <f t="shared" si="766"/>
        <v>2</v>
      </c>
      <c r="R79" s="114">
        <f t="shared" si="767"/>
        <v>6</v>
      </c>
      <c r="S79" s="114">
        <f t="shared" si="768"/>
        <v>-4</v>
      </c>
      <c r="T79" s="106">
        <f t="shared" si="769"/>
        <v>1</v>
      </c>
      <c r="U79" s="42"/>
      <c r="V79" s="43"/>
      <c r="W79" s="44"/>
      <c r="X79" s="44"/>
      <c r="Y79" s="44"/>
      <c r="Z79" s="47"/>
      <c r="AA79" s="48"/>
      <c r="AB79" s="42"/>
      <c r="AC79" s="98">
        <f t="shared" ref="AC79:AF79" si="847">C79</f>
        <v>46196</v>
      </c>
      <c r="AD79" s="98" t="str">
        <f t="shared" si="847"/>
        <v>Norge</v>
      </c>
      <c r="AE79" s="98" t="str">
        <f t="shared" si="847"/>
        <v>-</v>
      </c>
      <c r="AF79" s="98" t="str">
        <f t="shared" si="847"/>
        <v>Senegal</v>
      </c>
      <c r="AG79" s="90">
        <f t="shared" si="771"/>
        <v>2</v>
      </c>
      <c r="AH79" s="85" t="str">
        <f t="shared" si="772"/>
        <v>-</v>
      </c>
      <c r="AI79" s="90">
        <f t="shared" si="773"/>
        <v>1</v>
      </c>
      <c r="AJ79" s="85">
        <f t="shared" si="774"/>
        <v>1</v>
      </c>
      <c r="AK79" s="91"/>
      <c r="AL79" s="49">
        <f t="shared" si="775"/>
        <v>1</v>
      </c>
      <c r="AM79" s="49">
        <f t="shared" si="776"/>
        <v>0</v>
      </c>
      <c r="AN79" s="49">
        <f t="shared" si="777"/>
        <v>0</v>
      </c>
      <c r="AO79" s="49">
        <f t="shared" si="778"/>
        <v>0</v>
      </c>
      <c r="AP79" s="49">
        <f t="shared" si="779"/>
        <v>0</v>
      </c>
      <c r="AQ79" s="49">
        <f t="shared" si="780"/>
        <v>1</v>
      </c>
      <c r="AR79" s="49">
        <f t="shared" si="781"/>
        <v>0</v>
      </c>
      <c r="AS79" s="49">
        <f t="shared" si="782"/>
        <v>0</v>
      </c>
      <c r="AT79" s="49">
        <f t="shared" si="783"/>
        <v>0</v>
      </c>
      <c r="AU79" s="49">
        <f t="shared" si="784"/>
        <v>0</v>
      </c>
      <c r="AV79" s="49">
        <f t="shared" si="785"/>
        <v>0</v>
      </c>
      <c r="AW79" s="49">
        <f t="shared" si="786"/>
        <v>0</v>
      </c>
      <c r="AX79" s="49">
        <f t="shared" si="787"/>
        <v>0</v>
      </c>
      <c r="AY79" s="49">
        <f t="shared" si="788"/>
        <v>0</v>
      </c>
      <c r="AZ79" s="49">
        <f t="shared" si="789"/>
        <v>0</v>
      </c>
      <c r="BA79" s="49">
        <f t="shared" si="790"/>
        <v>0</v>
      </c>
      <c r="BB79" s="49">
        <f t="shared" si="791"/>
        <v>0</v>
      </c>
      <c r="BC79" s="49">
        <f t="shared" si="792"/>
        <v>0</v>
      </c>
      <c r="BD79" s="49">
        <f t="shared" si="793"/>
        <v>0</v>
      </c>
      <c r="BE79" s="49">
        <f t="shared" si="794"/>
        <v>0</v>
      </c>
      <c r="BF79" s="49">
        <f t="shared" si="795"/>
        <v>0</v>
      </c>
      <c r="BG79" s="49">
        <f t="shared" si="796"/>
        <v>0</v>
      </c>
      <c r="BH79" s="49">
        <f t="shared" si="797"/>
        <v>0</v>
      </c>
      <c r="BI79" s="49">
        <f t="shared" si="798"/>
        <v>0</v>
      </c>
      <c r="BJ79" s="49">
        <f t="shared" si="799"/>
        <v>0</v>
      </c>
      <c r="BK79" s="49">
        <f t="shared" si="800"/>
        <v>0</v>
      </c>
      <c r="BL79" s="49">
        <f t="shared" si="801"/>
        <v>0</v>
      </c>
      <c r="BM79" s="49">
        <f t="shared" si="802"/>
        <v>0</v>
      </c>
      <c r="BN79" s="49">
        <f t="shared" si="803"/>
        <v>0</v>
      </c>
      <c r="BO79" s="49">
        <f t="shared" si="804"/>
        <v>0</v>
      </c>
      <c r="BP79" s="14"/>
      <c r="BQ79" s="14"/>
      <c r="BR79" s="115" t="s">
        <v>204</v>
      </c>
      <c r="BS79" s="49">
        <f t="shared" si="805"/>
        <v>2</v>
      </c>
      <c r="BT79" s="49">
        <f t="shared" si="806"/>
        <v>0</v>
      </c>
      <c r="BU79" s="49">
        <f t="shared" si="807"/>
        <v>1</v>
      </c>
      <c r="BV79" s="49">
        <f t="shared" si="808"/>
        <v>7</v>
      </c>
      <c r="BW79" s="49">
        <f t="shared" si="809"/>
        <v>7</v>
      </c>
      <c r="BX79" s="49">
        <f t="shared" si="810"/>
        <v>0</v>
      </c>
      <c r="BY79" s="49">
        <f t="shared" si="811"/>
        <v>6</v>
      </c>
      <c r="BZ79" s="116" t="s">
        <v>150</v>
      </c>
      <c r="CA79" s="99">
        <f>RANK(BY79,BY76:BY79)</f>
        <v>1</v>
      </c>
      <c r="CB79" s="49">
        <f>SUMPRODUCT((BY76:BY79=BY79)*(BX76:BX79&gt;BX79))</f>
        <v>0</v>
      </c>
      <c r="CC79" s="14"/>
      <c r="CD79" s="115" t="str">
        <f t="shared" si="812"/>
        <v>Norge</v>
      </c>
      <c r="CE79" s="49">
        <f t="shared" si="813"/>
        <v>0</v>
      </c>
      <c r="CF79" s="49">
        <f t="shared" si="814"/>
        <v>0</v>
      </c>
      <c r="CG79" s="49">
        <f t="shared" si="815"/>
        <v>0</v>
      </c>
      <c r="CH79" s="49">
        <f t="shared" si="816"/>
        <v>0</v>
      </c>
      <c r="CI79" s="49" t="str">
        <f t="shared" si="817"/>
        <v>I</v>
      </c>
      <c r="CJ79" s="49">
        <f>IF(CD79&gt;0,RANK(CH79,CH76:CH79),)</f>
        <v>1</v>
      </c>
      <c r="CK79" s="49">
        <f>IF(AND(CD79&gt;0,COUNTIF(CJ76:CJ79,CJ79)&gt;1),SUMIFS($AG$4:$AG$108,$AD$4:$AD$108,$BR79,$K$4:$K$108,1)+SUMIFS($AI$4:$AI$108,$AF$4:$AF$108,$BR79,$K$4:$K$108,1)-SUMIFS($AI$4:$AI$108,$AD$4:$AD$108,$BR79,$K$4:$K$108,1)-SUMIFS($AG$4:$AG$108,$AF$4:$AF$108,$BR79,$K$4:$K$108,1),)</f>
        <v>0</v>
      </c>
      <c r="CL79" s="49">
        <f>IF(AND(CD79&gt;0,COUNTIF(CJ76:CJ79,CJ79)&gt;1),CJ79+RANK(CK79,CK76:CK79)-1,CJ79)</f>
        <v>1</v>
      </c>
      <c r="CM79" s="49">
        <f>IF(AND(CD79&gt;0,COUNTIF(CL76:CL79,CL79)&gt;1),SUMIFS($AG$4:$AG$108,$AD$4:$AD$108,$BR79,$K$4:$K$108,1)+SUMIFS($AI$4:$AI$108,$AF$4:$AF$108,$BR79,$K$4:$K$108,1),)</f>
        <v>0</v>
      </c>
      <c r="CN79" s="49">
        <f>IF(AND(CD79&gt;0,COUNTIF(CL76:CL79,CL79)&gt;1),CL79+RANK(CM79,CM76:CM79)-1,CL79)</f>
        <v>1</v>
      </c>
      <c r="CO79" s="49">
        <f t="shared" si="818"/>
        <v>1</v>
      </c>
      <c r="CP79" s="49" t="str">
        <f>IF(OR(CO79="",COUNTIF(CO76:CO79,CO79)=1),"",$BX79)</f>
        <v/>
      </c>
      <c r="CQ79" s="49">
        <f>IF(CO79="","",IF(COUNTIF(CO76:CO79,CO79)=1,CO79,CO79+RANK(CP79,CP76:CP79,0)-1))</f>
        <v>1</v>
      </c>
      <c r="CR79" s="49" t="str">
        <f>IF(OR(CQ79="",COUNTIF(CQ76:CQ79,CQ79)=1),"",$BV79)</f>
        <v/>
      </c>
      <c r="CS79" s="49">
        <f>IF(CO79="","",IF(COUNTIF(CQ76:CQ79,CQ79)=1,CQ79,CQ79+RANK(CR79,CR76:CR79,0)-1))</f>
        <v>1</v>
      </c>
      <c r="CT79" s="49" t="str">
        <f>IF(OR(CS79="",COUNTIF(CS76:CS79,CS79)=1),"",$BS79)</f>
        <v/>
      </c>
      <c r="CU79" s="49">
        <f>IF(CO79="","",IF(COUNTIF(CS76:CS79,CS79)=1,CS79,CS79+RANK(CT79,CT76:CT79,0)-1))</f>
        <v>1</v>
      </c>
      <c r="CV79" s="49">
        <f>IF(CD79&gt;0,BK74+RANK(CU79,CU76:CU79,1),)</f>
        <v>1</v>
      </c>
      <c r="CW79" s="14"/>
      <c r="CX79" s="115">
        <f t="shared" si="819"/>
        <v>0</v>
      </c>
      <c r="CY79" s="49">
        <f t="shared" si="820"/>
        <v>0</v>
      </c>
      <c r="CZ79" s="49">
        <f t="shared" si="821"/>
        <v>0</v>
      </c>
      <c r="DA79" s="49">
        <f t="shared" si="822"/>
        <v>0</v>
      </c>
      <c r="DB79" s="49">
        <f t="shared" si="823"/>
        <v>0</v>
      </c>
      <c r="DC79" s="49" t="str">
        <f t="shared" si="824"/>
        <v>I</v>
      </c>
      <c r="DD79" s="49">
        <f>IF(CX79&gt;0,RANK(DB79,DB76:DB79)+CE74,)</f>
        <v>0</v>
      </c>
      <c r="DE79" s="49">
        <f>IF(AND(CX79&gt;0,COUNTIF(DD76:DD79,DD79)&gt;1),SUMIFS($AG$4:$AG$108,$AD$4:$AD$108,$BR79,$K$4:$K$108,2)+SUMIFS($AI$4:$AI$108,$AF$4:$AF108,$BR79,$K$4:$K$108,2)-SUMIFS($AI$4:$AI$108,$AD$4:$AD$108,$BR79,$K$4:$K$108,2)-SUMIFS($AG$4:$AG$108,$AF$4:$AF$108,$BR79,$K$4:$K$108,2),)</f>
        <v>0</v>
      </c>
      <c r="DF79" s="49">
        <f>IF(AND(CX79&gt;0,COUNTIF(DD76:DD79,DD79)&gt;1),DD79+RANK(DE79,DE76:DE79)-1,DD79)</f>
        <v>0</v>
      </c>
      <c r="DG79" s="49">
        <f>IF(AND(CX79&gt;0,COUNTIF(DF76:DF79,DF79)&gt;1),SUMIFS($AG$4:$AG$108,$AD$4:$AD$108,$BR79,$K$4:$K$108,2)+SUMIFS($AI$4:$AI$108,$AF$4:$AF$108,$BR79,$K$4:$K$108,2),)</f>
        <v>0</v>
      </c>
      <c r="DH79" s="49">
        <f>IF(AND(CX79&gt;0,COUNTIF(DF76:DF79,DF79)&gt;1),DF79+RANK(DG79,DG76:DG79)-1,DF79)</f>
        <v>0</v>
      </c>
      <c r="DI79" s="49" t="str">
        <f t="shared" si="825"/>
        <v/>
      </c>
      <c r="DJ79" s="49" t="str">
        <f>IF(OR(DI79="",COUNTIF(DI76:DI79,DI79)=1),"",$BX79)</f>
        <v/>
      </c>
      <c r="DK79" s="49" t="str">
        <f>IF(DI79="","",IF(COUNTIF(DI76:DI79,DI79)=1,DI79,DI79+RANK(DJ79,DJ76:DJ79,0)-1))</f>
        <v/>
      </c>
      <c r="DL79" s="49" t="str">
        <f>IF(OR(DK79="",COUNTIF(DK76:DK79,DK79)=1),"",$BV79)</f>
        <v/>
      </c>
      <c r="DM79" s="49" t="str">
        <f>IF(DI79="","",IF(COUNTIF(DK76:DK79,DK79)=1,DK79,DK79+RANK(DL79,DL76:DL79,0)-1))</f>
        <v/>
      </c>
      <c r="DN79" s="49" t="str">
        <f>IF(OR(DM79="",COUNTIF(DM76:DM79,DM79)=1),"",$BS79)</f>
        <v/>
      </c>
      <c r="DO79" s="49" t="str">
        <f>IF(DI79="","",IF(COUNTIF(DM76:DM79,DM79)=1,DM79,DM79+RANK(DN79,DN76:DN79,0)-1))</f>
        <v/>
      </c>
      <c r="DP79" s="49">
        <f>IF(CX79&gt;0,CE74+RANK(DO79,DO76:DO79,1),)</f>
        <v>0</v>
      </c>
      <c r="DQ79" s="14"/>
      <c r="DR79" s="116">
        <f t="shared" si="826"/>
        <v>0</v>
      </c>
      <c r="DS79" s="49">
        <f t="shared" si="827"/>
        <v>0</v>
      </c>
      <c r="DT79" s="49">
        <f t="shared" si="828"/>
        <v>0</v>
      </c>
      <c r="DU79" s="49">
        <f t="shared" si="829"/>
        <v>0</v>
      </c>
      <c r="DV79" s="49">
        <f t="shared" si="830"/>
        <v>0</v>
      </c>
      <c r="DW79" s="49" t="str">
        <f t="shared" si="831"/>
        <v>I</v>
      </c>
      <c r="DX79" s="49">
        <f>IF(DR79&gt;0,RANK(DV79,DV76:DV79)+CE74+CY74,)</f>
        <v>0</v>
      </c>
      <c r="DY79" s="49">
        <f>IF(AND(DR79&gt;0,COUNTIF(DX76:DX79,DX79)&gt;1),SUMIFS($AG$4:$AG$108,$AD$4:$AD$108,$BR79,$K$4:$K$108,3)+SUMIFS($AI$4:$AI$108,$AF$4:$AF$108,$BR79,$K$4:$K$108,3)-SUMIFS($AI$4:$AI$108,$AD$4:$AD$108,$BR79,$K$4:$K$108,3)-SUMIFS($AG$4:$AG$108,$AF$4:$AF$108,$BR79,$K$4:$K$108,3),)</f>
        <v>0</v>
      </c>
      <c r="DZ79" s="49">
        <f>IF(AND(DR79&gt;0,COUNTIF(DX76:DX79,DX79)&gt;1),DX79+RANK(DY79,DY76:DY79)-1,DX79)</f>
        <v>0</v>
      </c>
      <c r="EA79" s="49">
        <f>IF(AND(DR79&gt;0,COUNTIF(DZ76:DZ79,DZ79)&gt;1),SUMIFS($AG$4:$AG$108,$AD$4:$AD$108,$BR79,$K$4:$K$108,3)+SUMIFS($AI$4:$AI$108,$AF$4:$AF$108,$BR79,$K$4:$K$108,3),)</f>
        <v>0</v>
      </c>
      <c r="EB79" s="49">
        <f>IF(AND(DR79&gt;0,COUNTIF(DZ76:DZ79,DZ79)&gt;1),DZ79+RANK(EA79,EA76:EA79)-1,DZ79)</f>
        <v>0</v>
      </c>
      <c r="EC79" s="49" t="str">
        <f t="shared" si="832"/>
        <v/>
      </c>
      <c r="ED79" s="49" t="str">
        <f>IF(OR(EC79="",COUNTIF(EC76:EC79,EC79)=1),"",$BX79)</f>
        <v/>
      </c>
      <c r="EE79" s="49" t="str">
        <f>IF(EC79="","",IF(COUNTIF(EC76:EC79,EC79)=1,EC79,EC79+RANK(ED79,ED76:ED79,0)-1))</f>
        <v/>
      </c>
      <c r="EF79" s="49" t="str">
        <f>IF(OR(EE79="",COUNTIF(EE76:EE79,EE79)=1),"",$BV79)</f>
        <v/>
      </c>
      <c r="EG79" s="49" t="str">
        <f>IF(EC79="","",IF(COUNTIF(EE76:EE79,EE79)=1,EE79,EE79+RANK(EF79,EF76:EF79,0)-1))</f>
        <v/>
      </c>
      <c r="EH79" s="49" t="str">
        <f>IF(OR(EG79="",COUNTIF(EG76:EG79,EG79)=1),"",$BS79)</f>
        <v/>
      </c>
      <c r="EI79" s="49" t="str">
        <f>IF(EC79="","",IF(COUNTIF(EG76:EG79,EG79)=1,EG79,EG79+RANK(EH79,EH76:EH79,0)-1))</f>
        <v/>
      </c>
      <c r="EJ79" s="49">
        <f>IF(DR79&gt;0,CE74+CY74+RANK(EI79,EI76:EI79,1),)</f>
        <v>0</v>
      </c>
      <c r="EK79" s="14"/>
      <c r="EL79" s="49">
        <f t="shared" si="833"/>
        <v>0</v>
      </c>
      <c r="EM79" s="49">
        <f t="shared" si="834"/>
        <v>0</v>
      </c>
      <c r="EN79" s="49">
        <f t="shared" si="835"/>
        <v>0</v>
      </c>
      <c r="EO79" s="49">
        <f t="shared" si="836"/>
        <v>0</v>
      </c>
      <c r="EP79" s="49">
        <f t="shared" si="837"/>
        <v>0</v>
      </c>
      <c r="EQ79" s="49" t="str">
        <f t="shared" si="838"/>
        <v>I</v>
      </c>
      <c r="ER79" s="49">
        <f>IF(EL79&gt;0,RANK(EP79,EP76:EP79)+CE74+CY74+DS74,)</f>
        <v>0</v>
      </c>
      <c r="ES79" s="49">
        <f>IF(AND(EL79&gt;0,COUNTIF(ER76:ER79,ER79)&gt;1),SUMIFS($AG$4:$AG$108,$AD$4:$AD$108,$BR79,$K$4:$K$108,4)+SUMIFS($AI$4:$AI$108,$AF$4:$AF$108,$BR79,$K$4:$K$108,4)-SUMIFS($AI$4:$AI$108,$AD$4:$AD$108,$BR79,$K$4:$K$108,4)-SUMIFS($AG$4:$AG$108,$AF$4:$AF$108,$BR79,$K$4:$K$108,4),)</f>
        <v>0</v>
      </c>
      <c r="ET79" s="49">
        <f>IF(AND(EL79&gt;0,COUNTIF(ER76:ER79,ER79)&gt;1),ER79+RANK(ES79,ES76:ES79)-1,ER79)</f>
        <v>0</v>
      </c>
      <c r="EU79" s="49">
        <f t="shared" si="839"/>
        <v>0</v>
      </c>
      <c r="EV79" s="49">
        <f>IF(AND(EL79&gt;0,COUNTIF(ET76:ET79,ET79)&gt;1),ET79+RANK(EU79,EU76:EU79)-1,ET79)</f>
        <v>0</v>
      </c>
      <c r="EW79" s="49" t="str">
        <f t="shared" si="840"/>
        <v/>
      </c>
      <c r="EX79" s="49" t="str">
        <f>IF(OR(EW79="",COUNTIF(EW76:EW79,EW79)=1),"",$BX79)</f>
        <v/>
      </c>
      <c r="EY79" s="49" t="str">
        <f>IF(EW79="","",IF(COUNTIF(EW76:EW79,EW79)=1,EW79,EW79+RANK(EX79,EX76:EX79,0)-1))</f>
        <v/>
      </c>
      <c r="EZ79" s="49" t="str">
        <f>IF(OR(EY79="",COUNTIF(EY76:EY79,EY79)=1),"",$BV79)</f>
        <v/>
      </c>
      <c r="FA79" s="49" t="str">
        <f>IF(EW79="","",IF(COUNTIF(EY76:EY79,EY79)=1,EY79,EY79+RANK(EZ79,EZ76:EZ79,0)-1))</f>
        <v/>
      </c>
      <c r="FB79" s="49" t="str">
        <f>IF(OR(FA79="",COUNTIF(FA76:FA79,FA79)=1),"",$BS79)</f>
        <v/>
      </c>
      <c r="FC79" s="49" t="str">
        <f>IF(EW79="","",IF(COUNTIF(FA76:FA79,FA79)=1,FA79,FA79+RANK(FB79,FB76:FB79,0)-1))</f>
        <v/>
      </c>
      <c r="FD79" s="49">
        <f>IF(EL79&gt;0,CE74+CY74+DS74+RANK(FC79,FC76:FC79,1),)</f>
        <v>0</v>
      </c>
      <c r="FE79" s="14"/>
      <c r="FF79" s="49">
        <f>IFERROR(VLOOKUP(FH79,CD75:CV79,19,FALSE),IFERROR(VLOOKUP(FH79,CX75:DP79,19,FALSE),IFERROR(VLOOKUP(FH79,DR75:EJ79,19,FALSE),VLOOKUP(FH79,EL75:FD79,19,FALSE))))</f>
        <v>1</v>
      </c>
      <c r="FG79" s="49">
        <f>RANK(FF79,FF76:FF79,1)+COUNTIF(FF76:FF79,FF79)-1</f>
        <v>1</v>
      </c>
      <c r="FH79" s="14" t="str">
        <f t="shared" si="841"/>
        <v>Norge</v>
      </c>
      <c r="FI79" s="42"/>
      <c r="FJ79" s="42"/>
      <c r="FK79" s="42"/>
      <c r="FL79" s="42"/>
      <c r="FM79" s="42"/>
      <c r="FN79" s="42"/>
      <c r="FO79" s="42"/>
      <c r="FP79" s="42"/>
      <c r="FQ79" s="42"/>
      <c r="FR79" s="42"/>
      <c r="FS79" s="42"/>
      <c r="FT79" s="42"/>
      <c r="FU79" s="42"/>
      <c r="FV79" s="42"/>
      <c r="FW79" s="42"/>
      <c r="FX79" s="44">
        <v>77</v>
      </c>
      <c r="FY79" s="44" t="str">
        <f t="shared" si="79"/>
        <v>EGBDHFLK</v>
      </c>
      <c r="FZ79" s="44" t="s">
        <v>148</v>
      </c>
      <c r="GA79" s="44" t="s">
        <v>149</v>
      </c>
      <c r="GB79" s="44" t="s">
        <v>146</v>
      </c>
      <c r="GC79" s="44" t="s">
        <v>147</v>
      </c>
      <c r="GD79" s="44" t="s">
        <v>160</v>
      </c>
      <c r="GE79" s="44" t="s">
        <v>109</v>
      </c>
      <c r="GF79" s="44" t="s">
        <v>152</v>
      </c>
      <c r="GG79" s="44" t="s">
        <v>151</v>
      </c>
      <c r="GH79" s="100" t="str">
        <f t="shared" ref="GH79:GO79" si="848">VLOOKUP(FZ79,$FK$3:$FL$15,2,FALSE)</f>
        <v>Elfenbenskusten</v>
      </c>
      <c r="GI79" s="100" t="str">
        <f t="shared" si="848"/>
        <v>Iran</v>
      </c>
      <c r="GJ79" s="100" t="str">
        <f t="shared" si="848"/>
        <v>Bosnien-Herzigovina</v>
      </c>
      <c r="GK79" s="100" t="str">
        <f t="shared" si="848"/>
        <v>USA</v>
      </c>
      <c r="GL79" s="100" t="str">
        <f t="shared" si="848"/>
        <v>Uruguay</v>
      </c>
      <c r="GM79" s="100" t="str">
        <f t="shared" si="848"/>
        <v>Sverige</v>
      </c>
      <c r="GN79" s="100" t="str">
        <f t="shared" si="848"/>
        <v>England</v>
      </c>
      <c r="GO79" s="100" t="str">
        <f t="shared" si="848"/>
        <v>Portugal</v>
      </c>
      <c r="GP79" s="42" t="str">
        <f t="shared" si="81"/>
        <v/>
      </c>
      <c r="GQ79" s="42"/>
      <c r="GR79" s="42"/>
      <c r="GS79" s="42"/>
      <c r="GT79" s="42"/>
      <c r="GU79" s="42"/>
      <c r="GV79" s="127"/>
      <c r="GW79" s="42"/>
      <c r="GX79" s="44"/>
      <c r="GY79" s="42"/>
      <c r="GZ79" s="43"/>
      <c r="HA79" s="44"/>
      <c r="HB79" s="42"/>
      <c r="HC79" s="42"/>
      <c r="HD79" s="42"/>
      <c r="HE79" s="42"/>
    </row>
    <row r="80" spans="1:213" ht="14.25" customHeight="1" x14ac:dyDescent="0.35">
      <c r="A80" s="42"/>
      <c r="B80" s="85">
        <v>61</v>
      </c>
      <c r="C80" s="86">
        <v>46199</v>
      </c>
      <c r="D80" s="87" t="s">
        <v>204</v>
      </c>
      <c r="E80" s="88" t="s">
        <v>157</v>
      </c>
      <c r="F80" s="89" t="s">
        <v>201</v>
      </c>
      <c r="G80" s="90">
        <v>1</v>
      </c>
      <c r="H80" s="85" t="s">
        <v>157</v>
      </c>
      <c r="I80" s="90">
        <v>5</v>
      </c>
      <c r="J80" s="85">
        <f t="shared" si="761"/>
        <v>2</v>
      </c>
      <c r="K80" s="49" t="str">
        <f t="shared" si="762"/>
        <v>-</v>
      </c>
      <c r="L80" s="44"/>
      <c r="M80" s="102" t="str">
        <f>IF(COUNTBLANK(G76:G81)+COUNTBLANK(I76:I81)=0,"Resultat OK","Fyll i resultat")</f>
        <v>Resultat OK</v>
      </c>
      <c r="N80" s="102"/>
      <c r="O80" s="102"/>
      <c r="P80" s="102"/>
      <c r="Q80" s="102"/>
      <c r="R80" s="102"/>
      <c r="S80" s="102"/>
      <c r="T80" s="43"/>
      <c r="U80" s="42"/>
      <c r="V80" s="43"/>
      <c r="W80" s="44"/>
      <c r="X80" s="44"/>
      <c r="Y80" s="44"/>
      <c r="Z80" s="47"/>
      <c r="AA80" s="48"/>
      <c r="AB80" s="42"/>
      <c r="AC80" s="98">
        <f t="shared" ref="AC80:AF80" si="849">C80</f>
        <v>46199</v>
      </c>
      <c r="AD80" s="98" t="str">
        <f t="shared" si="849"/>
        <v>Norge</v>
      </c>
      <c r="AE80" s="98" t="str">
        <f t="shared" si="849"/>
        <v>-</v>
      </c>
      <c r="AF80" s="98" t="str">
        <f t="shared" si="849"/>
        <v>Frankrike</v>
      </c>
      <c r="AG80" s="90">
        <f t="shared" si="771"/>
        <v>1</v>
      </c>
      <c r="AH80" s="85" t="str">
        <f t="shared" si="772"/>
        <v>-</v>
      </c>
      <c r="AI80" s="90">
        <f t="shared" si="773"/>
        <v>5</v>
      </c>
      <c r="AJ80" s="85">
        <f t="shared" si="774"/>
        <v>2</v>
      </c>
      <c r="AK80" s="91"/>
      <c r="AL80" s="49">
        <f t="shared" si="775"/>
        <v>0</v>
      </c>
      <c r="AM80" s="49">
        <f t="shared" si="776"/>
        <v>1</v>
      </c>
      <c r="AN80" s="49">
        <f t="shared" si="777"/>
        <v>0</v>
      </c>
      <c r="AO80" s="49">
        <f t="shared" si="778"/>
        <v>0</v>
      </c>
      <c r="AP80" s="49">
        <f t="shared" si="779"/>
        <v>1</v>
      </c>
      <c r="AQ80" s="49">
        <f t="shared" si="780"/>
        <v>0</v>
      </c>
      <c r="AR80" s="49">
        <f t="shared" si="781"/>
        <v>0</v>
      </c>
      <c r="AS80" s="49">
        <f t="shared" si="782"/>
        <v>0</v>
      </c>
      <c r="AT80" s="49">
        <f t="shared" si="783"/>
        <v>0</v>
      </c>
      <c r="AU80" s="49">
        <f t="shared" si="784"/>
        <v>0</v>
      </c>
      <c r="AV80" s="49">
        <f t="shared" si="785"/>
        <v>0</v>
      </c>
      <c r="AW80" s="49">
        <f t="shared" si="786"/>
        <v>0</v>
      </c>
      <c r="AX80" s="49">
        <f t="shared" si="787"/>
        <v>0</v>
      </c>
      <c r="AY80" s="49">
        <f t="shared" si="788"/>
        <v>0</v>
      </c>
      <c r="AZ80" s="49">
        <f t="shared" si="789"/>
        <v>0</v>
      </c>
      <c r="BA80" s="49">
        <f t="shared" si="790"/>
        <v>0</v>
      </c>
      <c r="BB80" s="49">
        <f t="shared" si="791"/>
        <v>0</v>
      </c>
      <c r="BC80" s="49">
        <f t="shared" si="792"/>
        <v>0</v>
      </c>
      <c r="BD80" s="49">
        <f t="shared" si="793"/>
        <v>0</v>
      </c>
      <c r="BE80" s="49">
        <f t="shared" si="794"/>
        <v>0</v>
      </c>
      <c r="BF80" s="49">
        <f t="shared" si="795"/>
        <v>0</v>
      </c>
      <c r="BG80" s="49">
        <f t="shared" si="796"/>
        <v>0</v>
      </c>
      <c r="BH80" s="49">
        <f t="shared" si="797"/>
        <v>0</v>
      </c>
      <c r="BI80" s="49">
        <f t="shared" si="798"/>
        <v>0</v>
      </c>
      <c r="BJ80" s="49">
        <f t="shared" si="799"/>
        <v>0</v>
      </c>
      <c r="BK80" s="49">
        <f t="shared" si="800"/>
        <v>0</v>
      </c>
      <c r="BL80" s="49">
        <f t="shared" si="801"/>
        <v>0</v>
      </c>
      <c r="BM80" s="49">
        <f t="shared" si="802"/>
        <v>0</v>
      </c>
      <c r="BN80" s="49">
        <f t="shared" si="803"/>
        <v>0</v>
      </c>
      <c r="BO80" s="49">
        <f t="shared" si="804"/>
        <v>0</v>
      </c>
      <c r="BP80" s="14"/>
      <c r="BQ80" s="14"/>
      <c r="BR80" s="14"/>
      <c r="BS80" s="49"/>
      <c r="BT80" s="49"/>
      <c r="BU80" s="49"/>
      <c r="BV80" s="49"/>
      <c r="BW80" s="49"/>
      <c r="BX80" s="49"/>
      <c r="BY80" s="49"/>
      <c r="BZ80" s="14"/>
      <c r="CA80" s="49"/>
      <c r="CB80" s="49"/>
      <c r="CC80" s="14"/>
      <c r="CD80" s="14"/>
      <c r="CE80" s="49"/>
      <c r="CF80" s="49"/>
      <c r="CG80" s="49"/>
      <c r="CH80" s="49"/>
      <c r="CI80" s="49"/>
      <c r="CJ80" s="49"/>
      <c r="CK80" s="49"/>
      <c r="CL80" s="49"/>
      <c r="CM80" s="49"/>
      <c r="CN80" s="49"/>
      <c r="CO80" s="49"/>
      <c r="CP80" s="49"/>
      <c r="CQ80" s="49"/>
      <c r="CR80" s="49"/>
      <c r="CS80" s="49"/>
      <c r="CT80" s="49"/>
      <c r="CU80" s="49"/>
      <c r="CV80" s="49"/>
      <c r="CW80" s="14"/>
      <c r="CX80" s="14"/>
      <c r="CY80" s="49"/>
      <c r="CZ80" s="49"/>
      <c r="DA80" s="49"/>
      <c r="DB80" s="49"/>
      <c r="DC80" s="49"/>
      <c r="DD80" s="49"/>
      <c r="DE80" s="49"/>
      <c r="DF80" s="49"/>
      <c r="DG80" s="49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49"/>
      <c r="DS80" s="49"/>
      <c r="DT80" s="49"/>
      <c r="DU80" s="49"/>
      <c r="DV80" s="49"/>
      <c r="DW80" s="49"/>
      <c r="DX80" s="49"/>
      <c r="DY80" s="49"/>
      <c r="DZ80" s="49"/>
      <c r="EA80" s="49"/>
      <c r="EB80" s="49"/>
      <c r="EC80" s="49"/>
      <c r="ED80" s="49"/>
      <c r="EE80" s="49"/>
      <c r="EF80" s="49"/>
      <c r="EG80" s="49"/>
      <c r="EH80" s="49"/>
      <c r="EI80" s="49"/>
      <c r="EJ80" s="49"/>
      <c r="EK80" s="14"/>
      <c r="EL80" s="49"/>
      <c r="EM80" s="49"/>
      <c r="EN80" s="49"/>
      <c r="EO80" s="49"/>
      <c r="EP80" s="49"/>
      <c r="EQ80" s="49"/>
      <c r="ER80" s="49"/>
      <c r="ES80" s="49"/>
      <c r="ET80" s="49"/>
      <c r="EU80" s="49"/>
      <c r="EV80" s="49"/>
      <c r="EW80" s="49"/>
      <c r="EX80" s="49"/>
      <c r="EY80" s="49"/>
      <c r="EZ80" s="49"/>
      <c r="FA80" s="49"/>
      <c r="FB80" s="49"/>
      <c r="FC80" s="49"/>
      <c r="FD80" s="49"/>
      <c r="FE80" s="14"/>
      <c r="FF80" s="49"/>
      <c r="FG80" s="49"/>
      <c r="FH80" s="14"/>
      <c r="FI80" s="42"/>
      <c r="FJ80" s="42"/>
      <c r="FK80" s="42"/>
      <c r="FL80" s="42"/>
      <c r="FM80" s="42"/>
      <c r="FN80" s="42"/>
      <c r="FO80" s="42"/>
      <c r="FP80" s="42"/>
      <c r="FQ80" s="42"/>
      <c r="FR80" s="42"/>
      <c r="FS80" s="42"/>
      <c r="FT80" s="42"/>
      <c r="FU80" s="42"/>
      <c r="FV80" s="42"/>
      <c r="FW80" s="42"/>
      <c r="FX80" s="44">
        <v>78</v>
      </c>
      <c r="FY80" s="44" t="str">
        <f t="shared" si="79"/>
        <v>HGBDJFLE</v>
      </c>
      <c r="FZ80" s="44" t="s">
        <v>160</v>
      </c>
      <c r="GA80" s="44" t="s">
        <v>149</v>
      </c>
      <c r="GB80" s="44" t="s">
        <v>146</v>
      </c>
      <c r="GC80" s="44" t="s">
        <v>147</v>
      </c>
      <c r="GD80" s="44" t="s">
        <v>159</v>
      </c>
      <c r="GE80" s="44" t="s">
        <v>109</v>
      </c>
      <c r="GF80" s="44" t="s">
        <v>152</v>
      </c>
      <c r="GG80" s="44" t="s">
        <v>148</v>
      </c>
      <c r="GH80" s="100" t="str">
        <f t="shared" ref="GH80:GO80" si="850">VLOOKUP(FZ80,$FK$3:$FL$15,2,FALSE)</f>
        <v>Uruguay</v>
      </c>
      <c r="GI80" s="100" t="str">
        <f t="shared" si="850"/>
        <v>Iran</v>
      </c>
      <c r="GJ80" s="100" t="str">
        <f t="shared" si="850"/>
        <v>Bosnien-Herzigovina</v>
      </c>
      <c r="GK80" s="100" t="str">
        <f t="shared" si="850"/>
        <v>USA</v>
      </c>
      <c r="GL80" s="100" t="str">
        <f t="shared" si="850"/>
        <v>Argentina</v>
      </c>
      <c r="GM80" s="100" t="str">
        <f t="shared" si="850"/>
        <v>Sverige</v>
      </c>
      <c r="GN80" s="100" t="str">
        <f t="shared" si="850"/>
        <v>England</v>
      </c>
      <c r="GO80" s="100" t="str">
        <f t="shared" si="850"/>
        <v>Elfenbenskusten</v>
      </c>
      <c r="GP80" s="42" t="str">
        <f t="shared" si="81"/>
        <v/>
      </c>
      <c r="GQ80" s="42"/>
      <c r="GR80" s="42"/>
      <c r="GS80" s="42"/>
      <c r="GT80" s="42"/>
      <c r="GU80" s="42"/>
      <c r="GV80" s="127"/>
      <c r="GW80" s="42"/>
      <c r="GX80" s="44"/>
      <c r="GY80" s="42"/>
      <c r="GZ80" s="43"/>
      <c r="HA80" s="44"/>
      <c r="HB80" s="42"/>
      <c r="HC80" s="42"/>
      <c r="HD80" s="42"/>
      <c r="HE80" s="42"/>
    </row>
    <row r="81" spans="1:213" ht="14.25" customHeight="1" x14ac:dyDescent="0.35">
      <c r="A81" s="42"/>
      <c r="B81" s="85">
        <v>62</v>
      </c>
      <c r="C81" s="86">
        <v>46199</v>
      </c>
      <c r="D81" s="87" t="s">
        <v>202</v>
      </c>
      <c r="E81" s="88" t="s">
        <v>157</v>
      </c>
      <c r="F81" s="89" t="s">
        <v>203</v>
      </c>
      <c r="G81" s="90">
        <v>1</v>
      </c>
      <c r="H81" s="85" t="s">
        <v>157</v>
      </c>
      <c r="I81" s="90">
        <v>0</v>
      </c>
      <c r="J81" s="85">
        <f t="shared" si="761"/>
        <v>1</v>
      </c>
      <c r="K81" s="49" t="str">
        <f t="shared" si="762"/>
        <v>-</v>
      </c>
      <c r="L81" s="44"/>
      <c r="M81" s="42"/>
      <c r="N81" s="42"/>
      <c r="O81" s="42"/>
      <c r="P81" s="42"/>
      <c r="Q81" s="42"/>
      <c r="R81" s="42"/>
      <c r="S81" s="42"/>
      <c r="T81" s="43"/>
      <c r="U81" s="42"/>
      <c r="V81" s="43"/>
      <c r="W81" s="44"/>
      <c r="X81" s="44"/>
      <c r="Y81" s="44"/>
      <c r="Z81" s="47"/>
      <c r="AA81" s="48"/>
      <c r="AB81" s="42"/>
      <c r="AC81" s="98">
        <f t="shared" ref="AC81:AF81" si="851">C81</f>
        <v>46199</v>
      </c>
      <c r="AD81" s="98" t="str">
        <f t="shared" si="851"/>
        <v>Senegal</v>
      </c>
      <c r="AE81" s="98" t="str">
        <f t="shared" si="851"/>
        <v>-</v>
      </c>
      <c r="AF81" s="98" t="str">
        <f t="shared" si="851"/>
        <v>Irak</v>
      </c>
      <c r="AG81" s="90">
        <f t="shared" si="771"/>
        <v>1</v>
      </c>
      <c r="AH81" s="85" t="str">
        <f t="shared" si="772"/>
        <v>-</v>
      </c>
      <c r="AI81" s="90">
        <f t="shared" si="773"/>
        <v>0</v>
      </c>
      <c r="AJ81" s="85">
        <f t="shared" si="774"/>
        <v>1</v>
      </c>
      <c r="AK81" s="91"/>
      <c r="AL81" s="49">
        <f t="shared" si="775"/>
        <v>1</v>
      </c>
      <c r="AM81" s="49">
        <f t="shared" si="776"/>
        <v>0</v>
      </c>
      <c r="AN81" s="49">
        <f t="shared" si="777"/>
        <v>0</v>
      </c>
      <c r="AO81" s="49">
        <f t="shared" si="778"/>
        <v>0</v>
      </c>
      <c r="AP81" s="49">
        <f t="shared" si="779"/>
        <v>0</v>
      </c>
      <c r="AQ81" s="49">
        <f t="shared" si="780"/>
        <v>1</v>
      </c>
      <c r="AR81" s="49">
        <f t="shared" si="781"/>
        <v>0</v>
      </c>
      <c r="AS81" s="49">
        <f t="shared" si="782"/>
        <v>0</v>
      </c>
      <c r="AT81" s="49">
        <f t="shared" si="783"/>
        <v>0</v>
      </c>
      <c r="AU81" s="49">
        <f t="shared" si="784"/>
        <v>0</v>
      </c>
      <c r="AV81" s="49">
        <f t="shared" si="785"/>
        <v>0</v>
      </c>
      <c r="AW81" s="49">
        <f t="shared" si="786"/>
        <v>0</v>
      </c>
      <c r="AX81" s="49">
        <f t="shared" si="787"/>
        <v>0</v>
      </c>
      <c r="AY81" s="49">
        <f t="shared" si="788"/>
        <v>0</v>
      </c>
      <c r="AZ81" s="49">
        <f t="shared" si="789"/>
        <v>0</v>
      </c>
      <c r="BA81" s="49">
        <f t="shared" si="790"/>
        <v>0</v>
      </c>
      <c r="BB81" s="49">
        <f t="shared" si="791"/>
        <v>0</v>
      </c>
      <c r="BC81" s="49">
        <f t="shared" si="792"/>
        <v>0</v>
      </c>
      <c r="BD81" s="49">
        <f t="shared" si="793"/>
        <v>0</v>
      </c>
      <c r="BE81" s="49">
        <f t="shared" si="794"/>
        <v>0</v>
      </c>
      <c r="BF81" s="49">
        <f t="shared" si="795"/>
        <v>0</v>
      </c>
      <c r="BG81" s="49">
        <f t="shared" si="796"/>
        <v>0</v>
      </c>
      <c r="BH81" s="49">
        <f t="shared" si="797"/>
        <v>0</v>
      </c>
      <c r="BI81" s="49">
        <f t="shared" si="798"/>
        <v>0</v>
      </c>
      <c r="BJ81" s="49">
        <f t="shared" si="799"/>
        <v>0</v>
      </c>
      <c r="BK81" s="49">
        <f t="shared" si="800"/>
        <v>0</v>
      </c>
      <c r="BL81" s="49">
        <f t="shared" si="801"/>
        <v>0</v>
      </c>
      <c r="BM81" s="49">
        <f t="shared" si="802"/>
        <v>0</v>
      </c>
      <c r="BN81" s="49">
        <f t="shared" si="803"/>
        <v>0</v>
      </c>
      <c r="BO81" s="49">
        <f t="shared" si="804"/>
        <v>0</v>
      </c>
      <c r="BP81" s="14"/>
      <c r="BQ81" s="14"/>
      <c r="BR81" s="14"/>
      <c r="BS81" s="49"/>
      <c r="BT81" s="49"/>
      <c r="BU81" s="49"/>
      <c r="BV81" s="49"/>
      <c r="BW81" s="49"/>
      <c r="BX81" s="49"/>
      <c r="BY81" s="49"/>
      <c r="BZ81" s="14"/>
      <c r="CA81" s="49"/>
      <c r="CB81" s="49"/>
      <c r="CC81" s="14"/>
      <c r="CD81" s="14"/>
      <c r="CE81" s="49"/>
      <c r="CF81" s="49"/>
      <c r="CG81" s="49"/>
      <c r="CH81" s="49"/>
      <c r="CI81" s="49"/>
      <c r="CJ81" s="49"/>
      <c r="CK81" s="49"/>
      <c r="CL81" s="49"/>
      <c r="CM81" s="49"/>
      <c r="CN81" s="49"/>
      <c r="CO81" s="49"/>
      <c r="CP81" s="49"/>
      <c r="CQ81" s="49"/>
      <c r="CR81" s="49"/>
      <c r="CS81" s="49"/>
      <c r="CT81" s="49"/>
      <c r="CU81" s="49"/>
      <c r="CV81" s="49"/>
      <c r="CW81" s="14"/>
      <c r="CX81" s="14"/>
      <c r="CY81" s="49"/>
      <c r="CZ81" s="49"/>
      <c r="DA81" s="49"/>
      <c r="DB81" s="49"/>
      <c r="DC81" s="49"/>
      <c r="DD81" s="49"/>
      <c r="DE81" s="49"/>
      <c r="DF81" s="49"/>
      <c r="DG81" s="49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49"/>
      <c r="DS81" s="49"/>
      <c r="DT81" s="49"/>
      <c r="DU81" s="49"/>
      <c r="DV81" s="49"/>
      <c r="DW81" s="49"/>
      <c r="DX81" s="49"/>
      <c r="DY81" s="49"/>
      <c r="DZ81" s="49"/>
      <c r="EA81" s="49"/>
      <c r="EB81" s="49"/>
      <c r="EC81" s="49"/>
      <c r="ED81" s="49"/>
      <c r="EE81" s="49"/>
      <c r="EF81" s="49"/>
      <c r="EG81" s="49"/>
      <c r="EH81" s="49"/>
      <c r="EI81" s="49"/>
      <c r="EJ81" s="49"/>
      <c r="EK81" s="14"/>
      <c r="EL81" s="49"/>
      <c r="EM81" s="49"/>
      <c r="EN81" s="49"/>
      <c r="EO81" s="49"/>
      <c r="EP81" s="49"/>
      <c r="EQ81" s="49"/>
      <c r="ER81" s="49"/>
      <c r="ES81" s="49"/>
      <c r="ET81" s="49"/>
      <c r="EU81" s="49"/>
      <c r="EV81" s="49"/>
      <c r="EW81" s="49"/>
      <c r="EX81" s="49"/>
      <c r="EY81" s="49"/>
      <c r="EZ81" s="49"/>
      <c r="FA81" s="49"/>
      <c r="FB81" s="49"/>
      <c r="FC81" s="49"/>
      <c r="FD81" s="49"/>
      <c r="FE81" s="14"/>
      <c r="FF81" s="49"/>
      <c r="FG81" s="49"/>
      <c r="FH81" s="14"/>
      <c r="FI81" s="42"/>
      <c r="FJ81" s="42"/>
      <c r="FK81" s="42"/>
      <c r="FL81" s="42"/>
      <c r="FM81" s="42"/>
      <c r="FN81" s="42"/>
      <c r="FO81" s="42"/>
      <c r="FP81" s="42"/>
      <c r="FQ81" s="42"/>
      <c r="FR81" s="42"/>
      <c r="FS81" s="42"/>
      <c r="FT81" s="42"/>
      <c r="FU81" s="42"/>
      <c r="FV81" s="42"/>
      <c r="FW81" s="42"/>
      <c r="FX81" s="44">
        <v>79</v>
      </c>
      <c r="FY81" s="44" t="str">
        <f t="shared" si="79"/>
        <v>HGBDJFEK</v>
      </c>
      <c r="FZ81" s="44" t="s">
        <v>160</v>
      </c>
      <c r="GA81" s="44" t="s">
        <v>149</v>
      </c>
      <c r="GB81" s="44" t="s">
        <v>146</v>
      </c>
      <c r="GC81" s="44" t="s">
        <v>147</v>
      </c>
      <c r="GD81" s="44" t="s">
        <v>159</v>
      </c>
      <c r="GE81" s="44" t="s">
        <v>109</v>
      </c>
      <c r="GF81" s="44" t="s">
        <v>148</v>
      </c>
      <c r="GG81" s="44" t="s">
        <v>151</v>
      </c>
      <c r="GH81" s="100" t="str">
        <f t="shared" ref="GH81:GO81" si="852">VLOOKUP(FZ81,$FK$3:$FL$15,2,FALSE)</f>
        <v>Uruguay</v>
      </c>
      <c r="GI81" s="100" t="str">
        <f t="shared" si="852"/>
        <v>Iran</v>
      </c>
      <c r="GJ81" s="100" t="str">
        <f t="shared" si="852"/>
        <v>Bosnien-Herzigovina</v>
      </c>
      <c r="GK81" s="100" t="str">
        <f t="shared" si="852"/>
        <v>USA</v>
      </c>
      <c r="GL81" s="100" t="str">
        <f t="shared" si="852"/>
        <v>Argentina</v>
      </c>
      <c r="GM81" s="100" t="str">
        <f t="shared" si="852"/>
        <v>Sverige</v>
      </c>
      <c r="GN81" s="100" t="str">
        <f t="shared" si="852"/>
        <v>Elfenbenskusten</v>
      </c>
      <c r="GO81" s="100" t="str">
        <f t="shared" si="852"/>
        <v>Portugal</v>
      </c>
      <c r="GP81" s="42" t="str">
        <f t="shared" si="81"/>
        <v/>
      </c>
      <c r="GQ81" s="42"/>
      <c r="GR81" s="42"/>
      <c r="GS81" s="42"/>
      <c r="GT81" s="42"/>
      <c r="GU81" s="42"/>
      <c r="GV81" s="127"/>
      <c r="GW81" s="42"/>
      <c r="GX81" s="44"/>
      <c r="GY81" s="42"/>
      <c r="GZ81" s="43"/>
      <c r="HA81" s="44"/>
      <c r="HB81" s="42"/>
      <c r="HC81" s="42"/>
      <c r="HD81" s="42"/>
      <c r="HE81" s="42"/>
    </row>
    <row r="82" spans="1:213" ht="14.25" customHeight="1" x14ac:dyDescent="0.35">
      <c r="A82" s="42"/>
      <c r="B82" s="44"/>
      <c r="C82" s="71"/>
      <c r="D82" s="141"/>
      <c r="E82" s="44"/>
      <c r="F82" s="91"/>
      <c r="G82" s="141"/>
      <c r="H82" s="91"/>
      <c r="I82" s="141"/>
      <c r="J82" s="44"/>
      <c r="K82" s="44"/>
      <c r="L82" s="44"/>
      <c r="M82" s="42"/>
      <c r="N82" s="42"/>
      <c r="O82" s="42"/>
      <c r="P82" s="42"/>
      <c r="Q82" s="42"/>
      <c r="R82" s="42"/>
      <c r="S82" s="42"/>
      <c r="T82" s="43"/>
      <c r="U82" s="42"/>
      <c r="V82" s="43"/>
      <c r="W82" s="44"/>
      <c r="X82" s="44"/>
      <c r="Y82" s="44"/>
      <c r="Z82" s="47"/>
      <c r="AA82" s="48"/>
      <c r="AB82" s="42"/>
      <c r="AC82" s="71"/>
      <c r="AD82" s="43"/>
      <c r="AE82" s="44"/>
      <c r="AF82" s="43"/>
      <c r="AG82" s="141"/>
      <c r="AH82" s="91"/>
      <c r="AI82" s="141"/>
      <c r="AJ82" s="44"/>
      <c r="AK82" s="91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14"/>
      <c r="BQ82" s="14"/>
      <c r="BR82" s="14"/>
      <c r="BS82" s="49"/>
      <c r="BT82" s="49"/>
      <c r="BU82" s="49"/>
      <c r="BV82" s="49"/>
      <c r="BW82" s="49"/>
      <c r="BX82" s="49"/>
      <c r="BY82" s="49"/>
      <c r="BZ82" s="14"/>
      <c r="CA82" s="49"/>
      <c r="CB82" s="49"/>
      <c r="CC82" s="14"/>
      <c r="CD82" s="14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14"/>
      <c r="CX82" s="14"/>
      <c r="CY82" s="49"/>
      <c r="CZ82" s="49"/>
      <c r="DA82" s="49"/>
      <c r="DB82" s="49"/>
      <c r="DC82" s="49"/>
      <c r="DD82" s="49"/>
      <c r="DE82" s="49"/>
      <c r="DF82" s="49"/>
      <c r="DG82" s="49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14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14"/>
      <c r="FF82" s="49"/>
      <c r="FG82" s="49"/>
      <c r="FH82" s="14"/>
      <c r="FI82" s="42"/>
      <c r="FJ82" s="42"/>
      <c r="FK82" s="42"/>
      <c r="FL82" s="42"/>
      <c r="FM82" s="42"/>
      <c r="FN82" s="42"/>
      <c r="FO82" s="42"/>
      <c r="FP82" s="42"/>
      <c r="FQ82" s="42"/>
      <c r="FR82" s="42"/>
      <c r="FS82" s="42"/>
      <c r="FT82" s="42"/>
      <c r="FU82" s="42"/>
      <c r="FV82" s="42"/>
      <c r="FW82" s="42"/>
      <c r="FX82" s="44">
        <v>80</v>
      </c>
      <c r="FY82" s="44" t="str">
        <f t="shared" si="79"/>
        <v>EGBDHFLI</v>
      </c>
      <c r="FZ82" s="44" t="s">
        <v>148</v>
      </c>
      <c r="GA82" s="44" t="s">
        <v>149</v>
      </c>
      <c r="GB82" s="44" t="s">
        <v>146</v>
      </c>
      <c r="GC82" s="44" t="s">
        <v>147</v>
      </c>
      <c r="GD82" s="44" t="s">
        <v>160</v>
      </c>
      <c r="GE82" s="44" t="s">
        <v>109</v>
      </c>
      <c r="GF82" s="44" t="s">
        <v>152</v>
      </c>
      <c r="GG82" s="44" t="s">
        <v>150</v>
      </c>
      <c r="GH82" s="100" t="str">
        <f t="shared" ref="GH82:GO82" si="853">VLOOKUP(FZ82,$FK$3:$FL$15,2,FALSE)</f>
        <v>Elfenbenskusten</v>
      </c>
      <c r="GI82" s="100" t="str">
        <f t="shared" si="853"/>
        <v>Iran</v>
      </c>
      <c r="GJ82" s="100" t="str">
        <f t="shared" si="853"/>
        <v>Bosnien-Herzigovina</v>
      </c>
      <c r="GK82" s="100" t="str">
        <f t="shared" si="853"/>
        <v>USA</v>
      </c>
      <c r="GL82" s="100" t="str">
        <f t="shared" si="853"/>
        <v>Uruguay</v>
      </c>
      <c r="GM82" s="100" t="str">
        <f t="shared" si="853"/>
        <v>Sverige</v>
      </c>
      <c r="GN82" s="100" t="str">
        <f t="shared" si="853"/>
        <v>England</v>
      </c>
      <c r="GO82" s="100" t="str">
        <f t="shared" si="853"/>
        <v>Senegal</v>
      </c>
      <c r="GP82" s="42" t="str">
        <f t="shared" si="81"/>
        <v/>
      </c>
      <c r="GQ82" s="42"/>
      <c r="GR82" s="42"/>
      <c r="GS82" s="42"/>
      <c r="GT82" s="42"/>
      <c r="GU82" s="42"/>
      <c r="GV82" s="127"/>
      <c r="GW82" s="42"/>
      <c r="GX82" s="44"/>
      <c r="GY82" s="42"/>
      <c r="GZ82" s="43"/>
      <c r="HA82" s="44"/>
      <c r="HB82" s="42"/>
      <c r="HC82" s="42"/>
      <c r="HD82" s="42"/>
      <c r="HE82" s="42"/>
    </row>
    <row r="83" spans="1:213" ht="14.25" customHeight="1" x14ac:dyDescent="0.35">
      <c r="A83" s="42"/>
      <c r="B83" s="54" t="s">
        <v>205</v>
      </c>
      <c r="C83" s="121"/>
      <c r="D83" s="56"/>
      <c r="E83" s="56"/>
      <c r="F83" s="52"/>
      <c r="G83" s="56"/>
      <c r="H83" s="56"/>
      <c r="I83" s="56"/>
      <c r="J83" s="56"/>
      <c r="K83" s="44"/>
      <c r="L83" s="44"/>
      <c r="M83" s="54" t="s">
        <v>205</v>
      </c>
      <c r="N83" s="42"/>
      <c r="O83" s="42"/>
      <c r="P83" s="42"/>
      <c r="Q83" s="42"/>
      <c r="R83" s="42"/>
      <c r="S83" s="42"/>
      <c r="T83" s="43"/>
      <c r="U83" s="42"/>
      <c r="V83" s="43"/>
      <c r="W83" s="44"/>
      <c r="X83" s="44"/>
      <c r="Y83" s="44"/>
      <c r="Z83" s="47"/>
      <c r="AA83" s="48"/>
      <c r="AB83" s="42"/>
      <c r="AC83" s="54" t="s">
        <v>205</v>
      </c>
      <c r="AD83" s="54"/>
      <c r="AE83" s="56"/>
      <c r="AF83" s="54"/>
      <c r="AG83" s="56"/>
      <c r="AH83" s="56"/>
      <c r="AI83" s="56"/>
      <c r="AJ83" s="56"/>
      <c r="AK83" s="52"/>
      <c r="AL83" s="52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14"/>
      <c r="BQ83" s="14"/>
      <c r="BR83" s="67" t="s">
        <v>93</v>
      </c>
      <c r="BS83" s="62"/>
      <c r="BT83" s="62"/>
      <c r="BU83" s="62"/>
      <c r="BV83" s="62"/>
      <c r="BW83" s="62"/>
      <c r="BX83" s="62"/>
      <c r="BY83" s="62"/>
      <c r="BZ83" s="67"/>
      <c r="CA83" s="62"/>
      <c r="CB83" s="62"/>
      <c r="CC83" s="14"/>
      <c r="CD83" s="68" t="s">
        <v>94</v>
      </c>
      <c r="CE83" s="63">
        <f>COUNTIF(CA85:CA88,1)</f>
        <v>2</v>
      </c>
      <c r="CF83" s="63"/>
      <c r="CG83" s="63"/>
      <c r="CH83" s="63"/>
      <c r="CI83" s="63"/>
      <c r="CJ83" s="63"/>
      <c r="CK83" s="63"/>
      <c r="CL83" s="63"/>
      <c r="CM83" s="63"/>
      <c r="CN83" s="63"/>
      <c r="CO83" s="49"/>
      <c r="CP83" s="49"/>
      <c r="CQ83" s="49"/>
      <c r="CR83" s="49"/>
      <c r="CS83" s="49"/>
      <c r="CT83" s="49"/>
      <c r="CU83" s="49"/>
      <c r="CV83" s="49"/>
      <c r="CW83" s="14"/>
      <c r="CX83" s="69" t="s">
        <v>97</v>
      </c>
      <c r="CY83" s="64">
        <f>COUNTIF(CA85:CA88,2)</f>
        <v>0</v>
      </c>
      <c r="CZ83" s="64"/>
      <c r="DA83" s="64"/>
      <c r="DB83" s="64"/>
      <c r="DC83" s="64"/>
      <c r="DD83" s="64"/>
      <c r="DE83" s="64"/>
      <c r="DF83" s="64"/>
      <c r="DG83" s="64"/>
      <c r="DH83" s="69"/>
      <c r="DI83" s="14"/>
      <c r="DJ83" s="14"/>
      <c r="DK83" s="14"/>
      <c r="DL83" s="14"/>
      <c r="DM83" s="14"/>
      <c r="DN83" s="14"/>
      <c r="DO83" s="14"/>
      <c r="DP83" s="14"/>
      <c r="DQ83" s="14"/>
      <c r="DR83" s="65" t="s">
        <v>95</v>
      </c>
      <c r="DS83" s="65">
        <f>COUNTIF(CA85:CA88,3)</f>
        <v>2</v>
      </c>
      <c r="DT83" s="65"/>
      <c r="DU83" s="65"/>
      <c r="DV83" s="65"/>
      <c r="DW83" s="65"/>
      <c r="DX83" s="65"/>
      <c r="DY83" s="65"/>
      <c r="DZ83" s="65"/>
      <c r="EA83" s="65"/>
      <c r="EB83" s="65"/>
      <c r="EC83" s="49"/>
      <c r="ED83" s="49"/>
      <c r="EE83" s="49"/>
      <c r="EF83" s="49"/>
      <c r="EG83" s="49"/>
      <c r="EH83" s="49"/>
      <c r="EI83" s="49"/>
      <c r="EJ83" s="49"/>
      <c r="EK83" s="14"/>
      <c r="EL83" s="66" t="s">
        <v>96</v>
      </c>
      <c r="EM83" s="66">
        <f>COUNTIF(CA85:CA88,4)</f>
        <v>0</v>
      </c>
      <c r="EN83" s="66"/>
      <c r="EO83" s="66"/>
      <c r="EP83" s="66"/>
      <c r="EQ83" s="66"/>
      <c r="ER83" s="66"/>
      <c r="ES83" s="66"/>
      <c r="ET83" s="66"/>
      <c r="EU83" s="66"/>
      <c r="EV83" s="66"/>
      <c r="EW83" s="49"/>
      <c r="EX83" s="49"/>
      <c r="EY83" s="49"/>
      <c r="EZ83" s="49"/>
      <c r="FA83" s="49"/>
      <c r="FB83" s="49"/>
      <c r="FC83" s="49"/>
      <c r="FD83" s="49"/>
      <c r="FE83" s="14"/>
      <c r="FF83" s="49"/>
      <c r="FG83" s="49"/>
      <c r="FH83" s="14"/>
      <c r="FI83" s="42"/>
      <c r="FJ83" s="42"/>
      <c r="FK83" s="42"/>
      <c r="FL83" s="42"/>
      <c r="FM83" s="42"/>
      <c r="FN83" s="42"/>
      <c r="FO83" s="42"/>
      <c r="FP83" s="42"/>
      <c r="FQ83" s="42"/>
      <c r="FR83" s="42"/>
      <c r="FS83" s="42"/>
      <c r="FT83" s="42"/>
      <c r="FU83" s="42"/>
      <c r="FV83" s="42"/>
      <c r="FW83" s="42"/>
      <c r="FX83" s="44">
        <v>81</v>
      </c>
      <c r="FY83" s="44" t="str">
        <f t="shared" si="79"/>
        <v>EGBDHFIK</v>
      </c>
      <c r="FZ83" s="44" t="s">
        <v>148</v>
      </c>
      <c r="GA83" s="44" t="s">
        <v>149</v>
      </c>
      <c r="GB83" s="44" t="s">
        <v>146</v>
      </c>
      <c r="GC83" s="44" t="s">
        <v>147</v>
      </c>
      <c r="GD83" s="44" t="s">
        <v>160</v>
      </c>
      <c r="GE83" s="44" t="s">
        <v>109</v>
      </c>
      <c r="GF83" s="44" t="s">
        <v>150</v>
      </c>
      <c r="GG83" s="44" t="s">
        <v>151</v>
      </c>
      <c r="GH83" s="100" t="str">
        <f t="shared" ref="GH83:GO83" si="854">VLOOKUP(FZ83,$FK$3:$FL$15,2,FALSE)</f>
        <v>Elfenbenskusten</v>
      </c>
      <c r="GI83" s="100" t="str">
        <f t="shared" si="854"/>
        <v>Iran</v>
      </c>
      <c r="GJ83" s="100" t="str">
        <f t="shared" si="854"/>
        <v>Bosnien-Herzigovina</v>
      </c>
      <c r="GK83" s="100" t="str">
        <f t="shared" si="854"/>
        <v>USA</v>
      </c>
      <c r="GL83" s="100" t="str">
        <f t="shared" si="854"/>
        <v>Uruguay</v>
      </c>
      <c r="GM83" s="100" t="str">
        <f t="shared" si="854"/>
        <v>Sverige</v>
      </c>
      <c r="GN83" s="100" t="str">
        <f t="shared" si="854"/>
        <v>Senegal</v>
      </c>
      <c r="GO83" s="100" t="str">
        <f t="shared" si="854"/>
        <v>Portugal</v>
      </c>
      <c r="GP83" s="42" t="str">
        <f t="shared" si="81"/>
        <v/>
      </c>
      <c r="GQ83" s="42"/>
      <c r="GR83" s="42"/>
      <c r="GS83" s="42"/>
      <c r="GT83" s="42"/>
      <c r="GU83" s="42"/>
      <c r="GV83" s="127"/>
      <c r="GW83" s="42"/>
      <c r="GX83" s="44"/>
      <c r="GY83" s="42"/>
      <c r="GZ83" s="43"/>
      <c r="HA83" s="44"/>
      <c r="HB83" s="42"/>
      <c r="HC83" s="42"/>
      <c r="HD83" s="42"/>
      <c r="HE83" s="42"/>
    </row>
    <row r="84" spans="1:213" ht="14.25" customHeight="1" x14ac:dyDescent="0.35">
      <c r="A84" s="42"/>
      <c r="B84" s="76" t="s">
        <v>101</v>
      </c>
      <c r="C84" s="126" t="s">
        <v>102</v>
      </c>
      <c r="D84" s="189" t="s">
        <v>101</v>
      </c>
      <c r="E84" s="187"/>
      <c r="F84" s="190"/>
      <c r="G84" s="186" t="s">
        <v>103</v>
      </c>
      <c r="H84" s="187"/>
      <c r="I84" s="188"/>
      <c r="J84" s="74" t="s">
        <v>104</v>
      </c>
      <c r="K84" s="44"/>
      <c r="L84" s="44"/>
      <c r="M84" s="76" t="s">
        <v>106</v>
      </c>
      <c r="N84" s="77" t="s">
        <v>107</v>
      </c>
      <c r="O84" s="77" t="s">
        <v>108</v>
      </c>
      <c r="P84" s="77" t="s">
        <v>109</v>
      </c>
      <c r="Q84" s="77" t="s">
        <v>110</v>
      </c>
      <c r="R84" s="77" t="s">
        <v>111</v>
      </c>
      <c r="S84" s="77" t="s">
        <v>112</v>
      </c>
      <c r="T84" s="78" t="s">
        <v>113</v>
      </c>
      <c r="U84" s="42"/>
      <c r="V84" s="43"/>
      <c r="W84" s="44"/>
      <c r="X84" s="44"/>
      <c r="Y84" s="44"/>
      <c r="Z84" s="47"/>
      <c r="AA84" s="48"/>
      <c r="AB84" s="42"/>
      <c r="AC84" s="126" t="s">
        <v>102</v>
      </c>
      <c r="AD84" s="189" t="s">
        <v>101</v>
      </c>
      <c r="AE84" s="187"/>
      <c r="AF84" s="190"/>
      <c r="AG84" s="186" t="s">
        <v>103</v>
      </c>
      <c r="AH84" s="187"/>
      <c r="AI84" s="188"/>
      <c r="AJ84" s="74" t="s">
        <v>116</v>
      </c>
      <c r="AK84" s="52"/>
      <c r="AL84" s="62" t="s">
        <v>117</v>
      </c>
      <c r="AM84" s="62" t="s">
        <v>118</v>
      </c>
      <c r="AN84" s="62" t="s">
        <v>119</v>
      </c>
      <c r="AO84" s="62" t="s">
        <v>120</v>
      </c>
      <c r="AP84" s="62" t="s">
        <v>121</v>
      </c>
      <c r="AQ84" s="62" t="s">
        <v>122</v>
      </c>
      <c r="AR84" s="63" t="s">
        <v>117</v>
      </c>
      <c r="AS84" s="63" t="s">
        <v>118</v>
      </c>
      <c r="AT84" s="63" t="s">
        <v>119</v>
      </c>
      <c r="AU84" s="63" t="s">
        <v>120</v>
      </c>
      <c r="AV84" s="63" t="s">
        <v>121</v>
      </c>
      <c r="AW84" s="63" t="s">
        <v>122</v>
      </c>
      <c r="AX84" s="64" t="s">
        <v>117</v>
      </c>
      <c r="AY84" s="64" t="s">
        <v>118</v>
      </c>
      <c r="AZ84" s="64" t="s">
        <v>119</v>
      </c>
      <c r="BA84" s="64" t="s">
        <v>120</v>
      </c>
      <c r="BB84" s="64" t="s">
        <v>121</v>
      </c>
      <c r="BC84" s="64" t="s">
        <v>122</v>
      </c>
      <c r="BD84" s="65" t="s">
        <v>117</v>
      </c>
      <c r="BE84" s="65" t="s">
        <v>118</v>
      </c>
      <c r="BF84" s="65" t="s">
        <v>119</v>
      </c>
      <c r="BG84" s="65" t="s">
        <v>120</v>
      </c>
      <c r="BH84" s="65" t="s">
        <v>121</v>
      </c>
      <c r="BI84" s="65" t="s">
        <v>122</v>
      </c>
      <c r="BJ84" s="66" t="s">
        <v>117</v>
      </c>
      <c r="BK84" s="66" t="s">
        <v>118</v>
      </c>
      <c r="BL84" s="66" t="s">
        <v>119</v>
      </c>
      <c r="BM84" s="66" t="s">
        <v>120</v>
      </c>
      <c r="BN84" s="66" t="s">
        <v>121</v>
      </c>
      <c r="BO84" s="66" t="s">
        <v>122</v>
      </c>
      <c r="BP84" s="14"/>
      <c r="BQ84" s="14"/>
      <c r="BR84" s="67" t="s">
        <v>106</v>
      </c>
      <c r="BS84" s="62" t="s">
        <v>107</v>
      </c>
      <c r="BT84" s="62" t="s">
        <v>108</v>
      </c>
      <c r="BU84" s="62" t="s">
        <v>109</v>
      </c>
      <c r="BV84" s="62" t="s">
        <v>110</v>
      </c>
      <c r="BW84" s="62" t="s">
        <v>111</v>
      </c>
      <c r="BX84" s="62" t="s">
        <v>112</v>
      </c>
      <c r="BY84" s="62" t="s">
        <v>113</v>
      </c>
      <c r="BZ84" s="67" t="s">
        <v>123</v>
      </c>
      <c r="CA84" s="62" t="s">
        <v>124</v>
      </c>
      <c r="CB84" s="62" t="s">
        <v>125</v>
      </c>
      <c r="CC84" s="14"/>
      <c r="CD84" s="68" t="s">
        <v>106</v>
      </c>
      <c r="CE84" s="63" t="s">
        <v>107</v>
      </c>
      <c r="CF84" s="63" t="s">
        <v>108</v>
      </c>
      <c r="CG84" s="63" t="s">
        <v>109</v>
      </c>
      <c r="CH84" s="63" t="s">
        <v>113</v>
      </c>
      <c r="CI84" s="63" t="s">
        <v>123</v>
      </c>
      <c r="CJ84" s="63" t="s">
        <v>124</v>
      </c>
      <c r="CK84" s="80" t="s">
        <v>112</v>
      </c>
      <c r="CL84" s="80" t="s">
        <v>126</v>
      </c>
      <c r="CM84" s="80" t="s">
        <v>110</v>
      </c>
      <c r="CN84" s="80" t="s">
        <v>127</v>
      </c>
      <c r="CO84" s="63" t="s">
        <v>128</v>
      </c>
      <c r="CP84" s="80" t="s">
        <v>129</v>
      </c>
      <c r="CQ84" s="80" t="s">
        <v>130</v>
      </c>
      <c r="CR84" s="80" t="s">
        <v>131</v>
      </c>
      <c r="CS84" s="80" t="s">
        <v>132</v>
      </c>
      <c r="CT84" s="80" t="s">
        <v>133</v>
      </c>
      <c r="CU84" s="80" t="s">
        <v>134</v>
      </c>
      <c r="CV84" s="63" t="s">
        <v>135</v>
      </c>
      <c r="CW84" s="14"/>
      <c r="CX84" s="69" t="s">
        <v>106</v>
      </c>
      <c r="CY84" s="64" t="s">
        <v>107</v>
      </c>
      <c r="CZ84" s="64" t="s">
        <v>108</v>
      </c>
      <c r="DA84" s="64" t="s">
        <v>109</v>
      </c>
      <c r="DB84" s="64" t="s">
        <v>113</v>
      </c>
      <c r="DC84" s="64" t="s">
        <v>123</v>
      </c>
      <c r="DD84" s="64" t="s">
        <v>124</v>
      </c>
      <c r="DE84" s="64" t="s">
        <v>112</v>
      </c>
      <c r="DF84" s="64" t="s">
        <v>126</v>
      </c>
      <c r="DG84" s="64" t="s">
        <v>110</v>
      </c>
      <c r="DH84" s="69" t="s">
        <v>127</v>
      </c>
      <c r="DI84" s="69" t="s">
        <v>128</v>
      </c>
      <c r="DJ84" s="69" t="s">
        <v>129</v>
      </c>
      <c r="DK84" s="69" t="s">
        <v>130</v>
      </c>
      <c r="DL84" s="69" t="s">
        <v>131</v>
      </c>
      <c r="DM84" s="69" t="s">
        <v>132</v>
      </c>
      <c r="DN84" s="69" t="s">
        <v>133</v>
      </c>
      <c r="DO84" s="69" t="s">
        <v>134</v>
      </c>
      <c r="DP84" s="69" t="s">
        <v>135</v>
      </c>
      <c r="DQ84" s="14"/>
      <c r="DR84" s="65" t="s">
        <v>106</v>
      </c>
      <c r="DS84" s="65" t="s">
        <v>107</v>
      </c>
      <c r="DT84" s="65" t="s">
        <v>108</v>
      </c>
      <c r="DU84" s="65" t="s">
        <v>109</v>
      </c>
      <c r="DV84" s="65" t="s">
        <v>113</v>
      </c>
      <c r="DW84" s="65" t="s">
        <v>123</v>
      </c>
      <c r="DX84" s="65" t="s">
        <v>124</v>
      </c>
      <c r="DY84" s="65" t="s">
        <v>112</v>
      </c>
      <c r="DZ84" s="65" t="s">
        <v>126</v>
      </c>
      <c r="EA84" s="65" t="s">
        <v>110</v>
      </c>
      <c r="EB84" s="65" t="s">
        <v>127</v>
      </c>
      <c r="EC84" s="65" t="s">
        <v>128</v>
      </c>
      <c r="ED84" s="65" t="s">
        <v>129</v>
      </c>
      <c r="EE84" s="65" t="s">
        <v>130</v>
      </c>
      <c r="EF84" s="65" t="s">
        <v>131</v>
      </c>
      <c r="EG84" s="65" t="s">
        <v>132</v>
      </c>
      <c r="EH84" s="65" t="s">
        <v>133</v>
      </c>
      <c r="EI84" s="65" t="s">
        <v>134</v>
      </c>
      <c r="EJ84" s="65" t="s">
        <v>135</v>
      </c>
      <c r="EK84" s="14"/>
      <c r="EL84" s="66" t="s">
        <v>106</v>
      </c>
      <c r="EM84" s="66" t="s">
        <v>107</v>
      </c>
      <c r="EN84" s="66" t="s">
        <v>108</v>
      </c>
      <c r="EO84" s="66" t="s">
        <v>109</v>
      </c>
      <c r="EP84" s="66" t="s">
        <v>113</v>
      </c>
      <c r="EQ84" s="66" t="s">
        <v>123</v>
      </c>
      <c r="ER84" s="66" t="s">
        <v>124</v>
      </c>
      <c r="ES84" s="66" t="s">
        <v>112</v>
      </c>
      <c r="ET84" s="66" t="s">
        <v>126</v>
      </c>
      <c r="EU84" s="66" t="s">
        <v>110</v>
      </c>
      <c r="EV84" s="66" t="s">
        <v>127</v>
      </c>
      <c r="EW84" s="66" t="s">
        <v>128</v>
      </c>
      <c r="EX84" s="66" t="s">
        <v>129</v>
      </c>
      <c r="EY84" s="66" t="s">
        <v>130</v>
      </c>
      <c r="EZ84" s="66" t="s">
        <v>131</v>
      </c>
      <c r="FA84" s="66" t="s">
        <v>132</v>
      </c>
      <c r="FB84" s="66" t="s">
        <v>133</v>
      </c>
      <c r="FC84" s="66" t="s">
        <v>134</v>
      </c>
      <c r="FD84" s="66" t="s">
        <v>135</v>
      </c>
      <c r="FE84" s="14"/>
      <c r="FF84" s="66" t="s">
        <v>136</v>
      </c>
      <c r="FG84" s="66" t="s">
        <v>137</v>
      </c>
      <c r="FH84" s="14"/>
      <c r="FI84" s="42"/>
      <c r="FJ84" s="42"/>
      <c r="FK84" s="42"/>
      <c r="FL84" s="42"/>
      <c r="FM84" s="42"/>
      <c r="FN84" s="42"/>
      <c r="FO84" s="42"/>
      <c r="FP84" s="42"/>
      <c r="FQ84" s="42"/>
      <c r="FR84" s="42"/>
      <c r="FS84" s="42"/>
      <c r="FT84" s="42"/>
      <c r="FU84" s="42"/>
      <c r="FV84" s="42"/>
      <c r="FW84" s="42"/>
      <c r="FX84" s="44">
        <v>82</v>
      </c>
      <c r="FY84" s="44" t="str">
        <f t="shared" si="79"/>
        <v>HGBDJFEI</v>
      </c>
      <c r="FZ84" s="44" t="s">
        <v>160</v>
      </c>
      <c r="GA84" s="44" t="s">
        <v>149</v>
      </c>
      <c r="GB84" s="44" t="s">
        <v>146</v>
      </c>
      <c r="GC84" s="44" t="s">
        <v>147</v>
      </c>
      <c r="GD84" s="44" t="s">
        <v>159</v>
      </c>
      <c r="GE84" s="44" t="s">
        <v>109</v>
      </c>
      <c r="GF84" s="44" t="s">
        <v>148</v>
      </c>
      <c r="GG84" s="44" t="s">
        <v>150</v>
      </c>
      <c r="GH84" s="100" t="str">
        <f t="shared" ref="GH84:GO84" si="855">VLOOKUP(FZ84,$FK$3:$FL$15,2,FALSE)</f>
        <v>Uruguay</v>
      </c>
      <c r="GI84" s="100" t="str">
        <f t="shared" si="855"/>
        <v>Iran</v>
      </c>
      <c r="GJ84" s="100" t="str">
        <f t="shared" si="855"/>
        <v>Bosnien-Herzigovina</v>
      </c>
      <c r="GK84" s="100" t="str">
        <f t="shared" si="855"/>
        <v>USA</v>
      </c>
      <c r="GL84" s="100" t="str">
        <f t="shared" si="855"/>
        <v>Argentina</v>
      </c>
      <c r="GM84" s="100" t="str">
        <f t="shared" si="855"/>
        <v>Sverige</v>
      </c>
      <c r="GN84" s="100" t="str">
        <f t="shared" si="855"/>
        <v>Elfenbenskusten</v>
      </c>
      <c r="GO84" s="100" t="str">
        <f t="shared" si="855"/>
        <v>Senegal</v>
      </c>
      <c r="GP84" s="42" t="str">
        <f t="shared" si="81"/>
        <v/>
      </c>
      <c r="GQ84" s="42"/>
      <c r="GR84" s="42"/>
      <c r="GS84" s="42"/>
      <c r="GT84" s="42"/>
      <c r="GU84" s="42"/>
      <c r="GV84" s="127"/>
      <c r="GW84" s="42"/>
      <c r="GX84" s="44"/>
      <c r="GY84" s="42"/>
      <c r="GZ84" s="43"/>
      <c r="HA84" s="44"/>
      <c r="HB84" s="42"/>
      <c r="HC84" s="42"/>
      <c r="HD84" s="42"/>
      <c r="HE84" s="42"/>
    </row>
    <row r="85" spans="1:213" ht="14.25" customHeight="1" x14ac:dyDescent="0.35">
      <c r="A85" s="42"/>
      <c r="B85" s="85">
        <v>19</v>
      </c>
      <c r="C85" s="86">
        <v>46190</v>
      </c>
      <c r="D85" s="87" t="s">
        <v>206</v>
      </c>
      <c r="E85" s="88" t="s">
        <v>157</v>
      </c>
      <c r="F85" s="89" t="s">
        <v>207</v>
      </c>
      <c r="G85" s="90">
        <v>0</v>
      </c>
      <c r="H85" s="85" t="s">
        <v>157</v>
      </c>
      <c r="I85" s="90">
        <v>0</v>
      </c>
      <c r="J85" s="85" t="str">
        <f t="shared" ref="J85:J90" si="856">IF(OR(ISBLANK(G85),ISBLANK(I85)),"",IF(G85&gt;I85,1,IF(G85&lt;I85,2,"X")))</f>
        <v>X</v>
      </c>
      <c r="K85" s="176">
        <f t="shared" ref="K85:K90" si="857">IF(VLOOKUP(D85,$BR$84:$CA$88,10,FALSE)=VLOOKUP(F85,$BR$84:$CA$88,10,FALSE),VLOOKUP(D85,$BR$84:$CA$88,10,FALSE),"-")</f>
        <v>3</v>
      </c>
      <c r="L85" s="44">
        <v>1</v>
      </c>
      <c r="M85" s="93" t="str">
        <f>VLOOKUP(L85,FG85:FH88,2,FALSE)</f>
        <v>Österrike</v>
      </c>
      <c r="N85" s="94">
        <f t="shared" ref="N85:N88" si="858">VLOOKUP($M85,$BR$85:$BY$88,2,FALSE)</f>
        <v>1</v>
      </c>
      <c r="O85" s="94">
        <f t="shared" ref="O85:O88" si="859">VLOOKUP($M85,$BR$85:$BY$88,3,FALSE)</f>
        <v>2</v>
      </c>
      <c r="P85" s="94">
        <f t="shared" ref="P85:P88" si="860">VLOOKUP($M85,$BR$85:$BY$88,4,FALSE)</f>
        <v>0</v>
      </c>
      <c r="Q85" s="94">
        <f t="shared" ref="Q85:Q88" si="861">VLOOKUP($M85,$BR$85:$BY$88,5,FALSE)</f>
        <v>1</v>
      </c>
      <c r="R85" s="94">
        <f t="shared" ref="R85:R88" si="862">VLOOKUP($M85,$BR$85:$BY$88,6,FALSE)</f>
        <v>0</v>
      </c>
      <c r="S85" s="94">
        <f t="shared" ref="S85:S88" si="863">VLOOKUP($M85,$BR$85:$BY$88,7,FALSE)</f>
        <v>1</v>
      </c>
      <c r="T85" s="95">
        <f t="shared" ref="T85:T88" si="864">VLOOKUP($M85,$BR$85:$BY$88,8,FALSE)</f>
        <v>5</v>
      </c>
      <c r="U85" s="42"/>
      <c r="V85" s="43"/>
      <c r="W85" s="44"/>
      <c r="X85" s="44"/>
      <c r="Y85" s="44"/>
      <c r="Z85" s="47"/>
      <c r="AA85" s="48"/>
      <c r="AB85" s="42"/>
      <c r="AC85" s="98">
        <f t="shared" ref="AC85:AF85" si="865">C85</f>
        <v>46190</v>
      </c>
      <c r="AD85" s="98" t="str">
        <f t="shared" si="865"/>
        <v>Argentina</v>
      </c>
      <c r="AE85" s="98" t="str">
        <f t="shared" si="865"/>
        <v>-</v>
      </c>
      <c r="AF85" s="98" t="str">
        <f t="shared" si="865"/>
        <v>Algeriet</v>
      </c>
      <c r="AG85" s="90">
        <f t="shared" ref="AG85:AG90" si="866">IF(G85="","",G85)</f>
        <v>0</v>
      </c>
      <c r="AH85" s="85" t="str">
        <f t="shared" ref="AH85:AH90" si="867">H85</f>
        <v>-</v>
      </c>
      <c r="AI85" s="90">
        <f t="shared" ref="AI85:AI90" si="868">IF(I85="","",I85)</f>
        <v>0</v>
      </c>
      <c r="AJ85" s="85" t="str">
        <f t="shared" ref="AJ85:AJ90" si="869">J85</f>
        <v>X</v>
      </c>
      <c r="AK85" s="91"/>
      <c r="AL85" s="49">
        <f t="shared" ref="AL85:AL90" si="870">IF(AG85&gt;AI85,1,0)</f>
        <v>0</v>
      </c>
      <c r="AM85" s="49">
        <f t="shared" ref="AM85:AM90" si="871">IF(AI85&gt;AG85,1,0)</f>
        <v>0</v>
      </c>
      <c r="AN85" s="49">
        <f t="shared" ref="AN85:AN90" si="872">IF(AND(AG85=AI85,AG85&lt;&gt;""),1,0)</f>
        <v>1</v>
      </c>
      <c r="AO85" s="49">
        <f t="shared" ref="AO85:AO90" si="873">IF(AND(AG85=AI85,AG85&lt;&gt;""),1,0)</f>
        <v>1</v>
      </c>
      <c r="AP85" s="49">
        <f t="shared" ref="AP85:AP90" si="874">IF(AG85&lt;AI85,1,0)</f>
        <v>0</v>
      </c>
      <c r="AQ85" s="49">
        <f t="shared" ref="AQ85:AQ90" si="875">IF(AI85&lt;AG85,1,)</f>
        <v>0</v>
      </c>
      <c r="AR85" s="49">
        <f t="shared" ref="AR85:AR90" si="876">IF(ISERROR(VLOOKUP(AD85,CD:CD,1,FALSE)),0,1)*IF(ISERROR(VLOOKUP(AF85,CD:CD,1,FALSE)),0,1)*AL85</f>
        <v>0</v>
      </c>
      <c r="AS85" s="49">
        <f t="shared" ref="AS85:AS90" si="877">IF(ISERROR(VLOOKUP(AD85,CD:CD,1,FALSE)),0,1)*IF(ISERROR(VLOOKUP(AF85,CD:CD,1,FALSE)),0,1)*AM85</f>
        <v>0</v>
      </c>
      <c r="AT85" s="49">
        <f t="shared" ref="AT85:AT90" si="878">IF(ISERROR(VLOOKUP(AD85,CD:CD,1,FALSE)),0,1)*IF(ISERROR(VLOOKUP(AF85,CD:CD,1,FALSE)),0,1)*AN85</f>
        <v>0</v>
      </c>
      <c r="AU85" s="49">
        <f t="shared" ref="AU85:AU90" si="879">IF(ISERROR(VLOOKUP(AD85,CD:CD,1,FALSE)),0,1)*IF(ISERROR(VLOOKUP(AF85,CD:CD,1,FALSE)),0,1)*AO85</f>
        <v>0</v>
      </c>
      <c r="AV85" s="49">
        <f t="shared" ref="AV85:AV90" si="880">IF(ISERROR(VLOOKUP(AD85,CD:CD,1,FALSE)),0,1)*IF(ISERROR(VLOOKUP(AF85,CD:CD,1,FALSE)),0,1)*AP85</f>
        <v>0</v>
      </c>
      <c r="AW85" s="49">
        <f t="shared" ref="AW85:AW90" si="881">IF(ISERROR(VLOOKUP(AD85,CD:CD,1,FALSE)),0,1)*IF(ISERROR(VLOOKUP(AF85,CD:CD,1,FALSE)),0,1)*AQ85</f>
        <v>0</v>
      </c>
      <c r="AX85" s="49">
        <f t="shared" ref="AX85:AX90" si="882">IF(ISERROR(VLOOKUP(AD85,CX:CX,1,FALSE)),0,1)*IF(ISERROR(VLOOKUP(AF85,CX:CX,1,FALSE)),0,1)*AL85</f>
        <v>0</v>
      </c>
      <c r="AY85" s="49">
        <f t="shared" ref="AY85:AY90" si="883">IF(ISERROR(VLOOKUP(AD85,CX:CX,1,FALSE)),0,1)*IF(ISERROR(VLOOKUP(AF85,CX:CX,1,FALSE)),0,1)*AM85</f>
        <v>0</v>
      </c>
      <c r="AZ85" s="49">
        <f t="shared" ref="AZ85:AZ90" si="884">IF(ISERROR(VLOOKUP(AD85,CX:CX,1,FALSE)),0,1)*IF(ISERROR(VLOOKUP(AF85,CX:CX,1,FALSE)),0,1)*AN85</f>
        <v>0</v>
      </c>
      <c r="BA85" s="49">
        <f t="shared" ref="BA85:BA90" si="885">IF(ISERROR(VLOOKUP(AD85,CX:CX,1,FALSE)),0,1)*IF(ISERROR(VLOOKUP(AF85,CX:CX,1,FALSE)),0,1)*AO85</f>
        <v>0</v>
      </c>
      <c r="BB85" s="49">
        <f t="shared" ref="BB85:BB90" si="886">IF(ISERROR(VLOOKUP(AD85,CX:CX,1,FALSE)),0,1)*IF(ISERROR(VLOOKUP(AF85,CX:CX,1,FALSE)),0,1)*AP85</f>
        <v>0</v>
      </c>
      <c r="BC85" s="49">
        <f t="shared" ref="BC85:BC90" si="887">IF(ISERROR(VLOOKUP(AD85,CX:CX,1,FALSE)),0,1)*IF(ISERROR(VLOOKUP(AF85,CX:CX,1,FALSE)),0,1)*AQ85</f>
        <v>0</v>
      </c>
      <c r="BD85" s="49">
        <f t="shared" ref="BD85:BD90" si="888">IF(ISERROR(VLOOKUP(AD85,DR:DR,1,FALSE)),0,1)*IF(ISERROR(VLOOKUP(AF85,DR:DR,1,FALSE)),0,1)*AL85</f>
        <v>0</v>
      </c>
      <c r="BE85" s="49">
        <f t="shared" ref="BE85:BE90" si="889">IF(ISERROR(VLOOKUP(AD85,DR:DR,1,FALSE)),0,1)*IF(ISERROR(VLOOKUP(AF85,DR:DR,1,FALSE)),0,1)*AM85</f>
        <v>0</v>
      </c>
      <c r="BF85" s="49">
        <f t="shared" ref="BF85:BF90" si="890">IF(ISERROR(VLOOKUP(AD85,DR:DR,1,FALSE)),0,1)*IF(ISERROR(VLOOKUP(AF85,DR:DR,1,FALSE)),0,1)*AN85</f>
        <v>1</v>
      </c>
      <c r="BG85" s="49">
        <f t="shared" ref="BG85:BG90" si="891">IF(ISERROR(VLOOKUP(AD85,DR:DR,1,FALSE)),0,1)*IF(ISERROR(VLOOKUP(AF85,DR:DR,1,FALSE)),0,1)*AO85</f>
        <v>1</v>
      </c>
      <c r="BH85" s="49">
        <f t="shared" ref="BH85:BH90" si="892">IF(ISERROR(VLOOKUP(AD85,DR:DR,1,FALSE)),0,1)*IF(ISERROR(VLOOKUP(AF85,DR:DR,1,FALSE)),0,1)*AP85</f>
        <v>0</v>
      </c>
      <c r="BI85" s="49">
        <f t="shared" ref="BI85:BI90" si="893">IF(ISERROR(VLOOKUP(AD85,DR:DR,1,FALSE)),0,1)*IF(ISERROR(VLOOKUP(AF85,DR:DR,1,FALSE)),0,1)*AQ85</f>
        <v>0</v>
      </c>
      <c r="BJ85" s="49">
        <f t="shared" ref="BJ85:BJ90" si="894">IF(ISERROR(VLOOKUP(AD85,EL:EL,1,FALSE)),0,1)*IF(ISERROR(VLOOKUP(AF85,EL:EL,1,FALSE)),0,1)*AL85</f>
        <v>0</v>
      </c>
      <c r="BK85" s="49">
        <f t="shared" ref="BK85:BK90" si="895">IF(ISERROR(VLOOKUP(AD85,EL:EL,1,FALSE)),0,1)*IF(ISERROR(VLOOKUP(AF85,EL:EL,1,FALSE)),0,1)*AM85</f>
        <v>0</v>
      </c>
      <c r="BL85" s="49">
        <f t="shared" ref="BL85:BL90" si="896">IF(ISERROR(VLOOKUP(AD85,EL:EL,1,FALSE)),0,1)*IF(ISERROR(VLOOKUP(AF85,EL:EL,1,FALSE)),0,1)*AN85</f>
        <v>0</v>
      </c>
      <c r="BM85" s="49">
        <f t="shared" ref="BM85:BM90" si="897">IF(ISERROR(VLOOKUP(AD85,EL:EL,1,FALSE)),0,1)*IF(ISERROR(VLOOKUP(AF85,EL:EL,1,FALSE)),0,1)*AO85</f>
        <v>0</v>
      </c>
      <c r="BN85" s="49">
        <f t="shared" ref="BN85:BN90" si="898">IF(ISERROR(VLOOKUP(AD85,EL:EL,1,FALSE)),0,1)*IF(ISERROR(VLOOKUP(AF85,EL:EL,1,FALSE)),0,1)*AP85</f>
        <v>0</v>
      </c>
      <c r="BO85" s="49">
        <f t="shared" ref="BO85:BO90" si="899">IF(ISERROR(VLOOKUP(AD85,EL:EL,1,FALSE)),0,1)*IF(ISERROR(VLOOKUP(AF85,EL:EL,1,FALSE)),0,1)*AQ85</f>
        <v>0</v>
      </c>
      <c r="BP85" s="14"/>
      <c r="BQ85" s="14"/>
      <c r="BR85" s="14" t="s">
        <v>206</v>
      </c>
      <c r="BS85" s="49">
        <f t="shared" ref="BS85:BS88" si="900">(SUMIF(AD$4:AD$108,BR85,AL$4:AL$108)+SUMIF(AF$4:AF$108,BR85,AM$4:AM$108))</f>
        <v>0</v>
      </c>
      <c r="BT85" s="49">
        <f t="shared" ref="BT85:BT88" si="901">(SUMIF(AD$4:AD$108,BR85,AN$4:AN$108)+SUMIF(AF$4:AF$108,BR85,AO$4:AO$108))</f>
        <v>2</v>
      </c>
      <c r="BU85" s="49">
        <f t="shared" ref="BU85:BU88" si="902">(SUMIF(AD$4:AD$108,BR85,AP$4:AP$108)+SUMIF(AF$4:AF$108,BR85,AQ$4:AQ$108))</f>
        <v>1</v>
      </c>
      <c r="BV85" s="49">
        <f t="shared" ref="BV85:BV88" si="903">SUMIF($AD$4:$AD$108,BR85,$AG$4:$AG$108)+SUMIF($AF$4:$AF$108,BR85,$AI$4:$AI$108)</f>
        <v>0</v>
      </c>
      <c r="BW85" s="49">
        <f t="shared" ref="BW85:BW88" si="904">SUMIF($AD$4:$AD$108,BR85,$AI$4:$AI$108)+SUMIF($AF$4:$AF$108,BR85,$AG$4:$AG$108)</f>
        <v>1</v>
      </c>
      <c r="BX85" s="49">
        <f t="shared" ref="BX85:BX88" si="905">BV85-BW85</f>
        <v>-1</v>
      </c>
      <c r="BY85" s="49">
        <f t="shared" ref="BY85:BY88" si="906">IFERROR(BS85*3+BT85*1,0)</f>
        <v>2</v>
      </c>
      <c r="BZ85" s="49" t="s">
        <v>159</v>
      </c>
      <c r="CA85" s="99">
        <f>RANK(BY85,BY85:BY88)</f>
        <v>3</v>
      </c>
      <c r="CB85" s="49">
        <f>SUMPRODUCT((BY85:BY88=BY85)*(BX85:BX88&gt;BX85))</f>
        <v>0</v>
      </c>
      <c r="CC85" s="14"/>
      <c r="CD85" s="14">
        <f t="shared" ref="CD85:CD88" si="907">IF(CA85=1,BR85,)</f>
        <v>0</v>
      </c>
      <c r="CE85" s="49">
        <f t="shared" ref="CE85:CE88" si="908">(SUMIF($AD$4:$AD$108,$BR85,$AR$4:$AR$108)+SUMIF($AF$4:$AF$108,$BR85,$AS$4:$AS$108))</f>
        <v>0</v>
      </c>
      <c r="CF85" s="49">
        <f t="shared" ref="CF85:CF88" si="909">(SUMIF($AD$4:$AD$108,$BR85,$AT$4:$AT$108)+SUMIF($AF$4:$AF$108,$BR85,$AU$4:$AU$108))</f>
        <v>0</v>
      </c>
      <c r="CG85" s="49">
        <f t="shared" ref="CG85:CG88" si="910">(SUMIF($AD$4:$AD$108,$BR85,$AV$4:$AV$108)+SUMIF($AF$4:$AF$108,$BR85,$AW$4:$AW$108))</f>
        <v>0</v>
      </c>
      <c r="CH85" s="49">
        <f t="shared" ref="CH85:CH88" si="911">IFERROR(CE85*3+CF85*1,0)</f>
        <v>0</v>
      </c>
      <c r="CI85" s="49" t="str">
        <f t="shared" ref="CI85:CI88" si="912">BZ85</f>
        <v>J</v>
      </c>
      <c r="CJ85" s="49">
        <f>IF(CD85&gt;0,RANK(CH85,CH85:CH88),)</f>
        <v>0</v>
      </c>
      <c r="CK85" s="49">
        <f>IF(AND(CD85&gt;0,COUNTIF(CJ85:CJ88,CJ85)&gt;1),SUMIFS($AG$4:$AG$108,$AD$4:$AD$108,$BR85,$K$4:$K$108,1)+SUMIFS($AI$4:$AI$108,$AF$4:$AF$108,$BR85,$K$4:$K$108,1)-SUMIFS($AI$4:$AI$108,$AD$4:$AD$108,$BR85,$K$4:$K$108,1)-SUMIFS($AG$4:$AG$108,$AF$4:$AF$108,$BR85,$K$4:$K$108,1),)</f>
        <v>0</v>
      </c>
      <c r="CL85" s="49">
        <f>IF(AND(CD85&gt;0,COUNTIF(CJ85:CJ88,CJ85)&gt;1),CJ85+RANK(CK85,CK85:CK88)-1,CJ85)</f>
        <v>0</v>
      </c>
      <c r="CM85" s="49">
        <f>IF(AND(CD85&gt;0,COUNTIF(CL85:CL88,CL85)&gt;1),SUMIFS($AG$4:$AG$108,$AD$4:$AD$108,$BR85,$K$4:$K$108,1)+SUMIFS($AI$4:$AI$108,$AF$4:$AF$108,$BR85,$K$4:$K$108,1),)</f>
        <v>0</v>
      </c>
      <c r="CN85" s="49">
        <f>IF(AND(CD85&gt;0,COUNTIF(CL85:CL88,CL85)&gt;1),CL85+RANK(CM85,CM85:CM88)-1,CL85)</f>
        <v>0</v>
      </c>
      <c r="CO85" s="49" t="str">
        <f t="shared" ref="CO85:CO88" si="913">IF(CN85=0,"",CN85)</f>
        <v/>
      </c>
      <c r="CP85" s="49" t="str">
        <f>IF(OR(CO85="",COUNTIF(CO85:CO88,CO85)=1),"",$BX85)</f>
        <v/>
      </c>
      <c r="CQ85" s="49" t="str">
        <f>IF(CO85="","",IF(COUNTIF(CO85:CO88,CO85)=1,CO85,CO85+RANK(CP85,CP85:CP88,0)-1))</f>
        <v/>
      </c>
      <c r="CR85" s="49" t="str">
        <f>IF(OR(CQ85="",COUNTIF(CQ85:CQ88,CQ85)=1),"",$BV85)</f>
        <v/>
      </c>
      <c r="CS85" s="49" t="str">
        <f>IF(CO85="","",IF(COUNTIF(CQ85:CQ88,CQ85)=1,CQ85,CQ85+RANK(CR85,CR85:CR88,0)-1))</f>
        <v/>
      </c>
      <c r="CT85" s="49" t="str">
        <f>IF(OR(CS85="",COUNTIF(CS85:CS88,CS85)=1),"",$BS85)</f>
        <v/>
      </c>
      <c r="CU85" s="49" t="str">
        <f>IF(CO85="","",IF(COUNTIF(CS85:CS88,CS85)=1,CS85,CS85+RANK(CT85,CT85:CT88,0)-1))</f>
        <v/>
      </c>
      <c r="CV85" s="49">
        <f>IF(CD85&gt;0,BK83+RANK(CU85,CU85:CU88,1),)</f>
        <v>0</v>
      </c>
      <c r="CW85" s="14"/>
      <c r="CX85" s="14">
        <f t="shared" ref="CX85:CX88" si="914">IF(CA85=2,BR85,)</f>
        <v>0</v>
      </c>
      <c r="CY85" s="49">
        <f t="shared" ref="CY85:CY88" si="915">(SUMIF($AD$4:$AD$108,$BR85,$AX$4:$AX$108)+SUMIF($AF$4:$AF$108,$BR85,$AY$4:$AY$108))</f>
        <v>0</v>
      </c>
      <c r="CZ85" s="49">
        <f t="shared" ref="CZ85:CZ88" si="916">(SUMIF($AD$4:$AD$108,$BR85,$AZ$4:$AZ$108)+SUMIF($AF$4:$AF$108,$BR85,$BA$4:$BA$108))</f>
        <v>0</v>
      </c>
      <c r="DA85" s="49">
        <f t="shared" ref="DA85:DA88" si="917">(SUMIF($AD$4:$AD$108,$BR85,$BB$4:$BB$108)+SUMIF($AF$4:$AF$108,$BR85,$BC$4:$BC$108))</f>
        <v>0</v>
      </c>
      <c r="DB85" s="49">
        <f t="shared" ref="DB85:DB88" si="918">IFERROR(CY85*3+CZ85*1,0)</f>
        <v>0</v>
      </c>
      <c r="DC85" s="49" t="str">
        <f t="shared" ref="DC85:DC88" si="919">$BZ85</f>
        <v>J</v>
      </c>
      <c r="DD85" s="49">
        <f>IF(CX85&gt;0,RANK(DB85,DB85:DB88)+CE83,)</f>
        <v>0</v>
      </c>
      <c r="DE85" s="49">
        <f>IF(AND(CX85&gt;0,COUNTIF(DD85:DD88,DD85)&gt;1),SUMIFS($AG$4:$AG$108,$AD$4:$AD$108,$BR85,$K$4:$K$108,2)+SUMIFS($AI$4:$AI$108,$AF$4:$AF108,$BR85,$K$4:$K$108,2)-SUMIFS($AI$4:$AI$108,$AD$4:$AD$108,$BR85,$K$4:$K$108,2)-SUMIFS($AG$4:$AG$108,$AF$4:$AF$108,$BR85,$K$4:$K$108,2),)</f>
        <v>0</v>
      </c>
      <c r="DF85" s="49">
        <f>IF(AND(CX85&gt;0,COUNTIF(DD85:DD88,DD85)&gt;1),DD85+RANK(DE85,DE85:DE88)-1,DD85)</f>
        <v>0</v>
      </c>
      <c r="DG85" s="49">
        <f>IF(AND(CX85&gt;0,COUNTIF(DF85:DF88,DF85)&gt;1),SUMIFS($AG$4:$AG$108,$AD$4:$AD$108,$BR85,$K$4:$K$108,2)+SUMIFS($AI$4:$AI$108,$AF$4:$AF$108,$BR85,$K$4:$K$108,2),)</f>
        <v>0</v>
      </c>
      <c r="DH85" s="49">
        <f>IF(AND(CX85&gt;0,COUNTIF(DF85:DF88,DF85)&gt;1),DF85+RANK(DG85,DG85:DG88)-1,DF85)</f>
        <v>0</v>
      </c>
      <c r="DI85" s="49" t="str">
        <f t="shared" ref="DI85:DI88" si="920">IF(DH85=0,"",DH85)</f>
        <v/>
      </c>
      <c r="DJ85" s="49" t="str">
        <f>IF(OR(DI85="",COUNTIF(DI85:DI88,DI85)=1),"",$BX85)</f>
        <v/>
      </c>
      <c r="DK85" s="49" t="str">
        <f>IF(DI85="","",IF(COUNTIF(DI85:DI88,DI85)=1,DI85,DI85+RANK(DJ85,DJ85:DJ88,0)-1))</f>
        <v/>
      </c>
      <c r="DL85" s="49" t="str">
        <f>IF(OR(DK85="",COUNTIF(DK85:DK88,DK85)=1),"",$BV85)</f>
        <v/>
      </c>
      <c r="DM85" s="49" t="str">
        <f>IF(DI85="","",IF(COUNTIF(DK85:DK88,DK85)=1,DK85,DK85+RANK(DL85,DL85:DL88,0)-1))</f>
        <v/>
      </c>
      <c r="DN85" s="49" t="str">
        <f>IF(OR(DM85="",COUNTIF(DM85:DM88,DM85)=1),"",$BS85)</f>
        <v/>
      </c>
      <c r="DO85" s="49" t="str">
        <f>IF(DI85="","",IF(COUNTIF(DM85:DM88,DM85)=1,DM85,DM85+RANK(DN85,DN85:DN88,0)-1))</f>
        <v/>
      </c>
      <c r="DP85" s="49">
        <f>IF(CX85&gt;0,CE83+RANK(DO85,DO85:DO88,1),)</f>
        <v>0</v>
      </c>
      <c r="DQ85" s="14"/>
      <c r="DR85" s="49" t="str">
        <f t="shared" ref="DR85:DR88" si="921">IF(CA85=3,BR85,)</f>
        <v>Argentina</v>
      </c>
      <c r="DS85" s="49">
        <f t="shared" ref="DS85:DS88" si="922">(SUMIF($AD$4:$AD$108,BR85,$BD$4:$BD$108)+SUMIF($AF$4:$AF$108,BR85,$BE$4:$BE$108))</f>
        <v>0</v>
      </c>
      <c r="DT85" s="49">
        <f t="shared" ref="DT85:DT88" si="923">(SUMIF($AD$4:$AD$108,BR85,$BF$4:$BF$108)+SUMIF($AF$4:$AF$108,BR85,$BG$4:$BG$108))</f>
        <v>1</v>
      </c>
      <c r="DU85" s="49">
        <f t="shared" ref="DU85:DU88" si="924">(SUMIF($AD$4:$AD$108,BR85,$BH$4:$BH$108)+SUMIF($AF$4:$AF$108,BR85,$BI$4:$BI$108))</f>
        <v>0</v>
      </c>
      <c r="DV85" s="49">
        <f t="shared" ref="DV85:DV88" si="925">IFERROR(DS85*3+DT85*1,0)</f>
        <v>1</v>
      </c>
      <c r="DW85" s="49" t="str">
        <f t="shared" ref="DW85:DW88" si="926">BZ85</f>
        <v>J</v>
      </c>
      <c r="DX85" s="49">
        <f>IF(DR85&gt;0,RANK(DV85,DV85:DV88)+CE83+CY83,)</f>
        <v>3</v>
      </c>
      <c r="DY85" s="49">
        <f>IF(AND(DR85&gt;0,COUNTIF(DX85:DX88,DX85)&gt;1),SUMIFS($AG$4:$AG$108,$AD$4:$AD$108,$BR85,$K$4:$K$108,3)+SUMIFS($AI$4:$AI$108,$AF$4:$AF$108,$BR85,$K$4:$K$108,3)-SUMIFS($AI$4:$AI$108,$AD$4:$AD$108,$BR85,$K$4:$K$108,3)-SUMIFS($AG$4:$AG$108,$AF$4:$AF$108,$BR85,$K$4:$K$108,3),)</f>
        <v>0</v>
      </c>
      <c r="DZ85" s="49">
        <f>IF(AND(DR85&gt;0,COUNTIF(DX85:DX88,DX85)&gt;1),DX85+RANK(DY85,DY85:DY88)-1,DX85)</f>
        <v>3</v>
      </c>
      <c r="EA85" s="49">
        <f>IF(AND(DR85&gt;0,COUNTIF(DZ85:DZ88,DZ85)&gt;1),SUMIFS($AG$4:$AG$108,$AD$4:$AD$108,$BR85,$K$4:$K$108,3)+SUMIFS($AI$4:$AI$108,$AF$4:$AF$108,$BR85,$K$4:$K$108,3),)</f>
        <v>0</v>
      </c>
      <c r="EB85" s="49">
        <f>IF(AND(DR85&gt;0,COUNTIF(DZ85:DZ88,DZ85)&gt;1),DZ85+RANK(EA85,EA85:EA88)-1,DZ85)</f>
        <v>3</v>
      </c>
      <c r="EC85" s="49">
        <f t="shared" ref="EC85:EC88" si="927">IF(EB85=0,"",EB85)</f>
        <v>3</v>
      </c>
      <c r="ED85" s="49">
        <f>IF(OR(EC85="",COUNTIF(EC85:EC88,EC85)=1),"",$BX85)</f>
        <v>-1</v>
      </c>
      <c r="EE85" s="49">
        <f>IF(EC85="","",IF(COUNTIF(EC85:EC88,EC85)=1,EC85,EC85+RANK(ED85,ED85:ED88,0)-1))</f>
        <v>3</v>
      </c>
      <c r="EF85" s="49">
        <f>IF(OR(EE85="",COUNTIF(EE85:EE88,EE85)=1),"",$BV85)</f>
        <v>0</v>
      </c>
      <c r="EG85" s="49">
        <f>IF(EC85="","",IF(COUNTIF(EE85:EE88,EE85)=1,EE85,EE85+RANK(EF85,EF85:EF88,0)-1))</f>
        <v>3</v>
      </c>
      <c r="EH85" s="49">
        <f>IF(OR(EG85="",COUNTIF(EG85:EG88,EG85)=1),"",$BS85)</f>
        <v>0</v>
      </c>
      <c r="EI85" s="49">
        <f>IF(EC85="","",IF(COUNTIF(EG85:EG88,EG85)=1,EG85,EG85+RANK(EH85,EH85:EH88,0)-1))</f>
        <v>3</v>
      </c>
      <c r="EJ85" s="49">
        <f>IF(DR85&gt;0,CE83+CY83+RANK(EI85,EI85:EI88,1),)</f>
        <v>3</v>
      </c>
      <c r="EK85" s="14"/>
      <c r="EL85" s="49">
        <f t="shared" ref="EL85:EL88" si="928">IF(CA85=4,BR85,)</f>
        <v>0</v>
      </c>
      <c r="EM85" s="49">
        <f t="shared" ref="EM85:EM88" si="929">(SUMIF($AD$4:$AD$108,$BR85,$BJ$4:$BJ$108)+SUMIF($AF$4:$AF$108,$BR85,$BK$4:$BK$108))</f>
        <v>0</v>
      </c>
      <c r="EN85" s="49">
        <f t="shared" ref="EN85:EN88" si="930">(SUMIF($AD$4:$AD$108,$BR85,$BL$4:$BL$108)+SUMIF($AF$4:$AF$108,$BR85,$BM$4:$BM$108))</f>
        <v>0</v>
      </c>
      <c r="EO85" s="49">
        <f t="shared" ref="EO85:EO88" si="931">(SUMIF($AD$4:$AD$108,$BR85,$BN$4:$BN$108)+SUMIF($AF$4:$AF$108,$BR85,$BO$4:$BO$108))</f>
        <v>0</v>
      </c>
      <c r="EP85" s="49">
        <f t="shared" ref="EP85:EP88" si="932">IFERROR(EM85*3+EN85*1,0)</f>
        <v>0</v>
      </c>
      <c r="EQ85" s="49" t="str">
        <f t="shared" ref="EQ85:EQ88" si="933">$BZ85</f>
        <v>J</v>
      </c>
      <c r="ER85" s="49">
        <f>IF(EL85&gt;0,RANK(EP85,EP85:EP88)+CE83+CY83+DS83,)</f>
        <v>0</v>
      </c>
      <c r="ES85" s="49">
        <f>IF(AND(EL85&gt;0,COUNTIF(ER85:ER88,ER85)&gt;1),SUMIFS($AG$4:$AG$108,$AD$4:$AD$108,$BR85,$K$4:$K$108,4)+SUMIFS($AI$4:$AI$108,$AF$4:$AF$108,$BR85,$K$4:$K$108,4)-SUMIFS($AI$4:$AI$108,$AD$4:$AD$108,$BR85,$K$4:$K$108,4)-SUMIFS($AG$4:$AG$108,$AF$4:$AF$108,$BR85,$K$4:$K$108,4),)</f>
        <v>0</v>
      </c>
      <c r="ET85" s="49">
        <f>IF(AND(EL85&gt;0,COUNTIF(ER85:ER88,ER85)&gt;1),ER85+RANK(ES85,ES85:ES88)-1,ER85)</f>
        <v>0</v>
      </c>
      <c r="EU85" s="49">
        <f t="shared" ref="EU85:EU88" si="934">IF(AND(EL85&gt;0,COUNTIF(ET85:ET88,ET85)&gt;1),SUMIFS($AG$4:$AG$108,$AD$4:$AD$108,$BR85,$K$4:$K$108,4)+SUMIFS($AI$4:$AI$108,$AF$4:$AF$108,$BR85,$K$4:$K$108,4),)</f>
        <v>0</v>
      </c>
      <c r="EV85" s="49">
        <f>IF(AND(EL85&gt;0,COUNTIF(ET85:ET88,ET85)&gt;1),ET85+RANK(EU85,EU85:EU88)-1,ET85)</f>
        <v>0</v>
      </c>
      <c r="EW85" s="49" t="str">
        <f t="shared" ref="EW85:EW88" si="935">IF(EV85=0,"",EV85)</f>
        <v/>
      </c>
      <c r="EX85" s="49" t="str">
        <f>IF(OR(EW85="",COUNTIF(EW85:EW88,EW85)=1),"",$BX85)</f>
        <v/>
      </c>
      <c r="EY85" s="49" t="str">
        <f>IF(EW85="","",IF(COUNTIF(EW85:EW88,EW85)=1,EW85,EW85+RANK(EX85,EX85:EX88,0)-1))</f>
        <v/>
      </c>
      <c r="EZ85" s="49" t="str">
        <f>IF(OR(EY85="",COUNTIF(EY85:EY88,EY85)=1),"",$BV85)</f>
        <v/>
      </c>
      <c r="FA85" s="49" t="str">
        <f>IF(EW85="","",IF(COUNTIF(EY85:EY88,EY85)=1,EY85,EY85+RANK(EZ85,EZ85:EZ88,0)-1))</f>
        <v/>
      </c>
      <c r="FB85" s="49" t="str">
        <f>IF(OR(FA85="",COUNTIF(FA85:FA88,FA85)=1),"",$BS85)</f>
        <v/>
      </c>
      <c r="FC85" s="49" t="str">
        <f>IF(EW85="","",IF(COUNTIF(FA85:FA88,FA85)=1,FA85,FA85+RANK(FB85,FB85:FB88,0)-1))</f>
        <v/>
      </c>
      <c r="FD85" s="49">
        <f>IF(EL85&gt;0,CE83+CY83+DS83+RANK(FC85,FC85:FC88,1),)</f>
        <v>0</v>
      </c>
      <c r="FE85" s="14"/>
      <c r="FF85" s="49">
        <f>IFERROR(VLOOKUP(FH85,CD84:CV88,19,FALSE),IFERROR(VLOOKUP(FH85,CX84:DP88,19,FALSE),IFERROR(VLOOKUP(FH85,DR84:EJ88,19,FALSE),VLOOKUP(FH85,EL84:FD88,19,FALSE))))</f>
        <v>3</v>
      </c>
      <c r="FG85" s="49">
        <f>RANK(FF85,FF85:FF88,1)+COUNTIF(FF85,FF85)-1</f>
        <v>3</v>
      </c>
      <c r="FH85" s="14" t="str">
        <f t="shared" ref="FH85:FH88" si="936">BR85</f>
        <v>Argentina</v>
      </c>
      <c r="FI85" s="42"/>
      <c r="FJ85" s="42"/>
      <c r="FK85" s="42"/>
      <c r="FL85" s="42"/>
      <c r="FM85" s="42"/>
      <c r="FN85" s="42"/>
      <c r="FO85" s="42"/>
      <c r="FP85" s="42"/>
      <c r="FQ85" s="42"/>
      <c r="FR85" s="42"/>
      <c r="FS85" s="42"/>
      <c r="FT85" s="42"/>
      <c r="FU85" s="42"/>
      <c r="FV85" s="42"/>
      <c r="FW85" s="42"/>
      <c r="FX85" s="44">
        <v>83</v>
      </c>
      <c r="FY85" s="44" t="str">
        <f t="shared" si="79"/>
        <v>HJBCIGLK</v>
      </c>
      <c r="FZ85" s="44" t="s">
        <v>160</v>
      </c>
      <c r="GA85" s="44" t="s">
        <v>159</v>
      </c>
      <c r="GB85" s="44" t="s">
        <v>146</v>
      </c>
      <c r="GC85" s="44" t="s">
        <v>163</v>
      </c>
      <c r="GD85" s="44" t="s">
        <v>150</v>
      </c>
      <c r="GE85" s="44" t="s">
        <v>149</v>
      </c>
      <c r="GF85" s="44" t="s">
        <v>152</v>
      </c>
      <c r="GG85" s="44" t="s">
        <v>151</v>
      </c>
      <c r="GH85" s="100" t="str">
        <f t="shared" ref="GH85:GO85" si="937">VLOOKUP(FZ85,$FK$3:$FL$15,2,FALSE)</f>
        <v>Uruguay</v>
      </c>
      <c r="GI85" s="100" t="str">
        <f t="shared" si="937"/>
        <v>Argentina</v>
      </c>
      <c r="GJ85" s="100" t="str">
        <f t="shared" si="937"/>
        <v>Bosnien-Herzigovina</v>
      </c>
      <c r="GK85" s="100" t="str">
        <f t="shared" si="937"/>
        <v>Marocko</v>
      </c>
      <c r="GL85" s="100" t="str">
        <f t="shared" si="937"/>
        <v>Senegal</v>
      </c>
      <c r="GM85" s="100" t="str">
        <f t="shared" si="937"/>
        <v>Iran</v>
      </c>
      <c r="GN85" s="100" t="str">
        <f t="shared" si="937"/>
        <v>England</v>
      </c>
      <c r="GO85" s="100" t="str">
        <f t="shared" si="937"/>
        <v>Portugal</v>
      </c>
      <c r="GP85" s="42" t="str">
        <f t="shared" si="81"/>
        <v/>
      </c>
      <c r="GQ85" s="42"/>
      <c r="GR85" s="42"/>
      <c r="GS85" s="42"/>
      <c r="GT85" s="42"/>
      <c r="GU85" s="42"/>
      <c r="GV85" s="127"/>
      <c r="GW85" s="42"/>
      <c r="GX85" s="44"/>
      <c r="GY85" s="42"/>
      <c r="GZ85" s="43"/>
      <c r="HA85" s="44"/>
      <c r="HB85" s="42"/>
      <c r="HC85" s="42"/>
      <c r="HD85" s="42"/>
      <c r="HE85" s="42"/>
    </row>
    <row r="86" spans="1:213" ht="14.25" customHeight="1" x14ac:dyDescent="0.35">
      <c r="A86" s="42"/>
      <c r="B86" s="85">
        <v>20</v>
      </c>
      <c r="C86" s="86">
        <v>46190</v>
      </c>
      <c r="D86" s="87" t="s">
        <v>208</v>
      </c>
      <c r="E86" s="88" t="s">
        <v>157</v>
      </c>
      <c r="F86" s="89" t="s">
        <v>209</v>
      </c>
      <c r="G86" s="90">
        <v>0</v>
      </c>
      <c r="H86" s="85" t="s">
        <v>157</v>
      </c>
      <c r="I86" s="90">
        <v>0</v>
      </c>
      <c r="J86" s="85" t="str">
        <f t="shared" si="856"/>
        <v>X</v>
      </c>
      <c r="K86" s="176">
        <f t="shared" si="857"/>
        <v>1</v>
      </c>
      <c r="L86" s="44">
        <v>2</v>
      </c>
      <c r="M86" s="104" t="str">
        <f>VLOOKUP(L86,FG85:FH88,2,FALSE)</f>
        <v>Jordanien</v>
      </c>
      <c r="N86" s="105">
        <f t="shared" si="858"/>
        <v>1</v>
      </c>
      <c r="O86" s="105">
        <f t="shared" si="859"/>
        <v>2</v>
      </c>
      <c r="P86" s="105">
        <f t="shared" si="860"/>
        <v>0</v>
      </c>
      <c r="Q86" s="105">
        <f t="shared" si="861"/>
        <v>1</v>
      </c>
      <c r="R86" s="105">
        <f t="shared" si="862"/>
        <v>0</v>
      </c>
      <c r="S86" s="105">
        <f t="shared" si="863"/>
        <v>1</v>
      </c>
      <c r="T86" s="106">
        <f t="shared" si="864"/>
        <v>5</v>
      </c>
      <c r="U86" s="42"/>
      <c r="V86" s="43"/>
      <c r="W86" s="44"/>
      <c r="X86" s="44"/>
      <c r="Y86" s="44"/>
      <c r="Z86" s="47"/>
      <c r="AA86" s="48"/>
      <c r="AB86" s="42"/>
      <c r="AC86" s="98">
        <f t="shared" ref="AC86:AF86" si="938">C86</f>
        <v>46190</v>
      </c>
      <c r="AD86" s="98" t="str">
        <f t="shared" si="938"/>
        <v>Österrike</v>
      </c>
      <c r="AE86" s="98" t="str">
        <f t="shared" si="938"/>
        <v>-</v>
      </c>
      <c r="AF86" s="98" t="str">
        <f t="shared" si="938"/>
        <v>Jordanien</v>
      </c>
      <c r="AG86" s="90">
        <f t="shared" si="866"/>
        <v>0</v>
      </c>
      <c r="AH86" s="85" t="str">
        <f t="shared" si="867"/>
        <v>-</v>
      </c>
      <c r="AI86" s="90">
        <f t="shared" si="868"/>
        <v>0</v>
      </c>
      <c r="AJ86" s="85" t="str">
        <f t="shared" si="869"/>
        <v>X</v>
      </c>
      <c r="AK86" s="91"/>
      <c r="AL86" s="49">
        <f t="shared" si="870"/>
        <v>0</v>
      </c>
      <c r="AM86" s="49">
        <f t="shared" si="871"/>
        <v>0</v>
      </c>
      <c r="AN86" s="49">
        <f t="shared" si="872"/>
        <v>1</v>
      </c>
      <c r="AO86" s="49">
        <f t="shared" si="873"/>
        <v>1</v>
      </c>
      <c r="AP86" s="49">
        <f t="shared" si="874"/>
        <v>0</v>
      </c>
      <c r="AQ86" s="49">
        <f t="shared" si="875"/>
        <v>0</v>
      </c>
      <c r="AR86" s="49">
        <f t="shared" si="876"/>
        <v>0</v>
      </c>
      <c r="AS86" s="49">
        <f t="shared" si="877"/>
        <v>0</v>
      </c>
      <c r="AT86" s="49">
        <f t="shared" si="878"/>
        <v>1</v>
      </c>
      <c r="AU86" s="49">
        <f t="shared" si="879"/>
        <v>1</v>
      </c>
      <c r="AV86" s="49">
        <f t="shared" si="880"/>
        <v>0</v>
      </c>
      <c r="AW86" s="49">
        <f t="shared" si="881"/>
        <v>0</v>
      </c>
      <c r="AX86" s="49">
        <f t="shared" si="882"/>
        <v>0</v>
      </c>
      <c r="AY86" s="49">
        <f t="shared" si="883"/>
        <v>0</v>
      </c>
      <c r="AZ86" s="49">
        <f t="shared" si="884"/>
        <v>0</v>
      </c>
      <c r="BA86" s="49">
        <f t="shared" si="885"/>
        <v>0</v>
      </c>
      <c r="BB86" s="49">
        <f t="shared" si="886"/>
        <v>0</v>
      </c>
      <c r="BC86" s="49">
        <f t="shared" si="887"/>
        <v>0</v>
      </c>
      <c r="BD86" s="49">
        <f t="shared" si="888"/>
        <v>0</v>
      </c>
      <c r="BE86" s="49">
        <f t="shared" si="889"/>
        <v>0</v>
      </c>
      <c r="BF86" s="49">
        <f t="shared" si="890"/>
        <v>0</v>
      </c>
      <c r="BG86" s="49">
        <f t="shared" si="891"/>
        <v>0</v>
      </c>
      <c r="BH86" s="49">
        <f t="shared" si="892"/>
        <v>0</v>
      </c>
      <c r="BI86" s="49">
        <f t="shared" si="893"/>
        <v>0</v>
      </c>
      <c r="BJ86" s="49">
        <f t="shared" si="894"/>
        <v>0</v>
      </c>
      <c r="BK86" s="49">
        <f t="shared" si="895"/>
        <v>0</v>
      </c>
      <c r="BL86" s="49">
        <f t="shared" si="896"/>
        <v>0</v>
      </c>
      <c r="BM86" s="49">
        <f t="shared" si="897"/>
        <v>0</v>
      </c>
      <c r="BN86" s="49">
        <f t="shared" si="898"/>
        <v>0</v>
      </c>
      <c r="BO86" s="49">
        <f t="shared" si="899"/>
        <v>0</v>
      </c>
      <c r="BP86" s="14"/>
      <c r="BQ86" s="14"/>
      <c r="BR86" s="14" t="s">
        <v>207</v>
      </c>
      <c r="BS86" s="49">
        <f t="shared" si="900"/>
        <v>0</v>
      </c>
      <c r="BT86" s="49">
        <f t="shared" si="901"/>
        <v>2</v>
      </c>
      <c r="BU86" s="49">
        <f t="shared" si="902"/>
        <v>1</v>
      </c>
      <c r="BV86" s="49">
        <f t="shared" si="903"/>
        <v>0</v>
      </c>
      <c r="BW86" s="49">
        <f t="shared" si="904"/>
        <v>1</v>
      </c>
      <c r="BX86" s="49">
        <f t="shared" si="905"/>
        <v>-1</v>
      </c>
      <c r="BY86" s="49">
        <f t="shared" si="906"/>
        <v>2</v>
      </c>
      <c r="BZ86" s="49" t="s">
        <v>159</v>
      </c>
      <c r="CA86" s="99">
        <f>RANK(BY86,BY85:BY88)</f>
        <v>3</v>
      </c>
      <c r="CB86" s="49">
        <f>SUMPRODUCT((BY85:BY88=BY86)*(BX85:BX88&gt;BX86))</f>
        <v>0</v>
      </c>
      <c r="CC86" s="14"/>
      <c r="CD86" s="14">
        <f t="shared" si="907"/>
        <v>0</v>
      </c>
      <c r="CE86" s="49">
        <f t="shared" si="908"/>
        <v>0</v>
      </c>
      <c r="CF86" s="49">
        <f t="shared" si="909"/>
        <v>0</v>
      </c>
      <c r="CG86" s="49">
        <f t="shared" si="910"/>
        <v>0</v>
      </c>
      <c r="CH86" s="49">
        <f t="shared" si="911"/>
        <v>0</v>
      </c>
      <c r="CI86" s="49" t="str">
        <f t="shared" si="912"/>
        <v>J</v>
      </c>
      <c r="CJ86" s="49">
        <f>IF(CD86&gt;0,RANK(CH86,CH85:CH88),)</f>
        <v>0</v>
      </c>
      <c r="CK86" s="49">
        <f>IF(AND(CD86&gt;0,COUNTIF(CJ85:CJ88,CJ86)&gt;1),SUMIFS($AG$4:$AG$108,$AD$4:$AD$108,$BR86,$K$4:$K$108,1)+SUMIFS($AI$4:$AI$108,$AF$4:$AF$108,$BR86,$K$4:$K$108,1)-SUMIFS($AI$4:$AI$108,$AD$4:$AD$108,$BR86,$K$4:$K$108,1)-SUMIFS($AG$4:$AG$108,$AF$4:$AF$108,$BR86,$K$4:$K$108,1),)</f>
        <v>0</v>
      </c>
      <c r="CL86" s="49">
        <f>IF(AND(CD86&gt;0,COUNTIF(CJ85:CJ88,CJ86)&gt;1),CJ86+RANK(CK86,CK85:CK88)-1,CJ86)</f>
        <v>0</v>
      </c>
      <c r="CM86" s="49">
        <f>IF(AND(CD86&gt;0,COUNTIF(CL85:CL88,CL86)&gt;1),SUMIFS($AG$4:$AG$108,$AD$4:$AD$108,$BR86,$K$4:$K$108,1)+SUMIFS($AI$4:$AI$108,$AF$4:$AF$108,$BR86,$K$4:$K$108,1),)</f>
        <v>0</v>
      </c>
      <c r="CN86" s="49">
        <f>IF(AND(CD86&gt;0,COUNTIF(CL85:CL88,CL86)&gt;1),CL86+RANK(CM86,CM85:CM88)-1,CL86)</f>
        <v>0</v>
      </c>
      <c r="CO86" s="49" t="str">
        <f t="shared" si="913"/>
        <v/>
      </c>
      <c r="CP86" s="49" t="str">
        <f>IF(OR(CO86="",COUNTIF(CO85:CO88,CO86)=1),"",$BX86)</f>
        <v/>
      </c>
      <c r="CQ86" s="49" t="str">
        <f>IF(CO86="","",IF(COUNTIF(CO85:CO88,CO86)=1,CO86,CO86+RANK(CP86,CP85:CP88,0)-1))</f>
        <v/>
      </c>
      <c r="CR86" s="49" t="str">
        <f>IF(OR(CQ86="",COUNTIF(CQ85:CQ88,CQ86)=1),"",$BV86)</f>
        <v/>
      </c>
      <c r="CS86" s="49" t="str">
        <f>IF(CO86="","",IF(COUNTIF(CQ85:CQ88,CQ86)=1,CQ86,CQ86+RANK(CR86,CR85:CR88,0)-1))</f>
        <v/>
      </c>
      <c r="CT86" s="49" t="str">
        <f>IF(OR(CS86="",COUNTIF(CS85:CS88,CS86)=1),"",$BS86)</f>
        <v/>
      </c>
      <c r="CU86" s="49" t="str">
        <f>IF(CO86="","",IF(COUNTIF(CS85:CS88,CS86)=1,CS86,CS86+RANK(CT86,CT85:CT88,0)-1))</f>
        <v/>
      </c>
      <c r="CV86" s="49">
        <f>IF(CD86&gt;0,BK83+RANK(CU86,CU85:CU88,1),)</f>
        <v>0</v>
      </c>
      <c r="CW86" s="14"/>
      <c r="CX86" s="14">
        <f t="shared" si="914"/>
        <v>0</v>
      </c>
      <c r="CY86" s="49">
        <f t="shared" si="915"/>
        <v>0</v>
      </c>
      <c r="CZ86" s="49">
        <f t="shared" si="916"/>
        <v>0</v>
      </c>
      <c r="DA86" s="49">
        <f t="shared" si="917"/>
        <v>0</v>
      </c>
      <c r="DB86" s="49">
        <f t="shared" si="918"/>
        <v>0</v>
      </c>
      <c r="DC86" s="49" t="str">
        <f t="shared" si="919"/>
        <v>J</v>
      </c>
      <c r="DD86" s="49">
        <f>IF(CX86&gt;0,RANK(DB86,DB85:DB88)+CE83,)</f>
        <v>0</v>
      </c>
      <c r="DE86" s="49">
        <f>IF(AND(CX86&gt;0,COUNTIF(DD85:DD88,DD86)&gt;1),SUMIFS($AG$4:$AG$108,$AD$4:$AD$108,$BR86,$K$4:$K$108,2)+SUMIFS($AI$4:$AI$108,$AF$4:$AF108,$BR86,$K$4:$K$108,2)-SUMIFS($AI$4:$AI$108,$AD$4:$AD$108,$BR86,$K$4:$K$108,2)-SUMIFS($AG$4:$AG$108,$AF$4:$AF$108,$BR86,$K$4:$K$108,2),)</f>
        <v>0</v>
      </c>
      <c r="DF86" s="49">
        <f>IF(AND(CX86&gt;0,COUNTIF(DD85:DD88,DD86)&gt;1),DD86+RANK(DE86,DE85:DE88)-1,DD86)</f>
        <v>0</v>
      </c>
      <c r="DG86" s="49">
        <f>IF(AND(CX86&gt;0,COUNTIF(DF85:DF88,DF86)&gt;1),SUMIFS($AG$4:$AG$108,$AD$4:$AD$108,$BR86,$K$4:$K$108,2)+SUMIFS($AI$4:$AI$108,$AF$4:$AF$108,$BR86,$K$4:$K$108,2),)</f>
        <v>0</v>
      </c>
      <c r="DH86" s="49">
        <f>IF(AND(CX86&gt;0,COUNTIF(DF85:DF88,DF86)&gt;1),DF86+RANK(DG86,DG85:DG88)-1,DF86)</f>
        <v>0</v>
      </c>
      <c r="DI86" s="49" t="str">
        <f t="shared" si="920"/>
        <v/>
      </c>
      <c r="DJ86" s="49" t="str">
        <f>IF(OR(DI86="",COUNTIF(DI85:DI88,DI86)=1),"",$BX86)</f>
        <v/>
      </c>
      <c r="DK86" s="49" t="str">
        <f>IF(DI86="","",IF(COUNTIF(DI85:DI88,DI86)=1,DI86,DI86+RANK(DJ86,DJ85:DJ88,0)-1))</f>
        <v/>
      </c>
      <c r="DL86" s="49" t="str">
        <f>IF(OR(DK86="",COUNTIF(DK85:DK88,DK86)=1),"",$BV86)</f>
        <v/>
      </c>
      <c r="DM86" s="49" t="str">
        <f>IF(DI86="","",IF(COUNTIF(DK85:DK88,DK86)=1,DK86,DK86+RANK(DL86,DL85:DL88,0)-1))</f>
        <v/>
      </c>
      <c r="DN86" s="49" t="str">
        <f>IF(OR(DM86="",COUNTIF(DM85:DM88,DM86)=1),"",$BS86)</f>
        <v/>
      </c>
      <c r="DO86" s="49" t="str">
        <f>IF(DI86="","",IF(COUNTIF(DM85:DM88,DM86)=1,DM86,DM86+RANK(DN86,DN85:DN88,0)-1))</f>
        <v/>
      </c>
      <c r="DP86" s="49">
        <f>IF(CX86&gt;0,CE83+RANK(DO86,DO85:DO88,1),)</f>
        <v>0</v>
      </c>
      <c r="DQ86" s="14"/>
      <c r="DR86" s="49" t="str">
        <f t="shared" si="921"/>
        <v>Algeriet</v>
      </c>
      <c r="DS86" s="49">
        <f t="shared" si="922"/>
        <v>0</v>
      </c>
      <c r="DT86" s="49">
        <f t="shared" si="923"/>
        <v>1</v>
      </c>
      <c r="DU86" s="49">
        <f t="shared" si="924"/>
        <v>0</v>
      </c>
      <c r="DV86" s="49">
        <f t="shared" si="925"/>
        <v>1</v>
      </c>
      <c r="DW86" s="49" t="str">
        <f t="shared" si="926"/>
        <v>J</v>
      </c>
      <c r="DX86" s="49">
        <f>IF(DR86&gt;0,RANK(DV86,DV85:DV88)+CE83+CY83,)</f>
        <v>3</v>
      </c>
      <c r="DY86" s="49">
        <f>IF(AND(DR86&gt;0,COUNTIF(DX85:DX88,DX86)&gt;1),SUMIFS($AG$4:$AG$108,$AD$4:$AD$108,$BR86,$K$4:$K$108,3)+SUMIFS($AI$4:$AI$108,$AF$4:$AF$108,$BR86,$K$4:$K$108,3)-SUMIFS($AI$4:$AI$108,$AD$4:$AD$108,$BR86,$K$4:$K$108,3)-SUMIFS($AG$4:$AG$108,$AF$4:$AF$108,$BR86,$K$4:$K$108,3),)</f>
        <v>0</v>
      </c>
      <c r="DZ86" s="49">
        <f>IF(AND(DR86&gt;0,COUNTIF(DX85:DX88,DX86)&gt;1),DX86+RANK(DY86,DY85:DY88)-1,DX86)</f>
        <v>3</v>
      </c>
      <c r="EA86" s="49">
        <f>IF(AND(DR86&gt;0,COUNTIF(DZ85:DZ88,DZ86)&gt;1),SUMIFS($AG$4:$AG$108,$AD$4:$AD$108,$BR86,$K$4:$K$108,3)+SUMIFS($AI$4:$AI$108,$AF$4:$AF$108,$BR86,$K$4:$K$108,3),)</f>
        <v>0</v>
      </c>
      <c r="EB86" s="49">
        <f>IF(AND(DR86&gt;0,COUNTIF(DZ85:DZ88,DZ86)&gt;1),DZ86+RANK(EA86,EA85:EA88)-1,DZ86)</f>
        <v>3</v>
      </c>
      <c r="EC86" s="49">
        <f t="shared" si="927"/>
        <v>3</v>
      </c>
      <c r="ED86" s="49">
        <f>IF(OR(EC86="",COUNTIF(EC85:EC88,EC86)=1),"",$BX86)</f>
        <v>-1</v>
      </c>
      <c r="EE86" s="49">
        <f>IF(EC86="","",IF(COUNTIF(EC85:EC88,EC86)=1,EC86,EC86+RANK(ED86,ED85:ED88,0)-1))</f>
        <v>3</v>
      </c>
      <c r="EF86" s="49">
        <f>IF(OR(EE86="",COUNTIF(EE85:EE88,EE86)=1),"",$BV86)</f>
        <v>0</v>
      </c>
      <c r="EG86" s="49">
        <f>IF(EC86="","",IF(COUNTIF(EE85:EE88,EE86)=1,EE86,EE86+RANK(EF86,EF85:EF88,0)-1))</f>
        <v>3</v>
      </c>
      <c r="EH86" s="49">
        <f>IF(OR(EG86="",COUNTIF(EG85:EG88,EG86)=1),"",$BS86)</f>
        <v>0</v>
      </c>
      <c r="EI86" s="49">
        <f>IF(EC86="","",IF(COUNTIF(EG85:EG88,EG86)=1,EG86,EG86+RANK(EH86,EH85:EH88,0)-1))</f>
        <v>3</v>
      </c>
      <c r="EJ86" s="49">
        <f>IF(DR86&gt;0,CE83+CY83+RANK(EI86,EI85:EI88,1),)</f>
        <v>3</v>
      </c>
      <c r="EK86" s="14"/>
      <c r="EL86" s="49">
        <f t="shared" si="928"/>
        <v>0</v>
      </c>
      <c r="EM86" s="49">
        <f t="shared" si="929"/>
        <v>0</v>
      </c>
      <c r="EN86" s="49">
        <f t="shared" si="930"/>
        <v>0</v>
      </c>
      <c r="EO86" s="49">
        <f t="shared" si="931"/>
        <v>0</v>
      </c>
      <c r="EP86" s="49">
        <f t="shared" si="932"/>
        <v>0</v>
      </c>
      <c r="EQ86" s="49" t="str">
        <f t="shared" si="933"/>
        <v>J</v>
      </c>
      <c r="ER86" s="49">
        <f>IF(EL86&gt;0,RANK(EP86,EP85:EP88)+CE83+CY83+DS83,)</f>
        <v>0</v>
      </c>
      <c r="ES86" s="49">
        <f>IF(AND(EL86&gt;0,COUNTIF(ER85:ER88,ER86)&gt;1),SUMIFS($AG$4:$AG$108,$AD$4:$AD$108,$BR86,$K$4:$K$108,4)+SUMIFS($AI$4:$AI$108,$AF$4:$AF$108,$BR86,$K$4:$K$108,4)-SUMIFS($AI$4:$AI$108,$AD$4:$AD$108,$BR86,$K$4:$K$108,4)-SUMIFS($AG$4:$AG$108,$AF$4:$AF$108,$BR86,$K$4:$K$108,4),)</f>
        <v>0</v>
      </c>
      <c r="ET86" s="49">
        <f>IF(AND(EL86&gt;0,COUNTIF(ER85:ER88,ER86)&gt;1),ER86+RANK(ES86,ES85:ES88)-1,ER86)</f>
        <v>0</v>
      </c>
      <c r="EU86" s="49">
        <f t="shared" si="934"/>
        <v>0</v>
      </c>
      <c r="EV86" s="49">
        <f>IF(AND(EL86&gt;0,COUNTIF(ET85:ET88,ET86)&gt;1),ET86+RANK(EU86,EU85:EU88)-1,ET86)</f>
        <v>0</v>
      </c>
      <c r="EW86" s="49" t="str">
        <f t="shared" si="935"/>
        <v/>
      </c>
      <c r="EX86" s="49" t="str">
        <f>IF(OR(EW86="",COUNTIF(EW85:EW88,EW86)=1),"",$BX86)</f>
        <v/>
      </c>
      <c r="EY86" s="49" t="str">
        <f>IF(EW86="","",IF(COUNTIF(EW85:EW88,EW86)=1,EW86,EW86+RANK(EX86,EX85:EX88,0)-1))</f>
        <v/>
      </c>
      <c r="EZ86" s="49" t="str">
        <f>IF(OR(EY86="",COUNTIF(EY85:EY88,EY86)=1),"",$BV86)</f>
        <v/>
      </c>
      <c r="FA86" s="49" t="str">
        <f>IF(EW86="","",IF(COUNTIF(EY85:EY88,EY86)=1,EY86,EY86+RANK(EZ86,EZ85:EZ88,0)-1))</f>
        <v/>
      </c>
      <c r="FB86" s="49" t="str">
        <f>IF(OR(FA86="",COUNTIF(FA85:FA88,FA86)=1),"",$BS86)</f>
        <v/>
      </c>
      <c r="FC86" s="49" t="str">
        <f>IF(EW86="","",IF(COUNTIF(FA85:FA88,FA86)=1,FA86,FA86+RANK(FB86,FB85:FB88,0)-1))</f>
        <v/>
      </c>
      <c r="FD86" s="49">
        <f>IF(EL86&gt;0,CE83+CY83+DS83+RANK(FC86,FC85:FC88,1),)</f>
        <v>0</v>
      </c>
      <c r="FE86" s="14"/>
      <c r="FF86" s="49">
        <f>IFERROR(VLOOKUP(FH86,CD84:CV88,19,FALSE),IFERROR(VLOOKUP(FH86,CX84:DP88,19,FALSE),IFERROR(VLOOKUP(FH86,DR84:EJ88,19,FALSE),VLOOKUP(FH86,EL84:FD88,19,FALSE))))</f>
        <v>3</v>
      </c>
      <c r="FG86" s="49">
        <f>RANK(FF86,FF85:FF88,1)+COUNTIF(FF85:FF86,FF86)-1</f>
        <v>4</v>
      </c>
      <c r="FH86" s="14" t="str">
        <f t="shared" si="936"/>
        <v>Algeriet</v>
      </c>
      <c r="FI86" s="42"/>
      <c r="FJ86" s="42"/>
      <c r="FK86" s="42"/>
      <c r="FL86" s="42"/>
      <c r="FM86" s="42"/>
      <c r="FN86" s="42"/>
      <c r="FO86" s="42"/>
      <c r="FP86" s="42"/>
      <c r="FQ86" s="42"/>
      <c r="FR86" s="42"/>
      <c r="FS86" s="42"/>
      <c r="FT86" s="42"/>
      <c r="FU86" s="42"/>
      <c r="FV86" s="42"/>
      <c r="FW86" s="42"/>
      <c r="FX86" s="44">
        <v>84</v>
      </c>
      <c r="FY86" s="44" t="str">
        <f t="shared" si="79"/>
        <v>HJBCIFLK</v>
      </c>
      <c r="FZ86" s="44" t="s">
        <v>160</v>
      </c>
      <c r="GA86" s="44" t="s">
        <v>159</v>
      </c>
      <c r="GB86" s="44" t="s">
        <v>146</v>
      </c>
      <c r="GC86" s="44" t="s">
        <v>163</v>
      </c>
      <c r="GD86" s="44" t="s">
        <v>150</v>
      </c>
      <c r="GE86" s="44" t="s">
        <v>109</v>
      </c>
      <c r="GF86" s="44" t="s">
        <v>152</v>
      </c>
      <c r="GG86" s="44" t="s">
        <v>151</v>
      </c>
      <c r="GH86" s="100" t="str">
        <f t="shared" ref="GH86:GO86" si="939">VLOOKUP(FZ86,$FK$3:$FL$15,2,FALSE)</f>
        <v>Uruguay</v>
      </c>
      <c r="GI86" s="100" t="str">
        <f t="shared" si="939"/>
        <v>Argentina</v>
      </c>
      <c r="GJ86" s="100" t="str">
        <f t="shared" si="939"/>
        <v>Bosnien-Herzigovina</v>
      </c>
      <c r="GK86" s="100" t="str">
        <f t="shared" si="939"/>
        <v>Marocko</v>
      </c>
      <c r="GL86" s="100" t="str">
        <f t="shared" si="939"/>
        <v>Senegal</v>
      </c>
      <c r="GM86" s="100" t="str">
        <f t="shared" si="939"/>
        <v>Sverige</v>
      </c>
      <c r="GN86" s="100" t="str">
        <f t="shared" si="939"/>
        <v>England</v>
      </c>
      <c r="GO86" s="100" t="str">
        <f t="shared" si="939"/>
        <v>Portugal</v>
      </c>
      <c r="GP86" s="42" t="str">
        <f t="shared" si="81"/>
        <v/>
      </c>
      <c r="GQ86" s="42"/>
      <c r="GR86" s="42"/>
      <c r="GS86" s="42"/>
      <c r="GT86" s="42"/>
      <c r="GU86" s="42"/>
      <c r="GV86" s="127"/>
      <c r="GW86" s="42"/>
      <c r="GX86" s="44"/>
      <c r="GY86" s="42"/>
      <c r="GZ86" s="43"/>
      <c r="HA86" s="44"/>
      <c r="HB86" s="42"/>
      <c r="HC86" s="42"/>
      <c r="HD86" s="42"/>
      <c r="HE86" s="42"/>
    </row>
    <row r="87" spans="1:213" ht="14.25" customHeight="1" x14ac:dyDescent="0.35">
      <c r="A87" s="42"/>
      <c r="B87" s="85">
        <v>43</v>
      </c>
      <c r="C87" s="86">
        <v>46195</v>
      </c>
      <c r="D87" s="87" t="s">
        <v>206</v>
      </c>
      <c r="E87" s="88" t="s">
        <v>157</v>
      </c>
      <c r="F87" s="89" t="s">
        <v>208</v>
      </c>
      <c r="G87" s="90">
        <v>0</v>
      </c>
      <c r="H87" s="85" t="s">
        <v>157</v>
      </c>
      <c r="I87" s="90">
        <v>1</v>
      </c>
      <c r="J87" s="85">
        <f t="shared" si="856"/>
        <v>2</v>
      </c>
      <c r="K87" s="49" t="str">
        <f t="shared" si="857"/>
        <v>-</v>
      </c>
      <c r="L87" s="44">
        <v>3</v>
      </c>
      <c r="M87" s="108" t="str">
        <f>VLOOKUP(L87,FG85:FH88,2,FALSE)</f>
        <v>Argentina</v>
      </c>
      <c r="N87" s="109">
        <f t="shared" si="858"/>
        <v>0</v>
      </c>
      <c r="O87" s="109">
        <f t="shared" si="859"/>
        <v>2</v>
      </c>
      <c r="P87" s="109">
        <f t="shared" si="860"/>
        <v>1</v>
      </c>
      <c r="Q87" s="109">
        <f t="shared" si="861"/>
        <v>0</v>
      </c>
      <c r="R87" s="109">
        <f t="shared" si="862"/>
        <v>1</v>
      </c>
      <c r="S87" s="109">
        <f t="shared" si="863"/>
        <v>-1</v>
      </c>
      <c r="T87" s="110">
        <f t="shared" si="864"/>
        <v>2</v>
      </c>
      <c r="U87" s="42"/>
      <c r="V87" s="43"/>
      <c r="W87" s="44"/>
      <c r="X87" s="44"/>
      <c r="Y87" s="44"/>
      <c r="Z87" s="47"/>
      <c r="AA87" s="48"/>
      <c r="AB87" s="42"/>
      <c r="AC87" s="98">
        <f t="shared" ref="AC87:AF87" si="940">C87</f>
        <v>46195</v>
      </c>
      <c r="AD87" s="98" t="str">
        <f t="shared" si="940"/>
        <v>Argentina</v>
      </c>
      <c r="AE87" s="98" t="str">
        <f t="shared" si="940"/>
        <v>-</v>
      </c>
      <c r="AF87" s="98" t="str">
        <f t="shared" si="940"/>
        <v>Österrike</v>
      </c>
      <c r="AG87" s="90">
        <f t="shared" si="866"/>
        <v>0</v>
      </c>
      <c r="AH87" s="85" t="str">
        <f t="shared" si="867"/>
        <v>-</v>
      </c>
      <c r="AI87" s="90">
        <f t="shared" si="868"/>
        <v>1</v>
      </c>
      <c r="AJ87" s="85">
        <f t="shared" si="869"/>
        <v>2</v>
      </c>
      <c r="AK87" s="91"/>
      <c r="AL87" s="49">
        <f t="shared" si="870"/>
        <v>0</v>
      </c>
      <c r="AM87" s="49">
        <f t="shared" si="871"/>
        <v>1</v>
      </c>
      <c r="AN87" s="49">
        <f t="shared" si="872"/>
        <v>0</v>
      </c>
      <c r="AO87" s="49">
        <f t="shared" si="873"/>
        <v>0</v>
      </c>
      <c r="AP87" s="49">
        <f t="shared" si="874"/>
        <v>1</v>
      </c>
      <c r="AQ87" s="49">
        <f t="shared" si="875"/>
        <v>0</v>
      </c>
      <c r="AR87" s="49">
        <f t="shared" si="876"/>
        <v>0</v>
      </c>
      <c r="AS87" s="49">
        <f t="shared" si="877"/>
        <v>0</v>
      </c>
      <c r="AT87" s="49">
        <f t="shared" si="878"/>
        <v>0</v>
      </c>
      <c r="AU87" s="49">
        <f t="shared" si="879"/>
        <v>0</v>
      </c>
      <c r="AV87" s="49">
        <f t="shared" si="880"/>
        <v>0</v>
      </c>
      <c r="AW87" s="49">
        <f t="shared" si="881"/>
        <v>0</v>
      </c>
      <c r="AX87" s="49">
        <f t="shared" si="882"/>
        <v>0</v>
      </c>
      <c r="AY87" s="49">
        <f t="shared" si="883"/>
        <v>0</v>
      </c>
      <c r="AZ87" s="49">
        <f t="shared" si="884"/>
        <v>0</v>
      </c>
      <c r="BA87" s="49">
        <f t="shared" si="885"/>
        <v>0</v>
      </c>
      <c r="BB87" s="49">
        <f t="shared" si="886"/>
        <v>0</v>
      </c>
      <c r="BC87" s="49">
        <f t="shared" si="887"/>
        <v>0</v>
      </c>
      <c r="BD87" s="49">
        <f t="shared" si="888"/>
        <v>0</v>
      </c>
      <c r="BE87" s="49">
        <f t="shared" si="889"/>
        <v>0</v>
      </c>
      <c r="BF87" s="49">
        <f t="shared" si="890"/>
        <v>0</v>
      </c>
      <c r="BG87" s="49">
        <f t="shared" si="891"/>
        <v>0</v>
      </c>
      <c r="BH87" s="49">
        <f t="shared" si="892"/>
        <v>0</v>
      </c>
      <c r="BI87" s="49">
        <f t="shared" si="893"/>
        <v>0</v>
      </c>
      <c r="BJ87" s="49">
        <f t="shared" si="894"/>
        <v>0</v>
      </c>
      <c r="BK87" s="49">
        <f t="shared" si="895"/>
        <v>0</v>
      </c>
      <c r="BL87" s="49">
        <f t="shared" si="896"/>
        <v>0</v>
      </c>
      <c r="BM87" s="49">
        <f t="shared" si="897"/>
        <v>0</v>
      </c>
      <c r="BN87" s="49">
        <f t="shared" si="898"/>
        <v>0</v>
      </c>
      <c r="BO87" s="49">
        <f t="shared" si="899"/>
        <v>0</v>
      </c>
      <c r="BP87" s="14"/>
      <c r="BQ87" s="14"/>
      <c r="BR87" s="14" t="s">
        <v>208</v>
      </c>
      <c r="BS87" s="49">
        <f t="shared" si="900"/>
        <v>1</v>
      </c>
      <c r="BT87" s="49">
        <f t="shared" si="901"/>
        <v>2</v>
      </c>
      <c r="BU87" s="49">
        <f t="shared" si="902"/>
        <v>0</v>
      </c>
      <c r="BV87" s="49">
        <f t="shared" si="903"/>
        <v>1</v>
      </c>
      <c r="BW87" s="49">
        <f t="shared" si="904"/>
        <v>0</v>
      </c>
      <c r="BX87" s="49">
        <f t="shared" si="905"/>
        <v>1</v>
      </c>
      <c r="BY87" s="49">
        <f t="shared" si="906"/>
        <v>5</v>
      </c>
      <c r="BZ87" s="49" t="s">
        <v>159</v>
      </c>
      <c r="CA87" s="99">
        <f>RANK(BY87,BY85:BY88)</f>
        <v>1</v>
      </c>
      <c r="CB87" s="49">
        <f>SUMPRODUCT((BY85:BY88=BY87)*(BX85:BX88&gt;BX87))</f>
        <v>0</v>
      </c>
      <c r="CC87" s="14"/>
      <c r="CD87" s="14" t="str">
        <f t="shared" si="907"/>
        <v>Österrike</v>
      </c>
      <c r="CE87" s="49">
        <f t="shared" si="908"/>
        <v>0</v>
      </c>
      <c r="CF87" s="49">
        <f t="shared" si="909"/>
        <v>1</v>
      </c>
      <c r="CG87" s="49">
        <f t="shared" si="910"/>
        <v>0</v>
      </c>
      <c r="CH87" s="49">
        <f t="shared" si="911"/>
        <v>1</v>
      </c>
      <c r="CI87" s="49" t="str">
        <f t="shared" si="912"/>
        <v>J</v>
      </c>
      <c r="CJ87" s="49">
        <f>IF(CD87&gt;0,RANK(CH87,CH85:CH88),)</f>
        <v>1</v>
      </c>
      <c r="CK87" s="49">
        <f>IF(AND(CD87&gt;0,COUNTIF(CJ85:CJ88,CJ87)&gt;1),SUMIFS($AG$4:$AG$108,$AD$4:$AD$108,$BR87,$K$4:$K$108,1)+SUMIFS($AI$4:$AI$108,$AF$4:$AF$108,$BR87,$K$4:$K$108,1)-SUMIFS($AI$4:$AI$108,$AD$4:$AD$108,$BR87,$K$4:$K$108,1)-SUMIFS($AG$4:$AG$108,$AF$4:$AF$108,$BR87,$K$4:$K$108,1),)</f>
        <v>0</v>
      </c>
      <c r="CL87" s="49">
        <f>IF(AND(CD87&gt;0,COUNTIF(CJ85:CJ88,CJ87)&gt;1),CJ87+RANK(CK87,CK85:CK88)-1,CJ87)</f>
        <v>1</v>
      </c>
      <c r="CM87" s="49">
        <f>IF(AND(CD87&gt;0,COUNTIF(CL85:CL88,CL87)&gt;1),SUMIFS($AG$4:$AG$108,$AD$4:$AD$108,$BR87,$K$4:$K$108,1)+SUMIFS($AI$4:$AI$108,$AF$4:$AF$108,$BR87,$K$4:$K$108,1),)</f>
        <v>0</v>
      </c>
      <c r="CN87" s="49">
        <f>IF(AND(CD87&gt;0,COUNTIF(CL85:CL88,CL87)&gt;1),CL87+RANK(CM87,CM85:CM88)-1,CL87)</f>
        <v>1</v>
      </c>
      <c r="CO87" s="49">
        <f t="shared" si="913"/>
        <v>1</v>
      </c>
      <c r="CP87" s="49">
        <f>IF(OR(CO87="",COUNTIF(CO85:CO88,CO87)=1),"",$BX87)</f>
        <v>1</v>
      </c>
      <c r="CQ87" s="49">
        <f>IF(CO87="","",IF(COUNTIF(CO85:CO88,CO87)=1,CO87,CO87+RANK(CP87,CP85:CP88,0)-1))</f>
        <v>1</v>
      </c>
      <c r="CR87" s="49">
        <f>IF(OR(CQ87="",COUNTIF(CQ85:CQ88,CQ87)=1),"",$BV87)</f>
        <v>1</v>
      </c>
      <c r="CS87" s="49">
        <f>IF(CO87="","",IF(COUNTIF(CQ85:CQ88,CQ87)=1,CQ87,CQ87+RANK(CR87,CR85:CR88,0)-1))</f>
        <v>1</v>
      </c>
      <c r="CT87" s="49">
        <f>IF(OR(CS87="",COUNTIF(CS85:CS88,CS87)=1),"",$BS87)</f>
        <v>1</v>
      </c>
      <c r="CU87" s="49">
        <f>IF(CO87="","",IF(COUNTIF(CS85:CS88,CS87)=1,CS87,CS87+RANK(CT87,CT85:CT88,0)-1))</f>
        <v>1</v>
      </c>
      <c r="CV87" s="49">
        <f>IF(CD87&gt;0,BK83+RANK(CU87,CU85:CU88,1),)</f>
        <v>1</v>
      </c>
      <c r="CW87" s="14"/>
      <c r="CX87" s="14">
        <f t="shared" si="914"/>
        <v>0</v>
      </c>
      <c r="CY87" s="49">
        <f t="shared" si="915"/>
        <v>0</v>
      </c>
      <c r="CZ87" s="49">
        <f t="shared" si="916"/>
        <v>0</v>
      </c>
      <c r="DA87" s="49">
        <f t="shared" si="917"/>
        <v>0</v>
      </c>
      <c r="DB87" s="49">
        <f t="shared" si="918"/>
        <v>0</v>
      </c>
      <c r="DC87" s="49" t="str">
        <f t="shared" si="919"/>
        <v>J</v>
      </c>
      <c r="DD87" s="49">
        <f>IF(CX87&gt;0,RANK(DB87,DB85:DB88)+CE83,)</f>
        <v>0</v>
      </c>
      <c r="DE87" s="49">
        <f>IF(AND(CX87&gt;0,COUNTIF(DD85:DD88,DD87)&gt;1),SUMIFS($AG$4:$AG$108,$AD$4:$AD$108,$BR87,$K$4:$K$108,2)+SUMIFS($AI$4:$AI$108,$AF$4:$AF108,$BR87,$K$4:$K$108,2)-SUMIFS($AI$4:$AI$108,$AD$4:$AD$108,$BR87,$K$4:$K$108,2)-SUMIFS($AG$4:$AG$108,$AF$4:$AF$108,$BR87,$K$4:$K$108,2),)</f>
        <v>0</v>
      </c>
      <c r="DF87" s="49">
        <f>IF(AND(CX87&gt;0,COUNTIF(DD85:DD88,DD87)&gt;1),DD87+RANK(DE87,DE85:DE88)-1,DD87)</f>
        <v>0</v>
      </c>
      <c r="DG87" s="49">
        <f>IF(AND(CX87&gt;0,COUNTIF(DF85:DF88,DF87)&gt;1),SUMIFS($AG$4:$AG$108,$AD$4:$AD$108,$BR87,$K$4:$K$108,2)+SUMIFS($AI$4:$AI$108,$AF$4:$AF$108,$BR87,$K$4:$K$108,2),)</f>
        <v>0</v>
      </c>
      <c r="DH87" s="49">
        <f>IF(AND(CX87&gt;0,COUNTIF(DF85:DF88,DF87)&gt;1),DF87+RANK(DG87,DG85:DG88)-1,DF87)</f>
        <v>0</v>
      </c>
      <c r="DI87" s="49" t="str">
        <f t="shared" si="920"/>
        <v/>
      </c>
      <c r="DJ87" s="49" t="str">
        <f>IF(OR(DI87="",COUNTIF(DI85:DI88,DI87)=1),"",$BX87)</f>
        <v/>
      </c>
      <c r="DK87" s="49" t="str">
        <f>IF(DI87="","",IF(COUNTIF(DI85:DI88,DI87)=1,DI87,DI87+RANK(DJ87,DJ85:DJ88,0)-1))</f>
        <v/>
      </c>
      <c r="DL87" s="49" t="str">
        <f>IF(OR(DK87="",COUNTIF(DK85:DK88,DK87)=1),"",$BV87)</f>
        <v/>
      </c>
      <c r="DM87" s="49" t="str">
        <f>IF(DI87="","",IF(COUNTIF(DK85:DK88,DK87)=1,DK87,DK87+RANK(DL87,DL85:DL88,0)-1))</f>
        <v/>
      </c>
      <c r="DN87" s="49" t="str">
        <f>IF(OR(DM87="",COUNTIF(DM85:DM88,DM87)=1),"",$BS87)</f>
        <v/>
      </c>
      <c r="DO87" s="49" t="str">
        <f>IF(DI87="","",IF(COUNTIF(DM85:DM88,DM87)=1,DM87,DM87+RANK(DN87,DN85:DN88,0)-1))</f>
        <v/>
      </c>
      <c r="DP87" s="49">
        <f>IF(CX87&gt;0,CE83+RANK(DO87,DO85:DO88,1),)</f>
        <v>0</v>
      </c>
      <c r="DQ87" s="14"/>
      <c r="DR87" s="49">
        <f t="shared" si="921"/>
        <v>0</v>
      </c>
      <c r="DS87" s="49">
        <f t="shared" si="922"/>
        <v>0</v>
      </c>
      <c r="DT87" s="49">
        <f t="shared" si="923"/>
        <v>0</v>
      </c>
      <c r="DU87" s="49">
        <f t="shared" si="924"/>
        <v>0</v>
      </c>
      <c r="DV87" s="49">
        <f t="shared" si="925"/>
        <v>0</v>
      </c>
      <c r="DW87" s="49" t="str">
        <f t="shared" si="926"/>
        <v>J</v>
      </c>
      <c r="DX87" s="49">
        <f>IF(DR87&gt;0,RANK(DV87,DV85:DV88)+CE83+CY83,)</f>
        <v>0</v>
      </c>
      <c r="DY87" s="49">
        <f>IF(AND(DR87&gt;0,COUNTIF(DX85:DX88,DX87)&gt;1),SUMIFS($AG$4:$AG$108,$AD$4:$AD$108,$BR87,$K$4:$K$108,3)+SUMIFS($AI$4:$AI$108,$AF$4:$AF$108,$BR87,$K$4:$K$108,3)-SUMIFS($AI$4:$AI$108,$AD$4:$AD$108,$BR87,$K$4:$K$108,3)-SUMIFS($AG$4:$AG$108,$AF$4:$AF$108,$BR87,$K$4:$K$108,3),)</f>
        <v>0</v>
      </c>
      <c r="DZ87" s="49">
        <f>IF(AND(DR87&gt;0,COUNTIF(DX85:DX88,DX87)&gt;1),DX87+RANK(DY87,DY85:DY88)-1,DX87)</f>
        <v>0</v>
      </c>
      <c r="EA87" s="49">
        <f>IF(AND(DR87&gt;0,COUNTIF(DZ85:DZ88,DZ87)&gt;1),SUMIFS($AG$4:$AG$108,$AD$4:$AD$108,$BR87,$K$4:$K$108,3)+SUMIFS($AI$4:$AI$108,$AF$4:$AF$108,$BR87,$K$4:$K$108,3),)</f>
        <v>0</v>
      </c>
      <c r="EB87" s="49">
        <f>IF(AND(DR87&gt;0,COUNTIF(DZ85:DZ88,DZ87)&gt;1),DZ87+RANK(EA87,EA85:EA88)-1,DZ87)</f>
        <v>0</v>
      </c>
      <c r="EC87" s="49" t="str">
        <f t="shared" si="927"/>
        <v/>
      </c>
      <c r="ED87" s="49" t="str">
        <f>IF(OR(EC87="",COUNTIF(EC85:EC88,EC87)=1),"",$BX87)</f>
        <v/>
      </c>
      <c r="EE87" s="49" t="str">
        <f>IF(EC87="","",IF(COUNTIF(EC85:EC88,EC87)=1,EC87,EC87+RANK(ED87,ED85:ED88,0)-1))</f>
        <v/>
      </c>
      <c r="EF87" s="49" t="str">
        <f>IF(OR(EE87="",COUNTIF(EE85:EE88,EE87)=1),"",$BV87)</f>
        <v/>
      </c>
      <c r="EG87" s="49" t="str">
        <f>IF(EC87="","",IF(COUNTIF(EE85:EE88,EE87)=1,EE87,EE87+RANK(EF87,EF85:EF88,0)-1))</f>
        <v/>
      </c>
      <c r="EH87" s="49" t="str">
        <f>IF(OR(EG87="",COUNTIF(EG85:EG88,EG87)=1),"",$BS87)</f>
        <v/>
      </c>
      <c r="EI87" s="49" t="str">
        <f>IF(EC87="","",IF(COUNTIF(EG85:EG88,EG87)=1,EG87,EG87+RANK(EH87,EH85:EH88,0)-1))</f>
        <v/>
      </c>
      <c r="EJ87" s="49">
        <f>IF(DR87&gt;0,CE83+CY83+RANK(EI87,EI85:EI88,1),)</f>
        <v>0</v>
      </c>
      <c r="EK87" s="14"/>
      <c r="EL87" s="49">
        <f t="shared" si="928"/>
        <v>0</v>
      </c>
      <c r="EM87" s="49">
        <f t="shared" si="929"/>
        <v>0</v>
      </c>
      <c r="EN87" s="49">
        <f t="shared" si="930"/>
        <v>0</v>
      </c>
      <c r="EO87" s="49">
        <f t="shared" si="931"/>
        <v>0</v>
      </c>
      <c r="EP87" s="49">
        <f t="shared" si="932"/>
        <v>0</v>
      </c>
      <c r="EQ87" s="49" t="str">
        <f t="shared" si="933"/>
        <v>J</v>
      </c>
      <c r="ER87" s="49">
        <f>IF(EL87&gt;0,RANK(EP87,EP85:EP88)+CE83+CY83+DS83,)</f>
        <v>0</v>
      </c>
      <c r="ES87" s="49">
        <f>IF(AND(EL87&gt;0,COUNTIF(ER85:ER88,ER87)&gt;1),SUMIFS($AG$4:$AG$108,$AD$4:$AD$108,$BR87,$K$4:$K$108,4)+SUMIFS($AI$4:$AI$108,$AF$4:$AF$108,$BR87,$K$4:$K$108,4)-SUMIFS($AI$4:$AI$108,$AD$4:$AD$108,$BR87,$K$4:$K$108,4)-SUMIFS($AG$4:$AG$108,$AF$4:$AF$108,$BR87,$K$4:$K$108,4),)</f>
        <v>0</v>
      </c>
      <c r="ET87" s="49">
        <f>IF(AND(EL87&gt;0,COUNTIF(ER85:ER88,ER87)&gt;1),ER87+RANK(ES87,ES85:ES88)-1,ER87)</f>
        <v>0</v>
      </c>
      <c r="EU87" s="49">
        <f t="shared" si="934"/>
        <v>0</v>
      </c>
      <c r="EV87" s="49">
        <f>IF(AND(EL87&gt;0,COUNTIF(ET85:ET88,ET87)&gt;1),ET87+RANK(EU87,EU85:EU88)-1,ET87)</f>
        <v>0</v>
      </c>
      <c r="EW87" s="49" t="str">
        <f t="shared" si="935"/>
        <v/>
      </c>
      <c r="EX87" s="49" t="str">
        <f>IF(OR(EW87="",COUNTIF(EW85:EW88,EW87)=1),"",$BX87)</f>
        <v/>
      </c>
      <c r="EY87" s="49" t="str">
        <f>IF(EW87="","",IF(COUNTIF(EW85:EW88,EW87)=1,EW87,EW87+RANK(EX87,EX85:EX88,0)-1))</f>
        <v/>
      </c>
      <c r="EZ87" s="49" t="str">
        <f>IF(OR(EY87="",COUNTIF(EY85:EY88,EY87)=1),"",$BV87)</f>
        <v/>
      </c>
      <c r="FA87" s="49" t="str">
        <f>IF(EW87="","",IF(COUNTIF(EY85:EY88,EY87)=1,EY87,EY87+RANK(EZ87,EZ85:EZ88,0)-1))</f>
        <v/>
      </c>
      <c r="FB87" s="49" t="str">
        <f>IF(OR(FA87="",COUNTIF(FA85:FA88,FA87)=1),"",$BS87)</f>
        <v/>
      </c>
      <c r="FC87" s="49" t="str">
        <f>IF(EW87="","",IF(COUNTIF(FA85:FA88,FA87)=1,FA87,FA87+RANK(FB87,FB85:FB88,0)-1))</f>
        <v/>
      </c>
      <c r="FD87" s="49">
        <f>IF(EL87&gt;0,CE83+CY83+DS83+RANK(FC87,FC85:FC88,1),)</f>
        <v>0</v>
      </c>
      <c r="FE87" s="14"/>
      <c r="FF87" s="49">
        <f>IFERROR(VLOOKUP(FH87,CD84:CV88,19,FALSE),IFERROR(VLOOKUP(FH87,CX84:DP88,19,FALSE),IFERROR(VLOOKUP(FH87,DR84:EJ88,19,FALSE),VLOOKUP(FH87,EL84:FD88,19,FALSE))))</f>
        <v>1</v>
      </c>
      <c r="FG87" s="49">
        <f>RANK(FF87,FF85:FF88,1)+COUNTIF(FF85:FF87,FF87)-1</f>
        <v>1</v>
      </c>
      <c r="FH87" s="14" t="str">
        <f t="shared" si="936"/>
        <v>Österrike</v>
      </c>
      <c r="FI87" s="42"/>
      <c r="FJ87" s="42"/>
      <c r="FK87" s="42"/>
      <c r="FL87" s="42"/>
      <c r="FM87" s="42"/>
      <c r="FN87" s="42"/>
      <c r="FO87" s="42"/>
      <c r="FP87" s="42"/>
      <c r="FQ87" s="42"/>
      <c r="FR87" s="42"/>
      <c r="FS87" s="42"/>
      <c r="FT87" s="42"/>
      <c r="FU87" s="42"/>
      <c r="FV87" s="42"/>
      <c r="FW87" s="42"/>
      <c r="FX87" s="44">
        <v>85</v>
      </c>
      <c r="FY87" s="44" t="str">
        <f t="shared" si="79"/>
        <v>IGBCJFLK</v>
      </c>
      <c r="FZ87" s="44" t="s">
        <v>150</v>
      </c>
      <c r="GA87" s="44" t="s">
        <v>149</v>
      </c>
      <c r="GB87" s="44" t="s">
        <v>146</v>
      </c>
      <c r="GC87" s="44" t="s">
        <v>163</v>
      </c>
      <c r="GD87" s="44" t="s">
        <v>159</v>
      </c>
      <c r="GE87" s="44" t="s">
        <v>109</v>
      </c>
      <c r="GF87" s="44" t="s">
        <v>152</v>
      </c>
      <c r="GG87" s="44" t="s">
        <v>151</v>
      </c>
      <c r="GH87" s="100" t="str">
        <f t="shared" ref="GH87:GO87" si="941">VLOOKUP(FZ87,$FK$3:$FL$15,2,FALSE)</f>
        <v>Senegal</v>
      </c>
      <c r="GI87" s="100" t="str">
        <f t="shared" si="941"/>
        <v>Iran</v>
      </c>
      <c r="GJ87" s="100" t="str">
        <f t="shared" si="941"/>
        <v>Bosnien-Herzigovina</v>
      </c>
      <c r="GK87" s="100" t="str">
        <f t="shared" si="941"/>
        <v>Marocko</v>
      </c>
      <c r="GL87" s="100" t="str">
        <f t="shared" si="941"/>
        <v>Argentina</v>
      </c>
      <c r="GM87" s="100" t="str">
        <f t="shared" si="941"/>
        <v>Sverige</v>
      </c>
      <c r="GN87" s="100" t="str">
        <f t="shared" si="941"/>
        <v>England</v>
      </c>
      <c r="GO87" s="100" t="str">
        <f t="shared" si="941"/>
        <v>Portugal</v>
      </c>
      <c r="GP87" s="42" t="str">
        <f t="shared" si="81"/>
        <v/>
      </c>
      <c r="GQ87" s="42"/>
      <c r="GR87" s="42"/>
      <c r="GS87" s="42"/>
      <c r="GT87" s="42"/>
      <c r="GU87" s="42"/>
      <c r="GV87" s="127"/>
      <c r="GW87" s="42"/>
      <c r="GX87" s="44"/>
      <c r="GY87" s="42"/>
      <c r="GZ87" s="43"/>
      <c r="HA87" s="44"/>
      <c r="HB87" s="42"/>
      <c r="HC87" s="42"/>
      <c r="HD87" s="42"/>
      <c r="HE87" s="42"/>
    </row>
    <row r="88" spans="1:213" ht="14.25" customHeight="1" x14ac:dyDescent="0.35">
      <c r="A88" s="42"/>
      <c r="B88" s="85">
        <v>44</v>
      </c>
      <c r="C88" s="86">
        <v>46196</v>
      </c>
      <c r="D88" s="87" t="s">
        <v>209</v>
      </c>
      <c r="E88" s="88" t="s">
        <v>157</v>
      </c>
      <c r="F88" s="89" t="s">
        <v>207</v>
      </c>
      <c r="G88" s="90">
        <v>1</v>
      </c>
      <c r="H88" s="85" t="s">
        <v>157</v>
      </c>
      <c r="I88" s="90">
        <v>0</v>
      </c>
      <c r="J88" s="85">
        <f t="shared" si="856"/>
        <v>1</v>
      </c>
      <c r="K88" s="49" t="str">
        <f t="shared" si="857"/>
        <v>-</v>
      </c>
      <c r="L88" s="44">
        <v>4</v>
      </c>
      <c r="M88" s="113" t="str">
        <f>VLOOKUP(L88,FG85:FH88,2,FALSE)</f>
        <v>Algeriet</v>
      </c>
      <c r="N88" s="114">
        <f t="shared" si="858"/>
        <v>0</v>
      </c>
      <c r="O88" s="114">
        <f t="shared" si="859"/>
        <v>2</v>
      </c>
      <c r="P88" s="114">
        <f t="shared" si="860"/>
        <v>1</v>
      </c>
      <c r="Q88" s="114">
        <f t="shared" si="861"/>
        <v>0</v>
      </c>
      <c r="R88" s="114">
        <f t="shared" si="862"/>
        <v>1</v>
      </c>
      <c r="S88" s="114">
        <f t="shared" si="863"/>
        <v>-1</v>
      </c>
      <c r="T88" s="106">
        <f t="shared" si="864"/>
        <v>2</v>
      </c>
      <c r="U88" s="42"/>
      <c r="V88" s="43"/>
      <c r="W88" s="44"/>
      <c r="X88" s="44"/>
      <c r="Y88" s="44"/>
      <c r="Z88" s="47"/>
      <c r="AA88" s="48"/>
      <c r="AB88" s="42"/>
      <c r="AC88" s="98">
        <f t="shared" ref="AC88:AF88" si="942">C88</f>
        <v>46196</v>
      </c>
      <c r="AD88" s="98" t="str">
        <f t="shared" si="942"/>
        <v>Jordanien</v>
      </c>
      <c r="AE88" s="98" t="str">
        <f t="shared" si="942"/>
        <v>-</v>
      </c>
      <c r="AF88" s="98" t="str">
        <f t="shared" si="942"/>
        <v>Algeriet</v>
      </c>
      <c r="AG88" s="90">
        <f t="shared" si="866"/>
        <v>1</v>
      </c>
      <c r="AH88" s="85" t="str">
        <f t="shared" si="867"/>
        <v>-</v>
      </c>
      <c r="AI88" s="90">
        <f t="shared" si="868"/>
        <v>0</v>
      </c>
      <c r="AJ88" s="85">
        <f t="shared" si="869"/>
        <v>1</v>
      </c>
      <c r="AK88" s="91"/>
      <c r="AL88" s="49">
        <f t="shared" si="870"/>
        <v>1</v>
      </c>
      <c r="AM88" s="49">
        <f t="shared" si="871"/>
        <v>0</v>
      </c>
      <c r="AN88" s="49">
        <f t="shared" si="872"/>
        <v>0</v>
      </c>
      <c r="AO88" s="49">
        <f t="shared" si="873"/>
        <v>0</v>
      </c>
      <c r="AP88" s="49">
        <f t="shared" si="874"/>
        <v>0</v>
      </c>
      <c r="AQ88" s="49">
        <f t="shared" si="875"/>
        <v>1</v>
      </c>
      <c r="AR88" s="49">
        <f t="shared" si="876"/>
        <v>0</v>
      </c>
      <c r="AS88" s="49">
        <f t="shared" si="877"/>
        <v>0</v>
      </c>
      <c r="AT88" s="49">
        <f t="shared" si="878"/>
        <v>0</v>
      </c>
      <c r="AU88" s="49">
        <f t="shared" si="879"/>
        <v>0</v>
      </c>
      <c r="AV88" s="49">
        <f t="shared" si="880"/>
        <v>0</v>
      </c>
      <c r="AW88" s="49">
        <f t="shared" si="881"/>
        <v>0</v>
      </c>
      <c r="AX88" s="49">
        <f t="shared" si="882"/>
        <v>0</v>
      </c>
      <c r="AY88" s="49">
        <f t="shared" si="883"/>
        <v>0</v>
      </c>
      <c r="AZ88" s="49">
        <f t="shared" si="884"/>
        <v>0</v>
      </c>
      <c r="BA88" s="49">
        <f t="shared" si="885"/>
        <v>0</v>
      </c>
      <c r="BB88" s="49">
        <f t="shared" si="886"/>
        <v>0</v>
      </c>
      <c r="BC88" s="49">
        <f t="shared" si="887"/>
        <v>0</v>
      </c>
      <c r="BD88" s="49">
        <f t="shared" si="888"/>
        <v>0</v>
      </c>
      <c r="BE88" s="49">
        <f t="shared" si="889"/>
        <v>0</v>
      </c>
      <c r="BF88" s="49">
        <f t="shared" si="890"/>
        <v>0</v>
      </c>
      <c r="BG88" s="49">
        <f t="shared" si="891"/>
        <v>0</v>
      </c>
      <c r="BH88" s="49">
        <f t="shared" si="892"/>
        <v>0</v>
      </c>
      <c r="BI88" s="49">
        <f t="shared" si="893"/>
        <v>0</v>
      </c>
      <c r="BJ88" s="49">
        <f t="shared" si="894"/>
        <v>0</v>
      </c>
      <c r="BK88" s="49">
        <f t="shared" si="895"/>
        <v>0</v>
      </c>
      <c r="BL88" s="49">
        <f t="shared" si="896"/>
        <v>0</v>
      </c>
      <c r="BM88" s="49">
        <f t="shared" si="897"/>
        <v>0</v>
      </c>
      <c r="BN88" s="49">
        <f t="shared" si="898"/>
        <v>0</v>
      </c>
      <c r="BO88" s="49">
        <f t="shared" si="899"/>
        <v>0</v>
      </c>
      <c r="BP88" s="14"/>
      <c r="BQ88" s="14"/>
      <c r="BR88" s="115" t="s">
        <v>209</v>
      </c>
      <c r="BS88" s="49">
        <f t="shared" si="900"/>
        <v>1</v>
      </c>
      <c r="BT88" s="49">
        <f t="shared" si="901"/>
        <v>2</v>
      </c>
      <c r="BU88" s="49">
        <f t="shared" si="902"/>
        <v>0</v>
      </c>
      <c r="BV88" s="49">
        <f t="shared" si="903"/>
        <v>1</v>
      </c>
      <c r="BW88" s="49">
        <f t="shared" si="904"/>
        <v>0</v>
      </c>
      <c r="BX88" s="49">
        <f t="shared" si="905"/>
        <v>1</v>
      </c>
      <c r="BY88" s="49">
        <f t="shared" si="906"/>
        <v>5</v>
      </c>
      <c r="BZ88" s="116" t="s">
        <v>159</v>
      </c>
      <c r="CA88" s="99">
        <f>RANK(BY88,BY85:BY88)</f>
        <v>1</v>
      </c>
      <c r="CB88" s="49">
        <f>SUMPRODUCT((BY85:BY88=BY88)*(BX85:BX88&gt;BX88))</f>
        <v>0</v>
      </c>
      <c r="CC88" s="14"/>
      <c r="CD88" s="115" t="str">
        <f t="shared" si="907"/>
        <v>Jordanien</v>
      </c>
      <c r="CE88" s="49">
        <f t="shared" si="908"/>
        <v>0</v>
      </c>
      <c r="CF88" s="49">
        <f t="shared" si="909"/>
        <v>1</v>
      </c>
      <c r="CG88" s="49">
        <f t="shared" si="910"/>
        <v>0</v>
      </c>
      <c r="CH88" s="49">
        <f t="shared" si="911"/>
        <v>1</v>
      </c>
      <c r="CI88" s="49" t="str">
        <f t="shared" si="912"/>
        <v>J</v>
      </c>
      <c r="CJ88" s="49">
        <f>IF(CD88&gt;0,RANK(CH88,CH85:CH88),)</f>
        <v>1</v>
      </c>
      <c r="CK88" s="49">
        <f>IF(AND(CD88&gt;0,COUNTIF(CJ85:CJ88,CJ88)&gt;1),SUMIFS($AG$4:$AG$108,$AD$4:$AD$108,$BR88,$K$4:$K$108,1)+SUMIFS($AI$4:$AI$108,$AF$4:$AF$108,$BR88,$K$4:$K$108,1)-SUMIFS($AI$4:$AI$108,$AD$4:$AD$108,$BR88,$K$4:$K$108,1)-SUMIFS($AG$4:$AG$108,$AF$4:$AF$108,$BR88,$K$4:$K$108,1),)</f>
        <v>0</v>
      </c>
      <c r="CL88" s="49">
        <f>IF(AND(CD88&gt;0,COUNTIF(CJ85:CJ88,CJ88)&gt;1),CJ88+RANK(CK88,CK85:CK88)-1,CJ88)</f>
        <v>1</v>
      </c>
      <c r="CM88" s="49">
        <f>IF(AND(CD88&gt;0,COUNTIF(CL85:CL88,CL88)&gt;1),SUMIFS($AG$4:$AG$108,$AD$4:$AD$108,$BR88,$K$4:$K$108,1)+SUMIFS($AI$4:$AI$108,$AF$4:$AF$108,$BR88,$K$4:$K$108,1),)</f>
        <v>0</v>
      </c>
      <c r="CN88" s="49">
        <f>IF(AND(CD88&gt;0,COUNTIF(CL85:CL88,CL88)&gt;1),CL88+RANK(CM88,CM85:CM88)-1,CL88)</f>
        <v>1</v>
      </c>
      <c r="CO88" s="49">
        <f t="shared" si="913"/>
        <v>1</v>
      </c>
      <c r="CP88" s="49">
        <f>IF(OR(CO88="",COUNTIF(CO85:CO88,CO88)=1),"",$BX88)</f>
        <v>1</v>
      </c>
      <c r="CQ88" s="49">
        <f>IF(CO88="","",IF(COUNTIF(CO85:CO88,CO88)=1,CO88,CO88+RANK(CP88,CP85:CP88,0)-1))</f>
        <v>1</v>
      </c>
      <c r="CR88" s="49">
        <f>IF(OR(CQ88="",COUNTIF(CQ85:CQ88,CQ88)=1),"",$BV88)</f>
        <v>1</v>
      </c>
      <c r="CS88" s="49">
        <f>IF(CO88="","",IF(COUNTIF(CQ85:CQ88,CQ88)=1,CQ88,CQ88+RANK(CR88,CR85:CR88,0)-1))</f>
        <v>1</v>
      </c>
      <c r="CT88" s="49">
        <f>IF(OR(CS88="",COUNTIF(CS85:CS88,CS88)=1),"",$BS88)</f>
        <v>1</v>
      </c>
      <c r="CU88" s="49">
        <f>IF(CO88="","",IF(COUNTIF(CS85:CS88,CS88)=1,CS88,CS88+RANK(CT88,CT85:CT88,0)-1))</f>
        <v>1</v>
      </c>
      <c r="CV88" s="49">
        <f>IF(CD88&gt;0,BK83+RANK(CU88,CU85:CU88,1),)</f>
        <v>1</v>
      </c>
      <c r="CW88" s="14"/>
      <c r="CX88" s="115">
        <f t="shared" si="914"/>
        <v>0</v>
      </c>
      <c r="CY88" s="49">
        <f t="shared" si="915"/>
        <v>0</v>
      </c>
      <c r="CZ88" s="49">
        <f t="shared" si="916"/>
        <v>0</v>
      </c>
      <c r="DA88" s="49">
        <f t="shared" si="917"/>
        <v>0</v>
      </c>
      <c r="DB88" s="49">
        <f t="shared" si="918"/>
        <v>0</v>
      </c>
      <c r="DC88" s="49" t="str">
        <f t="shared" si="919"/>
        <v>J</v>
      </c>
      <c r="DD88" s="49">
        <f>IF(CX88&gt;0,RANK(DB88,DB85:DB88)+CE83,)</f>
        <v>0</v>
      </c>
      <c r="DE88" s="49">
        <f>IF(AND(CX88&gt;0,COUNTIF(DD85:DD88,DD88)&gt;1),SUMIFS($AG$4:$AG$108,$AD$4:$AD$108,$BR88,$K$4:$K$108,2)+SUMIFS($AI$4:$AI$108,$AF$4:$AF108,$BR88,$K$4:$K$108,2)-SUMIFS($AI$4:$AI$108,$AD$4:$AD$108,$BR88,$K$4:$K$108,2)-SUMIFS($AG$4:$AG$108,$AF$4:$AF$108,$BR88,$K$4:$K$108,2),)</f>
        <v>0</v>
      </c>
      <c r="DF88" s="49">
        <f>IF(AND(CX88&gt;0,COUNTIF(DD85:DD88,DD88)&gt;1),DD88+RANK(DE88,DE85:DE88)-1,DD88)</f>
        <v>0</v>
      </c>
      <c r="DG88" s="49">
        <f>IF(AND(CX88&gt;0,COUNTIF(DF85:DF88,DF88)&gt;1),SUMIFS($AG$4:$AG$108,$AD$4:$AD$108,$BR88,$K$4:$K$108,2)+SUMIFS($AI$4:$AI$108,$AF$4:$AF$108,$BR88,$K$4:$K$108,2),)</f>
        <v>0</v>
      </c>
      <c r="DH88" s="49">
        <f>IF(AND(CX88&gt;0,COUNTIF(DF85:DF88,DF88)&gt;1),DF88+RANK(DG88,DG85:DG88)-1,DF88)</f>
        <v>0</v>
      </c>
      <c r="DI88" s="49" t="str">
        <f t="shared" si="920"/>
        <v/>
      </c>
      <c r="DJ88" s="49" t="str">
        <f>IF(OR(DI88="",COUNTIF(DI85:DI88,DI88)=1),"",$BX88)</f>
        <v/>
      </c>
      <c r="DK88" s="49" t="str">
        <f>IF(DI88="","",IF(COUNTIF(DI85:DI88,DI88)=1,DI88,DI88+RANK(DJ88,DJ85:DJ88,0)-1))</f>
        <v/>
      </c>
      <c r="DL88" s="49" t="str">
        <f>IF(OR(DK88="",COUNTIF(DK85:DK88,DK88)=1),"",$BV88)</f>
        <v/>
      </c>
      <c r="DM88" s="49" t="str">
        <f>IF(DI88="","",IF(COUNTIF(DK85:DK88,DK88)=1,DK88,DK88+RANK(DL88,DL85:DL88,0)-1))</f>
        <v/>
      </c>
      <c r="DN88" s="49" t="str">
        <f>IF(OR(DM88="",COUNTIF(DM85:DM88,DM88)=1),"",$BS88)</f>
        <v/>
      </c>
      <c r="DO88" s="49" t="str">
        <f>IF(DI88="","",IF(COUNTIF(DM85:DM88,DM88)=1,DM88,DM88+RANK(DN88,DN85:DN88,0)-1))</f>
        <v/>
      </c>
      <c r="DP88" s="49">
        <f>IF(CX88&gt;0,CE83+RANK(DO88,DO85:DO88,1),)</f>
        <v>0</v>
      </c>
      <c r="DQ88" s="14"/>
      <c r="DR88" s="116">
        <f t="shared" si="921"/>
        <v>0</v>
      </c>
      <c r="DS88" s="49">
        <f t="shared" si="922"/>
        <v>0</v>
      </c>
      <c r="DT88" s="49">
        <f t="shared" si="923"/>
        <v>0</v>
      </c>
      <c r="DU88" s="49">
        <f t="shared" si="924"/>
        <v>0</v>
      </c>
      <c r="DV88" s="49">
        <f t="shared" si="925"/>
        <v>0</v>
      </c>
      <c r="DW88" s="49" t="str">
        <f t="shared" si="926"/>
        <v>J</v>
      </c>
      <c r="DX88" s="49">
        <f>IF(DR88&gt;0,RANK(DV88,DV85:DV88)+CE83+CY83,)</f>
        <v>0</v>
      </c>
      <c r="DY88" s="49">
        <f>IF(AND(DR88&gt;0,COUNTIF(DX85:DX88,DX88)&gt;1),SUMIFS($AG$4:$AG$108,$AD$4:$AD$108,$BR88,$K$4:$K$108,3)+SUMIFS($AI$4:$AI$108,$AF$4:$AF$108,$BR88,$K$4:$K$108,3)-SUMIFS($AI$4:$AI$108,$AD$4:$AD$108,$BR88,$K$4:$K$108,3)-SUMIFS($AG$4:$AG$108,$AF$4:$AF$108,$BR88,$K$4:$K$108,3),)</f>
        <v>0</v>
      </c>
      <c r="DZ88" s="49">
        <f>IF(AND(DR88&gt;0,COUNTIF(DX85:DX88,DX88)&gt;1),DX88+RANK(DY88,DY85:DY88)-1,DX88)</f>
        <v>0</v>
      </c>
      <c r="EA88" s="49">
        <f>IF(AND(DR88&gt;0,COUNTIF(DZ85:DZ88,DZ88)&gt;1),SUMIFS($AG$4:$AG$108,$AD$4:$AD$108,$BR88,$K$4:$K$108,3)+SUMIFS($AI$4:$AI$108,$AF$4:$AF$108,$BR88,$K$4:$K$108,3),)</f>
        <v>0</v>
      </c>
      <c r="EB88" s="49">
        <f>IF(AND(DR88&gt;0,COUNTIF(DZ85:DZ88,DZ88)&gt;1),DZ88+RANK(EA88,EA85:EA88)-1,DZ88)</f>
        <v>0</v>
      </c>
      <c r="EC88" s="49" t="str">
        <f t="shared" si="927"/>
        <v/>
      </c>
      <c r="ED88" s="49" t="str">
        <f>IF(OR(EC88="",COUNTIF(EC85:EC88,EC88)=1),"",$BX88)</f>
        <v/>
      </c>
      <c r="EE88" s="49" t="str">
        <f>IF(EC88="","",IF(COUNTIF(EC85:EC88,EC88)=1,EC88,EC88+RANK(ED88,ED85:ED88,0)-1))</f>
        <v/>
      </c>
      <c r="EF88" s="49" t="str">
        <f>IF(OR(EE88="",COUNTIF(EE85:EE88,EE88)=1),"",$BV88)</f>
        <v/>
      </c>
      <c r="EG88" s="49" t="str">
        <f>IF(EC88="","",IF(COUNTIF(EE85:EE88,EE88)=1,EE88,EE88+RANK(EF88,EF85:EF88,0)-1))</f>
        <v/>
      </c>
      <c r="EH88" s="49" t="str">
        <f>IF(OR(EG88="",COUNTIF(EG85:EG88,EG88)=1),"",$BS88)</f>
        <v/>
      </c>
      <c r="EI88" s="49" t="str">
        <f>IF(EC88="","",IF(COUNTIF(EG85:EG88,EG88)=1,EG88,EG88+RANK(EH88,EH85:EH88,0)-1))</f>
        <v/>
      </c>
      <c r="EJ88" s="49">
        <f>IF(DR88&gt;0,CE83+CY83+RANK(EI88,EI85:EI88,1),)</f>
        <v>0</v>
      </c>
      <c r="EK88" s="14"/>
      <c r="EL88" s="49">
        <f t="shared" si="928"/>
        <v>0</v>
      </c>
      <c r="EM88" s="49">
        <f t="shared" si="929"/>
        <v>0</v>
      </c>
      <c r="EN88" s="49">
        <f t="shared" si="930"/>
        <v>0</v>
      </c>
      <c r="EO88" s="49">
        <f t="shared" si="931"/>
        <v>0</v>
      </c>
      <c r="EP88" s="49">
        <f t="shared" si="932"/>
        <v>0</v>
      </c>
      <c r="EQ88" s="49" t="str">
        <f t="shared" si="933"/>
        <v>J</v>
      </c>
      <c r="ER88" s="49">
        <f>IF(EL88&gt;0,RANK(EP88,EP85:EP88)+CE83+CY83+DS83,)</f>
        <v>0</v>
      </c>
      <c r="ES88" s="49">
        <f>IF(AND(EL88&gt;0,COUNTIF(ER85:ER88,ER88)&gt;1),SUMIFS($AG$4:$AG$108,$AD$4:$AD$108,$BR88,$K$4:$K$108,4)+SUMIFS($AI$4:$AI$108,$AF$4:$AF$108,$BR88,$K$4:$K$108,4)-SUMIFS($AI$4:$AI$108,$AD$4:$AD$108,$BR88,$K$4:$K$108,4)-SUMIFS($AG$4:$AG$108,$AF$4:$AF$108,$BR88,$K$4:$K$108,4),)</f>
        <v>0</v>
      </c>
      <c r="ET88" s="49">
        <f>IF(AND(EL88&gt;0,COUNTIF(ER85:ER88,ER88)&gt;1),ER88+RANK(ES88,ES85:ES88)-1,ER88)</f>
        <v>0</v>
      </c>
      <c r="EU88" s="49">
        <f t="shared" si="934"/>
        <v>0</v>
      </c>
      <c r="EV88" s="49">
        <f>IF(AND(EL88&gt;0,COUNTIF(ET85:ET88,ET88)&gt;1),ET88+RANK(EU88,EU85:EU88)-1,ET88)</f>
        <v>0</v>
      </c>
      <c r="EW88" s="49" t="str">
        <f t="shared" si="935"/>
        <v/>
      </c>
      <c r="EX88" s="49" t="str">
        <f>IF(OR(EW88="",COUNTIF(EW85:EW88,EW88)=1),"",$BX88)</f>
        <v/>
      </c>
      <c r="EY88" s="49" t="str">
        <f>IF(EW88="","",IF(COUNTIF(EW85:EW88,EW88)=1,EW88,EW88+RANK(EX88,EX85:EX88,0)-1))</f>
        <v/>
      </c>
      <c r="EZ88" s="49" t="str">
        <f>IF(OR(EY88="",COUNTIF(EY85:EY88,EY88)=1),"",$BV88)</f>
        <v/>
      </c>
      <c r="FA88" s="49" t="str">
        <f>IF(EW88="","",IF(COUNTIF(EY85:EY88,EY88)=1,EY88,EY88+RANK(EZ88,EZ85:EZ88,0)-1))</f>
        <v/>
      </c>
      <c r="FB88" s="49" t="str">
        <f>IF(OR(FA88="",COUNTIF(FA85:FA88,FA88)=1),"",$BS88)</f>
        <v/>
      </c>
      <c r="FC88" s="49" t="str">
        <f>IF(EW88="","",IF(COUNTIF(FA85:FA88,FA88)=1,FA88,FA88+RANK(FB88,FB85:FB88,0)-1))</f>
        <v/>
      </c>
      <c r="FD88" s="49">
        <f>IF(EL88&gt;0,CE83+CY83+DS83+RANK(FC88,FC85:FC88,1),)</f>
        <v>0</v>
      </c>
      <c r="FE88" s="14"/>
      <c r="FF88" s="49">
        <f>IFERROR(VLOOKUP(FH88,CD84:CV88,19,FALSE),IFERROR(VLOOKUP(FH88,CX84:DP88,19,FALSE),IFERROR(VLOOKUP(FH88,DR84:EJ88,19,FALSE),VLOOKUP(FH88,EL84:FD88,19,FALSE))))</f>
        <v>1</v>
      </c>
      <c r="FG88" s="49">
        <f>RANK(FF88,FF85:FF88,1)+COUNTIF(FF85:FF88,FF88)-1</f>
        <v>2</v>
      </c>
      <c r="FH88" s="14" t="str">
        <f t="shared" si="936"/>
        <v>Jordanien</v>
      </c>
      <c r="FI88" s="42"/>
      <c r="FJ88" s="42"/>
      <c r="FK88" s="42"/>
      <c r="FL88" s="42"/>
      <c r="FM88" s="42"/>
      <c r="FN88" s="42"/>
      <c r="FO88" s="42"/>
      <c r="FP88" s="42"/>
      <c r="FQ88" s="42"/>
      <c r="FR88" s="42"/>
      <c r="FS88" s="42"/>
      <c r="FT88" s="42"/>
      <c r="FU88" s="42"/>
      <c r="FV88" s="42"/>
      <c r="FW88" s="42"/>
      <c r="FX88" s="44">
        <v>86</v>
      </c>
      <c r="FY88" s="44" t="str">
        <f t="shared" si="79"/>
        <v>HGBCJFLK</v>
      </c>
      <c r="FZ88" s="44" t="s">
        <v>160</v>
      </c>
      <c r="GA88" s="44" t="s">
        <v>149</v>
      </c>
      <c r="GB88" s="44" t="s">
        <v>146</v>
      </c>
      <c r="GC88" s="44" t="s">
        <v>163</v>
      </c>
      <c r="GD88" s="44" t="s">
        <v>159</v>
      </c>
      <c r="GE88" s="44" t="s">
        <v>109</v>
      </c>
      <c r="GF88" s="44" t="s">
        <v>152</v>
      </c>
      <c r="GG88" s="44" t="s">
        <v>151</v>
      </c>
      <c r="GH88" s="100" t="str">
        <f t="shared" ref="GH88:GO88" si="943">VLOOKUP(FZ88,$FK$3:$FL$15,2,FALSE)</f>
        <v>Uruguay</v>
      </c>
      <c r="GI88" s="100" t="str">
        <f t="shared" si="943"/>
        <v>Iran</v>
      </c>
      <c r="GJ88" s="100" t="str">
        <f t="shared" si="943"/>
        <v>Bosnien-Herzigovina</v>
      </c>
      <c r="GK88" s="100" t="str">
        <f t="shared" si="943"/>
        <v>Marocko</v>
      </c>
      <c r="GL88" s="100" t="str">
        <f t="shared" si="943"/>
        <v>Argentina</v>
      </c>
      <c r="GM88" s="100" t="str">
        <f t="shared" si="943"/>
        <v>Sverige</v>
      </c>
      <c r="GN88" s="100" t="str">
        <f t="shared" si="943"/>
        <v>England</v>
      </c>
      <c r="GO88" s="100" t="str">
        <f t="shared" si="943"/>
        <v>Portugal</v>
      </c>
      <c r="GP88" s="42" t="str">
        <f t="shared" si="81"/>
        <v/>
      </c>
      <c r="GQ88" s="42"/>
      <c r="GR88" s="42"/>
      <c r="GS88" s="42"/>
      <c r="GT88" s="42"/>
      <c r="GU88" s="42"/>
      <c r="GV88" s="127"/>
      <c r="GW88" s="42"/>
      <c r="GX88" s="44"/>
      <c r="GY88" s="42"/>
      <c r="GZ88" s="43"/>
      <c r="HA88" s="44"/>
      <c r="HB88" s="42"/>
      <c r="HC88" s="42"/>
      <c r="HD88" s="42"/>
      <c r="HE88" s="42"/>
    </row>
    <row r="89" spans="1:213" ht="14.25" customHeight="1" x14ac:dyDescent="0.35">
      <c r="A89" s="42"/>
      <c r="B89" s="85">
        <v>69</v>
      </c>
      <c r="C89" s="86">
        <v>46201</v>
      </c>
      <c r="D89" s="87" t="s">
        <v>207</v>
      </c>
      <c r="E89" s="88" t="s">
        <v>157</v>
      </c>
      <c r="F89" s="89" t="s">
        <v>208</v>
      </c>
      <c r="G89" s="90">
        <v>0</v>
      </c>
      <c r="H89" s="85" t="s">
        <v>157</v>
      </c>
      <c r="I89" s="90">
        <v>0</v>
      </c>
      <c r="J89" s="85" t="str">
        <f t="shared" si="856"/>
        <v>X</v>
      </c>
      <c r="K89" s="49" t="str">
        <f t="shared" si="857"/>
        <v>-</v>
      </c>
      <c r="L89" s="44"/>
      <c r="M89" s="102" t="str">
        <f>IF(COUNTBLANK(G85:G90)+COUNTBLANK(I85:I90)=0,"Resultat OK","Fyll i resultat")</f>
        <v>Resultat OK</v>
      </c>
      <c r="N89" s="102"/>
      <c r="O89" s="102"/>
      <c r="P89" s="102"/>
      <c r="Q89" s="102"/>
      <c r="R89" s="102"/>
      <c r="S89" s="102"/>
      <c r="T89" s="43"/>
      <c r="U89" s="42"/>
      <c r="V89" s="43"/>
      <c r="W89" s="44"/>
      <c r="X89" s="44"/>
      <c r="Y89" s="44"/>
      <c r="Z89" s="47"/>
      <c r="AA89" s="48"/>
      <c r="AB89" s="42"/>
      <c r="AC89" s="98">
        <f t="shared" ref="AC89:AF89" si="944">C89</f>
        <v>46201</v>
      </c>
      <c r="AD89" s="98" t="str">
        <f t="shared" si="944"/>
        <v>Algeriet</v>
      </c>
      <c r="AE89" s="98" t="str">
        <f t="shared" si="944"/>
        <v>-</v>
      </c>
      <c r="AF89" s="98" t="str">
        <f t="shared" si="944"/>
        <v>Österrike</v>
      </c>
      <c r="AG89" s="90">
        <f t="shared" si="866"/>
        <v>0</v>
      </c>
      <c r="AH89" s="85" t="str">
        <f t="shared" si="867"/>
        <v>-</v>
      </c>
      <c r="AI89" s="90">
        <f t="shared" si="868"/>
        <v>0</v>
      </c>
      <c r="AJ89" s="85" t="str">
        <f t="shared" si="869"/>
        <v>X</v>
      </c>
      <c r="AK89" s="91"/>
      <c r="AL89" s="49">
        <f t="shared" si="870"/>
        <v>0</v>
      </c>
      <c r="AM89" s="49">
        <f t="shared" si="871"/>
        <v>0</v>
      </c>
      <c r="AN89" s="49">
        <f t="shared" si="872"/>
        <v>1</v>
      </c>
      <c r="AO89" s="49">
        <f t="shared" si="873"/>
        <v>1</v>
      </c>
      <c r="AP89" s="49">
        <f t="shared" si="874"/>
        <v>0</v>
      </c>
      <c r="AQ89" s="49">
        <f t="shared" si="875"/>
        <v>0</v>
      </c>
      <c r="AR89" s="49">
        <f t="shared" si="876"/>
        <v>0</v>
      </c>
      <c r="AS89" s="49">
        <f t="shared" si="877"/>
        <v>0</v>
      </c>
      <c r="AT89" s="49">
        <f t="shared" si="878"/>
        <v>0</v>
      </c>
      <c r="AU89" s="49">
        <f t="shared" si="879"/>
        <v>0</v>
      </c>
      <c r="AV89" s="49">
        <f t="shared" si="880"/>
        <v>0</v>
      </c>
      <c r="AW89" s="49">
        <f t="shared" si="881"/>
        <v>0</v>
      </c>
      <c r="AX89" s="49">
        <f t="shared" si="882"/>
        <v>0</v>
      </c>
      <c r="AY89" s="49">
        <f t="shared" si="883"/>
        <v>0</v>
      </c>
      <c r="AZ89" s="49">
        <f t="shared" si="884"/>
        <v>0</v>
      </c>
      <c r="BA89" s="49">
        <f t="shared" si="885"/>
        <v>0</v>
      </c>
      <c r="BB89" s="49">
        <f t="shared" si="886"/>
        <v>0</v>
      </c>
      <c r="BC89" s="49">
        <f t="shared" si="887"/>
        <v>0</v>
      </c>
      <c r="BD89" s="49">
        <f t="shared" si="888"/>
        <v>0</v>
      </c>
      <c r="BE89" s="49">
        <f t="shared" si="889"/>
        <v>0</v>
      </c>
      <c r="BF89" s="49">
        <f t="shared" si="890"/>
        <v>0</v>
      </c>
      <c r="BG89" s="49">
        <f t="shared" si="891"/>
        <v>0</v>
      </c>
      <c r="BH89" s="49">
        <f t="shared" si="892"/>
        <v>0</v>
      </c>
      <c r="BI89" s="49">
        <f t="shared" si="893"/>
        <v>0</v>
      </c>
      <c r="BJ89" s="49">
        <f t="shared" si="894"/>
        <v>0</v>
      </c>
      <c r="BK89" s="49">
        <f t="shared" si="895"/>
        <v>0</v>
      </c>
      <c r="BL89" s="49">
        <f t="shared" si="896"/>
        <v>0</v>
      </c>
      <c r="BM89" s="49">
        <f t="shared" si="897"/>
        <v>0</v>
      </c>
      <c r="BN89" s="49">
        <f t="shared" si="898"/>
        <v>0</v>
      </c>
      <c r="BO89" s="49">
        <f t="shared" si="899"/>
        <v>0</v>
      </c>
      <c r="BP89" s="14"/>
      <c r="BQ89" s="14"/>
      <c r="BR89" s="14"/>
      <c r="BS89" s="49"/>
      <c r="BT89" s="49"/>
      <c r="BU89" s="49"/>
      <c r="BV89" s="49"/>
      <c r="BW89" s="49"/>
      <c r="BX89" s="49"/>
      <c r="BY89" s="49"/>
      <c r="BZ89" s="14"/>
      <c r="CA89" s="49"/>
      <c r="CB89" s="49"/>
      <c r="CC89" s="14"/>
      <c r="CD89" s="14"/>
      <c r="CE89" s="49"/>
      <c r="CF89" s="49"/>
      <c r="CG89" s="49"/>
      <c r="CH89" s="49"/>
      <c r="CI89" s="49"/>
      <c r="CJ89" s="49"/>
      <c r="CK89" s="49"/>
      <c r="CL89" s="49"/>
      <c r="CM89" s="49"/>
      <c r="CN89" s="49"/>
      <c r="CO89" s="49"/>
      <c r="CP89" s="49"/>
      <c r="CQ89" s="49"/>
      <c r="CR89" s="49"/>
      <c r="CS89" s="49"/>
      <c r="CT89" s="49"/>
      <c r="CU89" s="49"/>
      <c r="CV89" s="49"/>
      <c r="CW89" s="14"/>
      <c r="CX89" s="14"/>
      <c r="CY89" s="49"/>
      <c r="CZ89" s="49"/>
      <c r="DA89" s="49"/>
      <c r="DB89" s="49"/>
      <c r="DC89" s="49"/>
      <c r="DD89" s="49"/>
      <c r="DE89" s="49"/>
      <c r="DF89" s="49"/>
      <c r="DG89" s="49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49"/>
      <c r="DS89" s="49"/>
      <c r="DT89" s="49"/>
      <c r="DU89" s="49"/>
      <c r="DV89" s="49"/>
      <c r="DW89" s="49"/>
      <c r="DX89" s="49"/>
      <c r="DY89" s="49"/>
      <c r="DZ89" s="49"/>
      <c r="EA89" s="49"/>
      <c r="EB89" s="49"/>
      <c r="EC89" s="49"/>
      <c r="ED89" s="49"/>
      <c r="EE89" s="49"/>
      <c r="EF89" s="49"/>
      <c r="EG89" s="49"/>
      <c r="EH89" s="49"/>
      <c r="EI89" s="49"/>
      <c r="EJ89" s="49"/>
      <c r="EK89" s="14"/>
      <c r="EL89" s="49"/>
      <c r="EM89" s="49"/>
      <c r="EN89" s="49"/>
      <c r="EO89" s="49"/>
      <c r="EP89" s="49"/>
      <c r="EQ89" s="49"/>
      <c r="ER89" s="49"/>
      <c r="ES89" s="49"/>
      <c r="ET89" s="49"/>
      <c r="EU89" s="49"/>
      <c r="EV89" s="49"/>
      <c r="EW89" s="49"/>
      <c r="EX89" s="49"/>
      <c r="EY89" s="49"/>
      <c r="EZ89" s="49"/>
      <c r="FA89" s="49"/>
      <c r="FB89" s="49"/>
      <c r="FC89" s="49"/>
      <c r="FD89" s="49"/>
      <c r="FE89" s="14"/>
      <c r="FF89" s="49"/>
      <c r="FG89" s="49"/>
      <c r="FH89" s="14"/>
      <c r="FI89" s="42"/>
      <c r="FJ89" s="42"/>
      <c r="FK89" s="42"/>
      <c r="FL89" s="42"/>
      <c r="FM89" s="42"/>
      <c r="FN89" s="42"/>
      <c r="FO89" s="42"/>
      <c r="FP89" s="42"/>
      <c r="FQ89" s="42"/>
      <c r="FR89" s="42"/>
      <c r="FS89" s="42"/>
      <c r="FT89" s="42"/>
      <c r="FU89" s="42"/>
      <c r="FV89" s="42"/>
      <c r="FW89" s="42"/>
      <c r="FX89" s="44">
        <v>87</v>
      </c>
      <c r="FY89" s="44" t="str">
        <f t="shared" si="79"/>
        <v>HGBCIFLK</v>
      </c>
      <c r="FZ89" s="44" t="s">
        <v>160</v>
      </c>
      <c r="GA89" s="44" t="s">
        <v>149</v>
      </c>
      <c r="GB89" s="44" t="s">
        <v>146</v>
      </c>
      <c r="GC89" s="44" t="s">
        <v>163</v>
      </c>
      <c r="GD89" s="44" t="s">
        <v>150</v>
      </c>
      <c r="GE89" s="44" t="s">
        <v>109</v>
      </c>
      <c r="GF89" s="44" t="s">
        <v>152</v>
      </c>
      <c r="GG89" s="44" t="s">
        <v>151</v>
      </c>
      <c r="GH89" s="100" t="str">
        <f t="shared" ref="GH89:GO89" si="945">VLOOKUP(FZ89,$FK$3:$FL$15,2,FALSE)</f>
        <v>Uruguay</v>
      </c>
      <c r="GI89" s="100" t="str">
        <f t="shared" si="945"/>
        <v>Iran</v>
      </c>
      <c r="GJ89" s="100" t="str">
        <f t="shared" si="945"/>
        <v>Bosnien-Herzigovina</v>
      </c>
      <c r="GK89" s="100" t="str">
        <f t="shared" si="945"/>
        <v>Marocko</v>
      </c>
      <c r="GL89" s="100" t="str">
        <f t="shared" si="945"/>
        <v>Senegal</v>
      </c>
      <c r="GM89" s="100" t="str">
        <f t="shared" si="945"/>
        <v>Sverige</v>
      </c>
      <c r="GN89" s="100" t="str">
        <f t="shared" si="945"/>
        <v>England</v>
      </c>
      <c r="GO89" s="100" t="str">
        <f t="shared" si="945"/>
        <v>Portugal</v>
      </c>
      <c r="GP89" s="42" t="str">
        <f t="shared" si="81"/>
        <v/>
      </c>
      <c r="GQ89" s="42"/>
      <c r="GR89" s="42"/>
      <c r="GS89" s="42"/>
      <c r="GT89" s="42"/>
      <c r="GU89" s="42"/>
      <c r="GV89" s="127"/>
      <c r="GW89" s="42"/>
      <c r="GX89" s="44"/>
      <c r="GY89" s="42"/>
      <c r="GZ89" s="43"/>
      <c r="HA89" s="44"/>
      <c r="HB89" s="42"/>
      <c r="HC89" s="42"/>
      <c r="HD89" s="42"/>
      <c r="HE89" s="42"/>
    </row>
    <row r="90" spans="1:213" ht="14.25" customHeight="1" x14ac:dyDescent="0.35">
      <c r="A90" s="42"/>
      <c r="B90" s="85">
        <v>70</v>
      </c>
      <c r="C90" s="86">
        <v>46201</v>
      </c>
      <c r="D90" s="87" t="s">
        <v>209</v>
      </c>
      <c r="E90" s="88" t="s">
        <v>157</v>
      </c>
      <c r="F90" s="89" t="s">
        <v>206</v>
      </c>
      <c r="G90" s="90">
        <v>0</v>
      </c>
      <c r="H90" s="85" t="s">
        <v>157</v>
      </c>
      <c r="I90" s="90">
        <v>0</v>
      </c>
      <c r="J90" s="85" t="str">
        <f t="shared" si="856"/>
        <v>X</v>
      </c>
      <c r="K90" s="49" t="str">
        <f t="shared" si="857"/>
        <v>-</v>
      </c>
      <c r="L90" s="44"/>
      <c r="M90" s="42"/>
      <c r="N90" s="42"/>
      <c r="O90" s="42"/>
      <c r="P90" s="42"/>
      <c r="Q90" s="42"/>
      <c r="R90" s="42"/>
      <c r="S90" s="42"/>
      <c r="T90" s="43"/>
      <c r="U90" s="42"/>
      <c r="V90" s="43"/>
      <c r="W90" s="44"/>
      <c r="X90" s="44"/>
      <c r="Y90" s="44"/>
      <c r="Z90" s="47"/>
      <c r="AA90" s="48"/>
      <c r="AB90" s="42"/>
      <c r="AC90" s="98">
        <f t="shared" ref="AC90:AF90" si="946">C90</f>
        <v>46201</v>
      </c>
      <c r="AD90" s="98" t="str">
        <f t="shared" si="946"/>
        <v>Jordanien</v>
      </c>
      <c r="AE90" s="98" t="str">
        <f t="shared" si="946"/>
        <v>-</v>
      </c>
      <c r="AF90" s="98" t="str">
        <f t="shared" si="946"/>
        <v>Argentina</v>
      </c>
      <c r="AG90" s="90">
        <f t="shared" si="866"/>
        <v>0</v>
      </c>
      <c r="AH90" s="85" t="str">
        <f t="shared" si="867"/>
        <v>-</v>
      </c>
      <c r="AI90" s="90">
        <f t="shared" si="868"/>
        <v>0</v>
      </c>
      <c r="AJ90" s="85" t="str">
        <f t="shared" si="869"/>
        <v>X</v>
      </c>
      <c r="AK90" s="91"/>
      <c r="AL90" s="49">
        <f t="shared" si="870"/>
        <v>0</v>
      </c>
      <c r="AM90" s="49">
        <f t="shared" si="871"/>
        <v>0</v>
      </c>
      <c r="AN90" s="49">
        <f t="shared" si="872"/>
        <v>1</v>
      </c>
      <c r="AO90" s="49">
        <f t="shared" si="873"/>
        <v>1</v>
      </c>
      <c r="AP90" s="49">
        <f t="shared" si="874"/>
        <v>0</v>
      </c>
      <c r="AQ90" s="49">
        <f t="shared" si="875"/>
        <v>0</v>
      </c>
      <c r="AR90" s="49">
        <f t="shared" si="876"/>
        <v>0</v>
      </c>
      <c r="AS90" s="49">
        <f t="shared" si="877"/>
        <v>0</v>
      </c>
      <c r="AT90" s="49">
        <f t="shared" si="878"/>
        <v>0</v>
      </c>
      <c r="AU90" s="49">
        <f t="shared" si="879"/>
        <v>0</v>
      </c>
      <c r="AV90" s="49">
        <f t="shared" si="880"/>
        <v>0</v>
      </c>
      <c r="AW90" s="49">
        <f t="shared" si="881"/>
        <v>0</v>
      </c>
      <c r="AX90" s="49">
        <f t="shared" si="882"/>
        <v>0</v>
      </c>
      <c r="AY90" s="49">
        <f t="shared" si="883"/>
        <v>0</v>
      </c>
      <c r="AZ90" s="49">
        <f t="shared" si="884"/>
        <v>0</v>
      </c>
      <c r="BA90" s="49">
        <f t="shared" si="885"/>
        <v>0</v>
      </c>
      <c r="BB90" s="49">
        <f t="shared" si="886"/>
        <v>0</v>
      </c>
      <c r="BC90" s="49">
        <f t="shared" si="887"/>
        <v>0</v>
      </c>
      <c r="BD90" s="49">
        <f t="shared" si="888"/>
        <v>0</v>
      </c>
      <c r="BE90" s="49">
        <f t="shared" si="889"/>
        <v>0</v>
      </c>
      <c r="BF90" s="49">
        <f t="shared" si="890"/>
        <v>0</v>
      </c>
      <c r="BG90" s="49">
        <f t="shared" si="891"/>
        <v>0</v>
      </c>
      <c r="BH90" s="49">
        <f t="shared" si="892"/>
        <v>0</v>
      </c>
      <c r="BI90" s="49">
        <f t="shared" si="893"/>
        <v>0</v>
      </c>
      <c r="BJ90" s="49">
        <f t="shared" si="894"/>
        <v>0</v>
      </c>
      <c r="BK90" s="49">
        <f t="shared" si="895"/>
        <v>0</v>
      </c>
      <c r="BL90" s="49">
        <f t="shared" si="896"/>
        <v>0</v>
      </c>
      <c r="BM90" s="49">
        <f t="shared" si="897"/>
        <v>0</v>
      </c>
      <c r="BN90" s="49">
        <f t="shared" si="898"/>
        <v>0</v>
      </c>
      <c r="BO90" s="49">
        <f t="shared" si="899"/>
        <v>0</v>
      </c>
      <c r="BP90" s="14"/>
      <c r="BQ90" s="14"/>
      <c r="BR90" s="14"/>
      <c r="BS90" s="49"/>
      <c r="BT90" s="49"/>
      <c r="BU90" s="49"/>
      <c r="BV90" s="49"/>
      <c r="BW90" s="49"/>
      <c r="BX90" s="49"/>
      <c r="BY90" s="49"/>
      <c r="BZ90" s="14"/>
      <c r="CA90" s="49"/>
      <c r="CB90" s="49"/>
      <c r="CC90" s="14"/>
      <c r="CD90" s="14"/>
      <c r="CE90" s="49"/>
      <c r="CF90" s="49"/>
      <c r="CG90" s="49"/>
      <c r="CH90" s="49"/>
      <c r="CI90" s="49"/>
      <c r="CJ90" s="49"/>
      <c r="CK90" s="49"/>
      <c r="CL90" s="49"/>
      <c r="CM90" s="49"/>
      <c r="CN90" s="49"/>
      <c r="CO90" s="49"/>
      <c r="CP90" s="49"/>
      <c r="CQ90" s="49"/>
      <c r="CR90" s="49"/>
      <c r="CS90" s="49"/>
      <c r="CT90" s="49"/>
      <c r="CU90" s="49"/>
      <c r="CV90" s="49"/>
      <c r="CW90" s="14"/>
      <c r="CX90" s="14"/>
      <c r="CY90" s="49"/>
      <c r="CZ90" s="49"/>
      <c r="DA90" s="49"/>
      <c r="DB90" s="49"/>
      <c r="DC90" s="49"/>
      <c r="DD90" s="49"/>
      <c r="DE90" s="49"/>
      <c r="DF90" s="49"/>
      <c r="DG90" s="49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49"/>
      <c r="DS90" s="49"/>
      <c r="DT90" s="49"/>
      <c r="DU90" s="49"/>
      <c r="DV90" s="49"/>
      <c r="DW90" s="49"/>
      <c r="DX90" s="49"/>
      <c r="DY90" s="49"/>
      <c r="DZ90" s="49"/>
      <c r="EA90" s="49"/>
      <c r="EB90" s="49"/>
      <c r="EC90" s="49"/>
      <c r="ED90" s="49"/>
      <c r="EE90" s="49"/>
      <c r="EF90" s="49"/>
      <c r="EG90" s="49"/>
      <c r="EH90" s="49"/>
      <c r="EI90" s="49"/>
      <c r="EJ90" s="49"/>
      <c r="EK90" s="14"/>
      <c r="EL90" s="49"/>
      <c r="EM90" s="49"/>
      <c r="EN90" s="49"/>
      <c r="EO90" s="49"/>
      <c r="EP90" s="49"/>
      <c r="EQ90" s="49"/>
      <c r="ER90" s="49"/>
      <c r="ES90" s="49"/>
      <c r="ET90" s="49"/>
      <c r="EU90" s="49"/>
      <c r="EV90" s="49"/>
      <c r="EW90" s="49"/>
      <c r="EX90" s="49"/>
      <c r="EY90" s="49"/>
      <c r="EZ90" s="49"/>
      <c r="FA90" s="49"/>
      <c r="FB90" s="49"/>
      <c r="FC90" s="49"/>
      <c r="FD90" s="49"/>
      <c r="FE90" s="14"/>
      <c r="FF90" s="49"/>
      <c r="FG90" s="49"/>
      <c r="FH90" s="14"/>
      <c r="FI90" s="42"/>
      <c r="FJ90" s="42"/>
      <c r="FK90" s="42"/>
      <c r="FL90" s="42"/>
      <c r="FM90" s="42"/>
      <c r="FN90" s="42"/>
      <c r="FO90" s="42"/>
      <c r="FP90" s="42"/>
      <c r="FQ90" s="42"/>
      <c r="FR90" s="42"/>
      <c r="FS90" s="42"/>
      <c r="FT90" s="42"/>
      <c r="FU90" s="42"/>
      <c r="FV90" s="42"/>
      <c r="FW90" s="42"/>
      <c r="FX90" s="44">
        <v>88</v>
      </c>
      <c r="FY90" s="44" t="str">
        <f t="shared" si="79"/>
        <v>HGBCJFLI</v>
      </c>
      <c r="FZ90" s="44" t="s">
        <v>160</v>
      </c>
      <c r="GA90" s="44" t="s">
        <v>149</v>
      </c>
      <c r="GB90" s="44" t="s">
        <v>146</v>
      </c>
      <c r="GC90" s="44" t="s">
        <v>163</v>
      </c>
      <c r="GD90" s="44" t="s">
        <v>159</v>
      </c>
      <c r="GE90" s="44" t="s">
        <v>109</v>
      </c>
      <c r="GF90" s="44" t="s">
        <v>152</v>
      </c>
      <c r="GG90" s="44" t="s">
        <v>150</v>
      </c>
      <c r="GH90" s="100" t="str">
        <f t="shared" ref="GH90:GO90" si="947">VLOOKUP(FZ90,$FK$3:$FL$15,2,FALSE)</f>
        <v>Uruguay</v>
      </c>
      <c r="GI90" s="100" t="str">
        <f t="shared" si="947"/>
        <v>Iran</v>
      </c>
      <c r="GJ90" s="100" t="str">
        <f t="shared" si="947"/>
        <v>Bosnien-Herzigovina</v>
      </c>
      <c r="GK90" s="100" t="str">
        <f t="shared" si="947"/>
        <v>Marocko</v>
      </c>
      <c r="GL90" s="100" t="str">
        <f t="shared" si="947"/>
        <v>Argentina</v>
      </c>
      <c r="GM90" s="100" t="str">
        <f t="shared" si="947"/>
        <v>Sverige</v>
      </c>
      <c r="GN90" s="100" t="str">
        <f t="shared" si="947"/>
        <v>England</v>
      </c>
      <c r="GO90" s="100" t="str">
        <f t="shared" si="947"/>
        <v>Senegal</v>
      </c>
      <c r="GP90" s="42" t="str">
        <f t="shared" si="81"/>
        <v/>
      </c>
      <c r="GQ90" s="42"/>
      <c r="GR90" s="42"/>
      <c r="GS90" s="42"/>
      <c r="GT90" s="42"/>
      <c r="GU90" s="42"/>
      <c r="GV90" s="127"/>
      <c r="GW90" s="42"/>
      <c r="GX90" s="44"/>
      <c r="GY90" s="42"/>
      <c r="GZ90" s="43"/>
      <c r="HA90" s="44"/>
      <c r="HB90" s="42"/>
      <c r="HC90" s="42"/>
      <c r="HD90" s="42"/>
      <c r="HE90" s="42"/>
    </row>
    <row r="91" spans="1:213" ht="14.25" customHeight="1" x14ac:dyDescent="0.35">
      <c r="A91" s="42"/>
      <c r="B91" s="44"/>
      <c r="C91" s="71"/>
      <c r="D91" s="43"/>
      <c r="E91" s="44"/>
      <c r="F91" s="43"/>
      <c r="G91" s="141"/>
      <c r="H91" s="91"/>
      <c r="I91" s="141"/>
      <c r="J91" s="44"/>
      <c r="K91" s="44"/>
      <c r="L91" s="44"/>
      <c r="M91" s="42"/>
      <c r="N91" s="42"/>
      <c r="O91" s="42"/>
      <c r="P91" s="42"/>
      <c r="Q91" s="42"/>
      <c r="R91" s="42"/>
      <c r="S91" s="42"/>
      <c r="T91" s="43"/>
      <c r="U91" s="42"/>
      <c r="V91" s="43"/>
      <c r="W91" s="44"/>
      <c r="X91" s="44"/>
      <c r="Y91" s="44"/>
      <c r="Z91" s="47"/>
      <c r="AA91" s="48"/>
      <c r="AB91" s="42"/>
      <c r="AC91" s="71"/>
      <c r="AD91" s="43"/>
      <c r="AE91" s="44"/>
      <c r="AF91" s="43"/>
      <c r="AG91" s="141"/>
      <c r="AH91" s="91"/>
      <c r="AI91" s="141"/>
      <c r="AJ91" s="44"/>
      <c r="AK91" s="91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14"/>
      <c r="BQ91" s="14"/>
      <c r="BR91" s="14"/>
      <c r="BS91" s="49"/>
      <c r="BT91" s="49"/>
      <c r="BU91" s="49"/>
      <c r="BV91" s="49"/>
      <c r="BW91" s="49"/>
      <c r="BX91" s="49"/>
      <c r="BY91" s="49"/>
      <c r="BZ91" s="14"/>
      <c r="CA91" s="49"/>
      <c r="CB91" s="49"/>
      <c r="CC91" s="14"/>
      <c r="CD91" s="14"/>
      <c r="CE91" s="49"/>
      <c r="CF91" s="49"/>
      <c r="CG91" s="49"/>
      <c r="CH91" s="49"/>
      <c r="CI91" s="49"/>
      <c r="CJ91" s="49"/>
      <c r="CK91" s="49"/>
      <c r="CL91" s="49"/>
      <c r="CM91" s="49"/>
      <c r="CN91" s="49"/>
      <c r="CO91" s="49"/>
      <c r="CP91" s="49"/>
      <c r="CQ91" s="49"/>
      <c r="CR91" s="49"/>
      <c r="CS91" s="49"/>
      <c r="CT91" s="49"/>
      <c r="CU91" s="49"/>
      <c r="CV91" s="49"/>
      <c r="CW91" s="14"/>
      <c r="CX91" s="14"/>
      <c r="CY91" s="49"/>
      <c r="CZ91" s="49"/>
      <c r="DA91" s="49"/>
      <c r="DB91" s="49"/>
      <c r="DC91" s="49"/>
      <c r="DD91" s="49"/>
      <c r="DE91" s="49"/>
      <c r="DF91" s="49"/>
      <c r="DG91" s="49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49"/>
      <c r="DS91" s="49"/>
      <c r="DT91" s="49"/>
      <c r="DU91" s="49"/>
      <c r="DV91" s="49"/>
      <c r="DW91" s="49"/>
      <c r="DX91" s="49"/>
      <c r="DY91" s="49"/>
      <c r="DZ91" s="49"/>
      <c r="EA91" s="49"/>
      <c r="EB91" s="49"/>
      <c r="EC91" s="49"/>
      <c r="ED91" s="49"/>
      <c r="EE91" s="49"/>
      <c r="EF91" s="49"/>
      <c r="EG91" s="49"/>
      <c r="EH91" s="49"/>
      <c r="EI91" s="49"/>
      <c r="EJ91" s="49"/>
      <c r="EK91" s="14"/>
      <c r="EL91" s="49"/>
      <c r="EM91" s="49"/>
      <c r="EN91" s="49"/>
      <c r="EO91" s="49"/>
      <c r="EP91" s="49"/>
      <c r="EQ91" s="49"/>
      <c r="ER91" s="49"/>
      <c r="ES91" s="49"/>
      <c r="ET91" s="49"/>
      <c r="EU91" s="49"/>
      <c r="EV91" s="49"/>
      <c r="EW91" s="49"/>
      <c r="EX91" s="49"/>
      <c r="EY91" s="49"/>
      <c r="EZ91" s="49"/>
      <c r="FA91" s="49"/>
      <c r="FB91" s="49"/>
      <c r="FC91" s="49"/>
      <c r="FD91" s="49"/>
      <c r="FE91" s="14"/>
      <c r="FF91" s="49"/>
      <c r="FG91" s="49"/>
      <c r="FH91" s="14"/>
      <c r="FI91" s="42"/>
      <c r="FJ91" s="42"/>
      <c r="FK91" s="42"/>
      <c r="FL91" s="42"/>
      <c r="FM91" s="42"/>
      <c r="FN91" s="42"/>
      <c r="FO91" s="42"/>
      <c r="FP91" s="42"/>
      <c r="FQ91" s="42"/>
      <c r="FR91" s="42"/>
      <c r="FS91" s="42"/>
      <c r="FT91" s="42"/>
      <c r="FU91" s="42"/>
      <c r="FV91" s="42"/>
      <c r="FW91" s="42"/>
      <c r="FX91" s="44">
        <v>89</v>
      </c>
      <c r="FY91" s="44" t="str">
        <f t="shared" si="79"/>
        <v>HGBCJFIK</v>
      </c>
      <c r="FZ91" s="44" t="s">
        <v>160</v>
      </c>
      <c r="GA91" s="44" t="s">
        <v>149</v>
      </c>
      <c r="GB91" s="44" t="s">
        <v>146</v>
      </c>
      <c r="GC91" s="44" t="s">
        <v>163</v>
      </c>
      <c r="GD91" s="44" t="s">
        <v>159</v>
      </c>
      <c r="GE91" s="44" t="s">
        <v>109</v>
      </c>
      <c r="GF91" s="44" t="s">
        <v>150</v>
      </c>
      <c r="GG91" s="44" t="s">
        <v>151</v>
      </c>
      <c r="GH91" s="100" t="str">
        <f t="shared" ref="GH91:GO91" si="948">VLOOKUP(FZ91,$FK$3:$FL$15,2,FALSE)</f>
        <v>Uruguay</v>
      </c>
      <c r="GI91" s="100" t="str">
        <f t="shared" si="948"/>
        <v>Iran</v>
      </c>
      <c r="GJ91" s="100" t="str">
        <f t="shared" si="948"/>
        <v>Bosnien-Herzigovina</v>
      </c>
      <c r="GK91" s="100" t="str">
        <f t="shared" si="948"/>
        <v>Marocko</v>
      </c>
      <c r="GL91" s="100" t="str">
        <f t="shared" si="948"/>
        <v>Argentina</v>
      </c>
      <c r="GM91" s="100" t="str">
        <f t="shared" si="948"/>
        <v>Sverige</v>
      </c>
      <c r="GN91" s="100" t="str">
        <f t="shared" si="948"/>
        <v>Senegal</v>
      </c>
      <c r="GO91" s="100" t="str">
        <f t="shared" si="948"/>
        <v>Portugal</v>
      </c>
      <c r="GP91" s="42" t="str">
        <f t="shared" si="81"/>
        <v/>
      </c>
      <c r="GQ91" s="42"/>
      <c r="GR91" s="42"/>
      <c r="GS91" s="42"/>
      <c r="GT91" s="42"/>
      <c r="GU91" s="42"/>
      <c r="GV91" s="127"/>
      <c r="GW91" s="42"/>
      <c r="GX91" s="44"/>
      <c r="GY91" s="42"/>
      <c r="GZ91" s="43"/>
      <c r="HA91" s="44"/>
      <c r="HB91" s="42"/>
      <c r="HC91" s="42"/>
      <c r="HD91" s="42"/>
      <c r="HE91" s="42"/>
    </row>
    <row r="92" spans="1:213" ht="14.25" customHeight="1" x14ac:dyDescent="0.35">
      <c r="A92" s="42"/>
      <c r="B92" s="54" t="s">
        <v>210</v>
      </c>
      <c r="C92" s="121"/>
      <c r="D92" s="54"/>
      <c r="E92" s="56"/>
      <c r="F92" s="54"/>
      <c r="G92" s="56"/>
      <c r="H92" s="56"/>
      <c r="I92" s="56"/>
      <c r="J92" s="56"/>
      <c r="K92" s="44"/>
      <c r="L92" s="44"/>
      <c r="M92" s="54" t="s">
        <v>210</v>
      </c>
      <c r="N92" s="42"/>
      <c r="O92" s="42"/>
      <c r="P92" s="42"/>
      <c r="Q92" s="42"/>
      <c r="R92" s="42"/>
      <c r="S92" s="42"/>
      <c r="T92" s="43"/>
      <c r="U92" s="42"/>
      <c r="V92" s="43"/>
      <c r="W92" s="44"/>
      <c r="X92" s="44"/>
      <c r="Y92" s="44"/>
      <c r="Z92" s="47"/>
      <c r="AA92" s="48"/>
      <c r="AB92" s="42"/>
      <c r="AC92" s="54" t="s">
        <v>210</v>
      </c>
      <c r="AD92" s="54"/>
      <c r="AE92" s="56"/>
      <c r="AF92" s="54"/>
      <c r="AG92" s="56"/>
      <c r="AH92" s="56"/>
      <c r="AI92" s="56"/>
      <c r="AJ92" s="56"/>
      <c r="AK92" s="52"/>
      <c r="AL92" s="52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14"/>
      <c r="BQ92" s="14"/>
      <c r="BR92" s="67" t="s">
        <v>93</v>
      </c>
      <c r="BS92" s="62"/>
      <c r="BT92" s="62"/>
      <c r="BU92" s="62"/>
      <c r="BV92" s="62"/>
      <c r="BW92" s="62"/>
      <c r="BX92" s="62"/>
      <c r="BY92" s="62"/>
      <c r="BZ92" s="67"/>
      <c r="CA92" s="62"/>
      <c r="CB92" s="62"/>
      <c r="CC92" s="14"/>
      <c r="CD92" s="68" t="s">
        <v>94</v>
      </c>
      <c r="CE92" s="63">
        <f>COUNTIF(CA94:CA97,1)</f>
        <v>1</v>
      </c>
      <c r="CF92" s="63"/>
      <c r="CG92" s="63"/>
      <c r="CH92" s="63"/>
      <c r="CI92" s="63"/>
      <c r="CJ92" s="63"/>
      <c r="CK92" s="63"/>
      <c r="CL92" s="63"/>
      <c r="CM92" s="63"/>
      <c r="CN92" s="63"/>
      <c r="CO92" s="49"/>
      <c r="CP92" s="49"/>
      <c r="CQ92" s="49"/>
      <c r="CR92" s="49"/>
      <c r="CS92" s="49"/>
      <c r="CT92" s="49"/>
      <c r="CU92" s="49"/>
      <c r="CV92" s="49"/>
      <c r="CW92" s="14"/>
      <c r="CX92" s="69" t="s">
        <v>97</v>
      </c>
      <c r="CY92" s="64">
        <f>COUNTIF(CA94:CA97,2)</f>
        <v>1</v>
      </c>
      <c r="CZ92" s="64"/>
      <c r="DA92" s="64"/>
      <c r="DB92" s="64"/>
      <c r="DC92" s="64"/>
      <c r="DD92" s="64"/>
      <c r="DE92" s="64"/>
      <c r="DF92" s="64"/>
      <c r="DG92" s="64"/>
      <c r="DH92" s="69"/>
      <c r="DI92" s="14"/>
      <c r="DJ92" s="14"/>
      <c r="DK92" s="14"/>
      <c r="DL92" s="14"/>
      <c r="DM92" s="14"/>
      <c r="DN92" s="14"/>
      <c r="DO92" s="14"/>
      <c r="DP92" s="14"/>
      <c r="DQ92" s="14"/>
      <c r="DR92" s="65" t="s">
        <v>95</v>
      </c>
      <c r="DS92" s="65">
        <f>COUNTIF(CA94:CA97,3)</f>
        <v>1</v>
      </c>
      <c r="DT92" s="65"/>
      <c r="DU92" s="65"/>
      <c r="DV92" s="65"/>
      <c r="DW92" s="65"/>
      <c r="DX92" s="65"/>
      <c r="DY92" s="65"/>
      <c r="DZ92" s="65"/>
      <c r="EA92" s="65"/>
      <c r="EB92" s="65"/>
      <c r="EC92" s="49"/>
      <c r="ED92" s="49"/>
      <c r="EE92" s="49"/>
      <c r="EF92" s="49"/>
      <c r="EG92" s="49"/>
      <c r="EH92" s="49"/>
      <c r="EI92" s="49"/>
      <c r="EJ92" s="49"/>
      <c r="EK92" s="14"/>
      <c r="EL92" s="66" t="s">
        <v>96</v>
      </c>
      <c r="EM92" s="66">
        <f>COUNTIF(CA94:CA97,4)</f>
        <v>1</v>
      </c>
      <c r="EN92" s="66"/>
      <c r="EO92" s="66"/>
      <c r="EP92" s="66"/>
      <c r="EQ92" s="66"/>
      <c r="ER92" s="66"/>
      <c r="ES92" s="66"/>
      <c r="ET92" s="66"/>
      <c r="EU92" s="66"/>
      <c r="EV92" s="66"/>
      <c r="EW92" s="49"/>
      <c r="EX92" s="49"/>
      <c r="EY92" s="49"/>
      <c r="EZ92" s="49"/>
      <c r="FA92" s="49"/>
      <c r="FB92" s="49"/>
      <c r="FC92" s="49"/>
      <c r="FD92" s="49"/>
      <c r="FE92" s="14"/>
      <c r="FF92" s="49"/>
      <c r="FG92" s="49"/>
      <c r="FH92" s="14"/>
      <c r="FI92" s="42"/>
      <c r="FJ92" s="42"/>
      <c r="FK92" s="42"/>
      <c r="FL92" s="42"/>
      <c r="FM92" s="42"/>
      <c r="FN92" s="42"/>
      <c r="FO92" s="42"/>
      <c r="FP92" s="42"/>
      <c r="FQ92" s="42"/>
      <c r="FR92" s="42"/>
      <c r="FS92" s="42"/>
      <c r="FT92" s="42"/>
      <c r="FU92" s="42"/>
      <c r="FV92" s="42"/>
      <c r="FW92" s="42"/>
      <c r="FX92" s="44">
        <v>90</v>
      </c>
      <c r="FY92" s="44" t="str">
        <f t="shared" si="79"/>
        <v>EJBCIHLK</v>
      </c>
      <c r="FZ92" s="44" t="s">
        <v>148</v>
      </c>
      <c r="GA92" s="44" t="s">
        <v>159</v>
      </c>
      <c r="GB92" s="44" t="s">
        <v>146</v>
      </c>
      <c r="GC92" s="44" t="s">
        <v>163</v>
      </c>
      <c r="GD92" s="44" t="s">
        <v>150</v>
      </c>
      <c r="GE92" s="44" t="s">
        <v>160</v>
      </c>
      <c r="GF92" s="44" t="s">
        <v>152</v>
      </c>
      <c r="GG92" s="44" t="s">
        <v>151</v>
      </c>
      <c r="GH92" s="100" t="str">
        <f t="shared" ref="GH92:GO92" si="949">VLOOKUP(FZ92,$FK$3:$FL$15,2,FALSE)</f>
        <v>Elfenbenskusten</v>
      </c>
      <c r="GI92" s="100" t="str">
        <f t="shared" si="949"/>
        <v>Argentina</v>
      </c>
      <c r="GJ92" s="100" t="str">
        <f t="shared" si="949"/>
        <v>Bosnien-Herzigovina</v>
      </c>
      <c r="GK92" s="100" t="str">
        <f t="shared" si="949"/>
        <v>Marocko</v>
      </c>
      <c r="GL92" s="100" t="str">
        <f t="shared" si="949"/>
        <v>Senegal</v>
      </c>
      <c r="GM92" s="100" t="str">
        <f t="shared" si="949"/>
        <v>Uruguay</v>
      </c>
      <c r="GN92" s="100" t="str">
        <f t="shared" si="949"/>
        <v>England</v>
      </c>
      <c r="GO92" s="100" t="str">
        <f t="shared" si="949"/>
        <v>Portugal</v>
      </c>
      <c r="GP92" s="42" t="str">
        <f t="shared" si="81"/>
        <v/>
      </c>
      <c r="GQ92" s="42"/>
      <c r="GR92" s="42"/>
      <c r="GS92" s="42"/>
      <c r="GT92" s="42"/>
      <c r="GU92" s="42"/>
      <c r="GV92" s="127"/>
      <c r="GW92" s="42"/>
      <c r="GX92" s="44"/>
      <c r="GY92" s="42"/>
      <c r="GZ92" s="43"/>
      <c r="HA92" s="44"/>
      <c r="HB92" s="42"/>
      <c r="HC92" s="42"/>
      <c r="HD92" s="42"/>
      <c r="HE92" s="42"/>
    </row>
    <row r="93" spans="1:213" ht="14.25" customHeight="1" x14ac:dyDescent="0.35">
      <c r="A93" s="42"/>
      <c r="B93" s="76" t="s">
        <v>101</v>
      </c>
      <c r="C93" s="126" t="s">
        <v>102</v>
      </c>
      <c r="D93" s="189" t="s">
        <v>101</v>
      </c>
      <c r="E93" s="187"/>
      <c r="F93" s="190"/>
      <c r="G93" s="186" t="s">
        <v>103</v>
      </c>
      <c r="H93" s="187"/>
      <c r="I93" s="188"/>
      <c r="J93" s="74" t="s">
        <v>104</v>
      </c>
      <c r="K93" s="44"/>
      <c r="L93" s="44"/>
      <c r="M93" s="76" t="s">
        <v>106</v>
      </c>
      <c r="N93" s="77" t="s">
        <v>107</v>
      </c>
      <c r="O93" s="77" t="s">
        <v>108</v>
      </c>
      <c r="P93" s="77" t="s">
        <v>109</v>
      </c>
      <c r="Q93" s="77" t="s">
        <v>110</v>
      </c>
      <c r="R93" s="77" t="s">
        <v>111</v>
      </c>
      <c r="S93" s="77" t="s">
        <v>112</v>
      </c>
      <c r="T93" s="78" t="s">
        <v>113</v>
      </c>
      <c r="U93" s="42"/>
      <c r="V93" s="43"/>
      <c r="W93" s="44"/>
      <c r="X93" s="44"/>
      <c r="Y93" s="44"/>
      <c r="Z93" s="47"/>
      <c r="AA93" s="48"/>
      <c r="AB93" s="42"/>
      <c r="AC93" s="126" t="s">
        <v>102</v>
      </c>
      <c r="AD93" s="189" t="s">
        <v>101</v>
      </c>
      <c r="AE93" s="187"/>
      <c r="AF93" s="190"/>
      <c r="AG93" s="186" t="s">
        <v>103</v>
      </c>
      <c r="AH93" s="187"/>
      <c r="AI93" s="188"/>
      <c r="AJ93" s="74" t="s">
        <v>116</v>
      </c>
      <c r="AK93" s="52"/>
      <c r="AL93" s="62" t="s">
        <v>117</v>
      </c>
      <c r="AM93" s="62" t="s">
        <v>118</v>
      </c>
      <c r="AN93" s="62" t="s">
        <v>119</v>
      </c>
      <c r="AO93" s="62" t="s">
        <v>120</v>
      </c>
      <c r="AP93" s="62" t="s">
        <v>121</v>
      </c>
      <c r="AQ93" s="62" t="s">
        <v>122</v>
      </c>
      <c r="AR93" s="63" t="s">
        <v>117</v>
      </c>
      <c r="AS93" s="63" t="s">
        <v>118</v>
      </c>
      <c r="AT93" s="63" t="s">
        <v>119</v>
      </c>
      <c r="AU93" s="63" t="s">
        <v>120</v>
      </c>
      <c r="AV93" s="63" t="s">
        <v>121</v>
      </c>
      <c r="AW93" s="63" t="s">
        <v>122</v>
      </c>
      <c r="AX93" s="64" t="s">
        <v>117</v>
      </c>
      <c r="AY93" s="64" t="s">
        <v>118</v>
      </c>
      <c r="AZ93" s="64" t="s">
        <v>119</v>
      </c>
      <c r="BA93" s="64" t="s">
        <v>120</v>
      </c>
      <c r="BB93" s="64" t="s">
        <v>121</v>
      </c>
      <c r="BC93" s="64" t="s">
        <v>122</v>
      </c>
      <c r="BD93" s="65" t="s">
        <v>117</v>
      </c>
      <c r="BE93" s="65" t="s">
        <v>118</v>
      </c>
      <c r="BF93" s="65" t="s">
        <v>119</v>
      </c>
      <c r="BG93" s="65" t="s">
        <v>120</v>
      </c>
      <c r="BH93" s="65" t="s">
        <v>121</v>
      </c>
      <c r="BI93" s="65" t="s">
        <v>122</v>
      </c>
      <c r="BJ93" s="66" t="s">
        <v>117</v>
      </c>
      <c r="BK93" s="66" t="s">
        <v>118</v>
      </c>
      <c r="BL93" s="66" t="s">
        <v>119</v>
      </c>
      <c r="BM93" s="66" t="s">
        <v>120</v>
      </c>
      <c r="BN93" s="66" t="s">
        <v>121</v>
      </c>
      <c r="BO93" s="66" t="s">
        <v>122</v>
      </c>
      <c r="BP93" s="14"/>
      <c r="BQ93" s="14"/>
      <c r="BR93" s="67" t="s">
        <v>106</v>
      </c>
      <c r="BS93" s="62" t="s">
        <v>107</v>
      </c>
      <c r="BT93" s="62" t="s">
        <v>108</v>
      </c>
      <c r="BU93" s="62" t="s">
        <v>109</v>
      </c>
      <c r="BV93" s="62" t="s">
        <v>110</v>
      </c>
      <c r="BW93" s="62" t="s">
        <v>111</v>
      </c>
      <c r="BX93" s="62" t="s">
        <v>112</v>
      </c>
      <c r="BY93" s="62" t="s">
        <v>113</v>
      </c>
      <c r="BZ93" s="67" t="s">
        <v>123</v>
      </c>
      <c r="CA93" s="62" t="s">
        <v>124</v>
      </c>
      <c r="CB93" s="62" t="s">
        <v>125</v>
      </c>
      <c r="CC93" s="14"/>
      <c r="CD93" s="68" t="s">
        <v>106</v>
      </c>
      <c r="CE93" s="63" t="s">
        <v>107</v>
      </c>
      <c r="CF93" s="63" t="s">
        <v>108</v>
      </c>
      <c r="CG93" s="63" t="s">
        <v>109</v>
      </c>
      <c r="CH93" s="63" t="s">
        <v>113</v>
      </c>
      <c r="CI93" s="63" t="s">
        <v>123</v>
      </c>
      <c r="CJ93" s="63" t="s">
        <v>124</v>
      </c>
      <c r="CK93" s="80" t="s">
        <v>112</v>
      </c>
      <c r="CL93" s="80" t="s">
        <v>126</v>
      </c>
      <c r="CM93" s="80" t="s">
        <v>110</v>
      </c>
      <c r="CN93" s="80" t="s">
        <v>127</v>
      </c>
      <c r="CO93" s="63" t="s">
        <v>128</v>
      </c>
      <c r="CP93" s="80" t="s">
        <v>129</v>
      </c>
      <c r="CQ93" s="80" t="s">
        <v>130</v>
      </c>
      <c r="CR93" s="80" t="s">
        <v>131</v>
      </c>
      <c r="CS93" s="80" t="s">
        <v>132</v>
      </c>
      <c r="CT93" s="80" t="s">
        <v>133</v>
      </c>
      <c r="CU93" s="80" t="s">
        <v>134</v>
      </c>
      <c r="CV93" s="63" t="s">
        <v>135</v>
      </c>
      <c r="CW93" s="14"/>
      <c r="CX93" s="69" t="s">
        <v>106</v>
      </c>
      <c r="CY93" s="64" t="s">
        <v>107</v>
      </c>
      <c r="CZ93" s="64" t="s">
        <v>108</v>
      </c>
      <c r="DA93" s="64" t="s">
        <v>109</v>
      </c>
      <c r="DB93" s="64" t="s">
        <v>113</v>
      </c>
      <c r="DC93" s="64" t="s">
        <v>123</v>
      </c>
      <c r="DD93" s="64" t="s">
        <v>124</v>
      </c>
      <c r="DE93" s="64" t="s">
        <v>112</v>
      </c>
      <c r="DF93" s="64" t="s">
        <v>126</v>
      </c>
      <c r="DG93" s="64" t="s">
        <v>110</v>
      </c>
      <c r="DH93" s="69" t="s">
        <v>127</v>
      </c>
      <c r="DI93" s="69" t="s">
        <v>128</v>
      </c>
      <c r="DJ93" s="69" t="s">
        <v>129</v>
      </c>
      <c r="DK93" s="69" t="s">
        <v>130</v>
      </c>
      <c r="DL93" s="69" t="s">
        <v>131</v>
      </c>
      <c r="DM93" s="69" t="s">
        <v>132</v>
      </c>
      <c r="DN93" s="69" t="s">
        <v>133</v>
      </c>
      <c r="DO93" s="69" t="s">
        <v>134</v>
      </c>
      <c r="DP93" s="69" t="s">
        <v>135</v>
      </c>
      <c r="DQ93" s="14"/>
      <c r="DR93" s="65" t="s">
        <v>106</v>
      </c>
      <c r="DS93" s="65" t="s">
        <v>107</v>
      </c>
      <c r="DT93" s="65" t="s">
        <v>108</v>
      </c>
      <c r="DU93" s="65" t="s">
        <v>109</v>
      </c>
      <c r="DV93" s="65" t="s">
        <v>113</v>
      </c>
      <c r="DW93" s="65" t="s">
        <v>123</v>
      </c>
      <c r="DX93" s="65" t="s">
        <v>124</v>
      </c>
      <c r="DY93" s="65" t="s">
        <v>112</v>
      </c>
      <c r="DZ93" s="65" t="s">
        <v>126</v>
      </c>
      <c r="EA93" s="65" t="s">
        <v>110</v>
      </c>
      <c r="EB93" s="65" t="s">
        <v>127</v>
      </c>
      <c r="EC93" s="65" t="s">
        <v>128</v>
      </c>
      <c r="ED93" s="65" t="s">
        <v>129</v>
      </c>
      <c r="EE93" s="65" t="s">
        <v>130</v>
      </c>
      <c r="EF93" s="65" t="s">
        <v>131</v>
      </c>
      <c r="EG93" s="65" t="s">
        <v>132</v>
      </c>
      <c r="EH93" s="65" t="s">
        <v>133</v>
      </c>
      <c r="EI93" s="65" t="s">
        <v>134</v>
      </c>
      <c r="EJ93" s="65" t="s">
        <v>135</v>
      </c>
      <c r="EK93" s="14"/>
      <c r="EL93" s="66" t="s">
        <v>106</v>
      </c>
      <c r="EM93" s="66" t="s">
        <v>107</v>
      </c>
      <c r="EN93" s="66" t="s">
        <v>108</v>
      </c>
      <c r="EO93" s="66" t="s">
        <v>109</v>
      </c>
      <c r="EP93" s="66" t="s">
        <v>113</v>
      </c>
      <c r="EQ93" s="66" t="s">
        <v>123</v>
      </c>
      <c r="ER93" s="66" t="s">
        <v>124</v>
      </c>
      <c r="ES93" s="66" t="s">
        <v>112</v>
      </c>
      <c r="ET93" s="66" t="s">
        <v>126</v>
      </c>
      <c r="EU93" s="66" t="s">
        <v>110</v>
      </c>
      <c r="EV93" s="66" t="s">
        <v>127</v>
      </c>
      <c r="EW93" s="66" t="s">
        <v>128</v>
      </c>
      <c r="EX93" s="66" t="s">
        <v>129</v>
      </c>
      <c r="EY93" s="66" t="s">
        <v>130</v>
      </c>
      <c r="EZ93" s="66" t="s">
        <v>131</v>
      </c>
      <c r="FA93" s="66" t="s">
        <v>132</v>
      </c>
      <c r="FB93" s="66" t="s">
        <v>133</v>
      </c>
      <c r="FC93" s="66" t="s">
        <v>134</v>
      </c>
      <c r="FD93" s="66" t="s">
        <v>135</v>
      </c>
      <c r="FE93" s="14"/>
      <c r="FF93" s="66" t="s">
        <v>136</v>
      </c>
      <c r="FG93" s="66" t="s">
        <v>137</v>
      </c>
      <c r="FH93" s="14"/>
      <c r="FI93" s="42"/>
      <c r="FJ93" s="42"/>
      <c r="FK93" s="42"/>
      <c r="FL93" s="42"/>
      <c r="FM93" s="42"/>
      <c r="FN93" s="42"/>
      <c r="FO93" s="42"/>
      <c r="FP93" s="42"/>
      <c r="FQ93" s="42"/>
      <c r="FR93" s="42"/>
      <c r="FS93" s="42"/>
      <c r="FT93" s="42"/>
      <c r="FU93" s="42"/>
      <c r="FV93" s="42"/>
      <c r="FW93" s="42"/>
      <c r="FX93" s="44">
        <v>91</v>
      </c>
      <c r="FY93" s="44" t="str">
        <f t="shared" si="79"/>
        <v>EJBCIGLK</v>
      </c>
      <c r="FZ93" s="44" t="s">
        <v>148</v>
      </c>
      <c r="GA93" s="44" t="s">
        <v>159</v>
      </c>
      <c r="GB93" s="44" t="s">
        <v>146</v>
      </c>
      <c r="GC93" s="44" t="s">
        <v>163</v>
      </c>
      <c r="GD93" s="44" t="s">
        <v>150</v>
      </c>
      <c r="GE93" s="44" t="s">
        <v>149</v>
      </c>
      <c r="GF93" s="44" t="s">
        <v>152</v>
      </c>
      <c r="GG93" s="44" t="s">
        <v>151</v>
      </c>
      <c r="GH93" s="100" t="str">
        <f t="shared" ref="GH93:GO93" si="950">VLOOKUP(FZ93,$FK$3:$FL$15,2,FALSE)</f>
        <v>Elfenbenskusten</v>
      </c>
      <c r="GI93" s="100" t="str">
        <f t="shared" si="950"/>
        <v>Argentina</v>
      </c>
      <c r="GJ93" s="100" t="str">
        <f t="shared" si="950"/>
        <v>Bosnien-Herzigovina</v>
      </c>
      <c r="GK93" s="100" t="str">
        <f t="shared" si="950"/>
        <v>Marocko</v>
      </c>
      <c r="GL93" s="100" t="str">
        <f t="shared" si="950"/>
        <v>Senegal</v>
      </c>
      <c r="GM93" s="100" t="str">
        <f t="shared" si="950"/>
        <v>Iran</v>
      </c>
      <c r="GN93" s="100" t="str">
        <f t="shared" si="950"/>
        <v>England</v>
      </c>
      <c r="GO93" s="100" t="str">
        <f t="shared" si="950"/>
        <v>Portugal</v>
      </c>
      <c r="GP93" s="42" t="str">
        <f t="shared" si="81"/>
        <v/>
      </c>
      <c r="GQ93" s="42"/>
      <c r="GR93" s="42"/>
      <c r="GS93" s="42"/>
      <c r="GT93" s="42"/>
      <c r="GU93" s="42"/>
      <c r="GV93" s="127"/>
      <c r="GW93" s="42"/>
      <c r="GX93" s="44"/>
      <c r="GY93" s="42"/>
      <c r="GZ93" s="43"/>
      <c r="HA93" s="44"/>
      <c r="HB93" s="42"/>
      <c r="HC93" s="42"/>
      <c r="HD93" s="42"/>
      <c r="HE93" s="42"/>
    </row>
    <row r="94" spans="1:213" ht="14.25" customHeight="1" x14ac:dyDescent="0.35">
      <c r="A94" s="42"/>
      <c r="B94" s="85">
        <v>23</v>
      </c>
      <c r="C94" s="86">
        <v>46190</v>
      </c>
      <c r="D94" s="87" t="s">
        <v>211</v>
      </c>
      <c r="E94" s="88" t="s">
        <v>157</v>
      </c>
      <c r="F94" s="89" t="s">
        <v>212</v>
      </c>
      <c r="G94" s="90">
        <v>1</v>
      </c>
      <c r="H94" s="85" t="s">
        <v>157</v>
      </c>
      <c r="I94" s="90">
        <v>2</v>
      </c>
      <c r="J94" s="85">
        <f t="shared" ref="J94:J99" si="951">IF(OR(ISBLANK(G94),ISBLANK(I94)),"",IF(G94&gt;I94,1,IF(G94&lt;I94,2,"X")))</f>
        <v>2</v>
      </c>
      <c r="K94" s="49" t="str">
        <f t="shared" ref="K94:K99" si="952">IF(VLOOKUP(D94,$BR$93:$CA$97,10,FALSE)=VLOOKUP(F94,$BR$93:$CA$97,10,FALSE),VLOOKUP(D94,$BR$93:$CA$97,10,FALSE),"-")</f>
        <v>-</v>
      </c>
      <c r="L94" s="44">
        <v>1</v>
      </c>
      <c r="M94" s="93" t="str">
        <f>VLOOKUP(L94,FG94:FH97,2,FALSE)</f>
        <v>Colombia</v>
      </c>
      <c r="N94" s="94">
        <f t="shared" ref="N94:N97" si="953">VLOOKUP($M94,$BR$94:$BY$97,2,FALSE)</f>
        <v>2</v>
      </c>
      <c r="O94" s="94">
        <f t="shared" ref="O94:O97" si="954">VLOOKUP($M94,$BR$94:$BY$97,3,FALSE)</f>
        <v>1</v>
      </c>
      <c r="P94" s="94">
        <f t="shared" ref="P94:P97" si="955">VLOOKUP($M94,$BR$94:$BY$97,4,FALSE)</f>
        <v>0</v>
      </c>
      <c r="Q94" s="94">
        <f t="shared" ref="Q94:Q97" si="956">VLOOKUP($M94,$BR$94:$BY$97,5,FALSE)</f>
        <v>4</v>
      </c>
      <c r="R94" s="94">
        <f t="shared" ref="R94:R97" si="957">VLOOKUP($M94,$BR$94:$BY$97,6,FALSE)</f>
        <v>2</v>
      </c>
      <c r="S94" s="94">
        <f t="shared" ref="S94:S97" si="958">VLOOKUP($M94,$BR$94:$BY$97,7,FALSE)</f>
        <v>2</v>
      </c>
      <c r="T94" s="95">
        <f t="shared" ref="T94:T97" si="959">VLOOKUP($M94,$BR$94:$BY$97,8,FALSE)</f>
        <v>7</v>
      </c>
      <c r="U94" s="42"/>
      <c r="V94" s="43"/>
      <c r="W94" s="44"/>
      <c r="X94" s="44"/>
      <c r="Y94" s="44"/>
      <c r="Z94" s="47"/>
      <c r="AA94" s="48"/>
      <c r="AB94" s="42"/>
      <c r="AC94" s="98">
        <f t="shared" ref="AC94:AF94" si="960">C94</f>
        <v>46190</v>
      </c>
      <c r="AD94" s="98" t="str">
        <f t="shared" si="960"/>
        <v>Portugal</v>
      </c>
      <c r="AE94" s="98" t="str">
        <f t="shared" si="960"/>
        <v>-</v>
      </c>
      <c r="AF94" s="98" t="str">
        <f t="shared" si="960"/>
        <v>Kongo</v>
      </c>
      <c r="AG94" s="90">
        <f t="shared" ref="AG94:AG99" si="961">IF(G94="","",G94)</f>
        <v>1</v>
      </c>
      <c r="AH94" s="85" t="str">
        <f t="shared" ref="AH94:AH99" si="962">H94</f>
        <v>-</v>
      </c>
      <c r="AI94" s="90">
        <f t="shared" ref="AI94:AI99" si="963">IF(I94="","",I94)</f>
        <v>2</v>
      </c>
      <c r="AJ94" s="85">
        <f t="shared" ref="AJ94:AJ99" si="964">J94</f>
        <v>2</v>
      </c>
      <c r="AK94" s="91"/>
      <c r="AL94" s="49">
        <f t="shared" ref="AL94:AL99" si="965">IF(AG94&gt;AI94,1,0)</f>
        <v>0</v>
      </c>
      <c r="AM94" s="49">
        <f t="shared" ref="AM94:AM99" si="966">IF(AI94&gt;AG94,1,0)</f>
        <v>1</v>
      </c>
      <c r="AN94" s="49">
        <f t="shared" ref="AN94:AN99" si="967">IF(AND(AG94=AI94,AG94&lt;&gt;""),1,0)</f>
        <v>0</v>
      </c>
      <c r="AO94" s="49">
        <f t="shared" ref="AO94:AO99" si="968">IF(AND(AG94=AI94,AG94&lt;&gt;""),1,0)</f>
        <v>0</v>
      </c>
      <c r="AP94" s="49">
        <f t="shared" ref="AP94:AP99" si="969">IF(AG94&lt;AI94,1,0)</f>
        <v>1</v>
      </c>
      <c r="AQ94" s="49">
        <f t="shared" ref="AQ94:AQ99" si="970">IF(AI94&lt;AG94,1,)</f>
        <v>0</v>
      </c>
      <c r="AR94" s="49">
        <f t="shared" ref="AR94:AR99" si="971">IF(ISERROR(VLOOKUP(AD94,CD:CD,1,FALSE)),0,1)*IF(ISERROR(VLOOKUP(AF94,CD:CD,1,FALSE)),0,1)*AL94</f>
        <v>0</v>
      </c>
      <c r="AS94" s="49">
        <f t="shared" ref="AS94:AS99" si="972">IF(ISERROR(VLOOKUP(AD94,CD:CD,1,FALSE)),0,1)*IF(ISERROR(VLOOKUP(AF94,CD:CD,1,FALSE)),0,1)*AM94</f>
        <v>0</v>
      </c>
      <c r="AT94" s="49">
        <f t="shared" ref="AT94:AT99" si="973">IF(ISERROR(VLOOKUP(AD94,CD:CD,1,FALSE)),0,1)*IF(ISERROR(VLOOKUP(AF94,CD:CD,1,FALSE)),0,1)*AN94</f>
        <v>0</v>
      </c>
      <c r="AU94" s="49">
        <f t="shared" ref="AU94:AU99" si="974">IF(ISERROR(VLOOKUP(AD94,CD:CD,1,FALSE)),0,1)*IF(ISERROR(VLOOKUP(AF94,CD:CD,1,FALSE)),0,1)*AO94</f>
        <v>0</v>
      </c>
      <c r="AV94" s="49">
        <f t="shared" ref="AV94:AV99" si="975">IF(ISERROR(VLOOKUP(AD94,CD:CD,1,FALSE)),0,1)*IF(ISERROR(VLOOKUP(AF94,CD:CD,1,FALSE)),0,1)*AP94</f>
        <v>0</v>
      </c>
      <c r="AW94" s="49">
        <f t="shared" ref="AW94:AW99" si="976">IF(ISERROR(VLOOKUP(AD94,CD:CD,1,FALSE)),0,1)*IF(ISERROR(VLOOKUP(AF94,CD:CD,1,FALSE)),0,1)*AQ94</f>
        <v>0</v>
      </c>
      <c r="AX94" s="49">
        <f t="shared" ref="AX94:AX99" si="977">IF(ISERROR(VLOOKUP(AD94,CX:CX,1,FALSE)),0,1)*IF(ISERROR(VLOOKUP(AF94,CX:CX,1,FALSE)),0,1)*AL94</f>
        <v>0</v>
      </c>
      <c r="AY94" s="49">
        <f t="shared" ref="AY94:AY99" si="978">IF(ISERROR(VLOOKUP(AD94,CX:CX,1,FALSE)),0,1)*IF(ISERROR(VLOOKUP(AF94,CX:CX,1,FALSE)),0,1)*AM94</f>
        <v>0</v>
      </c>
      <c r="AZ94" s="49">
        <f t="shared" ref="AZ94:AZ99" si="979">IF(ISERROR(VLOOKUP(AD94,CX:CX,1,FALSE)),0,1)*IF(ISERROR(VLOOKUP(AF94,CX:CX,1,FALSE)),0,1)*AN94</f>
        <v>0</v>
      </c>
      <c r="BA94" s="49">
        <f t="shared" ref="BA94:BA99" si="980">IF(ISERROR(VLOOKUP(AD94,CX:CX,1,FALSE)),0,1)*IF(ISERROR(VLOOKUP(AF94,CX:CX,1,FALSE)),0,1)*AO94</f>
        <v>0</v>
      </c>
      <c r="BB94" s="49">
        <f t="shared" ref="BB94:BB99" si="981">IF(ISERROR(VLOOKUP(AD94,CX:CX,1,FALSE)),0,1)*IF(ISERROR(VLOOKUP(AF94,CX:CX,1,FALSE)),0,1)*AP94</f>
        <v>0</v>
      </c>
      <c r="BC94" s="49">
        <f t="shared" ref="BC94:BC99" si="982">IF(ISERROR(VLOOKUP(AD94,CX:CX,1,FALSE)),0,1)*IF(ISERROR(VLOOKUP(AF94,CX:CX,1,FALSE)),0,1)*AQ94</f>
        <v>0</v>
      </c>
      <c r="BD94" s="49">
        <f t="shared" ref="BD94:BD99" si="983">IF(ISERROR(VLOOKUP(AD94,DR:DR,1,FALSE)),0,1)*IF(ISERROR(VLOOKUP(AF94,DR:DR,1,FALSE)),0,1)*AL94</f>
        <v>0</v>
      </c>
      <c r="BE94" s="49">
        <f t="shared" ref="BE94:BE99" si="984">IF(ISERROR(VLOOKUP(AD94,DR:DR,1,FALSE)),0,1)*IF(ISERROR(VLOOKUP(AF94,DR:DR,1,FALSE)),0,1)*AM94</f>
        <v>0</v>
      </c>
      <c r="BF94" s="49">
        <f t="shared" ref="BF94:BF99" si="985">IF(ISERROR(VLOOKUP(AD94,DR:DR,1,FALSE)),0,1)*IF(ISERROR(VLOOKUP(AF94,DR:DR,1,FALSE)),0,1)*AN94</f>
        <v>0</v>
      </c>
      <c r="BG94" s="49">
        <f t="shared" ref="BG94:BG99" si="986">IF(ISERROR(VLOOKUP(AD94,DR:DR,1,FALSE)),0,1)*IF(ISERROR(VLOOKUP(AF94,DR:DR,1,FALSE)),0,1)*AO94</f>
        <v>0</v>
      </c>
      <c r="BH94" s="49">
        <f t="shared" ref="BH94:BH99" si="987">IF(ISERROR(VLOOKUP(AD94,DR:DR,1,FALSE)),0,1)*IF(ISERROR(VLOOKUP(AF94,DR:DR,1,FALSE)),0,1)*AP94</f>
        <v>0</v>
      </c>
      <c r="BI94" s="49">
        <f t="shared" ref="BI94:BI99" si="988">IF(ISERROR(VLOOKUP(AD94,DR:DR,1,FALSE)),0,1)*IF(ISERROR(VLOOKUP(AF94,DR:DR,1,FALSE)),0,1)*AQ94</f>
        <v>0</v>
      </c>
      <c r="BJ94" s="49">
        <f t="shared" ref="BJ94:BJ99" si="989">IF(ISERROR(VLOOKUP(AD94,EL:EL,1,FALSE)),0,1)*IF(ISERROR(VLOOKUP(AF94,EL:EL,1,FALSE)),0,1)*AL94</f>
        <v>0</v>
      </c>
      <c r="BK94" s="49">
        <f t="shared" ref="BK94:BK99" si="990">IF(ISERROR(VLOOKUP(AD94,EL:EL,1,FALSE)),0,1)*IF(ISERROR(VLOOKUP(AF94,EL:EL,1,FALSE)),0,1)*AM94</f>
        <v>0</v>
      </c>
      <c r="BL94" s="49">
        <f t="shared" ref="BL94:BL99" si="991">IF(ISERROR(VLOOKUP(AD94,EL:EL,1,FALSE)),0,1)*IF(ISERROR(VLOOKUP(AF94,EL:EL,1,FALSE)),0,1)*AN94</f>
        <v>0</v>
      </c>
      <c r="BM94" s="49">
        <f t="shared" ref="BM94:BM99" si="992">IF(ISERROR(VLOOKUP(AD94,EL:EL,1,FALSE)),0,1)*IF(ISERROR(VLOOKUP(AF94,EL:EL,1,FALSE)),0,1)*AO94</f>
        <v>0</v>
      </c>
      <c r="BN94" s="49">
        <f t="shared" ref="BN94:BN99" si="993">IF(ISERROR(VLOOKUP(AD94,EL:EL,1,FALSE)),0,1)*IF(ISERROR(VLOOKUP(AF94,EL:EL,1,FALSE)),0,1)*AP94</f>
        <v>0</v>
      </c>
      <c r="BO94" s="49">
        <f t="shared" ref="BO94:BO99" si="994">IF(ISERROR(VLOOKUP(AD94,EL:EL,1,FALSE)),0,1)*IF(ISERROR(VLOOKUP(AF94,EL:EL,1,FALSE)),0,1)*AQ94</f>
        <v>0</v>
      </c>
      <c r="BP94" s="14"/>
      <c r="BQ94" s="14"/>
      <c r="BR94" s="14" t="s">
        <v>211</v>
      </c>
      <c r="BS94" s="49">
        <f t="shared" ref="BS94:BS97" si="995">(SUMIF(AD$4:AD$108,BR94,AL$4:AL$108)+SUMIF(AF$4:AF$108,BR94,AM$4:AM$108))</f>
        <v>1</v>
      </c>
      <c r="BT94" s="49">
        <f t="shared" ref="BT94:BT97" si="996">(SUMIF(AD$4:AD$108,BR94,AN$4:AN$108)+SUMIF(AF$4:AF$108,BR94,AO$4:AO$108))</f>
        <v>0</v>
      </c>
      <c r="BU94" s="49">
        <f t="shared" ref="BU94:BU97" si="997">(SUMIF(AD$4:AD$108,BR94,AP$4:AP$108)+SUMIF(AF$4:AF$108,BR94,AQ$4:AQ$108))</f>
        <v>2</v>
      </c>
      <c r="BV94" s="49">
        <f t="shared" ref="BV94:BV97" si="998">SUMIF($AD$4:$AD$108,BR94,$AG$4:$AG$108)+SUMIF($AF$4:$AF$108,BR94,$AI$4:$AI$108)</f>
        <v>2</v>
      </c>
      <c r="BW94" s="49">
        <f t="shared" ref="BW94:BW97" si="999">SUMIF($AD$4:$AD$108,BR94,$AI$4:$AI$108)+SUMIF($AF$4:$AF$108,BR94,$AG$4:$AG$108)</f>
        <v>3</v>
      </c>
      <c r="BX94" s="49">
        <f t="shared" ref="BX94:BX97" si="1000">BV94-BW94</f>
        <v>-1</v>
      </c>
      <c r="BY94" s="49">
        <f t="shared" ref="BY94:BY97" si="1001">IFERROR(BS94*3+BT94*1,0)</f>
        <v>3</v>
      </c>
      <c r="BZ94" s="49" t="s">
        <v>151</v>
      </c>
      <c r="CA94" s="99">
        <f>RANK(BY94,BY94:BY97)</f>
        <v>3</v>
      </c>
      <c r="CB94" s="49">
        <f>SUMPRODUCT((BY94:BY97=BY94)*(BX94:BX97&gt;BX94))</f>
        <v>0</v>
      </c>
      <c r="CC94" s="14"/>
      <c r="CD94" s="14">
        <f t="shared" ref="CD94:CD97" si="1002">IF(CA94=1,BR94,)</f>
        <v>0</v>
      </c>
      <c r="CE94" s="49">
        <f t="shared" ref="CE94:CE97" si="1003">(SUMIF($AD$4:$AD$108,$BR94,$AR$4:$AR$108)+SUMIF($AF$4:$AF$108,$BR94,$AS$4:$AS$108))</f>
        <v>0</v>
      </c>
      <c r="CF94" s="49">
        <f t="shared" ref="CF94:CF97" si="1004">(SUMIF($AD$4:$AD$108,$BR94,$AT$4:$AT$108)+SUMIF($AF$4:$AF$108,$BR94,$AU$4:$AU$108))</f>
        <v>0</v>
      </c>
      <c r="CG94" s="49">
        <f t="shared" ref="CG94:CG97" si="1005">(SUMIF($AD$4:$AD$108,$BR94,$AV$4:$AV$108)+SUMIF($AF$4:$AF$108,$BR94,$AW$4:$AW$108))</f>
        <v>0</v>
      </c>
      <c r="CH94" s="49">
        <f t="shared" ref="CH94:CH97" si="1006">IFERROR(CE94*3+CF94*1,0)</f>
        <v>0</v>
      </c>
      <c r="CI94" s="49" t="str">
        <f t="shared" ref="CI94:CI97" si="1007">BZ94</f>
        <v>K</v>
      </c>
      <c r="CJ94" s="49">
        <f>IF(CD94&gt;0,RANK(CH94,CH94:CH97),)</f>
        <v>0</v>
      </c>
      <c r="CK94" s="49">
        <f>IF(AND(CD94&gt;0,COUNTIF(CJ94:CJ97,CJ94)&gt;1),SUMIFS($AG$4:$AG$108,$AD$4:$AD$108,$BR94,$K$4:$K$108,1)+SUMIFS($AI$4:$AI$108,$AF$4:$AF$108,$BR94,$K$4:$K$108,1)-SUMIFS($AI$4:$AI$108,$AD$4:$AD$108,$BR94,$K$4:$K$108,1)-SUMIFS($AG$4:$AG$108,$AF$4:$AF$108,$BR94,$K$4:$K$108,1),)</f>
        <v>0</v>
      </c>
      <c r="CL94" s="49">
        <f>IF(AND(CD94&gt;0,COUNTIF(CJ94:CJ97,CJ94)&gt;1),CJ94+RANK(CK94,CK94:CK97)-1,CJ94)</f>
        <v>0</v>
      </c>
      <c r="CM94" s="49">
        <f>IF(AND(CD94&gt;0,COUNTIF(CL94:CL97,CL94)&gt;1),SUMIFS($AG$4:$AG$108,$AD$4:$AD$108,$BR94,$K$4:$K$108,1)+SUMIFS($AI$4:$AI$108,$AF$4:$AF$108,$BR94,$K$4:$K$108,1),)</f>
        <v>0</v>
      </c>
      <c r="CN94" s="49">
        <f>IF(AND(CD94&gt;0,COUNTIF(CL94:CL97,CL94)&gt;1),CL94+RANK(CM94,CM94:CM97)-1,CL94)</f>
        <v>0</v>
      </c>
      <c r="CO94" s="49" t="str">
        <f t="shared" ref="CO94:CO97" si="1008">IF(CN94=0,"",CN94)</f>
        <v/>
      </c>
      <c r="CP94" s="49" t="str">
        <f>IF(OR(CO94="",COUNTIF(CO94:CO97,CO94)=1),"",$BX94)</f>
        <v/>
      </c>
      <c r="CQ94" s="49" t="str">
        <f>IF(CO94="","",IF(COUNTIF(CO94:CO97,CO94)=1,CO94,CO94+RANK(CP94,CP94:CP97,0)-1))</f>
        <v/>
      </c>
      <c r="CR94" s="49" t="str">
        <f>IF(OR(CQ94="",COUNTIF(CQ94:CQ97,CQ94)=1),"",$BV94)</f>
        <v/>
      </c>
      <c r="CS94" s="49" t="str">
        <f>IF(CO94="","",IF(COUNTIF(CQ94:CQ97,CQ94)=1,CQ94,CQ94+RANK(CR94,CR94:CR97,0)-1))</f>
        <v/>
      </c>
      <c r="CT94" s="49" t="str">
        <f>IF(OR(CS94="",COUNTIF(CS94:CS97,CS94)=1),"",$BS94)</f>
        <v/>
      </c>
      <c r="CU94" s="49" t="str">
        <f>IF(CO94="","",IF(COUNTIF(CS94:CS97,CS94)=1,CS94,CS94+RANK(CT94,CT94:CT97,0)-1))</f>
        <v/>
      </c>
      <c r="CV94" s="49">
        <f>IF(CD94&gt;0,BK92+RANK(CU94,CU94:CU97,1),)</f>
        <v>0</v>
      </c>
      <c r="CW94" s="14"/>
      <c r="CX94" s="14">
        <f t="shared" ref="CX94:CX97" si="1009">IF(CA94=2,BR94,)</f>
        <v>0</v>
      </c>
      <c r="CY94" s="49">
        <f t="shared" ref="CY94:CY97" si="1010">(SUMIF($AD$4:$AD$108,$BR94,$AX$4:$AX$108)+SUMIF($AF$4:$AF$108,$BR94,$AY$4:$AY$108))</f>
        <v>0</v>
      </c>
      <c r="CZ94" s="49">
        <f t="shared" ref="CZ94:CZ97" si="1011">(SUMIF($AD$4:$AD$108,$BR94,$AZ$4:$AZ$108)+SUMIF($AF$4:$AF$108,$BR94,$BA$4:$BA$108))</f>
        <v>0</v>
      </c>
      <c r="DA94" s="49">
        <f t="shared" ref="DA94:DA97" si="1012">(SUMIF($AD$4:$AD$108,$BR94,$BB$4:$BB$108)+SUMIF($AF$4:$AF$108,$BR94,$BC$4:$BC$108))</f>
        <v>0</v>
      </c>
      <c r="DB94" s="49">
        <f t="shared" ref="DB94:DB97" si="1013">IFERROR(CY94*3+CZ94*1,0)</f>
        <v>0</v>
      </c>
      <c r="DC94" s="49" t="str">
        <f t="shared" ref="DC94:DC97" si="1014">$BZ94</f>
        <v>K</v>
      </c>
      <c r="DD94" s="49">
        <f>IF(CX94&gt;0,RANK(DB94,DB94:DB97)+CE92,)</f>
        <v>0</v>
      </c>
      <c r="DE94" s="49">
        <f>IF(AND(CX94&gt;0,COUNTIF(DD94:DD97,DD94)&gt;1),SUMIFS($AG$4:$AG$108,$AD$4:$AD$108,$BR94,$K$4:$K$108,2)+SUMIFS($AI$4:$AI$108,$AF$4:$AF108,$BR94,$K$4:$K$108,2)-SUMIFS($AI$4:$AI$108,$AD$4:$AD$108,$BR94,$K$4:$K$108,2)-SUMIFS($AG$4:$AG$108,$AF$4:$AF$108,$BR94,$K$4:$K$108,2),)</f>
        <v>0</v>
      </c>
      <c r="DF94" s="49">
        <f>IF(AND(CX94&gt;0,COUNTIF(DD94:DD97,DD94)&gt;1),DD94+RANK(DE94,DE94:DE97)-1,DD94)</f>
        <v>0</v>
      </c>
      <c r="DG94" s="49">
        <f>IF(AND(CX94&gt;0,COUNTIF(DF94:DF97,DF94)&gt;1),SUMIFS($AG$4:$AG$108,$AD$4:$AD$108,$BR94,$K$4:$K$108,2)+SUMIFS($AI$4:$AI$108,$AF$4:$AF$108,$BR94,$K$4:$K$108,2),)</f>
        <v>0</v>
      </c>
      <c r="DH94" s="49">
        <f>IF(AND(CX94&gt;0,COUNTIF(DF94:DF97,DF94)&gt;1),DF94+RANK(DG94,DG94:DG97)-1,DF94)</f>
        <v>0</v>
      </c>
      <c r="DI94" s="49" t="str">
        <f t="shared" ref="DI94:DI97" si="1015">IF(DH94=0,"",DH94)</f>
        <v/>
      </c>
      <c r="DJ94" s="49" t="str">
        <f>IF(OR(DI94="",COUNTIF(DI94:DI97,DI94)=1),"",$BX94)</f>
        <v/>
      </c>
      <c r="DK94" s="49" t="str">
        <f>IF(DI94="","",IF(COUNTIF(DI94:DI97,DI94)=1,DI94,DI94+RANK(DJ94,DJ94:DJ97,0)-1))</f>
        <v/>
      </c>
      <c r="DL94" s="49" t="str">
        <f>IF(OR(DK94="",COUNTIF(DK94:DK97,DK94)=1),"",$BV94)</f>
        <v/>
      </c>
      <c r="DM94" s="49" t="str">
        <f>IF(DI94="","",IF(COUNTIF(DK94:DK97,DK94)=1,DK94,DK94+RANK(DL94,DL94:DL97,0)-1))</f>
        <v/>
      </c>
      <c r="DN94" s="49" t="str">
        <f>IF(OR(DM94="",COUNTIF(DM94:DM97,DM94)=1),"",$BS94)</f>
        <v/>
      </c>
      <c r="DO94" s="49" t="str">
        <f>IF(DI94="","",IF(COUNTIF(DM94:DM97,DM94)=1,DM94,DM94+RANK(DN94,DN94:DN97,0)-1))</f>
        <v/>
      </c>
      <c r="DP94" s="49">
        <f>IF(CX94&gt;0,CE92+RANK(DO94,DO94:DO97,1),)</f>
        <v>0</v>
      </c>
      <c r="DQ94" s="14"/>
      <c r="DR94" s="49" t="str">
        <f t="shared" ref="DR94:DR97" si="1016">IF(CA94=3,BR94,)</f>
        <v>Portugal</v>
      </c>
      <c r="DS94" s="49">
        <f t="shared" ref="DS94:DS97" si="1017">(SUMIF($AD$4:$AD$108,BR94,$BD$4:$BD$108)+SUMIF($AF$4:$AF$108,BR94,$BE$4:$BE$108))</f>
        <v>0</v>
      </c>
      <c r="DT94" s="49">
        <f t="shared" ref="DT94:DT97" si="1018">(SUMIF($AD$4:$AD$108,BR94,$BF$4:$BF$108)+SUMIF($AF$4:$AF$108,BR94,$BG$4:$BG$108))</f>
        <v>0</v>
      </c>
      <c r="DU94" s="49">
        <f t="shared" ref="DU94:DU97" si="1019">(SUMIF($AD$4:$AD$108,BR94,$BH$4:$BH$108)+SUMIF($AF$4:$AF$108,BR94,$BI$4:$BI$108))</f>
        <v>0</v>
      </c>
      <c r="DV94" s="49">
        <f t="shared" ref="DV94:DV97" si="1020">IFERROR(DS94*3+DT94*1,0)</f>
        <v>0</v>
      </c>
      <c r="DW94" s="49" t="str">
        <f t="shared" ref="DW94:DW97" si="1021">BZ94</f>
        <v>K</v>
      </c>
      <c r="DX94" s="49">
        <f>IF(DR94&gt;0,RANK(DV94,DV94:DV97)+CE92+CY92,)</f>
        <v>3</v>
      </c>
      <c r="DY94" s="49">
        <f>IF(AND(DR94&gt;0,COUNTIF(DX94:DX97,DX94)&gt;1),SUMIFS($AG$4:$AG$108,$AD$4:$AD$108,$BR94,$K$4:$K$108,3)+SUMIFS($AI$4:$AI$108,$AF$4:$AF$108,$BR94,$K$4:$K$108,3)-SUMIFS($AI$4:$AI$108,$AD$4:$AD$108,$BR94,$K$4:$K$108,3)-SUMIFS($AG$4:$AG$108,$AF$4:$AF$108,$BR94,$K$4:$K$108,3),)</f>
        <v>0</v>
      </c>
      <c r="DZ94" s="49">
        <f>IF(AND(DR94&gt;0,COUNTIF(DX94:DX97,DX94)&gt;1),DX94+RANK(DY94,DY94:DY97)-1,DX94)</f>
        <v>3</v>
      </c>
      <c r="EA94" s="49">
        <f>IF(AND(DR94&gt;0,COUNTIF(DZ94:DZ97,DZ94)&gt;1),SUMIFS($AG$4:$AG$108,$AD$4:$AD$108,$BR94,$K$4:$K$108,3)+SUMIFS($AI$4:$AI$108,$AF$4:$AF$108,$BR94,$K$4:$K$108,3),)</f>
        <v>0</v>
      </c>
      <c r="EB94" s="49">
        <f>IF(AND(DR94&gt;0,COUNTIF(DZ94:DZ97,DZ94)&gt;1),DZ94+RANK(EA94,EA94:EA97)-1,DZ94)</f>
        <v>3</v>
      </c>
      <c r="EC94" s="49">
        <f t="shared" ref="EC94:EC97" si="1022">IF(EB94=0,"",EB94)</f>
        <v>3</v>
      </c>
      <c r="ED94" s="49" t="str">
        <f>IF(OR(EC94="",COUNTIF(EC94:EC97,EC94)=1),"",$BX94)</f>
        <v/>
      </c>
      <c r="EE94" s="49">
        <f>IF(EC94="","",IF(COUNTIF(EC94:EC97,EC94)=1,EC94,EC94+RANK(ED94,ED94:ED97,0)-1))</f>
        <v>3</v>
      </c>
      <c r="EF94" s="49" t="str">
        <f>IF(OR(EE94="",COUNTIF(EE94:EE97,EE94)=1),"",$BV94)</f>
        <v/>
      </c>
      <c r="EG94" s="49">
        <f>IF(EC94="","",IF(COUNTIF(EE94:EE97,EE94)=1,EE94,EE94+RANK(EF94,EF94:EF97,0)-1))</f>
        <v>3</v>
      </c>
      <c r="EH94" s="49" t="str">
        <f>IF(OR(EG94="",COUNTIF(EG94:EG97,EG94)=1),"",$BS94)</f>
        <v/>
      </c>
      <c r="EI94" s="49">
        <f>IF(EC94="","",IF(COUNTIF(EG94:EG97,EG94)=1,EG94,EG94+RANK(EH94,EH94:EH97,0)-1))</f>
        <v>3</v>
      </c>
      <c r="EJ94" s="49">
        <f>IF(DR94&gt;0,CE92+CY92+RANK(EI94,EI94:EI97,1),)</f>
        <v>3</v>
      </c>
      <c r="EK94" s="14"/>
      <c r="EL94" s="49">
        <f t="shared" ref="EL94:EL97" si="1023">IF(CA94=4,BR94,)</f>
        <v>0</v>
      </c>
      <c r="EM94" s="49">
        <f t="shared" ref="EM94:EM97" si="1024">(SUMIF($AD$4:$AD$108,$BR94,$BJ$4:$BJ$108)+SUMIF($AF$4:$AF$108,$BR94,$BK$4:$BK$108))</f>
        <v>0</v>
      </c>
      <c r="EN94" s="49">
        <f t="shared" ref="EN94:EN97" si="1025">(SUMIF($AD$4:$AD$108,$BR94,$BL$4:$BL$108)+SUMIF($AF$4:$AF$108,$BR94,$BM$4:$BM$108))</f>
        <v>0</v>
      </c>
      <c r="EO94" s="49">
        <f t="shared" ref="EO94:EO97" si="1026">(SUMIF($AD$4:$AD$108,$BR94,$BN$4:$BN$108)+SUMIF($AF$4:$AF$108,$BR94,$BO$4:$BO$108))</f>
        <v>0</v>
      </c>
      <c r="EP94" s="49">
        <f t="shared" ref="EP94:EP97" si="1027">IFERROR(EM94*3+EN94*1,0)</f>
        <v>0</v>
      </c>
      <c r="EQ94" s="49" t="str">
        <f t="shared" ref="EQ94:EQ97" si="1028">$BZ94</f>
        <v>K</v>
      </c>
      <c r="ER94" s="49">
        <f>IF(EL94&gt;0,RANK(EP94,EP94:EP97)+CE92+CY92+DS92,)</f>
        <v>0</v>
      </c>
      <c r="ES94" s="49">
        <f>IF(AND(EL94&gt;0,COUNTIF(ER94:ER97,ER94)&gt;1),SUMIFS($AG$4:$AG$108,$AD$4:$AD$108,$BR94,$K$4:$K$108,4)+SUMIFS($AI$4:$AI$108,$AF$4:$AF$108,$BR94,$K$4:$K$108,4)-SUMIFS($AI$4:$AI$108,$AD$4:$AD$108,$BR94,$K$4:$K$108,4)-SUMIFS($AG$4:$AG$108,$AF$4:$AF$108,$BR94,$K$4:$K$108,4),)</f>
        <v>0</v>
      </c>
      <c r="ET94" s="49">
        <f>IF(AND(EL94&gt;0,COUNTIF(ER94:ER97,ER94)&gt;1),ER94+RANK(ES94,ES94:ES97)-1,ER94)</f>
        <v>0</v>
      </c>
      <c r="EU94" s="49">
        <f t="shared" ref="EU94:EU97" si="1029">IF(AND(EL94&gt;0,COUNTIF(ET94:ET97,ET94)&gt;1),SUMIFS($AG$4:$AG$108,$AD$4:$AD$108,$BR94,$K$4:$K$108,4)+SUMIFS($AI$4:$AI$108,$AF$4:$AF$108,$BR94,$K$4:$K$108,4),)</f>
        <v>0</v>
      </c>
      <c r="EV94" s="49">
        <f>IF(AND(EL94&gt;0,COUNTIF(ET94:ET97,ET94)&gt;1),ET94+RANK(EU94,EU94:EU97)-1,ET94)</f>
        <v>0</v>
      </c>
      <c r="EW94" s="49" t="str">
        <f t="shared" ref="EW94:EW97" si="1030">IF(EV94=0,"",EV94)</f>
        <v/>
      </c>
      <c r="EX94" s="49" t="str">
        <f>IF(OR(EW94="",COUNTIF(EW94:EW97,EW94)=1),"",$BX94)</f>
        <v/>
      </c>
      <c r="EY94" s="49" t="str">
        <f>IF(EW94="","",IF(COUNTIF(EW94:EW97,EW94)=1,EW94,EW94+RANK(EX94,EX94:EX97,0)-1))</f>
        <v/>
      </c>
      <c r="EZ94" s="49" t="str">
        <f>IF(OR(EY94="",COUNTIF(EY94:EY97,EY94)=1),"",$BV94)</f>
        <v/>
      </c>
      <c r="FA94" s="49" t="str">
        <f>IF(EW94="","",IF(COUNTIF(EY94:EY97,EY94)=1,EY94,EY94+RANK(EZ94,EZ94:EZ97,0)-1))</f>
        <v/>
      </c>
      <c r="FB94" s="49" t="str">
        <f>IF(OR(FA94="",COUNTIF(FA94:FA97,FA94)=1),"",$BS94)</f>
        <v/>
      </c>
      <c r="FC94" s="49" t="str">
        <f>IF(EW94="","",IF(COUNTIF(FA94:FA97,FA94)=1,FA94,FA94+RANK(FB94,FB94:FB97,0)-1))</f>
        <v/>
      </c>
      <c r="FD94" s="49">
        <f>IF(EL94&gt;0,CE92+CY92+DS92+RANK(FC94,FC94:FC97,1),)</f>
        <v>0</v>
      </c>
      <c r="FE94" s="14"/>
      <c r="FF94" s="49">
        <f>IFERROR(VLOOKUP(FH94,CD93:CV97,19,FALSE),IFERROR(VLOOKUP(FH94,CX93:DP97,19,FALSE),IFERROR(VLOOKUP(FH94,DR93:EJ97,19,FALSE),VLOOKUP(FH94,EL93:FD97,19,FALSE))))</f>
        <v>3</v>
      </c>
      <c r="FG94" s="49">
        <f>RANK(FF94,FF94:FF97,1)+COUNTIF(FF94,FF94)-1</f>
        <v>3</v>
      </c>
      <c r="FH94" s="14" t="str">
        <f t="shared" ref="FH94:FH97" si="1031">BR94</f>
        <v>Portugal</v>
      </c>
      <c r="FI94" s="42"/>
      <c r="FJ94" s="42"/>
      <c r="FK94" s="42"/>
      <c r="FL94" s="42"/>
      <c r="FM94" s="42"/>
      <c r="FN94" s="42"/>
      <c r="FO94" s="42"/>
      <c r="FP94" s="42"/>
      <c r="FQ94" s="42"/>
      <c r="FR94" s="42"/>
      <c r="FS94" s="42"/>
      <c r="FT94" s="42"/>
      <c r="FU94" s="42"/>
      <c r="FV94" s="42"/>
      <c r="FW94" s="42"/>
      <c r="FX94" s="44">
        <v>92</v>
      </c>
      <c r="FY94" s="44" t="str">
        <f t="shared" si="79"/>
        <v>EJBCHGLK</v>
      </c>
      <c r="FZ94" s="44" t="s">
        <v>148</v>
      </c>
      <c r="GA94" s="44" t="s">
        <v>159</v>
      </c>
      <c r="GB94" s="44" t="s">
        <v>146</v>
      </c>
      <c r="GC94" s="44" t="s">
        <v>163</v>
      </c>
      <c r="GD94" s="44" t="s">
        <v>160</v>
      </c>
      <c r="GE94" s="44" t="s">
        <v>149</v>
      </c>
      <c r="GF94" s="44" t="s">
        <v>152</v>
      </c>
      <c r="GG94" s="44" t="s">
        <v>151</v>
      </c>
      <c r="GH94" s="100" t="str">
        <f t="shared" ref="GH94:GO94" si="1032">VLOOKUP(FZ94,$FK$3:$FL$15,2,FALSE)</f>
        <v>Elfenbenskusten</v>
      </c>
      <c r="GI94" s="100" t="str">
        <f t="shared" si="1032"/>
        <v>Argentina</v>
      </c>
      <c r="GJ94" s="100" t="str">
        <f t="shared" si="1032"/>
        <v>Bosnien-Herzigovina</v>
      </c>
      <c r="GK94" s="100" t="str">
        <f t="shared" si="1032"/>
        <v>Marocko</v>
      </c>
      <c r="GL94" s="100" t="str">
        <f t="shared" si="1032"/>
        <v>Uruguay</v>
      </c>
      <c r="GM94" s="100" t="str">
        <f t="shared" si="1032"/>
        <v>Iran</v>
      </c>
      <c r="GN94" s="100" t="str">
        <f t="shared" si="1032"/>
        <v>England</v>
      </c>
      <c r="GO94" s="100" t="str">
        <f t="shared" si="1032"/>
        <v>Portugal</v>
      </c>
      <c r="GP94" s="42" t="str">
        <f t="shared" si="81"/>
        <v/>
      </c>
      <c r="GQ94" s="42"/>
      <c r="GR94" s="42"/>
      <c r="GS94" s="42"/>
      <c r="GT94" s="42"/>
      <c r="GU94" s="42"/>
      <c r="GV94" s="127"/>
      <c r="GW94" s="42"/>
      <c r="GX94" s="44"/>
      <c r="GY94" s="42"/>
      <c r="GZ94" s="43"/>
      <c r="HA94" s="44"/>
      <c r="HB94" s="42"/>
      <c r="HC94" s="42"/>
      <c r="HD94" s="42"/>
      <c r="HE94" s="42"/>
    </row>
    <row r="95" spans="1:213" ht="14.25" customHeight="1" x14ac:dyDescent="0.35">
      <c r="A95" s="42"/>
      <c r="B95" s="85">
        <v>24</v>
      </c>
      <c r="C95" s="86">
        <v>46191</v>
      </c>
      <c r="D95" s="87" t="s">
        <v>213</v>
      </c>
      <c r="E95" s="88" t="s">
        <v>157</v>
      </c>
      <c r="F95" s="89" t="s">
        <v>214</v>
      </c>
      <c r="G95" s="90">
        <v>2</v>
      </c>
      <c r="H95" s="85" t="s">
        <v>157</v>
      </c>
      <c r="I95" s="90">
        <v>2</v>
      </c>
      <c r="J95" s="85" t="str">
        <f t="shared" si="951"/>
        <v>X</v>
      </c>
      <c r="K95" s="49" t="str">
        <f t="shared" si="952"/>
        <v>-</v>
      </c>
      <c r="L95" s="44">
        <v>2</v>
      </c>
      <c r="M95" s="104" t="str">
        <f>VLOOKUP(L95,FG94:FH97,2,FALSE)</f>
        <v>Kongo</v>
      </c>
      <c r="N95" s="105">
        <f t="shared" si="953"/>
        <v>2</v>
      </c>
      <c r="O95" s="105">
        <f t="shared" si="954"/>
        <v>0</v>
      </c>
      <c r="P95" s="105">
        <f t="shared" si="955"/>
        <v>1</v>
      </c>
      <c r="Q95" s="105">
        <f t="shared" si="956"/>
        <v>3</v>
      </c>
      <c r="R95" s="105">
        <f t="shared" si="957"/>
        <v>2</v>
      </c>
      <c r="S95" s="105">
        <f t="shared" si="958"/>
        <v>1</v>
      </c>
      <c r="T95" s="106">
        <f t="shared" si="959"/>
        <v>6</v>
      </c>
      <c r="U95" s="42"/>
      <c r="V95" s="43"/>
      <c r="W95" s="44"/>
      <c r="X95" s="44"/>
      <c r="Y95" s="44"/>
      <c r="Z95" s="47"/>
      <c r="AA95" s="48"/>
      <c r="AB95" s="42"/>
      <c r="AC95" s="98">
        <f t="shared" ref="AC95:AF95" si="1033">C95</f>
        <v>46191</v>
      </c>
      <c r="AD95" s="98" t="str">
        <f t="shared" si="1033"/>
        <v>Uzbekistan</v>
      </c>
      <c r="AE95" s="98" t="str">
        <f t="shared" si="1033"/>
        <v>-</v>
      </c>
      <c r="AF95" s="98" t="str">
        <f t="shared" si="1033"/>
        <v>Colombia</v>
      </c>
      <c r="AG95" s="90">
        <f t="shared" si="961"/>
        <v>2</v>
      </c>
      <c r="AH95" s="85" t="str">
        <f t="shared" si="962"/>
        <v>-</v>
      </c>
      <c r="AI95" s="90">
        <f t="shared" si="963"/>
        <v>2</v>
      </c>
      <c r="AJ95" s="85" t="str">
        <f t="shared" si="964"/>
        <v>X</v>
      </c>
      <c r="AK95" s="91"/>
      <c r="AL95" s="49">
        <f t="shared" si="965"/>
        <v>0</v>
      </c>
      <c r="AM95" s="49">
        <f t="shared" si="966"/>
        <v>0</v>
      </c>
      <c r="AN95" s="49">
        <f t="shared" si="967"/>
        <v>1</v>
      </c>
      <c r="AO95" s="49">
        <f t="shared" si="968"/>
        <v>1</v>
      </c>
      <c r="AP95" s="49">
        <f t="shared" si="969"/>
        <v>0</v>
      </c>
      <c r="AQ95" s="49">
        <f t="shared" si="970"/>
        <v>0</v>
      </c>
      <c r="AR95" s="49">
        <f t="shared" si="971"/>
        <v>0</v>
      </c>
      <c r="AS95" s="49">
        <f t="shared" si="972"/>
        <v>0</v>
      </c>
      <c r="AT95" s="49">
        <f t="shared" si="973"/>
        <v>0</v>
      </c>
      <c r="AU95" s="49">
        <f t="shared" si="974"/>
        <v>0</v>
      </c>
      <c r="AV95" s="49">
        <f t="shared" si="975"/>
        <v>0</v>
      </c>
      <c r="AW95" s="49">
        <f t="shared" si="976"/>
        <v>0</v>
      </c>
      <c r="AX95" s="49">
        <f t="shared" si="977"/>
        <v>0</v>
      </c>
      <c r="AY95" s="49">
        <f t="shared" si="978"/>
        <v>0</v>
      </c>
      <c r="AZ95" s="49">
        <f t="shared" si="979"/>
        <v>0</v>
      </c>
      <c r="BA95" s="49">
        <f t="shared" si="980"/>
        <v>0</v>
      </c>
      <c r="BB95" s="49">
        <f t="shared" si="981"/>
        <v>0</v>
      </c>
      <c r="BC95" s="49">
        <f t="shared" si="982"/>
        <v>0</v>
      </c>
      <c r="BD95" s="49">
        <f t="shared" si="983"/>
        <v>0</v>
      </c>
      <c r="BE95" s="49">
        <f t="shared" si="984"/>
        <v>0</v>
      </c>
      <c r="BF95" s="49">
        <f t="shared" si="985"/>
        <v>0</v>
      </c>
      <c r="BG95" s="49">
        <f t="shared" si="986"/>
        <v>0</v>
      </c>
      <c r="BH95" s="49">
        <f t="shared" si="987"/>
        <v>0</v>
      </c>
      <c r="BI95" s="49">
        <f t="shared" si="988"/>
        <v>0</v>
      </c>
      <c r="BJ95" s="49">
        <f t="shared" si="989"/>
        <v>0</v>
      </c>
      <c r="BK95" s="49">
        <f t="shared" si="990"/>
        <v>0</v>
      </c>
      <c r="BL95" s="49">
        <f t="shared" si="991"/>
        <v>0</v>
      </c>
      <c r="BM95" s="49">
        <f t="shared" si="992"/>
        <v>0</v>
      </c>
      <c r="BN95" s="49">
        <f t="shared" si="993"/>
        <v>0</v>
      </c>
      <c r="BO95" s="49">
        <f t="shared" si="994"/>
        <v>0</v>
      </c>
      <c r="BP95" s="14"/>
      <c r="BQ95" s="14"/>
      <c r="BR95" s="14" t="s">
        <v>212</v>
      </c>
      <c r="BS95" s="49">
        <f t="shared" si="995"/>
        <v>2</v>
      </c>
      <c r="BT95" s="49">
        <f t="shared" si="996"/>
        <v>0</v>
      </c>
      <c r="BU95" s="49">
        <f t="shared" si="997"/>
        <v>1</v>
      </c>
      <c r="BV95" s="49">
        <f t="shared" si="998"/>
        <v>3</v>
      </c>
      <c r="BW95" s="49">
        <f t="shared" si="999"/>
        <v>2</v>
      </c>
      <c r="BX95" s="49">
        <f t="shared" si="1000"/>
        <v>1</v>
      </c>
      <c r="BY95" s="49">
        <f t="shared" si="1001"/>
        <v>6</v>
      </c>
      <c r="BZ95" s="49" t="s">
        <v>151</v>
      </c>
      <c r="CA95" s="99">
        <f>RANK(BY95,BY94:BY97)</f>
        <v>2</v>
      </c>
      <c r="CB95" s="49">
        <f>SUMPRODUCT((BY94:BY97=BY95)*(BX94:BX97&gt;BX95))</f>
        <v>0</v>
      </c>
      <c r="CC95" s="14"/>
      <c r="CD95" s="14">
        <f t="shared" si="1002"/>
        <v>0</v>
      </c>
      <c r="CE95" s="49">
        <f t="shared" si="1003"/>
        <v>0</v>
      </c>
      <c r="CF95" s="49">
        <f t="shared" si="1004"/>
        <v>0</v>
      </c>
      <c r="CG95" s="49">
        <f t="shared" si="1005"/>
        <v>0</v>
      </c>
      <c r="CH95" s="49">
        <f t="shared" si="1006"/>
        <v>0</v>
      </c>
      <c r="CI95" s="49" t="str">
        <f t="shared" si="1007"/>
        <v>K</v>
      </c>
      <c r="CJ95" s="49">
        <f>IF(CD95&gt;0,RANK(CH95,CH94:CH97),)</f>
        <v>0</v>
      </c>
      <c r="CK95" s="49">
        <f>IF(AND(CD95&gt;0,COUNTIF(CJ94:CJ97,CJ95)&gt;1),SUMIFS($AG$4:$AG$108,$AD$4:$AD$108,$BR95,$K$4:$K$108,1)+SUMIFS($AI$4:$AI$108,$AF$4:$AF$108,$BR95,$K$4:$K$108,1)-SUMIFS($AI$4:$AI$108,$AD$4:$AD$108,$BR95,$K$4:$K$108,1)-SUMIFS($AG$4:$AG$108,$AF$4:$AF$108,$BR95,$K$4:$K$108,1),)</f>
        <v>0</v>
      </c>
      <c r="CL95" s="49">
        <f>IF(AND(CD95&gt;0,COUNTIF(CJ94:CJ97,CJ95)&gt;1),CJ95+RANK(CK95,CK94:CK97)-1,CJ95)</f>
        <v>0</v>
      </c>
      <c r="CM95" s="49">
        <f>IF(AND(CD95&gt;0,COUNTIF(CL94:CL97,CL95)&gt;1),SUMIFS($AG$4:$AG$108,$AD$4:$AD$108,$BR95,$K$4:$K$108,1)+SUMIFS($AI$4:$AI$108,$AF$4:$AF$108,$BR95,$K$4:$K$108,1),)</f>
        <v>0</v>
      </c>
      <c r="CN95" s="49">
        <f>IF(AND(CD95&gt;0,COUNTIF(CL94:CL97,CL95)&gt;1),CL95+RANK(CM95,CM94:CM97)-1,CL95)</f>
        <v>0</v>
      </c>
      <c r="CO95" s="49" t="str">
        <f t="shared" si="1008"/>
        <v/>
      </c>
      <c r="CP95" s="49" t="str">
        <f>IF(OR(CO95="",COUNTIF(CO94:CO97,CO95)=1),"",$BX95)</f>
        <v/>
      </c>
      <c r="CQ95" s="49" t="str">
        <f>IF(CO95="","",IF(COUNTIF(CO94:CO97,CO95)=1,CO95,CO95+RANK(CP95,CP94:CP97,0)-1))</f>
        <v/>
      </c>
      <c r="CR95" s="49" t="str">
        <f>IF(OR(CQ95="",COUNTIF(CQ94:CQ97,CQ95)=1),"",$BV95)</f>
        <v/>
      </c>
      <c r="CS95" s="49" t="str">
        <f>IF(CO95="","",IF(COUNTIF(CQ94:CQ97,CQ95)=1,CQ95,CQ95+RANK(CR95,CR94:CR97,0)-1))</f>
        <v/>
      </c>
      <c r="CT95" s="49" t="str">
        <f>IF(OR(CS95="",COUNTIF(CS94:CS97,CS95)=1),"",$BS95)</f>
        <v/>
      </c>
      <c r="CU95" s="49" t="str">
        <f>IF(CO95="","",IF(COUNTIF(CS94:CS97,CS95)=1,CS95,CS95+RANK(CT95,CT94:CT97,0)-1))</f>
        <v/>
      </c>
      <c r="CV95" s="49">
        <f>IF(CD95&gt;0,BK92+RANK(CU95,CU94:CU97,1),)</f>
        <v>0</v>
      </c>
      <c r="CW95" s="14"/>
      <c r="CX95" s="14" t="str">
        <f t="shared" si="1009"/>
        <v>Kongo</v>
      </c>
      <c r="CY95" s="49">
        <f t="shared" si="1010"/>
        <v>0</v>
      </c>
      <c r="CZ95" s="49">
        <f t="shared" si="1011"/>
        <v>0</v>
      </c>
      <c r="DA95" s="49">
        <f t="shared" si="1012"/>
        <v>0</v>
      </c>
      <c r="DB95" s="49">
        <f t="shared" si="1013"/>
        <v>0</v>
      </c>
      <c r="DC95" s="49" t="str">
        <f t="shared" si="1014"/>
        <v>K</v>
      </c>
      <c r="DD95" s="49">
        <f>IF(CX95&gt;0,RANK(DB95,DB94:DB97)+CE92,)</f>
        <v>2</v>
      </c>
      <c r="DE95" s="49">
        <f>IF(AND(CX95&gt;0,COUNTIF(DD94:DD97,DD95)&gt;1),SUMIFS($AG$4:$AG$108,$AD$4:$AD$108,$BR95,$K$4:$K$108,2)+SUMIFS($AI$4:$AI$108,$AF$4:$AF108,$BR95,$K$4:$K$108,2)-SUMIFS($AI$4:$AI$108,$AD$4:$AD$108,$BR95,$K$4:$K$108,2)-SUMIFS($AG$4:$AG$108,$AF$4:$AF$108,$BR95,$K$4:$K$108,2),)</f>
        <v>0</v>
      </c>
      <c r="DF95" s="49">
        <f>IF(AND(CX95&gt;0,COUNTIF(DD94:DD97,DD95)&gt;1),DD95+RANK(DE95,DE94:DE97)-1,DD95)</f>
        <v>2</v>
      </c>
      <c r="DG95" s="49">
        <f>IF(AND(CX95&gt;0,COUNTIF(DF94:DF97,DF95)&gt;1),SUMIFS($AG$4:$AG$108,$AD$4:$AD$108,$BR95,$K$4:$K$108,2)+SUMIFS($AI$4:$AI$108,$AF$4:$AF$108,$BR95,$K$4:$K$108,2),)</f>
        <v>0</v>
      </c>
      <c r="DH95" s="49">
        <f>IF(AND(CX95&gt;0,COUNTIF(DF94:DF97,DF95)&gt;1),DF95+RANK(DG95,DG94:DG97)-1,DF95)</f>
        <v>2</v>
      </c>
      <c r="DI95" s="49">
        <f t="shared" si="1015"/>
        <v>2</v>
      </c>
      <c r="DJ95" s="49" t="str">
        <f>IF(OR(DI95="",COUNTIF(DI94:DI97,DI95)=1),"",$BX95)</f>
        <v/>
      </c>
      <c r="DK95" s="49">
        <f>IF(DI95="","",IF(COUNTIF(DI94:DI97,DI95)=1,DI95,DI95+RANK(DJ95,DJ94:DJ97,0)-1))</f>
        <v>2</v>
      </c>
      <c r="DL95" s="49" t="str">
        <f>IF(OR(DK95="",COUNTIF(DK94:DK97,DK95)=1),"",$BV95)</f>
        <v/>
      </c>
      <c r="DM95" s="49">
        <f>IF(DI95="","",IF(COUNTIF(DK94:DK97,DK95)=1,DK95,DK95+RANK(DL95,DL94:DL97,0)-1))</f>
        <v>2</v>
      </c>
      <c r="DN95" s="49" t="str">
        <f>IF(OR(DM95="",COUNTIF(DM94:DM97,DM95)=1),"",$BS95)</f>
        <v/>
      </c>
      <c r="DO95" s="49">
        <f>IF(DI95="","",IF(COUNTIF(DM94:DM97,DM95)=1,DM95,DM95+RANK(DN95,DN94:DN97,0)-1))</f>
        <v>2</v>
      </c>
      <c r="DP95" s="49">
        <f>IF(CX95&gt;0,CE92+RANK(DO95,DO94:DO97,1),)</f>
        <v>2</v>
      </c>
      <c r="DQ95" s="14"/>
      <c r="DR95" s="49">
        <f t="shared" si="1016"/>
        <v>0</v>
      </c>
      <c r="DS95" s="49">
        <f t="shared" si="1017"/>
        <v>0</v>
      </c>
      <c r="DT95" s="49">
        <f t="shared" si="1018"/>
        <v>0</v>
      </c>
      <c r="DU95" s="49">
        <f t="shared" si="1019"/>
        <v>0</v>
      </c>
      <c r="DV95" s="49">
        <f t="shared" si="1020"/>
        <v>0</v>
      </c>
      <c r="DW95" s="49" t="str">
        <f t="shared" si="1021"/>
        <v>K</v>
      </c>
      <c r="DX95" s="49">
        <f>IF(DR95&gt;0,RANK(DV95,DV94:DV97)+CE92+CY92,)</f>
        <v>0</v>
      </c>
      <c r="DY95" s="49">
        <f>IF(AND(DR95&gt;0,COUNTIF(DX94:DX97,DX95)&gt;1),SUMIFS($AG$4:$AG$108,$AD$4:$AD$108,$BR95,$K$4:$K$108,3)+SUMIFS($AI$4:$AI$108,$AF$4:$AF$108,$BR95,$K$4:$K$108,3)-SUMIFS($AI$4:$AI$108,$AD$4:$AD$108,$BR95,$K$4:$K$108,3)-SUMIFS($AG$4:$AG$108,$AF$4:$AF$108,$BR95,$K$4:$K$108,3),)</f>
        <v>0</v>
      </c>
      <c r="DZ95" s="49">
        <f>IF(AND(DR95&gt;0,COUNTIF(DX94:DX97,DX95)&gt;1),DX95+RANK(DY95,DY94:DY97)-1,DX95)</f>
        <v>0</v>
      </c>
      <c r="EA95" s="49">
        <f>IF(AND(DR95&gt;0,COUNTIF(DZ94:DZ97,DZ95)&gt;1),SUMIFS($AG$4:$AG$108,$AD$4:$AD$108,$BR95,$K$4:$K$108,3)+SUMIFS($AI$4:$AI$108,$AF$4:$AF$108,$BR95,$K$4:$K$108,3),)</f>
        <v>0</v>
      </c>
      <c r="EB95" s="49">
        <f>IF(AND(DR95&gt;0,COUNTIF(DZ94:DZ97,DZ95)&gt;1),DZ95+RANK(EA95,EA94:EA97)-1,DZ95)</f>
        <v>0</v>
      </c>
      <c r="EC95" s="49" t="str">
        <f t="shared" si="1022"/>
        <v/>
      </c>
      <c r="ED95" s="49" t="str">
        <f>IF(OR(EC95="",COUNTIF(EC94:EC97,EC95)=1),"",$BX95)</f>
        <v/>
      </c>
      <c r="EE95" s="49" t="str">
        <f>IF(EC95="","",IF(COUNTIF(EC94:EC97,EC95)=1,EC95,EC95+RANK(ED95,ED94:ED97,0)-1))</f>
        <v/>
      </c>
      <c r="EF95" s="49" t="str">
        <f>IF(OR(EE95="",COUNTIF(EE94:EE97,EE95)=1),"",$BV95)</f>
        <v/>
      </c>
      <c r="EG95" s="49" t="str">
        <f>IF(EC95="","",IF(COUNTIF(EE94:EE97,EE95)=1,EE95,EE95+RANK(EF95,EF94:EF97,0)-1))</f>
        <v/>
      </c>
      <c r="EH95" s="49" t="str">
        <f>IF(OR(EG95="",COUNTIF(EG94:EG97,EG95)=1),"",$BS95)</f>
        <v/>
      </c>
      <c r="EI95" s="49" t="str">
        <f>IF(EC95="","",IF(COUNTIF(EG94:EG97,EG95)=1,EG95,EG95+RANK(EH95,EH94:EH97,0)-1))</f>
        <v/>
      </c>
      <c r="EJ95" s="49">
        <f>IF(DR95&gt;0,CE92+CY92+RANK(EI95,EI94:EI97,1),)</f>
        <v>0</v>
      </c>
      <c r="EK95" s="14"/>
      <c r="EL95" s="49">
        <f t="shared" si="1023"/>
        <v>0</v>
      </c>
      <c r="EM95" s="49">
        <f t="shared" si="1024"/>
        <v>0</v>
      </c>
      <c r="EN95" s="49">
        <f t="shared" si="1025"/>
        <v>0</v>
      </c>
      <c r="EO95" s="49">
        <f t="shared" si="1026"/>
        <v>0</v>
      </c>
      <c r="EP95" s="49">
        <f t="shared" si="1027"/>
        <v>0</v>
      </c>
      <c r="EQ95" s="49" t="str">
        <f t="shared" si="1028"/>
        <v>K</v>
      </c>
      <c r="ER95" s="49">
        <f>IF(EL95&gt;0,RANK(EP95,EP94:EP97)+CE92+CY92+DS92,)</f>
        <v>0</v>
      </c>
      <c r="ES95" s="49">
        <f>IF(AND(EL95&gt;0,COUNTIF(ER94:ER97,ER95)&gt;1),SUMIFS($AG$4:$AG$108,$AD$4:$AD$108,$BR95,$K$4:$K$108,4)+SUMIFS($AI$4:$AI$108,$AF$4:$AF$108,$BR95,$K$4:$K$108,4)-SUMIFS($AI$4:$AI$108,$AD$4:$AD$108,$BR95,$K$4:$K$108,4)-SUMIFS($AG$4:$AG$108,$AF$4:$AF$108,$BR95,$K$4:$K$108,4),)</f>
        <v>0</v>
      </c>
      <c r="ET95" s="49">
        <f>IF(AND(EL95&gt;0,COUNTIF(ER94:ER97,ER95)&gt;1),ER95+RANK(ES95,ES94:ES97)-1,ER95)</f>
        <v>0</v>
      </c>
      <c r="EU95" s="49">
        <f t="shared" si="1029"/>
        <v>0</v>
      </c>
      <c r="EV95" s="49">
        <f>IF(AND(EL95&gt;0,COUNTIF(ET94:ET97,ET95)&gt;1),ET95+RANK(EU95,EU94:EU97)-1,ET95)</f>
        <v>0</v>
      </c>
      <c r="EW95" s="49" t="str">
        <f t="shared" si="1030"/>
        <v/>
      </c>
      <c r="EX95" s="49" t="str">
        <f>IF(OR(EW95="",COUNTIF(EW94:EW97,EW95)=1),"",$BX95)</f>
        <v/>
      </c>
      <c r="EY95" s="49" t="str">
        <f>IF(EW95="","",IF(COUNTIF(EW94:EW97,EW95)=1,EW95,EW95+RANK(EX95,EX94:EX97,0)-1))</f>
        <v/>
      </c>
      <c r="EZ95" s="49" t="str">
        <f>IF(OR(EY95="",COUNTIF(EY94:EY97,EY95)=1),"",$BV95)</f>
        <v/>
      </c>
      <c r="FA95" s="49" t="str">
        <f>IF(EW95="","",IF(COUNTIF(EY94:EY97,EY95)=1,EY95,EY95+RANK(EZ95,EZ94:EZ97,0)-1))</f>
        <v/>
      </c>
      <c r="FB95" s="49" t="str">
        <f>IF(OR(FA95="",COUNTIF(FA94:FA97,FA95)=1),"",$BS95)</f>
        <v/>
      </c>
      <c r="FC95" s="49" t="str">
        <f>IF(EW95="","",IF(COUNTIF(FA94:FA97,FA95)=1,FA95,FA95+RANK(FB95,FB94:FB97,0)-1))</f>
        <v/>
      </c>
      <c r="FD95" s="49">
        <f>IF(EL95&gt;0,CE92+CY92+DS92+RANK(FC95,FC94:FC97,1),)</f>
        <v>0</v>
      </c>
      <c r="FE95" s="14"/>
      <c r="FF95" s="49">
        <f>IFERROR(VLOOKUP(FH95,CD93:CV97,19,FALSE),IFERROR(VLOOKUP(FH95,CX93:DP97,19,FALSE),IFERROR(VLOOKUP(FH95,DR93:EJ97,19,FALSE),VLOOKUP(FH95,EL93:FD97,19,FALSE))))</f>
        <v>2</v>
      </c>
      <c r="FG95" s="49">
        <f>RANK(FF95,FF94:FF97,1)+COUNTIF(FF94:FF95,FF95)-1</f>
        <v>2</v>
      </c>
      <c r="FH95" s="14" t="str">
        <f t="shared" si="1031"/>
        <v>Kongo</v>
      </c>
      <c r="FI95" s="42"/>
      <c r="FJ95" s="42"/>
      <c r="FK95" s="42"/>
      <c r="FL95" s="42"/>
      <c r="FM95" s="42"/>
      <c r="FN95" s="42"/>
      <c r="FO95" s="42"/>
      <c r="FP95" s="42"/>
      <c r="FQ95" s="42"/>
      <c r="FR95" s="42"/>
      <c r="FS95" s="42"/>
      <c r="FT95" s="42"/>
      <c r="FU95" s="42"/>
      <c r="FV95" s="42"/>
      <c r="FW95" s="42"/>
      <c r="FX95" s="44">
        <v>93</v>
      </c>
      <c r="FY95" s="44" t="str">
        <f t="shared" si="79"/>
        <v>EGBCIHLK</v>
      </c>
      <c r="FZ95" s="44" t="s">
        <v>148</v>
      </c>
      <c r="GA95" s="44" t="s">
        <v>149</v>
      </c>
      <c r="GB95" s="44" t="s">
        <v>146</v>
      </c>
      <c r="GC95" s="44" t="s">
        <v>163</v>
      </c>
      <c r="GD95" s="44" t="s">
        <v>150</v>
      </c>
      <c r="GE95" s="44" t="s">
        <v>160</v>
      </c>
      <c r="GF95" s="44" t="s">
        <v>152</v>
      </c>
      <c r="GG95" s="44" t="s">
        <v>151</v>
      </c>
      <c r="GH95" s="100" t="str">
        <f t="shared" ref="GH95:GO95" si="1034">VLOOKUP(FZ95,$FK$3:$FL$15,2,FALSE)</f>
        <v>Elfenbenskusten</v>
      </c>
      <c r="GI95" s="100" t="str">
        <f t="shared" si="1034"/>
        <v>Iran</v>
      </c>
      <c r="GJ95" s="100" t="str">
        <f t="shared" si="1034"/>
        <v>Bosnien-Herzigovina</v>
      </c>
      <c r="GK95" s="100" t="str">
        <f t="shared" si="1034"/>
        <v>Marocko</v>
      </c>
      <c r="GL95" s="100" t="str">
        <f t="shared" si="1034"/>
        <v>Senegal</v>
      </c>
      <c r="GM95" s="100" t="str">
        <f t="shared" si="1034"/>
        <v>Uruguay</v>
      </c>
      <c r="GN95" s="100" t="str">
        <f t="shared" si="1034"/>
        <v>England</v>
      </c>
      <c r="GO95" s="100" t="str">
        <f t="shared" si="1034"/>
        <v>Portugal</v>
      </c>
      <c r="GP95" s="42" t="str">
        <f t="shared" si="81"/>
        <v/>
      </c>
      <c r="GQ95" s="42"/>
      <c r="GR95" s="42"/>
      <c r="GS95" s="42"/>
      <c r="GT95" s="42"/>
      <c r="GU95" s="42"/>
      <c r="GV95" s="127"/>
      <c r="GW95" s="42"/>
      <c r="GX95" s="44"/>
      <c r="GY95" s="42"/>
      <c r="GZ95" s="43"/>
      <c r="HA95" s="44"/>
      <c r="HB95" s="42"/>
      <c r="HC95" s="42"/>
      <c r="HD95" s="42"/>
      <c r="HE95" s="42"/>
    </row>
    <row r="96" spans="1:213" ht="14.25" customHeight="1" x14ac:dyDescent="0.35">
      <c r="A96" s="42"/>
      <c r="B96" s="85">
        <v>47</v>
      </c>
      <c r="C96" s="86">
        <v>46196</v>
      </c>
      <c r="D96" s="87" t="s">
        <v>211</v>
      </c>
      <c r="E96" s="88" t="s">
        <v>157</v>
      </c>
      <c r="F96" s="89" t="s">
        <v>213</v>
      </c>
      <c r="G96" s="90">
        <v>1</v>
      </c>
      <c r="H96" s="85" t="s">
        <v>157</v>
      </c>
      <c r="I96" s="90">
        <v>0</v>
      </c>
      <c r="J96" s="85">
        <f t="shared" si="951"/>
        <v>1</v>
      </c>
      <c r="K96" s="49" t="str">
        <f t="shared" si="952"/>
        <v>-</v>
      </c>
      <c r="L96" s="44">
        <v>3</v>
      </c>
      <c r="M96" s="108" t="str">
        <f>VLOOKUP(L96,FG94:FH97,2,FALSE)</f>
        <v>Portugal</v>
      </c>
      <c r="N96" s="109">
        <f t="shared" si="953"/>
        <v>1</v>
      </c>
      <c r="O96" s="109">
        <f t="shared" si="954"/>
        <v>0</v>
      </c>
      <c r="P96" s="109">
        <f t="shared" si="955"/>
        <v>2</v>
      </c>
      <c r="Q96" s="109">
        <f t="shared" si="956"/>
        <v>2</v>
      </c>
      <c r="R96" s="109">
        <f t="shared" si="957"/>
        <v>3</v>
      </c>
      <c r="S96" s="109">
        <f t="shared" si="958"/>
        <v>-1</v>
      </c>
      <c r="T96" s="110">
        <f t="shared" si="959"/>
        <v>3</v>
      </c>
      <c r="U96" s="42"/>
      <c r="V96" s="43"/>
      <c r="W96" s="44"/>
      <c r="X96" s="44"/>
      <c r="Y96" s="44"/>
      <c r="Z96" s="47"/>
      <c r="AA96" s="48"/>
      <c r="AB96" s="42"/>
      <c r="AC96" s="98">
        <f t="shared" ref="AC96:AF96" si="1035">C96</f>
        <v>46196</v>
      </c>
      <c r="AD96" s="98" t="str">
        <f t="shared" si="1035"/>
        <v>Portugal</v>
      </c>
      <c r="AE96" s="98" t="str">
        <f t="shared" si="1035"/>
        <v>-</v>
      </c>
      <c r="AF96" s="98" t="str">
        <f t="shared" si="1035"/>
        <v>Uzbekistan</v>
      </c>
      <c r="AG96" s="90">
        <f t="shared" si="961"/>
        <v>1</v>
      </c>
      <c r="AH96" s="85" t="str">
        <f t="shared" si="962"/>
        <v>-</v>
      </c>
      <c r="AI96" s="90">
        <f t="shared" si="963"/>
        <v>0</v>
      </c>
      <c r="AJ96" s="85">
        <f t="shared" si="964"/>
        <v>1</v>
      </c>
      <c r="AK96" s="91"/>
      <c r="AL96" s="49">
        <f t="shared" si="965"/>
        <v>1</v>
      </c>
      <c r="AM96" s="49">
        <f t="shared" si="966"/>
        <v>0</v>
      </c>
      <c r="AN96" s="49">
        <f t="shared" si="967"/>
        <v>0</v>
      </c>
      <c r="AO96" s="49">
        <f t="shared" si="968"/>
        <v>0</v>
      </c>
      <c r="AP96" s="49">
        <f t="shared" si="969"/>
        <v>0</v>
      </c>
      <c r="AQ96" s="49">
        <f t="shared" si="970"/>
        <v>1</v>
      </c>
      <c r="AR96" s="49">
        <f t="shared" si="971"/>
        <v>0</v>
      </c>
      <c r="AS96" s="49">
        <f t="shared" si="972"/>
        <v>0</v>
      </c>
      <c r="AT96" s="49">
        <f t="shared" si="973"/>
        <v>0</v>
      </c>
      <c r="AU96" s="49">
        <f t="shared" si="974"/>
        <v>0</v>
      </c>
      <c r="AV96" s="49">
        <f t="shared" si="975"/>
        <v>0</v>
      </c>
      <c r="AW96" s="49">
        <f t="shared" si="976"/>
        <v>0</v>
      </c>
      <c r="AX96" s="49">
        <f t="shared" si="977"/>
        <v>0</v>
      </c>
      <c r="AY96" s="49">
        <f t="shared" si="978"/>
        <v>0</v>
      </c>
      <c r="AZ96" s="49">
        <f t="shared" si="979"/>
        <v>0</v>
      </c>
      <c r="BA96" s="49">
        <f t="shared" si="980"/>
        <v>0</v>
      </c>
      <c r="BB96" s="49">
        <f t="shared" si="981"/>
        <v>0</v>
      </c>
      <c r="BC96" s="49">
        <f t="shared" si="982"/>
        <v>0</v>
      </c>
      <c r="BD96" s="49">
        <f t="shared" si="983"/>
        <v>0</v>
      </c>
      <c r="BE96" s="49">
        <f t="shared" si="984"/>
        <v>0</v>
      </c>
      <c r="BF96" s="49">
        <f t="shared" si="985"/>
        <v>0</v>
      </c>
      <c r="BG96" s="49">
        <f t="shared" si="986"/>
        <v>0</v>
      </c>
      <c r="BH96" s="49">
        <f t="shared" si="987"/>
        <v>0</v>
      </c>
      <c r="BI96" s="49">
        <f t="shared" si="988"/>
        <v>0</v>
      </c>
      <c r="BJ96" s="49">
        <f t="shared" si="989"/>
        <v>0</v>
      </c>
      <c r="BK96" s="49">
        <f t="shared" si="990"/>
        <v>0</v>
      </c>
      <c r="BL96" s="49">
        <f t="shared" si="991"/>
        <v>0</v>
      </c>
      <c r="BM96" s="49">
        <f t="shared" si="992"/>
        <v>0</v>
      </c>
      <c r="BN96" s="49">
        <f t="shared" si="993"/>
        <v>0</v>
      </c>
      <c r="BO96" s="49">
        <f t="shared" si="994"/>
        <v>0</v>
      </c>
      <c r="BP96" s="14"/>
      <c r="BQ96" s="14"/>
      <c r="BR96" s="14" t="s">
        <v>213</v>
      </c>
      <c r="BS96" s="49">
        <f t="shared" si="995"/>
        <v>0</v>
      </c>
      <c r="BT96" s="49">
        <f t="shared" si="996"/>
        <v>1</v>
      </c>
      <c r="BU96" s="49">
        <f t="shared" si="997"/>
        <v>2</v>
      </c>
      <c r="BV96" s="49">
        <f t="shared" si="998"/>
        <v>2</v>
      </c>
      <c r="BW96" s="49">
        <f t="shared" si="999"/>
        <v>4</v>
      </c>
      <c r="BX96" s="49">
        <f t="shared" si="1000"/>
        <v>-2</v>
      </c>
      <c r="BY96" s="49">
        <f t="shared" si="1001"/>
        <v>1</v>
      </c>
      <c r="BZ96" s="49" t="s">
        <v>151</v>
      </c>
      <c r="CA96" s="99">
        <f>RANK(BY96,BY94:BY97)</f>
        <v>4</v>
      </c>
      <c r="CB96" s="49">
        <f>SUMPRODUCT((BY94:BY97=BY96)*(BX94:BX97&gt;BX96))</f>
        <v>0</v>
      </c>
      <c r="CC96" s="14"/>
      <c r="CD96" s="14">
        <f t="shared" si="1002"/>
        <v>0</v>
      </c>
      <c r="CE96" s="49">
        <f t="shared" si="1003"/>
        <v>0</v>
      </c>
      <c r="CF96" s="49">
        <f t="shared" si="1004"/>
        <v>0</v>
      </c>
      <c r="CG96" s="49">
        <f t="shared" si="1005"/>
        <v>0</v>
      </c>
      <c r="CH96" s="49">
        <f t="shared" si="1006"/>
        <v>0</v>
      </c>
      <c r="CI96" s="49" t="str">
        <f t="shared" si="1007"/>
        <v>K</v>
      </c>
      <c r="CJ96" s="49">
        <f>IF(CD96&gt;0,RANK(CH96,CH94:CH97),)</f>
        <v>0</v>
      </c>
      <c r="CK96" s="49">
        <f>IF(AND(CD96&gt;0,COUNTIF(CJ94:CJ97,CJ96)&gt;1),SUMIFS($AG$4:$AG$108,$AD$4:$AD$108,$BR96,$K$4:$K$108,1)+SUMIFS($AI$4:$AI$108,$AF$4:$AF$108,$BR96,$K$4:$K$108,1)-SUMIFS($AI$4:$AI$108,$AD$4:$AD$108,$BR96,$K$4:$K$108,1)-SUMIFS($AG$4:$AG$108,$AF$4:$AF$108,$BR96,$K$4:$K$108,1),)</f>
        <v>0</v>
      </c>
      <c r="CL96" s="49">
        <f>IF(AND(CD96&gt;0,COUNTIF(CJ94:CJ97,CJ96)&gt;1),CJ96+RANK(CK96,CK94:CK97)-1,CJ96)</f>
        <v>0</v>
      </c>
      <c r="CM96" s="49">
        <f>IF(AND(CD96&gt;0,COUNTIF(CL94:CL97,CL96)&gt;1),SUMIFS($AG$4:$AG$108,$AD$4:$AD$108,$BR96,$K$4:$K$108,1)+SUMIFS($AI$4:$AI$108,$AF$4:$AF$108,$BR96,$K$4:$K$108,1),)</f>
        <v>0</v>
      </c>
      <c r="CN96" s="49">
        <f>IF(AND(CD96&gt;0,COUNTIF(CL94:CL97,CL96)&gt;1),CL96+RANK(CM96,CM94:CM97)-1,CL96)</f>
        <v>0</v>
      </c>
      <c r="CO96" s="49" t="str">
        <f t="shared" si="1008"/>
        <v/>
      </c>
      <c r="CP96" s="49" t="str">
        <f>IF(OR(CO96="",COUNTIF(CO94:CO97,CO96)=1),"",$BX96)</f>
        <v/>
      </c>
      <c r="CQ96" s="49" t="str">
        <f>IF(CO96="","",IF(COUNTIF(CO94:CO97,CO96)=1,CO96,CO96+RANK(CP96,CP94:CP97,0)-1))</f>
        <v/>
      </c>
      <c r="CR96" s="49" t="str">
        <f>IF(OR(CQ96="",COUNTIF(CQ94:CQ97,CQ96)=1),"",$BV96)</f>
        <v/>
      </c>
      <c r="CS96" s="49" t="str">
        <f>IF(CO96="","",IF(COUNTIF(CQ94:CQ97,CQ96)=1,CQ96,CQ96+RANK(CR96,CR94:CR97,0)-1))</f>
        <v/>
      </c>
      <c r="CT96" s="49" t="str">
        <f>IF(OR(CS96="",COUNTIF(CS94:CS97,CS96)=1),"",$BS96)</f>
        <v/>
      </c>
      <c r="CU96" s="49" t="str">
        <f>IF(CO96="","",IF(COUNTIF(CS94:CS97,CS96)=1,CS96,CS96+RANK(CT96,CT94:CT97,0)-1))</f>
        <v/>
      </c>
      <c r="CV96" s="49">
        <f>IF(CD96&gt;0,BK92+RANK(CU96,CU94:CU97,1),)</f>
        <v>0</v>
      </c>
      <c r="CW96" s="14"/>
      <c r="CX96" s="14">
        <f t="shared" si="1009"/>
        <v>0</v>
      </c>
      <c r="CY96" s="49">
        <f t="shared" si="1010"/>
        <v>0</v>
      </c>
      <c r="CZ96" s="49">
        <f t="shared" si="1011"/>
        <v>0</v>
      </c>
      <c r="DA96" s="49">
        <f t="shared" si="1012"/>
        <v>0</v>
      </c>
      <c r="DB96" s="49">
        <f t="shared" si="1013"/>
        <v>0</v>
      </c>
      <c r="DC96" s="49" t="str">
        <f t="shared" si="1014"/>
        <v>K</v>
      </c>
      <c r="DD96" s="49">
        <f>IF(CX96&gt;0,RANK(DB96,DB94:DB97)+CE92,)</f>
        <v>0</v>
      </c>
      <c r="DE96" s="49">
        <f>IF(AND(CX96&gt;0,COUNTIF(DD94:DD97,DD96)&gt;1),SUMIFS($AG$4:$AG$108,$AD$4:$AD$108,$BR96,$K$4:$K$108,2)+SUMIFS($AI$4:$AI$108,$AF$4:$AF108,$BR96,$K$4:$K$108,2)-SUMIFS($AI$4:$AI$108,$AD$4:$AD$108,$BR96,$K$4:$K$108,2)-SUMIFS($AG$4:$AG$108,$AF$4:$AF$108,$BR96,$K$4:$K$108,2),)</f>
        <v>0</v>
      </c>
      <c r="DF96" s="49">
        <f>IF(AND(CX96&gt;0,COUNTIF(DD94:DD97,DD96)&gt;1),DD96+RANK(DE96,DE94:DE97)-1,DD96)</f>
        <v>0</v>
      </c>
      <c r="DG96" s="49">
        <f>IF(AND(CX96&gt;0,COUNTIF(DF94:DF97,DF96)&gt;1),SUMIFS($AG$4:$AG$108,$AD$4:$AD$108,$BR96,$K$4:$K$108,2)+SUMIFS($AI$4:$AI$108,$AF$4:$AF$108,$BR96,$K$4:$K$108,2),)</f>
        <v>0</v>
      </c>
      <c r="DH96" s="49">
        <f>IF(AND(CX96&gt;0,COUNTIF(DF94:DF97,DF96)&gt;1),DF96+RANK(DG96,DG94:DG97)-1,DF96)</f>
        <v>0</v>
      </c>
      <c r="DI96" s="49" t="str">
        <f t="shared" si="1015"/>
        <v/>
      </c>
      <c r="DJ96" s="49" t="str">
        <f>IF(OR(DI96="",COUNTIF(DI94:DI97,DI96)=1),"",$BX96)</f>
        <v/>
      </c>
      <c r="DK96" s="49" t="str">
        <f>IF(DI96="","",IF(COUNTIF(DI94:DI97,DI96)=1,DI96,DI96+RANK(DJ96,DJ94:DJ97,0)-1))</f>
        <v/>
      </c>
      <c r="DL96" s="49" t="str">
        <f>IF(OR(DK96="",COUNTIF(DK94:DK97,DK96)=1),"",$BV96)</f>
        <v/>
      </c>
      <c r="DM96" s="49" t="str">
        <f>IF(DI96="","",IF(COUNTIF(DK94:DK97,DK96)=1,DK96,DK96+RANK(DL96,DL94:DL97,0)-1))</f>
        <v/>
      </c>
      <c r="DN96" s="49" t="str">
        <f>IF(OR(DM96="",COUNTIF(DM94:DM97,DM96)=1),"",$BS96)</f>
        <v/>
      </c>
      <c r="DO96" s="49" t="str">
        <f>IF(DI96="","",IF(COUNTIF(DM94:DM97,DM96)=1,DM96,DM96+RANK(DN96,DN94:DN97,0)-1))</f>
        <v/>
      </c>
      <c r="DP96" s="49">
        <f>IF(CX96&gt;0,CE92+RANK(DO96,DO94:DO97,1),)</f>
        <v>0</v>
      </c>
      <c r="DQ96" s="14"/>
      <c r="DR96" s="49">
        <f t="shared" si="1016"/>
        <v>0</v>
      </c>
      <c r="DS96" s="49">
        <f t="shared" si="1017"/>
        <v>0</v>
      </c>
      <c r="DT96" s="49">
        <f t="shared" si="1018"/>
        <v>0</v>
      </c>
      <c r="DU96" s="49">
        <f t="shared" si="1019"/>
        <v>0</v>
      </c>
      <c r="DV96" s="49">
        <f t="shared" si="1020"/>
        <v>0</v>
      </c>
      <c r="DW96" s="49" t="str">
        <f t="shared" si="1021"/>
        <v>K</v>
      </c>
      <c r="DX96" s="49">
        <f>IF(DR96&gt;0,RANK(DV96,DV94:DV97)+CE92+CY92,)</f>
        <v>0</v>
      </c>
      <c r="DY96" s="49">
        <f>IF(AND(DR96&gt;0,COUNTIF(DX94:DX97,DX96)&gt;1),SUMIFS($AG$4:$AG$108,$AD$4:$AD$108,$BR96,$K$4:$K$108,3)+SUMIFS($AI$4:$AI$108,$AF$4:$AF$108,$BR96,$K$4:$K$108,3)-SUMIFS($AI$4:$AI$108,$AD$4:$AD$108,$BR96,$K$4:$K$108,3)-SUMIFS($AG$4:$AG$108,$AF$4:$AF$108,$BR96,$K$4:$K$108,3),)</f>
        <v>0</v>
      </c>
      <c r="DZ96" s="49">
        <f>IF(AND(DR96&gt;0,COUNTIF(DX94:DX97,DX96)&gt;1),DX96+RANK(DY96,DY94:DY97)-1,DX96)</f>
        <v>0</v>
      </c>
      <c r="EA96" s="49">
        <f>IF(AND(DR96&gt;0,COUNTIF(DZ94:DZ97,DZ96)&gt;1),SUMIFS($AG$4:$AG$108,$AD$4:$AD$108,$BR96,$K$4:$K$108,3)+SUMIFS($AI$4:$AI$108,$AF$4:$AF$108,$BR96,$K$4:$K$108,3),)</f>
        <v>0</v>
      </c>
      <c r="EB96" s="49">
        <f>IF(AND(DR96&gt;0,COUNTIF(DZ94:DZ97,DZ96)&gt;1),DZ96+RANK(EA96,EA94:EA97)-1,DZ96)</f>
        <v>0</v>
      </c>
      <c r="EC96" s="49" t="str">
        <f t="shared" si="1022"/>
        <v/>
      </c>
      <c r="ED96" s="49" t="str">
        <f>IF(OR(EC96="",COUNTIF(EC94:EC97,EC96)=1),"",$BX96)</f>
        <v/>
      </c>
      <c r="EE96" s="49" t="str">
        <f>IF(EC96="","",IF(COUNTIF(EC94:EC97,EC96)=1,EC96,EC96+RANK(ED96,ED94:ED97,0)-1))</f>
        <v/>
      </c>
      <c r="EF96" s="49" t="str">
        <f>IF(OR(EE96="",COUNTIF(EE94:EE97,EE96)=1),"",$BV96)</f>
        <v/>
      </c>
      <c r="EG96" s="49" t="str">
        <f>IF(EC96="","",IF(COUNTIF(EE94:EE97,EE96)=1,EE96,EE96+RANK(EF96,EF94:EF97,0)-1))</f>
        <v/>
      </c>
      <c r="EH96" s="49" t="str">
        <f>IF(OR(EG96="",COUNTIF(EG94:EG97,EG96)=1),"",$BS96)</f>
        <v/>
      </c>
      <c r="EI96" s="49" t="str">
        <f>IF(EC96="","",IF(COUNTIF(EG94:EG97,EG96)=1,EG96,EG96+RANK(EH96,EH94:EH97,0)-1))</f>
        <v/>
      </c>
      <c r="EJ96" s="49">
        <f>IF(DR96&gt;0,CE92+CY92+RANK(EI96,EI94:EI97,1),)</f>
        <v>0</v>
      </c>
      <c r="EK96" s="14"/>
      <c r="EL96" s="49" t="str">
        <f t="shared" si="1023"/>
        <v>Uzbekistan</v>
      </c>
      <c r="EM96" s="49">
        <f t="shared" si="1024"/>
        <v>0</v>
      </c>
      <c r="EN96" s="49">
        <f t="shared" si="1025"/>
        <v>0</v>
      </c>
      <c r="EO96" s="49">
        <f t="shared" si="1026"/>
        <v>0</v>
      </c>
      <c r="EP96" s="49">
        <f t="shared" si="1027"/>
        <v>0</v>
      </c>
      <c r="EQ96" s="49" t="str">
        <f t="shared" si="1028"/>
        <v>K</v>
      </c>
      <c r="ER96" s="49">
        <f>IF(EL96&gt;0,RANK(EP96,EP94:EP97)+CE92+CY92+DS92,)</f>
        <v>4</v>
      </c>
      <c r="ES96" s="49">
        <f>IF(AND(EL96&gt;0,COUNTIF(ER94:ER97,ER96)&gt;1),SUMIFS($AG$4:$AG$108,$AD$4:$AD$108,$BR96,$K$4:$K$108,4)+SUMIFS($AI$4:$AI$108,$AF$4:$AF$108,$BR96,$K$4:$K$108,4)-SUMIFS($AI$4:$AI$108,$AD$4:$AD$108,$BR96,$K$4:$K$108,4)-SUMIFS($AG$4:$AG$108,$AF$4:$AF$108,$BR96,$K$4:$K$108,4),)</f>
        <v>0</v>
      </c>
      <c r="ET96" s="49">
        <f>IF(AND(EL96&gt;0,COUNTIF(ER94:ER97,ER96)&gt;1),ER96+RANK(ES96,ES94:ES97)-1,ER96)</f>
        <v>4</v>
      </c>
      <c r="EU96" s="49">
        <f t="shared" si="1029"/>
        <v>0</v>
      </c>
      <c r="EV96" s="49">
        <f>IF(AND(EL96&gt;0,COUNTIF(ET94:ET97,ET96)&gt;1),ET96+RANK(EU96,EU94:EU97)-1,ET96)</f>
        <v>4</v>
      </c>
      <c r="EW96" s="49">
        <f t="shared" si="1030"/>
        <v>4</v>
      </c>
      <c r="EX96" s="49" t="str">
        <f>IF(OR(EW96="",COUNTIF(EW94:EW97,EW96)=1),"",$BX96)</f>
        <v/>
      </c>
      <c r="EY96" s="49">
        <f>IF(EW96="","",IF(COUNTIF(EW94:EW97,EW96)=1,EW96,EW96+RANK(EX96,EX94:EX97,0)-1))</f>
        <v>4</v>
      </c>
      <c r="EZ96" s="49" t="str">
        <f>IF(OR(EY96="",COUNTIF(EY94:EY97,EY96)=1),"",$BV96)</f>
        <v/>
      </c>
      <c r="FA96" s="49">
        <f>IF(EW96="","",IF(COUNTIF(EY94:EY97,EY96)=1,EY96,EY96+RANK(EZ96,EZ94:EZ97,0)-1))</f>
        <v>4</v>
      </c>
      <c r="FB96" s="49" t="str">
        <f>IF(OR(FA96="",COUNTIF(FA94:FA97,FA96)=1),"",$BS96)</f>
        <v/>
      </c>
      <c r="FC96" s="49">
        <f>IF(EW96="","",IF(COUNTIF(FA94:FA97,FA96)=1,FA96,FA96+RANK(FB96,FB94:FB97,0)-1))</f>
        <v>4</v>
      </c>
      <c r="FD96" s="49">
        <f>IF(EL96&gt;0,CE92+CY92+DS92+RANK(FC96,FC94:FC97,1),)</f>
        <v>4</v>
      </c>
      <c r="FE96" s="14"/>
      <c r="FF96" s="49">
        <f>IFERROR(VLOOKUP(FH96,CD93:CV97,19,FALSE),IFERROR(VLOOKUP(FH96,CX93:DP97,19,FALSE),IFERROR(VLOOKUP(FH96,DR93:EJ97,19,FALSE),VLOOKUP(FH96,EL93:FD97,19,FALSE))))</f>
        <v>4</v>
      </c>
      <c r="FG96" s="49">
        <f>RANK(FF96,FF94:FF97,1)+COUNTIF(FF94:FF96,FF96)-1</f>
        <v>4</v>
      </c>
      <c r="FH96" s="14" t="str">
        <f t="shared" si="1031"/>
        <v>Uzbekistan</v>
      </c>
      <c r="FI96" s="42"/>
      <c r="FJ96" s="42"/>
      <c r="FK96" s="42"/>
      <c r="FL96" s="42"/>
      <c r="FM96" s="42"/>
      <c r="FN96" s="42"/>
      <c r="FO96" s="42"/>
      <c r="FP96" s="42"/>
      <c r="FQ96" s="42"/>
      <c r="FR96" s="42"/>
      <c r="FS96" s="42"/>
      <c r="FT96" s="42"/>
      <c r="FU96" s="42"/>
      <c r="FV96" s="42"/>
      <c r="FW96" s="42"/>
      <c r="FX96" s="44">
        <v>94</v>
      </c>
      <c r="FY96" s="44" t="str">
        <f t="shared" si="79"/>
        <v>EJBCHGLI</v>
      </c>
      <c r="FZ96" s="44" t="s">
        <v>148</v>
      </c>
      <c r="GA96" s="44" t="s">
        <v>159</v>
      </c>
      <c r="GB96" s="44" t="s">
        <v>146</v>
      </c>
      <c r="GC96" s="44" t="s">
        <v>163</v>
      </c>
      <c r="GD96" s="44" t="s">
        <v>160</v>
      </c>
      <c r="GE96" s="44" t="s">
        <v>149</v>
      </c>
      <c r="GF96" s="44" t="s">
        <v>152</v>
      </c>
      <c r="GG96" s="44" t="s">
        <v>150</v>
      </c>
      <c r="GH96" s="100" t="str">
        <f t="shared" ref="GH96:GO96" si="1036">VLOOKUP(FZ96,$FK$3:$FL$15,2,FALSE)</f>
        <v>Elfenbenskusten</v>
      </c>
      <c r="GI96" s="100" t="str">
        <f t="shared" si="1036"/>
        <v>Argentina</v>
      </c>
      <c r="GJ96" s="100" t="str">
        <f t="shared" si="1036"/>
        <v>Bosnien-Herzigovina</v>
      </c>
      <c r="GK96" s="100" t="str">
        <f t="shared" si="1036"/>
        <v>Marocko</v>
      </c>
      <c r="GL96" s="100" t="str">
        <f t="shared" si="1036"/>
        <v>Uruguay</v>
      </c>
      <c r="GM96" s="100" t="str">
        <f t="shared" si="1036"/>
        <v>Iran</v>
      </c>
      <c r="GN96" s="100" t="str">
        <f t="shared" si="1036"/>
        <v>England</v>
      </c>
      <c r="GO96" s="100" t="str">
        <f t="shared" si="1036"/>
        <v>Senegal</v>
      </c>
      <c r="GP96" s="42" t="str">
        <f t="shared" si="81"/>
        <v/>
      </c>
      <c r="GQ96" s="42"/>
      <c r="GR96" s="42"/>
      <c r="GS96" s="42"/>
      <c r="GT96" s="42"/>
      <c r="GU96" s="42"/>
      <c r="GV96" s="127"/>
      <c r="GW96" s="42"/>
      <c r="GX96" s="44"/>
      <c r="GY96" s="42"/>
      <c r="GZ96" s="43"/>
      <c r="HA96" s="44"/>
      <c r="HB96" s="42"/>
      <c r="HC96" s="42"/>
      <c r="HD96" s="42"/>
      <c r="HE96" s="42"/>
    </row>
    <row r="97" spans="1:213" ht="14.25" customHeight="1" x14ac:dyDescent="0.35">
      <c r="A97" s="42"/>
      <c r="B97" s="85">
        <v>48</v>
      </c>
      <c r="C97" s="86">
        <v>46197</v>
      </c>
      <c r="D97" s="87" t="s">
        <v>214</v>
      </c>
      <c r="E97" s="88" t="s">
        <v>157</v>
      </c>
      <c r="F97" s="89" t="s">
        <v>212</v>
      </c>
      <c r="G97" s="90">
        <v>1</v>
      </c>
      <c r="H97" s="85" t="s">
        <v>157</v>
      </c>
      <c r="I97" s="90">
        <v>0</v>
      </c>
      <c r="J97" s="85">
        <f t="shared" si="951"/>
        <v>1</v>
      </c>
      <c r="K97" s="49" t="str">
        <f t="shared" si="952"/>
        <v>-</v>
      </c>
      <c r="L97" s="44">
        <v>4</v>
      </c>
      <c r="M97" s="113" t="str">
        <f>VLOOKUP(L97,FG94:FH97,2,FALSE)</f>
        <v>Uzbekistan</v>
      </c>
      <c r="N97" s="114">
        <f t="shared" si="953"/>
        <v>0</v>
      </c>
      <c r="O97" s="114">
        <f t="shared" si="954"/>
        <v>1</v>
      </c>
      <c r="P97" s="114">
        <f t="shared" si="955"/>
        <v>2</v>
      </c>
      <c r="Q97" s="114">
        <f t="shared" si="956"/>
        <v>2</v>
      </c>
      <c r="R97" s="114">
        <f t="shared" si="957"/>
        <v>4</v>
      </c>
      <c r="S97" s="114">
        <f t="shared" si="958"/>
        <v>-2</v>
      </c>
      <c r="T97" s="106">
        <f t="shared" si="959"/>
        <v>1</v>
      </c>
      <c r="U97" s="42"/>
      <c r="V97" s="43"/>
      <c r="W97" s="44"/>
      <c r="X97" s="44"/>
      <c r="Y97" s="44"/>
      <c r="Z97" s="47"/>
      <c r="AA97" s="48"/>
      <c r="AB97" s="42"/>
      <c r="AC97" s="98">
        <f t="shared" ref="AC97:AF97" si="1037">C97</f>
        <v>46197</v>
      </c>
      <c r="AD97" s="98" t="str">
        <f t="shared" si="1037"/>
        <v>Colombia</v>
      </c>
      <c r="AE97" s="98" t="str">
        <f t="shared" si="1037"/>
        <v>-</v>
      </c>
      <c r="AF97" s="98" t="str">
        <f t="shared" si="1037"/>
        <v>Kongo</v>
      </c>
      <c r="AG97" s="90">
        <f t="shared" si="961"/>
        <v>1</v>
      </c>
      <c r="AH97" s="85" t="str">
        <f t="shared" si="962"/>
        <v>-</v>
      </c>
      <c r="AI97" s="90">
        <f t="shared" si="963"/>
        <v>0</v>
      </c>
      <c r="AJ97" s="85">
        <f t="shared" si="964"/>
        <v>1</v>
      </c>
      <c r="AK97" s="91"/>
      <c r="AL97" s="49">
        <f t="shared" si="965"/>
        <v>1</v>
      </c>
      <c r="AM97" s="49">
        <f t="shared" si="966"/>
        <v>0</v>
      </c>
      <c r="AN97" s="49">
        <f t="shared" si="967"/>
        <v>0</v>
      </c>
      <c r="AO97" s="49">
        <f t="shared" si="968"/>
        <v>0</v>
      </c>
      <c r="AP97" s="49">
        <f t="shared" si="969"/>
        <v>0</v>
      </c>
      <c r="AQ97" s="49">
        <f t="shared" si="970"/>
        <v>1</v>
      </c>
      <c r="AR97" s="49">
        <f t="shared" si="971"/>
        <v>0</v>
      </c>
      <c r="AS97" s="49">
        <f t="shared" si="972"/>
        <v>0</v>
      </c>
      <c r="AT97" s="49">
        <f t="shared" si="973"/>
        <v>0</v>
      </c>
      <c r="AU97" s="49">
        <f t="shared" si="974"/>
        <v>0</v>
      </c>
      <c r="AV97" s="49">
        <f t="shared" si="975"/>
        <v>0</v>
      </c>
      <c r="AW97" s="49">
        <f t="shared" si="976"/>
        <v>0</v>
      </c>
      <c r="AX97" s="49">
        <f t="shared" si="977"/>
        <v>0</v>
      </c>
      <c r="AY97" s="49">
        <f t="shared" si="978"/>
        <v>0</v>
      </c>
      <c r="AZ97" s="49">
        <f t="shared" si="979"/>
        <v>0</v>
      </c>
      <c r="BA97" s="49">
        <f t="shared" si="980"/>
        <v>0</v>
      </c>
      <c r="BB97" s="49">
        <f t="shared" si="981"/>
        <v>0</v>
      </c>
      <c r="BC97" s="49">
        <f t="shared" si="982"/>
        <v>0</v>
      </c>
      <c r="BD97" s="49">
        <f t="shared" si="983"/>
        <v>0</v>
      </c>
      <c r="BE97" s="49">
        <f t="shared" si="984"/>
        <v>0</v>
      </c>
      <c r="BF97" s="49">
        <f t="shared" si="985"/>
        <v>0</v>
      </c>
      <c r="BG97" s="49">
        <f t="shared" si="986"/>
        <v>0</v>
      </c>
      <c r="BH97" s="49">
        <f t="shared" si="987"/>
        <v>0</v>
      </c>
      <c r="BI97" s="49">
        <f t="shared" si="988"/>
        <v>0</v>
      </c>
      <c r="BJ97" s="49">
        <f t="shared" si="989"/>
        <v>0</v>
      </c>
      <c r="BK97" s="49">
        <f t="shared" si="990"/>
        <v>0</v>
      </c>
      <c r="BL97" s="49">
        <f t="shared" si="991"/>
        <v>0</v>
      </c>
      <c r="BM97" s="49">
        <f t="shared" si="992"/>
        <v>0</v>
      </c>
      <c r="BN97" s="49">
        <f t="shared" si="993"/>
        <v>0</v>
      </c>
      <c r="BO97" s="49">
        <f t="shared" si="994"/>
        <v>0</v>
      </c>
      <c r="BP97" s="14"/>
      <c r="BQ97" s="14"/>
      <c r="BR97" s="115" t="s">
        <v>214</v>
      </c>
      <c r="BS97" s="49">
        <f t="shared" si="995"/>
        <v>2</v>
      </c>
      <c r="BT97" s="49">
        <f t="shared" si="996"/>
        <v>1</v>
      </c>
      <c r="BU97" s="49">
        <f t="shared" si="997"/>
        <v>0</v>
      </c>
      <c r="BV97" s="49">
        <f t="shared" si="998"/>
        <v>4</v>
      </c>
      <c r="BW97" s="49">
        <f t="shared" si="999"/>
        <v>2</v>
      </c>
      <c r="BX97" s="49">
        <f t="shared" si="1000"/>
        <v>2</v>
      </c>
      <c r="BY97" s="49">
        <f t="shared" si="1001"/>
        <v>7</v>
      </c>
      <c r="BZ97" s="116" t="s">
        <v>151</v>
      </c>
      <c r="CA97" s="99">
        <f>RANK(BY97,BY94:BY97)</f>
        <v>1</v>
      </c>
      <c r="CB97" s="49">
        <f>SUMPRODUCT((BY94:BY97=BY97)*(BX94:BX97&gt;BX97))</f>
        <v>0</v>
      </c>
      <c r="CC97" s="14"/>
      <c r="CD97" s="115" t="str">
        <f t="shared" si="1002"/>
        <v>Colombia</v>
      </c>
      <c r="CE97" s="49">
        <f t="shared" si="1003"/>
        <v>0</v>
      </c>
      <c r="CF97" s="49">
        <f t="shared" si="1004"/>
        <v>0</v>
      </c>
      <c r="CG97" s="49">
        <f t="shared" si="1005"/>
        <v>0</v>
      </c>
      <c r="CH97" s="49">
        <f t="shared" si="1006"/>
        <v>0</v>
      </c>
      <c r="CI97" s="49" t="str">
        <f t="shared" si="1007"/>
        <v>K</v>
      </c>
      <c r="CJ97" s="49">
        <f>IF(CD97&gt;0,RANK(CH97,CH94:CH97),)</f>
        <v>1</v>
      </c>
      <c r="CK97" s="49">
        <f>IF(AND(CD97&gt;0,COUNTIF(CJ94:CJ97,CJ97)&gt;1),SUMIFS($AG$4:$AG$108,$AD$4:$AD$108,$BR97,$K$4:$K$108,1)+SUMIFS($AI$4:$AI$108,$AF$4:$AF$108,$BR97,$K$4:$K$108,1)-SUMIFS($AI$4:$AI$108,$AD$4:$AD$108,$BR97,$K$4:$K$108,1)-SUMIFS($AG$4:$AG$108,$AF$4:$AF$108,$BR97,$K$4:$K$108,1),)</f>
        <v>0</v>
      </c>
      <c r="CL97" s="49">
        <f>IF(AND(CD97&gt;0,COUNTIF(CJ94:CJ97,CJ97)&gt;1),CJ97+RANK(CK97,CK94:CK97)-1,CJ97)</f>
        <v>1</v>
      </c>
      <c r="CM97" s="49">
        <f>IF(AND(CD97&gt;0,COUNTIF(CL94:CL97,CL97)&gt;1),SUMIFS($AG$4:$AG$108,$AD$4:$AD$108,$BR97,$K$4:$K$108,1)+SUMIFS($AI$4:$AI$108,$AF$4:$AF$108,$BR97,$K$4:$K$108,1),)</f>
        <v>0</v>
      </c>
      <c r="CN97" s="49">
        <f>IF(AND(CD97&gt;0,COUNTIF(CL94:CL97,CL97)&gt;1),CL97+RANK(CM97,CM94:CM97)-1,CL97)</f>
        <v>1</v>
      </c>
      <c r="CO97" s="49">
        <f t="shared" si="1008"/>
        <v>1</v>
      </c>
      <c r="CP97" s="49" t="str">
        <f>IF(OR(CO97="",COUNTIF(CO94:CO97,CO97)=1),"",$BX97)</f>
        <v/>
      </c>
      <c r="CQ97" s="49">
        <f>IF(CO97="","",IF(COUNTIF(CO94:CO97,CO97)=1,CO97,CO97+RANK(CP97,CP94:CP97,0)-1))</f>
        <v>1</v>
      </c>
      <c r="CR97" s="49" t="str">
        <f>IF(OR(CQ97="",COUNTIF(CQ94:CQ97,CQ97)=1),"",$BV97)</f>
        <v/>
      </c>
      <c r="CS97" s="49">
        <f>IF(CO97="","",IF(COUNTIF(CQ94:CQ97,CQ97)=1,CQ97,CQ97+RANK(CR97,CR94:CR97,0)-1))</f>
        <v>1</v>
      </c>
      <c r="CT97" s="49" t="str">
        <f>IF(OR(CS97="",COUNTIF(CS94:CS97,CS97)=1),"",$BS97)</f>
        <v/>
      </c>
      <c r="CU97" s="49">
        <f>IF(CO97="","",IF(COUNTIF(CS94:CS97,CS97)=1,CS97,CS97+RANK(CT97,CT94:CT97,0)-1))</f>
        <v>1</v>
      </c>
      <c r="CV97" s="49">
        <f>IF(CD97&gt;0,BK92+RANK(CU97,CU94:CU97,1),)</f>
        <v>1</v>
      </c>
      <c r="CW97" s="14"/>
      <c r="CX97" s="115">
        <f t="shared" si="1009"/>
        <v>0</v>
      </c>
      <c r="CY97" s="49">
        <f t="shared" si="1010"/>
        <v>0</v>
      </c>
      <c r="CZ97" s="49">
        <f t="shared" si="1011"/>
        <v>0</v>
      </c>
      <c r="DA97" s="49">
        <f t="shared" si="1012"/>
        <v>0</v>
      </c>
      <c r="DB97" s="49">
        <f t="shared" si="1013"/>
        <v>0</v>
      </c>
      <c r="DC97" s="49" t="str">
        <f t="shared" si="1014"/>
        <v>K</v>
      </c>
      <c r="DD97" s="49">
        <f>IF(CX97&gt;0,RANK(DB97,DB94:DB97)+CE92,)</f>
        <v>0</v>
      </c>
      <c r="DE97" s="49">
        <f>IF(AND(CX97&gt;0,COUNTIF(DD94:DD97,DD97)&gt;1),SUMIFS($AG$4:$AG$108,$AD$4:$AD$108,$BR97,$K$4:$K$108,2)+SUMIFS($AI$4:$AI$108,$AF$4:$AF108,$BR97,$K$4:$K$108,2)-SUMIFS($AI$4:$AI$108,$AD$4:$AD$108,$BR97,$K$4:$K$108,2)-SUMIFS($AG$4:$AG$108,$AF$4:$AF$108,$BR97,$K$4:$K$108,2),)</f>
        <v>0</v>
      </c>
      <c r="DF97" s="49">
        <f>IF(AND(CX97&gt;0,COUNTIF(DD94:DD97,DD97)&gt;1),DD97+RANK(DE97,DE94:DE97)-1,DD97)</f>
        <v>0</v>
      </c>
      <c r="DG97" s="49">
        <f>IF(AND(CX97&gt;0,COUNTIF(DF94:DF97,DF97)&gt;1),SUMIFS($AG$4:$AG$108,$AD$4:$AD$108,$BR97,$K$4:$K$108,2)+SUMIFS($AI$4:$AI$108,$AF$4:$AF$108,$BR97,$K$4:$K$108,2),)</f>
        <v>0</v>
      </c>
      <c r="DH97" s="49">
        <f>IF(AND(CX97&gt;0,COUNTIF(DF94:DF97,DF97)&gt;1),DF97+RANK(DG97,DG94:DG97)-1,DF97)</f>
        <v>0</v>
      </c>
      <c r="DI97" s="49" t="str">
        <f t="shared" si="1015"/>
        <v/>
      </c>
      <c r="DJ97" s="49" t="str">
        <f>IF(OR(DI97="",COUNTIF(DI94:DI97,DI97)=1),"",$BX97)</f>
        <v/>
      </c>
      <c r="DK97" s="49" t="str">
        <f>IF(DI97="","",IF(COUNTIF(DI94:DI97,DI97)=1,DI97,DI97+RANK(DJ97,DJ94:DJ97,0)-1))</f>
        <v/>
      </c>
      <c r="DL97" s="49" t="str">
        <f>IF(OR(DK97="",COUNTIF(DK94:DK97,DK97)=1),"",$BV97)</f>
        <v/>
      </c>
      <c r="DM97" s="49" t="str">
        <f>IF(DI97="","",IF(COUNTIF(DK94:DK97,DK97)=1,DK97,DK97+RANK(DL97,DL94:DL97,0)-1))</f>
        <v/>
      </c>
      <c r="DN97" s="49" t="str">
        <f>IF(OR(DM97="",COUNTIF(DM94:DM97,DM97)=1),"",$BS97)</f>
        <v/>
      </c>
      <c r="DO97" s="49" t="str">
        <f>IF(DI97="","",IF(COUNTIF(DM94:DM97,DM97)=1,DM97,DM97+RANK(DN97,DN94:DN97,0)-1))</f>
        <v/>
      </c>
      <c r="DP97" s="49">
        <f>IF(CX97&gt;0,CE92+RANK(DO97,DO94:DO97,1),)</f>
        <v>0</v>
      </c>
      <c r="DQ97" s="14"/>
      <c r="DR97" s="116">
        <f t="shared" si="1016"/>
        <v>0</v>
      </c>
      <c r="DS97" s="49">
        <f t="shared" si="1017"/>
        <v>0</v>
      </c>
      <c r="DT97" s="49">
        <f t="shared" si="1018"/>
        <v>0</v>
      </c>
      <c r="DU97" s="49">
        <f t="shared" si="1019"/>
        <v>0</v>
      </c>
      <c r="DV97" s="49">
        <f t="shared" si="1020"/>
        <v>0</v>
      </c>
      <c r="DW97" s="49" t="str">
        <f t="shared" si="1021"/>
        <v>K</v>
      </c>
      <c r="DX97" s="49">
        <f>IF(DR97&gt;0,RANK(DV97,DV94:DV97)+CE92+CY92,)</f>
        <v>0</v>
      </c>
      <c r="DY97" s="49">
        <f>IF(AND(DR97&gt;0,COUNTIF(DX94:DX97,DX97)&gt;1),SUMIFS($AG$4:$AG$108,$AD$4:$AD$108,$BR97,$K$4:$K$108,3)+SUMIFS($AI$4:$AI$108,$AF$4:$AF$108,$BR97,$K$4:$K$108,3)-SUMIFS($AI$4:$AI$108,$AD$4:$AD$108,$BR97,$K$4:$K$108,3)-SUMIFS($AG$4:$AG$108,$AF$4:$AF$108,$BR97,$K$4:$K$108,3),)</f>
        <v>0</v>
      </c>
      <c r="DZ97" s="49">
        <f>IF(AND(DR97&gt;0,COUNTIF(DX94:DX97,DX97)&gt;1),DX97+RANK(DY97,DY94:DY97)-1,DX97)</f>
        <v>0</v>
      </c>
      <c r="EA97" s="49">
        <f>IF(AND(DR97&gt;0,COUNTIF(DZ94:DZ97,DZ97)&gt;1),SUMIFS($AG$4:$AG$108,$AD$4:$AD$108,$BR97,$K$4:$K$108,3)+SUMIFS($AI$4:$AI$108,$AF$4:$AF$108,$BR97,$K$4:$K$108,3),)</f>
        <v>0</v>
      </c>
      <c r="EB97" s="49">
        <f>IF(AND(DR97&gt;0,COUNTIF(DZ94:DZ97,DZ97)&gt;1),DZ97+RANK(EA97,EA94:EA97)-1,DZ97)</f>
        <v>0</v>
      </c>
      <c r="EC97" s="49" t="str">
        <f t="shared" si="1022"/>
        <v/>
      </c>
      <c r="ED97" s="49" t="str">
        <f>IF(OR(EC97="",COUNTIF(EC94:EC97,EC97)=1),"",$BX97)</f>
        <v/>
      </c>
      <c r="EE97" s="49" t="str">
        <f>IF(EC97="","",IF(COUNTIF(EC94:EC97,EC97)=1,EC97,EC97+RANK(ED97,ED94:ED97,0)-1))</f>
        <v/>
      </c>
      <c r="EF97" s="49" t="str">
        <f>IF(OR(EE97="",COUNTIF(EE94:EE97,EE97)=1),"",$BV97)</f>
        <v/>
      </c>
      <c r="EG97" s="49" t="str">
        <f>IF(EC97="","",IF(COUNTIF(EE94:EE97,EE97)=1,EE97,EE97+RANK(EF97,EF94:EF97,0)-1))</f>
        <v/>
      </c>
      <c r="EH97" s="49" t="str">
        <f>IF(OR(EG97="",COUNTIF(EG94:EG97,EG97)=1),"",$BS97)</f>
        <v/>
      </c>
      <c r="EI97" s="49" t="str">
        <f>IF(EC97="","",IF(COUNTIF(EG94:EG97,EG97)=1,EG97,EG97+RANK(EH97,EH94:EH97,0)-1))</f>
        <v/>
      </c>
      <c r="EJ97" s="49">
        <f>IF(DR97&gt;0,CE92+CY92+RANK(EI97,EI94:EI97,1),)</f>
        <v>0</v>
      </c>
      <c r="EK97" s="14"/>
      <c r="EL97" s="49">
        <f t="shared" si="1023"/>
        <v>0</v>
      </c>
      <c r="EM97" s="49">
        <f t="shared" si="1024"/>
        <v>0</v>
      </c>
      <c r="EN97" s="49">
        <f t="shared" si="1025"/>
        <v>0</v>
      </c>
      <c r="EO97" s="49">
        <f t="shared" si="1026"/>
        <v>0</v>
      </c>
      <c r="EP97" s="49">
        <f t="shared" si="1027"/>
        <v>0</v>
      </c>
      <c r="EQ97" s="49" t="str">
        <f t="shared" si="1028"/>
        <v>K</v>
      </c>
      <c r="ER97" s="49">
        <f>IF(EL97&gt;0,RANK(EP97,EP94:EP97)+CE92+CY92+DS92,)</f>
        <v>0</v>
      </c>
      <c r="ES97" s="49">
        <f>IF(AND(EL97&gt;0,COUNTIF(ER94:ER97,ER97)&gt;1),SUMIFS($AG$4:$AG$108,$AD$4:$AD$108,$BR97,$K$4:$K$108,4)+SUMIFS($AI$4:$AI$108,$AF$4:$AF$108,$BR97,$K$4:$K$108,4)-SUMIFS($AI$4:$AI$108,$AD$4:$AD$108,$BR97,$K$4:$K$108,4)-SUMIFS($AG$4:$AG$108,$AF$4:$AF$108,$BR97,$K$4:$K$108,4),)</f>
        <v>0</v>
      </c>
      <c r="ET97" s="49">
        <f>IF(AND(EL97&gt;0,COUNTIF(ER94:ER97,ER97)&gt;1),ER97+RANK(ES97,ES94:ES97)-1,ER97)</f>
        <v>0</v>
      </c>
      <c r="EU97" s="49">
        <f t="shared" si="1029"/>
        <v>0</v>
      </c>
      <c r="EV97" s="49">
        <f>IF(AND(EL97&gt;0,COUNTIF(ET94:ET97,ET97)&gt;1),ET97+RANK(EU97,EU94:EU97)-1,ET97)</f>
        <v>0</v>
      </c>
      <c r="EW97" s="49" t="str">
        <f t="shared" si="1030"/>
        <v/>
      </c>
      <c r="EX97" s="49" t="str">
        <f>IF(OR(EW97="",COUNTIF(EW94:EW97,EW97)=1),"",$BX97)</f>
        <v/>
      </c>
      <c r="EY97" s="49" t="str">
        <f>IF(EW97="","",IF(COUNTIF(EW94:EW97,EW97)=1,EW97,EW97+RANK(EX97,EX94:EX97,0)-1))</f>
        <v/>
      </c>
      <c r="EZ97" s="49" t="str">
        <f>IF(OR(EY97="",COUNTIF(EY94:EY97,EY97)=1),"",$BV97)</f>
        <v/>
      </c>
      <c r="FA97" s="49" t="str">
        <f>IF(EW97="","",IF(COUNTIF(EY94:EY97,EY97)=1,EY97,EY97+RANK(EZ97,EZ94:EZ97,0)-1))</f>
        <v/>
      </c>
      <c r="FB97" s="49" t="str">
        <f>IF(OR(FA97="",COUNTIF(FA94:FA97,FA97)=1),"",$BS97)</f>
        <v/>
      </c>
      <c r="FC97" s="49" t="str">
        <f>IF(EW97="","",IF(COUNTIF(FA94:FA97,FA97)=1,FA97,FA97+RANK(FB97,FB94:FB97,0)-1))</f>
        <v/>
      </c>
      <c r="FD97" s="49">
        <f>IF(EL97&gt;0,CE92+CY92+DS92+RANK(FC97,FC94:FC97,1),)</f>
        <v>0</v>
      </c>
      <c r="FE97" s="14"/>
      <c r="FF97" s="49">
        <f>IFERROR(VLOOKUP(FH97,CD93:CV97,19,FALSE),IFERROR(VLOOKUP(FH97,CX93:DP97,19,FALSE),IFERROR(VLOOKUP(FH97,DR93:EJ97,19,FALSE),VLOOKUP(FH97,EL93:FD97,19,FALSE))))</f>
        <v>1</v>
      </c>
      <c r="FG97" s="49">
        <f>RANK(FF97,FF94:FF97,1)+COUNTIF(FF94:FF97,FF97)-1</f>
        <v>1</v>
      </c>
      <c r="FH97" s="14" t="str">
        <f t="shared" si="1031"/>
        <v>Colombia</v>
      </c>
      <c r="FI97" s="42"/>
      <c r="FJ97" s="42"/>
      <c r="FK97" s="42"/>
      <c r="FL97" s="42"/>
      <c r="FM97" s="42"/>
      <c r="FN97" s="42"/>
      <c r="FO97" s="42"/>
      <c r="FP97" s="42"/>
      <c r="FQ97" s="42"/>
      <c r="FR97" s="42"/>
      <c r="FS97" s="42"/>
      <c r="FT97" s="42"/>
      <c r="FU97" s="42"/>
      <c r="FV97" s="42"/>
      <c r="FW97" s="42"/>
      <c r="FX97" s="44">
        <v>95</v>
      </c>
      <c r="FY97" s="44" t="str">
        <f t="shared" si="79"/>
        <v>EJBCHGIK</v>
      </c>
      <c r="FZ97" s="44" t="s">
        <v>148</v>
      </c>
      <c r="GA97" s="44" t="s">
        <v>159</v>
      </c>
      <c r="GB97" s="44" t="s">
        <v>146</v>
      </c>
      <c r="GC97" s="44" t="s">
        <v>163</v>
      </c>
      <c r="GD97" s="44" t="s">
        <v>160</v>
      </c>
      <c r="GE97" s="44" t="s">
        <v>149</v>
      </c>
      <c r="GF97" s="44" t="s">
        <v>150</v>
      </c>
      <c r="GG97" s="44" t="s">
        <v>151</v>
      </c>
      <c r="GH97" s="100" t="str">
        <f t="shared" ref="GH97:GO97" si="1038">VLOOKUP(FZ97,$FK$3:$FL$15,2,FALSE)</f>
        <v>Elfenbenskusten</v>
      </c>
      <c r="GI97" s="100" t="str">
        <f t="shared" si="1038"/>
        <v>Argentina</v>
      </c>
      <c r="GJ97" s="100" t="str">
        <f t="shared" si="1038"/>
        <v>Bosnien-Herzigovina</v>
      </c>
      <c r="GK97" s="100" t="str">
        <f t="shared" si="1038"/>
        <v>Marocko</v>
      </c>
      <c r="GL97" s="100" t="str">
        <f t="shared" si="1038"/>
        <v>Uruguay</v>
      </c>
      <c r="GM97" s="100" t="str">
        <f t="shared" si="1038"/>
        <v>Iran</v>
      </c>
      <c r="GN97" s="100" t="str">
        <f t="shared" si="1038"/>
        <v>Senegal</v>
      </c>
      <c r="GO97" s="100" t="str">
        <f t="shared" si="1038"/>
        <v>Portugal</v>
      </c>
      <c r="GP97" s="42" t="str">
        <f t="shared" si="81"/>
        <v/>
      </c>
      <c r="GQ97" s="42"/>
      <c r="GR97" s="42"/>
      <c r="GS97" s="42"/>
      <c r="GT97" s="42"/>
      <c r="GU97" s="42"/>
      <c r="GV97" s="127"/>
      <c r="GW97" s="42"/>
      <c r="GX97" s="44"/>
      <c r="GY97" s="42"/>
      <c r="GZ97" s="43"/>
      <c r="HA97" s="44"/>
      <c r="HB97" s="42"/>
      <c r="HC97" s="42"/>
      <c r="HD97" s="42"/>
      <c r="HE97" s="42"/>
    </row>
    <row r="98" spans="1:213" ht="14.25" customHeight="1" x14ac:dyDescent="0.35">
      <c r="A98" s="42"/>
      <c r="B98" s="85">
        <v>71</v>
      </c>
      <c r="C98" s="86">
        <v>46201</v>
      </c>
      <c r="D98" s="87" t="s">
        <v>214</v>
      </c>
      <c r="E98" s="88" t="s">
        <v>157</v>
      </c>
      <c r="F98" s="89" t="s">
        <v>211</v>
      </c>
      <c r="G98" s="90">
        <v>1</v>
      </c>
      <c r="H98" s="85" t="s">
        <v>157</v>
      </c>
      <c r="I98" s="90">
        <v>0</v>
      </c>
      <c r="J98" s="85">
        <f t="shared" si="951"/>
        <v>1</v>
      </c>
      <c r="K98" s="49" t="str">
        <f t="shared" si="952"/>
        <v>-</v>
      </c>
      <c r="L98" s="44"/>
      <c r="M98" s="102" t="str">
        <f>IF(COUNTBLANK(G94:G99)+COUNTBLANK(I94:I99)=0,"Resultat OK","Fyll i resultat")</f>
        <v>Resultat OK</v>
      </c>
      <c r="N98" s="102"/>
      <c r="O98" s="102"/>
      <c r="P98" s="102"/>
      <c r="Q98" s="102"/>
      <c r="R98" s="102"/>
      <c r="S98" s="102"/>
      <c r="T98" s="43"/>
      <c r="U98" s="42"/>
      <c r="V98" s="43"/>
      <c r="W98" s="44"/>
      <c r="X98" s="44"/>
      <c r="Y98" s="44"/>
      <c r="Z98" s="47"/>
      <c r="AA98" s="48"/>
      <c r="AB98" s="42"/>
      <c r="AC98" s="98">
        <f t="shared" ref="AC98:AF98" si="1039">C98</f>
        <v>46201</v>
      </c>
      <c r="AD98" s="98" t="str">
        <f t="shared" si="1039"/>
        <v>Colombia</v>
      </c>
      <c r="AE98" s="98" t="str">
        <f t="shared" si="1039"/>
        <v>-</v>
      </c>
      <c r="AF98" s="98" t="str">
        <f t="shared" si="1039"/>
        <v>Portugal</v>
      </c>
      <c r="AG98" s="90">
        <f t="shared" si="961"/>
        <v>1</v>
      </c>
      <c r="AH98" s="85" t="str">
        <f t="shared" si="962"/>
        <v>-</v>
      </c>
      <c r="AI98" s="90">
        <f t="shared" si="963"/>
        <v>0</v>
      </c>
      <c r="AJ98" s="85">
        <f t="shared" si="964"/>
        <v>1</v>
      </c>
      <c r="AK98" s="91"/>
      <c r="AL98" s="49">
        <f t="shared" si="965"/>
        <v>1</v>
      </c>
      <c r="AM98" s="49">
        <f t="shared" si="966"/>
        <v>0</v>
      </c>
      <c r="AN98" s="49">
        <f t="shared" si="967"/>
        <v>0</v>
      </c>
      <c r="AO98" s="49">
        <f t="shared" si="968"/>
        <v>0</v>
      </c>
      <c r="AP98" s="49">
        <f t="shared" si="969"/>
        <v>0</v>
      </c>
      <c r="AQ98" s="49">
        <f t="shared" si="970"/>
        <v>1</v>
      </c>
      <c r="AR98" s="49">
        <f t="shared" si="971"/>
        <v>0</v>
      </c>
      <c r="AS98" s="49">
        <f t="shared" si="972"/>
        <v>0</v>
      </c>
      <c r="AT98" s="49">
        <f t="shared" si="973"/>
        <v>0</v>
      </c>
      <c r="AU98" s="49">
        <f t="shared" si="974"/>
        <v>0</v>
      </c>
      <c r="AV98" s="49">
        <f t="shared" si="975"/>
        <v>0</v>
      </c>
      <c r="AW98" s="49">
        <f t="shared" si="976"/>
        <v>0</v>
      </c>
      <c r="AX98" s="49">
        <f t="shared" si="977"/>
        <v>0</v>
      </c>
      <c r="AY98" s="49">
        <f t="shared" si="978"/>
        <v>0</v>
      </c>
      <c r="AZ98" s="49">
        <f t="shared" si="979"/>
        <v>0</v>
      </c>
      <c r="BA98" s="49">
        <f t="shared" si="980"/>
        <v>0</v>
      </c>
      <c r="BB98" s="49">
        <f t="shared" si="981"/>
        <v>0</v>
      </c>
      <c r="BC98" s="49">
        <f t="shared" si="982"/>
        <v>0</v>
      </c>
      <c r="BD98" s="49">
        <f t="shared" si="983"/>
        <v>0</v>
      </c>
      <c r="BE98" s="49">
        <f t="shared" si="984"/>
        <v>0</v>
      </c>
      <c r="BF98" s="49">
        <f t="shared" si="985"/>
        <v>0</v>
      </c>
      <c r="BG98" s="49">
        <f t="shared" si="986"/>
        <v>0</v>
      </c>
      <c r="BH98" s="49">
        <f t="shared" si="987"/>
        <v>0</v>
      </c>
      <c r="BI98" s="49">
        <f t="shared" si="988"/>
        <v>0</v>
      </c>
      <c r="BJ98" s="49">
        <f t="shared" si="989"/>
        <v>0</v>
      </c>
      <c r="BK98" s="49">
        <f t="shared" si="990"/>
        <v>0</v>
      </c>
      <c r="BL98" s="49">
        <f t="shared" si="991"/>
        <v>0</v>
      </c>
      <c r="BM98" s="49">
        <f t="shared" si="992"/>
        <v>0</v>
      </c>
      <c r="BN98" s="49">
        <f t="shared" si="993"/>
        <v>0</v>
      </c>
      <c r="BO98" s="49">
        <f t="shared" si="994"/>
        <v>0</v>
      </c>
      <c r="BP98" s="14"/>
      <c r="BQ98" s="14"/>
      <c r="BR98" s="14"/>
      <c r="BS98" s="49"/>
      <c r="BT98" s="49"/>
      <c r="BU98" s="49"/>
      <c r="BV98" s="49"/>
      <c r="BW98" s="49"/>
      <c r="BX98" s="49"/>
      <c r="BY98" s="49"/>
      <c r="BZ98" s="14"/>
      <c r="CA98" s="49"/>
      <c r="CB98" s="49"/>
      <c r="CC98" s="14"/>
      <c r="CD98" s="14"/>
      <c r="CE98" s="49"/>
      <c r="CF98" s="49"/>
      <c r="CG98" s="49"/>
      <c r="CH98" s="49"/>
      <c r="CI98" s="49"/>
      <c r="CJ98" s="49"/>
      <c r="CK98" s="49"/>
      <c r="CL98" s="49"/>
      <c r="CM98" s="49"/>
      <c r="CN98" s="49"/>
      <c r="CO98" s="49"/>
      <c r="CP98" s="49"/>
      <c r="CQ98" s="49"/>
      <c r="CR98" s="49"/>
      <c r="CS98" s="49"/>
      <c r="CT98" s="49"/>
      <c r="CU98" s="49"/>
      <c r="CV98" s="49"/>
      <c r="CW98" s="14"/>
      <c r="CX98" s="14"/>
      <c r="CY98" s="49"/>
      <c r="CZ98" s="49"/>
      <c r="DA98" s="49"/>
      <c r="DB98" s="49"/>
      <c r="DC98" s="49"/>
      <c r="DD98" s="49"/>
      <c r="DE98" s="49"/>
      <c r="DF98" s="49"/>
      <c r="DG98" s="49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49"/>
      <c r="DS98" s="49"/>
      <c r="DT98" s="49"/>
      <c r="DU98" s="49"/>
      <c r="DV98" s="49"/>
      <c r="DW98" s="49"/>
      <c r="DX98" s="49"/>
      <c r="DY98" s="49"/>
      <c r="DZ98" s="49"/>
      <c r="EA98" s="49"/>
      <c r="EB98" s="49"/>
      <c r="EC98" s="49"/>
      <c r="ED98" s="49"/>
      <c r="EE98" s="49"/>
      <c r="EF98" s="49"/>
      <c r="EG98" s="49"/>
      <c r="EH98" s="49"/>
      <c r="EI98" s="49"/>
      <c r="EJ98" s="49"/>
      <c r="EK98" s="14"/>
      <c r="EL98" s="49"/>
      <c r="EM98" s="49"/>
      <c r="EN98" s="49"/>
      <c r="EO98" s="49"/>
      <c r="EP98" s="49"/>
      <c r="EQ98" s="49"/>
      <c r="ER98" s="49"/>
      <c r="ES98" s="49"/>
      <c r="ET98" s="49"/>
      <c r="EU98" s="49"/>
      <c r="EV98" s="49"/>
      <c r="EW98" s="49"/>
      <c r="EX98" s="49"/>
      <c r="EY98" s="49"/>
      <c r="EZ98" s="49"/>
      <c r="FA98" s="49"/>
      <c r="FB98" s="49"/>
      <c r="FC98" s="49"/>
      <c r="FD98" s="49"/>
      <c r="FE98" s="14"/>
      <c r="FF98" s="49"/>
      <c r="FG98" s="49"/>
      <c r="FH98" s="14"/>
      <c r="FI98" s="42"/>
      <c r="FJ98" s="42"/>
      <c r="FK98" s="42"/>
      <c r="FL98" s="42"/>
      <c r="FM98" s="42"/>
      <c r="FN98" s="42"/>
      <c r="FO98" s="42"/>
      <c r="FP98" s="42"/>
      <c r="FQ98" s="42"/>
      <c r="FR98" s="42"/>
      <c r="FS98" s="42"/>
      <c r="FT98" s="42"/>
      <c r="FU98" s="42"/>
      <c r="FV98" s="42"/>
      <c r="FW98" s="42"/>
      <c r="FX98" s="44">
        <v>96</v>
      </c>
      <c r="FY98" s="44" t="str">
        <f t="shared" si="79"/>
        <v>EJBCIFLK</v>
      </c>
      <c r="FZ98" s="44" t="s">
        <v>148</v>
      </c>
      <c r="GA98" s="44" t="s">
        <v>159</v>
      </c>
      <c r="GB98" s="44" t="s">
        <v>146</v>
      </c>
      <c r="GC98" s="44" t="s">
        <v>163</v>
      </c>
      <c r="GD98" s="44" t="s">
        <v>150</v>
      </c>
      <c r="GE98" s="44" t="s">
        <v>109</v>
      </c>
      <c r="GF98" s="44" t="s">
        <v>152</v>
      </c>
      <c r="GG98" s="44" t="s">
        <v>151</v>
      </c>
      <c r="GH98" s="100" t="str">
        <f t="shared" ref="GH98:GO98" si="1040">VLOOKUP(FZ98,$FK$3:$FL$15,2,FALSE)</f>
        <v>Elfenbenskusten</v>
      </c>
      <c r="GI98" s="100" t="str">
        <f t="shared" si="1040"/>
        <v>Argentina</v>
      </c>
      <c r="GJ98" s="100" t="str">
        <f t="shared" si="1040"/>
        <v>Bosnien-Herzigovina</v>
      </c>
      <c r="GK98" s="100" t="str">
        <f t="shared" si="1040"/>
        <v>Marocko</v>
      </c>
      <c r="GL98" s="100" t="str">
        <f t="shared" si="1040"/>
        <v>Senegal</v>
      </c>
      <c r="GM98" s="100" t="str">
        <f t="shared" si="1040"/>
        <v>Sverige</v>
      </c>
      <c r="GN98" s="100" t="str">
        <f t="shared" si="1040"/>
        <v>England</v>
      </c>
      <c r="GO98" s="100" t="str">
        <f t="shared" si="1040"/>
        <v>Portugal</v>
      </c>
      <c r="GP98" s="42" t="str">
        <f t="shared" si="81"/>
        <v/>
      </c>
      <c r="GQ98" s="42"/>
      <c r="GR98" s="42"/>
      <c r="GS98" s="42"/>
      <c r="GT98" s="42"/>
      <c r="GU98" s="42"/>
      <c r="GV98" s="127"/>
      <c r="GW98" s="42"/>
      <c r="GX98" s="44"/>
      <c r="GY98" s="42"/>
      <c r="GZ98" s="43"/>
      <c r="HA98" s="44"/>
      <c r="HB98" s="42"/>
      <c r="HC98" s="42"/>
      <c r="HD98" s="42"/>
      <c r="HE98" s="42"/>
    </row>
    <row r="99" spans="1:213" ht="14.25" customHeight="1" x14ac:dyDescent="0.35">
      <c r="A99" s="42"/>
      <c r="B99" s="85">
        <v>72</v>
      </c>
      <c r="C99" s="86">
        <v>46201</v>
      </c>
      <c r="D99" s="87" t="s">
        <v>212</v>
      </c>
      <c r="E99" s="88" t="s">
        <v>157</v>
      </c>
      <c r="F99" s="89" t="s">
        <v>213</v>
      </c>
      <c r="G99" s="90">
        <v>1</v>
      </c>
      <c r="H99" s="85" t="s">
        <v>157</v>
      </c>
      <c r="I99" s="90">
        <v>0</v>
      </c>
      <c r="J99" s="85">
        <f t="shared" si="951"/>
        <v>1</v>
      </c>
      <c r="K99" s="49" t="str">
        <f t="shared" si="952"/>
        <v>-</v>
      </c>
      <c r="L99" s="44"/>
      <c r="M99" s="42"/>
      <c r="N99" s="42"/>
      <c r="O99" s="42"/>
      <c r="P99" s="42"/>
      <c r="Q99" s="42"/>
      <c r="R99" s="42"/>
      <c r="S99" s="42"/>
      <c r="T99" s="43"/>
      <c r="U99" s="42"/>
      <c r="V99" s="43"/>
      <c r="W99" s="44"/>
      <c r="X99" s="44"/>
      <c r="Y99" s="44"/>
      <c r="Z99" s="47"/>
      <c r="AA99" s="48"/>
      <c r="AB99" s="42"/>
      <c r="AC99" s="98">
        <f t="shared" ref="AC99:AF99" si="1041">C99</f>
        <v>46201</v>
      </c>
      <c r="AD99" s="98" t="str">
        <f t="shared" si="1041"/>
        <v>Kongo</v>
      </c>
      <c r="AE99" s="98" t="str">
        <f t="shared" si="1041"/>
        <v>-</v>
      </c>
      <c r="AF99" s="98" t="str">
        <f t="shared" si="1041"/>
        <v>Uzbekistan</v>
      </c>
      <c r="AG99" s="90">
        <f t="shared" si="961"/>
        <v>1</v>
      </c>
      <c r="AH99" s="85" t="str">
        <f t="shared" si="962"/>
        <v>-</v>
      </c>
      <c r="AI99" s="90">
        <f t="shared" si="963"/>
        <v>0</v>
      </c>
      <c r="AJ99" s="85">
        <f t="shared" si="964"/>
        <v>1</v>
      </c>
      <c r="AK99" s="91"/>
      <c r="AL99" s="49">
        <f t="shared" si="965"/>
        <v>1</v>
      </c>
      <c r="AM99" s="49">
        <f t="shared" si="966"/>
        <v>0</v>
      </c>
      <c r="AN99" s="49">
        <f t="shared" si="967"/>
        <v>0</v>
      </c>
      <c r="AO99" s="49">
        <f t="shared" si="968"/>
        <v>0</v>
      </c>
      <c r="AP99" s="49">
        <f t="shared" si="969"/>
        <v>0</v>
      </c>
      <c r="AQ99" s="49">
        <f t="shared" si="970"/>
        <v>1</v>
      </c>
      <c r="AR99" s="49">
        <f t="shared" si="971"/>
        <v>0</v>
      </c>
      <c r="AS99" s="49">
        <f t="shared" si="972"/>
        <v>0</v>
      </c>
      <c r="AT99" s="49">
        <f t="shared" si="973"/>
        <v>0</v>
      </c>
      <c r="AU99" s="49">
        <f t="shared" si="974"/>
        <v>0</v>
      </c>
      <c r="AV99" s="49">
        <f t="shared" si="975"/>
        <v>0</v>
      </c>
      <c r="AW99" s="49">
        <f t="shared" si="976"/>
        <v>0</v>
      </c>
      <c r="AX99" s="49">
        <f t="shared" si="977"/>
        <v>0</v>
      </c>
      <c r="AY99" s="49">
        <f t="shared" si="978"/>
        <v>0</v>
      </c>
      <c r="AZ99" s="49">
        <f t="shared" si="979"/>
        <v>0</v>
      </c>
      <c r="BA99" s="49">
        <f t="shared" si="980"/>
        <v>0</v>
      </c>
      <c r="BB99" s="49">
        <f t="shared" si="981"/>
        <v>0</v>
      </c>
      <c r="BC99" s="49">
        <f t="shared" si="982"/>
        <v>0</v>
      </c>
      <c r="BD99" s="49">
        <f t="shared" si="983"/>
        <v>0</v>
      </c>
      <c r="BE99" s="49">
        <f t="shared" si="984"/>
        <v>0</v>
      </c>
      <c r="BF99" s="49">
        <f t="shared" si="985"/>
        <v>0</v>
      </c>
      <c r="BG99" s="49">
        <f t="shared" si="986"/>
        <v>0</v>
      </c>
      <c r="BH99" s="49">
        <f t="shared" si="987"/>
        <v>0</v>
      </c>
      <c r="BI99" s="49">
        <f t="shared" si="988"/>
        <v>0</v>
      </c>
      <c r="BJ99" s="49">
        <f t="shared" si="989"/>
        <v>0</v>
      </c>
      <c r="BK99" s="49">
        <f t="shared" si="990"/>
        <v>0</v>
      </c>
      <c r="BL99" s="49">
        <f t="shared" si="991"/>
        <v>0</v>
      </c>
      <c r="BM99" s="49">
        <f t="shared" si="992"/>
        <v>0</v>
      </c>
      <c r="BN99" s="49">
        <f t="shared" si="993"/>
        <v>0</v>
      </c>
      <c r="BO99" s="49">
        <f t="shared" si="994"/>
        <v>0</v>
      </c>
      <c r="BP99" s="14"/>
      <c r="BQ99" s="14"/>
      <c r="BR99" s="14"/>
      <c r="BS99" s="49"/>
      <c r="BT99" s="49"/>
      <c r="BU99" s="49"/>
      <c r="BV99" s="49"/>
      <c r="BW99" s="49"/>
      <c r="BX99" s="49"/>
      <c r="BY99" s="49"/>
      <c r="BZ99" s="14"/>
      <c r="CA99" s="49"/>
      <c r="CB99" s="49"/>
      <c r="CC99" s="14"/>
      <c r="CD99" s="14"/>
      <c r="CE99" s="49"/>
      <c r="CF99" s="49"/>
      <c r="CG99" s="49"/>
      <c r="CH99" s="49"/>
      <c r="CI99" s="49"/>
      <c r="CJ99" s="49"/>
      <c r="CK99" s="49"/>
      <c r="CL99" s="49"/>
      <c r="CM99" s="49"/>
      <c r="CN99" s="49"/>
      <c r="CO99" s="49"/>
      <c r="CP99" s="49"/>
      <c r="CQ99" s="49"/>
      <c r="CR99" s="49"/>
      <c r="CS99" s="49"/>
      <c r="CT99" s="49"/>
      <c r="CU99" s="49"/>
      <c r="CV99" s="49"/>
      <c r="CW99" s="14"/>
      <c r="CX99" s="14"/>
      <c r="CY99" s="49"/>
      <c r="CZ99" s="49"/>
      <c r="DA99" s="49"/>
      <c r="DB99" s="49"/>
      <c r="DC99" s="49"/>
      <c r="DD99" s="49"/>
      <c r="DE99" s="49"/>
      <c r="DF99" s="49"/>
      <c r="DG99" s="49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49"/>
      <c r="DS99" s="49"/>
      <c r="DT99" s="49"/>
      <c r="DU99" s="49"/>
      <c r="DV99" s="49"/>
      <c r="DW99" s="49"/>
      <c r="DX99" s="49"/>
      <c r="DY99" s="49"/>
      <c r="DZ99" s="49"/>
      <c r="EA99" s="49"/>
      <c r="EB99" s="49"/>
      <c r="EC99" s="49"/>
      <c r="ED99" s="49"/>
      <c r="EE99" s="49"/>
      <c r="EF99" s="49"/>
      <c r="EG99" s="49"/>
      <c r="EH99" s="49"/>
      <c r="EI99" s="49"/>
      <c r="EJ99" s="49"/>
      <c r="EK99" s="14"/>
      <c r="EL99" s="49"/>
      <c r="EM99" s="49"/>
      <c r="EN99" s="49"/>
      <c r="EO99" s="49"/>
      <c r="EP99" s="49"/>
      <c r="EQ99" s="49"/>
      <c r="ER99" s="49"/>
      <c r="ES99" s="49"/>
      <c r="ET99" s="49"/>
      <c r="EU99" s="49"/>
      <c r="EV99" s="49"/>
      <c r="EW99" s="49"/>
      <c r="EX99" s="49"/>
      <c r="EY99" s="49"/>
      <c r="EZ99" s="49"/>
      <c r="FA99" s="49"/>
      <c r="FB99" s="49"/>
      <c r="FC99" s="49"/>
      <c r="FD99" s="49"/>
      <c r="FE99" s="14"/>
      <c r="FF99" s="49"/>
      <c r="FG99" s="49"/>
      <c r="FH99" s="14"/>
      <c r="FI99" s="42"/>
      <c r="FJ99" s="42"/>
      <c r="FK99" s="42"/>
      <c r="FL99" s="42"/>
      <c r="FM99" s="42"/>
      <c r="FN99" s="42"/>
      <c r="FO99" s="42"/>
      <c r="FP99" s="42"/>
      <c r="FQ99" s="42"/>
      <c r="FR99" s="42"/>
      <c r="FS99" s="42"/>
      <c r="FT99" s="42"/>
      <c r="FU99" s="42"/>
      <c r="FV99" s="42"/>
      <c r="FW99" s="42"/>
      <c r="FX99" s="44">
        <v>97</v>
      </c>
      <c r="FY99" s="44" t="str">
        <f t="shared" si="79"/>
        <v>EJBCHFLK</v>
      </c>
      <c r="FZ99" s="44" t="s">
        <v>148</v>
      </c>
      <c r="GA99" s="44" t="s">
        <v>159</v>
      </c>
      <c r="GB99" s="44" t="s">
        <v>146</v>
      </c>
      <c r="GC99" s="44" t="s">
        <v>163</v>
      </c>
      <c r="GD99" s="44" t="s">
        <v>160</v>
      </c>
      <c r="GE99" s="44" t="s">
        <v>109</v>
      </c>
      <c r="GF99" s="44" t="s">
        <v>152</v>
      </c>
      <c r="GG99" s="44" t="s">
        <v>151</v>
      </c>
      <c r="GH99" s="100" t="str">
        <f t="shared" ref="GH99:GO99" si="1042">VLOOKUP(FZ99,$FK$3:$FL$15,2,FALSE)</f>
        <v>Elfenbenskusten</v>
      </c>
      <c r="GI99" s="100" t="str">
        <f t="shared" si="1042"/>
        <v>Argentina</v>
      </c>
      <c r="GJ99" s="100" t="str">
        <f t="shared" si="1042"/>
        <v>Bosnien-Herzigovina</v>
      </c>
      <c r="GK99" s="100" t="str">
        <f t="shared" si="1042"/>
        <v>Marocko</v>
      </c>
      <c r="GL99" s="100" t="str">
        <f t="shared" si="1042"/>
        <v>Uruguay</v>
      </c>
      <c r="GM99" s="100" t="str">
        <f t="shared" si="1042"/>
        <v>Sverige</v>
      </c>
      <c r="GN99" s="100" t="str">
        <f t="shared" si="1042"/>
        <v>England</v>
      </c>
      <c r="GO99" s="100" t="str">
        <f t="shared" si="1042"/>
        <v>Portugal</v>
      </c>
      <c r="GP99" s="42" t="str">
        <f t="shared" si="81"/>
        <v/>
      </c>
      <c r="GQ99" s="42"/>
      <c r="GR99" s="42"/>
      <c r="GS99" s="42"/>
      <c r="GT99" s="42"/>
      <c r="GU99" s="42"/>
      <c r="GV99" s="127"/>
      <c r="GW99" s="42"/>
      <c r="GX99" s="44"/>
      <c r="GY99" s="42"/>
      <c r="GZ99" s="43"/>
      <c r="HA99" s="44"/>
      <c r="HB99" s="42"/>
      <c r="HC99" s="42"/>
      <c r="HD99" s="42"/>
      <c r="HE99" s="42"/>
    </row>
    <row r="100" spans="1:213" ht="14.25" customHeight="1" x14ac:dyDescent="0.35">
      <c r="A100" s="42"/>
      <c r="B100" s="44"/>
      <c r="C100" s="71"/>
      <c r="D100" s="43"/>
      <c r="E100" s="44"/>
      <c r="F100" s="43"/>
      <c r="G100" s="141"/>
      <c r="H100" s="91"/>
      <c r="I100" s="141"/>
      <c r="J100" s="44"/>
      <c r="K100" s="44"/>
      <c r="L100" s="44"/>
      <c r="M100" s="42"/>
      <c r="N100" s="42"/>
      <c r="O100" s="42"/>
      <c r="P100" s="42"/>
      <c r="Q100" s="42"/>
      <c r="R100" s="42"/>
      <c r="S100" s="42"/>
      <c r="T100" s="43"/>
      <c r="U100" s="42"/>
      <c r="V100" s="43"/>
      <c r="W100" s="44"/>
      <c r="X100" s="44"/>
      <c r="Y100" s="44"/>
      <c r="Z100" s="47"/>
      <c r="AA100" s="48"/>
      <c r="AB100" s="42"/>
      <c r="AC100" s="71"/>
      <c r="AD100" s="43"/>
      <c r="AE100" s="44"/>
      <c r="AF100" s="43"/>
      <c r="AG100" s="141"/>
      <c r="AH100" s="91"/>
      <c r="AI100" s="141"/>
      <c r="AJ100" s="44"/>
      <c r="AK100" s="91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14"/>
      <c r="BQ100" s="14"/>
      <c r="BR100" s="14"/>
      <c r="BS100" s="49"/>
      <c r="BT100" s="49"/>
      <c r="BU100" s="49"/>
      <c r="BV100" s="49"/>
      <c r="BW100" s="49"/>
      <c r="BX100" s="49"/>
      <c r="BY100" s="49"/>
      <c r="BZ100" s="14"/>
      <c r="CA100" s="49"/>
      <c r="CB100" s="49"/>
      <c r="CC100" s="14"/>
      <c r="CD100" s="14"/>
      <c r="CE100" s="49"/>
      <c r="CF100" s="49"/>
      <c r="CG100" s="49"/>
      <c r="CH100" s="49"/>
      <c r="CI100" s="49"/>
      <c r="CJ100" s="49"/>
      <c r="CK100" s="49"/>
      <c r="CL100" s="49"/>
      <c r="CM100" s="49"/>
      <c r="CN100" s="49"/>
      <c r="CO100" s="49"/>
      <c r="CP100" s="49"/>
      <c r="CQ100" s="49"/>
      <c r="CR100" s="49"/>
      <c r="CS100" s="49"/>
      <c r="CT100" s="49"/>
      <c r="CU100" s="49"/>
      <c r="CV100" s="49"/>
      <c r="CW100" s="14"/>
      <c r="CX100" s="14"/>
      <c r="CY100" s="49"/>
      <c r="CZ100" s="49"/>
      <c r="DA100" s="49"/>
      <c r="DB100" s="49"/>
      <c r="DC100" s="49"/>
      <c r="DD100" s="49"/>
      <c r="DE100" s="49"/>
      <c r="DF100" s="49"/>
      <c r="DG100" s="49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49"/>
      <c r="DS100" s="49"/>
      <c r="DT100" s="49"/>
      <c r="DU100" s="49"/>
      <c r="DV100" s="49"/>
      <c r="DW100" s="49"/>
      <c r="DX100" s="49"/>
      <c r="DY100" s="49"/>
      <c r="DZ100" s="49"/>
      <c r="EA100" s="49"/>
      <c r="EB100" s="49"/>
      <c r="EC100" s="49"/>
      <c r="ED100" s="49"/>
      <c r="EE100" s="49"/>
      <c r="EF100" s="49"/>
      <c r="EG100" s="49"/>
      <c r="EH100" s="49"/>
      <c r="EI100" s="49"/>
      <c r="EJ100" s="49"/>
      <c r="EK100" s="14"/>
      <c r="EL100" s="49"/>
      <c r="EM100" s="49"/>
      <c r="EN100" s="49"/>
      <c r="EO100" s="49"/>
      <c r="EP100" s="49"/>
      <c r="EQ100" s="49"/>
      <c r="ER100" s="49"/>
      <c r="ES100" s="49"/>
      <c r="ET100" s="49"/>
      <c r="EU100" s="49"/>
      <c r="EV100" s="49"/>
      <c r="EW100" s="49"/>
      <c r="EX100" s="49"/>
      <c r="EY100" s="49"/>
      <c r="EZ100" s="49"/>
      <c r="FA100" s="49"/>
      <c r="FB100" s="49"/>
      <c r="FC100" s="49"/>
      <c r="FD100" s="49"/>
      <c r="FE100" s="14"/>
      <c r="FF100" s="49"/>
      <c r="FG100" s="49"/>
      <c r="FH100" s="14"/>
      <c r="FI100" s="42"/>
      <c r="FJ100" s="42"/>
      <c r="FK100" s="42"/>
      <c r="FL100" s="42"/>
      <c r="FM100" s="42"/>
      <c r="FN100" s="42"/>
      <c r="FO100" s="42"/>
      <c r="FP100" s="42"/>
      <c r="FQ100" s="42"/>
      <c r="FR100" s="42"/>
      <c r="FS100" s="42"/>
      <c r="FT100" s="42"/>
      <c r="FU100" s="42"/>
      <c r="FV100" s="42"/>
      <c r="FW100" s="42"/>
      <c r="FX100" s="44">
        <v>98</v>
      </c>
      <c r="FY100" s="44" t="str">
        <f t="shared" si="79"/>
        <v>EIBCHFLK</v>
      </c>
      <c r="FZ100" s="44" t="s">
        <v>148</v>
      </c>
      <c r="GA100" s="44" t="s">
        <v>150</v>
      </c>
      <c r="GB100" s="44" t="s">
        <v>146</v>
      </c>
      <c r="GC100" s="44" t="s">
        <v>163</v>
      </c>
      <c r="GD100" s="44" t="s">
        <v>160</v>
      </c>
      <c r="GE100" s="44" t="s">
        <v>109</v>
      </c>
      <c r="GF100" s="44" t="s">
        <v>152</v>
      </c>
      <c r="GG100" s="44" t="s">
        <v>151</v>
      </c>
      <c r="GH100" s="100" t="str">
        <f t="shared" ref="GH100:GO100" si="1043">VLOOKUP(FZ100,$FK$3:$FL$15,2,FALSE)</f>
        <v>Elfenbenskusten</v>
      </c>
      <c r="GI100" s="100" t="str">
        <f t="shared" si="1043"/>
        <v>Senegal</v>
      </c>
      <c r="GJ100" s="100" t="str">
        <f t="shared" si="1043"/>
        <v>Bosnien-Herzigovina</v>
      </c>
      <c r="GK100" s="100" t="str">
        <f t="shared" si="1043"/>
        <v>Marocko</v>
      </c>
      <c r="GL100" s="100" t="str">
        <f t="shared" si="1043"/>
        <v>Uruguay</v>
      </c>
      <c r="GM100" s="100" t="str">
        <f t="shared" si="1043"/>
        <v>Sverige</v>
      </c>
      <c r="GN100" s="100" t="str">
        <f t="shared" si="1043"/>
        <v>England</v>
      </c>
      <c r="GO100" s="100" t="str">
        <f t="shared" si="1043"/>
        <v>Portugal</v>
      </c>
      <c r="GP100" s="42" t="str">
        <f t="shared" si="81"/>
        <v/>
      </c>
      <c r="GQ100" s="42"/>
      <c r="GR100" s="42"/>
      <c r="GS100" s="42"/>
      <c r="GT100" s="42"/>
      <c r="GU100" s="42"/>
      <c r="GV100" s="127"/>
      <c r="GW100" s="42"/>
      <c r="GX100" s="44"/>
      <c r="GY100" s="42"/>
      <c r="GZ100" s="43"/>
      <c r="HA100" s="44"/>
      <c r="HB100" s="42"/>
      <c r="HC100" s="42"/>
      <c r="HD100" s="42"/>
      <c r="HE100" s="42"/>
    </row>
    <row r="101" spans="1:213" ht="14.25" customHeight="1" x14ac:dyDescent="0.35">
      <c r="A101" s="42"/>
      <c r="B101" s="54" t="s">
        <v>215</v>
      </c>
      <c r="C101" s="121"/>
      <c r="D101" s="54"/>
      <c r="E101" s="56"/>
      <c r="F101" s="54"/>
      <c r="G101" s="56"/>
      <c r="H101" s="56"/>
      <c r="I101" s="56"/>
      <c r="J101" s="56"/>
      <c r="K101" s="44"/>
      <c r="L101" s="44"/>
      <c r="M101" s="54" t="s">
        <v>215</v>
      </c>
      <c r="N101" s="42"/>
      <c r="O101" s="42"/>
      <c r="P101" s="42"/>
      <c r="Q101" s="42"/>
      <c r="R101" s="42"/>
      <c r="S101" s="42"/>
      <c r="T101" s="43"/>
      <c r="U101" s="42"/>
      <c r="V101" s="43"/>
      <c r="W101" s="44"/>
      <c r="X101" s="44"/>
      <c r="Y101" s="44"/>
      <c r="Z101" s="47"/>
      <c r="AA101" s="48"/>
      <c r="AB101" s="42"/>
      <c r="AC101" s="54" t="s">
        <v>215</v>
      </c>
      <c r="AD101" s="54"/>
      <c r="AE101" s="56"/>
      <c r="AF101" s="54"/>
      <c r="AG101" s="56"/>
      <c r="AH101" s="56"/>
      <c r="AI101" s="56"/>
      <c r="AJ101" s="56"/>
      <c r="AK101" s="52"/>
      <c r="AL101" s="52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14"/>
      <c r="BQ101" s="14"/>
      <c r="BR101" s="67" t="s">
        <v>93</v>
      </c>
      <c r="BS101" s="62"/>
      <c r="BT101" s="62"/>
      <c r="BU101" s="62"/>
      <c r="BV101" s="62"/>
      <c r="BW101" s="62"/>
      <c r="BX101" s="62"/>
      <c r="BY101" s="62"/>
      <c r="BZ101" s="67"/>
      <c r="CA101" s="62"/>
      <c r="CB101" s="62"/>
      <c r="CC101" s="14"/>
      <c r="CD101" s="68" t="s">
        <v>94</v>
      </c>
      <c r="CE101" s="63">
        <f>COUNTIF(CA103:CA106,1)</f>
        <v>1</v>
      </c>
      <c r="CF101" s="63"/>
      <c r="CG101" s="63"/>
      <c r="CH101" s="63"/>
      <c r="CI101" s="63"/>
      <c r="CJ101" s="63"/>
      <c r="CK101" s="63"/>
      <c r="CL101" s="63"/>
      <c r="CM101" s="63"/>
      <c r="CN101" s="63"/>
      <c r="CO101" s="49"/>
      <c r="CP101" s="49"/>
      <c r="CQ101" s="49"/>
      <c r="CR101" s="49"/>
      <c r="CS101" s="49"/>
      <c r="CT101" s="49"/>
      <c r="CU101" s="49"/>
      <c r="CV101" s="49"/>
      <c r="CW101" s="14"/>
      <c r="CX101" s="69" t="s">
        <v>97</v>
      </c>
      <c r="CY101" s="64">
        <f>COUNTIF(CA103:CA106,2)</f>
        <v>1</v>
      </c>
      <c r="CZ101" s="64"/>
      <c r="DA101" s="64"/>
      <c r="DB101" s="64"/>
      <c r="DC101" s="64"/>
      <c r="DD101" s="64"/>
      <c r="DE101" s="64"/>
      <c r="DF101" s="64"/>
      <c r="DG101" s="64"/>
      <c r="DH101" s="69"/>
      <c r="DI101" s="14"/>
      <c r="DJ101" s="14"/>
      <c r="DK101" s="14"/>
      <c r="DL101" s="14"/>
      <c r="DM101" s="14"/>
      <c r="DN101" s="14"/>
      <c r="DO101" s="14"/>
      <c r="DP101" s="14"/>
      <c r="DQ101" s="14"/>
      <c r="DR101" s="65" t="s">
        <v>95</v>
      </c>
      <c r="DS101" s="65">
        <f>COUNTIF(CA103:CA106,3)</f>
        <v>1</v>
      </c>
      <c r="DT101" s="65"/>
      <c r="DU101" s="65"/>
      <c r="DV101" s="65"/>
      <c r="DW101" s="65"/>
      <c r="DX101" s="65"/>
      <c r="DY101" s="65"/>
      <c r="DZ101" s="65"/>
      <c r="EA101" s="65"/>
      <c r="EB101" s="65"/>
      <c r="EC101" s="49"/>
      <c r="ED101" s="49"/>
      <c r="EE101" s="49"/>
      <c r="EF101" s="49"/>
      <c r="EG101" s="49"/>
      <c r="EH101" s="49"/>
      <c r="EI101" s="49"/>
      <c r="EJ101" s="49"/>
      <c r="EK101" s="14"/>
      <c r="EL101" s="66" t="s">
        <v>96</v>
      </c>
      <c r="EM101" s="66">
        <f>COUNTIF(CA103:CA106,4)</f>
        <v>1</v>
      </c>
      <c r="EN101" s="66"/>
      <c r="EO101" s="66"/>
      <c r="EP101" s="66"/>
      <c r="EQ101" s="66"/>
      <c r="ER101" s="66"/>
      <c r="ES101" s="66"/>
      <c r="ET101" s="66"/>
      <c r="EU101" s="66"/>
      <c r="EV101" s="66"/>
      <c r="EW101" s="49"/>
      <c r="EX101" s="49"/>
      <c r="EY101" s="49"/>
      <c r="EZ101" s="49"/>
      <c r="FA101" s="49"/>
      <c r="FB101" s="49"/>
      <c r="FC101" s="49"/>
      <c r="FD101" s="49"/>
      <c r="FE101" s="14"/>
      <c r="FF101" s="49"/>
      <c r="FG101" s="49"/>
      <c r="FH101" s="14"/>
      <c r="FI101" s="42"/>
      <c r="FJ101" s="42"/>
      <c r="FK101" s="42"/>
      <c r="FL101" s="42"/>
      <c r="FM101" s="42"/>
      <c r="FN101" s="42"/>
      <c r="FO101" s="42"/>
      <c r="FP101" s="42"/>
      <c r="FQ101" s="42"/>
      <c r="FR101" s="42"/>
      <c r="FS101" s="42"/>
      <c r="FT101" s="42"/>
      <c r="FU101" s="42"/>
      <c r="FV101" s="42"/>
      <c r="FW101" s="42"/>
      <c r="FX101" s="44">
        <v>99</v>
      </c>
      <c r="FY101" s="44" t="str">
        <f t="shared" si="79"/>
        <v>EJBCHFLI</v>
      </c>
      <c r="FZ101" s="44" t="s">
        <v>148</v>
      </c>
      <c r="GA101" s="44" t="s">
        <v>159</v>
      </c>
      <c r="GB101" s="44" t="s">
        <v>146</v>
      </c>
      <c r="GC101" s="44" t="s">
        <v>163</v>
      </c>
      <c r="GD101" s="44" t="s">
        <v>160</v>
      </c>
      <c r="GE101" s="44" t="s">
        <v>109</v>
      </c>
      <c r="GF101" s="44" t="s">
        <v>152</v>
      </c>
      <c r="GG101" s="44" t="s">
        <v>150</v>
      </c>
      <c r="GH101" s="100" t="str">
        <f t="shared" ref="GH101:GO101" si="1044">VLOOKUP(FZ101,$FK$3:$FL$15,2,FALSE)</f>
        <v>Elfenbenskusten</v>
      </c>
      <c r="GI101" s="100" t="str">
        <f t="shared" si="1044"/>
        <v>Argentina</v>
      </c>
      <c r="GJ101" s="100" t="str">
        <f t="shared" si="1044"/>
        <v>Bosnien-Herzigovina</v>
      </c>
      <c r="GK101" s="100" t="str">
        <f t="shared" si="1044"/>
        <v>Marocko</v>
      </c>
      <c r="GL101" s="100" t="str">
        <f t="shared" si="1044"/>
        <v>Uruguay</v>
      </c>
      <c r="GM101" s="100" t="str">
        <f t="shared" si="1044"/>
        <v>Sverige</v>
      </c>
      <c r="GN101" s="100" t="str">
        <f t="shared" si="1044"/>
        <v>England</v>
      </c>
      <c r="GO101" s="100" t="str">
        <f t="shared" si="1044"/>
        <v>Senegal</v>
      </c>
      <c r="GP101" s="42" t="str">
        <f t="shared" si="81"/>
        <v/>
      </c>
      <c r="GQ101" s="42"/>
      <c r="GR101" s="42"/>
      <c r="GS101" s="42"/>
      <c r="GT101" s="42"/>
      <c r="GU101" s="42"/>
      <c r="GV101" s="127"/>
      <c r="GW101" s="42"/>
      <c r="GX101" s="44"/>
      <c r="GY101" s="42"/>
      <c r="GZ101" s="43"/>
      <c r="HA101" s="44"/>
      <c r="HB101" s="42"/>
      <c r="HC101" s="42"/>
      <c r="HD101" s="42"/>
      <c r="HE101" s="42"/>
    </row>
    <row r="102" spans="1:213" ht="14.25" customHeight="1" x14ac:dyDescent="0.35">
      <c r="A102" s="42"/>
      <c r="B102" s="76" t="s">
        <v>101</v>
      </c>
      <c r="C102" s="126" t="s">
        <v>102</v>
      </c>
      <c r="D102" s="189" t="s">
        <v>101</v>
      </c>
      <c r="E102" s="187"/>
      <c r="F102" s="190"/>
      <c r="G102" s="186" t="s">
        <v>103</v>
      </c>
      <c r="H102" s="187"/>
      <c r="I102" s="188"/>
      <c r="J102" s="74" t="s">
        <v>104</v>
      </c>
      <c r="K102" s="44"/>
      <c r="L102" s="44"/>
      <c r="M102" s="76" t="s">
        <v>106</v>
      </c>
      <c r="N102" s="77" t="s">
        <v>107</v>
      </c>
      <c r="O102" s="77" t="s">
        <v>108</v>
      </c>
      <c r="P102" s="77" t="s">
        <v>109</v>
      </c>
      <c r="Q102" s="77" t="s">
        <v>110</v>
      </c>
      <c r="R102" s="77" t="s">
        <v>111</v>
      </c>
      <c r="S102" s="77" t="s">
        <v>112</v>
      </c>
      <c r="T102" s="78" t="s">
        <v>113</v>
      </c>
      <c r="U102" s="42"/>
      <c r="V102" s="43"/>
      <c r="W102" s="44"/>
      <c r="X102" s="44"/>
      <c r="Y102" s="44"/>
      <c r="Z102" s="47"/>
      <c r="AA102" s="48"/>
      <c r="AB102" s="42"/>
      <c r="AC102" s="126" t="s">
        <v>102</v>
      </c>
      <c r="AD102" s="189" t="s">
        <v>101</v>
      </c>
      <c r="AE102" s="187"/>
      <c r="AF102" s="190"/>
      <c r="AG102" s="186" t="s">
        <v>103</v>
      </c>
      <c r="AH102" s="187"/>
      <c r="AI102" s="188"/>
      <c r="AJ102" s="74" t="s">
        <v>116</v>
      </c>
      <c r="AK102" s="52"/>
      <c r="AL102" s="62" t="s">
        <v>117</v>
      </c>
      <c r="AM102" s="62" t="s">
        <v>118</v>
      </c>
      <c r="AN102" s="62" t="s">
        <v>119</v>
      </c>
      <c r="AO102" s="62" t="s">
        <v>120</v>
      </c>
      <c r="AP102" s="62" t="s">
        <v>121</v>
      </c>
      <c r="AQ102" s="62" t="s">
        <v>122</v>
      </c>
      <c r="AR102" s="63" t="s">
        <v>117</v>
      </c>
      <c r="AS102" s="63" t="s">
        <v>118</v>
      </c>
      <c r="AT102" s="63" t="s">
        <v>119</v>
      </c>
      <c r="AU102" s="63" t="s">
        <v>120</v>
      </c>
      <c r="AV102" s="63" t="s">
        <v>121</v>
      </c>
      <c r="AW102" s="63" t="s">
        <v>122</v>
      </c>
      <c r="AX102" s="64" t="s">
        <v>117</v>
      </c>
      <c r="AY102" s="64" t="s">
        <v>118</v>
      </c>
      <c r="AZ102" s="64" t="s">
        <v>119</v>
      </c>
      <c r="BA102" s="64" t="s">
        <v>120</v>
      </c>
      <c r="BB102" s="64" t="s">
        <v>121</v>
      </c>
      <c r="BC102" s="64" t="s">
        <v>122</v>
      </c>
      <c r="BD102" s="65" t="s">
        <v>117</v>
      </c>
      <c r="BE102" s="65" t="s">
        <v>118</v>
      </c>
      <c r="BF102" s="65" t="s">
        <v>119</v>
      </c>
      <c r="BG102" s="65" t="s">
        <v>120</v>
      </c>
      <c r="BH102" s="65" t="s">
        <v>121</v>
      </c>
      <c r="BI102" s="65" t="s">
        <v>122</v>
      </c>
      <c r="BJ102" s="66" t="s">
        <v>117</v>
      </c>
      <c r="BK102" s="66" t="s">
        <v>118</v>
      </c>
      <c r="BL102" s="66" t="s">
        <v>119</v>
      </c>
      <c r="BM102" s="66" t="s">
        <v>120</v>
      </c>
      <c r="BN102" s="66" t="s">
        <v>121</v>
      </c>
      <c r="BO102" s="66" t="s">
        <v>122</v>
      </c>
      <c r="BP102" s="14"/>
      <c r="BQ102" s="14"/>
      <c r="BR102" s="67" t="s">
        <v>106</v>
      </c>
      <c r="BS102" s="62" t="s">
        <v>107</v>
      </c>
      <c r="BT102" s="62" t="s">
        <v>108</v>
      </c>
      <c r="BU102" s="62" t="s">
        <v>109</v>
      </c>
      <c r="BV102" s="62" t="s">
        <v>110</v>
      </c>
      <c r="BW102" s="62" t="s">
        <v>111</v>
      </c>
      <c r="BX102" s="62" t="s">
        <v>112</v>
      </c>
      <c r="BY102" s="62" t="s">
        <v>113</v>
      </c>
      <c r="BZ102" s="67" t="s">
        <v>123</v>
      </c>
      <c r="CA102" s="62" t="s">
        <v>124</v>
      </c>
      <c r="CB102" s="62" t="s">
        <v>125</v>
      </c>
      <c r="CC102" s="14"/>
      <c r="CD102" s="68" t="s">
        <v>106</v>
      </c>
      <c r="CE102" s="63" t="s">
        <v>107</v>
      </c>
      <c r="CF102" s="63" t="s">
        <v>108</v>
      </c>
      <c r="CG102" s="63" t="s">
        <v>109</v>
      </c>
      <c r="CH102" s="63" t="s">
        <v>113</v>
      </c>
      <c r="CI102" s="63" t="s">
        <v>123</v>
      </c>
      <c r="CJ102" s="63" t="s">
        <v>124</v>
      </c>
      <c r="CK102" s="80" t="s">
        <v>112</v>
      </c>
      <c r="CL102" s="80" t="s">
        <v>126</v>
      </c>
      <c r="CM102" s="80" t="s">
        <v>110</v>
      </c>
      <c r="CN102" s="80" t="s">
        <v>127</v>
      </c>
      <c r="CO102" s="63" t="s">
        <v>128</v>
      </c>
      <c r="CP102" s="80" t="s">
        <v>129</v>
      </c>
      <c r="CQ102" s="80" t="s">
        <v>130</v>
      </c>
      <c r="CR102" s="80" t="s">
        <v>131</v>
      </c>
      <c r="CS102" s="80" t="s">
        <v>132</v>
      </c>
      <c r="CT102" s="80" t="s">
        <v>133</v>
      </c>
      <c r="CU102" s="80" t="s">
        <v>134</v>
      </c>
      <c r="CV102" s="63" t="s">
        <v>135</v>
      </c>
      <c r="CW102" s="14"/>
      <c r="CX102" s="69" t="s">
        <v>106</v>
      </c>
      <c r="CY102" s="64" t="s">
        <v>107</v>
      </c>
      <c r="CZ102" s="64" t="s">
        <v>108</v>
      </c>
      <c r="DA102" s="64" t="s">
        <v>109</v>
      </c>
      <c r="DB102" s="64" t="s">
        <v>113</v>
      </c>
      <c r="DC102" s="64" t="s">
        <v>123</v>
      </c>
      <c r="DD102" s="64" t="s">
        <v>124</v>
      </c>
      <c r="DE102" s="64" t="s">
        <v>112</v>
      </c>
      <c r="DF102" s="64" t="s">
        <v>126</v>
      </c>
      <c r="DG102" s="64" t="s">
        <v>110</v>
      </c>
      <c r="DH102" s="69" t="s">
        <v>127</v>
      </c>
      <c r="DI102" s="69" t="s">
        <v>128</v>
      </c>
      <c r="DJ102" s="69" t="s">
        <v>129</v>
      </c>
      <c r="DK102" s="69" t="s">
        <v>130</v>
      </c>
      <c r="DL102" s="69" t="s">
        <v>131</v>
      </c>
      <c r="DM102" s="69" t="s">
        <v>132</v>
      </c>
      <c r="DN102" s="69" t="s">
        <v>133</v>
      </c>
      <c r="DO102" s="69" t="s">
        <v>134</v>
      </c>
      <c r="DP102" s="69" t="s">
        <v>135</v>
      </c>
      <c r="DQ102" s="14"/>
      <c r="DR102" s="65" t="s">
        <v>106</v>
      </c>
      <c r="DS102" s="65" t="s">
        <v>107</v>
      </c>
      <c r="DT102" s="65" t="s">
        <v>108</v>
      </c>
      <c r="DU102" s="65" t="s">
        <v>109</v>
      </c>
      <c r="DV102" s="65" t="s">
        <v>113</v>
      </c>
      <c r="DW102" s="65" t="s">
        <v>123</v>
      </c>
      <c r="DX102" s="65" t="s">
        <v>124</v>
      </c>
      <c r="DY102" s="65" t="s">
        <v>112</v>
      </c>
      <c r="DZ102" s="65" t="s">
        <v>126</v>
      </c>
      <c r="EA102" s="65" t="s">
        <v>110</v>
      </c>
      <c r="EB102" s="65" t="s">
        <v>127</v>
      </c>
      <c r="EC102" s="65" t="s">
        <v>128</v>
      </c>
      <c r="ED102" s="65" t="s">
        <v>129</v>
      </c>
      <c r="EE102" s="65" t="s">
        <v>130</v>
      </c>
      <c r="EF102" s="65" t="s">
        <v>131</v>
      </c>
      <c r="EG102" s="65" t="s">
        <v>132</v>
      </c>
      <c r="EH102" s="65" t="s">
        <v>133</v>
      </c>
      <c r="EI102" s="65" t="s">
        <v>134</v>
      </c>
      <c r="EJ102" s="65" t="s">
        <v>135</v>
      </c>
      <c r="EK102" s="14"/>
      <c r="EL102" s="66" t="s">
        <v>106</v>
      </c>
      <c r="EM102" s="66" t="s">
        <v>107</v>
      </c>
      <c r="EN102" s="66" t="s">
        <v>108</v>
      </c>
      <c r="EO102" s="66" t="s">
        <v>109</v>
      </c>
      <c r="EP102" s="66" t="s">
        <v>113</v>
      </c>
      <c r="EQ102" s="66" t="s">
        <v>123</v>
      </c>
      <c r="ER102" s="66" t="s">
        <v>124</v>
      </c>
      <c r="ES102" s="66" t="s">
        <v>112</v>
      </c>
      <c r="ET102" s="66" t="s">
        <v>126</v>
      </c>
      <c r="EU102" s="66" t="s">
        <v>110</v>
      </c>
      <c r="EV102" s="66" t="s">
        <v>127</v>
      </c>
      <c r="EW102" s="66" t="s">
        <v>128</v>
      </c>
      <c r="EX102" s="66" t="s">
        <v>129</v>
      </c>
      <c r="EY102" s="66" t="s">
        <v>130</v>
      </c>
      <c r="EZ102" s="66" t="s">
        <v>131</v>
      </c>
      <c r="FA102" s="66" t="s">
        <v>132</v>
      </c>
      <c r="FB102" s="66" t="s">
        <v>133</v>
      </c>
      <c r="FC102" s="66" t="s">
        <v>134</v>
      </c>
      <c r="FD102" s="66" t="s">
        <v>135</v>
      </c>
      <c r="FE102" s="14"/>
      <c r="FF102" s="66" t="s">
        <v>136</v>
      </c>
      <c r="FG102" s="66" t="s">
        <v>137</v>
      </c>
      <c r="FH102" s="14"/>
      <c r="FI102" s="42"/>
      <c r="FJ102" s="42"/>
      <c r="FK102" s="42"/>
      <c r="FL102" s="42"/>
      <c r="FM102" s="42"/>
      <c r="FN102" s="42"/>
      <c r="FO102" s="42"/>
      <c r="FP102" s="42"/>
      <c r="FQ102" s="42"/>
      <c r="FR102" s="42"/>
      <c r="FS102" s="42"/>
      <c r="FT102" s="42"/>
      <c r="FU102" s="42"/>
      <c r="FV102" s="42"/>
      <c r="FW102" s="42"/>
      <c r="FX102" s="44">
        <v>100</v>
      </c>
      <c r="FY102" s="44" t="str">
        <f t="shared" si="79"/>
        <v>EJBCHFIK</v>
      </c>
      <c r="FZ102" s="44" t="s">
        <v>148</v>
      </c>
      <c r="GA102" s="44" t="s">
        <v>159</v>
      </c>
      <c r="GB102" s="44" t="s">
        <v>146</v>
      </c>
      <c r="GC102" s="44" t="s">
        <v>163</v>
      </c>
      <c r="GD102" s="44" t="s">
        <v>160</v>
      </c>
      <c r="GE102" s="44" t="s">
        <v>109</v>
      </c>
      <c r="GF102" s="44" t="s">
        <v>150</v>
      </c>
      <c r="GG102" s="44" t="s">
        <v>151</v>
      </c>
      <c r="GH102" s="100" t="str">
        <f t="shared" ref="GH102:GO102" si="1045">VLOOKUP(FZ102,$FK$3:$FL$15,2,FALSE)</f>
        <v>Elfenbenskusten</v>
      </c>
      <c r="GI102" s="100" t="str">
        <f t="shared" si="1045"/>
        <v>Argentina</v>
      </c>
      <c r="GJ102" s="100" t="str">
        <f t="shared" si="1045"/>
        <v>Bosnien-Herzigovina</v>
      </c>
      <c r="GK102" s="100" t="str">
        <f t="shared" si="1045"/>
        <v>Marocko</v>
      </c>
      <c r="GL102" s="100" t="str">
        <f t="shared" si="1045"/>
        <v>Uruguay</v>
      </c>
      <c r="GM102" s="100" t="str">
        <f t="shared" si="1045"/>
        <v>Sverige</v>
      </c>
      <c r="GN102" s="100" t="str">
        <f t="shared" si="1045"/>
        <v>Senegal</v>
      </c>
      <c r="GO102" s="100" t="str">
        <f t="shared" si="1045"/>
        <v>Portugal</v>
      </c>
      <c r="GP102" s="42" t="str">
        <f t="shared" si="81"/>
        <v/>
      </c>
      <c r="GQ102" s="42"/>
      <c r="GR102" s="42"/>
      <c r="GS102" s="42"/>
      <c r="GT102" s="42"/>
      <c r="GU102" s="42"/>
      <c r="GV102" s="127"/>
      <c r="GW102" s="42"/>
      <c r="GX102" s="44"/>
      <c r="GY102" s="42"/>
      <c r="GZ102" s="43"/>
      <c r="HA102" s="44"/>
      <c r="HB102" s="42"/>
      <c r="HC102" s="42"/>
      <c r="HD102" s="42"/>
      <c r="HE102" s="42"/>
    </row>
    <row r="103" spans="1:213" ht="14.25" customHeight="1" x14ac:dyDescent="0.35">
      <c r="A103" s="42"/>
      <c r="B103" s="85">
        <v>22</v>
      </c>
      <c r="C103" s="86">
        <v>46190</v>
      </c>
      <c r="D103" s="87" t="s">
        <v>216</v>
      </c>
      <c r="E103" s="88" t="s">
        <v>157</v>
      </c>
      <c r="F103" s="89" t="s">
        <v>217</v>
      </c>
      <c r="G103" s="90">
        <v>1</v>
      </c>
      <c r="H103" s="85" t="s">
        <v>157</v>
      </c>
      <c r="I103" s="90">
        <v>2</v>
      </c>
      <c r="J103" s="85">
        <f t="shared" ref="J103:J108" si="1046">IF(OR(ISBLANK(G103),ISBLANK(I103)),"",IF(G103&gt;I103,1,IF(G103&lt;I103,2,"X")))</f>
        <v>2</v>
      </c>
      <c r="K103" s="49" t="str">
        <f t="shared" ref="K103:K108" si="1047">IF(VLOOKUP(D103,$BR$102:$CA$106,10,FALSE)=VLOOKUP(F103,$BR$102:$CA$106,10,FALSE),VLOOKUP(D103,$BR$102:$CA$106,10,FALSE),"-")</f>
        <v>-</v>
      </c>
      <c r="L103" s="44">
        <v>1</v>
      </c>
      <c r="M103" s="93" t="str">
        <f>VLOOKUP(L103,FG103:FH106,2,FALSE)</f>
        <v>Panama</v>
      </c>
      <c r="N103" s="94">
        <f t="shared" ref="N103:N106" si="1048">VLOOKUP($M103,$BR$103:$BY$106,2,FALSE)</f>
        <v>2</v>
      </c>
      <c r="O103" s="94">
        <f t="shared" ref="O103:O106" si="1049">VLOOKUP($M103,$BR$103:$BY$106,3,FALSE)</f>
        <v>1</v>
      </c>
      <c r="P103" s="94">
        <f t="shared" ref="P103:P106" si="1050">VLOOKUP($M103,$BR$103:$BY$106,4,FALSE)</f>
        <v>0</v>
      </c>
      <c r="Q103" s="94">
        <f t="shared" ref="Q103:Q106" si="1051">VLOOKUP($M103,$BR$103:$BY$106,5,FALSE)</f>
        <v>4</v>
      </c>
      <c r="R103" s="94">
        <f t="shared" ref="R103:R106" si="1052">VLOOKUP($M103,$BR$103:$BY$106,6,FALSE)</f>
        <v>2</v>
      </c>
      <c r="S103" s="94">
        <f t="shared" ref="S103:S106" si="1053">VLOOKUP($M103,$BR$103:$BY$106,7,FALSE)</f>
        <v>2</v>
      </c>
      <c r="T103" s="95">
        <f t="shared" ref="T103:T106" si="1054">VLOOKUP($M103,$BR$103:$BY$106,8,FALSE)</f>
        <v>7</v>
      </c>
      <c r="U103" s="42"/>
      <c r="V103" s="43"/>
      <c r="W103" s="44"/>
      <c r="X103" s="44"/>
      <c r="Y103" s="44"/>
      <c r="Z103" s="47"/>
      <c r="AA103" s="48"/>
      <c r="AB103" s="42"/>
      <c r="AC103" s="98">
        <f t="shared" ref="AC103:AF103" si="1055">C103</f>
        <v>46190</v>
      </c>
      <c r="AD103" s="98" t="str">
        <f t="shared" si="1055"/>
        <v>England</v>
      </c>
      <c r="AE103" s="98" t="str">
        <f t="shared" si="1055"/>
        <v>-</v>
      </c>
      <c r="AF103" s="98" t="str">
        <f t="shared" si="1055"/>
        <v>Kroatien</v>
      </c>
      <c r="AG103" s="90">
        <f t="shared" ref="AG103:AG108" si="1056">IF(G103="","",G103)</f>
        <v>1</v>
      </c>
      <c r="AH103" s="85" t="str">
        <f t="shared" ref="AH103:AH108" si="1057">H103</f>
        <v>-</v>
      </c>
      <c r="AI103" s="90">
        <f t="shared" ref="AI103:AI108" si="1058">IF(I103="","",I103)</f>
        <v>2</v>
      </c>
      <c r="AJ103" s="85">
        <f t="shared" ref="AJ103:AJ108" si="1059">J103</f>
        <v>2</v>
      </c>
      <c r="AK103" s="91"/>
      <c r="AL103" s="49">
        <f t="shared" ref="AL103:AL108" si="1060">IF(AG103&gt;AI103,1,0)</f>
        <v>0</v>
      </c>
      <c r="AM103" s="49">
        <f t="shared" ref="AM103:AM108" si="1061">IF(AI103&gt;AG103,1,0)</f>
        <v>1</v>
      </c>
      <c r="AN103" s="49">
        <f t="shared" ref="AN103:AN108" si="1062">IF(AND(AG103=AI103,AG103&lt;&gt;""),1,0)</f>
        <v>0</v>
      </c>
      <c r="AO103" s="49">
        <f t="shared" ref="AO103:AO108" si="1063">IF(AND(AG103=AI103,AG103&lt;&gt;""),1,0)</f>
        <v>0</v>
      </c>
      <c r="AP103" s="49">
        <f t="shared" ref="AP103:AP108" si="1064">IF(AG103&lt;AI103,1,0)</f>
        <v>1</v>
      </c>
      <c r="AQ103" s="49">
        <f t="shared" ref="AQ103:AQ108" si="1065">IF(AI103&lt;AG103,1,)</f>
        <v>0</v>
      </c>
      <c r="AR103" s="49">
        <f t="shared" ref="AR103:AR108" si="1066">IF(ISERROR(VLOOKUP(AD103,CD:CD,1,FALSE)),0,1)*IF(ISERROR(VLOOKUP(AF103,CD:CD,1,FALSE)),0,1)*AL103</f>
        <v>0</v>
      </c>
      <c r="AS103" s="49">
        <f t="shared" ref="AS103:AS108" si="1067">IF(ISERROR(VLOOKUP(AD103,CD:CD,1,FALSE)),0,1)*IF(ISERROR(VLOOKUP(AF103,CD:CD,1,FALSE)),0,1)*AM103</f>
        <v>0</v>
      </c>
      <c r="AT103" s="49">
        <f t="shared" ref="AT103:AT108" si="1068">IF(ISERROR(VLOOKUP(AD103,CD:CD,1,FALSE)),0,1)*IF(ISERROR(VLOOKUP(AF103,CD:CD,1,FALSE)),0,1)*AN103</f>
        <v>0</v>
      </c>
      <c r="AU103" s="49">
        <f t="shared" ref="AU103:AU108" si="1069">IF(ISERROR(VLOOKUP(AD103,CD:CD,1,FALSE)),0,1)*IF(ISERROR(VLOOKUP(AF103,CD:CD,1,FALSE)),0,1)*AO103</f>
        <v>0</v>
      </c>
      <c r="AV103" s="49">
        <f t="shared" ref="AV103:AV108" si="1070">IF(ISERROR(VLOOKUP(AD103,CD:CD,1,FALSE)),0,1)*IF(ISERROR(VLOOKUP(AF103,CD:CD,1,FALSE)),0,1)*AP103</f>
        <v>0</v>
      </c>
      <c r="AW103" s="49">
        <f t="shared" ref="AW103:AW108" si="1071">IF(ISERROR(VLOOKUP(AD103,CD:CD,1,FALSE)),0,1)*IF(ISERROR(VLOOKUP(AF103,CD:CD,1,FALSE)),0,1)*AQ103</f>
        <v>0</v>
      </c>
      <c r="AX103" s="49">
        <f t="shared" ref="AX103:AX108" si="1072">IF(ISERROR(VLOOKUP(AD103,CX:CX,1,FALSE)),0,1)*IF(ISERROR(VLOOKUP(AF103,CX:CX,1,FALSE)),0,1)*AL103</f>
        <v>0</v>
      </c>
      <c r="AY103" s="49">
        <f t="shared" ref="AY103:AY108" si="1073">IF(ISERROR(VLOOKUP(AD103,CX:CX,1,FALSE)),0,1)*IF(ISERROR(VLOOKUP(AF103,CX:CX,1,FALSE)),0,1)*AM103</f>
        <v>0</v>
      </c>
      <c r="AZ103" s="49">
        <f t="shared" ref="AZ103:AZ108" si="1074">IF(ISERROR(VLOOKUP(AD103,CX:CX,1,FALSE)),0,1)*IF(ISERROR(VLOOKUP(AF103,CX:CX,1,FALSE)),0,1)*AN103</f>
        <v>0</v>
      </c>
      <c r="BA103" s="49">
        <f t="shared" ref="BA103:BA108" si="1075">IF(ISERROR(VLOOKUP(AD103,CX:CX,1,FALSE)),0,1)*IF(ISERROR(VLOOKUP(AF103,CX:CX,1,FALSE)),0,1)*AO103</f>
        <v>0</v>
      </c>
      <c r="BB103" s="49">
        <f t="shared" ref="BB103:BB108" si="1076">IF(ISERROR(VLOOKUP(AD103,CX:CX,1,FALSE)),0,1)*IF(ISERROR(VLOOKUP(AF103,CX:CX,1,FALSE)),0,1)*AP103</f>
        <v>0</v>
      </c>
      <c r="BC103" s="49">
        <f t="shared" ref="BC103:BC108" si="1077">IF(ISERROR(VLOOKUP(AD103,CX:CX,1,FALSE)),0,1)*IF(ISERROR(VLOOKUP(AF103,CX:CX,1,FALSE)),0,1)*AQ103</f>
        <v>0</v>
      </c>
      <c r="BD103" s="49">
        <f t="shared" ref="BD103:BD108" si="1078">IF(ISERROR(VLOOKUP(AD103,DR:DR,1,FALSE)),0,1)*IF(ISERROR(VLOOKUP(AF103,DR:DR,1,FALSE)),0,1)*AL103</f>
        <v>0</v>
      </c>
      <c r="BE103" s="49">
        <f t="shared" ref="BE103:BE108" si="1079">IF(ISERROR(VLOOKUP(AD103,DR:DR,1,FALSE)),0,1)*IF(ISERROR(VLOOKUP(AF103,DR:DR,1,FALSE)),0,1)*AM103</f>
        <v>0</v>
      </c>
      <c r="BF103" s="49">
        <f t="shared" ref="BF103:BF108" si="1080">IF(ISERROR(VLOOKUP(AD103,DR:DR,1,FALSE)),0,1)*IF(ISERROR(VLOOKUP(AF103,DR:DR,1,FALSE)),0,1)*AN103</f>
        <v>0</v>
      </c>
      <c r="BG103" s="49">
        <f t="shared" ref="BG103:BG108" si="1081">IF(ISERROR(VLOOKUP(AD103,DR:DR,1,FALSE)),0,1)*IF(ISERROR(VLOOKUP(AF103,DR:DR,1,FALSE)),0,1)*AO103</f>
        <v>0</v>
      </c>
      <c r="BH103" s="49">
        <f t="shared" ref="BH103:BH108" si="1082">IF(ISERROR(VLOOKUP(AD103,DR:DR,1,FALSE)),0,1)*IF(ISERROR(VLOOKUP(AF103,DR:DR,1,FALSE)),0,1)*AP103</f>
        <v>0</v>
      </c>
      <c r="BI103" s="49">
        <f t="shared" ref="BI103:BI108" si="1083">IF(ISERROR(VLOOKUP(AD103,DR:DR,1,FALSE)),0,1)*IF(ISERROR(VLOOKUP(AF103,DR:DR,1,FALSE)),0,1)*AQ103</f>
        <v>0</v>
      </c>
      <c r="BJ103" s="49">
        <f t="shared" ref="BJ103:BJ108" si="1084">IF(ISERROR(VLOOKUP(AD103,EL:EL,1,FALSE)),0,1)*IF(ISERROR(VLOOKUP(AF103,EL:EL,1,FALSE)),0,1)*AL103</f>
        <v>0</v>
      </c>
      <c r="BK103" s="49">
        <f t="shared" ref="BK103:BK108" si="1085">IF(ISERROR(VLOOKUP(AD103,EL:EL,1,FALSE)),0,1)*IF(ISERROR(VLOOKUP(AF103,EL:EL,1,FALSE)),0,1)*AM103</f>
        <v>0</v>
      </c>
      <c r="BL103" s="49">
        <f t="shared" ref="BL103:BL108" si="1086">IF(ISERROR(VLOOKUP(AD103,EL:EL,1,FALSE)),0,1)*IF(ISERROR(VLOOKUP(AF103,EL:EL,1,FALSE)),0,1)*AN103</f>
        <v>0</v>
      </c>
      <c r="BM103" s="49">
        <f t="shared" ref="BM103:BM108" si="1087">IF(ISERROR(VLOOKUP(AD103,EL:EL,1,FALSE)),0,1)*IF(ISERROR(VLOOKUP(AF103,EL:EL,1,FALSE)),0,1)*AO103</f>
        <v>0</v>
      </c>
      <c r="BN103" s="49">
        <f t="shared" ref="BN103:BN108" si="1088">IF(ISERROR(VLOOKUP(AD103,EL:EL,1,FALSE)),0,1)*IF(ISERROR(VLOOKUP(AF103,EL:EL,1,FALSE)),0,1)*AP103</f>
        <v>0</v>
      </c>
      <c r="BO103" s="49">
        <f t="shared" ref="BO103:BO108" si="1089">IF(ISERROR(VLOOKUP(AD103,EL:EL,1,FALSE)),0,1)*IF(ISERROR(VLOOKUP(AF103,EL:EL,1,FALSE)),0,1)*AQ103</f>
        <v>0</v>
      </c>
      <c r="BP103" s="14"/>
      <c r="BQ103" s="14"/>
      <c r="BR103" s="14" t="s">
        <v>216</v>
      </c>
      <c r="BS103" s="49">
        <f t="shared" ref="BS103:BS106" si="1090">(SUMIF(AD$4:AD$108,BR103,AL$4:AL$108)+SUMIF(AF$4:AF$108,BR103,AM$4:AM$108))</f>
        <v>1</v>
      </c>
      <c r="BT103" s="49">
        <f t="shared" ref="BT103:BT106" si="1091">(SUMIF(AD$4:AD$108,BR103,AN$4:AN$108)+SUMIF(AF$4:AF$108,BR103,AO$4:AO$108))</f>
        <v>0</v>
      </c>
      <c r="BU103" s="49">
        <f t="shared" ref="BU103:BU106" si="1092">(SUMIF(AD$4:AD$108,BR103,AP$4:AP$108)+SUMIF(AF$4:AF$108,BR103,AQ$4:AQ$108))</f>
        <v>2</v>
      </c>
      <c r="BV103" s="49">
        <f t="shared" ref="BV103:BV106" si="1093">SUMIF($AD$4:$AD$108,BR103,$AG$4:$AG$108)+SUMIF($AF$4:$AF$108,BR103,$AI$4:$AI$108)</f>
        <v>2</v>
      </c>
      <c r="BW103" s="49">
        <f t="shared" ref="BW103:BW106" si="1094">SUMIF($AD$4:$AD$108,BR103,$AI$4:$AI$108)+SUMIF($AF$4:$AF$108,BR103,$AG$4:$AG$108)</f>
        <v>3</v>
      </c>
      <c r="BX103" s="49">
        <f t="shared" ref="BX103:BX106" si="1095">BV103-BW103</f>
        <v>-1</v>
      </c>
      <c r="BY103" s="49">
        <f t="shared" ref="BY103:BY106" si="1096">IFERROR(BS103*3+BT103*1,0)</f>
        <v>3</v>
      </c>
      <c r="BZ103" s="49" t="s">
        <v>152</v>
      </c>
      <c r="CA103" s="99">
        <f>RANK(BY103,BY103:BY106)</f>
        <v>3</v>
      </c>
      <c r="CB103" s="49">
        <f>SUMPRODUCT((BY103:BY106=BY103)*(BX103:BX106&gt;BX103))</f>
        <v>0</v>
      </c>
      <c r="CC103" s="14"/>
      <c r="CD103" s="14">
        <f t="shared" ref="CD103:CD106" si="1097">IF(CA103=1,BR103,)</f>
        <v>0</v>
      </c>
      <c r="CE103" s="49">
        <f t="shared" ref="CE103:CE106" si="1098">(SUMIF($AD$4:$AD$108,$BR103,$AR$4:$AR$108)+SUMIF($AF$4:$AF$108,$BR103,$AS$4:$AS$108))</f>
        <v>0</v>
      </c>
      <c r="CF103" s="49">
        <f t="shared" ref="CF103:CF106" si="1099">(SUMIF($AD$4:$AD$108,$BR103,$AT$4:$AT$108)+SUMIF($AF$4:$AF$108,$BR103,$AU$4:$AU$108))</f>
        <v>0</v>
      </c>
      <c r="CG103" s="49">
        <f t="shared" ref="CG103:CG106" si="1100">(SUMIF($AD$4:$AD$108,$BR103,$AV$4:$AV$108)+SUMIF($AF$4:$AF$108,$BR103,$AW$4:$AW$108))</f>
        <v>0</v>
      </c>
      <c r="CH103" s="49">
        <f t="shared" ref="CH103:CH106" si="1101">IFERROR(CE103*3+CF103*1,0)</f>
        <v>0</v>
      </c>
      <c r="CI103" s="49" t="str">
        <f t="shared" ref="CI103:CI106" si="1102">BZ103</f>
        <v>L</v>
      </c>
      <c r="CJ103" s="49">
        <f>IF(CD103&gt;0,RANK(CH103,CH103:CH106),)</f>
        <v>0</v>
      </c>
      <c r="CK103" s="49">
        <f>IF(AND(CD103&gt;0,COUNTIF(CJ103:CJ106,CJ103)&gt;1),SUMIFS($AG$4:$AG$108,$AD$4:$AD$108,$BR103,$K$4:$K$108,1)+SUMIFS($AI$4:$AI$108,$AF$4:$AF$108,$BR103,$K$4:$K$108,1)-SUMIFS($AI$4:$AI$108,$AD$4:$AD$108,$BR103,$K$4:$K$108,1)-SUMIFS($AG$4:$AG$108,$AF$4:$AF$108,$BR103,$K$4:$K$108,1),)</f>
        <v>0</v>
      </c>
      <c r="CL103" s="49">
        <f>IF(AND(CD103&gt;0,COUNTIF(CJ103:CJ106,CJ103)&gt;1),CJ103+RANK(CK103,CK103:CK106)-1,CJ103)</f>
        <v>0</v>
      </c>
      <c r="CM103" s="49">
        <f>IF(AND(CD103&gt;0,COUNTIF(CL103:CL106,CL103)&gt;1),SUMIFS($AG$4:$AG$108,$AD$4:$AD$108,$BR103,$K$4:$K$108,1)+SUMIFS($AI$4:$AI$108,$AF$4:$AF$108,$BR103,$K$4:$K$108,1),)</f>
        <v>0</v>
      </c>
      <c r="CN103" s="49">
        <f>IF(AND(CD103&gt;0,COUNTIF(CL103:CL106,CL103)&gt;1),CL103+RANK(CM103,CM103:CM106)-1,CL103)</f>
        <v>0</v>
      </c>
      <c r="CO103" s="49" t="str">
        <f t="shared" ref="CO103:CO106" si="1103">IF(CN103=0,"",CN103)</f>
        <v/>
      </c>
      <c r="CP103" s="49" t="str">
        <f>IF(OR(CO103="",COUNTIF(CO103:CO106,CO103)=1),"",$BX103)</f>
        <v/>
      </c>
      <c r="CQ103" s="49" t="str">
        <f>IF(CO103="","",IF(COUNTIF(CO103:CO106,CO103)=1,CO103,CO103+RANK(CP103,CP103:CP106,0)-1))</f>
        <v/>
      </c>
      <c r="CR103" s="49" t="str">
        <f>IF(OR(CQ103="",COUNTIF(CQ103:CQ106,CQ103)=1),"",$BV103)</f>
        <v/>
      </c>
      <c r="CS103" s="49" t="str">
        <f>IF(CO103="","",IF(COUNTIF(CQ103:CQ106,CQ103)=1,CQ103,CQ103+RANK(CR103,CR103:CR106,0)-1))</f>
        <v/>
      </c>
      <c r="CT103" s="49" t="str">
        <f>IF(OR(CS103="",COUNTIF(CS103:CS106,CS103)=1),"",$BS103)</f>
        <v/>
      </c>
      <c r="CU103" s="49" t="str">
        <f>IF(CO103="","",IF(COUNTIF(CS103:CS106,CS103)=1,CS103,CS103+RANK(CT103,CT103:CT106,0)-1))</f>
        <v/>
      </c>
      <c r="CV103" s="49">
        <f>IF(CD103&gt;0,BK101+RANK(CU103,CU103:CU106,1),)</f>
        <v>0</v>
      </c>
      <c r="CW103" s="14"/>
      <c r="CX103" s="14">
        <f t="shared" ref="CX103:CX106" si="1104">IF(CA103=2,BR103,)</f>
        <v>0</v>
      </c>
      <c r="CY103" s="49">
        <f t="shared" ref="CY103:CY106" si="1105">(SUMIF($AD$4:$AD$108,$BR103,$AX$4:$AX$108)+SUMIF($AF$4:$AF$108,$BR103,$AY$4:$AY$108))</f>
        <v>0</v>
      </c>
      <c r="CZ103" s="49">
        <f t="shared" ref="CZ103:CZ106" si="1106">(SUMIF($AD$4:$AD$108,$BR103,$AZ$4:$AZ$108)+SUMIF($AF$4:$AF$108,$BR103,$BA$4:$BA$108))</f>
        <v>0</v>
      </c>
      <c r="DA103" s="49">
        <f t="shared" ref="DA103:DA106" si="1107">(SUMIF($AD$4:$AD$108,$BR103,$BB$4:$BB$108)+SUMIF($AF$4:$AF$108,$BR103,$BC$4:$BC$108))</f>
        <v>0</v>
      </c>
      <c r="DB103" s="49">
        <f t="shared" ref="DB103:DB106" si="1108">IFERROR(CY103*3+CZ103*1,0)</f>
        <v>0</v>
      </c>
      <c r="DC103" s="49" t="str">
        <f t="shared" ref="DC103:DC106" si="1109">$BZ103</f>
        <v>L</v>
      </c>
      <c r="DD103" s="49">
        <f>IF(CX103&gt;0,RANK(DB103,DB103:DB106)+CE101,)</f>
        <v>0</v>
      </c>
      <c r="DE103" s="49">
        <f>IF(AND(CX103&gt;0,COUNTIF(DD103:DD106,DD103)&gt;1),SUMIFS($AG$4:$AG$108,$AD$4:$AD$108,$BR103,$K$4:$K$108,2)+SUMIFS($AI$4:$AI$108,$AF$4:$AF108,$BR103,$K$4:$K$108,2)-SUMIFS($AI$4:$AI$108,$AD$4:$AD$108,$BR103,$K$4:$K$108,2)-SUMIFS($AG$4:$AG$108,$AF$4:$AF$108,$BR103,$K$4:$K$108,2),)</f>
        <v>0</v>
      </c>
      <c r="DF103" s="49">
        <f>IF(AND(CX103&gt;0,COUNTIF(DD103:DD106,DD103)&gt;1),DD103+RANK(DE103,DE103:DE106)-1,DD103)</f>
        <v>0</v>
      </c>
      <c r="DG103" s="49">
        <f>IF(AND(CX103&gt;0,COUNTIF(DF103:DF106,DF103)&gt;1),SUMIFS($AG$4:$AG$108,$AD$4:$AD$108,$BR103,$K$4:$K$108,2)+SUMIFS($AI$4:$AI$108,$AF$4:$AF$108,$BR103,$K$4:$K$108,2),)</f>
        <v>0</v>
      </c>
      <c r="DH103" s="49">
        <f>IF(AND(CX103&gt;0,COUNTIF(DF103:DF106,DF103)&gt;1),DF103+RANK(DG103,DG103:DG106)-1,DF103)</f>
        <v>0</v>
      </c>
      <c r="DI103" s="49" t="str">
        <f t="shared" ref="DI103:DI106" si="1110">IF(DH103=0,"",DH103)</f>
        <v/>
      </c>
      <c r="DJ103" s="49" t="str">
        <f>IF(OR(DI103="",COUNTIF(DI103:DI106,DI103)=1),"",$BX103)</f>
        <v/>
      </c>
      <c r="DK103" s="49" t="str">
        <f>IF(DI103="","",IF(COUNTIF(DI103:DI106,DI103)=1,DI103,DI103+RANK(DJ103,DJ103:DJ106,0)-1))</f>
        <v/>
      </c>
      <c r="DL103" s="49" t="str">
        <f>IF(OR(DK103="",COUNTIF(DK103:DK106,DK103)=1),"",$BV103)</f>
        <v/>
      </c>
      <c r="DM103" s="49" t="str">
        <f>IF(DI103="","",IF(COUNTIF(DK103:DK106,DK103)=1,DK103,DK103+RANK(DL103,DL103:DL106,0)-1))</f>
        <v/>
      </c>
      <c r="DN103" s="49" t="str">
        <f>IF(OR(DM103="",COUNTIF(DM103:DM106,DM103)=1),"",$BS103)</f>
        <v/>
      </c>
      <c r="DO103" s="49" t="str">
        <f>IF(DI103="","",IF(COUNTIF(DM103:DM106,DM103)=1,DM103,DM103+RANK(DN103,DN103:DN106,0)-1))</f>
        <v/>
      </c>
      <c r="DP103" s="49">
        <f>IF(CX103&gt;0,CE101+RANK(DO103,DO103:DO106,1),)</f>
        <v>0</v>
      </c>
      <c r="DQ103" s="14"/>
      <c r="DR103" s="49" t="str">
        <f t="shared" ref="DR103:DR106" si="1111">IF(CA103=3,BR103,)</f>
        <v>England</v>
      </c>
      <c r="DS103" s="49">
        <f t="shared" ref="DS103:DS106" si="1112">(SUMIF($AD$4:$AD$108,BR103,$BD$4:$BD$108)+SUMIF($AF$4:$AF$108,BR103,$BE$4:$BE$108))</f>
        <v>0</v>
      </c>
      <c r="DT103" s="49">
        <f t="shared" ref="DT103:DT106" si="1113">(SUMIF($AD$4:$AD$108,BR103,$BF$4:$BF$108)+SUMIF($AF$4:$AF$108,BR103,$BG$4:$BG$108))</f>
        <v>0</v>
      </c>
      <c r="DU103" s="49">
        <f t="shared" ref="DU103:DU106" si="1114">(SUMIF($AD$4:$AD$108,BR103,$BH$4:$BH$108)+SUMIF($AF$4:$AF$108,BR103,$BI$4:$BI$108))</f>
        <v>0</v>
      </c>
      <c r="DV103" s="49">
        <f t="shared" ref="DV103:DV106" si="1115">IFERROR(DS103*3+DT103*1,0)</f>
        <v>0</v>
      </c>
      <c r="DW103" s="49" t="str">
        <f t="shared" ref="DW103:DW106" si="1116">BZ103</f>
        <v>L</v>
      </c>
      <c r="DX103" s="49">
        <f>IF(DR103&gt;0,RANK(DV103,DV103:DV106)+CE101+CY101,)</f>
        <v>3</v>
      </c>
      <c r="DY103" s="49">
        <f>IF(AND(DR103&gt;0,COUNTIF(DX103:DX106,DX103)&gt;1),SUMIFS($AG$4:$AG$108,$AD$4:$AD$108,$BR103,$K$4:$K$108,3)+SUMIFS($AI$4:$AI$108,$AF$4:$AF$108,$BR103,$K$4:$K$108,3)-SUMIFS($AI$4:$AI$108,$AD$4:$AD$108,$BR103,$K$4:$K$108,3)-SUMIFS($AG$4:$AG$108,$AF$4:$AF$108,$BR103,$K$4:$K$108,3),)</f>
        <v>0</v>
      </c>
      <c r="DZ103" s="49">
        <f>IF(AND(DR103&gt;0,COUNTIF(DX103:DX106,DX103)&gt;1),DX103+RANK(DY103,DY103:DY106)-1,DX103)</f>
        <v>3</v>
      </c>
      <c r="EA103" s="49">
        <f>IF(AND(DR103&gt;0,COUNTIF(DZ103:DZ106,DZ103)&gt;1),SUMIFS($AG$4:$AG$108,$AD$4:$AD$108,$BR103,$K$4:$K$108,3)+SUMIFS($AI$4:$AI$108,$AF$4:$AF$108,$BR103,$K$4:$K$108,3),)</f>
        <v>0</v>
      </c>
      <c r="EB103" s="49">
        <f>IF(AND(DR103&gt;0,COUNTIF(DZ103:DZ106,DZ103)&gt;1),DZ103+RANK(EA103,EA103:EA106)-1,DZ103)</f>
        <v>3</v>
      </c>
      <c r="EC103" s="49">
        <f t="shared" ref="EC103:EC106" si="1117">IF(EB103=0,"",EB103)</f>
        <v>3</v>
      </c>
      <c r="ED103" s="49" t="str">
        <f>IF(OR(EC103="",COUNTIF(EC103:EC106,EC103)=1),"",$BX103)</f>
        <v/>
      </c>
      <c r="EE103" s="49">
        <f>IF(EC103="","",IF(COUNTIF(EC103:EC106,EC103)=1,EC103,EC103+RANK(ED103,ED103:ED106,0)-1))</f>
        <v>3</v>
      </c>
      <c r="EF103" s="49" t="str">
        <f>IF(OR(EE103="",COUNTIF(EE103:EE106,EE103)=1),"",$BV103)</f>
        <v/>
      </c>
      <c r="EG103" s="49">
        <f>IF(EC103="","",IF(COUNTIF(EE103:EE106,EE103)=1,EE103,EE103+RANK(EF103,EF103:EF106,0)-1))</f>
        <v>3</v>
      </c>
      <c r="EH103" s="49" t="str">
        <f>IF(OR(EG103="",COUNTIF(EG103:EG106,EG103)=1),"",$BS103)</f>
        <v/>
      </c>
      <c r="EI103" s="49">
        <f>IF(EC103="","",IF(COUNTIF(EG103:EG106,EG103)=1,EG103,EG103+RANK(EH103,EH103:EH106,0)-1))</f>
        <v>3</v>
      </c>
      <c r="EJ103" s="49">
        <f>IF(DR103&gt;0,CE101+CY101+RANK(EI103,EI103:EI106,1),)</f>
        <v>3</v>
      </c>
      <c r="EK103" s="14"/>
      <c r="EL103" s="49">
        <f t="shared" ref="EL103:EL106" si="1118">IF(CA103=4,BR103,)</f>
        <v>0</v>
      </c>
      <c r="EM103" s="49">
        <f t="shared" ref="EM103:EM106" si="1119">(SUMIF($AD$4:$AD$108,$BR103,$BJ$4:$BJ$108)+SUMIF($AF$4:$AF$108,$BR103,$BK$4:$BK$108))</f>
        <v>0</v>
      </c>
      <c r="EN103" s="49">
        <f t="shared" ref="EN103:EN106" si="1120">(SUMIF($AD$4:$AD$108,$BR103,$BL$4:$BL$108)+SUMIF($AF$4:$AF$108,$BR103,$BM$4:$BM$108))</f>
        <v>0</v>
      </c>
      <c r="EO103" s="49">
        <f t="shared" ref="EO103:EO106" si="1121">(SUMIF($AD$4:$AD$108,$BR103,$BN$4:$BN$108)+SUMIF($AF$4:$AF$108,$BR103,$BO$4:$BO$108))</f>
        <v>0</v>
      </c>
      <c r="EP103" s="49">
        <f t="shared" ref="EP103:EP106" si="1122">IFERROR(EM103*3+EN103*1,0)</f>
        <v>0</v>
      </c>
      <c r="EQ103" s="49" t="str">
        <f t="shared" ref="EQ103:EQ106" si="1123">$BZ103</f>
        <v>L</v>
      </c>
      <c r="ER103" s="49">
        <f>IF(EL103&gt;0,RANK(EP103,EP103:EP106)+CE101+CY101+DS101,)</f>
        <v>0</v>
      </c>
      <c r="ES103" s="49">
        <f>IF(AND(EL103&gt;0,COUNTIF(ER103:ER106,ER103)&gt;1),SUMIFS($AG$4:$AG$108,$AD$4:$AD$108,$BR103,$K$4:$K$108,4)+SUMIFS($AI$4:$AI$108,$AF$4:$AF$108,$BR103,$K$4:$K$108,4)-SUMIFS($AI$4:$AI$108,$AD$4:$AD$108,$BR103,$K$4:$K$108,4)-SUMIFS($AG$4:$AG$108,$AF$4:$AF$108,$BR103,$K$4:$K$108,4),)</f>
        <v>0</v>
      </c>
      <c r="ET103" s="49">
        <f>IF(AND(EL103&gt;0,COUNTIF(ER103:ER106,ER103)&gt;1),ER103+RANK(ES103,ES103:ES106)-1,ER103)</f>
        <v>0</v>
      </c>
      <c r="EU103" s="49">
        <f t="shared" ref="EU103:EU106" si="1124">IF(AND(EL103&gt;0,COUNTIF(ET103:ET106,ET103)&gt;1),SUMIFS($AG$4:$AG$108,$AD$4:$AD$108,$BR103,$K$4:$K$108,4)+SUMIFS($AI$4:$AI$108,$AF$4:$AF$108,$BR103,$K$4:$K$108,4),)</f>
        <v>0</v>
      </c>
      <c r="EV103" s="49">
        <f>IF(AND(EL103&gt;0,COUNTIF(ET103:ET106,ET103)&gt;1),ET103+RANK(EU103,EU103:EU106)-1,ET103)</f>
        <v>0</v>
      </c>
      <c r="EW103" s="49" t="str">
        <f t="shared" ref="EW103:EW106" si="1125">IF(EV103=0,"",EV103)</f>
        <v/>
      </c>
      <c r="EX103" s="49" t="str">
        <f>IF(OR(EW103="",COUNTIF(EW103:EW106,EW103)=1),"",$BX103)</f>
        <v/>
      </c>
      <c r="EY103" s="49" t="str">
        <f>IF(EW103="","",IF(COUNTIF(EW103:EW106,EW103)=1,EW103,EW103+RANK(EX103,EX103:EX106,0)-1))</f>
        <v/>
      </c>
      <c r="EZ103" s="49" t="str">
        <f>IF(OR(EY103="",COUNTIF(EY103:EY106,EY103)=1),"",$BV103)</f>
        <v/>
      </c>
      <c r="FA103" s="49" t="str">
        <f>IF(EW103="","",IF(COUNTIF(EY103:EY106,EY103)=1,EY103,EY103+RANK(EZ103,EZ103:EZ106,0)-1))</f>
        <v/>
      </c>
      <c r="FB103" s="49" t="str">
        <f>IF(OR(FA103="",COUNTIF(FA103:FA106,FA103)=1),"",$BS103)</f>
        <v/>
      </c>
      <c r="FC103" s="49" t="str">
        <f>IF(EW103="","",IF(COUNTIF(FA103:FA106,FA103)=1,FA103,FA103+RANK(FB103,FB103:FB106,0)-1))</f>
        <v/>
      </c>
      <c r="FD103" s="49">
        <f>IF(EL103&gt;0,CE101+CY101+DS101+RANK(FC103,FC103:FC106,1),)</f>
        <v>0</v>
      </c>
      <c r="FE103" s="14"/>
      <c r="FF103" s="49">
        <f>IFERROR(VLOOKUP(FH103,CD102:CV106,19,FALSE),IFERROR(VLOOKUP(FH103,CX102:DP106,19,FALSE),IFERROR(VLOOKUP(FH103,DR102:EJ106,19,FALSE),VLOOKUP(FH103,EL102:FD106,19,FALSE))))</f>
        <v>3</v>
      </c>
      <c r="FG103" s="49">
        <f>RANK(FF103,FF103:FF106,1)+COUNTIF(FF103,FF103)-1</f>
        <v>3</v>
      </c>
      <c r="FH103" s="14" t="str">
        <f t="shared" ref="FH103:FH106" si="1126">BR103</f>
        <v>England</v>
      </c>
      <c r="FI103" s="42"/>
      <c r="FJ103" s="42"/>
      <c r="FK103" s="42"/>
      <c r="FL103" s="42"/>
      <c r="FM103" s="42"/>
      <c r="FN103" s="42"/>
      <c r="FO103" s="42"/>
      <c r="FP103" s="42"/>
      <c r="FQ103" s="42"/>
      <c r="FR103" s="42"/>
      <c r="FS103" s="42"/>
      <c r="FT103" s="42"/>
      <c r="FU103" s="42"/>
      <c r="FV103" s="42"/>
      <c r="FW103" s="42"/>
      <c r="FX103" s="44">
        <v>101</v>
      </c>
      <c r="FY103" s="44" t="str">
        <f t="shared" si="79"/>
        <v>EGBCJFLK</v>
      </c>
      <c r="FZ103" s="44" t="s">
        <v>148</v>
      </c>
      <c r="GA103" s="44" t="s">
        <v>149</v>
      </c>
      <c r="GB103" s="44" t="s">
        <v>146</v>
      </c>
      <c r="GC103" s="44" t="s">
        <v>163</v>
      </c>
      <c r="GD103" s="44" t="s">
        <v>159</v>
      </c>
      <c r="GE103" s="44" t="s">
        <v>109</v>
      </c>
      <c r="GF103" s="44" t="s">
        <v>152</v>
      </c>
      <c r="GG103" s="44" t="s">
        <v>151</v>
      </c>
      <c r="GH103" s="100" t="str">
        <f t="shared" ref="GH103:GO103" si="1127">VLOOKUP(FZ103,$FK$3:$FL$15,2,FALSE)</f>
        <v>Elfenbenskusten</v>
      </c>
      <c r="GI103" s="100" t="str">
        <f t="shared" si="1127"/>
        <v>Iran</v>
      </c>
      <c r="GJ103" s="100" t="str">
        <f t="shared" si="1127"/>
        <v>Bosnien-Herzigovina</v>
      </c>
      <c r="GK103" s="100" t="str">
        <f t="shared" si="1127"/>
        <v>Marocko</v>
      </c>
      <c r="GL103" s="100" t="str">
        <f t="shared" si="1127"/>
        <v>Argentina</v>
      </c>
      <c r="GM103" s="100" t="str">
        <f t="shared" si="1127"/>
        <v>Sverige</v>
      </c>
      <c r="GN103" s="100" t="str">
        <f t="shared" si="1127"/>
        <v>England</v>
      </c>
      <c r="GO103" s="100" t="str">
        <f t="shared" si="1127"/>
        <v>Portugal</v>
      </c>
      <c r="GP103" s="42" t="str">
        <f t="shared" si="81"/>
        <v/>
      </c>
      <c r="GQ103" s="42"/>
      <c r="GR103" s="42"/>
      <c r="GS103" s="42"/>
      <c r="GT103" s="42"/>
      <c r="GU103" s="42"/>
      <c r="GV103" s="127"/>
      <c r="GW103" s="42"/>
      <c r="GX103" s="44"/>
      <c r="GY103" s="42"/>
      <c r="GZ103" s="43"/>
      <c r="HA103" s="44"/>
      <c r="HB103" s="42"/>
      <c r="HC103" s="42"/>
      <c r="HD103" s="42"/>
      <c r="HE103" s="42"/>
    </row>
    <row r="104" spans="1:213" ht="14.25" customHeight="1" x14ac:dyDescent="0.35">
      <c r="A104" s="42"/>
      <c r="B104" s="85">
        <v>21</v>
      </c>
      <c r="C104" s="86">
        <v>46191</v>
      </c>
      <c r="D104" s="87" t="s">
        <v>218</v>
      </c>
      <c r="E104" s="88" t="s">
        <v>157</v>
      </c>
      <c r="F104" s="89" t="s">
        <v>219</v>
      </c>
      <c r="G104" s="90">
        <v>2</v>
      </c>
      <c r="H104" s="85" t="s">
        <v>157</v>
      </c>
      <c r="I104" s="90">
        <v>2</v>
      </c>
      <c r="J104" s="85" t="str">
        <f t="shared" si="1046"/>
        <v>X</v>
      </c>
      <c r="K104" s="49" t="str">
        <f t="shared" si="1047"/>
        <v>-</v>
      </c>
      <c r="L104" s="44">
        <v>2</v>
      </c>
      <c r="M104" s="104" t="str">
        <f>VLOOKUP(L104,FG103:FH106,2,FALSE)</f>
        <v>Kroatien</v>
      </c>
      <c r="N104" s="105">
        <f t="shared" si="1048"/>
        <v>2</v>
      </c>
      <c r="O104" s="105">
        <f t="shared" si="1049"/>
        <v>0</v>
      </c>
      <c r="P104" s="105">
        <f t="shared" si="1050"/>
        <v>1</v>
      </c>
      <c r="Q104" s="105">
        <f t="shared" si="1051"/>
        <v>3</v>
      </c>
      <c r="R104" s="105">
        <f t="shared" si="1052"/>
        <v>2</v>
      </c>
      <c r="S104" s="105">
        <f t="shared" si="1053"/>
        <v>1</v>
      </c>
      <c r="T104" s="106">
        <f t="shared" si="1054"/>
        <v>6</v>
      </c>
      <c r="U104" s="42"/>
      <c r="V104" s="43"/>
      <c r="W104" s="44"/>
      <c r="X104" s="44"/>
      <c r="Y104" s="44"/>
      <c r="Z104" s="47"/>
      <c r="AA104" s="48"/>
      <c r="AB104" s="42"/>
      <c r="AC104" s="98">
        <f t="shared" ref="AC104:AF104" si="1128">C104</f>
        <v>46191</v>
      </c>
      <c r="AD104" s="98" t="str">
        <f t="shared" si="1128"/>
        <v>Ghana</v>
      </c>
      <c r="AE104" s="98" t="str">
        <f t="shared" si="1128"/>
        <v>-</v>
      </c>
      <c r="AF104" s="98" t="str">
        <f t="shared" si="1128"/>
        <v>Panama</v>
      </c>
      <c r="AG104" s="90">
        <f t="shared" si="1056"/>
        <v>2</v>
      </c>
      <c r="AH104" s="85" t="str">
        <f t="shared" si="1057"/>
        <v>-</v>
      </c>
      <c r="AI104" s="90">
        <f t="shared" si="1058"/>
        <v>2</v>
      </c>
      <c r="AJ104" s="85" t="str">
        <f t="shared" si="1059"/>
        <v>X</v>
      </c>
      <c r="AK104" s="91"/>
      <c r="AL104" s="49">
        <f t="shared" si="1060"/>
        <v>0</v>
      </c>
      <c r="AM104" s="49">
        <f t="shared" si="1061"/>
        <v>0</v>
      </c>
      <c r="AN104" s="49">
        <f t="shared" si="1062"/>
        <v>1</v>
      </c>
      <c r="AO104" s="49">
        <f t="shared" si="1063"/>
        <v>1</v>
      </c>
      <c r="AP104" s="49">
        <f t="shared" si="1064"/>
        <v>0</v>
      </c>
      <c r="AQ104" s="49">
        <f t="shared" si="1065"/>
        <v>0</v>
      </c>
      <c r="AR104" s="49">
        <f t="shared" si="1066"/>
        <v>0</v>
      </c>
      <c r="AS104" s="49">
        <f t="shared" si="1067"/>
        <v>0</v>
      </c>
      <c r="AT104" s="49">
        <f t="shared" si="1068"/>
        <v>0</v>
      </c>
      <c r="AU104" s="49">
        <f t="shared" si="1069"/>
        <v>0</v>
      </c>
      <c r="AV104" s="49">
        <f t="shared" si="1070"/>
        <v>0</v>
      </c>
      <c r="AW104" s="49">
        <f t="shared" si="1071"/>
        <v>0</v>
      </c>
      <c r="AX104" s="49">
        <f t="shared" si="1072"/>
        <v>0</v>
      </c>
      <c r="AY104" s="49">
        <f t="shared" si="1073"/>
        <v>0</v>
      </c>
      <c r="AZ104" s="49">
        <f t="shared" si="1074"/>
        <v>0</v>
      </c>
      <c r="BA104" s="49">
        <f t="shared" si="1075"/>
        <v>0</v>
      </c>
      <c r="BB104" s="49">
        <f t="shared" si="1076"/>
        <v>0</v>
      </c>
      <c r="BC104" s="49">
        <f t="shared" si="1077"/>
        <v>0</v>
      </c>
      <c r="BD104" s="49">
        <f t="shared" si="1078"/>
        <v>0</v>
      </c>
      <c r="BE104" s="49">
        <f t="shared" si="1079"/>
        <v>0</v>
      </c>
      <c r="BF104" s="49">
        <f t="shared" si="1080"/>
        <v>0</v>
      </c>
      <c r="BG104" s="49">
        <f t="shared" si="1081"/>
        <v>0</v>
      </c>
      <c r="BH104" s="49">
        <f t="shared" si="1082"/>
        <v>0</v>
      </c>
      <c r="BI104" s="49">
        <f t="shared" si="1083"/>
        <v>0</v>
      </c>
      <c r="BJ104" s="49">
        <f t="shared" si="1084"/>
        <v>0</v>
      </c>
      <c r="BK104" s="49">
        <f t="shared" si="1085"/>
        <v>0</v>
      </c>
      <c r="BL104" s="49">
        <f t="shared" si="1086"/>
        <v>0</v>
      </c>
      <c r="BM104" s="49">
        <f t="shared" si="1087"/>
        <v>0</v>
      </c>
      <c r="BN104" s="49">
        <f t="shared" si="1088"/>
        <v>0</v>
      </c>
      <c r="BO104" s="49">
        <f t="shared" si="1089"/>
        <v>0</v>
      </c>
      <c r="BP104" s="14"/>
      <c r="BQ104" s="14"/>
      <c r="BR104" s="14" t="s">
        <v>217</v>
      </c>
      <c r="BS104" s="49">
        <f t="shared" si="1090"/>
        <v>2</v>
      </c>
      <c r="BT104" s="49">
        <f t="shared" si="1091"/>
        <v>0</v>
      </c>
      <c r="BU104" s="49">
        <f t="shared" si="1092"/>
        <v>1</v>
      </c>
      <c r="BV104" s="49">
        <f t="shared" si="1093"/>
        <v>3</v>
      </c>
      <c r="BW104" s="49">
        <f t="shared" si="1094"/>
        <v>2</v>
      </c>
      <c r="BX104" s="49">
        <f t="shared" si="1095"/>
        <v>1</v>
      </c>
      <c r="BY104" s="49">
        <f t="shared" si="1096"/>
        <v>6</v>
      </c>
      <c r="BZ104" s="49" t="s">
        <v>152</v>
      </c>
      <c r="CA104" s="99">
        <f>RANK(BY104,BY103:BY106)</f>
        <v>2</v>
      </c>
      <c r="CB104" s="49">
        <f>SUMPRODUCT((BY103:BY106=BY104)*(BX103:BX106&gt;BX104))</f>
        <v>0</v>
      </c>
      <c r="CC104" s="14"/>
      <c r="CD104" s="14">
        <f t="shared" si="1097"/>
        <v>0</v>
      </c>
      <c r="CE104" s="49">
        <f t="shared" si="1098"/>
        <v>0</v>
      </c>
      <c r="CF104" s="49">
        <f t="shared" si="1099"/>
        <v>0</v>
      </c>
      <c r="CG104" s="49">
        <f t="shared" si="1100"/>
        <v>0</v>
      </c>
      <c r="CH104" s="49">
        <f t="shared" si="1101"/>
        <v>0</v>
      </c>
      <c r="CI104" s="49" t="str">
        <f t="shared" si="1102"/>
        <v>L</v>
      </c>
      <c r="CJ104" s="49">
        <f>IF(CD104&gt;0,RANK(CH104,CH103:CH106),)</f>
        <v>0</v>
      </c>
      <c r="CK104" s="49">
        <f>IF(AND(CD104&gt;0,COUNTIF(CJ103:CJ106,CJ104)&gt;1),SUMIFS($AG$4:$AG$108,$AD$4:$AD$108,$BR104,$K$4:$K$108,1)+SUMIFS($AI$4:$AI$108,$AF$4:$AF$108,$BR104,$K$4:$K$108,1)-SUMIFS($AI$4:$AI$108,$AD$4:$AD$108,$BR104,$K$4:$K$108,1)-SUMIFS($AG$4:$AG$108,$AF$4:$AF$108,$BR104,$K$4:$K$108,1),)</f>
        <v>0</v>
      </c>
      <c r="CL104" s="49">
        <f>IF(AND(CD104&gt;0,COUNTIF(CJ103:CJ106,CJ104)&gt;1),CJ104+RANK(CK104,CK103:CK106)-1,CJ104)</f>
        <v>0</v>
      </c>
      <c r="CM104" s="49">
        <f>IF(AND(CD104&gt;0,COUNTIF(CL103:CL106,CL104)&gt;1),SUMIFS($AG$4:$AG$108,$AD$4:$AD$108,$BR104,$K$4:$K$108,1)+SUMIFS($AI$4:$AI$108,$AF$4:$AF$108,$BR104,$K$4:$K$108,1),)</f>
        <v>0</v>
      </c>
      <c r="CN104" s="49">
        <f>IF(AND(CD104&gt;0,COUNTIF(CL103:CL106,CL104)&gt;1),CL104+RANK(CM104,CM103:CM106)-1,CL104)</f>
        <v>0</v>
      </c>
      <c r="CO104" s="49" t="str">
        <f t="shared" si="1103"/>
        <v/>
      </c>
      <c r="CP104" s="49" t="str">
        <f>IF(OR(CO104="",COUNTIF(CO103:CO106,CO104)=1),"",$BX104)</f>
        <v/>
      </c>
      <c r="CQ104" s="49" t="str">
        <f>IF(CO104="","",IF(COUNTIF(CO103:CO106,CO104)=1,CO104,CO104+RANK(CP104,CP103:CP106,0)-1))</f>
        <v/>
      </c>
      <c r="CR104" s="49" t="str">
        <f>IF(OR(CQ104="",COUNTIF(CQ103:CQ106,CQ104)=1),"",$BV104)</f>
        <v/>
      </c>
      <c r="CS104" s="49" t="str">
        <f>IF(CO104="","",IF(COUNTIF(CQ103:CQ106,CQ104)=1,CQ104,CQ104+RANK(CR104,CR103:CR106,0)-1))</f>
        <v/>
      </c>
      <c r="CT104" s="49" t="str">
        <f>IF(OR(CS104="",COUNTIF(CS103:CS106,CS104)=1),"",$BS104)</f>
        <v/>
      </c>
      <c r="CU104" s="49" t="str">
        <f>IF(CO104="","",IF(COUNTIF(CS103:CS106,CS104)=1,CS104,CS104+RANK(CT104,CT103:CT106,0)-1))</f>
        <v/>
      </c>
      <c r="CV104" s="49">
        <f>IF(CD104&gt;0,BK101+RANK(CU104,CU103:CU106,1),)</f>
        <v>0</v>
      </c>
      <c r="CW104" s="14"/>
      <c r="CX104" s="14" t="str">
        <f t="shared" si="1104"/>
        <v>Kroatien</v>
      </c>
      <c r="CY104" s="49">
        <f t="shared" si="1105"/>
        <v>0</v>
      </c>
      <c r="CZ104" s="49">
        <f t="shared" si="1106"/>
        <v>0</v>
      </c>
      <c r="DA104" s="49">
        <f t="shared" si="1107"/>
        <v>0</v>
      </c>
      <c r="DB104" s="49">
        <f t="shared" si="1108"/>
        <v>0</v>
      </c>
      <c r="DC104" s="49" t="str">
        <f t="shared" si="1109"/>
        <v>L</v>
      </c>
      <c r="DD104" s="49">
        <f>IF(CX104&gt;0,RANK(DB104,DB103:DB106)+CE101,)</f>
        <v>2</v>
      </c>
      <c r="DE104" s="49">
        <f>IF(AND(CX104&gt;0,COUNTIF(DD103:DD106,DD104)&gt;1),SUMIFS($AG$4:$AG$108,$AD$4:$AD$108,$BR104,$K$4:$K$108,2)+SUMIFS($AI$4:$AI$108,$AF$4:$AF108,$BR104,$K$4:$K$108,2)-SUMIFS($AI$4:$AI$108,$AD$4:$AD$108,$BR104,$K$4:$K$108,2)-SUMIFS($AG$4:$AG$108,$AF$4:$AF$108,$BR104,$K$4:$K$108,2),)</f>
        <v>0</v>
      </c>
      <c r="DF104" s="49">
        <f>IF(AND(CX104&gt;0,COUNTIF(DD103:DD106,DD104)&gt;1),DD104+RANK(DE104,DE103:DE106)-1,DD104)</f>
        <v>2</v>
      </c>
      <c r="DG104" s="49">
        <f>IF(AND(CX104&gt;0,COUNTIF(DF103:DF106,DF104)&gt;1),SUMIFS($AG$4:$AG$108,$AD$4:$AD$108,$BR104,$K$4:$K$108,2)+SUMIFS($AI$4:$AI$108,$AF$4:$AF$108,$BR104,$K$4:$K$108,2),)</f>
        <v>0</v>
      </c>
      <c r="DH104" s="49">
        <f>IF(AND(CX104&gt;0,COUNTIF(DF103:DF106,DF104)&gt;1),DF104+RANK(DG104,DG103:DG106)-1,DF104)</f>
        <v>2</v>
      </c>
      <c r="DI104" s="49">
        <f t="shared" si="1110"/>
        <v>2</v>
      </c>
      <c r="DJ104" s="49" t="str">
        <f>IF(OR(DI104="",COUNTIF(DI103:DI106,DI104)=1),"",$BX104)</f>
        <v/>
      </c>
      <c r="DK104" s="49">
        <f>IF(DI104="","",IF(COUNTIF(DI103:DI106,DI104)=1,DI104,DI104+RANK(DJ104,DJ103:DJ106,0)-1))</f>
        <v>2</v>
      </c>
      <c r="DL104" s="49" t="str">
        <f>IF(OR(DK104="",COUNTIF(DK103:DK106,DK104)=1),"",$BV104)</f>
        <v/>
      </c>
      <c r="DM104" s="49">
        <f>IF(DI104="","",IF(COUNTIF(DK103:DK106,DK104)=1,DK104,DK104+RANK(DL104,DL103:DL106,0)-1))</f>
        <v>2</v>
      </c>
      <c r="DN104" s="49" t="str">
        <f>IF(OR(DM104="",COUNTIF(DM103:DM106,DM104)=1),"",$BS104)</f>
        <v/>
      </c>
      <c r="DO104" s="49">
        <f>IF(DI104="","",IF(COUNTIF(DM103:DM106,DM104)=1,DM104,DM104+RANK(DN104,DN103:DN106,0)-1))</f>
        <v>2</v>
      </c>
      <c r="DP104" s="49">
        <f>IF(CX104&gt;0,CE101+RANK(DO104,DO103:DO106,1),)</f>
        <v>2</v>
      </c>
      <c r="DQ104" s="14"/>
      <c r="DR104" s="49">
        <f t="shared" si="1111"/>
        <v>0</v>
      </c>
      <c r="DS104" s="49">
        <f t="shared" si="1112"/>
        <v>0</v>
      </c>
      <c r="DT104" s="49">
        <f t="shared" si="1113"/>
        <v>0</v>
      </c>
      <c r="DU104" s="49">
        <f t="shared" si="1114"/>
        <v>0</v>
      </c>
      <c r="DV104" s="49">
        <f t="shared" si="1115"/>
        <v>0</v>
      </c>
      <c r="DW104" s="49" t="str">
        <f t="shared" si="1116"/>
        <v>L</v>
      </c>
      <c r="DX104" s="49">
        <f>IF(DR104&gt;0,RANK(DV104,DV103:DV106)+CE101+CY101,)</f>
        <v>0</v>
      </c>
      <c r="DY104" s="49">
        <f>IF(AND(DR104&gt;0,COUNTIF(DX103:DX106,DX104)&gt;1),SUMIFS($AG$4:$AG$108,$AD$4:$AD$108,$BR104,$K$4:$K$108,3)+SUMIFS($AI$4:$AI$108,$AF$4:$AF$108,$BR104,$K$4:$K$108,3)-SUMIFS($AI$4:$AI$108,$AD$4:$AD$108,$BR104,$K$4:$K$108,3)-SUMIFS($AG$4:$AG$108,$AF$4:$AF$108,$BR104,$K$4:$K$108,3),)</f>
        <v>0</v>
      </c>
      <c r="DZ104" s="49">
        <f>IF(AND(DR104&gt;0,COUNTIF(DX103:DX106,DX104)&gt;1),DX104+RANK(DY104,DY103:DY106)-1,DX104)</f>
        <v>0</v>
      </c>
      <c r="EA104" s="49">
        <f>IF(AND(DR104&gt;0,COUNTIF(DZ103:DZ106,DZ104)&gt;1),SUMIFS($AG$4:$AG$108,$AD$4:$AD$108,$BR104,$K$4:$K$108,3)+SUMIFS($AI$4:$AI$108,$AF$4:$AF$108,$BR104,$K$4:$K$108,3),)</f>
        <v>0</v>
      </c>
      <c r="EB104" s="49">
        <f>IF(AND(DR104&gt;0,COUNTIF(DZ103:DZ106,DZ104)&gt;1),DZ104+RANK(EA104,EA103:EA106)-1,DZ104)</f>
        <v>0</v>
      </c>
      <c r="EC104" s="49" t="str">
        <f t="shared" si="1117"/>
        <v/>
      </c>
      <c r="ED104" s="49" t="str">
        <f>IF(OR(EC104="",COUNTIF(EC103:EC106,EC104)=1),"",$BX104)</f>
        <v/>
      </c>
      <c r="EE104" s="49" t="str">
        <f>IF(EC104="","",IF(COUNTIF(EC103:EC106,EC104)=1,EC104,EC104+RANK(ED104,ED103:ED106,0)-1))</f>
        <v/>
      </c>
      <c r="EF104" s="49" t="str">
        <f>IF(OR(EE104="",COUNTIF(EE103:EE106,EE104)=1),"",$BV104)</f>
        <v/>
      </c>
      <c r="EG104" s="49" t="str">
        <f>IF(EC104="","",IF(COUNTIF(EE103:EE106,EE104)=1,EE104,EE104+RANK(EF104,EF103:EF106,0)-1))</f>
        <v/>
      </c>
      <c r="EH104" s="49" t="str">
        <f>IF(OR(EG104="",COUNTIF(EG103:EG106,EG104)=1),"",$BS104)</f>
        <v/>
      </c>
      <c r="EI104" s="49" t="str">
        <f>IF(EC104="","",IF(COUNTIF(EG103:EG106,EG104)=1,EG104,EG104+RANK(EH104,EH103:EH106,0)-1))</f>
        <v/>
      </c>
      <c r="EJ104" s="49">
        <f>IF(DR104&gt;0,CE101+CY101+RANK(EI104,EI103:EI106,1),)</f>
        <v>0</v>
      </c>
      <c r="EK104" s="14"/>
      <c r="EL104" s="49">
        <f t="shared" si="1118"/>
        <v>0</v>
      </c>
      <c r="EM104" s="49">
        <f t="shared" si="1119"/>
        <v>0</v>
      </c>
      <c r="EN104" s="49">
        <f t="shared" si="1120"/>
        <v>0</v>
      </c>
      <c r="EO104" s="49">
        <f t="shared" si="1121"/>
        <v>0</v>
      </c>
      <c r="EP104" s="49">
        <f t="shared" si="1122"/>
        <v>0</v>
      </c>
      <c r="EQ104" s="49" t="str">
        <f t="shared" si="1123"/>
        <v>L</v>
      </c>
      <c r="ER104" s="49">
        <f>IF(EL104&gt;0,RANK(EP104,EP103:EP106)+CE101+CY101+DS101,)</f>
        <v>0</v>
      </c>
      <c r="ES104" s="49">
        <f>IF(AND(EL104&gt;0,COUNTIF(ER103:ER106,ER104)&gt;1),SUMIFS($AG$4:$AG$108,$AD$4:$AD$108,$BR104,$K$4:$K$108,4)+SUMIFS($AI$4:$AI$108,$AF$4:$AF$108,$BR104,$K$4:$K$108,4)-SUMIFS($AI$4:$AI$108,$AD$4:$AD$108,$BR104,$K$4:$K$108,4)-SUMIFS($AG$4:$AG$108,$AF$4:$AF$108,$BR104,$K$4:$K$108,4),)</f>
        <v>0</v>
      </c>
      <c r="ET104" s="49">
        <f>IF(AND(EL104&gt;0,COUNTIF(ER103:ER106,ER104)&gt;1),ER104+RANK(ES104,ES103:ES106)-1,ER104)</f>
        <v>0</v>
      </c>
      <c r="EU104" s="49">
        <f t="shared" si="1124"/>
        <v>0</v>
      </c>
      <c r="EV104" s="49">
        <f>IF(AND(EL104&gt;0,COUNTIF(ET103:ET106,ET104)&gt;1),ET104+RANK(EU104,EU103:EU106)-1,ET104)</f>
        <v>0</v>
      </c>
      <c r="EW104" s="49" t="str">
        <f t="shared" si="1125"/>
        <v/>
      </c>
      <c r="EX104" s="49" t="str">
        <f>IF(OR(EW104="",COUNTIF(EW103:EW106,EW104)=1),"",$BX104)</f>
        <v/>
      </c>
      <c r="EY104" s="49" t="str">
        <f>IF(EW104="","",IF(COUNTIF(EW103:EW106,EW104)=1,EW104,EW104+RANK(EX104,EX103:EX106,0)-1))</f>
        <v/>
      </c>
      <c r="EZ104" s="49" t="str">
        <f>IF(OR(EY104="",COUNTIF(EY103:EY106,EY104)=1),"",$BV104)</f>
        <v/>
      </c>
      <c r="FA104" s="49" t="str">
        <f>IF(EW104="","",IF(COUNTIF(EY103:EY106,EY104)=1,EY104,EY104+RANK(EZ104,EZ103:EZ106,0)-1))</f>
        <v/>
      </c>
      <c r="FB104" s="49" t="str">
        <f>IF(OR(FA104="",COUNTIF(FA103:FA106,FA104)=1),"",$BS104)</f>
        <v/>
      </c>
      <c r="FC104" s="49" t="str">
        <f>IF(EW104="","",IF(COUNTIF(FA103:FA106,FA104)=1,FA104,FA104+RANK(FB104,FB103:FB106,0)-1))</f>
        <v/>
      </c>
      <c r="FD104" s="49">
        <f>IF(EL104&gt;0,CE101+CY101+DS101+RANK(FC104,FC103:FC106,1),)</f>
        <v>0</v>
      </c>
      <c r="FE104" s="14"/>
      <c r="FF104" s="49">
        <f>IFERROR(VLOOKUP(FH104,CD102:CV106,19,FALSE),IFERROR(VLOOKUP(FH104,CX102:DP106,19,FALSE),IFERROR(VLOOKUP(FH104,DR102:EJ106,19,FALSE),VLOOKUP(FH104,EL102:FD106,19,FALSE))))</f>
        <v>2</v>
      </c>
      <c r="FG104" s="49">
        <f>RANK(FF104,FF103:FF106,1)+COUNTIF(FF103:FF104,FF104)-1</f>
        <v>2</v>
      </c>
      <c r="FH104" s="14" t="str">
        <f t="shared" si="1126"/>
        <v>Kroatien</v>
      </c>
      <c r="FI104" s="42"/>
      <c r="FJ104" s="42"/>
      <c r="FK104" s="42"/>
      <c r="FL104" s="42"/>
      <c r="FM104" s="42"/>
      <c r="FN104" s="42"/>
      <c r="FO104" s="42"/>
      <c r="FP104" s="42"/>
      <c r="FQ104" s="42"/>
      <c r="FR104" s="42"/>
      <c r="FS104" s="42"/>
      <c r="FT104" s="42"/>
      <c r="FU104" s="42"/>
      <c r="FV104" s="42"/>
      <c r="FW104" s="42"/>
      <c r="FX104" s="44">
        <v>102</v>
      </c>
      <c r="FY104" s="44" t="str">
        <f t="shared" si="79"/>
        <v>EGBCIFLK</v>
      </c>
      <c r="FZ104" s="44" t="s">
        <v>148</v>
      </c>
      <c r="GA104" s="44" t="s">
        <v>149</v>
      </c>
      <c r="GB104" s="44" t="s">
        <v>146</v>
      </c>
      <c r="GC104" s="44" t="s">
        <v>163</v>
      </c>
      <c r="GD104" s="44" t="s">
        <v>150</v>
      </c>
      <c r="GE104" s="44" t="s">
        <v>109</v>
      </c>
      <c r="GF104" s="44" t="s">
        <v>152</v>
      </c>
      <c r="GG104" s="44" t="s">
        <v>151</v>
      </c>
      <c r="GH104" s="100" t="str">
        <f t="shared" ref="GH104:GO104" si="1129">VLOOKUP(FZ104,$FK$3:$FL$15,2,FALSE)</f>
        <v>Elfenbenskusten</v>
      </c>
      <c r="GI104" s="100" t="str">
        <f t="shared" si="1129"/>
        <v>Iran</v>
      </c>
      <c r="GJ104" s="100" t="str">
        <f t="shared" si="1129"/>
        <v>Bosnien-Herzigovina</v>
      </c>
      <c r="GK104" s="100" t="str">
        <f t="shared" si="1129"/>
        <v>Marocko</v>
      </c>
      <c r="GL104" s="100" t="str">
        <f t="shared" si="1129"/>
        <v>Senegal</v>
      </c>
      <c r="GM104" s="100" t="str">
        <f t="shared" si="1129"/>
        <v>Sverige</v>
      </c>
      <c r="GN104" s="100" t="str">
        <f t="shared" si="1129"/>
        <v>England</v>
      </c>
      <c r="GO104" s="100" t="str">
        <f t="shared" si="1129"/>
        <v>Portugal</v>
      </c>
      <c r="GP104" s="42" t="str">
        <f t="shared" si="81"/>
        <v/>
      </c>
      <c r="GQ104" s="42"/>
      <c r="GR104" s="42"/>
      <c r="GS104" s="42"/>
      <c r="GT104" s="42"/>
      <c r="GU104" s="42"/>
      <c r="GV104" s="127"/>
      <c r="GW104" s="42"/>
      <c r="GX104" s="44"/>
      <c r="GY104" s="42"/>
      <c r="GZ104" s="43"/>
      <c r="HA104" s="44"/>
      <c r="HB104" s="42"/>
      <c r="HC104" s="42"/>
      <c r="HD104" s="42"/>
      <c r="HE104" s="42"/>
    </row>
    <row r="105" spans="1:213" ht="14.25" customHeight="1" x14ac:dyDescent="0.35">
      <c r="A105" s="42"/>
      <c r="B105" s="85">
        <v>45</v>
      </c>
      <c r="C105" s="86">
        <v>46196</v>
      </c>
      <c r="D105" s="87" t="s">
        <v>216</v>
      </c>
      <c r="E105" s="88" t="s">
        <v>157</v>
      </c>
      <c r="F105" s="89" t="s">
        <v>218</v>
      </c>
      <c r="G105" s="90">
        <v>1</v>
      </c>
      <c r="H105" s="85" t="s">
        <v>157</v>
      </c>
      <c r="I105" s="90">
        <v>0</v>
      </c>
      <c r="J105" s="85">
        <f t="shared" si="1046"/>
        <v>1</v>
      </c>
      <c r="K105" s="49" t="str">
        <f t="shared" si="1047"/>
        <v>-</v>
      </c>
      <c r="L105" s="44">
        <v>3</v>
      </c>
      <c r="M105" s="108" t="str">
        <f>VLOOKUP(L105,FG103:FH106,2,FALSE)</f>
        <v>England</v>
      </c>
      <c r="N105" s="109">
        <f t="shared" si="1048"/>
        <v>1</v>
      </c>
      <c r="O105" s="109">
        <f t="shared" si="1049"/>
        <v>0</v>
      </c>
      <c r="P105" s="109">
        <f t="shared" si="1050"/>
        <v>2</v>
      </c>
      <c r="Q105" s="109">
        <f t="shared" si="1051"/>
        <v>2</v>
      </c>
      <c r="R105" s="109">
        <f t="shared" si="1052"/>
        <v>3</v>
      </c>
      <c r="S105" s="109">
        <f t="shared" si="1053"/>
        <v>-1</v>
      </c>
      <c r="T105" s="110">
        <f t="shared" si="1054"/>
        <v>3</v>
      </c>
      <c r="U105" s="42"/>
      <c r="V105" s="43"/>
      <c r="W105" s="44"/>
      <c r="X105" s="44"/>
      <c r="Y105" s="44"/>
      <c r="Z105" s="47"/>
      <c r="AA105" s="48"/>
      <c r="AB105" s="42"/>
      <c r="AC105" s="98">
        <f t="shared" ref="AC105:AF105" si="1130">C105</f>
        <v>46196</v>
      </c>
      <c r="AD105" s="98" t="str">
        <f t="shared" si="1130"/>
        <v>England</v>
      </c>
      <c r="AE105" s="98" t="str">
        <f t="shared" si="1130"/>
        <v>-</v>
      </c>
      <c r="AF105" s="98" t="str">
        <f t="shared" si="1130"/>
        <v>Ghana</v>
      </c>
      <c r="AG105" s="90">
        <f t="shared" si="1056"/>
        <v>1</v>
      </c>
      <c r="AH105" s="85" t="str">
        <f t="shared" si="1057"/>
        <v>-</v>
      </c>
      <c r="AI105" s="90">
        <f t="shared" si="1058"/>
        <v>0</v>
      </c>
      <c r="AJ105" s="85">
        <f t="shared" si="1059"/>
        <v>1</v>
      </c>
      <c r="AK105" s="91"/>
      <c r="AL105" s="49">
        <f t="shared" si="1060"/>
        <v>1</v>
      </c>
      <c r="AM105" s="49">
        <f t="shared" si="1061"/>
        <v>0</v>
      </c>
      <c r="AN105" s="49">
        <f t="shared" si="1062"/>
        <v>0</v>
      </c>
      <c r="AO105" s="49">
        <f t="shared" si="1063"/>
        <v>0</v>
      </c>
      <c r="AP105" s="49">
        <f t="shared" si="1064"/>
        <v>0</v>
      </c>
      <c r="AQ105" s="49">
        <f t="shared" si="1065"/>
        <v>1</v>
      </c>
      <c r="AR105" s="49">
        <f t="shared" si="1066"/>
        <v>0</v>
      </c>
      <c r="AS105" s="49">
        <f t="shared" si="1067"/>
        <v>0</v>
      </c>
      <c r="AT105" s="49">
        <f t="shared" si="1068"/>
        <v>0</v>
      </c>
      <c r="AU105" s="49">
        <f t="shared" si="1069"/>
        <v>0</v>
      </c>
      <c r="AV105" s="49">
        <f t="shared" si="1070"/>
        <v>0</v>
      </c>
      <c r="AW105" s="49">
        <f t="shared" si="1071"/>
        <v>0</v>
      </c>
      <c r="AX105" s="49">
        <f t="shared" si="1072"/>
        <v>0</v>
      </c>
      <c r="AY105" s="49">
        <f t="shared" si="1073"/>
        <v>0</v>
      </c>
      <c r="AZ105" s="49">
        <f t="shared" si="1074"/>
        <v>0</v>
      </c>
      <c r="BA105" s="49">
        <f t="shared" si="1075"/>
        <v>0</v>
      </c>
      <c r="BB105" s="49">
        <f t="shared" si="1076"/>
        <v>0</v>
      </c>
      <c r="BC105" s="49">
        <f t="shared" si="1077"/>
        <v>0</v>
      </c>
      <c r="BD105" s="49">
        <f t="shared" si="1078"/>
        <v>0</v>
      </c>
      <c r="BE105" s="49">
        <f t="shared" si="1079"/>
        <v>0</v>
      </c>
      <c r="BF105" s="49">
        <f t="shared" si="1080"/>
        <v>0</v>
      </c>
      <c r="BG105" s="49">
        <f t="shared" si="1081"/>
        <v>0</v>
      </c>
      <c r="BH105" s="49">
        <f t="shared" si="1082"/>
        <v>0</v>
      </c>
      <c r="BI105" s="49">
        <f t="shared" si="1083"/>
        <v>0</v>
      </c>
      <c r="BJ105" s="49">
        <f t="shared" si="1084"/>
        <v>0</v>
      </c>
      <c r="BK105" s="49">
        <f t="shared" si="1085"/>
        <v>0</v>
      </c>
      <c r="BL105" s="49">
        <f t="shared" si="1086"/>
        <v>0</v>
      </c>
      <c r="BM105" s="49">
        <f t="shared" si="1087"/>
        <v>0</v>
      </c>
      <c r="BN105" s="49">
        <f t="shared" si="1088"/>
        <v>0</v>
      </c>
      <c r="BO105" s="49">
        <f t="shared" si="1089"/>
        <v>0</v>
      </c>
      <c r="BP105" s="14"/>
      <c r="BQ105" s="14"/>
      <c r="BR105" s="14" t="s">
        <v>218</v>
      </c>
      <c r="BS105" s="49">
        <f t="shared" si="1090"/>
        <v>0</v>
      </c>
      <c r="BT105" s="49">
        <f t="shared" si="1091"/>
        <v>1</v>
      </c>
      <c r="BU105" s="49">
        <f t="shared" si="1092"/>
        <v>2</v>
      </c>
      <c r="BV105" s="49">
        <f t="shared" si="1093"/>
        <v>2</v>
      </c>
      <c r="BW105" s="49">
        <f t="shared" si="1094"/>
        <v>4</v>
      </c>
      <c r="BX105" s="49">
        <f t="shared" si="1095"/>
        <v>-2</v>
      </c>
      <c r="BY105" s="49">
        <f t="shared" si="1096"/>
        <v>1</v>
      </c>
      <c r="BZ105" s="49" t="s">
        <v>152</v>
      </c>
      <c r="CA105" s="99">
        <f>RANK(BY105,BY103:BY106)</f>
        <v>4</v>
      </c>
      <c r="CB105" s="49">
        <f>SUMPRODUCT((BY103:BY106=BY105)*(BX103:BX106&gt;BX105))</f>
        <v>0</v>
      </c>
      <c r="CC105" s="14"/>
      <c r="CD105" s="14">
        <f t="shared" si="1097"/>
        <v>0</v>
      </c>
      <c r="CE105" s="49">
        <f t="shared" si="1098"/>
        <v>0</v>
      </c>
      <c r="CF105" s="49">
        <f t="shared" si="1099"/>
        <v>0</v>
      </c>
      <c r="CG105" s="49">
        <f t="shared" si="1100"/>
        <v>0</v>
      </c>
      <c r="CH105" s="49">
        <f t="shared" si="1101"/>
        <v>0</v>
      </c>
      <c r="CI105" s="49" t="str">
        <f t="shared" si="1102"/>
        <v>L</v>
      </c>
      <c r="CJ105" s="49">
        <f>IF(CD105&gt;0,RANK(CH105,CH103:CH106),)</f>
        <v>0</v>
      </c>
      <c r="CK105" s="49">
        <f>IF(AND(CD105&gt;0,COUNTIF(CJ103:CJ106,CJ105)&gt;1),SUMIFS($AG$4:$AG$108,$AD$4:$AD$108,$BR105,$K$4:$K$108,1)+SUMIFS($AI$4:$AI$108,$AF$4:$AF$108,$BR105,$K$4:$K$108,1)-SUMIFS($AI$4:$AI$108,$AD$4:$AD$108,$BR105,$K$4:$K$108,1)-SUMIFS($AG$4:$AG$108,$AF$4:$AF$108,$BR105,$K$4:$K$108,1),)</f>
        <v>0</v>
      </c>
      <c r="CL105" s="49">
        <f>IF(AND(CD105&gt;0,COUNTIF(CJ103:CJ106,CJ105)&gt;1),CJ105+RANK(CK105,CK103:CK106)-1,CJ105)</f>
        <v>0</v>
      </c>
      <c r="CM105" s="49">
        <f>IF(AND(CD105&gt;0,COUNTIF(CL103:CL106,CL105)&gt;1),SUMIFS($AG$4:$AG$108,$AD$4:$AD$108,$BR105,$K$4:$K$108,1)+SUMIFS($AI$4:$AI$108,$AF$4:$AF$108,$BR105,$K$4:$K$108,1),)</f>
        <v>0</v>
      </c>
      <c r="CN105" s="49">
        <f>IF(AND(CD105&gt;0,COUNTIF(CL103:CL106,CL105)&gt;1),CL105+RANK(CM105,CM103:CM106)-1,CL105)</f>
        <v>0</v>
      </c>
      <c r="CO105" s="49" t="str">
        <f t="shared" si="1103"/>
        <v/>
      </c>
      <c r="CP105" s="49" t="str">
        <f>IF(OR(CO105="",COUNTIF(CO103:CO106,CO105)=1),"",$BX105)</f>
        <v/>
      </c>
      <c r="CQ105" s="49" t="str">
        <f>IF(CO105="","",IF(COUNTIF(CO103:CO106,CO105)=1,CO105,CO105+RANK(CP105,CP103:CP106,0)-1))</f>
        <v/>
      </c>
      <c r="CR105" s="49" t="str">
        <f>IF(OR(CQ105="",COUNTIF(CQ103:CQ106,CQ105)=1),"",$BV105)</f>
        <v/>
      </c>
      <c r="CS105" s="49" t="str">
        <f>IF(CO105="","",IF(COUNTIF(CQ103:CQ106,CQ105)=1,CQ105,CQ105+RANK(CR105,CR103:CR106,0)-1))</f>
        <v/>
      </c>
      <c r="CT105" s="49" t="str">
        <f>IF(OR(CS105="",COUNTIF(CS103:CS106,CS105)=1),"",$BS105)</f>
        <v/>
      </c>
      <c r="CU105" s="49" t="str">
        <f>IF(CO105="","",IF(COUNTIF(CS103:CS106,CS105)=1,CS105,CS105+RANK(CT105,CT103:CT106,0)-1))</f>
        <v/>
      </c>
      <c r="CV105" s="49">
        <f>IF(CD105&gt;0,BK101+RANK(CU105,CU103:CU106,1),)</f>
        <v>0</v>
      </c>
      <c r="CW105" s="14"/>
      <c r="CX105" s="14">
        <f t="shared" si="1104"/>
        <v>0</v>
      </c>
      <c r="CY105" s="49">
        <f t="shared" si="1105"/>
        <v>0</v>
      </c>
      <c r="CZ105" s="49">
        <f t="shared" si="1106"/>
        <v>0</v>
      </c>
      <c r="DA105" s="49">
        <f t="shared" si="1107"/>
        <v>0</v>
      </c>
      <c r="DB105" s="49">
        <f t="shared" si="1108"/>
        <v>0</v>
      </c>
      <c r="DC105" s="49" t="str">
        <f t="shared" si="1109"/>
        <v>L</v>
      </c>
      <c r="DD105" s="49">
        <f>IF(CX105&gt;0,RANK(DB105,DB103:DB106)+CE101,)</f>
        <v>0</v>
      </c>
      <c r="DE105" s="49">
        <f>IF(AND(CX105&gt;0,COUNTIF(DD103:DD106,DD105)&gt;1),SUMIFS($AG$4:$AG$108,$AD$4:$AD$108,$BR105,$K$4:$K$108,2)+SUMIFS($AI$4:$AI$108,$AF$4:$AF108,$BR105,$K$4:$K$108,2)-SUMIFS($AI$4:$AI$108,$AD$4:$AD$108,$BR105,$K$4:$K$108,2)-SUMIFS($AG$4:$AG$108,$AF$4:$AF$108,$BR105,$K$4:$K$108,2),)</f>
        <v>0</v>
      </c>
      <c r="DF105" s="49">
        <f>IF(AND(CX105&gt;0,COUNTIF(DD103:DD106,DD105)&gt;1),DD105+RANK(DE105,DE103:DE106)-1,DD105)</f>
        <v>0</v>
      </c>
      <c r="DG105" s="49">
        <f>IF(AND(CX105&gt;0,COUNTIF(DF103:DF106,DF105)&gt;1),SUMIFS($AG$4:$AG$108,$AD$4:$AD$108,$BR105,$K$4:$K$108,2)+SUMIFS($AI$4:$AI$108,$AF$4:$AF$108,$BR105,$K$4:$K$108,2),)</f>
        <v>0</v>
      </c>
      <c r="DH105" s="49">
        <f>IF(AND(CX105&gt;0,COUNTIF(DF103:DF106,DF105)&gt;1),DF105+RANK(DG105,DG103:DG106)-1,DF105)</f>
        <v>0</v>
      </c>
      <c r="DI105" s="49" t="str">
        <f t="shared" si="1110"/>
        <v/>
      </c>
      <c r="DJ105" s="49" t="str">
        <f>IF(OR(DI105="",COUNTIF(DI103:DI106,DI105)=1),"",$BX105)</f>
        <v/>
      </c>
      <c r="DK105" s="49" t="str">
        <f>IF(DI105="","",IF(COUNTIF(DI103:DI106,DI105)=1,DI105,DI105+RANK(DJ105,DJ103:DJ106,0)-1))</f>
        <v/>
      </c>
      <c r="DL105" s="49" t="str">
        <f>IF(OR(DK105="",COUNTIF(DK103:DK106,DK105)=1),"",$BV105)</f>
        <v/>
      </c>
      <c r="DM105" s="49" t="str">
        <f>IF(DI105="","",IF(COUNTIF(DK103:DK106,DK105)=1,DK105,DK105+RANK(DL105,DL103:DL106,0)-1))</f>
        <v/>
      </c>
      <c r="DN105" s="49" t="str">
        <f>IF(OR(DM105="",COUNTIF(DM103:DM106,DM105)=1),"",$BS105)</f>
        <v/>
      </c>
      <c r="DO105" s="49" t="str">
        <f>IF(DI105="","",IF(COUNTIF(DM103:DM106,DM105)=1,DM105,DM105+RANK(DN105,DN103:DN106,0)-1))</f>
        <v/>
      </c>
      <c r="DP105" s="49">
        <f>IF(CX105&gt;0,CE101+RANK(DO105,DO103:DO106,1),)</f>
        <v>0</v>
      </c>
      <c r="DQ105" s="14"/>
      <c r="DR105" s="49">
        <f t="shared" si="1111"/>
        <v>0</v>
      </c>
      <c r="DS105" s="49">
        <f t="shared" si="1112"/>
        <v>0</v>
      </c>
      <c r="DT105" s="49">
        <f t="shared" si="1113"/>
        <v>0</v>
      </c>
      <c r="DU105" s="49">
        <f t="shared" si="1114"/>
        <v>0</v>
      </c>
      <c r="DV105" s="49">
        <f t="shared" si="1115"/>
        <v>0</v>
      </c>
      <c r="DW105" s="49" t="str">
        <f t="shared" si="1116"/>
        <v>L</v>
      </c>
      <c r="DX105" s="49">
        <f>IF(DR105&gt;0,RANK(DV105,DV103:DV106)+CE101+CY101,)</f>
        <v>0</v>
      </c>
      <c r="DY105" s="49">
        <f>IF(AND(DR105&gt;0,COUNTIF(DX103:DX106,DX105)&gt;1),SUMIFS($AG$4:$AG$108,$AD$4:$AD$108,$BR105,$K$4:$K$108,3)+SUMIFS($AI$4:$AI$108,$AF$4:$AF$108,$BR105,$K$4:$K$108,3)-SUMIFS($AI$4:$AI$108,$AD$4:$AD$108,$BR105,$K$4:$K$108,3)-SUMIFS($AG$4:$AG$108,$AF$4:$AF$108,$BR105,$K$4:$K$108,3),)</f>
        <v>0</v>
      </c>
      <c r="DZ105" s="49">
        <f>IF(AND(DR105&gt;0,COUNTIF(DX103:DX106,DX105)&gt;1),DX105+RANK(DY105,DY103:DY106)-1,DX105)</f>
        <v>0</v>
      </c>
      <c r="EA105" s="49">
        <f>IF(AND(DR105&gt;0,COUNTIF(DZ103:DZ106,DZ105)&gt;1),SUMIFS($AG$4:$AG$108,$AD$4:$AD$108,$BR105,$K$4:$K$108,3)+SUMIFS($AI$4:$AI$108,$AF$4:$AF$108,$BR105,$K$4:$K$108,3),)</f>
        <v>0</v>
      </c>
      <c r="EB105" s="49">
        <f>IF(AND(DR105&gt;0,COUNTIF(DZ103:DZ106,DZ105)&gt;1),DZ105+RANK(EA105,EA103:EA106)-1,DZ105)</f>
        <v>0</v>
      </c>
      <c r="EC105" s="49" t="str">
        <f t="shared" si="1117"/>
        <v/>
      </c>
      <c r="ED105" s="49" t="str">
        <f>IF(OR(EC105="",COUNTIF(EC103:EC106,EC105)=1),"",$BX105)</f>
        <v/>
      </c>
      <c r="EE105" s="49" t="str">
        <f>IF(EC105="","",IF(COUNTIF(EC103:EC106,EC105)=1,EC105,EC105+RANK(ED105,ED103:ED106,0)-1))</f>
        <v/>
      </c>
      <c r="EF105" s="49" t="str">
        <f>IF(OR(EE105="",COUNTIF(EE103:EE106,EE105)=1),"",$BV105)</f>
        <v/>
      </c>
      <c r="EG105" s="49" t="str">
        <f>IF(EC105="","",IF(COUNTIF(EE103:EE106,EE105)=1,EE105,EE105+RANK(EF105,EF103:EF106,0)-1))</f>
        <v/>
      </c>
      <c r="EH105" s="49" t="str">
        <f>IF(OR(EG105="",COUNTIF(EG103:EG106,EG105)=1),"",$BS105)</f>
        <v/>
      </c>
      <c r="EI105" s="49" t="str">
        <f>IF(EC105="","",IF(COUNTIF(EG103:EG106,EG105)=1,EG105,EG105+RANK(EH105,EH103:EH106,0)-1))</f>
        <v/>
      </c>
      <c r="EJ105" s="49">
        <f>IF(DR105&gt;0,CE101+CY101+RANK(EI105,EI103:EI106,1),)</f>
        <v>0</v>
      </c>
      <c r="EK105" s="14"/>
      <c r="EL105" s="49" t="str">
        <f t="shared" si="1118"/>
        <v>Ghana</v>
      </c>
      <c r="EM105" s="49">
        <f t="shared" si="1119"/>
        <v>0</v>
      </c>
      <c r="EN105" s="49">
        <f t="shared" si="1120"/>
        <v>0</v>
      </c>
      <c r="EO105" s="49">
        <f t="shared" si="1121"/>
        <v>0</v>
      </c>
      <c r="EP105" s="49">
        <f t="shared" si="1122"/>
        <v>0</v>
      </c>
      <c r="EQ105" s="49" t="str">
        <f t="shared" si="1123"/>
        <v>L</v>
      </c>
      <c r="ER105" s="49">
        <f>IF(EL105&gt;0,RANK(EP105,EP103:EP106)+CE101+CY101+DS101,)</f>
        <v>4</v>
      </c>
      <c r="ES105" s="49">
        <f>IF(AND(EL105&gt;0,COUNTIF(ER103:ER106,ER105)&gt;1),SUMIFS($AG$4:$AG$108,$AD$4:$AD$108,$BR105,$K$4:$K$108,4)+SUMIFS($AI$4:$AI$108,$AF$4:$AF$108,$BR105,$K$4:$K$108,4)-SUMIFS($AI$4:$AI$108,$AD$4:$AD$108,$BR105,$K$4:$K$108,4)-SUMIFS($AG$4:$AG$108,$AF$4:$AF$108,$BR105,$K$4:$K$108,4),)</f>
        <v>0</v>
      </c>
      <c r="ET105" s="49">
        <f>IF(AND(EL105&gt;0,COUNTIF(ER103:ER106,ER105)&gt;1),ER105+RANK(ES105,ES103:ES106)-1,ER105)</f>
        <v>4</v>
      </c>
      <c r="EU105" s="49">
        <f t="shared" si="1124"/>
        <v>0</v>
      </c>
      <c r="EV105" s="49">
        <f>IF(AND(EL105&gt;0,COUNTIF(ET103:ET106,ET105)&gt;1),ET105+RANK(EU105,EU103:EU106)-1,ET105)</f>
        <v>4</v>
      </c>
      <c r="EW105" s="49">
        <f t="shared" si="1125"/>
        <v>4</v>
      </c>
      <c r="EX105" s="49" t="str">
        <f>IF(OR(EW105="",COUNTIF(EW103:EW106,EW105)=1),"",$BX105)</f>
        <v/>
      </c>
      <c r="EY105" s="49">
        <f>IF(EW105="","",IF(COUNTIF(EW103:EW106,EW105)=1,EW105,EW105+RANK(EX105,EX103:EX106,0)-1))</f>
        <v>4</v>
      </c>
      <c r="EZ105" s="49" t="str">
        <f>IF(OR(EY105="",COUNTIF(EY103:EY106,EY105)=1),"",$BV105)</f>
        <v/>
      </c>
      <c r="FA105" s="49">
        <f>IF(EW105="","",IF(COUNTIF(EY103:EY106,EY105)=1,EY105,EY105+RANK(EZ105,EZ103:EZ106,0)-1))</f>
        <v>4</v>
      </c>
      <c r="FB105" s="49" t="str">
        <f>IF(OR(FA105="",COUNTIF(FA103:FA106,FA105)=1),"",$BS105)</f>
        <v/>
      </c>
      <c r="FC105" s="49">
        <f>IF(EW105="","",IF(COUNTIF(FA103:FA106,FA105)=1,FA105,FA105+RANK(FB105,FB103:FB106,0)-1))</f>
        <v>4</v>
      </c>
      <c r="FD105" s="49">
        <f>IF(EL105&gt;0,CE101+CY101+DS101+RANK(FC105,FC103:FC106,1),)</f>
        <v>4</v>
      </c>
      <c r="FE105" s="14"/>
      <c r="FF105" s="49">
        <f>IFERROR(VLOOKUP(FH105,CD102:CV106,19,FALSE),IFERROR(VLOOKUP(FH105,CX102:DP106,19,FALSE),IFERROR(VLOOKUP(FH105,DR102:EJ106,19,FALSE),VLOOKUP(FH105,EL102:FD106,19,FALSE))))</f>
        <v>4</v>
      </c>
      <c r="FG105" s="49">
        <f>RANK(FF105,FF103:FF106,1)+COUNTIF(FF103:FF105,FF105)-1</f>
        <v>4</v>
      </c>
      <c r="FH105" s="14" t="str">
        <f t="shared" si="1126"/>
        <v>Ghana</v>
      </c>
      <c r="FI105" s="42"/>
      <c r="FJ105" s="42"/>
      <c r="FK105" s="42"/>
      <c r="FL105" s="42"/>
      <c r="FM105" s="42"/>
      <c r="FN105" s="42"/>
      <c r="FO105" s="42"/>
      <c r="FP105" s="42"/>
      <c r="FQ105" s="42"/>
      <c r="FR105" s="42"/>
      <c r="FS105" s="42"/>
      <c r="FT105" s="42"/>
      <c r="FU105" s="42"/>
      <c r="FV105" s="42"/>
      <c r="FW105" s="42"/>
      <c r="FX105" s="44">
        <v>103</v>
      </c>
      <c r="FY105" s="44" t="str">
        <f t="shared" si="79"/>
        <v>EGBCJFLI</v>
      </c>
      <c r="FZ105" s="44" t="s">
        <v>148</v>
      </c>
      <c r="GA105" s="44" t="s">
        <v>149</v>
      </c>
      <c r="GB105" s="44" t="s">
        <v>146</v>
      </c>
      <c r="GC105" s="44" t="s">
        <v>163</v>
      </c>
      <c r="GD105" s="44" t="s">
        <v>159</v>
      </c>
      <c r="GE105" s="44" t="s">
        <v>109</v>
      </c>
      <c r="GF105" s="44" t="s">
        <v>152</v>
      </c>
      <c r="GG105" s="44" t="s">
        <v>150</v>
      </c>
      <c r="GH105" s="100" t="str">
        <f t="shared" ref="GH105:GO105" si="1131">VLOOKUP(FZ105,$FK$3:$FL$15,2,FALSE)</f>
        <v>Elfenbenskusten</v>
      </c>
      <c r="GI105" s="100" t="str">
        <f t="shared" si="1131"/>
        <v>Iran</v>
      </c>
      <c r="GJ105" s="100" t="str">
        <f t="shared" si="1131"/>
        <v>Bosnien-Herzigovina</v>
      </c>
      <c r="GK105" s="100" t="str">
        <f t="shared" si="1131"/>
        <v>Marocko</v>
      </c>
      <c r="GL105" s="100" t="str">
        <f t="shared" si="1131"/>
        <v>Argentina</v>
      </c>
      <c r="GM105" s="100" t="str">
        <f t="shared" si="1131"/>
        <v>Sverige</v>
      </c>
      <c r="GN105" s="100" t="str">
        <f t="shared" si="1131"/>
        <v>England</v>
      </c>
      <c r="GO105" s="100" t="str">
        <f t="shared" si="1131"/>
        <v>Senegal</v>
      </c>
      <c r="GP105" s="42" t="str">
        <f t="shared" si="81"/>
        <v/>
      </c>
      <c r="GQ105" s="42"/>
      <c r="GR105" s="42"/>
      <c r="GS105" s="42"/>
      <c r="GT105" s="42"/>
      <c r="GU105" s="42"/>
      <c r="GV105" s="127"/>
      <c r="GW105" s="42"/>
      <c r="GX105" s="44"/>
      <c r="GY105" s="42"/>
      <c r="GZ105" s="43"/>
      <c r="HA105" s="44"/>
      <c r="HB105" s="42"/>
      <c r="HC105" s="42"/>
      <c r="HD105" s="42"/>
      <c r="HE105" s="42"/>
    </row>
    <row r="106" spans="1:213" ht="14.25" customHeight="1" x14ac:dyDescent="0.35">
      <c r="A106" s="42"/>
      <c r="B106" s="85">
        <v>46</v>
      </c>
      <c r="C106" s="86">
        <v>46197</v>
      </c>
      <c r="D106" s="87" t="s">
        <v>219</v>
      </c>
      <c r="E106" s="88" t="s">
        <v>157</v>
      </c>
      <c r="F106" s="89" t="s">
        <v>217</v>
      </c>
      <c r="G106" s="90">
        <v>1</v>
      </c>
      <c r="H106" s="85" t="s">
        <v>157</v>
      </c>
      <c r="I106" s="90">
        <v>0</v>
      </c>
      <c r="J106" s="85">
        <f t="shared" si="1046"/>
        <v>1</v>
      </c>
      <c r="K106" s="49" t="str">
        <f t="shared" si="1047"/>
        <v>-</v>
      </c>
      <c r="L106" s="44">
        <v>4</v>
      </c>
      <c r="M106" s="113" t="str">
        <f>VLOOKUP(L106,FG103:FH106,2,FALSE)</f>
        <v>Ghana</v>
      </c>
      <c r="N106" s="114">
        <f t="shared" si="1048"/>
        <v>0</v>
      </c>
      <c r="O106" s="114">
        <f t="shared" si="1049"/>
        <v>1</v>
      </c>
      <c r="P106" s="114">
        <f t="shared" si="1050"/>
        <v>2</v>
      </c>
      <c r="Q106" s="114">
        <f t="shared" si="1051"/>
        <v>2</v>
      </c>
      <c r="R106" s="114">
        <f t="shared" si="1052"/>
        <v>4</v>
      </c>
      <c r="S106" s="114">
        <f t="shared" si="1053"/>
        <v>-2</v>
      </c>
      <c r="T106" s="106">
        <f t="shared" si="1054"/>
        <v>1</v>
      </c>
      <c r="U106" s="42"/>
      <c r="V106" s="43"/>
      <c r="W106" s="44"/>
      <c r="X106" s="44"/>
      <c r="Y106" s="44"/>
      <c r="Z106" s="47"/>
      <c r="AA106" s="48"/>
      <c r="AB106" s="42"/>
      <c r="AC106" s="98">
        <f t="shared" ref="AC106:AF106" si="1132">C106</f>
        <v>46197</v>
      </c>
      <c r="AD106" s="98" t="str">
        <f t="shared" si="1132"/>
        <v>Panama</v>
      </c>
      <c r="AE106" s="98" t="str">
        <f t="shared" si="1132"/>
        <v>-</v>
      </c>
      <c r="AF106" s="98" t="str">
        <f t="shared" si="1132"/>
        <v>Kroatien</v>
      </c>
      <c r="AG106" s="90">
        <f t="shared" si="1056"/>
        <v>1</v>
      </c>
      <c r="AH106" s="85" t="str">
        <f t="shared" si="1057"/>
        <v>-</v>
      </c>
      <c r="AI106" s="90">
        <f t="shared" si="1058"/>
        <v>0</v>
      </c>
      <c r="AJ106" s="85">
        <f t="shared" si="1059"/>
        <v>1</v>
      </c>
      <c r="AK106" s="91"/>
      <c r="AL106" s="49">
        <f t="shared" si="1060"/>
        <v>1</v>
      </c>
      <c r="AM106" s="49">
        <f t="shared" si="1061"/>
        <v>0</v>
      </c>
      <c r="AN106" s="49">
        <f t="shared" si="1062"/>
        <v>0</v>
      </c>
      <c r="AO106" s="49">
        <f t="shared" si="1063"/>
        <v>0</v>
      </c>
      <c r="AP106" s="49">
        <f t="shared" si="1064"/>
        <v>0</v>
      </c>
      <c r="AQ106" s="49">
        <f t="shared" si="1065"/>
        <v>1</v>
      </c>
      <c r="AR106" s="49">
        <f t="shared" si="1066"/>
        <v>0</v>
      </c>
      <c r="AS106" s="49">
        <f t="shared" si="1067"/>
        <v>0</v>
      </c>
      <c r="AT106" s="49">
        <f t="shared" si="1068"/>
        <v>0</v>
      </c>
      <c r="AU106" s="49">
        <f t="shared" si="1069"/>
        <v>0</v>
      </c>
      <c r="AV106" s="49">
        <f t="shared" si="1070"/>
        <v>0</v>
      </c>
      <c r="AW106" s="49">
        <f t="shared" si="1071"/>
        <v>0</v>
      </c>
      <c r="AX106" s="49">
        <f t="shared" si="1072"/>
        <v>0</v>
      </c>
      <c r="AY106" s="49">
        <f t="shared" si="1073"/>
        <v>0</v>
      </c>
      <c r="AZ106" s="49">
        <f t="shared" si="1074"/>
        <v>0</v>
      </c>
      <c r="BA106" s="49">
        <f t="shared" si="1075"/>
        <v>0</v>
      </c>
      <c r="BB106" s="49">
        <f t="shared" si="1076"/>
        <v>0</v>
      </c>
      <c r="BC106" s="49">
        <f t="shared" si="1077"/>
        <v>0</v>
      </c>
      <c r="BD106" s="49">
        <f t="shared" si="1078"/>
        <v>0</v>
      </c>
      <c r="BE106" s="49">
        <f t="shared" si="1079"/>
        <v>0</v>
      </c>
      <c r="BF106" s="49">
        <f t="shared" si="1080"/>
        <v>0</v>
      </c>
      <c r="BG106" s="49">
        <f t="shared" si="1081"/>
        <v>0</v>
      </c>
      <c r="BH106" s="49">
        <f t="shared" si="1082"/>
        <v>0</v>
      </c>
      <c r="BI106" s="49">
        <f t="shared" si="1083"/>
        <v>0</v>
      </c>
      <c r="BJ106" s="49">
        <f t="shared" si="1084"/>
        <v>0</v>
      </c>
      <c r="BK106" s="49">
        <f t="shared" si="1085"/>
        <v>0</v>
      </c>
      <c r="BL106" s="49">
        <f t="shared" si="1086"/>
        <v>0</v>
      </c>
      <c r="BM106" s="49">
        <f t="shared" si="1087"/>
        <v>0</v>
      </c>
      <c r="BN106" s="49">
        <f t="shared" si="1088"/>
        <v>0</v>
      </c>
      <c r="BO106" s="49">
        <f t="shared" si="1089"/>
        <v>0</v>
      </c>
      <c r="BP106" s="14"/>
      <c r="BQ106" s="14"/>
      <c r="BR106" s="115" t="s">
        <v>219</v>
      </c>
      <c r="BS106" s="49">
        <f t="shared" si="1090"/>
        <v>2</v>
      </c>
      <c r="BT106" s="49">
        <f t="shared" si="1091"/>
        <v>1</v>
      </c>
      <c r="BU106" s="49">
        <f t="shared" si="1092"/>
        <v>0</v>
      </c>
      <c r="BV106" s="49">
        <f t="shared" si="1093"/>
        <v>4</v>
      </c>
      <c r="BW106" s="49">
        <f t="shared" si="1094"/>
        <v>2</v>
      </c>
      <c r="BX106" s="49">
        <f t="shared" si="1095"/>
        <v>2</v>
      </c>
      <c r="BY106" s="49">
        <f t="shared" si="1096"/>
        <v>7</v>
      </c>
      <c r="BZ106" s="116" t="s">
        <v>152</v>
      </c>
      <c r="CA106" s="99">
        <f>RANK(BY106,BY103:BY106)</f>
        <v>1</v>
      </c>
      <c r="CB106" s="49">
        <f>SUMPRODUCT((BY103:BY106=BY106)*(BX103:BX106&gt;BX106))</f>
        <v>0</v>
      </c>
      <c r="CC106" s="14"/>
      <c r="CD106" s="115" t="str">
        <f t="shared" si="1097"/>
        <v>Panama</v>
      </c>
      <c r="CE106" s="49">
        <f t="shared" si="1098"/>
        <v>0</v>
      </c>
      <c r="CF106" s="49">
        <f t="shared" si="1099"/>
        <v>0</v>
      </c>
      <c r="CG106" s="49">
        <f t="shared" si="1100"/>
        <v>0</v>
      </c>
      <c r="CH106" s="49">
        <f t="shared" si="1101"/>
        <v>0</v>
      </c>
      <c r="CI106" s="49" t="str">
        <f t="shared" si="1102"/>
        <v>L</v>
      </c>
      <c r="CJ106" s="49">
        <f>IF(CD106&gt;0,RANK(CH106,CH103:CH106),)</f>
        <v>1</v>
      </c>
      <c r="CK106" s="49">
        <f>IF(AND(CD106&gt;0,COUNTIF(CJ103:CJ106,CJ106)&gt;1),SUMIFS($AG$4:$AG$108,$AD$4:$AD$108,$BR106,$K$4:$K$108,1)+SUMIFS($AI$4:$AI$108,$AF$4:$AF$108,$BR106,$K$4:$K$108,1)-SUMIFS($AI$4:$AI$108,$AD$4:$AD$108,$BR106,$K$4:$K$108,1)-SUMIFS($AG$4:$AG$108,$AF$4:$AF$108,$BR106,$K$4:$K$108,1),)</f>
        <v>0</v>
      </c>
      <c r="CL106" s="49">
        <f>IF(AND(CD106&gt;0,COUNTIF(CJ103:CJ106,CJ106)&gt;1),CJ106+RANK(CK106,CK103:CK106)-1,CJ106)</f>
        <v>1</v>
      </c>
      <c r="CM106" s="49">
        <f>IF(AND(CD106&gt;0,COUNTIF(CL103:CL106,CL106)&gt;1),SUMIFS($AG$4:$AG$108,$AD$4:$AD$108,$BR106,$K$4:$K$108,1)+SUMIFS($AI$4:$AI$108,$AF$4:$AF$108,$BR106,$K$4:$K$108,1),)</f>
        <v>0</v>
      </c>
      <c r="CN106" s="49">
        <f>IF(AND(CD106&gt;0,COUNTIF(CL103:CL106,CL106)&gt;1),CL106+RANK(CM106,CM103:CM106)-1,CL106)</f>
        <v>1</v>
      </c>
      <c r="CO106" s="49">
        <f t="shared" si="1103"/>
        <v>1</v>
      </c>
      <c r="CP106" s="49" t="str">
        <f>IF(OR(CO106="",COUNTIF(CO103:CO106,CO106)=1),"",$BX106)</f>
        <v/>
      </c>
      <c r="CQ106" s="49">
        <f>IF(CO106="","",IF(COUNTIF(CO103:CO106,CO106)=1,CO106,CO106+RANK(CP106,CP103:CP106,0)-1))</f>
        <v>1</v>
      </c>
      <c r="CR106" s="49" t="str">
        <f>IF(OR(CQ106="",COUNTIF(CQ103:CQ106,CQ106)=1),"",$BV106)</f>
        <v/>
      </c>
      <c r="CS106" s="49">
        <f>IF(CO106="","",IF(COUNTIF(CQ103:CQ106,CQ106)=1,CQ106,CQ106+RANK(CR106,CR103:CR106,0)-1))</f>
        <v>1</v>
      </c>
      <c r="CT106" s="49" t="str">
        <f>IF(OR(CS106="",COUNTIF(CS103:CS106,CS106)=1),"",$BS106)</f>
        <v/>
      </c>
      <c r="CU106" s="49">
        <f>IF(CO106="","",IF(COUNTIF(CS103:CS106,CS106)=1,CS106,CS106+RANK(CT106,CT103:CT106,0)-1))</f>
        <v>1</v>
      </c>
      <c r="CV106" s="49">
        <f>IF(CD106&gt;0,BK101+RANK(CU106,CU103:CU106,1),)</f>
        <v>1</v>
      </c>
      <c r="CW106" s="14"/>
      <c r="CX106" s="115">
        <f t="shared" si="1104"/>
        <v>0</v>
      </c>
      <c r="CY106" s="49">
        <f t="shared" si="1105"/>
        <v>0</v>
      </c>
      <c r="CZ106" s="49">
        <f t="shared" si="1106"/>
        <v>0</v>
      </c>
      <c r="DA106" s="49">
        <f t="shared" si="1107"/>
        <v>0</v>
      </c>
      <c r="DB106" s="49">
        <f t="shared" si="1108"/>
        <v>0</v>
      </c>
      <c r="DC106" s="49" t="str">
        <f t="shared" si="1109"/>
        <v>L</v>
      </c>
      <c r="DD106" s="49">
        <f>IF(CX106&gt;0,RANK(DB106,DB103:DB106)+CE101,)</f>
        <v>0</v>
      </c>
      <c r="DE106" s="49">
        <f>IF(AND(CX106&gt;0,COUNTIF(DD103:DD106,DD106)&gt;1),SUMIFS($AG$4:$AG$108,$AD$4:$AD$108,$BR106,$K$4:$K$108,2)+SUMIFS($AI$4:$AI$108,$AF$4:$AF108,$BR106,$K$4:$K$108,2)-SUMIFS($AI$4:$AI$108,$AD$4:$AD$108,$BR106,$K$4:$K$108,2)-SUMIFS($AG$4:$AG$108,$AF$4:$AF$108,$BR106,$K$4:$K$108,2),)</f>
        <v>0</v>
      </c>
      <c r="DF106" s="49">
        <f>IF(AND(CX106&gt;0,COUNTIF(DD103:DD106,DD106)&gt;1),DD106+RANK(DE106,DE103:DE106)-1,DD106)</f>
        <v>0</v>
      </c>
      <c r="DG106" s="49">
        <f>IF(AND(CX106&gt;0,COUNTIF(DF103:DF106,DF106)&gt;1),SUMIFS($AG$4:$AG$108,$AD$4:$AD$108,$BR106,$K$4:$K$108,2)+SUMIFS($AI$4:$AI$108,$AF$4:$AF$108,$BR106,$K$4:$K$108,2),)</f>
        <v>0</v>
      </c>
      <c r="DH106" s="49">
        <f>IF(AND(CX106&gt;0,COUNTIF(DF103:DF106,DF106)&gt;1),DF106+RANK(DG106,DG103:DG106)-1,DF106)</f>
        <v>0</v>
      </c>
      <c r="DI106" s="49" t="str">
        <f t="shared" si="1110"/>
        <v/>
      </c>
      <c r="DJ106" s="49" t="str">
        <f>IF(OR(DI106="",COUNTIF(DI103:DI106,DI106)=1),"",$BX106)</f>
        <v/>
      </c>
      <c r="DK106" s="49" t="str">
        <f>IF(DI106="","",IF(COUNTIF(DI103:DI106,DI106)=1,DI106,DI106+RANK(DJ106,DJ103:DJ106,0)-1))</f>
        <v/>
      </c>
      <c r="DL106" s="49" t="str">
        <f>IF(OR(DK106="",COUNTIF(DK103:DK106,DK106)=1),"",$BV106)</f>
        <v/>
      </c>
      <c r="DM106" s="49" t="str">
        <f>IF(DI106="","",IF(COUNTIF(DK103:DK106,DK106)=1,DK106,DK106+RANK(DL106,DL103:DL106,0)-1))</f>
        <v/>
      </c>
      <c r="DN106" s="49" t="str">
        <f>IF(OR(DM106="",COUNTIF(DM103:DM106,DM106)=1),"",$BS106)</f>
        <v/>
      </c>
      <c r="DO106" s="49" t="str">
        <f>IF(DI106="","",IF(COUNTIF(DM103:DM106,DM106)=1,DM106,DM106+RANK(DN106,DN103:DN106,0)-1))</f>
        <v/>
      </c>
      <c r="DP106" s="49">
        <f>IF(CX106&gt;0,CE101+RANK(DO106,DO103:DO106,1),)</f>
        <v>0</v>
      </c>
      <c r="DQ106" s="14"/>
      <c r="DR106" s="116">
        <f t="shared" si="1111"/>
        <v>0</v>
      </c>
      <c r="DS106" s="49">
        <f t="shared" si="1112"/>
        <v>0</v>
      </c>
      <c r="DT106" s="49">
        <f t="shared" si="1113"/>
        <v>0</v>
      </c>
      <c r="DU106" s="49">
        <f t="shared" si="1114"/>
        <v>0</v>
      </c>
      <c r="DV106" s="49">
        <f t="shared" si="1115"/>
        <v>0</v>
      </c>
      <c r="DW106" s="49" t="str">
        <f t="shared" si="1116"/>
        <v>L</v>
      </c>
      <c r="DX106" s="49">
        <f>IF(DR106&gt;0,RANK(DV106,DV103:DV106)+CE101+CY101,)</f>
        <v>0</v>
      </c>
      <c r="DY106" s="49">
        <f>IF(AND(DR106&gt;0,COUNTIF(DX103:DX106,DX106)&gt;1),SUMIFS($AG$4:$AG$108,$AD$4:$AD$108,$BR106,$K$4:$K$108,3)+SUMIFS($AI$4:$AI$108,$AF$4:$AF$108,$BR106,$K$4:$K$108,3)-SUMIFS($AI$4:$AI$108,$AD$4:$AD$108,$BR106,$K$4:$K$108,3)-SUMIFS($AG$4:$AG$108,$AF$4:$AF$108,$BR106,$K$4:$K$108,3),)</f>
        <v>0</v>
      </c>
      <c r="DZ106" s="49">
        <f>IF(AND(DR106&gt;0,COUNTIF(DX103:DX106,DX106)&gt;1),DX106+RANK(DY106,DY103:DY106)-1,DX106)</f>
        <v>0</v>
      </c>
      <c r="EA106" s="49">
        <f>IF(AND(DR106&gt;0,COUNTIF(DZ103:DZ106,DZ106)&gt;1),SUMIFS($AG$4:$AG$108,$AD$4:$AD$108,$BR106,$K$4:$K$108,3)+SUMIFS($AI$4:$AI$108,$AF$4:$AF$108,$BR106,$K$4:$K$108,3),)</f>
        <v>0</v>
      </c>
      <c r="EB106" s="49">
        <f>IF(AND(DR106&gt;0,COUNTIF(DZ103:DZ106,DZ106)&gt;1),DZ106+RANK(EA106,EA103:EA106)-1,DZ106)</f>
        <v>0</v>
      </c>
      <c r="EC106" s="49" t="str">
        <f t="shared" si="1117"/>
        <v/>
      </c>
      <c r="ED106" s="49" t="str">
        <f>IF(OR(EC106="",COUNTIF(EC103:EC106,EC106)=1),"",$BX106)</f>
        <v/>
      </c>
      <c r="EE106" s="49" t="str">
        <f>IF(EC106="","",IF(COUNTIF(EC103:EC106,EC106)=1,EC106,EC106+RANK(ED106,ED103:ED106,0)-1))</f>
        <v/>
      </c>
      <c r="EF106" s="49" t="str">
        <f>IF(OR(EE106="",COUNTIF(EE103:EE106,EE106)=1),"",$BV106)</f>
        <v/>
      </c>
      <c r="EG106" s="49" t="str">
        <f>IF(EC106="","",IF(COUNTIF(EE103:EE106,EE106)=1,EE106,EE106+RANK(EF106,EF103:EF106,0)-1))</f>
        <v/>
      </c>
      <c r="EH106" s="49" t="str">
        <f>IF(OR(EG106="",COUNTIF(EG103:EG106,EG106)=1),"",$BS106)</f>
        <v/>
      </c>
      <c r="EI106" s="49" t="str">
        <f>IF(EC106="","",IF(COUNTIF(EG103:EG106,EG106)=1,EG106,EG106+RANK(EH106,EH103:EH106,0)-1))</f>
        <v/>
      </c>
      <c r="EJ106" s="49">
        <f>IF(DR106&gt;0,CE101+CY101+RANK(EI106,EI103:EI106,1),)</f>
        <v>0</v>
      </c>
      <c r="EK106" s="14"/>
      <c r="EL106" s="49">
        <f t="shared" si="1118"/>
        <v>0</v>
      </c>
      <c r="EM106" s="49">
        <f t="shared" si="1119"/>
        <v>0</v>
      </c>
      <c r="EN106" s="49">
        <f t="shared" si="1120"/>
        <v>0</v>
      </c>
      <c r="EO106" s="49">
        <f t="shared" si="1121"/>
        <v>0</v>
      </c>
      <c r="EP106" s="49">
        <f t="shared" si="1122"/>
        <v>0</v>
      </c>
      <c r="EQ106" s="49" t="str">
        <f t="shared" si="1123"/>
        <v>L</v>
      </c>
      <c r="ER106" s="49">
        <f>IF(EL106&gt;0,RANK(EP106,EP103:EP106)+CE101+CY101+DS101,)</f>
        <v>0</v>
      </c>
      <c r="ES106" s="49">
        <f>IF(AND(EL106&gt;0,COUNTIF(ER103:ER106,ER106)&gt;1),SUMIFS($AG$4:$AG$108,$AD$4:$AD$108,$BR106,$K$4:$K$108,4)+SUMIFS($AI$4:$AI$108,$AF$4:$AF$108,$BR106,$K$4:$K$108,4)-SUMIFS($AI$4:$AI$108,$AD$4:$AD$108,$BR106,$K$4:$K$108,4)-SUMIFS($AG$4:$AG$108,$AF$4:$AF$108,$BR106,$K$4:$K$108,4),)</f>
        <v>0</v>
      </c>
      <c r="ET106" s="49">
        <f>IF(AND(EL106&gt;0,COUNTIF(ER103:ER106,ER106)&gt;1),ER106+RANK(ES106,ES103:ES106)-1,ER106)</f>
        <v>0</v>
      </c>
      <c r="EU106" s="49">
        <f t="shared" si="1124"/>
        <v>0</v>
      </c>
      <c r="EV106" s="49">
        <f>IF(AND(EL106&gt;0,COUNTIF(ET103:ET106,ET106)&gt;1),ET106+RANK(EU106,EU103:EU106)-1,ET106)</f>
        <v>0</v>
      </c>
      <c r="EW106" s="49" t="str">
        <f t="shared" si="1125"/>
        <v/>
      </c>
      <c r="EX106" s="49" t="str">
        <f>IF(OR(EW106="",COUNTIF(EW103:EW106,EW106)=1),"",$BX106)</f>
        <v/>
      </c>
      <c r="EY106" s="49" t="str">
        <f>IF(EW106="","",IF(COUNTIF(EW103:EW106,EW106)=1,EW106,EW106+RANK(EX106,EX103:EX106,0)-1))</f>
        <v/>
      </c>
      <c r="EZ106" s="49" t="str">
        <f>IF(OR(EY106="",COUNTIF(EY103:EY106,EY106)=1),"",$BV106)</f>
        <v/>
      </c>
      <c r="FA106" s="49" t="str">
        <f>IF(EW106="","",IF(COUNTIF(EY103:EY106,EY106)=1,EY106,EY106+RANK(EZ106,EZ103:EZ106,0)-1))</f>
        <v/>
      </c>
      <c r="FB106" s="49" t="str">
        <f>IF(OR(FA106="",COUNTIF(FA103:FA106,FA106)=1),"",$BS106)</f>
        <v/>
      </c>
      <c r="FC106" s="49" t="str">
        <f>IF(EW106="","",IF(COUNTIF(FA103:FA106,FA106)=1,FA106,FA106+RANK(FB106,FB103:FB106,0)-1))</f>
        <v/>
      </c>
      <c r="FD106" s="49">
        <f>IF(EL106&gt;0,CE101+CY101+DS101+RANK(FC106,FC103:FC106,1),)</f>
        <v>0</v>
      </c>
      <c r="FE106" s="14"/>
      <c r="FF106" s="49">
        <f>IFERROR(VLOOKUP(FH106,CD102:CV106,19,FALSE),IFERROR(VLOOKUP(FH106,CX102:DP106,19,FALSE),IFERROR(VLOOKUP(FH106,DR102:EJ106,19,FALSE),VLOOKUP(FH106,EL102:FD106,19,FALSE))))</f>
        <v>1</v>
      </c>
      <c r="FG106" s="49">
        <f>RANK(FF106,FF103:FF106,1)+COUNTIF(FF103:FF106,FF106)-1</f>
        <v>1</v>
      </c>
      <c r="FH106" s="14" t="str">
        <f t="shared" si="1126"/>
        <v>Panama</v>
      </c>
      <c r="FI106" s="42"/>
      <c r="FJ106" s="42"/>
      <c r="FK106" s="42"/>
      <c r="FL106" s="42"/>
      <c r="FM106" s="42"/>
      <c r="FN106" s="42"/>
      <c r="FO106" s="42"/>
      <c r="FP106" s="42"/>
      <c r="FQ106" s="42"/>
      <c r="FR106" s="42"/>
      <c r="FS106" s="42"/>
      <c r="FT106" s="42"/>
      <c r="FU106" s="42"/>
      <c r="FV106" s="42"/>
      <c r="FW106" s="42"/>
      <c r="FX106" s="44">
        <v>104</v>
      </c>
      <c r="FY106" s="44" t="str">
        <f t="shared" si="79"/>
        <v>EGBCJFIK</v>
      </c>
      <c r="FZ106" s="44" t="s">
        <v>148</v>
      </c>
      <c r="GA106" s="44" t="s">
        <v>149</v>
      </c>
      <c r="GB106" s="44" t="s">
        <v>146</v>
      </c>
      <c r="GC106" s="44" t="s">
        <v>163</v>
      </c>
      <c r="GD106" s="44" t="s">
        <v>159</v>
      </c>
      <c r="GE106" s="44" t="s">
        <v>109</v>
      </c>
      <c r="GF106" s="44" t="s">
        <v>150</v>
      </c>
      <c r="GG106" s="44" t="s">
        <v>151</v>
      </c>
      <c r="GH106" s="100" t="str">
        <f t="shared" ref="GH106:GO106" si="1133">VLOOKUP(FZ106,$FK$3:$FL$15,2,FALSE)</f>
        <v>Elfenbenskusten</v>
      </c>
      <c r="GI106" s="100" t="str">
        <f t="shared" si="1133"/>
        <v>Iran</v>
      </c>
      <c r="GJ106" s="100" t="str">
        <f t="shared" si="1133"/>
        <v>Bosnien-Herzigovina</v>
      </c>
      <c r="GK106" s="100" t="str">
        <f t="shared" si="1133"/>
        <v>Marocko</v>
      </c>
      <c r="GL106" s="100" t="str">
        <f t="shared" si="1133"/>
        <v>Argentina</v>
      </c>
      <c r="GM106" s="100" t="str">
        <f t="shared" si="1133"/>
        <v>Sverige</v>
      </c>
      <c r="GN106" s="100" t="str">
        <f t="shared" si="1133"/>
        <v>Senegal</v>
      </c>
      <c r="GO106" s="100" t="str">
        <f t="shared" si="1133"/>
        <v>Portugal</v>
      </c>
      <c r="GP106" s="42" t="str">
        <f t="shared" si="81"/>
        <v/>
      </c>
      <c r="GQ106" s="42"/>
      <c r="GR106" s="42"/>
      <c r="GS106" s="42"/>
      <c r="GT106" s="42"/>
      <c r="GU106" s="42"/>
      <c r="GV106" s="127"/>
      <c r="GW106" s="42"/>
      <c r="GX106" s="44"/>
      <c r="GY106" s="42"/>
      <c r="GZ106" s="43"/>
      <c r="HA106" s="44"/>
      <c r="HB106" s="42"/>
      <c r="HC106" s="42"/>
      <c r="HD106" s="42"/>
      <c r="HE106" s="42"/>
    </row>
    <row r="107" spans="1:213" ht="14.25" customHeight="1" x14ac:dyDescent="0.35">
      <c r="A107" s="42"/>
      <c r="B107" s="85">
        <v>67</v>
      </c>
      <c r="C107" s="86">
        <v>46200</v>
      </c>
      <c r="D107" s="87" t="s">
        <v>219</v>
      </c>
      <c r="E107" s="88" t="s">
        <v>157</v>
      </c>
      <c r="F107" s="89" t="s">
        <v>216</v>
      </c>
      <c r="G107" s="90">
        <v>1</v>
      </c>
      <c r="H107" s="85" t="s">
        <v>157</v>
      </c>
      <c r="I107" s="90">
        <v>0</v>
      </c>
      <c r="J107" s="85">
        <f t="shared" si="1046"/>
        <v>1</v>
      </c>
      <c r="K107" s="49" t="str">
        <f t="shared" si="1047"/>
        <v>-</v>
      </c>
      <c r="L107" s="44"/>
      <c r="M107" s="102" t="str">
        <f>IF(COUNTBLANK(G103:G108)+COUNTBLANK(I103:I108)=0,"Resultat OK","Fyll i resultat")</f>
        <v>Resultat OK</v>
      </c>
      <c r="N107" s="102"/>
      <c r="O107" s="102"/>
      <c r="P107" s="102"/>
      <c r="Q107" s="102"/>
      <c r="R107" s="102"/>
      <c r="S107" s="102"/>
      <c r="T107" s="43"/>
      <c r="U107" s="42"/>
      <c r="V107" s="44"/>
      <c r="W107" s="44"/>
      <c r="X107" s="44"/>
      <c r="Y107" s="44"/>
      <c r="Z107" s="47"/>
      <c r="AA107" s="48"/>
      <c r="AB107" s="42"/>
      <c r="AC107" s="98">
        <f t="shared" ref="AC107:AF107" si="1134">C107</f>
        <v>46200</v>
      </c>
      <c r="AD107" s="98" t="str">
        <f t="shared" si="1134"/>
        <v>Panama</v>
      </c>
      <c r="AE107" s="98" t="str">
        <f t="shared" si="1134"/>
        <v>-</v>
      </c>
      <c r="AF107" s="98" t="str">
        <f t="shared" si="1134"/>
        <v>England</v>
      </c>
      <c r="AG107" s="90">
        <f t="shared" si="1056"/>
        <v>1</v>
      </c>
      <c r="AH107" s="85" t="str">
        <f t="shared" si="1057"/>
        <v>-</v>
      </c>
      <c r="AI107" s="90">
        <f t="shared" si="1058"/>
        <v>0</v>
      </c>
      <c r="AJ107" s="85">
        <f t="shared" si="1059"/>
        <v>1</v>
      </c>
      <c r="AK107" s="91"/>
      <c r="AL107" s="49">
        <f t="shared" si="1060"/>
        <v>1</v>
      </c>
      <c r="AM107" s="49">
        <f t="shared" si="1061"/>
        <v>0</v>
      </c>
      <c r="AN107" s="49">
        <f t="shared" si="1062"/>
        <v>0</v>
      </c>
      <c r="AO107" s="49">
        <f t="shared" si="1063"/>
        <v>0</v>
      </c>
      <c r="AP107" s="49">
        <f t="shared" si="1064"/>
        <v>0</v>
      </c>
      <c r="AQ107" s="49">
        <f t="shared" si="1065"/>
        <v>1</v>
      </c>
      <c r="AR107" s="49">
        <f t="shared" si="1066"/>
        <v>0</v>
      </c>
      <c r="AS107" s="49">
        <f t="shared" si="1067"/>
        <v>0</v>
      </c>
      <c r="AT107" s="49">
        <f t="shared" si="1068"/>
        <v>0</v>
      </c>
      <c r="AU107" s="49">
        <f t="shared" si="1069"/>
        <v>0</v>
      </c>
      <c r="AV107" s="49">
        <f t="shared" si="1070"/>
        <v>0</v>
      </c>
      <c r="AW107" s="49">
        <f t="shared" si="1071"/>
        <v>0</v>
      </c>
      <c r="AX107" s="49">
        <f t="shared" si="1072"/>
        <v>0</v>
      </c>
      <c r="AY107" s="49">
        <f t="shared" si="1073"/>
        <v>0</v>
      </c>
      <c r="AZ107" s="49">
        <f t="shared" si="1074"/>
        <v>0</v>
      </c>
      <c r="BA107" s="49">
        <f t="shared" si="1075"/>
        <v>0</v>
      </c>
      <c r="BB107" s="49">
        <f t="shared" si="1076"/>
        <v>0</v>
      </c>
      <c r="BC107" s="49">
        <f t="shared" si="1077"/>
        <v>0</v>
      </c>
      <c r="BD107" s="49">
        <f t="shared" si="1078"/>
        <v>0</v>
      </c>
      <c r="BE107" s="49">
        <f t="shared" si="1079"/>
        <v>0</v>
      </c>
      <c r="BF107" s="49">
        <f t="shared" si="1080"/>
        <v>0</v>
      </c>
      <c r="BG107" s="49">
        <f t="shared" si="1081"/>
        <v>0</v>
      </c>
      <c r="BH107" s="49">
        <f t="shared" si="1082"/>
        <v>0</v>
      </c>
      <c r="BI107" s="49">
        <f t="shared" si="1083"/>
        <v>0</v>
      </c>
      <c r="BJ107" s="49">
        <f t="shared" si="1084"/>
        <v>0</v>
      </c>
      <c r="BK107" s="49">
        <f t="shared" si="1085"/>
        <v>0</v>
      </c>
      <c r="BL107" s="49">
        <f t="shared" si="1086"/>
        <v>0</v>
      </c>
      <c r="BM107" s="49">
        <f t="shared" si="1087"/>
        <v>0</v>
      </c>
      <c r="BN107" s="49">
        <f t="shared" si="1088"/>
        <v>0</v>
      </c>
      <c r="BO107" s="49">
        <f t="shared" si="1089"/>
        <v>0</v>
      </c>
      <c r="BP107" s="14"/>
      <c r="BQ107" s="14"/>
      <c r="BR107" s="14"/>
      <c r="BS107" s="49"/>
      <c r="BT107" s="49"/>
      <c r="BU107" s="49"/>
      <c r="BV107" s="49"/>
      <c r="BW107" s="49"/>
      <c r="BX107" s="49"/>
      <c r="BY107" s="49"/>
      <c r="BZ107" s="14"/>
      <c r="CA107" s="49"/>
      <c r="CB107" s="49"/>
      <c r="CC107" s="14"/>
      <c r="CD107" s="14"/>
      <c r="CE107" s="49"/>
      <c r="CF107" s="49"/>
      <c r="CG107" s="49"/>
      <c r="CH107" s="49"/>
      <c r="CI107" s="49"/>
      <c r="CJ107" s="49"/>
      <c r="CK107" s="49"/>
      <c r="CL107" s="49"/>
      <c r="CM107" s="49"/>
      <c r="CN107" s="49"/>
      <c r="CO107" s="49"/>
      <c r="CP107" s="49"/>
      <c r="CQ107" s="49"/>
      <c r="CR107" s="49"/>
      <c r="CS107" s="49"/>
      <c r="CT107" s="49"/>
      <c r="CU107" s="49"/>
      <c r="CV107" s="49"/>
      <c r="CW107" s="14"/>
      <c r="CX107" s="14"/>
      <c r="CY107" s="49"/>
      <c r="CZ107" s="49"/>
      <c r="DA107" s="49"/>
      <c r="DB107" s="49"/>
      <c r="DC107" s="49"/>
      <c r="DD107" s="49"/>
      <c r="DE107" s="49"/>
      <c r="DF107" s="49"/>
      <c r="DG107" s="49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49"/>
      <c r="DS107" s="49"/>
      <c r="DT107" s="49"/>
      <c r="DU107" s="49"/>
      <c r="DV107" s="49"/>
      <c r="DW107" s="49"/>
      <c r="DX107" s="49"/>
      <c r="DY107" s="49"/>
      <c r="DZ107" s="49"/>
      <c r="EA107" s="49"/>
      <c r="EB107" s="49"/>
      <c r="EC107" s="49"/>
      <c r="ED107" s="49"/>
      <c r="EE107" s="49"/>
      <c r="EF107" s="49"/>
      <c r="EG107" s="49"/>
      <c r="EH107" s="49"/>
      <c r="EI107" s="49"/>
      <c r="EJ107" s="49"/>
      <c r="EK107" s="14"/>
      <c r="EL107" s="49"/>
      <c r="EM107" s="49"/>
      <c r="EN107" s="49"/>
      <c r="EO107" s="49"/>
      <c r="EP107" s="49"/>
      <c r="EQ107" s="49"/>
      <c r="ER107" s="49"/>
      <c r="ES107" s="49"/>
      <c r="ET107" s="49"/>
      <c r="EU107" s="49"/>
      <c r="EV107" s="49"/>
      <c r="EW107" s="49"/>
      <c r="EX107" s="49"/>
      <c r="EY107" s="49"/>
      <c r="EZ107" s="49"/>
      <c r="FA107" s="49"/>
      <c r="FB107" s="49"/>
      <c r="FC107" s="49"/>
      <c r="FD107" s="49"/>
      <c r="FE107" s="14"/>
      <c r="FF107" s="49"/>
      <c r="FG107" s="49"/>
      <c r="FH107" s="14"/>
      <c r="FI107" s="42"/>
      <c r="FJ107" s="42"/>
      <c r="FK107" s="42"/>
      <c r="FL107" s="42"/>
      <c r="FM107" s="42"/>
      <c r="FN107" s="42"/>
      <c r="FO107" s="42"/>
      <c r="FP107" s="42"/>
      <c r="FQ107" s="42"/>
      <c r="FR107" s="42"/>
      <c r="FS107" s="42"/>
      <c r="FT107" s="42"/>
      <c r="FU107" s="42"/>
      <c r="FV107" s="42"/>
      <c r="FW107" s="42"/>
      <c r="FX107" s="44">
        <v>105</v>
      </c>
      <c r="FY107" s="44" t="str">
        <f t="shared" si="79"/>
        <v>EGBCHFLK</v>
      </c>
      <c r="FZ107" s="44" t="s">
        <v>148</v>
      </c>
      <c r="GA107" s="44" t="s">
        <v>149</v>
      </c>
      <c r="GB107" s="44" t="s">
        <v>146</v>
      </c>
      <c r="GC107" s="44" t="s">
        <v>163</v>
      </c>
      <c r="GD107" s="44" t="s">
        <v>160</v>
      </c>
      <c r="GE107" s="44" t="s">
        <v>109</v>
      </c>
      <c r="GF107" s="44" t="s">
        <v>152</v>
      </c>
      <c r="GG107" s="44" t="s">
        <v>151</v>
      </c>
      <c r="GH107" s="100" t="str">
        <f t="shared" ref="GH107:GO107" si="1135">VLOOKUP(FZ107,$FK$3:$FL$15,2,FALSE)</f>
        <v>Elfenbenskusten</v>
      </c>
      <c r="GI107" s="100" t="str">
        <f t="shared" si="1135"/>
        <v>Iran</v>
      </c>
      <c r="GJ107" s="100" t="str">
        <f t="shared" si="1135"/>
        <v>Bosnien-Herzigovina</v>
      </c>
      <c r="GK107" s="100" t="str">
        <f t="shared" si="1135"/>
        <v>Marocko</v>
      </c>
      <c r="GL107" s="100" t="str">
        <f t="shared" si="1135"/>
        <v>Uruguay</v>
      </c>
      <c r="GM107" s="100" t="str">
        <f t="shared" si="1135"/>
        <v>Sverige</v>
      </c>
      <c r="GN107" s="100" t="str">
        <f t="shared" si="1135"/>
        <v>England</v>
      </c>
      <c r="GO107" s="100" t="str">
        <f t="shared" si="1135"/>
        <v>Portugal</v>
      </c>
      <c r="GP107" s="42" t="str">
        <f t="shared" si="81"/>
        <v/>
      </c>
      <c r="GQ107" s="42"/>
      <c r="GR107" s="42"/>
      <c r="GS107" s="42"/>
      <c r="GT107" s="42"/>
      <c r="GU107" s="42"/>
      <c r="GV107" s="127"/>
      <c r="GW107" s="42"/>
      <c r="GX107" s="44"/>
      <c r="GY107" s="42"/>
      <c r="GZ107" s="43"/>
      <c r="HA107" s="44"/>
      <c r="HB107" s="42"/>
      <c r="HC107" s="42"/>
      <c r="HD107" s="42"/>
      <c r="HE107" s="42"/>
    </row>
    <row r="108" spans="1:213" ht="14.25" customHeight="1" x14ac:dyDescent="0.35">
      <c r="A108" s="42"/>
      <c r="B108" s="85">
        <v>68</v>
      </c>
      <c r="C108" s="86">
        <v>46200</v>
      </c>
      <c r="D108" s="87" t="s">
        <v>217</v>
      </c>
      <c r="E108" s="88" t="s">
        <v>157</v>
      </c>
      <c r="F108" s="89" t="s">
        <v>218</v>
      </c>
      <c r="G108" s="90">
        <v>1</v>
      </c>
      <c r="H108" s="85" t="s">
        <v>157</v>
      </c>
      <c r="I108" s="90">
        <v>0</v>
      </c>
      <c r="J108" s="85">
        <f t="shared" si="1046"/>
        <v>1</v>
      </c>
      <c r="K108" s="49" t="str">
        <f t="shared" si="1047"/>
        <v>-</v>
      </c>
      <c r="L108" s="44"/>
      <c r="M108" s="42"/>
      <c r="N108" s="42"/>
      <c r="O108" s="42"/>
      <c r="P108" s="42"/>
      <c r="Q108" s="42"/>
      <c r="R108" s="42"/>
      <c r="S108" s="42"/>
      <c r="T108" s="43"/>
      <c r="U108" s="42"/>
      <c r="V108" s="44"/>
      <c r="W108" s="44"/>
      <c r="X108" s="44"/>
      <c r="Y108" s="44"/>
      <c r="Z108" s="47"/>
      <c r="AA108" s="48"/>
      <c r="AB108" s="42"/>
      <c r="AC108" s="98">
        <f t="shared" ref="AC108:AF108" si="1136">C108</f>
        <v>46200</v>
      </c>
      <c r="AD108" s="98" t="str">
        <f t="shared" si="1136"/>
        <v>Kroatien</v>
      </c>
      <c r="AE108" s="98" t="str">
        <f t="shared" si="1136"/>
        <v>-</v>
      </c>
      <c r="AF108" s="98" t="str">
        <f t="shared" si="1136"/>
        <v>Ghana</v>
      </c>
      <c r="AG108" s="90">
        <f t="shared" si="1056"/>
        <v>1</v>
      </c>
      <c r="AH108" s="85" t="str">
        <f t="shared" si="1057"/>
        <v>-</v>
      </c>
      <c r="AI108" s="90">
        <f t="shared" si="1058"/>
        <v>0</v>
      </c>
      <c r="AJ108" s="85">
        <f t="shared" si="1059"/>
        <v>1</v>
      </c>
      <c r="AK108" s="91"/>
      <c r="AL108" s="49">
        <f t="shared" si="1060"/>
        <v>1</v>
      </c>
      <c r="AM108" s="49">
        <f t="shared" si="1061"/>
        <v>0</v>
      </c>
      <c r="AN108" s="49">
        <f t="shared" si="1062"/>
        <v>0</v>
      </c>
      <c r="AO108" s="49">
        <f t="shared" si="1063"/>
        <v>0</v>
      </c>
      <c r="AP108" s="49">
        <f t="shared" si="1064"/>
        <v>0</v>
      </c>
      <c r="AQ108" s="49">
        <f t="shared" si="1065"/>
        <v>1</v>
      </c>
      <c r="AR108" s="49">
        <f t="shared" si="1066"/>
        <v>0</v>
      </c>
      <c r="AS108" s="49">
        <f t="shared" si="1067"/>
        <v>0</v>
      </c>
      <c r="AT108" s="49">
        <f t="shared" si="1068"/>
        <v>0</v>
      </c>
      <c r="AU108" s="49">
        <f t="shared" si="1069"/>
        <v>0</v>
      </c>
      <c r="AV108" s="49">
        <f t="shared" si="1070"/>
        <v>0</v>
      </c>
      <c r="AW108" s="49">
        <f t="shared" si="1071"/>
        <v>0</v>
      </c>
      <c r="AX108" s="49">
        <f t="shared" si="1072"/>
        <v>0</v>
      </c>
      <c r="AY108" s="49">
        <f t="shared" si="1073"/>
        <v>0</v>
      </c>
      <c r="AZ108" s="49">
        <f t="shared" si="1074"/>
        <v>0</v>
      </c>
      <c r="BA108" s="49">
        <f t="shared" si="1075"/>
        <v>0</v>
      </c>
      <c r="BB108" s="49">
        <f t="shared" si="1076"/>
        <v>0</v>
      </c>
      <c r="BC108" s="49">
        <f t="shared" si="1077"/>
        <v>0</v>
      </c>
      <c r="BD108" s="49">
        <f t="shared" si="1078"/>
        <v>0</v>
      </c>
      <c r="BE108" s="49">
        <f t="shared" si="1079"/>
        <v>0</v>
      </c>
      <c r="BF108" s="49">
        <f t="shared" si="1080"/>
        <v>0</v>
      </c>
      <c r="BG108" s="49">
        <f t="shared" si="1081"/>
        <v>0</v>
      </c>
      <c r="BH108" s="49">
        <f t="shared" si="1082"/>
        <v>0</v>
      </c>
      <c r="BI108" s="49">
        <f t="shared" si="1083"/>
        <v>0</v>
      </c>
      <c r="BJ108" s="49">
        <f t="shared" si="1084"/>
        <v>0</v>
      </c>
      <c r="BK108" s="49">
        <f t="shared" si="1085"/>
        <v>0</v>
      </c>
      <c r="BL108" s="49">
        <f t="shared" si="1086"/>
        <v>0</v>
      </c>
      <c r="BM108" s="49">
        <f t="shared" si="1087"/>
        <v>0</v>
      </c>
      <c r="BN108" s="49">
        <f t="shared" si="1088"/>
        <v>0</v>
      </c>
      <c r="BO108" s="49">
        <f t="shared" si="1089"/>
        <v>0</v>
      </c>
      <c r="BP108" s="14"/>
      <c r="BQ108" s="14"/>
      <c r="BR108" s="14"/>
      <c r="BS108" s="49"/>
      <c r="BT108" s="49"/>
      <c r="BU108" s="49"/>
      <c r="BV108" s="49"/>
      <c r="BW108" s="49"/>
      <c r="BX108" s="49"/>
      <c r="BY108" s="49"/>
      <c r="BZ108" s="14"/>
      <c r="CA108" s="49"/>
      <c r="CB108" s="49"/>
      <c r="CC108" s="14"/>
      <c r="CD108" s="14"/>
      <c r="CE108" s="49"/>
      <c r="CF108" s="49"/>
      <c r="CG108" s="49"/>
      <c r="CH108" s="49"/>
      <c r="CI108" s="49"/>
      <c r="CJ108" s="49"/>
      <c r="CK108" s="49"/>
      <c r="CL108" s="49"/>
      <c r="CM108" s="49"/>
      <c r="CN108" s="49"/>
      <c r="CO108" s="49"/>
      <c r="CP108" s="49"/>
      <c r="CQ108" s="49"/>
      <c r="CR108" s="49"/>
      <c r="CS108" s="49"/>
      <c r="CT108" s="49"/>
      <c r="CU108" s="49"/>
      <c r="CV108" s="49"/>
      <c r="CW108" s="14"/>
      <c r="CX108" s="14"/>
      <c r="CY108" s="49"/>
      <c r="CZ108" s="49"/>
      <c r="DA108" s="49"/>
      <c r="DB108" s="49"/>
      <c r="DC108" s="49"/>
      <c r="DD108" s="49"/>
      <c r="DE108" s="49"/>
      <c r="DF108" s="49"/>
      <c r="DG108" s="49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49"/>
      <c r="DS108" s="49"/>
      <c r="DT108" s="49"/>
      <c r="DU108" s="49"/>
      <c r="DV108" s="49"/>
      <c r="DW108" s="49"/>
      <c r="DX108" s="49"/>
      <c r="DY108" s="49"/>
      <c r="DZ108" s="49"/>
      <c r="EA108" s="49"/>
      <c r="EB108" s="49"/>
      <c r="EC108" s="49"/>
      <c r="ED108" s="49"/>
      <c r="EE108" s="49"/>
      <c r="EF108" s="49"/>
      <c r="EG108" s="49"/>
      <c r="EH108" s="49"/>
      <c r="EI108" s="49"/>
      <c r="EJ108" s="49"/>
      <c r="EK108" s="14"/>
      <c r="EL108" s="49"/>
      <c r="EM108" s="49"/>
      <c r="EN108" s="49"/>
      <c r="EO108" s="49"/>
      <c r="EP108" s="49"/>
      <c r="EQ108" s="49"/>
      <c r="ER108" s="49"/>
      <c r="ES108" s="49"/>
      <c r="ET108" s="49"/>
      <c r="EU108" s="49"/>
      <c r="EV108" s="49"/>
      <c r="EW108" s="49"/>
      <c r="EX108" s="49"/>
      <c r="EY108" s="49"/>
      <c r="EZ108" s="49"/>
      <c r="FA108" s="49"/>
      <c r="FB108" s="49"/>
      <c r="FC108" s="49"/>
      <c r="FD108" s="49"/>
      <c r="FE108" s="14"/>
      <c r="FF108" s="49"/>
      <c r="FG108" s="49"/>
      <c r="FH108" s="14"/>
      <c r="FI108" s="42"/>
      <c r="FJ108" s="42"/>
      <c r="FK108" s="42"/>
      <c r="FL108" s="42"/>
      <c r="FM108" s="42"/>
      <c r="FN108" s="42"/>
      <c r="FO108" s="42"/>
      <c r="FP108" s="42"/>
      <c r="FQ108" s="42"/>
      <c r="FR108" s="42"/>
      <c r="FS108" s="42"/>
      <c r="FT108" s="42"/>
      <c r="FU108" s="42"/>
      <c r="FV108" s="42"/>
      <c r="FW108" s="42"/>
      <c r="FX108" s="44">
        <v>106</v>
      </c>
      <c r="FY108" s="44" t="str">
        <f t="shared" si="79"/>
        <v>HGBCJFLE</v>
      </c>
      <c r="FZ108" s="44" t="s">
        <v>160</v>
      </c>
      <c r="GA108" s="44" t="s">
        <v>149</v>
      </c>
      <c r="GB108" s="44" t="s">
        <v>146</v>
      </c>
      <c r="GC108" s="44" t="s">
        <v>163</v>
      </c>
      <c r="GD108" s="44" t="s">
        <v>159</v>
      </c>
      <c r="GE108" s="44" t="s">
        <v>109</v>
      </c>
      <c r="GF108" s="44" t="s">
        <v>152</v>
      </c>
      <c r="GG108" s="44" t="s">
        <v>148</v>
      </c>
      <c r="GH108" s="100" t="str">
        <f t="shared" ref="GH108:GO108" si="1137">VLOOKUP(FZ108,$FK$3:$FL$15,2,FALSE)</f>
        <v>Uruguay</v>
      </c>
      <c r="GI108" s="100" t="str">
        <f t="shared" si="1137"/>
        <v>Iran</v>
      </c>
      <c r="GJ108" s="100" t="str">
        <f t="shared" si="1137"/>
        <v>Bosnien-Herzigovina</v>
      </c>
      <c r="GK108" s="100" t="str">
        <f t="shared" si="1137"/>
        <v>Marocko</v>
      </c>
      <c r="GL108" s="100" t="str">
        <f t="shared" si="1137"/>
        <v>Argentina</v>
      </c>
      <c r="GM108" s="100" t="str">
        <f t="shared" si="1137"/>
        <v>Sverige</v>
      </c>
      <c r="GN108" s="100" t="str">
        <f t="shared" si="1137"/>
        <v>England</v>
      </c>
      <c r="GO108" s="100" t="str">
        <f t="shared" si="1137"/>
        <v>Elfenbenskusten</v>
      </c>
      <c r="GP108" s="42" t="str">
        <f t="shared" si="81"/>
        <v/>
      </c>
      <c r="GQ108" s="42"/>
      <c r="GR108" s="42"/>
      <c r="GS108" s="42"/>
      <c r="GT108" s="42"/>
      <c r="GU108" s="42"/>
      <c r="GV108" s="127"/>
      <c r="GW108" s="42"/>
      <c r="GX108" s="44"/>
      <c r="GY108" s="42"/>
      <c r="GZ108" s="43"/>
      <c r="HA108" s="44"/>
      <c r="HB108" s="42"/>
      <c r="HC108" s="42"/>
      <c r="HD108" s="42"/>
      <c r="HE108" s="42"/>
    </row>
    <row r="109" spans="1:213" ht="14.25" customHeight="1" x14ac:dyDescent="0.35">
      <c r="A109" s="42"/>
      <c r="B109" s="44"/>
      <c r="C109" s="71"/>
      <c r="D109" s="43"/>
      <c r="E109" s="44"/>
      <c r="F109" s="43"/>
      <c r="G109" s="141"/>
      <c r="H109" s="91"/>
      <c r="I109" s="141"/>
      <c r="J109" s="44"/>
      <c r="K109" s="44"/>
      <c r="L109" s="44"/>
      <c r="M109" s="42"/>
      <c r="N109" s="42"/>
      <c r="O109" s="42"/>
      <c r="P109" s="42"/>
      <c r="Q109" s="42"/>
      <c r="R109" s="42"/>
      <c r="S109" s="42"/>
      <c r="T109" s="43"/>
      <c r="U109" s="42"/>
      <c r="V109" s="44"/>
      <c r="W109" s="44"/>
      <c r="X109" s="44"/>
      <c r="Y109" s="44"/>
      <c r="Z109" s="47"/>
      <c r="AA109" s="48"/>
      <c r="AB109" s="42"/>
      <c r="AC109" s="14"/>
      <c r="AD109" s="14"/>
      <c r="AE109" s="14"/>
      <c r="AF109" s="14"/>
      <c r="AG109" s="141"/>
      <c r="AH109" s="91"/>
      <c r="AI109" s="141"/>
      <c r="AJ109" s="91"/>
      <c r="AK109" s="91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14"/>
      <c r="BQ109" s="14"/>
      <c r="BR109" s="14"/>
      <c r="BS109" s="49"/>
      <c r="BT109" s="49"/>
      <c r="BU109" s="49"/>
      <c r="BV109" s="49"/>
      <c r="BW109" s="49"/>
      <c r="BX109" s="49"/>
      <c r="BY109" s="49"/>
      <c r="BZ109" s="14"/>
      <c r="CA109" s="49"/>
      <c r="CB109" s="49"/>
      <c r="CC109" s="14"/>
      <c r="CD109" s="14"/>
      <c r="CE109" s="49"/>
      <c r="CF109" s="49"/>
      <c r="CG109" s="49"/>
      <c r="CH109" s="49"/>
      <c r="CI109" s="49"/>
      <c r="CJ109" s="49"/>
      <c r="CK109" s="49"/>
      <c r="CL109" s="49"/>
      <c r="CM109" s="49"/>
      <c r="CN109" s="49"/>
      <c r="CO109" s="49"/>
      <c r="CP109" s="49"/>
      <c r="CQ109" s="49"/>
      <c r="CR109" s="49"/>
      <c r="CS109" s="49"/>
      <c r="CT109" s="49"/>
      <c r="CU109" s="49"/>
      <c r="CV109" s="49"/>
      <c r="CW109" s="14"/>
      <c r="CX109" s="14"/>
      <c r="CY109" s="49"/>
      <c r="CZ109" s="49"/>
      <c r="DA109" s="49"/>
      <c r="DB109" s="49"/>
      <c r="DC109" s="49"/>
      <c r="DD109" s="49"/>
      <c r="DE109" s="49"/>
      <c r="DF109" s="49"/>
      <c r="DG109" s="49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49"/>
      <c r="DS109" s="49"/>
      <c r="DT109" s="49"/>
      <c r="DU109" s="49"/>
      <c r="DV109" s="49"/>
      <c r="DW109" s="49"/>
      <c r="DX109" s="49"/>
      <c r="DY109" s="49"/>
      <c r="DZ109" s="49"/>
      <c r="EA109" s="49"/>
      <c r="EB109" s="49"/>
      <c r="EC109" s="49"/>
      <c r="ED109" s="49"/>
      <c r="EE109" s="49"/>
      <c r="EF109" s="49"/>
      <c r="EG109" s="49"/>
      <c r="EH109" s="49"/>
      <c r="EI109" s="49"/>
      <c r="EJ109" s="49"/>
      <c r="EK109" s="14"/>
      <c r="EL109" s="49"/>
      <c r="EM109" s="49"/>
      <c r="EN109" s="49"/>
      <c r="EO109" s="49"/>
      <c r="EP109" s="49"/>
      <c r="EQ109" s="49"/>
      <c r="ER109" s="49"/>
      <c r="ES109" s="49"/>
      <c r="ET109" s="49"/>
      <c r="EU109" s="49"/>
      <c r="EV109" s="49"/>
      <c r="EW109" s="49"/>
      <c r="EX109" s="49"/>
      <c r="EY109" s="49"/>
      <c r="EZ109" s="49"/>
      <c r="FA109" s="49"/>
      <c r="FB109" s="49"/>
      <c r="FC109" s="49"/>
      <c r="FD109" s="49"/>
      <c r="FE109" s="14"/>
      <c r="FF109" s="49"/>
      <c r="FG109" s="49"/>
      <c r="FH109" s="14"/>
      <c r="FI109" s="42"/>
      <c r="FJ109" s="42"/>
      <c r="FK109" s="42"/>
      <c r="FL109" s="42"/>
      <c r="FM109" s="42"/>
      <c r="FN109" s="42"/>
      <c r="FO109" s="42"/>
      <c r="FP109" s="42"/>
      <c r="FQ109" s="42"/>
      <c r="FR109" s="42"/>
      <c r="FS109" s="42"/>
      <c r="FT109" s="42"/>
      <c r="FU109" s="42"/>
      <c r="FV109" s="42"/>
      <c r="FW109" s="42"/>
      <c r="FX109" s="44">
        <v>107</v>
      </c>
      <c r="FY109" s="44" t="str">
        <f t="shared" si="79"/>
        <v>HGBCJFEK</v>
      </c>
      <c r="FZ109" s="44" t="s">
        <v>160</v>
      </c>
      <c r="GA109" s="44" t="s">
        <v>149</v>
      </c>
      <c r="GB109" s="44" t="s">
        <v>146</v>
      </c>
      <c r="GC109" s="44" t="s">
        <v>163</v>
      </c>
      <c r="GD109" s="44" t="s">
        <v>159</v>
      </c>
      <c r="GE109" s="44" t="s">
        <v>109</v>
      </c>
      <c r="GF109" s="44" t="s">
        <v>148</v>
      </c>
      <c r="GG109" s="44" t="s">
        <v>151</v>
      </c>
      <c r="GH109" s="100" t="str">
        <f t="shared" ref="GH109:GO109" si="1138">VLOOKUP(FZ109,$FK$3:$FL$15,2,FALSE)</f>
        <v>Uruguay</v>
      </c>
      <c r="GI109" s="100" t="str">
        <f t="shared" si="1138"/>
        <v>Iran</v>
      </c>
      <c r="GJ109" s="100" t="str">
        <f t="shared" si="1138"/>
        <v>Bosnien-Herzigovina</v>
      </c>
      <c r="GK109" s="100" t="str">
        <f t="shared" si="1138"/>
        <v>Marocko</v>
      </c>
      <c r="GL109" s="100" t="str">
        <f t="shared" si="1138"/>
        <v>Argentina</v>
      </c>
      <c r="GM109" s="100" t="str">
        <f t="shared" si="1138"/>
        <v>Sverige</v>
      </c>
      <c r="GN109" s="100" t="str">
        <f t="shared" si="1138"/>
        <v>Elfenbenskusten</v>
      </c>
      <c r="GO109" s="100" t="str">
        <f t="shared" si="1138"/>
        <v>Portugal</v>
      </c>
      <c r="GP109" s="42" t="str">
        <f t="shared" si="81"/>
        <v/>
      </c>
      <c r="GQ109" s="42"/>
      <c r="GR109" s="42"/>
      <c r="GS109" s="42"/>
      <c r="GT109" s="42"/>
      <c r="GU109" s="42"/>
      <c r="GV109" s="127"/>
      <c r="GW109" s="42"/>
      <c r="GX109" s="44"/>
      <c r="GY109" s="42"/>
      <c r="GZ109" s="43"/>
      <c r="HA109" s="44"/>
      <c r="HB109" s="42"/>
      <c r="HC109" s="42"/>
      <c r="HD109" s="42"/>
      <c r="HE109" s="42"/>
    </row>
    <row r="110" spans="1:213" ht="14.25" customHeight="1" x14ac:dyDescent="0.35">
      <c r="A110" s="42"/>
      <c r="B110" s="54" t="s">
        <v>220</v>
      </c>
      <c r="C110" s="71"/>
      <c r="D110" s="43"/>
      <c r="E110" s="44"/>
      <c r="F110" s="43"/>
      <c r="G110" s="44"/>
      <c r="H110" s="44"/>
      <c r="I110" s="44"/>
      <c r="J110" s="56"/>
      <c r="K110" s="44"/>
      <c r="L110" s="44"/>
      <c r="M110" s="42"/>
      <c r="N110" s="42"/>
      <c r="O110" s="42"/>
      <c r="P110" s="42"/>
      <c r="Q110" s="42"/>
      <c r="R110" s="42"/>
      <c r="S110" s="42"/>
      <c r="T110" s="43"/>
      <c r="U110" s="42"/>
      <c r="V110" s="44"/>
      <c r="W110" s="44"/>
      <c r="X110" s="44"/>
      <c r="Y110" s="44"/>
      <c r="Z110" s="47"/>
      <c r="AA110" s="48"/>
      <c r="AB110" s="54" t="s">
        <v>220</v>
      </c>
      <c r="AC110" s="71"/>
      <c r="AD110" s="43"/>
      <c r="AE110" s="44"/>
      <c r="AF110" s="43"/>
      <c r="AG110" s="44"/>
      <c r="AH110" s="44"/>
      <c r="AI110" s="44"/>
      <c r="AJ110" s="56"/>
      <c r="AK110" s="58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14"/>
      <c r="BQ110" s="14"/>
      <c r="BR110" s="14"/>
      <c r="BS110" s="49"/>
      <c r="BT110" s="49"/>
      <c r="BU110" s="49"/>
      <c r="BV110" s="49"/>
      <c r="BW110" s="49"/>
      <c r="BX110" s="49"/>
      <c r="BY110" s="49"/>
      <c r="BZ110" s="14"/>
      <c r="CA110" s="49"/>
      <c r="CB110" s="49"/>
      <c r="CC110" s="14"/>
      <c r="CD110" s="14"/>
      <c r="CE110" s="49"/>
      <c r="CF110" s="49"/>
      <c r="CG110" s="49"/>
      <c r="CH110" s="49"/>
      <c r="CI110" s="49"/>
      <c r="CJ110" s="49"/>
      <c r="CK110" s="49"/>
      <c r="CL110" s="49"/>
      <c r="CM110" s="49"/>
      <c r="CN110" s="49"/>
      <c r="CO110" s="49"/>
      <c r="CP110" s="49"/>
      <c r="CQ110" s="49"/>
      <c r="CR110" s="49"/>
      <c r="CS110" s="49"/>
      <c r="CT110" s="49"/>
      <c r="CU110" s="49"/>
      <c r="CV110" s="49"/>
      <c r="CW110" s="14"/>
      <c r="CX110" s="14"/>
      <c r="CY110" s="49"/>
      <c r="CZ110" s="49"/>
      <c r="DA110" s="49"/>
      <c r="DB110" s="49"/>
      <c r="DC110" s="49"/>
      <c r="DD110" s="49"/>
      <c r="DE110" s="49"/>
      <c r="DF110" s="49"/>
      <c r="DG110" s="49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49"/>
      <c r="DS110" s="49"/>
      <c r="DT110" s="49"/>
      <c r="DU110" s="49"/>
      <c r="DV110" s="49"/>
      <c r="DW110" s="49"/>
      <c r="DX110" s="49"/>
      <c r="DY110" s="49"/>
      <c r="DZ110" s="49"/>
      <c r="EA110" s="49"/>
      <c r="EB110" s="49"/>
      <c r="EC110" s="49"/>
      <c r="ED110" s="49"/>
      <c r="EE110" s="49"/>
      <c r="EF110" s="49"/>
      <c r="EG110" s="49"/>
      <c r="EH110" s="49"/>
      <c r="EI110" s="49"/>
      <c r="EJ110" s="49"/>
      <c r="EK110" s="14"/>
      <c r="EL110" s="49"/>
      <c r="EM110" s="49"/>
      <c r="EN110" s="49"/>
      <c r="EO110" s="49"/>
      <c r="EP110" s="49"/>
      <c r="EQ110" s="49"/>
      <c r="ER110" s="49"/>
      <c r="ES110" s="49"/>
      <c r="ET110" s="49"/>
      <c r="EU110" s="49"/>
      <c r="EV110" s="49"/>
      <c r="EW110" s="49"/>
      <c r="EX110" s="49"/>
      <c r="EY110" s="49"/>
      <c r="EZ110" s="49"/>
      <c r="FA110" s="49"/>
      <c r="FB110" s="49"/>
      <c r="FC110" s="49"/>
      <c r="FD110" s="49"/>
      <c r="FE110" s="14"/>
      <c r="FF110" s="49"/>
      <c r="FG110" s="49"/>
      <c r="FH110" s="14"/>
      <c r="FI110" s="42"/>
      <c r="FJ110" s="42"/>
      <c r="FK110" s="42"/>
      <c r="FL110" s="42"/>
      <c r="FM110" s="42"/>
      <c r="FN110" s="42"/>
      <c r="FO110" s="42"/>
      <c r="FP110" s="42"/>
      <c r="FQ110" s="42"/>
      <c r="FR110" s="42"/>
      <c r="FS110" s="42"/>
      <c r="FT110" s="42"/>
      <c r="FU110" s="42"/>
      <c r="FV110" s="42"/>
      <c r="FW110" s="42"/>
      <c r="FX110" s="44">
        <v>108</v>
      </c>
      <c r="FY110" s="44" t="str">
        <f t="shared" si="79"/>
        <v>EGBCHFLI</v>
      </c>
      <c r="FZ110" s="44" t="s">
        <v>148</v>
      </c>
      <c r="GA110" s="44" t="s">
        <v>149</v>
      </c>
      <c r="GB110" s="44" t="s">
        <v>146</v>
      </c>
      <c r="GC110" s="44" t="s">
        <v>163</v>
      </c>
      <c r="GD110" s="44" t="s">
        <v>160</v>
      </c>
      <c r="GE110" s="44" t="s">
        <v>109</v>
      </c>
      <c r="GF110" s="44" t="s">
        <v>152</v>
      </c>
      <c r="GG110" s="44" t="s">
        <v>150</v>
      </c>
      <c r="GH110" s="100" t="str">
        <f t="shared" ref="GH110:GO110" si="1139">VLOOKUP(FZ110,$FK$3:$FL$15,2,FALSE)</f>
        <v>Elfenbenskusten</v>
      </c>
      <c r="GI110" s="100" t="str">
        <f t="shared" si="1139"/>
        <v>Iran</v>
      </c>
      <c r="GJ110" s="100" t="str">
        <f t="shared" si="1139"/>
        <v>Bosnien-Herzigovina</v>
      </c>
      <c r="GK110" s="100" t="str">
        <f t="shared" si="1139"/>
        <v>Marocko</v>
      </c>
      <c r="GL110" s="100" t="str">
        <f t="shared" si="1139"/>
        <v>Uruguay</v>
      </c>
      <c r="GM110" s="100" t="str">
        <f t="shared" si="1139"/>
        <v>Sverige</v>
      </c>
      <c r="GN110" s="100" t="str">
        <f t="shared" si="1139"/>
        <v>England</v>
      </c>
      <c r="GO110" s="100" t="str">
        <f t="shared" si="1139"/>
        <v>Senegal</v>
      </c>
      <c r="GP110" s="42" t="str">
        <f t="shared" si="81"/>
        <v/>
      </c>
      <c r="GQ110" s="42"/>
      <c r="GR110" s="42"/>
      <c r="GS110" s="42"/>
      <c r="GT110" s="42"/>
      <c r="GU110" s="42"/>
      <c r="GV110" s="127"/>
      <c r="GW110" s="42"/>
      <c r="GX110" s="44"/>
      <c r="GY110" s="42"/>
      <c r="GZ110" s="43"/>
      <c r="HA110" s="44"/>
      <c r="HB110" s="42"/>
      <c r="HC110" s="42"/>
      <c r="HD110" s="42"/>
      <c r="HE110" s="42"/>
    </row>
    <row r="111" spans="1:213" ht="14.25" customHeight="1" x14ac:dyDescent="0.35">
      <c r="A111" s="42"/>
      <c r="B111" s="76" t="s">
        <v>101</v>
      </c>
      <c r="C111" s="126" t="s">
        <v>102</v>
      </c>
      <c r="D111" s="189" t="s">
        <v>101</v>
      </c>
      <c r="E111" s="187"/>
      <c r="F111" s="190"/>
      <c r="G111" s="186" t="s">
        <v>103</v>
      </c>
      <c r="H111" s="187"/>
      <c r="I111" s="188"/>
      <c r="J111" s="74" t="s">
        <v>104</v>
      </c>
      <c r="K111" s="44"/>
      <c r="L111" s="44"/>
      <c r="M111" s="144" t="s">
        <v>221</v>
      </c>
      <c r="N111" s="52"/>
      <c r="O111" s="52"/>
      <c r="P111" s="52"/>
      <c r="Q111" s="52"/>
      <c r="R111" s="52"/>
      <c r="S111" s="52"/>
      <c r="T111" s="43"/>
      <c r="U111" s="42"/>
      <c r="V111" s="44"/>
      <c r="W111" s="44"/>
      <c r="X111" s="44"/>
      <c r="Y111" s="44"/>
      <c r="Z111" s="47"/>
      <c r="AA111" s="48"/>
      <c r="AB111" s="76" t="s">
        <v>101</v>
      </c>
      <c r="AC111" s="126" t="s">
        <v>102</v>
      </c>
      <c r="AD111" s="189" t="s">
        <v>101</v>
      </c>
      <c r="AE111" s="187"/>
      <c r="AF111" s="190"/>
      <c r="AG111" s="186" t="s">
        <v>103</v>
      </c>
      <c r="AH111" s="187"/>
      <c r="AI111" s="188"/>
      <c r="AJ111" s="74" t="s">
        <v>104</v>
      </c>
      <c r="AK111" s="58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14"/>
      <c r="BQ111" s="14"/>
      <c r="BR111" s="14"/>
      <c r="BS111" s="49"/>
      <c r="BT111" s="49"/>
      <c r="BU111" s="49"/>
      <c r="BV111" s="49"/>
      <c r="BW111" s="49"/>
      <c r="BX111" s="49"/>
      <c r="BY111" s="49"/>
      <c r="BZ111" s="14"/>
      <c r="CA111" s="49"/>
      <c r="CB111" s="49"/>
      <c r="CC111" s="14"/>
      <c r="CD111" s="14"/>
      <c r="CE111" s="49"/>
      <c r="CF111" s="49"/>
      <c r="CG111" s="49"/>
      <c r="CH111" s="49"/>
      <c r="CI111" s="49"/>
      <c r="CJ111" s="49"/>
      <c r="CK111" s="49"/>
      <c r="CL111" s="49"/>
      <c r="CM111" s="49"/>
      <c r="CN111" s="49"/>
      <c r="CO111" s="49"/>
      <c r="CP111" s="49"/>
      <c r="CQ111" s="49"/>
      <c r="CR111" s="49"/>
      <c r="CS111" s="49"/>
      <c r="CT111" s="49"/>
      <c r="CU111" s="49"/>
      <c r="CV111" s="49"/>
      <c r="CW111" s="14"/>
      <c r="CX111" s="14"/>
      <c r="CY111" s="49"/>
      <c r="CZ111" s="49"/>
      <c r="DA111" s="49"/>
      <c r="DB111" s="49"/>
      <c r="DC111" s="49"/>
      <c r="DD111" s="49"/>
      <c r="DE111" s="49"/>
      <c r="DF111" s="49"/>
      <c r="DG111" s="49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49"/>
      <c r="DS111" s="49"/>
      <c r="DT111" s="49"/>
      <c r="DU111" s="49"/>
      <c r="DV111" s="49"/>
      <c r="DW111" s="49"/>
      <c r="DX111" s="49"/>
      <c r="DY111" s="49"/>
      <c r="DZ111" s="49"/>
      <c r="EA111" s="49"/>
      <c r="EB111" s="49"/>
      <c r="EC111" s="49"/>
      <c r="ED111" s="49"/>
      <c r="EE111" s="49"/>
      <c r="EF111" s="49"/>
      <c r="EG111" s="49"/>
      <c r="EH111" s="49"/>
      <c r="EI111" s="49"/>
      <c r="EJ111" s="49"/>
      <c r="EK111" s="14"/>
      <c r="EL111" s="49"/>
      <c r="EM111" s="49"/>
      <c r="EN111" s="49"/>
      <c r="EO111" s="49"/>
      <c r="EP111" s="49"/>
      <c r="EQ111" s="49"/>
      <c r="ER111" s="49"/>
      <c r="ES111" s="49"/>
      <c r="ET111" s="49"/>
      <c r="EU111" s="49"/>
      <c r="EV111" s="49"/>
      <c r="EW111" s="49"/>
      <c r="EX111" s="49"/>
      <c r="EY111" s="49"/>
      <c r="EZ111" s="49"/>
      <c r="FA111" s="49"/>
      <c r="FB111" s="49"/>
      <c r="FC111" s="49"/>
      <c r="FD111" s="49"/>
      <c r="FE111" s="14"/>
      <c r="FF111" s="49"/>
      <c r="FG111" s="49"/>
      <c r="FH111" s="14"/>
      <c r="FI111" s="42"/>
      <c r="FJ111" s="42"/>
      <c r="FK111" s="42"/>
      <c r="FL111" s="42"/>
      <c r="FM111" s="42"/>
      <c r="FN111" s="42"/>
      <c r="FO111" s="42"/>
      <c r="FP111" s="42"/>
      <c r="FQ111" s="42"/>
      <c r="FR111" s="42"/>
      <c r="FS111" s="42"/>
      <c r="FT111" s="42"/>
      <c r="FU111" s="42"/>
      <c r="FV111" s="42"/>
      <c r="FW111" s="42"/>
      <c r="FX111" s="44">
        <v>109</v>
      </c>
      <c r="FY111" s="44" t="str">
        <f t="shared" si="79"/>
        <v>EGBCHFIK</v>
      </c>
      <c r="FZ111" s="44" t="s">
        <v>148</v>
      </c>
      <c r="GA111" s="44" t="s">
        <v>149</v>
      </c>
      <c r="GB111" s="44" t="s">
        <v>146</v>
      </c>
      <c r="GC111" s="44" t="s">
        <v>163</v>
      </c>
      <c r="GD111" s="44" t="s">
        <v>160</v>
      </c>
      <c r="GE111" s="44" t="s">
        <v>109</v>
      </c>
      <c r="GF111" s="44" t="s">
        <v>150</v>
      </c>
      <c r="GG111" s="44" t="s">
        <v>151</v>
      </c>
      <c r="GH111" s="100" t="str">
        <f t="shared" ref="GH111:GO111" si="1140">VLOOKUP(FZ111,$FK$3:$FL$15,2,FALSE)</f>
        <v>Elfenbenskusten</v>
      </c>
      <c r="GI111" s="100" t="str">
        <f t="shared" si="1140"/>
        <v>Iran</v>
      </c>
      <c r="GJ111" s="100" t="str">
        <f t="shared" si="1140"/>
        <v>Bosnien-Herzigovina</v>
      </c>
      <c r="GK111" s="100" t="str">
        <f t="shared" si="1140"/>
        <v>Marocko</v>
      </c>
      <c r="GL111" s="100" t="str">
        <f t="shared" si="1140"/>
        <v>Uruguay</v>
      </c>
      <c r="GM111" s="100" t="str">
        <f t="shared" si="1140"/>
        <v>Sverige</v>
      </c>
      <c r="GN111" s="100" t="str">
        <f t="shared" si="1140"/>
        <v>Senegal</v>
      </c>
      <c r="GO111" s="100" t="str">
        <f t="shared" si="1140"/>
        <v>Portugal</v>
      </c>
      <c r="GP111" s="42" t="str">
        <f t="shared" si="81"/>
        <v/>
      </c>
      <c r="GQ111" s="42"/>
      <c r="GR111" s="42"/>
      <c r="GS111" s="42"/>
      <c r="GT111" s="42"/>
      <c r="GU111" s="42"/>
      <c r="GV111" s="127"/>
      <c r="GW111" s="42"/>
      <c r="GX111" s="44"/>
      <c r="GY111" s="42"/>
      <c r="GZ111" s="43"/>
      <c r="HA111" s="44"/>
      <c r="HB111" s="42"/>
      <c r="HC111" s="42"/>
      <c r="HD111" s="42"/>
      <c r="HE111" s="42"/>
    </row>
    <row r="112" spans="1:213" ht="14.25" customHeight="1" x14ac:dyDescent="0.35">
      <c r="A112" s="42"/>
      <c r="B112" s="85">
        <v>73</v>
      </c>
      <c r="C112" s="86">
        <v>46201</v>
      </c>
      <c r="D112" s="177" t="str">
        <f>IF($M$8="Resultat OK",$M$5,"Tvåa grupp A")</f>
        <v>Czechia</v>
      </c>
      <c r="E112" s="88" t="s">
        <v>157</v>
      </c>
      <c r="F112" s="178" t="str">
        <f>IF($M$17="Resultat OK",$M$14,"Tvåa grupp B")</f>
        <v>Schweiz</v>
      </c>
      <c r="G112" s="90"/>
      <c r="H112" s="85" t="s">
        <v>157</v>
      </c>
      <c r="I112" s="90"/>
      <c r="J112" s="85" t="str">
        <f t="shared" ref="J112:J127" si="1141">IF(OR(ISBLANK(G112),ISBLANK(I112)),"",IF(G112&gt;I112,1,IF(G112&lt;I112,2,"X")))</f>
        <v/>
      </c>
      <c r="K112" s="44"/>
      <c r="L112" s="44"/>
      <c r="M112" s="146"/>
      <c r="N112" s="23"/>
      <c r="O112" s="214" t="s">
        <v>243</v>
      </c>
      <c r="P112" s="201"/>
      <c r="Q112" s="201"/>
      <c r="R112" s="201"/>
      <c r="S112" s="201"/>
      <c r="T112" s="202"/>
      <c r="U112" s="148"/>
      <c r="V112" s="148"/>
      <c r="W112" s="44"/>
      <c r="X112" s="44"/>
      <c r="Y112" s="44"/>
      <c r="Z112" s="47"/>
      <c r="AA112" s="48"/>
      <c r="AB112" s="85">
        <v>73</v>
      </c>
      <c r="AC112" s="86">
        <v>46201</v>
      </c>
      <c r="AD112" s="177" t="str">
        <f>IF($M$8="Resultat OK",$M$5,"Tvåa grupp A")</f>
        <v>Czechia</v>
      </c>
      <c r="AE112" s="88" t="s">
        <v>157</v>
      </c>
      <c r="AF112" s="178" t="str">
        <f>IF($M$17="Resultat OK",$M$14,"Tvåa grupp B")</f>
        <v>Schweiz</v>
      </c>
      <c r="AG112" s="90"/>
      <c r="AH112" s="85" t="s">
        <v>157</v>
      </c>
      <c r="AI112" s="90"/>
      <c r="AJ112" s="85" t="str">
        <f t="shared" ref="AJ112:AJ127" si="1142">IF(OR(ISBLANK(AG112),ISBLANK(AI112)),"",IF(AG112&gt;AI112,1,IF(AG112&lt;AI112,2,"X")))</f>
        <v/>
      </c>
      <c r="AK112" s="58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14"/>
      <c r="BQ112" s="14"/>
      <c r="BR112" s="14"/>
      <c r="BS112" s="49"/>
      <c r="BT112" s="49"/>
      <c r="BU112" s="49"/>
      <c r="BV112" s="49"/>
      <c r="BW112" s="49"/>
      <c r="BX112" s="49"/>
      <c r="BY112" s="49"/>
      <c r="BZ112" s="14"/>
      <c r="CA112" s="49"/>
      <c r="CB112" s="49"/>
      <c r="CC112" s="14"/>
      <c r="CD112" s="14"/>
      <c r="CE112" s="49"/>
      <c r="CF112" s="49"/>
      <c r="CG112" s="49"/>
      <c r="CH112" s="49"/>
      <c r="CI112" s="49"/>
      <c r="CJ112" s="49"/>
      <c r="CK112" s="49"/>
      <c r="CL112" s="49"/>
      <c r="CM112" s="49"/>
      <c r="CN112" s="49"/>
      <c r="CO112" s="49"/>
      <c r="CP112" s="49"/>
      <c r="CQ112" s="49"/>
      <c r="CR112" s="49"/>
      <c r="CS112" s="49"/>
      <c r="CT112" s="49"/>
      <c r="CU112" s="49"/>
      <c r="CV112" s="49"/>
      <c r="CW112" s="14"/>
      <c r="CX112" s="14"/>
      <c r="CY112" s="49"/>
      <c r="CZ112" s="49"/>
      <c r="DA112" s="49"/>
      <c r="DB112" s="49"/>
      <c r="DC112" s="49"/>
      <c r="DD112" s="49"/>
      <c r="DE112" s="49"/>
      <c r="DF112" s="49"/>
      <c r="DG112" s="49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49"/>
      <c r="DS112" s="49"/>
      <c r="DT112" s="49"/>
      <c r="DU112" s="49"/>
      <c r="DV112" s="49"/>
      <c r="DW112" s="49"/>
      <c r="DX112" s="49"/>
      <c r="DY112" s="49"/>
      <c r="DZ112" s="49"/>
      <c r="EA112" s="49"/>
      <c r="EB112" s="49"/>
      <c r="EC112" s="49"/>
      <c r="ED112" s="49"/>
      <c r="EE112" s="49"/>
      <c r="EF112" s="49"/>
      <c r="EG112" s="49"/>
      <c r="EH112" s="49"/>
      <c r="EI112" s="49"/>
      <c r="EJ112" s="49"/>
      <c r="EK112" s="14"/>
      <c r="EL112" s="49"/>
      <c r="EM112" s="49"/>
      <c r="EN112" s="49"/>
      <c r="EO112" s="49"/>
      <c r="EP112" s="49"/>
      <c r="EQ112" s="49"/>
      <c r="ER112" s="49"/>
      <c r="ES112" s="49"/>
      <c r="ET112" s="49"/>
      <c r="EU112" s="49"/>
      <c r="EV112" s="49"/>
      <c r="EW112" s="49"/>
      <c r="EX112" s="49"/>
      <c r="EY112" s="49"/>
      <c r="EZ112" s="49"/>
      <c r="FA112" s="49"/>
      <c r="FB112" s="49"/>
      <c r="FC112" s="49"/>
      <c r="FD112" s="49"/>
      <c r="FE112" s="14"/>
      <c r="FF112" s="49"/>
      <c r="FG112" s="49"/>
      <c r="FH112" s="14"/>
      <c r="FI112" s="42"/>
      <c r="FJ112" s="42"/>
      <c r="FK112" s="42"/>
      <c r="FL112" s="42"/>
      <c r="FM112" s="42"/>
      <c r="FN112" s="42"/>
      <c r="FO112" s="42"/>
      <c r="FP112" s="42"/>
      <c r="FQ112" s="42"/>
      <c r="FR112" s="42"/>
      <c r="FS112" s="42"/>
      <c r="FT112" s="42"/>
      <c r="FU112" s="42"/>
      <c r="FV112" s="42"/>
      <c r="FW112" s="42"/>
      <c r="FX112" s="44">
        <v>110</v>
      </c>
      <c r="FY112" s="44" t="str">
        <f t="shared" si="79"/>
        <v>HGBCJFEI</v>
      </c>
      <c r="FZ112" s="44" t="s">
        <v>160</v>
      </c>
      <c r="GA112" s="44" t="s">
        <v>149</v>
      </c>
      <c r="GB112" s="44" t="s">
        <v>146</v>
      </c>
      <c r="GC112" s="44" t="s">
        <v>163</v>
      </c>
      <c r="GD112" s="44" t="s">
        <v>159</v>
      </c>
      <c r="GE112" s="44" t="s">
        <v>109</v>
      </c>
      <c r="GF112" s="44" t="s">
        <v>148</v>
      </c>
      <c r="GG112" s="44" t="s">
        <v>150</v>
      </c>
      <c r="GH112" s="100" t="str">
        <f t="shared" ref="GH112:GO112" si="1143">VLOOKUP(FZ112,$FK$3:$FL$15,2,FALSE)</f>
        <v>Uruguay</v>
      </c>
      <c r="GI112" s="100" t="str">
        <f t="shared" si="1143"/>
        <v>Iran</v>
      </c>
      <c r="GJ112" s="100" t="str">
        <f t="shared" si="1143"/>
        <v>Bosnien-Herzigovina</v>
      </c>
      <c r="GK112" s="100" t="str">
        <f t="shared" si="1143"/>
        <v>Marocko</v>
      </c>
      <c r="GL112" s="100" t="str">
        <f t="shared" si="1143"/>
        <v>Argentina</v>
      </c>
      <c r="GM112" s="100" t="str">
        <f t="shared" si="1143"/>
        <v>Sverige</v>
      </c>
      <c r="GN112" s="100" t="str">
        <f t="shared" si="1143"/>
        <v>Elfenbenskusten</v>
      </c>
      <c r="GO112" s="100" t="str">
        <f t="shared" si="1143"/>
        <v>Senegal</v>
      </c>
      <c r="GP112" s="42" t="str">
        <f t="shared" si="81"/>
        <v/>
      </c>
      <c r="GQ112" s="42"/>
      <c r="GR112" s="42"/>
      <c r="GS112" s="42"/>
      <c r="GT112" s="42"/>
      <c r="GU112" s="42"/>
      <c r="GV112" s="127"/>
      <c r="GW112" s="42"/>
      <c r="GX112" s="44"/>
      <c r="GY112" s="42"/>
      <c r="GZ112" s="43"/>
      <c r="HA112" s="44"/>
      <c r="HB112" s="42"/>
      <c r="HC112" s="42"/>
      <c r="HD112" s="42"/>
      <c r="HE112" s="42"/>
    </row>
    <row r="113" spans="1:213" ht="14.25" customHeight="1" x14ac:dyDescent="0.35">
      <c r="A113" s="42"/>
      <c r="B113" s="85">
        <v>74</v>
      </c>
      <c r="C113" s="86">
        <v>46202</v>
      </c>
      <c r="D113" s="177" t="str">
        <f>IF($M$44="Resultat OK",$M$40,"Vinnare grupp E")</f>
        <v>Tyskland</v>
      </c>
      <c r="E113" s="88" t="s">
        <v>157</v>
      </c>
      <c r="F113" s="179" t="str">
        <f>IF($FL$19=TRUE,"Bästa trea ABCDF",HLOOKUP("E",$GH$3:$GO$498,$FY$3,FALSE))</f>
        <v>USA</v>
      </c>
      <c r="G113" s="90"/>
      <c r="H113" s="85" t="s">
        <v>157</v>
      </c>
      <c r="I113" s="90"/>
      <c r="J113" s="85" t="str">
        <f t="shared" si="1141"/>
        <v/>
      </c>
      <c r="K113" s="44"/>
      <c r="L113" s="44"/>
      <c r="M113" s="146"/>
      <c r="N113" s="23"/>
      <c r="O113" s="203"/>
      <c r="P113" s="195"/>
      <c r="Q113" s="195"/>
      <c r="R113" s="195"/>
      <c r="S113" s="195"/>
      <c r="T113" s="204"/>
      <c r="U113" s="148"/>
      <c r="V113" s="148"/>
      <c r="W113" s="44"/>
      <c r="X113" s="44"/>
      <c r="Y113" s="44"/>
      <c r="Z113" s="47"/>
      <c r="AA113" s="48"/>
      <c r="AB113" s="85">
        <v>74</v>
      </c>
      <c r="AC113" s="86">
        <v>46202</v>
      </c>
      <c r="AD113" s="177" t="str">
        <f>IF($M$44="Resultat OK",$M$40,"Vinnare grupp E")</f>
        <v>Tyskland</v>
      </c>
      <c r="AE113" s="88" t="s">
        <v>157</v>
      </c>
      <c r="AF113" s="179" t="str">
        <f>IF($FL$19=TRUE,"Bästa trea ABCDF",HLOOKUP("E",$GH$3:$GO$498,$FY$3,FALSE))</f>
        <v>USA</v>
      </c>
      <c r="AG113" s="90"/>
      <c r="AH113" s="85" t="s">
        <v>157</v>
      </c>
      <c r="AI113" s="90"/>
      <c r="AJ113" s="85" t="str">
        <f t="shared" si="1142"/>
        <v/>
      </c>
      <c r="AK113" s="58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14"/>
      <c r="BQ113" s="14"/>
      <c r="BR113" s="14"/>
      <c r="BS113" s="49"/>
      <c r="BT113" s="49"/>
      <c r="BU113" s="49"/>
      <c r="BV113" s="49"/>
      <c r="BW113" s="49"/>
      <c r="BX113" s="49"/>
      <c r="BY113" s="49"/>
      <c r="BZ113" s="14"/>
      <c r="CA113" s="49"/>
      <c r="CB113" s="49"/>
      <c r="CC113" s="14"/>
      <c r="CD113" s="14"/>
      <c r="CE113" s="49"/>
      <c r="CF113" s="49"/>
      <c r="CG113" s="49"/>
      <c r="CH113" s="49"/>
      <c r="CI113" s="49"/>
      <c r="CJ113" s="49"/>
      <c r="CK113" s="49"/>
      <c r="CL113" s="49"/>
      <c r="CM113" s="49"/>
      <c r="CN113" s="49"/>
      <c r="CO113" s="49"/>
      <c r="CP113" s="49"/>
      <c r="CQ113" s="49"/>
      <c r="CR113" s="49"/>
      <c r="CS113" s="49"/>
      <c r="CT113" s="49"/>
      <c r="CU113" s="49"/>
      <c r="CV113" s="49"/>
      <c r="CW113" s="14"/>
      <c r="CX113" s="14"/>
      <c r="CY113" s="49"/>
      <c r="CZ113" s="49"/>
      <c r="DA113" s="49"/>
      <c r="DB113" s="49"/>
      <c r="DC113" s="49"/>
      <c r="DD113" s="49"/>
      <c r="DE113" s="49"/>
      <c r="DF113" s="49"/>
      <c r="DG113" s="49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49"/>
      <c r="DS113" s="49"/>
      <c r="DT113" s="49"/>
      <c r="DU113" s="49"/>
      <c r="DV113" s="49"/>
      <c r="DW113" s="49"/>
      <c r="DX113" s="49"/>
      <c r="DY113" s="49"/>
      <c r="DZ113" s="49"/>
      <c r="EA113" s="49"/>
      <c r="EB113" s="49"/>
      <c r="EC113" s="49"/>
      <c r="ED113" s="49"/>
      <c r="EE113" s="49"/>
      <c r="EF113" s="49"/>
      <c r="EG113" s="49"/>
      <c r="EH113" s="49"/>
      <c r="EI113" s="49"/>
      <c r="EJ113" s="49"/>
      <c r="EK113" s="14"/>
      <c r="EL113" s="49"/>
      <c r="EM113" s="49"/>
      <c r="EN113" s="49"/>
      <c r="EO113" s="49"/>
      <c r="EP113" s="49"/>
      <c r="EQ113" s="49"/>
      <c r="ER113" s="49"/>
      <c r="ES113" s="49"/>
      <c r="ET113" s="49"/>
      <c r="EU113" s="49"/>
      <c r="EV113" s="49"/>
      <c r="EW113" s="49"/>
      <c r="EX113" s="49"/>
      <c r="EY113" s="49"/>
      <c r="EZ113" s="49"/>
      <c r="FA113" s="49"/>
      <c r="FB113" s="49"/>
      <c r="FC113" s="49"/>
      <c r="FD113" s="49"/>
      <c r="FE113" s="14"/>
      <c r="FF113" s="49"/>
      <c r="FG113" s="49"/>
      <c r="FH113" s="14"/>
      <c r="FI113" s="42"/>
      <c r="FJ113" s="42"/>
      <c r="FK113" s="42"/>
      <c r="FL113" s="42"/>
      <c r="FM113" s="42"/>
      <c r="FN113" s="42"/>
      <c r="FO113" s="42"/>
      <c r="FP113" s="42"/>
      <c r="FQ113" s="42"/>
      <c r="FR113" s="42"/>
      <c r="FS113" s="42"/>
      <c r="FT113" s="42"/>
      <c r="FU113" s="42"/>
      <c r="FV113" s="42"/>
      <c r="FW113" s="42"/>
      <c r="FX113" s="44">
        <v>111</v>
      </c>
      <c r="FY113" s="44" t="str">
        <f t="shared" si="79"/>
        <v>HJBCIDLK</v>
      </c>
      <c r="FZ113" s="44" t="s">
        <v>160</v>
      </c>
      <c r="GA113" s="44" t="s">
        <v>159</v>
      </c>
      <c r="GB113" s="44" t="s">
        <v>146</v>
      </c>
      <c r="GC113" s="44" t="s">
        <v>163</v>
      </c>
      <c r="GD113" s="44" t="s">
        <v>150</v>
      </c>
      <c r="GE113" s="44" t="s">
        <v>147</v>
      </c>
      <c r="GF113" s="44" t="s">
        <v>152</v>
      </c>
      <c r="GG113" s="44" t="s">
        <v>151</v>
      </c>
      <c r="GH113" s="100" t="str">
        <f t="shared" ref="GH113:GO113" si="1144">VLOOKUP(FZ113,$FK$3:$FL$15,2,FALSE)</f>
        <v>Uruguay</v>
      </c>
      <c r="GI113" s="100" t="str">
        <f t="shared" si="1144"/>
        <v>Argentina</v>
      </c>
      <c r="GJ113" s="100" t="str">
        <f t="shared" si="1144"/>
        <v>Bosnien-Herzigovina</v>
      </c>
      <c r="GK113" s="100" t="str">
        <f t="shared" si="1144"/>
        <v>Marocko</v>
      </c>
      <c r="GL113" s="100" t="str">
        <f t="shared" si="1144"/>
        <v>Senegal</v>
      </c>
      <c r="GM113" s="100" t="str">
        <f t="shared" si="1144"/>
        <v>USA</v>
      </c>
      <c r="GN113" s="100" t="str">
        <f t="shared" si="1144"/>
        <v>England</v>
      </c>
      <c r="GO113" s="100" t="str">
        <f t="shared" si="1144"/>
        <v>Portugal</v>
      </c>
      <c r="GP113" s="42" t="str">
        <f t="shared" si="81"/>
        <v/>
      </c>
      <c r="GQ113" s="42"/>
      <c r="GR113" s="42"/>
      <c r="GS113" s="42"/>
      <c r="GT113" s="42"/>
      <c r="GU113" s="42"/>
      <c r="GV113" s="127"/>
      <c r="GW113" s="42"/>
      <c r="GX113" s="44"/>
      <c r="GY113" s="42"/>
      <c r="GZ113" s="43"/>
      <c r="HA113" s="44"/>
      <c r="HB113" s="42"/>
      <c r="HC113" s="42"/>
      <c r="HD113" s="42"/>
      <c r="HE113" s="42"/>
    </row>
    <row r="114" spans="1:213" ht="14.25" customHeight="1" x14ac:dyDescent="0.35">
      <c r="A114" s="42"/>
      <c r="B114" s="85">
        <v>75</v>
      </c>
      <c r="C114" s="86">
        <v>46203</v>
      </c>
      <c r="D114" s="177" t="str">
        <f>IF($M53="Resultat OK",$M$49,"Vinnare grupp F")</f>
        <v>Japan</v>
      </c>
      <c r="E114" s="88" t="s">
        <v>157</v>
      </c>
      <c r="F114" s="178" t="str">
        <f>IF($M$26="Resultat OK",$M$23,"Tvåa grupp C")</f>
        <v>Skottland</v>
      </c>
      <c r="G114" s="90"/>
      <c r="H114" s="85" t="s">
        <v>157</v>
      </c>
      <c r="I114" s="90"/>
      <c r="J114" s="85" t="str">
        <f t="shared" si="1141"/>
        <v/>
      </c>
      <c r="K114" s="44"/>
      <c r="L114" s="44"/>
      <c r="M114" s="146"/>
      <c r="N114" s="23"/>
      <c r="O114" s="203"/>
      <c r="P114" s="195"/>
      <c r="Q114" s="195"/>
      <c r="R114" s="195"/>
      <c r="S114" s="195"/>
      <c r="T114" s="204"/>
      <c r="U114" s="148"/>
      <c r="V114" s="148"/>
      <c r="W114" s="44"/>
      <c r="X114" s="44"/>
      <c r="Y114" s="44"/>
      <c r="Z114" s="47"/>
      <c r="AA114" s="48"/>
      <c r="AB114" s="85">
        <v>75</v>
      </c>
      <c r="AC114" s="86">
        <v>46203</v>
      </c>
      <c r="AD114" s="177" t="str">
        <f>IF($M53="Resultat OK",$M$49,"Vinnare grupp F")</f>
        <v>Japan</v>
      </c>
      <c r="AE114" s="88" t="s">
        <v>157</v>
      </c>
      <c r="AF114" s="178" t="str">
        <f>IF($M$26="Resultat OK",$M$23,"Tvåa grupp C")</f>
        <v>Skottland</v>
      </c>
      <c r="AG114" s="90"/>
      <c r="AH114" s="85" t="s">
        <v>157</v>
      </c>
      <c r="AI114" s="90"/>
      <c r="AJ114" s="85" t="str">
        <f t="shared" si="1142"/>
        <v/>
      </c>
      <c r="AK114" s="58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14"/>
      <c r="BQ114" s="14"/>
      <c r="BR114" s="14"/>
      <c r="BS114" s="49"/>
      <c r="BT114" s="49"/>
      <c r="BU114" s="49"/>
      <c r="BV114" s="49"/>
      <c r="BW114" s="49"/>
      <c r="BX114" s="49"/>
      <c r="BY114" s="49"/>
      <c r="BZ114" s="14"/>
      <c r="CA114" s="49"/>
      <c r="CB114" s="49"/>
      <c r="CC114" s="14"/>
      <c r="CD114" s="14"/>
      <c r="CE114" s="49"/>
      <c r="CF114" s="49"/>
      <c r="CG114" s="49"/>
      <c r="CH114" s="49"/>
      <c r="CI114" s="49"/>
      <c r="CJ114" s="49"/>
      <c r="CK114" s="49"/>
      <c r="CL114" s="49"/>
      <c r="CM114" s="49"/>
      <c r="CN114" s="49"/>
      <c r="CO114" s="49"/>
      <c r="CP114" s="49"/>
      <c r="CQ114" s="49"/>
      <c r="CR114" s="49"/>
      <c r="CS114" s="49"/>
      <c r="CT114" s="49"/>
      <c r="CU114" s="49"/>
      <c r="CV114" s="49"/>
      <c r="CW114" s="14"/>
      <c r="CX114" s="14"/>
      <c r="CY114" s="49"/>
      <c r="CZ114" s="49"/>
      <c r="DA114" s="49"/>
      <c r="DB114" s="49"/>
      <c r="DC114" s="49"/>
      <c r="DD114" s="49"/>
      <c r="DE114" s="49"/>
      <c r="DF114" s="49"/>
      <c r="DG114" s="49"/>
      <c r="DH114" s="14"/>
      <c r="DI114" s="14"/>
      <c r="DJ114" s="14"/>
      <c r="DK114" s="14"/>
      <c r="DL114" s="14"/>
      <c r="DM114" s="14"/>
      <c r="DN114" s="14"/>
      <c r="DO114" s="14"/>
      <c r="DP114" s="14"/>
      <c r="DQ114" s="14"/>
      <c r="DR114" s="49"/>
      <c r="DS114" s="49"/>
      <c r="DT114" s="49"/>
      <c r="DU114" s="49"/>
      <c r="DV114" s="49"/>
      <c r="DW114" s="49"/>
      <c r="DX114" s="49"/>
      <c r="DY114" s="49"/>
      <c r="DZ114" s="49"/>
      <c r="EA114" s="49"/>
      <c r="EB114" s="49"/>
      <c r="EC114" s="49"/>
      <c r="ED114" s="49"/>
      <c r="EE114" s="49"/>
      <c r="EF114" s="49"/>
      <c r="EG114" s="49"/>
      <c r="EH114" s="49"/>
      <c r="EI114" s="49"/>
      <c r="EJ114" s="49"/>
      <c r="EK114" s="14"/>
      <c r="EL114" s="49"/>
      <c r="EM114" s="49"/>
      <c r="EN114" s="49"/>
      <c r="EO114" s="49"/>
      <c r="EP114" s="49"/>
      <c r="EQ114" s="49"/>
      <c r="ER114" s="49"/>
      <c r="ES114" s="49"/>
      <c r="ET114" s="49"/>
      <c r="EU114" s="49"/>
      <c r="EV114" s="49"/>
      <c r="EW114" s="49"/>
      <c r="EX114" s="49"/>
      <c r="EY114" s="49"/>
      <c r="EZ114" s="49"/>
      <c r="FA114" s="49"/>
      <c r="FB114" s="49"/>
      <c r="FC114" s="49"/>
      <c r="FD114" s="49"/>
      <c r="FE114" s="14"/>
      <c r="FF114" s="49"/>
      <c r="FG114" s="49"/>
      <c r="FH114" s="14"/>
      <c r="FI114" s="42"/>
      <c r="FJ114" s="42"/>
      <c r="FK114" s="42"/>
      <c r="FL114" s="42"/>
      <c r="FM114" s="42"/>
      <c r="FN114" s="42"/>
      <c r="FO114" s="42"/>
      <c r="FP114" s="42"/>
      <c r="FQ114" s="42"/>
      <c r="FR114" s="42"/>
      <c r="FS114" s="42"/>
      <c r="FT114" s="42"/>
      <c r="FU114" s="42"/>
      <c r="FV114" s="42"/>
      <c r="FW114" s="42"/>
      <c r="FX114" s="44">
        <v>112</v>
      </c>
      <c r="FY114" s="44" t="str">
        <f t="shared" si="79"/>
        <v>IGBCJDLK</v>
      </c>
      <c r="FZ114" s="44" t="s">
        <v>150</v>
      </c>
      <c r="GA114" s="44" t="s">
        <v>149</v>
      </c>
      <c r="GB114" s="44" t="s">
        <v>146</v>
      </c>
      <c r="GC114" s="44" t="s">
        <v>163</v>
      </c>
      <c r="GD114" s="44" t="s">
        <v>159</v>
      </c>
      <c r="GE114" s="44" t="s">
        <v>147</v>
      </c>
      <c r="GF114" s="44" t="s">
        <v>152</v>
      </c>
      <c r="GG114" s="44" t="s">
        <v>151</v>
      </c>
      <c r="GH114" s="100" t="str">
        <f t="shared" ref="GH114:GO114" si="1145">VLOOKUP(FZ114,$FK$3:$FL$15,2,FALSE)</f>
        <v>Senegal</v>
      </c>
      <c r="GI114" s="100" t="str">
        <f t="shared" si="1145"/>
        <v>Iran</v>
      </c>
      <c r="GJ114" s="100" t="str">
        <f t="shared" si="1145"/>
        <v>Bosnien-Herzigovina</v>
      </c>
      <c r="GK114" s="100" t="str">
        <f t="shared" si="1145"/>
        <v>Marocko</v>
      </c>
      <c r="GL114" s="100" t="str">
        <f t="shared" si="1145"/>
        <v>Argentina</v>
      </c>
      <c r="GM114" s="100" t="str">
        <f t="shared" si="1145"/>
        <v>USA</v>
      </c>
      <c r="GN114" s="100" t="str">
        <f t="shared" si="1145"/>
        <v>England</v>
      </c>
      <c r="GO114" s="100" t="str">
        <f t="shared" si="1145"/>
        <v>Portugal</v>
      </c>
      <c r="GP114" s="42" t="str">
        <f t="shared" si="81"/>
        <v/>
      </c>
      <c r="GQ114" s="42"/>
      <c r="GR114" s="42"/>
      <c r="GS114" s="42"/>
      <c r="GT114" s="42"/>
      <c r="GU114" s="42"/>
      <c r="GV114" s="127"/>
      <c r="GW114" s="42"/>
      <c r="GX114" s="44"/>
      <c r="GY114" s="42"/>
      <c r="GZ114" s="43"/>
      <c r="HA114" s="44"/>
      <c r="HB114" s="42"/>
      <c r="HC114" s="42"/>
      <c r="HD114" s="42"/>
      <c r="HE114" s="42"/>
    </row>
    <row r="115" spans="1:213" ht="14.25" customHeight="1" x14ac:dyDescent="0.35">
      <c r="A115" s="42"/>
      <c r="B115" s="85">
        <v>76</v>
      </c>
      <c r="C115" s="86">
        <v>46202</v>
      </c>
      <c r="D115" s="145" t="str">
        <f>IF($M$22="Resultat OK",$M$26,"Vinnare grupp C")</f>
        <v>Vinnare grupp C</v>
      </c>
      <c r="E115" s="88" t="s">
        <v>157</v>
      </c>
      <c r="F115" s="178" t="str">
        <f>IF($M$53="Resultat OK",$M$50,"Tvåa grupp F")</f>
        <v>Nederländerna</v>
      </c>
      <c r="G115" s="90"/>
      <c r="H115" s="85" t="s">
        <v>157</v>
      </c>
      <c r="I115" s="90"/>
      <c r="J115" s="85" t="str">
        <f t="shared" si="1141"/>
        <v/>
      </c>
      <c r="K115" s="44"/>
      <c r="L115" s="44"/>
      <c r="M115" s="146"/>
      <c r="N115" s="23"/>
      <c r="O115" s="203"/>
      <c r="P115" s="195"/>
      <c r="Q115" s="195"/>
      <c r="R115" s="195"/>
      <c r="S115" s="195"/>
      <c r="T115" s="204"/>
      <c r="U115" s="148"/>
      <c r="V115" s="148"/>
      <c r="W115" s="44"/>
      <c r="X115" s="44"/>
      <c r="Y115" s="44"/>
      <c r="Z115" s="47"/>
      <c r="AA115" s="48"/>
      <c r="AB115" s="85">
        <v>76</v>
      </c>
      <c r="AC115" s="86">
        <v>46202</v>
      </c>
      <c r="AD115" s="145" t="str">
        <f>IF($M$22="Resultat OK",$M$26,"Vinnare grupp C")</f>
        <v>Vinnare grupp C</v>
      </c>
      <c r="AE115" s="88" t="s">
        <v>157</v>
      </c>
      <c r="AF115" s="178" t="str">
        <f>IF($M$53="Resultat OK",$M$50,"Tvåa grupp F")</f>
        <v>Nederländerna</v>
      </c>
      <c r="AG115" s="90"/>
      <c r="AH115" s="85" t="s">
        <v>157</v>
      </c>
      <c r="AI115" s="90"/>
      <c r="AJ115" s="85" t="str">
        <f t="shared" si="1142"/>
        <v/>
      </c>
      <c r="AK115" s="58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14"/>
      <c r="BQ115" s="14"/>
      <c r="BR115" s="14"/>
      <c r="BS115" s="49"/>
      <c r="BT115" s="49"/>
      <c r="BU115" s="49"/>
      <c r="BV115" s="49"/>
      <c r="BW115" s="49"/>
      <c r="BX115" s="49"/>
      <c r="BY115" s="49"/>
      <c r="BZ115" s="14"/>
      <c r="CA115" s="49"/>
      <c r="CB115" s="49"/>
      <c r="CC115" s="14"/>
      <c r="CD115" s="14"/>
      <c r="CE115" s="49"/>
      <c r="CF115" s="49"/>
      <c r="CG115" s="49"/>
      <c r="CH115" s="49"/>
      <c r="CI115" s="49"/>
      <c r="CJ115" s="49"/>
      <c r="CK115" s="49"/>
      <c r="CL115" s="49"/>
      <c r="CM115" s="49"/>
      <c r="CN115" s="49"/>
      <c r="CO115" s="49"/>
      <c r="CP115" s="49"/>
      <c r="CQ115" s="49"/>
      <c r="CR115" s="49"/>
      <c r="CS115" s="49"/>
      <c r="CT115" s="49"/>
      <c r="CU115" s="49"/>
      <c r="CV115" s="49"/>
      <c r="CW115" s="14"/>
      <c r="CX115" s="14"/>
      <c r="CY115" s="49"/>
      <c r="CZ115" s="49"/>
      <c r="DA115" s="49"/>
      <c r="DB115" s="49"/>
      <c r="DC115" s="49"/>
      <c r="DD115" s="49"/>
      <c r="DE115" s="49"/>
      <c r="DF115" s="49"/>
      <c r="DG115" s="49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49"/>
      <c r="DS115" s="49"/>
      <c r="DT115" s="49"/>
      <c r="DU115" s="49"/>
      <c r="DV115" s="49"/>
      <c r="DW115" s="49"/>
      <c r="DX115" s="49"/>
      <c r="DY115" s="49"/>
      <c r="DZ115" s="49"/>
      <c r="EA115" s="49"/>
      <c r="EB115" s="49"/>
      <c r="EC115" s="49"/>
      <c r="ED115" s="49"/>
      <c r="EE115" s="49"/>
      <c r="EF115" s="49"/>
      <c r="EG115" s="49"/>
      <c r="EH115" s="49"/>
      <c r="EI115" s="49"/>
      <c r="EJ115" s="49"/>
      <c r="EK115" s="14"/>
      <c r="EL115" s="49"/>
      <c r="EM115" s="49"/>
      <c r="EN115" s="49"/>
      <c r="EO115" s="49"/>
      <c r="EP115" s="49"/>
      <c r="EQ115" s="49"/>
      <c r="ER115" s="49"/>
      <c r="ES115" s="49"/>
      <c r="ET115" s="49"/>
      <c r="EU115" s="49"/>
      <c r="EV115" s="49"/>
      <c r="EW115" s="49"/>
      <c r="EX115" s="49"/>
      <c r="EY115" s="49"/>
      <c r="EZ115" s="49"/>
      <c r="FA115" s="49"/>
      <c r="FB115" s="49"/>
      <c r="FC115" s="49"/>
      <c r="FD115" s="49"/>
      <c r="FE115" s="14"/>
      <c r="FF115" s="49"/>
      <c r="FG115" s="49"/>
      <c r="FH115" s="14"/>
      <c r="FI115" s="42"/>
      <c r="FJ115" s="42"/>
      <c r="FK115" s="42"/>
      <c r="FL115" s="42"/>
      <c r="FM115" s="42"/>
      <c r="FN115" s="42"/>
      <c r="FO115" s="42"/>
      <c r="FP115" s="42"/>
      <c r="FQ115" s="42"/>
      <c r="FR115" s="42"/>
      <c r="FS115" s="42"/>
      <c r="FT115" s="42"/>
      <c r="FU115" s="42"/>
      <c r="FV115" s="42"/>
      <c r="FW115" s="42"/>
      <c r="FX115" s="44">
        <v>113</v>
      </c>
      <c r="FY115" s="44" t="str">
        <f t="shared" si="79"/>
        <v>HGBCJDLK</v>
      </c>
      <c r="FZ115" s="44" t="s">
        <v>160</v>
      </c>
      <c r="GA115" s="44" t="s">
        <v>149</v>
      </c>
      <c r="GB115" s="44" t="s">
        <v>146</v>
      </c>
      <c r="GC115" s="44" t="s">
        <v>163</v>
      </c>
      <c r="GD115" s="44" t="s">
        <v>159</v>
      </c>
      <c r="GE115" s="44" t="s">
        <v>147</v>
      </c>
      <c r="GF115" s="44" t="s">
        <v>152</v>
      </c>
      <c r="GG115" s="44" t="s">
        <v>151</v>
      </c>
      <c r="GH115" s="100" t="str">
        <f t="shared" ref="GH115:GO115" si="1146">VLOOKUP(FZ115,$FK$3:$FL$15,2,FALSE)</f>
        <v>Uruguay</v>
      </c>
      <c r="GI115" s="100" t="str">
        <f t="shared" si="1146"/>
        <v>Iran</v>
      </c>
      <c r="GJ115" s="100" t="str">
        <f t="shared" si="1146"/>
        <v>Bosnien-Herzigovina</v>
      </c>
      <c r="GK115" s="100" t="str">
        <f t="shared" si="1146"/>
        <v>Marocko</v>
      </c>
      <c r="GL115" s="100" t="str">
        <f t="shared" si="1146"/>
        <v>Argentina</v>
      </c>
      <c r="GM115" s="100" t="str">
        <f t="shared" si="1146"/>
        <v>USA</v>
      </c>
      <c r="GN115" s="100" t="str">
        <f t="shared" si="1146"/>
        <v>England</v>
      </c>
      <c r="GO115" s="100" t="str">
        <f t="shared" si="1146"/>
        <v>Portugal</v>
      </c>
      <c r="GP115" s="42" t="str">
        <f t="shared" si="81"/>
        <v/>
      </c>
      <c r="GQ115" s="42"/>
      <c r="GR115" s="42"/>
      <c r="GS115" s="42"/>
      <c r="GT115" s="42"/>
      <c r="GU115" s="42"/>
      <c r="GV115" s="127"/>
      <c r="GW115" s="42"/>
      <c r="GX115" s="44"/>
      <c r="GY115" s="42"/>
      <c r="GZ115" s="43"/>
      <c r="HA115" s="44"/>
      <c r="HB115" s="42"/>
      <c r="HC115" s="42"/>
      <c r="HD115" s="42"/>
      <c r="HE115" s="42"/>
    </row>
    <row r="116" spans="1:213" ht="14.25" customHeight="1" x14ac:dyDescent="0.35">
      <c r="A116" s="42"/>
      <c r="B116" s="85">
        <v>77</v>
      </c>
      <c r="C116" s="86">
        <v>46203</v>
      </c>
      <c r="D116" s="177" t="str">
        <f>IF($M$80="Resultat OK",$M$76,"Vinnare grupp I")</f>
        <v>Norge</v>
      </c>
      <c r="E116" s="88" t="s">
        <v>157</v>
      </c>
      <c r="F116" s="179" t="str">
        <f>IF($FL$19=TRUE,"Bästa trea CDFGH",HLOOKUP("I",$GH$3:$GO$498,$FY$3,FALSE))</f>
        <v>Sverige</v>
      </c>
      <c r="G116" s="90"/>
      <c r="H116" s="85" t="s">
        <v>157</v>
      </c>
      <c r="I116" s="90"/>
      <c r="J116" s="85" t="str">
        <f t="shared" si="1141"/>
        <v/>
      </c>
      <c r="K116" s="44"/>
      <c r="L116" s="44"/>
      <c r="M116" s="146"/>
      <c r="N116" s="23"/>
      <c r="O116" s="203"/>
      <c r="P116" s="195"/>
      <c r="Q116" s="195"/>
      <c r="R116" s="195"/>
      <c r="S116" s="195"/>
      <c r="T116" s="204"/>
      <c r="U116" s="148"/>
      <c r="V116" s="148"/>
      <c r="W116" s="44"/>
      <c r="X116" s="44"/>
      <c r="Y116" s="44"/>
      <c r="Z116" s="47"/>
      <c r="AA116" s="48"/>
      <c r="AB116" s="85">
        <v>77</v>
      </c>
      <c r="AC116" s="86">
        <v>46203</v>
      </c>
      <c r="AD116" s="177" t="str">
        <f>IF($M$80="Resultat OK",$M$76,"Vinnare grupp I")</f>
        <v>Norge</v>
      </c>
      <c r="AE116" s="88" t="s">
        <v>157</v>
      </c>
      <c r="AF116" s="179" t="str">
        <f>IF($FL$19=TRUE,"Bästa trea CDFGH",HLOOKUP("I",$GH$3:$GO$498,$FY$3,FALSE))</f>
        <v>Sverige</v>
      </c>
      <c r="AG116" s="90"/>
      <c r="AH116" s="85" t="s">
        <v>157</v>
      </c>
      <c r="AI116" s="90"/>
      <c r="AJ116" s="85" t="str">
        <f t="shared" si="1142"/>
        <v/>
      </c>
      <c r="AK116" s="58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14"/>
      <c r="BQ116" s="14"/>
      <c r="BR116" s="14"/>
      <c r="BS116" s="49"/>
      <c r="BT116" s="49"/>
      <c r="BU116" s="49"/>
      <c r="BV116" s="49"/>
      <c r="BW116" s="49"/>
      <c r="BX116" s="49"/>
      <c r="BY116" s="49"/>
      <c r="BZ116" s="14"/>
      <c r="CA116" s="49"/>
      <c r="CB116" s="49"/>
      <c r="CC116" s="14"/>
      <c r="CD116" s="14"/>
      <c r="CE116" s="49"/>
      <c r="CF116" s="49"/>
      <c r="CG116" s="49"/>
      <c r="CH116" s="49"/>
      <c r="CI116" s="49"/>
      <c r="CJ116" s="49"/>
      <c r="CK116" s="49"/>
      <c r="CL116" s="49"/>
      <c r="CM116" s="49"/>
      <c r="CN116" s="49"/>
      <c r="CO116" s="49"/>
      <c r="CP116" s="49"/>
      <c r="CQ116" s="49"/>
      <c r="CR116" s="49"/>
      <c r="CS116" s="49"/>
      <c r="CT116" s="49"/>
      <c r="CU116" s="49"/>
      <c r="CV116" s="49"/>
      <c r="CW116" s="14"/>
      <c r="CX116" s="14"/>
      <c r="CY116" s="49"/>
      <c r="CZ116" s="49"/>
      <c r="DA116" s="49"/>
      <c r="DB116" s="49"/>
      <c r="DC116" s="49"/>
      <c r="DD116" s="49"/>
      <c r="DE116" s="49"/>
      <c r="DF116" s="49"/>
      <c r="DG116" s="49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49"/>
      <c r="DS116" s="49"/>
      <c r="DT116" s="49"/>
      <c r="DU116" s="49"/>
      <c r="DV116" s="49"/>
      <c r="DW116" s="49"/>
      <c r="DX116" s="49"/>
      <c r="DY116" s="49"/>
      <c r="DZ116" s="49"/>
      <c r="EA116" s="49"/>
      <c r="EB116" s="49"/>
      <c r="EC116" s="49"/>
      <c r="ED116" s="49"/>
      <c r="EE116" s="49"/>
      <c r="EF116" s="49"/>
      <c r="EG116" s="49"/>
      <c r="EH116" s="49"/>
      <c r="EI116" s="49"/>
      <c r="EJ116" s="49"/>
      <c r="EK116" s="14"/>
      <c r="EL116" s="49"/>
      <c r="EM116" s="49"/>
      <c r="EN116" s="49"/>
      <c r="EO116" s="49"/>
      <c r="EP116" s="49"/>
      <c r="EQ116" s="49"/>
      <c r="ER116" s="49"/>
      <c r="ES116" s="49"/>
      <c r="ET116" s="49"/>
      <c r="EU116" s="49"/>
      <c r="EV116" s="49"/>
      <c r="EW116" s="49"/>
      <c r="EX116" s="49"/>
      <c r="EY116" s="49"/>
      <c r="EZ116" s="49"/>
      <c r="FA116" s="49"/>
      <c r="FB116" s="49"/>
      <c r="FC116" s="49"/>
      <c r="FD116" s="49"/>
      <c r="FE116" s="14"/>
      <c r="FF116" s="49"/>
      <c r="FG116" s="49"/>
      <c r="FH116" s="14"/>
      <c r="FI116" s="42"/>
      <c r="FJ116" s="42"/>
      <c r="FK116" s="42"/>
      <c r="FL116" s="42"/>
      <c r="FM116" s="42"/>
      <c r="FN116" s="42"/>
      <c r="FO116" s="42"/>
      <c r="FP116" s="42"/>
      <c r="FQ116" s="42"/>
      <c r="FR116" s="42"/>
      <c r="FS116" s="42"/>
      <c r="FT116" s="42"/>
      <c r="FU116" s="42"/>
      <c r="FV116" s="42"/>
      <c r="FW116" s="42"/>
      <c r="FX116" s="44">
        <v>114</v>
      </c>
      <c r="FY116" s="44" t="str">
        <f t="shared" si="79"/>
        <v>HGBCIDLK</v>
      </c>
      <c r="FZ116" s="44" t="s">
        <v>160</v>
      </c>
      <c r="GA116" s="44" t="s">
        <v>149</v>
      </c>
      <c r="GB116" s="44" t="s">
        <v>146</v>
      </c>
      <c r="GC116" s="44" t="s">
        <v>163</v>
      </c>
      <c r="GD116" s="44" t="s">
        <v>150</v>
      </c>
      <c r="GE116" s="44" t="s">
        <v>147</v>
      </c>
      <c r="GF116" s="44" t="s">
        <v>152</v>
      </c>
      <c r="GG116" s="44" t="s">
        <v>151</v>
      </c>
      <c r="GH116" s="100" t="str">
        <f t="shared" ref="GH116:GO116" si="1147">VLOOKUP(FZ116,$FK$3:$FL$15,2,FALSE)</f>
        <v>Uruguay</v>
      </c>
      <c r="GI116" s="100" t="str">
        <f t="shared" si="1147"/>
        <v>Iran</v>
      </c>
      <c r="GJ116" s="100" t="str">
        <f t="shared" si="1147"/>
        <v>Bosnien-Herzigovina</v>
      </c>
      <c r="GK116" s="100" t="str">
        <f t="shared" si="1147"/>
        <v>Marocko</v>
      </c>
      <c r="GL116" s="100" t="str">
        <f t="shared" si="1147"/>
        <v>Senegal</v>
      </c>
      <c r="GM116" s="100" t="str">
        <f t="shared" si="1147"/>
        <v>USA</v>
      </c>
      <c r="GN116" s="100" t="str">
        <f t="shared" si="1147"/>
        <v>England</v>
      </c>
      <c r="GO116" s="100" t="str">
        <f t="shared" si="1147"/>
        <v>Portugal</v>
      </c>
      <c r="GP116" s="42" t="str">
        <f t="shared" si="81"/>
        <v/>
      </c>
      <c r="GQ116" s="42"/>
      <c r="GR116" s="42"/>
      <c r="GS116" s="42"/>
      <c r="GT116" s="42"/>
      <c r="GU116" s="42"/>
      <c r="GV116" s="127"/>
      <c r="GW116" s="42"/>
      <c r="GX116" s="44"/>
      <c r="GY116" s="42"/>
      <c r="GZ116" s="43"/>
      <c r="HA116" s="44"/>
      <c r="HB116" s="42"/>
      <c r="HC116" s="42"/>
      <c r="HD116" s="42"/>
      <c r="HE116" s="42"/>
    </row>
    <row r="117" spans="1:213" ht="14.25" customHeight="1" x14ac:dyDescent="0.35">
      <c r="A117" s="42"/>
      <c r="B117" s="85">
        <v>78</v>
      </c>
      <c r="C117" s="86">
        <v>46203</v>
      </c>
      <c r="D117" s="177" t="str">
        <f>IF($M$44="Resultat OK",$M$41,"Tvåa grupp E")</f>
        <v>Ecuador</v>
      </c>
      <c r="E117" s="88" t="s">
        <v>157</v>
      </c>
      <c r="F117" s="178" t="str">
        <f>IF($M$80="Resultat OK",$M$77,"Tvåa grupp I")</f>
        <v>Frankrike</v>
      </c>
      <c r="G117" s="90"/>
      <c r="H117" s="85" t="s">
        <v>157</v>
      </c>
      <c r="I117" s="90"/>
      <c r="J117" s="85" t="str">
        <f t="shared" si="1141"/>
        <v/>
      </c>
      <c r="K117" s="44"/>
      <c r="L117" s="44"/>
      <c r="M117" s="146"/>
      <c r="N117" s="23"/>
      <c r="O117" s="203"/>
      <c r="P117" s="195"/>
      <c r="Q117" s="195"/>
      <c r="R117" s="195"/>
      <c r="S117" s="195"/>
      <c r="T117" s="204"/>
      <c r="U117" s="148"/>
      <c r="V117" s="148"/>
      <c r="W117" s="44"/>
      <c r="X117" s="44"/>
      <c r="Y117" s="44"/>
      <c r="Z117" s="47"/>
      <c r="AA117" s="48"/>
      <c r="AB117" s="85">
        <v>78</v>
      </c>
      <c r="AC117" s="86">
        <v>46203</v>
      </c>
      <c r="AD117" s="177" t="str">
        <f>IF($M$44="Resultat OK",$M$41,"Tvåa grupp E")</f>
        <v>Ecuador</v>
      </c>
      <c r="AE117" s="88" t="s">
        <v>157</v>
      </c>
      <c r="AF117" s="178" t="str">
        <f>IF($M$80="Resultat OK",$M$77,"Tvåa grupp I")</f>
        <v>Frankrike</v>
      </c>
      <c r="AG117" s="90"/>
      <c r="AH117" s="85" t="s">
        <v>157</v>
      </c>
      <c r="AI117" s="90"/>
      <c r="AJ117" s="85" t="str">
        <f t="shared" si="1142"/>
        <v/>
      </c>
      <c r="AK117" s="58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14"/>
      <c r="BQ117" s="14"/>
      <c r="BR117" s="14"/>
      <c r="BS117" s="49"/>
      <c r="BT117" s="49"/>
      <c r="BU117" s="49"/>
      <c r="BV117" s="49"/>
      <c r="BW117" s="49"/>
      <c r="BX117" s="49"/>
      <c r="BY117" s="49"/>
      <c r="BZ117" s="14"/>
      <c r="CA117" s="49"/>
      <c r="CB117" s="49"/>
      <c r="CC117" s="14"/>
      <c r="CD117" s="14"/>
      <c r="CE117" s="49"/>
      <c r="CF117" s="49"/>
      <c r="CG117" s="49"/>
      <c r="CH117" s="49"/>
      <c r="CI117" s="49"/>
      <c r="CJ117" s="49"/>
      <c r="CK117" s="49"/>
      <c r="CL117" s="49"/>
      <c r="CM117" s="49"/>
      <c r="CN117" s="49"/>
      <c r="CO117" s="49"/>
      <c r="CP117" s="49"/>
      <c r="CQ117" s="49"/>
      <c r="CR117" s="49"/>
      <c r="CS117" s="49"/>
      <c r="CT117" s="49"/>
      <c r="CU117" s="49"/>
      <c r="CV117" s="49"/>
      <c r="CW117" s="14"/>
      <c r="CX117" s="14"/>
      <c r="CY117" s="49"/>
      <c r="CZ117" s="49"/>
      <c r="DA117" s="49"/>
      <c r="DB117" s="49"/>
      <c r="DC117" s="49"/>
      <c r="DD117" s="49"/>
      <c r="DE117" s="49"/>
      <c r="DF117" s="49"/>
      <c r="DG117" s="49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49"/>
      <c r="DS117" s="49"/>
      <c r="DT117" s="49"/>
      <c r="DU117" s="49"/>
      <c r="DV117" s="49"/>
      <c r="DW117" s="49"/>
      <c r="DX117" s="49"/>
      <c r="DY117" s="49"/>
      <c r="DZ117" s="49"/>
      <c r="EA117" s="49"/>
      <c r="EB117" s="49"/>
      <c r="EC117" s="49"/>
      <c r="ED117" s="49"/>
      <c r="EE117" s="49"/>
      <c r="EF117" s="49"/>
      <c r="EG117" s="49"/>
      <c r="EH117" s="49"/>
      <c r="EI117" s="49"/>
      <c r="EJ117" s="49"/>
      <c r="EK117" s="14"/>
      <c r="EL117" s="49"/>
      <c r="EM117" s="49"/>
      <c r="EN117" s="49"/>
      <c r="EO117" s="49"/>
      <c r="EP117" s="49"/>
      <c r="EQ117" s="49"/>
      <c r="ER117" s="49"/>
      <c r="ES117" s="49"/>
      <c r="ET117" s="49"/>
      <c r="EU117" s="49"/>
      <c r="EV117" s="49"/>
      <c r="EW117" s="49"/>
      <c r="EX117" s="49"/>
      <c r="EY117" s="49"/>
      <c r="EZ117" s="49"/>
      <c r="FA117" s="49"/>
      <c r="FB117" s="49"/>
      <c r="FC117" s="49"/>
      <c r="FD117" s="49"/>
      <c r="FE117" s="14"/>
      <c r="FF117" s="49"/>
      <c r="FG117" s="49"/>
      <c r="FH117" s="14"/>
      <c r="FI117" s="42"/>
      <c r="FJ117" s="42"/>
      <c r="FK117" s="42"/>
      <c r="FL117" s="42"/>
      <c r="FM117" s="42"/>
      <c r="FN117" s="42"/>
      <c r="FO117" s="42"/>
      <c r="FP117" s="42"/>
      <c r="FQ117" s="42"/>
      <c r="FR117" s="42"/>
      <c r="FS117" s="42"/>
      <c r="FT117" s="42"/>
      <c r="FU117" s="42"/>
      <c r="FV117" s="42"/>
      <c r="FW117" s="42"/>
      <c r="FX117" s="44">
        <v>115</v>
      </c>
      <c r="FY117" s="44" t="str">
        <f t="shared" si="79"/>
        <v>HGBCJDLI</v>
      </c>
      <c r="FZ117" s="44" t="s">
        <v>160</v>
      </c>
      <c r="GA117" s="44" t="s">
        <v>149</v>
      </c>
      <c r="GB117" s="44" t="s">
        <v>146</v>
      </c>
      <c r="GC117" s="44" t="s">
        <v>163</v>
      </c>
      <c r="GD117" s="44" t="s">
        <v>159</v>
      </c>
      <c r="GE117" s="44" t="s">
        <v>147</v>
      </c>
      <c r="GF117" s="44" t="s">
        <v>152</v>
      </c>
      <c r="GG117" s="44" t="s">
        <v>150</v>
      </c>
      <c r="GH117" s="100" t="str">
        <f t="shared" ref="GH117:GO117" si="1148">VLOOKUP(FZ117,$FK$3:$FL$15,2,FALSE)</f>
        <v>Uruguay</v>
      </c>
      <c r="GI117" s="100" t="str">
        <f t="shared" si="1148"/>
        <v>Iran</v>
      </c>
      <c r="GJ117" s="100" t="str">
        <f t="shared" si="1148"/>
        <v>Bosnien-Herzigovina</v>
      </c>
      <c r="GK117" s="100" t="str">
        <f t="shared" si="1148"/>
        <v>Marocko</v>
      </c>
      <c r="GL117" s="100" t="str">
        <f t="shared" si="1148"/>
        <v>Argentina</v>
      </c>
      <c r="GM117" s="100" t="str">
        <f t="shared" si="1148"/>
        <v>USA</v>
      </c>
      <c r="GN117" s="100" t="str">
        <f t="shared" si="1148"/>
        <v>England</v>
      </c>
      <c r="GO117" s="100" t="str">
        <f t="shared" si="1148"/>
        <v>Senegal</v>
      </c>
      <c r="GP117" s="42" t="str">
        <f t="shared" si="81"/>
        <v/>
      </c>
      <c r="GQ117" s="42"/>
      <c r="GR117" s="42"/>
      <c r="GS117" s="42"/>
      <c r="GT117" s="42"/>
      <c r="GU117" s="42"/>
      <c r="GV117" s="127"/>
      <c r="GW117" s="42"/>
      <c r="GX117" s="44"/>
      <c r="GY117" s="42"/>
      <c r="GZ117" s="43"/>
      <c r="HA117" s="44"/>
      <c r="HB117" s="42"/>
      <c r="HC117" s="42"/>
      <c r="HD117" s="42"/>
      <c r="HE117" s="42"/>
    </row>
    <row r="118" spans="1:213" ht="14.25" customHeight="1" x14ac:dyDescent="0.35">
      <c r="A118" s="42"/>
      <c r="B118" s="85">
        <v>79</v>
      </c>
      <c r="C118" s="86">
        <v>46204</v>
      </c>
      <c r="D118" s="177" t="str">
        <f>IF($M$8="Resultat OK",$M$4,"Vinnare grupp A")</f>
        <v>Mexiko</v>
      </c>
      <c r="E118" s="88" t="s">
        <v>157</v>
      </c>
      <c r="F118" s="179" t="str">
        <f>IF($FL$19=TRUE,"Bästa trea CEFHI",HLOOKUP("A",$GH$3:$GO$498,$FY$3,FALSE))</f>
        <v>Marocko</v>
      </c>
      <c r="G118" s="90"/>
      <c r="H118" s="85" t="s">
        <v>157</v>
      </c>
      <c r="I118" s="90"/>
      <c r="J118" s="85" t="str">
        <f t="shared" si="1141"/>
        <v/>
      </c>
      <c r="K118" s="44"/>
      <c r="L118" s="44"/>
      <c r="M118" s="146"/>
      <c r="N118" s="23"/>
      <c r="O118" s="203"/>
      <c r="P118" s="195"/>
      <c r="Q118" s="195"/>
      <c r="R118" s="195"/>
      <c r="S118" s="195"/>
      <c r="T118" s="204"/>
      <c r="U118" s="148"/>
      <c r="V118" s="148"/>
      <c r="W118" s="44"/>
      <c r="X118" s="44"/>
      <c r="Y118" s="44"/>
      <c r="Z118" s="47"/>
      <c r="AA118" s="48"/>
      <c r="AB118" s="85">
        <v>79</v>
      </c>
      <c r="AC118" s="86">
        <v>46204</v>
      </c>
      <c r="AD118" s="177" t="str">
        <f>IF($M$8="Resultat OK",$M$4,"Vinnare grupp A")</f>
        <v>Mexiko</v>
      </c>
      <c r="AE118" s="88" t="s">
        <v>157</v>
      </c>
      <c r="AF118" s="179" t="str">
        <f>IF($FL$19=TRUE,"Bästa trea CEFHI",HLOOKUP("A",$GH$3:$GO$498,$FY$3,FALSE))</f>
        <v>Marocko</v>
      </c>
      <c r="AG118" s="90"/>
      <c r="AH118" s="85" t="s">
        <v>157</v>
      </c>
      <c r="AI118" s="90"/>
      <c r="AJ118" s="85" t="str">
        <f t="shared" si="1142"/>
        <v/>
      </c>
      <c r="AK118" s="58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14"/>
      <c r="BQ118" s="14"/>
      <c r="BR118" s="14"/>
      <c r="BS118" s="49"/>
      <c r="BT118" s="49"/>
      <c r="BU118" s="49"/>
      <c r="BV118" s="49"/>
      <c r="BW118" s="49"/>
      <c r="BX118" s="49"/>
      <c r="BY118" s="49"/>
      <c r="BZ118" s="14"/>
      <c r="CA118" s="49"/>
      <c r="CB118" s="49"/>
      <c r="CC118" s="14"/>
      <c r="CD118" s="14"/>
      <c r="CE118" s="49"/>
      <c r="CF118" s="49"/>
      <c r="CG118" s="49"/>
      <c r="CH118" s="49"/>
      <c r="CI118" s="49"/>
      <c r="CJ118" s="49"/>
      <c r="CK118" s="49"/>
      <c r="CL118" s="49"/>
      <c r="CM118" s="49"/>
      <c r="CN118" s="49"/>
      <c r="CO118" s="49"/>
      <c r="CP118" s="49"/>
      <c r="CQ118" s="49"/>
      <c r="CR118" s="49"/>
      <c r="CS118" s="49"/>
      <c r="CT118" s="49"/>
      <c r="CU118" s="49"/>
      <c r="CV118" s="49"/>
      <c r="CW118" s="14"/>
      <c r="CX118" s="14"/>
      <c r="CY118" s="49"/>
      <c r="CZ118" s="49"/>
      <c r="DA118" s="49"/>
      <c r="DB118" s="49"/>
      <c r="DC118" s="49"/>
      <c r="DD118" s="49"/>
      <c r="DE118" s="49"/>
      <c r="DF118" s="49"/>
      <c r="DG118" s="49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49"/>
      <c r="DS118" s="49"/>
      <c r="DT118" s="49"/>
      <c r="DU118" s="49"/>
      <c r="DV118" s="49"/>
      <c r="DW118" s="49"/>
      <c r="DX118" s="49"/>
      <c r="DY118" s="49"/>
      <c r="DZ118" s="49"/>
      <c r="EA118" s="49"/>
      <c r="EB118" s="49"/>
      <c r="EC118" s="49"/>
      <c r="ED118" s="49"/>
      <c r="EE118" s="49"/>
      <c r="EF118" s="49"/>
      <c r="EG118" s="49"/>
      <c r="EH118" s="49"/>
      <c r="EI118" s="49"/>
      <c r="EJ118" s="49"/>
      <c r="EK118" s="14"/>
      <c r="EL118" s="49"/>
      <c r="EM118" s="49"/>
      <c r="EN118" s="49"/>
      <c r="EO118" s="49"/>
      <c r="EP118" s="49"/>
      <c r="EQ118" s="49"/>
      <c r="ER118" s="49"/>
      <c r="ES118" s="49"/>
      <c r="ET118" s="49"/>
      <c r="EU118" s="49"/>
      <c r="EV118" s="49"/>
      <c r="EW118" s="49"/>
      <c r="EX118" s="49"/>
      <c r="EY118" s="49"/>
      <c r="EZ118" s="49"/>
      <c r="FA118" s="49"/>
      <c r="FB118" s="49"/>
      <c r="FC118" s="49"/>
      <c r="FD118" s="49"/>
      <c r="FE118" s="14"/>
      <c r="FF118" s="49"/>
      <c r="FG118" s="49"/>
      <c r="FH118" s="14"/>
      <c r="FI118" s="42"/>
      <c r="FJ118" s="42"/>
      <c r="FK118" s="42"/>
      <c r="FL118" s="42"/>
      <c r="FM118" s="42"/>
      <c r="FN118" s="42"/>
      <c r="FO118" s="42"/>
      <c r="FP118" s="42"/>
      <c r="FQ118" s="42"/>
      <c r="FR118" s="42"/>
      <c r="FS118" s="42"/>
      <c r="FT118" s="42"/>
      <c r="FU118" s="42"/>
      <c r="FV118" s="42"/>
      <c r="FW118" s="42"/>
      <c r="FX118" s="44">
        <v>116</v>
      </c>
      <c r="FY118" s="44" t="str">
        <f t="shared" si="79"/>
        <v>HGBCJDIK</v>
      </c>
      <c r="FZ118" s="44" t="s">
        <v>160</v>
      </c>
      <c r="GA118" s="44" t="s">
        <v>149</v>
      </c>
      <c r="GB118" s="44" t="s">
        <v>146</v>
      </c>
      <c r="GC118" s="44" t="s">
        <v>163</v>
      </c>
      <c r="GD118" s="44" t="s">
        <v>159</v>
      </c>
      <c r="GE118" s="44" t="s">
        <v>147</v>
      </c>
      <c r="GF118" s="44" t="s">
        <v>150</v>
      </c>
      <c r="GG118" s="44" t="s">
        <v>151</v>
      </c>
      <c r="GH118" s="100" t="str">
        <f t="shared" ref="GH118:GO118" si="1149">VLOOKUP(FZ118,$FK$3:$FL$15,2,FALSE)</f>
        <v>Uruguay</v>
      </c>
      <c r="GI118" s="100" t="str">
        <f t="shared" si="1149"/>
        <v>Iran</v>
      </c>
      <c r="GJ118" s="100" t="str">
        <f t="shared" si="1149"/>
        <v>Bosnien-Herzigovina</v>
      </c>
      <c r="GK118" s="100" t="str">
        <f t="shared" si="1149"/>
        <v>Marocko</v>
      </c>
      <c r="GL118" s="100" t="str">
        <f t="shared" si="1149"/>
        <v>Argentina</v>
      </c>
      <c r="GM118" s="100" t="str">
        <f t="shared" si="1149"/>
        <v>USA</v>
      </c>
      <c r="GN118" s="100" t="str">
        <f t="shared" si="1149"/>
        <v>Senegal</v>
      </c>
      <c r="GO118" s="100" t="str">
        <f t="shared" si="1149"/>
        <v>Portugal</v>
      </c>
      <c r="GP118" s="42" t="str">
        <f t="shared" si="81"/>
        <v/>
      </c>
      <c r="GQ118" s="42"/>
      <c r="GR118" s="42"/>
      <c r="GS118" s="42"/>
      <c r="GT118" s="42"/>
      <c r="GU118" s="42"/>
      <c r="GV118" s="127"/>
      <c r="GW118" s="42"/>
      <c r="GX118" s="44"/>
      <c r="GY118" s="42"/>
      <c r="GZ118" s="43"/>
      <c r="HA118" s="44"/>
      <c r="HB118" s="42"/>
      <c r="HC118" s="42"/>
      <c r="HD118" s="42"/>
      <c r="HE118" s="42"/>
    </row>
    <row r="119" spans="1:213" ht="14.25" customHeight="1" x14ac:dyDescent="0.35">
      <c r="A119" s="42"/>
      <c r="B119" s="85">
        <v>80</v>
      </c>
      <c r="C119" s="86">
        <v>46204</v>
      </c>
      <c r="D119" s="177" t="str">
        <f>IF($M$107="Resultat OK",$M$103,"Vinnare grupp L")</f>
        <v>Panama</v>
      </c>
      <c r="E119" s="88" t="s">
        <v>157</v>
      </c>
      <c r="F119" s="179" t="str">
        <f>IF($FL$19=TRUE,"Bästa trea EHIJK",HLOOKUP("L",$GH$3:$GO$498,$FY$3,FALSE))</f>
        <v>Portugal</v>
      </c>
      <c r="G119" s="90"/>
      <c r="H119" s="85" t="s">
        <v>157</v>
      </c>
      <c r="I119" s="90"/>
      <c r="J119" s="85" t="str">
        <f t="shared" si="1141"/>
        <v/>
      </c>
      <c r="K119" s="44"/>
      <c r="L119" s="44"/>
      <c r="M119" s="146"/>
      <c r="N119" s="23"/>
      <c r="O119" s="203"/>
      <c r="P119" s="195"/>
      <c r="Q119" s="195"/>
      <c r="R119" s="195"/>
      <c r="S119" s="195"/>
      <c r="T119" s="204"/>
      <c r="U119" s="148"/>
      <c r="V119" s="148"/>
      <c r="W119" s="44"/>
      <c r="X119" s="44"/>
      <c r="Y119" s="44"/>
      <c r="Z119" s="47"/>
      <c r="AA119" s="48"/>
      <c r="AB119" s="85">
        <v>80</v>
      </c>
      <c r="AC119" s="86">
        <v>46204</v>
      </c>
      <c r="AD119" s="177" t="str">
        <f>IF($M$107="Resultat OK",$M$103,"Vinnare grupp L")</f>
        <v>Panama</v>
      </c>
      <c r="AE119" s="88" t="s">
        <v>157</v>
      </c>
      <c r="AF119" s="179" t="str">
        <f>IF($FL$19=TRUE,"Bästa trea EHIJK",HLOOKUP("L",$GH$3:$GO$498,$FY$3,FALSE))</f>
        <v>Portugal</v>
      </c>
      <c r="AG119" s="90"/>
      <c r="AH119" s="85" t="s">
        <v>157</v>
      </c>
      <c r="AI119" s="90"/>
      <c r="AJ119" s="85" t="str">
        <f t="shared" si="1142"/>
        <v/>
      </c>
      <c r="AK119" s="58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14"/>
      <c r="BQ119" s="14"/>
      <c r="BR119" s="14"/>
      <c r="BS119" s="49"/>
      <c r="BT119" s="49"/>
      <c r="BU119" s="49"/>
      <c r="BV119" s="49"/>
      <c r="BW119" s="49"/>
      <c r="BX119" s="49"/>
      <c r="BY119" s="49"/>
      <c r="BZ119" s="14"/>
      <c r="CA119" s="49"/>
      <c r="CB119" s="49"/>
      <c r="CC119" s="14"/>
      <c r="CD119" s="14"/>
      <c r="CE119" s="49"/>
      <c r="CF119" s="49"/>
      <c r="CG119" s="49"/>
      <c r="CH119" s="49"/>
      <c r="CI119" s="49"/>
      <c r="CJ119" s="49"/>
      <c r="CK119" s="49"/>
      <c r="CL119" s="49"/>
      <c r="CM119" s="49"/>
      <c r="CN119" s="49"/>
      <c r="CO119" s="49"/>
      <c r="CP119" s="49"/>
      <c r="CQ119" s="49"/>
      <c r="CR119" s="49"/>
      <c r="CS119" s="49"/>
      <c r="CT119" s="49"/>
      <c r="CU119" s="49"/>
      <c r="CV119" s="49"/>
      <c r="CW119" s="14"/>
      <c r="CX119" s="14"/>
      <c r="CY119" s="49"/>
      <c r="CZ119" s="49"/>
      <c r="DA119" s="49"/>
      <c r="DB119" s="49"/>
      <c r="DC119" s="49"/>
      <c r="DD119" s="49"/>
      <c r="DE119" s="49"/>
      <c r="DF119" s="49"/>
      <c r="DG119" s="49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49"/>
      <c r="DS119" s="49"/>
      <c r="DT119" s="49"/>
      <c r="DU119" s="49"/>
      <c r="DV119" s="49"/>
      <c r="DW119" s="49"/>
      <c r="DX119" s="49"/>
      <c r="DY119" s="49"/>
      <c r="DZ119" s="49"/>
      <c r="EA119" s="49"/>
      <c r="EB119" s="49"/>
      <c r="EC119" s="49"/>
      <c r="ED119" s="49"/>
      <c r="EE119" s="49"/>
      <c r="EF119" s="49"/>
      <c r="EG119" s="49"/>
      <c r="EH119" s="49"/>
      <c r="EI119" s="49"/>
      <c r="EJ119" s="49"/>
      <c r="EK119" s="14"/>
      <c r="EL119" s="49"/>
      <c r="EM119" s="49"/>
      <c r="EN119" s="49"/>
      <c r="EO119" s="49"/>
      <c r="EP119" s="49"/>
      <c r="EQ119" s="49"/>
      <c r="ER119" s="49"/>
      <c r="ES119" s="49"/>
      <c r="ET119" s="49"/>
      <c r="EU119" s="49"/>
      <c r="EV119" s="49"/>
      <c r="EW119" s="49"/>
      <c r="EX119" s="49"/>
      <c r="EY119" s="49"/>
      <c r="EZ119" s="49"/>
      <c r="FA119" s="49"/>
      <c r="FB119" s="49"/>
      <c r="FC119" s="49"/>
      <c r="FD119" s="49"/>
      <c r="FE119" s="14"/>
      <c r="FF119" s="49"/>
      <c r="FG119" s="49"/>
      <c r="FH119" s="14"/>
      <c r="FI119" s="42"/>
      <c r="FJ119" s="42"/>
      <c r="FK119" s="42"/>
      <c r="FL119" s="42"/>
      <c r="FM119" s="42"/>
      <c r="FN119" s="42"/>
      <c r="FO119" s="42"/>
      <c r="FP119" s="42"/>
      <c r="FQ119" s="42"/>
      <c r="FR119" s="42"/>
      <c r="FS119" s="42"/>
      <c r="FT119" s="42"/>
      <c r="FU119" s="42"/>
      <c r="FV119" s="42"/>
      <c r="FW119" s="42"/>
      <c r="FX119" s="44">
        <v>117</v>
      </c>
      <c r="FY119" s="44" t="str">
        <f t="shared" si="79"/>
        <v>CJBDIFLK</v>
      </c>
      <c r="FZ119" s="44" t="s">
        <v>163</v>
      </c>
      <c r="GA119" s="44" t="s">
        <v>159</v>
      </c>
      <c r="GB119" s="44" t="s">
        <v>146</v>
      </c>
      <c r="GC119" s="44" t="s">
        <v>147</v>
      </c>
      <c r="GD119" s="44" t="s">
        <v>150</v>
      </c>
      <c r="GE119" s="44" t="s">
        <v>109</v>
      </c>
      <c r="GF119" s="44" t="s">
        <v>152</v>
      </c>
      <c r="GG119" s="44" t="s">
        <v>151</v>
      </c>
      <c r="GH119" s="100" t="str">
        <f t="shared" ref="GH119:GO119" si="1150">VLOOKUP(FZ119,$FK$3:$FL$15,2,FALSE)</f>
        <v>Marocko</v>
      </c>
      <c r="GI119" s="100" t="str">
        <f t="shared" si="1150"/>
        <v>Argentina</v>
      </c>
      <c r="GJ119" s="100" t="str">
        <f t="shared" si="1150"/>
        <v>Bosnien-Herzigovina</v>
      </c>
      <c r="GK119" s="100" t="str">
        <f t="shared" si="1150"/>
        <v>USA</v>
      </c>
      <c r="GL119" s="100" t="str">
        <f t="shared" si="1150"/>
        <v>Senegal</v>
      </c>
      <c r="GM119" s="100" t="str">
        <f t="shared" si="1150"/>
        <v>Sverige</v>
      </c>
      <c r="GN119" s="100" t="str">
        <f t="shared" si="1150"/>
        <v>England</v>
      </c>
      <c r="GO119" s="100" t="str">
        <f t="shared" si="1150"/>
        <v>Portugal</v>
      </c>
      <c r="GP119" s="42" t="str">
        <f t="shared" si="81"/>
        <v/>
      </c>
      <c r="GQ119" s="42"/>
      <c r="GR119" s="42"/>
      <c r="GS119" s="42"/>
      <c r="GT119" s="42"/>
      <c r="GU119" s="42"/>
      <c r="GV119" s="127"/>
      <c r="GW119" s="42"/>
      <c r="GX119" s="44"/>
      <c r="GY119" s="42"/>
      <c r="GZ119" s="43"/>
      <c r="HA119" s="44"/>
      <c r="HB119" s="42"/>
      <c r="HC119" s="42"/>
      <c r="HD119" s="42"/>
      <c r="HE119" s="42"/>
    </row>
    <row r="120" spans="1:213" ht="14.25" customHeight="1" x14ac:dyDescent="0.35">
      <c r="A120" s="42"/>
      <c r="B120" s="85">
        <v>81</v>
      </c>
      <c r="C120" s="86">
        <v>46205</v>
      </c>
      <c r="D120" s="177" t="str">
        <f>IF($M$35="Resultat OK",$M$31,"Vinnare grupp D")</f>
        <v>Turkiet</v>
      </c>
      <c r="E120" s="88" t="s">
        <v>157</v>
      </c>
      <c r="F120" s="179" t="str">
        <f>IF($FL$19=TRUE,"Bästa trea BEFIJ",HLOOKUP("D",$GH$3:$GO$498,$FY$3,FALSE))</f>
        <v>Bosnien-Herzigovina</v>
      </c>
      <c r="G120" s="90"/>
      <c r="H120" s="85" t="s">
        <v>157</v>
      </c>
      <c r="I120" s="90"/>
      <c r="J120" s="85" t="str">
        <f t="shared" si="1141"/>
        <v/>
      </c>
      <c r="K120" s="44"/>
      <c r="L120" s="44"/>
      <c r="M120" s="146"/>
      <c r="N120" s="23"/>
      <c r="O120" s="203"/>
      <c r="P120" s="195"/>
      <c r="Q120" s="195"/>
      <c r="R120" s="195"/>
      <c r="S120" s="195"/>
      <c r="T120" s="204"/>
      <c r="U120" s="42"/>
      <c r="V120" s="44"/>
      <c r="W120" s="44"/>
      <c r="X120" s="3"/>
      <c r="Y120" s="3"/>
      <c r="Z120" s="1"/>
      <c r="AA120" s="14"/>
      <c r="AB120" s="85">
        <v>81</v>
      </c>
      <c r="AC120" s="86">
        <v>46205</v>
      </c>
      <c r="AD120" s="177" t="str">
        <f>IF($M$35="Resultat OK",$M$31,"Vinnare grupp D")</f>
        <v>Turkiet</v>
      </c>
      <c r="AE120" s="88" t="s">
        <v>157</v>
      </c>
      <c r="AF120" s="179" t="str">
        <f>IF($FL$19=TRUE,"Bästa trea BEFIJ",HLOOKUP("D",$GH$3:$GO$498,$FY$3,FALSE))</f>
        <v>Bosnien-Herzigovina</v>
      </c>
      <c r="AG120" s="90"/>
      <c r="AH120" s="85" t="s">
        <v>157</v>
      </c>
      <c r="AI120" s="90"/>
      <c r="AJ120" s="85" t="str">
        <f t="shared" si="1142"/>
        <v/>
      </c>
      <c r="AK120" s="58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14"/>
      <c r="BQ120" s="14"/>
      <c r="BR120" s="14"/>
      <c r="BS120" s="49"/>
      <c r="BT120" s="49"/>
      <c r="BU120" s="49"/>
      <c r="BV120" s="49"/>
      <c r="BW120" s="49"/>
      <c r="BX120" s="49"/>
      <c r="BY120" s="49"/>
      <c r="BZ120" s="14"/>
      <c r="CA120" s="49"/>
      <c r="CB120" s="49"/>
      <c r="CC120" s="14"/>
      <c r="CD120" s="14"/>
      <c r="CE120" s="49"/>
      <c r="CF120" s="49"/>
      <c r="CG120" s="49"/>
      <c r="CH120" s="49"/>
      <c r="CI120" s="49"/>
      <c r="CJ120" s="49"/>
      <c r="CK120" s="49"/>
      <c r="CL120" s="49"/>
      <c r="CM120" s="49"/>
      <c r="CN120" s="49"/>
      <c r="CO120" s="49"/>
      <c r="CP120" s="49"/>
      <c r="CQ120" s="49"/>
      <c r="CR120" s="49"/>
      <c r="CS120" s="49"/>
      <c r="CT120" s="49"/>
      <c r="CU120" s="49"/>
      <c r="CV120" s="49"/>
      <c r="CW120" s="14"/>
      <c r="CX120" s="14"/>
      <c r="CY120" s="49"/>
      <c r="CZ120" s="49"/>
      <c r="DA120" s="49"/>
      <c r="DB120" s="49"/>
      <c r="DC120" s="49"/>
      <c r="DD120" s="49"/>
      <c r="DE120" s="49"/>
      <c r="DF120" s="49"/>
      <c r="DG120" s="49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49"/>
      <c r="DS120" s="49"/>
      <c r="DT120" s="49"/>
      <c r="DU120" s="49"/>
      <c r="DV120" s="49"/>
      <c r="DW120" s="49"/>
      <c r="DX120" s="49"/>
      <c r="DY120" s="49"/>
      <c r="DZ120" s="49"/>
      <c r="EA120" s="49"/>
      <c r="EB120" s="49"/>
      <c r="EC120" s="49"/>
      <c r="ED120" s="49"/>
      <c r="EE120" s="49"/>
      <c r="EF120" s="49"/>
      <c r="EG120" s="49"/>
      <c r="EH120" s="49"/>
      <c r="EI120" s="49"/>
      <c r="EJ120" s="49"/>
      <c r="EK120" s="14"/>
      <c r="EL120" s="49"/>
      <c r="EM120" s="49"/>
      <c r="EN120" s="49"/>
      <c r="EO120" s="49"/>
      <c r="EP120" s="49"/>
      <c r="EQ120" s="49"/>
      <c r="ER120" s="49"/>
      <c r="ES120" s="49"/>
      <c r="ET120" s="49"/>
      <c r="EU120" s="49"/>
      <c r="EV120" s="49"/>
      <c r="EW120" s="49"/>
      <c r="EX120" s="49"/>
      <c r="EY120" s="49"/>
      <c r="EZ120" s="49"/>
      <c r="FA120" s="49"/>
      <c r="FB120" s="49"/>
      <c r="FC120" s="49"/>
      <c r="FD120" s="49"/>
      <c r="FE120" s="14"/>
      <c r="FF120" s="49"/>
      <c r="FG120" s="49"/>
      <c r="FH120" s="14"/>
      <c r="FI120" s="42"/>
      <c r="FJ120" s="42"/>
      <c r="FK120" s="42"/>
      <c r="FL120" s="42"/>
      <c r="FM120" s="42"/>
      <c r="FN120" s="42"/>
      <c r="FO120" s="42"/>
      <c r="FP120" s="42"/>
      <c r="FQ120" s="42"/>
      <c r="FR120" s="42"/>
      <c r="FS120" s="42"/>
      <c r="FT120" s="42"/>
      <c r="FU120" s="42"/>
      <c r="FV120" s="42"/>
      <c r="FW120" s="42"/>
      <c r="FX120" s="44">
        <v>118</v>
      </c>
      <c r="FY120" s="44" t="str">
        <f t="shared" si="79"/>
        <v>CJBDHFLK</v>
      </c>
      <c r="FZ120" s="44" t="s">
        <v>163</v>
      </c>
      <c r="GA120" s="44" t="s">
        <v>159</v>
      </c>
      <c r="GB120" s="44" t="s">
        <v>146</v>
      </c>
      <c r="GC120" s="44" t="s">
        <v>147</v>
      </c>
      <c r="GD120" s="44" t="s">
        <v>160</v>
      </c>
      <c r="GE120" s="44" t="s">
        <v>109</v>
      </c>
      <c r="GF120" s="44" t="s">
        <v>152</v>
      </c>
      <c r="GG120" s="44" t="s">
        <v>151</v>
      </c>
      <c r="GH120" s="100" t="str">
        <f t="shared" ref="GH120:GO120" si="1151">VLOOKUP(FZ120,$FK$3:$FL$15,2,FALSE)</f>
        <v>Marocko</v>
      </c>
      <c r="GI120" s="100" t="str">
        <f t="shared" si="1151"/>
        <v>Argentina</v>
      </c>
      <c r="GJ120" s="100" t="str">
        <f t="shared" si="1151"/>
        <v>Bosnien-Herzigovina</v>
      </c>
      <c r="GK120" s="100" t="str">
        <f t="shared" si="1151"/>
        <v>USA</v>
      </c>
      <c r="GL120" s="100" t="str">
        <f t="shared" si="1151"/>
        <v>Uruguay</v>
      </c>
      <c r="GM120" s="100" t="str">
        <f t="shared" si="1151"/>
        <v>Sverige</v>
      </c>
      <c r="GN120" s="100" t="str">
        <f t="shared" si="1151"/>
        <v>England</v>
      </c>
      <c r="GO120" s="100" t="str">
        <f t="shared" si="1151"/>
        <v>Portugal</v>
      </c>
      <c r="GP120" s="42" t="str">
        <f t="shared" si="81"/>
        <v/>
      </c>
      <c r="GQ120" s="42"/>
      <c r="GR120" s="42"/>
      <c r="GS120" s="42"/>
      <c r="GT120" s="42"/>
      <c r="GU120" s="42"/>
      <c r="GV120" s="127"/>
      <c r="GW120" s="42"/>
      <c r="GX120" s="44"/>
      <c r="GY120" s="42"/>
      <c r="GZ120" s="43"/>
      <c r="HA120" s="44"/>
      <c r="HB120" s="42"/>
      <c r="HC120" s="42"/>
      <c r="HD120" s="42"/>
      <c r="HE120" s="42"/>
    </row>
    <row r="121" spans="1:213" ht="14.25" customHeight="1" x14ac:dyDescent="0.35">
      <c r="A121" s="42"/>
      <c r="B121" s="85">
        <v>82</v>
      </c>
      <c r="C121" s="86">
        <v>46204</v>
      </c>
      <c r="D121" s="177" t="str">
        <f>IF($M$62="Resultat OK",$M$58,"Vinnare grupp G")</f>
        <v>Egypten</v>
      </c>
      <c r="E121" s="88" t="s">
        <v>157</v>
      </c>
      <c r="F121" s="179" t="str">
        <f>IF($FL$19=TRUE,"Bästa trea AEHIJ",HLOOKUP("G",$GH$3:$GO$498,$FY$3,FALSE))</f>
        <v>Senegal</v>
      </c>
      <c r="G121" s="90"/>
      <c r="H121" s="85" t="s">
        <v>157</v>
      </c>
      <c r="I121" s="90"/>
      <c r="J121" s="85" t="str">
        <f t="shared" si="1141"/>
        <v/>
      </c>
      <c r="K121" s="44"/>
      <c r="L121" s="44"/>
      <c r="M121" s="146"/>
      <c r="N121" s="23"/>
      <c r="O121" s="203"/>
      <c r="P121" s="195"/>
      <c r="Q121" s="195"/>
      <c r="R121" s="195"/>
      <c r="S121" s="195"/>
      <c r="T121" s="204"/>
      <c r="U121" s="42"/>
      <c r="V121" s="44"/>
      <c r="W121" s="44"/>
      <c r="X121" s="150"/>
      <c r="Y121" s="150"/>
      <c r="Z121" s="150"/>
      <c r="AA121" s="151"/>
      <c r="AB121" s="85">
        <v>82</v>
      </c>
      <c r="AC121" s="86">
        <v>46204</v>
      </c>
      <c r="AD121" s="177" t="str">
        <f>IF($M$62="Resultat OK",$M$58,"Vinnare grupp G")</f>
        <v>Egypten</v>
      </c>
      <c r="AE121" s="88" t="s">
        <v>157</v>
      </c>
      <c r="AF121" s="179" t="str">
        <f>IF($FL$19=TRUE,"Bästa trea AEHIJ",HLOOKUP("G",$GH$3:$GO$498,$FY$3,FALSE))</f>
        <v>Senegal</v>
      </c>
      <c r="AG121" s="90"/>
      <c r="AH121" s="85" t="s">
        <v>157</v>
      </c>
      <c r="AI121" s="90"/>
      <c r="AJ121" s="85" t="str">
        <f t="shared" si="1142"/>
        <v/>
      </c>
      <c r="AK121" s="58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14"/>
      <c r="BQ121" s="14"/>
      <c r="BR121" s="14"/>
      <c r="BS121" s="49"/>
      <c r="BT121" s="49"/>
      <c r="BU121" s="49"/>
      <c r="BV121" s="49"/>
      <c r="BW121" s="49"/>
      <c r="BX121" s="49"/>
      <c r="BY121" s="49"/>
      <c r="BZ121" s="14"/>
      <c r="CA121" s="49"/>
      <c r="CB121" s="49"/>
      <c r="CC121" s="14"/>
      <c r="CD121" s="14"/>
      <c r="CE121" s="49"/>
      <c r="CF121" s="49"/>
      <c r="CG121" s="49"/>
      <c r="CH121" s="49"/>
      <c r="CI121" s="49"/>
      <c r="CJ121" s="49"/>
      <c r="CK121" s="49"/>
      <c r="CL121" s="49"/>
      <c r="CM121" s="49"/>
      <c r="CN121" s="49"/>
      <c r="CO121" s="49"/>
      <c r="CP121" s="49"/>
      <c r="CQ121" s="49"/>
      <c r="CR121" s="49"/>
      <c r="CS121" s="49"/>
      <c r="CT121" s="49"/>
      <c r="CU121" s="49"/>
      <c r="CV121" s="49"/>
      <c r="CW121" s="14"/>
      <c r="CX121" s="14"/>
      <c r="CY121" s="49"/>
      <c r="CZ121" s="49"/>
      <c r="DA121" s="49"/>
      <c r="DB121" s="49"/>
      <c r="DC121" s="49"/>
      <c r="DD121" s="49"/>
      <c r="DE121" s="49"/>
      <c r="DF121" s="49"/>
      <c r="DG121" s="49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49"/>
      <c r="DS121" s="49"/>
      <c r="DT121" s="49"/>
      <c r="DU121" s="49"/>
      <c r="DV121" s="49"/>
      <c r="DW121" s="49"/>
      <c r="DX121" s="49"/>
      <c r="DY121" s="49"/>
      <c r="DZ121" s="49"/>
      <c r="EA121" s="49"/>
      <c r="EB121" s="49"/>
      <c r="EC121" s="49"/>
      <c r="ED121" s="49"/>
      <c r="EE121" s="49"/>
      <c r="EF121" s="49"/>
      <c r="EG121" s="49"/>
      <c r="EH121" s="49"/>
      <c r="EI121" s="49"/>
      <c r="EJ121" s="49"/>
      <c r="EK121" s="14"/>
      <c r="EL121" s="49"/>
      <c r="EM121" s="49"/>
      <c r="EN121" s="49"/>
      <c r="EO121" s="49"/>
      <c r="EP121" s="49"/>
      <c r="EQ121" s="49"/>
      <c r="ER121" s="49"/>
      <c r="ES121" s="49"/>
      <c r="ET121" s="49"/>
      <c r="EU121" s="49"/>
      <c r="EV121" s="49"/>
      <c r="EW121" s="49"/>
      <c r="EX121" s="49"/>
      <c r="EY121" s="49"/>
      <c r="EZ121" s="49"/>
      <c r="FA121" s="49"/>
      <c r="FB121" s="49"/>
      <c r="FC121" s="49"/>
      <c r="FD121" s="49"/>
      <c r="FE121" s="14"/>
      <c r="FF121" s="49"/>
      <c r="FG121" s="49"/>
      <c r="FH121" s="14"/>
      <c r="FI121" s="42"/>
      <c r="FJ121" s="42"/>
      <c r="FK121" s="42"/>
      <c r="FL121" s="42"/>
      <c r="FM121" s="42"/>
      <c r="FN121" s="42"/>
      <c r="FO121" s="42"/>
      <c r="FP121" s="42"/>
      <c r="FQ121" s="42"/>
      <c r="FR121" s="42"/>
      <c r="FS121" s="42"/>
      <c r="FT121" s="42"/>
      <c r="FU121" s="42"/>
      <c r="FV121" s="42"/>
      <c r="FW121" s="42"/>
      <c r="FX121" s="44">
        <v>119</v>
      </c>
      <c r="FY121" s="44" t="str">
        <f t="shared" si="79"/>
        <v>CIBDHFLK</v>
      </c>
      <c r="FZ121" s="44" t="s">
        <v>163</v>
      </c>
      <c r="GA121" s="44" t="s">
        <v>150</v>
      </c>
      <c r="GB121" s="44" t="s">
        <v>146</v>
      </c>
      <c r="GC121" s="44" t="s">
        <v>147</v>
      </c>
      <c r="GD121" s="44" t="s">
        <v>160</v>
      </c>
      <c r="GE121" s="44" t="s">
        <v>109</v>
      </c>
      <c r="GF121" s="44" t="s">
        <v>152</v>
      </c>
      <c r="GG121" s="44" t="s">
        <v>151</v>
      </c>
      <c r="GH121" s="100" t="str">
        <f t="shared" ref="GH121:GO121" si="1152">VLOOKUP(FZ121,$FK$3:$FL$15,2,FALSE)</f>
        <v>Marocko</v>
      </c>
      <c r="GI121" s="100" t="str">
        <f t="shared" si="1152"/>
        <v>Senegal</v>
      </c>
      <c r="GJ121" s="100" t="str">
        <f t="shared" si="1152"/>
        <v>Bosnien-Herzigovina</v>
      </c>
      <c r="GK121" s="100" t="str">
        <f t="shared" si="1152"/>
        <v>USA</v>
      </c>
      <c r="GL121" s="100" t="str">
        <f t="shared" si="1152"/>
        <v>Uruguay</v>
      </c>
      <c r="GM121" s="100" t="str">
        <f t="shared" si="1152"/>
        <v>Sverige</v>
      </c>
      <c r="GN121" s="100" t="str">
        <f t="shared" si="1152"/>
        <v>England</v>
      </c>
      <c r="GO121" s="100" t="str">
        <f t="shared" si="1152"/>
        <v>Portugal</v>
      </c>
      <c r="GP121" s="42" t="str">
        <f t="shared" si="81"/>
        <v/>
      </c>
      <c r="GQ121" s="42"/>
      <c r="GR121" s="42"/>
      <c r="GS121" s="42"/>
      <c r="GT121" s="42"/>
      <c r="GU121" s="42"/>
      <c r="GV121" s="127"/>
      <c r="GW121" s="42"/>
      <c r="GX121" s="44"/>
      <c r="GY121" s="42"/>
      <c r="GZ121" s="43"/>
      <c r="HA121" s="44"/>
      <c r="HB121" s="42"/>
      <c r="HC121" s="42"/>
      <c r="HD121" s="42"/>
      <c r="HE121" s="42"/>
    </row>
    <row r="122" spans="1:213" ht="14.25" customHeight="1" x14ac:dyDescent="0.35">
      <c r="A122" s="42"/>
      <c r="B122" s="85">
        <v>83</v>
      </c>
      <c r="C122" s="86">
        <v>46206</v>
      </c>
      <c r="D122" s="177" t="str">
        <f>IF($M$98="Resultat OK",$M$95,"Tvåa grupp K")</f>
        <v>Kongo</v>
      </c>
      <c r="E122" s="88" t="s">
        <v>157</v>
      </c>
      <c r="F122" s="178" t="str">
        <f>IF($M$107="Resultat OK",$M$104,"Tvåa grupp L")</f>
        <v>Kroatien</v>
      </c>
      <c r="G122" s="90"/>
      <c r="H122" s="85" t="s">
        <v>157</v>
      </c>
      <c r="I122" s="90"/>
      <c r="J122" s="85" t="str">
        <f t="shared" si="1141"/>
        <v/>
      </c>
      <c r="K122" s="44"/>
      <c r="L122" s="44"/>
      <c r="M122" s="146"/>
      <c r="N122" s="23"/>
      <c r="O122" s="203"/>
      <c r="P122" s="195"/>
      <c r="Q122" s="195"/>
      <c r="R122" s="195"/>
      <c r="S122" s="195"/>
      <c r="T122" s="204"/>
      <c r="U122" s="42"/>
      <c r="V122" s="44"/>
      <c r="W122" s="44"/>
      <c r="X122" s="150"/>
      <c r="Y122" s="150"/>
      <c r="Z122" s="150"/>
      <c r="AA122" s="151"/>
      <c r="AB122" s="85">
        <v>83</v>
      </c>
      <c r="AC122" s="86">
        <v>46206</v>
      </c>
      <c r="AD122" s="177" t="str">
        <f>IF($M$98="Resultat OK",$M$95,"Tvåa grupp K")</f>
        <v>Kongo</v>
      </c>
      <c r="AE122" s="88" t="s">
        <v>157</v>
      </c>
      <c r="AF122" s="178" t="str">
        <f>IF($M$107="Resultat OK",$M$104,"Tvåa grupp L")</f>
        <v>Kroatien</v>
      </c>
      <c r="AG122" s="90"/>
      <c r="AH122" s="85" t="s">
        <v>157</v>
      </c>
      <c r="AI122" s="90"/>
      <c r="AJ122" s="85" t="str">
        <f t="shared" si="1142"/>
        <v/>
      </c>
      <c r="AK122" s="58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14"/>
      <c r="BQ122" s="14"/>
      <c r="BR122" s="14"/>
      <c r="BS122" s="49"/>
      <c r="BT122" s="49"/>
      <c r="BU122" s="49"/>
      <c r="BV122" s="49"/>
      <c r="BW122" s="49"/>
      <c r="BX122" s="49"/>
      <c r="BY122" s="49"/>
      <c r="BZ122" s="14"/>
      <c r="CA122" s="49"/>
      <c r="CB122" s="49"/>
      <c r="CC122" s="14"/>
      <c r="CD122" s="14"/>
      <c r="CE122" s="49"/>
      <c r="CF122" s="49"/>
      <c r="CG122" s="49"/>
      <c r="CH122" s="49"/>
      <c r="CI122" s="49"/>
      <c r="CJ122" s="49"/>
      <c r="CK122" s="49"/>
      <c r="CL122" s="49"/>
      <c r="CM122" s="49"/>
      <c r="CN122" s="49"/>
      <c r="CO122" s="49"/>
      <c r="CP122" s="49"/>
      <c r="CQ122" s="49"/>
      <c r="CR122" s="49"/>
      <c r="CS122" s="49"/>
      <c r="CT122" s="49"/>
      <c r="CU122" s="49"/>
      <c r="CV122" s="49"/>
      <c r="CW122" s="14"/>
      <c r="CX122" s="14"/>
      <c r="CY122" s="49"/>
      <c r="CZ122" s="49"/>
      <c r="DA122" s="49"/>
      <c r="DB122" s="49"/>
      <c r="DC122" s="49"/>
      <c r="DD122" s="49"/>
      <c r="DE122" s="49"/>
      <c r="DF122" s="49"/>
      <c r="DG122" s="49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49"/>
      <c r="DS122" s="49"/>
      <c r="DT122" s="49"/>
      <c r="DU122" s="49"/>
      <c r="DV122" s="49"/>
      <c r="DW122" s="49"/>
      <c r="DX122" s="49"/>
      <c r="DY122" s="49"/>
      <c r="DZ122" s="49"/>
      <c r="EA122" s="49"/>
      <c r="EB122" s="49"/>
      <c r="EC122" s="49"/>
      <c r="ED122" s="49"/>
      <c r="EE122" s="49"/>
      <c r="EF122" s="49"/>
      <c r="EG122" s="49"/>
      <c r="EH122" s="49"/>
      <c r="EI122" s="49"/>
      <c r="EJ122" s="49"/>
      <c r="EK122" s="14"/>
      <c r="EL122" s="49"/>
      <c r="EM122" s="49"/>
      <c r="EN122" s="49"/>
      <c r="EO122" s="49"/>
      <c r="EP122" s="49"/>
      <c r="EQ122" s="49"/>
      <c r="ER122" s="49"/>
      <c r="ES122" s="49"/>
      <c r="ET122" s="49"/>
      <c r="EU122" s="49"/>
      <c r="EV122" s="49"/>
      <c r="EW122" s="49"/>
      <c r="EX122" s="49"/>
      <c r="EY122" s="49"/>
      <c r="EZ122" s="49"/>
      <c r="FA122" s="49"/>
      <c r="FB122" s="49"/>
      <c r="FC122" s="49"/>
      <c r="FD122" s="49"/>
      <c r="FE122" s="14"/>
      <c r="FF122" s="49"/>
      <c r="FG122" s="49"/>
      <c r="FH122" s="14"/>
      <c r="FI122" s="42"/>
      <c r="FJ122" s="42"/>
      <c r="FK122" s="42"/>
      <c r="FL122" s="42"/>
      <c r="FM122" s="42"/>
      <c r="FN122" s="42"/>
      <c r="FO122" s="42"/>
      <c r="FP122" s="42"/>
      <c r="FQ122" s="42"/>
      <c r="FR122" s="42"/>
      <c r="FS122" s="42"/>
      <c r="FT122" s="42"/>
      <c r="FU122" s="42"/>
      <c r="FV122" s="42"/>
      <c r="FW122" s="42"/>
      <c r="FX122" s="44">
        <v>120</v>
      </c>
      <c r="FY122" s="44" t="str">
        <f t="shared" si="79"/>
        <v>CJBDHFLI</v>
      </c>
      <c r="FZ122" s="44" t="s">
        <v>163</v>
      </c>
      <c r="GA122" s="44" t="s">
        <v>159</v>
      </c>
      <c r="GB122" s="44" t="s">
        <v>146</v>
      </c>
      <c r="GC122" s="44" t="s">
        <v>147</v>
      </c>
      <c r="GD122" s="44" t="s">
        <v>160</v>
      </c>
      <c r="GE122" s="44" t="s">
        <v>109</v>
      </c>
      <c r="GF122" s="44" t="s">
        <v>152</v>
      </c>
      <c r="GG122" s="44" t="s">
        <v>150</v>
      </c>
      <c r="GH122" s="100" t="str">
        <f t="shared" ref="GH122:GO122" si="1153">VLOOKUP(FZ122,$FK$3:$FL$15,2,FALSE)</f>
        <v>Marocko</v>
      </c>
      <c r="GI122" s="100" t="str">
        <f t="shared" si="1153"/>
        <v>Argentina</v>
      </c>
      <c r="GJ122" s="100" t="str">
        <f t="shared" si="1153"/>
        <v>Bosnien-Herzigovina</v>
      </c>
      <c r="GK122" s="100" t="str">
        <f t="shared" si="1153"/>
        <v>USA</v>
      </c>
      <c r="GL122" s="100" t="str">
        <f t="shared" si="1153"/>
        <v>Uruguay</v>
      </c>
      <c r="GM122" s="100" t="str">
        <f t="shared" si="1153"/>
        <v>Sverige</v>
      </c>
      <c r="GN122" s="100" t="str">
        <f t="shared" si="1153"/>
        <v>England</v>
      </c>
      <c r="GO122" s="100" t="str">
        <f t="shared" si="1153"/>
        <v>Senegal</v>
      </c>
      <c r="GP122" s="42" t="str">
        <f t="shared" si="81"/>
        <v/>
      </c>
      <c r="GQ122" s="42"/>
      <c r="GR122" s="42"/>
      <c r="GS122" s="42"/>
      <c r="GT122" s="42"/>
      <c r="GU122" s="42"/>
      <c r="GV122" s="127"/>
      <c r="GW122" s="42"/>
      <c r="GX122" s="44"/>
      <c r="GY122" s="42"/>
      <c r="GZ122" s="43"/>
      <c r="HA122" s="44"/>
      <c r="HB122" s="42"/>
      <c r="HC122" s="42"/>
      <c r="HD122" s="42"/>
      <c r="HE122" s="42"/>
    </row>
    <row r="123" spans="1:213" ht="14.25" customHeight="1" x14ac:dyDescent="0.35">
      <c r="A123" s="42"/>
      <c r="B123" s="85">
        <v>84</v>
      </c>
      <c r="C123" s="86">
        <v>46205</v>
      </c>
      <c r="D123" s="177" t="str">
        <f>IF($M$71="Resultat OK",$M$67,"Vinnare grupp H")</f>
        <v>Spanien</v>
      </c>
      <c r="E123" s="88" t="s">
        <v>157</v>
      </c>
      <c r="F123" s="178" t="str">
        <f>IF($M$89="Resultat OK",$M$86,"Tvåa grupp J")</f>
        <v>Jordanien</v>
      </c>
      <c r="G123" s="90"/>
      <c r="H123" s="85" t="s">
        <v>157</v>
      </c>
      <c r="I123" s="90"/>
      <c r="J123" s="85" t="str">
        <f t="shared" si="1141"/>
        <v/>
      </c>
      <c r="K123" s="44"/>
      <c r="L123" s="44"/>
      <c r="M123" s="146"/>
      <c r="N123" s="23"/>
      <c r="O123" s="203"/>
      <c r="P123" s="195"/>
      <c r="Q123" s="195"/>
      <c r="R123" s="195"/>
      <c r="S123" s="195"/>
      <c r="T123" s="204"/>
      <c r="U123" s="42"/>
      <c r="V123" s="44"/>
      <c r="W123" s="44"/>
      <c r="X123" s="150"/>
      <c r="Y123" s="150"/>
      <c r="Z123" s="150"/>
      <c r="AA123" s="151"/>
      <c r="AB123" s="85">
        <v>84</v>
      </c>
      <c r="AC123" s="86">
        <v>46205</v>
      </c>
      <c r="AD123" s="177" t="str">
        <f>IF($M$71="Resultat OK",$M$67,"Vinnare grupp H")</f>
        <v>Spanien</v>
      </c>
      <c r="AE123" s="88" t="s">
        <v>157</v>
      </c>
      <c r="AF123" s="178" t="str">
        <f>IF($M$89="Resultat OK",$M$86,"Tvåa grupp J")</f>
        <v>Jordanien</v>
      </c>
      <c r="AG123" s="90"/>
      <c r="AH123" s="85" t="s">
        <v>157</v>
      </c>
      <c r="AI123" s="90"/>
      <c r="AJ123" s="85" t="str">
        <f t="shared" si="1142"/>
        <v/>
      </c>
      <c r="AK123" s="58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14"/>
      <c r="BQ123" s="14"/>
      <c r="BR123" s="14"/>
      <c r="BS123" s="49"/>
      <c r="BT123" s="49"/>
      <c r="BU123" s="49"/>
      <c r="BV123" s="49"/>
      <c r="BW123" s="49"/>
      <c r="BX123" s="49"/>
      <c r="BY123" s="49"/>
      <c r="BZ123" s="14"/>
      <c r="CA123" s="49"/>
      <c r="CB123" s="49"/>
      <c r="CC123" s="14"/>
      <c r="CD123" s="14"/>
      <c r="CE123" s="49"/>
      <c r="CF123" s="49"/>
      <c r="CG123" s="49"/>
      <c r="CH123" s="49"/>
      <c r="CI123" s="49"/>
      <c r="CJ123" s="49"/>
      <c r="CK123" s="49"/>
      <c r="CL123" s="49"/>
      <c r="CM123" s="49"/>
      <c r="CN123" s="49"/>
      <c r="CO123" s="49"/>
      <c r="CP123" s="49"/>
      <c r="CQ123" s="49"/>
      <c r="CR123" s="49"/>
      <c r="CS123" s="49"/>
      <c r="CT123" s="49"/>
      <c r="CU123" s="49"/>
      <c r="CV123" s="49"/>
      <c r="CW123" s="14"/>
      <c r="CX123" s="14"/>
      <c r="CY123" s="49"/>
      <c r="CZ123" s="49"/>
      <c r="DA123" s="49"/>
      <c r="DB123" s="49"/>
      <c r="DC123" s="49"/>
      <c r="DD123" s="49"/>
      <c r="DE123" s="49"/>
      <c r="DF123" s="49"/>
      <c r="DG123" s="49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49"/>
      <c r="DS123" s="49"/>
      <c r="DT123" s="49"/>
      <c r="DU123" s="49"/>
      <c r="DV123" s="49"/>
      <c r="DW123" s="49"/>
      <c r="DX123" s="49"/>
      <c r="DY123" s="49"/>
      <c r="DZ123" s="49"/>
      <c r="EA123" s="49"/>
      <c r="EB123" s="49"/>
      <c r="EC123" s="49"/>
      <c r="ED123" s="49"/>
      <c r="EE123" s="49"/>
      <c r="EF123" s="49"/>
      <c r="EG123" s="49"/>
      <c r="EH123" s="49"/>
      <c r="EI123" s="49"/>
      <c r="EJ123" s="49"/>
      <c r="EK123" s="14"/>
      <c r="EL123" s="49"/>
      <c r="EM123" s="49"/>
      <c r="EN123" s="49"/>
      <c r="EO123" s="49"/>
      <c r="EP123" s="49"/>
      <c r="EQ123" s="49"/>
      <c r="ER123" s="49"/>
      <c r="ES123" s="49"/>
      <c r="ET123" s="49"/>
      <c r="EU123" s="49"/>
      <c r="EV123" s="49"/>
      <c r="EW123" s="49"/>
      <c r="EX123" s="49"/>
      <c r="EY123" s="49"/>
      <c r="EZ123" s="49"/>
      <c r="FA123" s="49"/>
      <c r="FB123" s="49"/>
      <c r="FC123" s="49"/>
      <c r="FD123" s="49"/>
      <c r="FE123" s="14"/>
      <c r="FF123" s="49"/>
      <c r="FG123" s="49"/>
      <c r="FH123" s="14"/>
      <c r="FI123" s="42"/>
      <c r="FJ123" s="42"/>
      <c r="FK123" s="42"/>
      <c r="FL123" s="42"/>
      <c r="FM123" s="42"/>
      <c r="FN123" s="42"/>
      <c r="FO123" s="42"/>
      <c r="FP123" s="42"/>
      <c r="FQ123" s="42"/>
      <c r="FR123" s="42"/>
      <c r="FS123" s="42"/>
      <c r="FT123" s="42"/>
      <c r="FU123" s="42"/>
      <c r="FV123" s="42"/>
      <c r="FW123" s="42"/>
      <c r="FX123" s="44">
        <v>121</v>
      </c>
      <c r="FY123" s="44" t="str">
        <f t="shared" si="79"/>
        <v>CJBDHFIK</v>
      </c>
      <c r="FZ123" s="44" t="s">
        <v>163</v>
      </c>
      <c r="GA123" s="44" t="s">
        <v>159</v>
      </c>
      <c r="GB123" s="44" t="s">
        <v>146</v>
      </c>
      <c r="GC123" s="44" t="s">
        <v>147</v>
      </c>
      <c r="GD123" s="44" t="s">
        <v>160</v>
      </c>
      <c r="GE123" s="44" t="s">
        <v>109</v>
      </c>
      <c r="GF123" s="44" t="s">
        <v>150</v>
      </c>
      <c r="GG123" s="44" t="s">
        <v>151</v>
      </c>
      <c r="GH123" s="100" t="str">
        <f t="shared" ref="GH123:GO123" si="1154">VLOOKUP(FZ123,$FK$3:$FL$15,2,FALSE)</f>
        <v>Marocko</v>
      </c>
      <c r="GI123" s="100" t="str">
        <f t="shared" si="1154"/>
        <v>Argentina</v>
      </c>
      <c r="GJ123" s="100" t="str">
        <f t="shared" si="1154"/>
        <v>Bosnien-Herzigovina</v>
      </c>
      <c r="GK123" s="100" t="str">
        <f t="shared" si="1154"/>
        <v>USA</v>
      </c>
      <c r="GL123" s="100" t="str">
        <f t="shared" si="1154"/>
        <v>Uruguay</v>
      </c>
      <c r="GM123" s="100" t="str">
        <f t="shared" si="1154"/>
        <v>Sverige</v>
      </c>
      <c r="GN123" s="100" t="str">
        <f t="shared" si="1154"/>
        <v>Senegal</v>
      </c>
      <c r="GO123" s="100" t="str">
        <f t="shared" si="1154"/>
        <v>Portugal</v>
      </c>
      <c r="GP123" s="42" t="str">
        <f t="shared" si="81"/>
        <v/>
      </c>
      <c r="GQ123" s="42"/>
      <c r="GR123" s="42"/>
      <c r="GS123" s="42"/>
      <c r="GT123" s="42"/>
      <c r="GU123" s="42"/>
      <c r="GV123" s="127"/>
      <c r="GW123" s="42"/>
      <c r="GX123" s="44"/>
      <c r="GY123" s="42"/>
      <c r="GZ123" s="43"/>
      <c r="HA123" s="44"/>
      <c r="HB123" s="42"/>
      <c r="HC123" s="42"/>
      <c r="HD123" s="42"/>
      <c r="HE123" s="42"/>
    </row>
    <row r="124" spans="1:213" ht="14.25" customHeight="1" x14ac:dyDescent="0.35">
      <c r="A124" s="42"/>
      <c r="B124" s="85">
        <v>85</v>
      </c>
      <c r="C124" s="86">
        <v>46206</v>
      </c>
      <c r="D124" s="177" t="str">
        <f>IF($M$17="Resultat OK",$M$13,"Vinnare grupp B")</f>
        <v>Qatar</v>
      </c>
      <c r="E124" s="88" t="s">
        <v>157</v>
      </c>
      <c r="F124" s="179" t="str">
        <f>IF($FL$19=TRUE,"Bästa trea EFGIJ",HLOOKUP("B",$GH$3:$GO$498,$FY$3,FALSE))</f>
        <v>Iran</v>
      </c>
      <c r="G124" s="90"/>
      <c r="H124" s="85" t="s">
        <v>157</v>
      </c>
      <c r="I124" s="90"/>
      <c r="J124" s="85" t="str">
        <f t="shared" si="1141"/>
        <v/>
      </c>
      <c r="K124" s="44"/>
      <c r="L124" s="44"/>
      <c r="M124" s="146"/>
      <c r="N124" s="23"/>
      <c r="O124" s="203"/>
      <c r="P124" s="195"/>
      <c r="Q124" s="195"/>
      <c r="R124" s="195"/>
      <c r="S124" s="195"/>
      <c r="T124" s="204"/>
      <c r="U124" s="42"/>
      <c r="V124" s="44"/>
      <c r="W124" s="44"/>
      <c r="X124" s="150"/>
      <c r="Y124" s="150"/>
      <c r="Z124" s="150"/>
      <c r="AA124" s="151"/>
      <c r="AB124" s="85">
        <v>85</v>
      </c>
      <c r="AC124" s="86">
        <v>46206</v>
      </c>
      <c r="AD124" s="177" t="str">
        <f>IF($M$17="Resultat OK",$M$13,"Vinnare grupp B")</f>
        <v>Qatar</v>
      </c>
      <c r="AE124" s="88" t="s">
        <v>157</v>
      </c>
      <c r="AF124" s="179" t="str">
        <f>IF($FL$19=TRUE,"Bästa trea EFGIJ",HLOOKUP("B",$GH$3:$GO$498,$FY$3,FALSE))</f>
        <v>Iran</v>
      </c>
      <c r="AG124" s="90"/>
      <c r="AH124" s="85" t="s">
        <v>157</v>
      </c>
      <c r="AI124" s="90"/>
      <c r="AJ124" s="85" t="str">
        <f t="shared" si="1142"/>
        <v/>
      </c>
      <c r="AK124" s="58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14"/>
      <c r="BQ124" s="14"/>
      <c r="BR124" s="14"/>
      <c r="BS124" s="49"/>
      <c r="BT124" s="49"/>
      <c r="BU124" s="49"/>
      <c r="BV124" s="49"/>
      <c r="BW124" s="49"/>
      <c r="BX124" s="49"/>
      <c r="BY124" s="49"/>
      <c r="BZ124" s="14"/>
      <c r="CA124" s="49"/>
      <c r="CB124" s="49"/>
      <c r="CC124" s="14"/>
      <c r="CD124" s="14"/>
      <c r="CE124" s="49"/>
      <c r="CF124" s="49"/>
      <c r="CG124" s="49"/>
      <c r="CH124" s="49"/>
      <c r="CI124" s="49"/>
      <c r="CJ124" s="49"/>
      <c r="CK124" s="49"/>
      <c r="CL124" s="49"/>
      <c r="CM124" s="49"/>
      <c r="CN124" s="49"/>
      <c r="CO124" s="49"/>
      <c r="CP124" s="49"/>
      <c r="CQ124" s="49"/>
      <c r="CR124" s="49"/>
      <c r="CS124" s="49"/>
      <c r="CT124" s="49"/>
      <c r="CU124" s="49"/>
      <c r="CV124" s="49"/>
      <c r="CW124" s="14"/>
      <c r="CX124" s="14"/>
      <c r="CY124" s="49"/>
      <c r="CZ124" s="49"/>
      <c r="DA124" s="49"/>
      <c r="DB124" s="49"/>
      <c r="DC124" s="49"/>
      <c r="DD124" s="49"/>
      <c r="DE124" s="49"/>
      <c r="DF124" s="49"/>
      <c r="DG124" s="49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49"/>
      <c r="DS124" s="49"/>
      <c r="DT124" s="49"/>
      <c r="DU124" s="49"/>
      <c r="DV124" s="49"/>
      <c r="DW124" s="49"/>
      <c r="DX124" s="49"/>
      <c r="DY124" s="49"/>
      <c r="DZ124" s="49"/>
      <c r="EA124" s="49"/>
      <c r="EB124" s="49"/>
      <c r="EC124" s="49"/>
      <c r="ED124" s="49"/>
      <c r="EE124" s="49"/>
      <c r="EF124" s="49"/>
      <c r="EG124" s="49"/>
      <c r="EH124" s="49"/>
      <c r="EI124" s="49"/>
      <c r="EJ124" s="49"/>
      <c r="EK124" s="14"/>
      <c r="EL124" s="49"/>
      <c r="EM124" s="49"/>
      <c r="EN124" s="49"/>
      <c r="EO124" s="49"/>
      <c r="EP124" s="49"/>
      <c r="EQ124" s="49"/>
      <c r="ER124" s="49"/>
      <c r="ES124" s="49"/>
      <c r="ET124" s="49"/>
      <c r="EU124" s="49"/>
      <c r="EV124" s="49"/>
      <c r="EW124" s="49"/>
      <c r="EX124" s="49"/>
      <c r="EY124" s="49"/>
      <c r="EZ124" s="49"/>
      <c r="FA124" s="49"/>
      <c r="FB124" s="49"/>
      <c r="FC124" s="49"/>
      <c r="FD124" s="49"/>
      <c r="FE124" s="14"/>
      <c r="FF124" s="49"/>
      <c r="FG124" s="49"/>
      <c r="FH124" s="14"/>
      <c r="FI124" s="42"/>
      <c r="FJ124" s="42"/>
      <c r="FK124" s="42"/>
      <c r="FL124" s="42"/>
      <c r="FM124" s="42"/>
      <c r="FN124" s="42"/>
      <c r="FO124" s="42"/>
      <c r="FP124" s="42"/>
      <c r="FQ124" s="42"/>
      <c r="FR124" s="42"/>
      <c r="FS124" s="42"/>
      <c r="FT124" s="42"/>
      <c r="FU124" s="42"/>
      <c r="FV124" s="42"/>
      <c r="FW124" s="42"/>
      <c r="FX124" s="44">
        <v>122</v>
      </c>
      <c r="FY124" s="44" t="str">
        <f t="shared" si="79"/>
        <v>CGBDJFLK</v>
      </c>
      <c r="FZ124" s="44" t="s">
        <v>163</v>
      </c>
      <c r="GA124" s="44" t="s">
        <v>149</v>
      </c>
      <c r="GB124" s="44" t="s">
        <v>146</v>
      </c>
      <c r="GC124" s="44" t="s">
        <v>147</v>
      </c>
      <c r="GD124" s="44" t="s">
        <v>159</v>
      </c>
      <c r="GE124" s="44" t="s">
        <v>109</v>
      </c>
      <c r="GF124" s="44" t="s">
        <v>152</v>
      </c>
      <c r="GG124" s="44" t="s">
        <v>151</v>
      </c>
      <c r="GH124" s="100" t="str">
        <f t="shared" ref="GH124:GO124" si="1155">VLOOKUP(FZ124,$FK$3:$FL$15,2,FALSE)</f>
        <v>Marocko</v>
      </c>
      <c r="GI124" s="100" t="str">
        <f t="shared" si="1155"/>
        <v>Iran</v>
      </c>
      <c r="GJ124" s="100" t="str">
        <f t="shared" si="1155"/>
        <v>Bosnien-Herzigovina</v>
      </c>
      <c r="GK124" s="100" t="str">
        <f t="shared" si="1155"/>
        <v>USA</v>
      </c>
      <c r="GL124" s="100" t="str">
        <f t="shared" si="1155"/>
        <v>Argentina</v>
      </c>
      <c r="GM124" s="100" t="str">
        <f t="shared" si="1155"/>
        <v>Sverige</v>
      </c>
      <c r="GN124" s="100" t="str">
        <f t="shared" si="1155"/>
        <v>England</v>
      </c>
      <c r="GO124" s="100" t="str">
        <f t="shared" si="1155"/>
        <v>Portugal</v>
      </c>
      <c r="GP124" s="42" t="str">
        <f t="shared" si="81"/>
        <v/>
      </c>
      <c r="GQ124" s="42"/>
      <c r="GR124" s="42"/>
      <c r="GS124" s="42"/>
      <c r="GT124" s="42"/>
      <c r="GU124" s="42"/>
      <c r="GV124" s="127"/>
      <c r="GW124" s="42"/>
      <c r="GX124" s="44"/>
      <c r="GY124" s="42"/>
      <c r="GZ124" s="43"/>
      <c r="HA124" s="44"/>
      <c r="HB124" s="42"/>
      <c r="HC124" s="42"/>
      <c r="HD124" s="42"/>
      <c r="HE124" s="42"/>
    </row>
    <row r="125" spans="1:213" ht="14.25" customHeight="1" x14ac:dyDescent="0.35">
      <c r="A125" s="42"/>
      <c r="B125" s="85">
        <v>86</v>
      </c>
      <c r="C125" s="86">
        <v>46207</v>
      </c>
      <c r="D125" s="177" t="str">
        <f>IF($M$89="Resultat OK",$M$85,"Vinnare grupp J")</f>
        <v>Österrike</v>
      </c>
      <c r="E125" s="88" t="s">
        <v>157</v>
      </c>
      <c r="F125" s="178" t="str">
        <f>IF($M$71="Resultat OK",$M$68,"Tvåa grupp H")</f>
        <v>Kap Verde</v>
      </c>
      <c r="G125" s="90"/>
      <c r="H125" s="85" t="s">
        <v>157</v>
      </c>
      <c r="I125" s="90"/>
      <c r="J125" s="85" t="str">
        <f t="shared" si="1141"/>
        <v/>
      </c>
      <c r="K125" s="44"/>
      <c r="L125" s="44"/>
      <c r="M125" s="146"/>
      <c r="N125" s="23"/>
      <c r="O125" s="203"/>
      <c r="P125" s="195"/>
      <c r="Q125" s="195"/>
      <c r="R125" s="195"/>
      <c r="S125" s="195"/>
      <c r="T125" s="204"/>
      <c r="U125" s="42"/>
      <c r="V125" s="44"/>
      <c r="W125" s="44"/>
      <c r="X125" s="150"/>
      <c r="Y125" s="150"/>
      <c r="Z125" s="150"/>
      <c r="AA125" s="151"/>
      <c r="AB125" s="85">
        <v>86</v>
      </c>
      <c r="AC125" s="86">
        <v>46207</v>
      </c>
      <c r="AD125" s="177" t="str">
        <f>IF($M$89="Resultat OK",$M$85,"Vinnare grupp J")</f>
        <v>Österrike</v>
      </c>
      <c r="AE125" s="88" t="s">
        <v>157</v>
      </c>
      <c r="AF125" s="178" t="str">
        <f>IF($M$71="Resultat OK",$M$68,"Tvåa grupp H")</f>
        <v>Kap Verde</v>
      </c>
      <c r="AG125" s="90"/>
      <c r="AH125" s="85" t="s">
        <v>157</v>
      </c>
      <c r="AI125" s="90"/>
      <c r="AJ125" s="85" t="str">
        <f t="shared" si="1142"/>
        <v/>
      </c>
      <c r="AK125" s="58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14"/>
      <c r="BQ125" s="14"/>
      <c r="BR125" s="14"/>
      <c r="BS125" s="49"/>
      <c r="BT125" s="49"/>
      <c r="BU125" s="49"/>
      <c r="BV125" s="49"/>
      <c r="BW125" s="49"/>
      <c r="BX125" s="49"/>
      <c r="BY125" s="49"/>
      <c r="BZ125" s="14"/>
      <c r="CA125" s="49"/>
      <c r="CB125" s="49"/>
      <c r="CC125" s="14"/>
      <c r="CD125" s="14"/>
      <c r="CE125" s="49"/>
      <c r="CF125" s="49"/>
      <c r="CG125" s="49"/>
      <c r="CH125" s="49"/>
      <c r="CI125" s="49"/>
      <c r="CJ125" s="49"/>
      <c r="CK125" s="49"/>
      <c r="CL125" s="49"/>
      <c r="CM125" s="49"/>
      <c r="CN125" s="49"/>
      <c r="CO125" s="49"/>
      <c r="CP125" s="49"/>
      <c r="CQ125" s="49"/>
      <c r="CR125" s="49"/>
      <c r="CS125" s="49"/>
      <c r="CT125" s="49"/>
      <c r="CU125" s="49"/>
      <c r="CV125" s="49"/>
      <c r="CW125" s="14"/>
      <c r="CX125" s="14"/>
      <c r="CY125" s="49"/>
      <c r="CZ125" s="49"/>
      <c r="DA125" s="49"/>
      <c r="DB125" s="49"/>
      <c r="DC125" s="49"/>
      <c r="DD125" s="49"/>
      <c r="DE125" s="49"/>
      <c r="DF125" s="49"/>
      <c r="DG125" s="49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49"/>
      <c r="DS125" s="49"/>
      <c r="DT125" s="49"/>
      <c r="DU125" s="49"/>
      <c r="DV125" s="49"/>
      <c r="DW125" s="49"/>
      <c r="DX125" s="49"/>
      <c r="DY125" s="49"/>
      <c r="DZ125" s="49"/>
      <c r="EA125" s="49"/>
      <c r="EB125" s="49"/>
      <c r="EC125" s="49"/>
      <c r="ED125" s="49"/>
      <c r="EE125" s="49"/>
      <c r="EF125" s="49"/>
      <c r="EG125" s="49"/>
      <c r="EH125" s="49"/>
      <c r="EI125" s="49"/>
      <c r="EJ125" s="49"/>
      <c r="EK125" s="14"/>
      <c r="EL125" s="49"/>
      <c r="EM125" s="49"/>
      <c r="EN125" s="49"/>
      <c r="EO125" s="49"/>
      <c r="EP125" s="49"/>
      <c r="EQ125" s="49"/>
      <c r="ER125" s="49"/>
      <c r="ES125" s="49"/>
      <c r="ET125" s="49"/>
      <c r="EU125" s="49"/>
      <c r="EV125" s="49"/>
      <c r="EW125" s="49"/>
      <c r="EX125" s="49"/>
      <c r="EY125" s="49"/>
      <c r="EZ125" s="49"/>
      <c r="FA125" s="49"/>
      <c r="FB125" s="49"/>
      <c r="FC125" s="49"/>
      <c r="FD125" s="49"/>
      <c r="FE125" s="14"/>
      <c r="FF125" s="49"/>
      <c r="FG125" s="49"/>
      <c r="FH125" s="14"/>
      <c r="FI125" s="42"/>
      <c r="FJ125" s="42"/>
      <c r="FK125" s="42"/>
      <c r="FL125" s="42"/>
      <c r="FM125" s="42"/>
      <c r="FN125" s="42"/>
      <c r="FO125" s="42"/>
      <c r="FP125" s="42"/>
      <c r="FQ125" s="42"/>
      <c r="FR125" s="42"/>
      <c r="FS125" s="42"/>
      <c r="FT125" s="42"/>
      <c r="FU125" s="42"/>
      <c r="FV125" s="42"/>
      <c r="FW125" s="42"/>
      <c r="FX125" s="44">
        <v>123</v>
      </c>
      <c r="FY125" s="44" t="str">
        <f t="shared" si="79"/>
        <v>CGBDIFLK</v>
      </c>
      <c r="FZ125" s="44" t="s">
        <v>163</v>
      </c>
      <c r="GA125" s="44" t="s">
        <v>149</v>
      </c>
      <c r="GB125" s="44" t="s">
        <v>146</v>
      </c>
      <c r="GC125" s="44" t="s">
        <v>147</v>
      </c>
      <c r="GD125" s="44" t="s">
        <v>150</v>
      </c>
      <c r="GE125" s="44" t="s">
        <v>109</v>
      </c>
      <c r="GF125" s="44" t="s">
        <v>152</v>
      </c>
      <c r="GG125" s="44" t="s">
        <v>151</v>
      </c>
      <c r="GH125" s="100" t="str">
        <f t="shared" ref="GH125:GO125" si="1156">VLOOKUP(FZ125,$FK$3:$FL$15,2,FALSE)</f>
        <v>Marocko</v>
      </c>
      <c r="GI125" s="100" t="str">
        <f t="shared" si="1156"/>
        <v>Iran</v>
      </c>
      <c r="GJ125" s="100" t="str">
        <f t="shared" si="1156"/>
        <v>Bosnien-Herzigovina</v>
      </c>
      <c r="GK125" s="100" t="str">
        <f t="shared" si="1156"/>
        <v>USA</v>
      </c>
      <c r="GL125" s="100" t="str">
        <f t="shared" si="1156"/>
        <v>Senegal</v>
      </c>
      <c r="GM125" s="100" t="str">
        <f t="shared" si="1156"/>
        <v>Sverige</v>
      </c>
      <c r="GN125" s="100" t="str">
        <f t="shared" si="1156"/>
        <v>England</v>
      </c>
      <c r="GO125" s="100" t="str">
        <f t="shared" si="1156"/>
        <v>Portugal</v>
      </c>
      <c r="GP125" s="42">
        <f t="shared" si="81"/>
        <v>123</v>
      </c>
      <c r="GQ125" s="42"/>
      <c r="GR125" s="42"/>
      <c r="GS125" s="42"/>
      <c r="GT125" s="42"/>
      <c r="GU125" s="42"/>
      <c r="GV125" s="127"/>
      <c r="GW125" s="42"/>
      <c r="GX125" s="44"/>
      <c r="GY125" s="42"/>
      <c r="GZ125" s="43"/>
      <c r="HA125" s="44"/>
      <c r="HB125" s="42"/>
      <c r="HC125" s="42"/>
      <c r="HD125" s="42"/>
      <c r="HE125" s="42"/>
    </row>
    <row r="126" spans="1:213" ht="14.25" customHeight="1" x14ac:dyDescent="0.35">
      <c r="A126" s="42"/>
      <c r="B126" s="85">
        <v>87</v>
      </c>
      <c r="C126" s="86">
        <v>46207</v>
      </c>
      <c r="D126" s="177" t="str">
        <f>IF($M$98="Resultat OK",$M$94,"Vinnare grupp K")</f>
        <v>Colombia</v>
      </c>
      <c r="E126" s="88" t="s">
        <v>157</v>
      </c>
      <c r="F126" s="179" t="str">
        <f>IF($FL$19=TRUE,"Bästa trea DEIJL",HLOOKUP("K",$GH$3:$GO$498,$FY$3,FALSE))</f>
        <v>England</v>
      </c>
      <c r="G126" s="90"/>
      <c r="H126" s="85" t="s">
        <v>157</v>
      </c>
      <c r="I126" s="90"/>
      <c r="J126" s="85" t="str">
        <f t="shared" si="1141"/>
        <v/>
      </c>
      <c r="K126" s="44"/>
      <c r="L126" s="44"/>
      <c r="M126" s="146"/>
      <c r="N126" s="23"/>
      <c r="O126" s="203"/>
      <c r="P126" s="195"/>
      <c r="Q126" s="195"/>
      <c r="R126" s="195"/>
      <c r="S126" s="195"/>
      <c r="T126" s="204"/>
      <c r="U126" s="42"/>
      <c r="V126" s="44"/>
      <c r="W126" s="44"/>
      <c r="X126" s="150"/>
      <c r="Y126" s="150"/>
      <c r="Z126" s="150"/>
      <c r="AA126" s="151"/>
      <c r="AB126" s="85">
        <v>87</v>
      </c>
      <c r="AC126" s="86">
        <v>46207</v>
      </c>
      <c r="AD126" s="177" t="str">
        <f>IF($M$98="Resultat OK",$M$94,"Vinnare grupp K")</f>
        <v>Colombia</v>
      </c>
      <c r="AE126" s="88" t="s">
        <v>157</v>
      </c>
      <c r="AF126" s="179" t="str">
        <f>IF($FL$19=TRUE,"Bästa trea DEIJL",HLOOKUP("K",$GH$3:$GO$498,$FY$3,FALSE))</f>
        <v>England</v>
      </c>
      <c r="AG126" s="90"/>
      <c r="AH126" s="85" t="s">
        <v>157</v>
      </c>
      <c r="AI126" s="90"/>
      <c r="AJ126" s="85" t="str">
        <f t="shared" si="1142"/>
        <v/>
      </c>
      <c r="AK126" s="58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14"/>
      <c r="BQ126" s="14"/>
      <c r="BR126" s="14"/>
      <c r="BS126" s="49"/>
      <c r="BT126" s="49"/>
      <c r="BU126" s="49"/>
      <c r="BV126" s="49"/>
      <c r="BW126" s="49"/>
      <c r="BX126" s="49"/>
      <c r="BY126" s="49"/>
      <c r="BZ126" s="14"/>
      <c r="CA126" s="49"/>
      <c r="CB126" s="49"/>
      <c r="CC126" s="14"/>
      <c r="CD126" s="14"/>
      <c r="CE126" s="49"/>
      <c r="CF126" s="49"/>
      <c r="CG126" s="49"/>
      <c r="CH126" s="49"/>
      <c r="CI126" s="49"/>
      <c r="CJ126" s="49"/>
      <c r="CK126" s="49"/>
      <c r="CL126" s="49"/>
      <c r="CM126" s="49"/>
      <c r="CN126" s="49"/>
      <c r="CO126" s="49"/>
      <c r="CP126" s="49"/>
      <c r="CQ126" s="49"/>
      <c r="CR126" s="49"/>
      <c r="CS126" s="49"/>
      <c r="CT126" s="49"/>
      <c r="CU126" s="49"/>
      <c r="CV126" s="49"/>
      <c r="CW126" s="14"/>
      <c r="CX126" s="14"/>
      <c r="CY126" s="49"/>
      <c r="CZ126" s="49"/>
      <c r="DA126" s="49"/>
      <c r="DB126" s="49"/>
      <c r="DC126" s="49"/>
      <c r="DD126" s="49"/>
      <c r="DE126" s="49"/>
      <c r="DF126" s="49"/>
      <c r="DG126" s="49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49"/>
      <c r="DS126" s="49"/>
      <c r="DT126" s="49"/>
      <c r="DU126" s="49"/>
      <c r="DV126" s="49"/>
      <c r="DW126" s="49"/>
      <c r="DX126" s="49"/>
      <c r="DY126" s="49"/>
      <c r="DZ126" s="49"/>
      <c r="EA126" s="49"/>
      <c r="EB126" s="49"/>
      <c r="EC126" s="49"/>
      <c r="ED126" s="49"/>
      <c r="EE126" s="49"/>
      <c r="EF126" s="49"/>
      <c r="EG126" s="49"/>
      <c r="EH126" s="49"/>
      <c r="EI126" s="49"/>
      <c r="EJ126" s="49"/>
      <c r="EK126" s="14"/>
      <c r="EL126" s="49"/>
      <c r="EM126" s="49"/>
      <c r="EN126" s="49"/>
      <c r="EO126" s="49"/>
      <c r="EP126" s="49"/>
      <c r="EQ126" s="49"/>
      <c r="ER126" s="49"/>
      <c r="ES126" s="49"/>
      <c r="ET126" s="49"/>
      <c r="EU126" s="49"/>
      <c r="EV126" s="49"/>
      <c r="EW126" s="49"/>
      <c r="EX126" s="49"/>
      <c r="EY126" s="49"/>
      <c r="EZ126" s="49"/>
      <c r="FA126" s="49"/>
      <c r="FB126" s="49"/>
      <c r="FC126" s="49"/>
      <c r="FD126" s="49"/>
      <c r="FE126" s="14"/>
      <c r="FF126" s="49"/>
      <c r="FG126" s="49"/>
      <c r="FH126" s="14"/>
      <c r="FI126" s="42"/>
      <c r="FJ126" s="42"/>
      <c r="FK126" s="42"/>
      <c r="FL126" s="42"/>
      <c r="FM126" s="42"/>
      <c r="FN126" s="42"/>
      <c r="FO126" s="42"/>
      <c r="FP126" s="42"/>
      <c r="FQ126" s="42"/>
      <c r="FR126" s="42"/>
      <c r="FS126" s="42"/>
      <c r="FT126" s="42"/>
      <c r="FU126" s="42"/>
      <c r="FV126" s="42"/>
      <c r="FW126" s="42"/>
      <c r="FX126" s="44">
        <v>124</v>
      </c>
      <c r="FY126" s="44" t="str">
        <f t="shared" si="79"/>
        <v>CGBDJFLI</v>
      </c>
      <c r="FZ126" s="44" t="s">
        <v>163</v>
      </c>
      <c r="GA126" s="44" t="s">
        <v>149</v>
      </c>
      <c r="GB126" s="44" t="s">
        <v>146</v>
      </c>
      <c r="GC126" s="44" t="s">
        <v>147</v>
      </c>
      <c r="GD126" s="44" t="s">
        <v>159</v>
      </c>
      <c r="GE126" s="44" t="s">
        <v>109</v>
      </c>
      <c r="GF126" s="44" t="s">
        <v>152</v>
      </c>
      <c r="GG126" s="44" t="s">
        <v>150</v>
      </c>
      <c r="GH126" s="100" t="str">
        <f t="shared" ref="GH126:GO126" si="1157">VLOOKUP(FZ126,$FK$3:$FL$15,2,FALSE)</f>
        <v>Marocko</v>
      </c>
      <c r="GI126" s="100" t="str">
        <f t="shared" si="1157"/>
        <v>Iran</v>
      </c>
      <c r="GJ126" s="100" t="str">
        <f t="shared" si="1157"/>
        <v>Bosnien-Herzigovina</v>
      </c>
      <c r="GK126" s="100" t="str">
        <f t="shared" si="1157"/>
        <v>USA</v>
      </c>
      <c r="GL126" s="100" t="str">
        <f t="shared" si="1157"/>
        <v>Argentina</v>
      </c>
      <c r="GM126" s="100" t="str">
        <f t="shared" si="1157"/>
        <v>Sverige</v>
      </c>
      <c r="GN126" s="100" t="str">
        <f t="shared" si="1157"/>
        <v>England</v>
      </c>
      <c r="GO126" s="100" t="str">
        <f t="shared" si="1157"/>
        <v>Senegal</v>
      </c>
      <c r="GP126" s="42" t="str">
        <f t="shared" si="81"/>
        <v/>
      </c>
      <c r="GQ126" s="42"/>
      <c r="GR126" s="42"/>
      <c r="GS126" s="42"/>
      <c r="GT126" s="42"/>
      <c r="GU126" s="42"/>
      <c r="GV126" s="127"/>
      <c r="GW126" s="42"/>
      <c r="GX126" s="44"/>
      <c r="GY126" s="42"/>
      <c r="GZ126" s="43"/>
      <c r="HA126" s="44"/>
      <c r="HB126" s="42"/>
      <c r="HC126" s="42"/>
      <c r="HD126" s="42"/>
      <c r="HE126" s="42"/>
    </row>
    <row r="127" spans="1:213" ht="14.25" customHeight="1" x14ac:dyDescent="0.35">
      <c r="A127" s="42"/>
      <c r="B127" s="85">
        <v>88</v>
      </c>
      <c r="C127" s="86">
        <v>46206</v>
      </c>
      <c r="D127" s="177" t="str">
        <f>IF($M$35="Resultat OK",$M$32,"Tvåa grupp D")</f>
        <v>Australien</v>
      </c>
      <c r="E127" s="88" t="s">
        <v>157</v>
      </c>
      <c r="F127" s="178" t="str">
        <f>IF($M$62="Resultat OK",$M$59,"Tvåa grupp G")</f>
        <v>Belgien</v>
      </c>
      <c r="G127" s="90"/>
      <c r="H127" s="85" t="s">
        <v>157</v>
      </c>
      <c r="I127" s="90"/>
      <c r="J127" s="85" t="str">
        <f t="shared" si="1141"/>
        <v/>
      </c>
      <c r="K127" s="44"/>
      <c r="L127" s="44"/>
      <c r="M127" s="146"/>
      <c r="N127" s="23"/>
      <c r="O127" s="205"/>
      <c r="P127" s="206"/>
      <c r="Q127" s="206"/>
      <c r="R127" s="206"/>
      <c r="S127" s="206"/>
      <c r="T127" s="207"/>
      <c r="U127" s="42"/>
      <c r="V127" s="44"/>
      <c r="W127" s="44"/>
      <c r="X127" s="150"/>
      <c r="Y127" s="150"/>
      <c r="Z127" s="150"/>
      <c r="AA127" s="151"/>
      <c r="AB127" s="85">
        <v>88</v>
      </c>
      <c r="AC127" s="86">
        <v>46206</v>
      </c>
      <c r="AD127" s="177" t="str">
        <f>IF($M$35="Resultat OK",$M$32,"Tvåa grupp D")</f>
        <v>Australien</v>
      </c>
      <c r="AE127" s="88" t="s">
        <v>157</v>
      </c>
      <c r="AF127" s="178" t="str">
        <f>IF($M$62="Resultat OK",$M$59,"Tvåa grupp G")</f>
        <v>Belgien</v>
      </c>
      <c r="AG127" s="90"/>
      <c r="AH127" s="85" t="s">
        <v>157</v>
      </c>
      <c r="AI127" s="90"/>
      <c r="AJ127" s="85" t="str">
        <f t="shared" si="1142"/>
        <v/>
      </c>
      <c r="AK127" s="58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14"/>
      <c r="BQ127" s="14"/>
      <c r="BR127" s="14"/>
      <c r="BS127" s="49"/>
      <c r="BT127" s="49"/>
      <c r="BU127" s="49"/>
      <c r="BV127" s="49"/>
      <c r="BW127" s="49"/>
      <c r="BX127" s="49"/>
      <c r="BY127" s="49"/>
      <c r="BZ127" s="14"/>
      <c r="CA127" s="49"/>
      <c r="CB127" s="49"/>
      <c r="CC127" s="14"/>
      <c r="CD127" s="14"/>
      <c r="CE127" s="49"/>
      <c r="CF127" s="49"/>
      <c r="CG127" s="49"/>
      <c r="CH127" s="49"/>
      <c r="CI127" s="49"/>
      <c r="CJ127" s="49"/>
      <c r="CK127" s="49"/>
      <c r="CL127" s="49"/>
      <c r="CM127" s="49"/>
      <c r="CN127" s="49"/>
      <c r="CO127" s="49"/>
      <c r="CP127" s="49"/>
      <c r="CQ127" s="49"/>
      <c r="CR127" s="49"/>
      <c r="CS127" s="49"/>
      <c r="CT127" s="49"/>
      <c r="CU127" s="49"/>
      <c r="CV127" s="49"/>
      <c r="CW127" s="14"/>
      <c r="CX127" s="14"/>
      <c r="CY127" s="49"/>
      <c r="CZ127" s="49"/>
      <c r="DA127" s="49"/>
      <c r="DB127" s="49"/>
      <c r="DC127" s="49"/>
      <c r="DD127" s="49"/>
      <c r="DE127" s="49"/>
      <c r="DF127" s="49"/>
      <c r="DG127" s="49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49"/>
      <c r="DS127" s="49"/>
      <c r="DT127" s="49"/>
      <c r="DU127" s="49"/>
      <c r="DV127" s="49"/>
      <c r="DW127" s="49"/>
      <c r="DX127" s="49"/>
      <c r="DY127" s="49"/>
      <c r="DZ127" s="49"/>
      <c r="EA127" s="49"/>
      <c r="EB127" s="49"/>
      <c r="EC127" s="49"/>
      <c r="ED127" s="49"/>
      <c r="EE127" s="49"/>
      <c r="EF127" s="49"/>
      <c r="EG127" s="49"/>
      <c r="EH127" s="49"/>
      <c r="EI127" s="49"/>
      <c r="EJ127" s="49"/>
      <c r="EK127" s="14"/>
      <c r="EL127" s="49"/>
      <c r="EM127" s="49"/>
      <c r="EN127" s="49"/>
      <c r="EO127" s="49"/>
      <c r="EP127" s="49"/>
      <c r="EQ127" s="49"/>
      <c r="ER127" s="49"/>
      <c r="ES127" s="49"/>
      <c r="ET127" s="49"/>
      <c r="EU127" s="49"/>
      <c r="EV127" s="49"/>
      <c r="EW127" s="49"/>
      <c r="EX127" s="49"/>
      <c r="EY127" s="49"/>
      <c r="EZ127" s="49"/>
      <c r="FA127" s="49"/>
      <c r="FB127" s="49"/>
      <c r="FC127" s="49"/>
      <c r="FD127" s="49"/>
      <c r="FE127" s="14"/>
      <c r="FF127" s="49"/>
      <c r="FG127" s="49"/>
      <c r="FH127" s="14"/>
      <c r="FI127" s="42"/>
      <c r="FJ127" s="42"/>
      <c r="FK127" s="42"/>
      <c r="FL127" s="42"/>
      <c r="FM127" s="42"/>
      <c r="FN127" s="42"/>
      <c r="FO127" s="42"/>
      <c r="FP127" s="42"/>
      <c r="FQ127" s="42"/>
      <c r="FR127" s="42"/>
      <c r="FS127" s="42"/>
      <c r="FT127" s="42"/>
      <c r="FU127" s="42"/>
      <c r="FV127" s="42"/>
      <c r="FW127" s="42"/>
      <c r="FX127" s="44">
        <v>125</v>
      </c>
      <c r="FY127" s="44" t="str">
        <f t="shared" si="79"/>
        <v>CGBDJFIK</v>
      </c>
      <c r="FZ127" s="44" t="s">
        <v>163</v>
      </c>
      <c r="GA127" s="44" t="s">
        <v>149</v>
      </c>
      <c r="GB127" s="44" t="s">
        <v>146</v>
      </c>
      <c r="GC127" s="44" t="s">
        <v>147</v>
      </c>
      <c r="GD127" s="44" t="s">
        <v>159</v>
      </c>
      <c r="GE127" s="44" t="s">
        <v>109</v>
      </c>
      <c r="GF127" s="44" t="s">
        <v>150</v>
      </c>
      <c r="GG127" s="44" t="s">
        <v>151</v>
      </c>
      <c r="GH127" s="100" t="str">
        <f t="shared" ref="GH127:GO127" si="1158">VLOOKUP(FZ127,$FK$3:$FL$15,2,FALSE)</f>
        <v>Marocko</v>
      </c>
      <c r="GI127" s="100" t="str">
        <f t="shared" si="1158"/>
        <v>Iran</v>
      </c>
      <c r="GJ127" s="100" t="str">
        <f t="shared" si="1158"/>
        <v>Bosnien-Herzigovina</v>
      </c>
      <c r="GK127" s="100" t="str">
        <f t="shared" si="1158"/>
        <v>USA</v>
      </c>
      <c r="GL127" s="100" t="str">
        <f t="shared" si="1158"/>
        <v>Argentina</v>
      </c>
      <c r="GM127" s="100" t="str">
        <f t="shared" si="1158"/>
        <v>Sverige</v>
      </c>
      <c r="GN127" s="100" t="str">
        <f t="shared" si="1158"/>
        <v>Senegal</v>
      </c>
      <c r="GO127" s="100" t="str">
        <f t="shared" si="1158"/>
        <v>Portugal</v>
      </c>
      <c r="GP127" s="42" t="str">
        <f t="shared" si="81"/>
        <v/>
      </c>
      <c r="GQ127" s="42"/>
      <c r="GR127" s="42"/>
      <c r="GS127" s="42"/>
      <c r="GT127" s="42"/>
      <c r="GU127" s="42"/>
      <c r="GV127" s="127"/>
      <c r="GW127" s="42"/>
      <c r="GX127" s="44"/>
      <c r="GY127" s="42"/>
      <c r="GZ127" s="43"/>
      <c r="HA127" s="44"/>
      <c r="HB127" s="42"/>
      <c r="HC127" s="42"/>
      <c r="HD127" s="42"/>
      <c r="HE127" s="42"/>
    </row>
    <row r="128" spans="1:213" ht="14.25" customHeight="1" x14ac:dyDescent="0.35">
      <c r="A128" s="42"/>
      <c r="B128" s="44"/>
      <c r="C128" s="71"/>
      <c r="D128" s="43"/>
      <c r="E128" s="44"/>
      <c r="F128" s="43"/>
      <c r="G128" s="141"/>
      <c r="H128" s="91"/>
      <c r="I128" s="141"/>
      <c r="J128" s="44"/>
      <c r="K128" s="44"/>
      <c r="L128" s="44"/>
      <c r="M128" s="42"/>
      <c r="N128" s="127"/>
      <c r="O128" s="127"/>
      <c r="P128" s="127"/>
      <c r="Q128" s="127"/>
      <c r="R128" s="127"/>
      <c r="S128" s="127"/>
      <c r="T128" s="43"/>
      <c r="U128" s="42"/>
      <c r="V128" s="44"/>
      <c r="W128" s="44"/>
      <c r="X128" s="150"/>
      <c r="Y128" s="150"/>
      <c r="Z128" s="150"/>
      <c r="AA128" s="151"/>
      <c r="AB128" s="150"/>
      <c r="AC128" s="150"/>
      <c r="AD128" s="150"/>
      <c r="AE128" s="14"/>
      <c r="AF128" s="14"/>
      <c r="AG128" s="141"/>
      <c r="AH128" s="91"/>
      <c r="AI128" s="141"/>
      <c r="AJ128" s="91"/>
      <c r="AK128" s="91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49"/>
      <c r="AY128" s="49"/>
      <c r="AZ128" s="49"/>
      <c r="BA128" s="49"/>
      <c r="BB128" s="49"/>
      <c r="BC128" s="49"/>
      <c r="BD128" s="49"/>
      <c r="BE128" s="49"/>
      <c r="BF128" s="49"/>
      <c r="BG128" s="49"/>
      <c r="BH128" s="49"/>
      <c r="BI128" s="49"/>
      <c r="BJ128" s="49"/>
      <c r="BK128" s="49"/>
      <c r="BL128" s="49"/>
      <c r="BM128" s="49"/>
      <c r="BN128" s="49"/>
      <c r="BO128" s="49"/>
      <c r="BP128" s="14"/>
      <c r="BQ128" s="14"/>
      <c r="BR128" s="14"/>
      <c r="BS128" s="49"/>
      <c r="BT128" s="49"/>
      <c r="BU128" s="49"/>
      <c r="BV128" s="49"/>
      <c r="BW128" s="49"/>
      <c r="BX128" s="49"/>
      <c r="BY128" s="49"/>
      <c r="BZ128" s="14"/>
      <c r="CA128" s="49"/>
      <c r="CB128" s="49"/>
      <c r="CC128" s="14"/>
      <c r="CD128" s="14"/>
      <c r="CE128" s="49"/>
      <c r="CF128" s="49"/>
      <c r="CG128" s="49"/>
      <c r="CH128" s="49"/>
      <c r="CI128" s="49"/>
      <c r="CJ128" s="49"/>
      <c r="CK128" s="49"/>
      <c r="CL128" s="49"/>
      <c r="CM128" s="49"/>
      <c r="CN128" s="49"/>
      <c r="CO128" s="49"/>
      <c r="CP128" s="49"/>
      <c r="CQ128" s="49"/>
      <c r="CR128" s="49"/>
      <c r="CS128" s="49"/>
      <c r="CT128" s="49"/>
      <c r="CU128" s="49"/>
      <c r="CV128" s="49"/>
      <c r="CW128" s="14"/>
      <c r="CX128" s="14"/>
      <c r="CY128" s="49"/>
      <c r="CZ128" s="49"/>
      <c r="DA128" s="49"/>
      <c r="DB128" s="49"/>
      <c r="DC128" s="49"/>
      <c r="DD128" s="49"/>
      <c r="DE128" s="49"/>
      <c r="DF128" s="49"/>
      <c r="DG128" s="49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49"/>
      <c r="DS128" s="49"/>
      <c r="DT128" s="49"/>
      <c r="DU128" s="49"/>
      <c r="DV128" s="49"/>
      <c r="DW128" s="49"/>
      <c r="DX128" s="49"/>
      <c r="DY128" s="49"/>
      <c r="DZ128" s="49"/>
      <c r="EA128" s="49"/>
      <c r="EB128" s="49"/>
      <c r="EC128" s="49"/>
      <c r="ED128" s="49"/>
      <c r="EE128" s="49"/>
      <c r="EF128" s="49"/>
      <c r="EG128" s="49"/>
      <c r="EH128" s="49"/>
      <c r="EI128" s="49"/>
      <c r="EJ128" s="49"/>
      <c r="EK128" s="14"/>
      <c r="EL128" s="49"/>
      <c r="EM128" s="49"/>
      <c r="EN128" s="49"/>
      <c r="EO128" s="49"/>
      <c r="EP128" s="49"/>
      <c r="EQ128" s="49"/>
      <c r="ER128" s="49"/>
      <c r="ES128" s="49"/>
      <c r="ET128" s="49"/>
      <c r="EU128" s="49"/>
      <c r="EV128" s="49"/>
      <c r="EW128" s="49"/>
      <c r="EX128" s="49"/>
      <c r="EY128" s="49"/>
      <c r="EZ128" s="49"/>
      <c r="FA128" s="49"/>
      <c r="FB128" s="49"/>
      <c r="FC128" s="49"/>
      <c r="FD128" s="49"/>
      <c r="FE128" s="14"/>
      <c r="FF128" s="49"/>
      <c r="FG128" s="49"/>
      <c r="FH128" s="14"/>
      <c r="FI128" s="42"/>
      <c r="FJ128" s="42"/>
      <c r="FK128" s="42"/>
      <c r="FL128" s="42"/>
      <c r="FM128" s="42"/>
      <c r="FN128" s="42"/>
      <c r="FO128" s="42"/>
      <c r="FP128" s="42"/>
      <c r="FQ128" s="42"/>
      <c r="FR128" s="42"/>
      <c r="FS128" s="42"/>
      <c r="FT128" s="42"/>
      <c r="FU128" s="42"/>
      <c r="FV128" s="42"/>
      <c r="FW128" s="42"/>
      <c r="FX128" s="44">
        <v>126</v>
      </c>
      <c r="FY128" s="44" t="str">
        <f t="shared" si="79"/>
        <v>CGBDHFLK</v>
      </c>
      <c r="FZ128" s="44" t="s">
        <v>163</v>
      </c>
      <c r="GA128" s="44" t="s">
        <v>149</v>
      </c>
      <c r="GB128" s="44" t="s">
        <v>146</v>
      </c>
      <c r="GC128" s="44" t="s">
        <v>147</v>
      </c>
      <c r="GD128" s="44" t="s">
        <v>160</v>
      </c>
      <c r="GE128" s="44" t="s">
        <v>109</v>
      </c>
      <c r="GF128" s="44" t="s">
        <v>152</v>
      </c>
      <c r="GG128" s="44" t="s">
        <v>151</v>
      </c>
      <c r="GH128" s="100" t="str">
        <f t="shared" ref="GH128:GO128" si="1159">VLOOKUP(FZ128,$FK$3:$FL$15,2,FALSE)</f>
        <v>Marocko</v>
      </c>
      <c r="GI128" s="100" t="str">
        <f t="shared" si="1159"/>
        <v>Iran</v>
      </c>
      <c r="GJ128" s="100" t="str">
        <f t="shared" si="1159"/>
        <v>Bosnien-Herzigovina</v>
      </c>
      <c r="GK128" s="100" t="str">
        <f t="shared" si="1159"/>
        <v>USA</v>
      </c>
      <c r="GL128" s="100" t="str">
        <f t="shared" si="1159"/>
        <v>Uruguay</v>
      </c>
      <c r="GM128" s="100" t="str">
        <f t="shared" si="1159"/>
        <v>Sverige</v>
      </c>
      <c r="GN128" s="100" t="str">
        <f t="shared" si="1159"/>
        <v>England</v>
      </c>
      <c r="GO128" s="100" t="str">
        <f t="shared" si="1159"/>
        <v>Portugal</v>
      </c>
      <c r="GP128" s="42" t="str">
        <f t="shared" si="81"/>
        <v/>
      </c>
      <c r="GQ128" s="42"/>
      <c r="GR128" s="42"/>
      <c r="GS128" s="42"/>
      <c r="GT128" s="42"/>
      <c r="GU128" s="42"/>
      <c r="GV128" s="127"/>
      <c r="GW128" s="42"/>
      <c r="GX128" s="44"/>
      <c r="GY128" s="42"/>
      <c r="GZ128" s="43"/>
      <c r="HA128" s="44"/>
      <c r="HB128" s="42"/>
      <c r="HC128" s="42"/>
      <c r="HD128" s="42"/>
      <c r="HE128" s="42"/>
    </row>
    <row r="129" spans="1:213" ht="14.25" customHeight="1" x14ac:dyDescent="0.35">
      <c r="A129" s="42"/>
      <c r="B129" s="54" t="s">
        <v>230</v>
      </c>
      <c r="C129" s="71"/>
      <c r="D129" s="43"/>
      <c r="E129" s="44"/>
      <c r="F129" s="43"/>
      <c r="G129" s="44"/>
      <c r="H129" s="44"/>
      <c r="I129" s="44"/>
      <c r="J129" s="56"/>
      <c r="K129" s="44"/>
      <c r="L129" s="44"/>
      <c r="M129" s="42"/>
      <c r="N129" s="127"/>
      <c r="O129" s="127"/>
      <c r="P129" s="127"/>
      <c r="Q129" s="127"/>
      <c r="R129" s="127"/>
      <c r="S129" s="127"/>
      <c r="T129" s="43"/>
      <c r="U129" s="42"/>
      <c r="V129" s="44"/>
      <c r="W129" s="44"/>
      <c r="X129" s="44"/>
      <c r="Y129" s="44"/>
      <c r="Z129" s="47"/>
      <c r="AA129" s="48"/>
      <c r="AB129" s="42"/>
      <c r="AC129" s="14"/>
      <c r="AD129" s="14"/>
      <c r="AE129" s="14"/>
      <c r="AF129" s="14"/>
      <c r="AG129" s="44"/>
      <c r="AH129" s="44"/>
      <c r="AI129" s="44"/>
      <c r="AJ129" s="57"/>
      <c r="AK129" s="58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14"/>
      <c r="BQ129" s="14"/>
      <c r="BR129" s="14"/>
      <c r="BS129" s="49"/>
      <c r="BT129" s="49"/>
      <c r="BU129" s="49"/>
      <c r="BV129" s="49"/>
      <c r="BW129" s="49"/>
      <c r="BX129" s="49"/>
      <c r="BY129" s="49"/>
      <c r="BZ129" s="14"/>
      <c r="CA129" s="49"/>
      <c r="CB129" s="49"/>
      <c r="CC129" s="14"/>
      <c r="CD129" s="14"/>
      <c r="CE129" s="49"/>
      <c r="CF129" s="49"/>
      <c r="CG129" s="49"/>
      <c r="CH129" s="49"/>
      <c r="CI129" s="49"/>
      <c r="CJ129" s="49"/>
      <c r="CK129" s="49"/>
      <c r="CL129" s="49"/>
      <c r="CM129" s="49"/>
      <c r="CN129" s="49"/>
      <c r="CO129" s="49"/>
      <c r="CP129" s="49"/>
      <c r="CQ129" s="49"/>
      <c r="CR129" s="49"/>
      <c r="CS129" s="49"/>
      <c r="CT129" s="49"/>
      <c r="CU129" s="49"/>
      <c r="CV129" s="49"/>
      <c r="CW129" s="14"/>
      <c r="CX129" s="14"/>
      <c r="CY129" s="49"/>
      <c r="CZ129" s="49"/>
      <c r="DA129" s="49"/>
      <c r="DB129" s="49"/>
      <c r="DC129" s="49"/>
      <c r="DD129" s="49"/>
      <c r="DE129" s="49"/>
      <c r="DF129" s="49"/>
      <c r="DG129" s="49"/>
      <c r="DH129" s="14"/>
      <c r="DI129" s="14"/>
      <c r="DJ129" s="14"/>
      <c r="DK129" s="14"/>
      <c r="DL129" s="14"/>
      <c r="DM129" s="14"/>
      <c r="DN129" s="14"/>
      <c r="DO129" s="14"/>
      <c r="DP129" s="14"/>
      <c r="DQ129" s="14"/>
      <c r="DR129" s="49"/>
      <c r="DS129" s="49"/>
      <c r="DT129" s="49"/>
      <c r="DU129" s="49"/>
      <c r="DV129" s="49"/>
      <c r="DW129" s="49"/>
      <c r="DX129" s="49"/>
      <c r="DY129" s="49"/>
      <c r="DZ129" s="49"/>
      <c r="EA129" s="49"/>
      <c r="EB129" s="49"/>
      <c r="EC129" s="49"/>
      <c r="ED129" s="49"/>
      <c r="EE129" s="49"/>
      <c r="EF129" s="49"/>
      <c r="EG129" s="49"/>
      <c r="EH129" s="49"/>
      <c r="EI129" s="49"/>
      <c r="EJ129" s="49"/>
      <c r="EK129" s="14"/>
      <c r="EL129" s="49"/>
      <c r="EM129" s="49"/>
      <c r="EN129" s="49"/>
      <c r="EO129" s="49"/>
      <c r="EP129" s="49"/>
      <c r="EQ129" s="49"/>
      <c r="ER129" s="49"/>
      <c r="ES129" s="49"/>
      <c r="ET129" s="49"/>
      <c r="EU129" s="49"/>
      <c r="EV129" s="49"/>
      <c r="EW129" s="49"/>
      <c r="EX129" s="49"/>
      <c r="EY129" s="49"/>
      <c r="EZ129" s="49"/>
      <c r="FA129" s="49"/>
      <c r="FB129" s="49"/>
      <c r="FC129" s="49"/>
      <c r="FD129" s="49"/>
      <c r="FE129" s="14"/>
      <c r="FF129" s="49"/>
      <c r="FG129" s="49"/>
      <c r="FH129" s="14"/>
      <c r="FI129" s="42"/>
      <c r="FJ129" s="42"/>
      <c r="FK129" s="42"/>
      <c r="FL129" s="42"/>
      <c r="FM129" s="42"/>
      <c r="FN129" s="42"/>
      <c r="FO129" s="42"/>
      <c r="FP129" s="42"/>
      <c r="FQ129" s="42"/>
      <c r="FR129" s="42"/>
      <c r="FS129" s="42"/>
      <c r="FT129" s="42"/>
      <c r="FU129" s="42"/>
      <c r="FV129" s="42"/>
      <c r="FW129" s="42"/>
      <c r="FX129" s="44">
        <v>127</v>
      </c>
      <c r="FY129" s="44" t="str">
        <f t="shared" si="79"/>
        <v>CGBDHFLJ</v>
      </c>
      <c r="FZ129" s="44" t="s">
        <v>163</v>
      </c>
      <c r="GA129" s="44" t="s">
        <v>149</v>
      </c>
      <c r="GB129" s="44" t="s">
        <v>146</v>
      </c>
      <c r="GC129" s="44" t="s">
        <v>147</v>
      </c>
      <c r="GD129" s="44" t="s">
        <v>160</v>
      </c>
      <c r="GE129" s="44" t="s">
        <v>109</v>
      </c>
      <c r="GF129" s="44" t="s">
        <v>152</v>
      </c>
      <c r="GG129" s="44" t="s">
        <v>159</v>
      </c>
      <c r="GH129" s="100" t="str">
        <f t="shared" ref="GH129:GO129" si="1160">VLOOKUP(FZ129,$FK$3:$FL$15,2,FALSE)</f>
        <v>Marocko</v>
      </c>
      <c r="GI129" s="100" t="str">
        <f t="shared" si="1160"/>
        <v>Iran</v>
      </c>
      <c r="GJ129" s="100" t="str">
        <f t="shared" si="1160"/>
        <v>Bosnien-Herzigovina</v>
      </c>
      <c r="GK129" s="100" t="str">
        <f t="shared" si="1160"/>
        <v>USA</v>
      </c>
      <c r="GL129" s="100" t="str">
        <f t="shared" si="1160"/>
        <v>Uruguay</v>
      </c>
      <c r="GM129" s="100" t="str">
        <f t="shared" si="1160"/>
        <v>Sverige</v>
      </c>
      <c r="GN129" s="100" t="str">
        <f t="shared" si="1160"/>
        <v>England</v>
      </c>
      <c r="GO129" s="100" t="str">
        <f t="shared" si="1160"/>
        <v>Argentina</v>
      </c>
      <c r="GP129" s="42" t="str">
        <f t="shared" si="81"/>
        <v/>
      </c>
      <c r="GQ129" s="42"/>
      <c r="GR129" s="42"/>
      <c r="GS129" s="42"/>
      <c r="GT129" s="42"/>
      <c r="GU129" s="42"/>
      <c r="GV129" s="58"/>
      <c r="GW129" s="42"/>
      <c r="GX129" s="44"/>
      <c r="GY129" s="42"/>
      <c r="GZ129" s="43"/>
      <c r="HA129" s="44"/>
      <c r="HB129" s="42"/>
      <c r="HC129" s="42"/>
      <c r="HD129" s="42"/>
      <c r="HE129" s="42"/>
    </row>
    <row r="130" spans="1:213" ht="14.25" customHeight="1" x14ac:dyDescent="0.35">
      <c r="A130" s="42"/>
      <c r="B130" s="76" t="s">
        <v>101</v>
      </c>
      <c r="C130" s="126" t="s">
        <v>102</v>
      </c>
      <c r="D130" s="189" t="s">
        <v>101</v>
      </c>
      <c r="E130" s="187"/>
      <c r="F130" s="190"/>
      <c r="G130" s="186" t="s">
        <v>103</v>
      </c>
      <c r="H130" s="187"/>
      <c r="I130" s="188"/>
      <c r="J130" s="74" t="s">
        <v>104</v>
      </c>
      <c r="K130" s="44"/>
      <c r="L130" s="44"/>
      <c r="M130" s="144" t="s">
        <v>223</v>
      </c>
      <c r="N130" s="52"/>
      <c r="O130" s="52"/>
      <c r="P130" s="52"/>
      <c r="Q130" s="52"/>
      <c r="R130" s="52"/>
      <c r="S130" s="52"/>
      <c r="T130" s="75"/>
      <c r="U130" s="42"/>
      <c r="V130" s="44"/>
      <c r="W130" s="44"/>
      <c r="X130" s="44"/>
      <c r="Y130" s="44"/>
      <c r="Z130" s="47"/>
      <c r="AA130" s="48"/>
      <c r="AB130" s="42"/>
      <c r="AC130" s="14"/>
      <c r="AD130" s="14"/>
      <c r="AE130" s="14"/>
      <c r="AF130" s="14"/>
      <c r="AG130" s="44"/>
      <c r="AH130" s="44"/>
      <c r="AI130" s="44"/>
      <c r="AJ130" s="57"/>
      <c r="AK130" s="58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14"/>
      <c r="BQ130" s="14"/>
      <c r="BR130" s="14"/>
      <c r="BS130" s="49"/>
      <c r="BT130" s="49"/>
      <c r="BU130" s="49"/>
      <c r="BV130" s="49"/>
      <c r="BW130" s="49"/>
      <c r="BX130" s="49"/>
      <c r="BY130" s="49"/>
      <c r="BZ130" s="14"/>
      <c r="CA130" s="49"/>
      <c r="CB130" s="49"/>
      <c r="CC130" s="14"/>
      <c r="CD130" s="14"/>
      <c r="CE130" s="49"/>
      <c r="CF130" s="49"/>
      <c r="CG130" s="49"/>
      <c r="CH130" s="49"/>
      <c r="CI130" s="49"/>
      <c r="CJ130" s="49"/>
      <c r="CK130" s="49"/>
      <c r="CL130" s="49"/>
      <c r="CM130" s="49"/>
      <c r="CN130" s="49"/>
      <c r="CO130" s="49"/>
      <c r="CP130" s="49"/>
      <c r="CQ130" s="49"/>
      <c r="CR130" s="49"/>
      <c r="CS130" s="49"/>
      <c r="CT130" s="49"/>
      <c r="CU130" s="49"/>
      <c r="CV130" s="49"/>
      <c r="CW130" s="14"/>
      <c r="CX130" s="14"/>
      <c r="CY130" s="49"/>
      <c r="CZ130" s="49"/>
      <c r="DA130" s="49"/>
      <c r="DB130" s="49"/>
      <c r="DC130" s="49"/>
      <c r="DD130" s="49"/>
      <c r="DE130" s="49"/>
      <c r="DF130" s="49"/>
      <c r="DG130" s="49"/>
      <c r="DH130" s="14"/>
      <c r="DI130" s="14"/>
      <c r="DJ130" s="14"/>
      <c r="DK130" s="14"/>
      <c r="DL130" s="14"/>
      <c r="DM130" s="14"/>
      <c r="DN130" s="14"/>
      <c r="DO130" s="14"/>
      <c r="DP130" s="14"/>
      <c r="DQ130" s="14"/>
      <c r="DR130" s="49"/>
      <c r="DS130" s="49"/>
      <c r="DT130" s="49"/>
      <c r="DU130" s="49"/>
      <c r="DV130" s="49"/>
      <c r="DW130" s="49"/>
      <c r="DX130" s="49"/>
      <c r="DY130" s="49"/>
      <c r="DZ130" s="49"/>
      <c r="EA130" s="49"/>
      <c r="EB130" s="49"/>
      <c r="EC130" s="49"/>
      <c r="ED130" s="49"/>
      <c r="EE130" s="49"/>
      <c r="EF130" s="49"/>
      <c r="EG130" s="49"/>
      <c r="EH130" s="49"/>
      <c r="EI130" s="49"/>
      <c r="EJ130" s="49"/>
      <c r="EK130" s="14"/>
      <c r="EL130" s="49"/>
      <c r="EM130" s="49"/>
      <c r="EN130" s="49"/>
      <c r="EO130" s="49"/>
      <c r="EP130" s="49"/>
      <c r="EQ130" s="49"/>
      <c r="ER130" s="49"/>
      <c r="ES130" s="49"/>
      <c r="ET130" s="49"/>
      <c r="EU130" s="49"/>
      <c r="EV130" s="49"/>
      <c r="EW130" s="49"/>
      <c r="EX130" s="49"/>
      <c r="EY130" s="49"/>
      <c r="EZ130" s="49"/>
      <c r="FA130" s="49"/>
      <c r="FB130" s="49"/>
      <c r="FC130" s="49"/>
      <c r="FD130" s="49"/>
      <c r="FE130" s="14"/>
      <c r="FF130" s="49"/>
      <c r="FG130" s="49"/>
      <c r="FH130" s="14"/>
      <c r="FI130" s="42"/>
      <c r="FJ130" s="42"/>
      <c r="FK130" s="42"/>
      <c r="FL130" s="42"/>
      <c r="FM130" s="42"/>
      <c r="FN130" s="42"/>
      <c r="FO130" s="42"/>
      <c r="FP130" s="42"/>
      <c r="FQ130" s="42"/>
      <c r="FR130" s="42"/>
      <c r="FS130" s="42"/>
      <c r="FT130" s="42"/>
      <c r="FU130" s="42"/>
      <c r="FV130" s="42"/>
      <c r="FW130" s="42"/>
      <c r="FX130" s="44">
        <v>128</v>
      </c>
      <c r="FY130" s="44" t="str">
        <f t="shared" si="79"/>
        <v>HGBCJFDK</v>
      </c>
      <c r="FZ130" s="44" t="s">
        <v>160</v>
      </c>
      <c r="GA130" s="44" t="s">
        <v>149</v>
      </c>
      <c r="GB130" s="44" t="s">
        <v>146</v>
      </c>
      <c r="GC130" s="44" t="s">
        <v>163</v>
      </c>
      <c r="GD130" s="44" t="s">
        <v>159</v>
      </c>
      <c r="GE130" s="44" t="s">
        <v>109</v>
      </c>
      <c r="GF130" s="44" t="s">
        <v>147</v>
      </c>
      <c r="GG130" s="44" t="s">
        <v>151</v>
      </c>
      <c r="GH130" s="100" t="str">
        <f t="shared" ref="GH130:GO130" si="1161">VLOOKUP(FZ130,$FK$3:$FL$15,2,FALSE)</f>
        <v>Uruguay</v>
      </c>
      <c r="GI130" s="100" t="str">
        <f t="shared" si="1161"/>
        <v>Iran</v>
      </c>
      <c r="GJ130" s="100" t="str">
        <f t="shared" si="1161"/>
        <v>Bosnien-Herzigovina</v>
      </c>
      <c r="GK130" s="100" t="str">
        <f t="shared" si="1161"/>
        <v>Marocko</v>
      </c>
      <c r="GL130" s="100" t="str">
        <f t="shared" si="1161"/>
        <v>Argentina</v>
      </c>
      <c r="GM130" s="100" t="str">
        <f t="shared" si="1161"/>
        <v>Sverige</v>
      </c>
      <c r="GN130" s="100" t="str">
        <f t="shared" si="1161"/>
        <v>USA</v>
      </c>
      <c r="GO130" s="100" t="str">
        <f t="shared" si="1161"/>
        <v>Portugal</v>
      </c>
      <c r="GP130" s="42" t="str">
        <f t="shared" si="81"/>
        <v/>
      </c>
      <c r="GQ130" s="42"/>
      <c r="GR130" s="42"/>
      <c r="GS130" s="42"/>
      <c r="GT130" s="42"/>
      <c r="GU130" s="42"/>
      <c r="GV130" s="51"/>
      <c r="GW130" s="42"/>
      <c r="GX130" s="44"/>
      <c r="GY130" s="42"/>
      <c r="GZ130" s="43"/>
      <c r="HA130" s="44"/>
      <c r="HB130" s="42"/>
      <c r="HC130" s="42"/>
      <c r="HD130" s="42"/>
      <c r="HE130" s="42"/>
    </row>
    <row r="131" spans="1:213" ht="14.25" customHeight="1" x14ac:dyDescent="0.35">
      <c r="A131" s="42"/>
      <c r="B131" s="117">
        <v>89</v>
      </c>
      <c r="C131" s="86">
        <v>46207</v>
      </c>
      <c r="D131" s="145" t="str">
        <f>IF(M113="","Vinnare match 74",M113)</f>
        <v>Vinnare match 74</v>
      </c>
      <c r="E131" s="87" t="s">
        <v>157</v>
      </c>
      <c r="F131" s="89" t="str">
        <f>IF(M116="","Vinnare match 77",M116)</f>
        <v>Vinnare match 77</v>
      </c>
      <c r="G131" s="90"/>
      <c r="H131" s="85" t="s">
        <v>157</v>
      </c>
      <c r="I131" s="90"/>
      <c r="J131" s="85" t="str">
        <f t="shared" ref="J131:J138" si="1162">IF(OR(ISBLANK(G131),ISBLANK(I131)),"",IF(G131&gt;I131,1,IF(G131&lt;I131,2,"X")))</f>
        <v/>
      </c>
      <c r="K131" s="44"/>
      <c r="L131" s="44"/>
      <c r="M131" s="146"/>
      <c r="N131" s="23"/>
      <c r="O131" s="23"/>
      <c r="P131" s="23"/>
      <c r="Q131" s="23"/>
      <c r="R131" s="23"/>
      <c r="S131" s="23"/>
      <c r="T131" s="75"/>
      <c r="U131" s="42"/>
      <c r="V131" s="44"/>
      <c r="W131" s="44"/>
      <c r="X131" s="44"/>
      <c r="Y131" s="44"/>
      <c r="Z131" s="47"/>
      <c r="AA131" s="48"/>
      <c r="AB131" s="42"/>
      <c r="AC131" s="14"/>
      <c r="AD131" s="14"/>
      <c r="AE131" s="14"/>
      <c r="AF131" s="14"/>
      <c r="AG131" s="44"/>
      <c r="AH131" s="44"/>
      <c r="AI131" s="44"/>
      <c r="AJ131" s="57"/>
      <c r="AK131" s="58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14"/>
      <c r="BQ131" s="14"/>
      <c r="BR131" s="14"/>
      <c r="BS131" s="49"/>
      <c r="BT131" s="49"/>
      <c r="BU131" s="49"/>
      <c r="BV131" s="49"/>
      <c r="BW131" s="49"/>
      <c r="BX131" s="49"/>
      <c r="BY131" s="49"/>
      <c r="BZ131" s="14"/>
      <c r="CA131" s="49"/>
      <c r="CB131" s="49"/>
      <c r="CC131" s="14"/>
      <c r="CD131" s="14"/>
      <c r="CE131" s="49"/>
      <c r="CF131" s="49"/>
      <c r="CG131" s="49"/>
      <c r="CH131" s="49"/>
      <c r="CI131" s="49"/>
      <c r="CJ131" s="49"/>
      <c r="CK131" s="49"/>
      <c r="CL131" s="49"/>
      <c r="CM131" s="49"/>
      <c r="CN131" s="49"/>
      <c r="CO131" s="49"/>
      <c r="CP131" s="49"/>
      <c r="CQ131" s="49"/>
      <c r="CR131" s="49"/>
      <c r="CS131" s="49"/>
      <c r="CT131" s="49"/>
      <c r="CU131" s="49"/>
      <c r="CV131" s="49"/>
      <c r="CW131" s="14"/>
      <c r="CX131" s="14"/>
      <c r="CY131" s="49"/>
      <c r="CZ131" s="49"/>
      <c r="DA131" s="49"/>
      <c r="DB131" s="49"/>
      <c r="DC131" s="49"/>
      <c r="DD131" s="49"/>
      <c r="DE131" s="49"/>
      <c r="DF131" s="49"/>
      <c r="DG131" s="49"/>
      <c r="DH131" s="14"/>
      <c r="DI131" s="14"/>
      <c r="DJ131" s="14"/>
      <c r="DK131" s="14"/>
      <c r="DL131" s="14"/>
      <c r="DM131" s="14"/>
      <c r="DN131" s="14"/>
      <c r="DO131" s="14"/>
      <c r="DP131" s="14"/>
      <c r="DQ131" s="14"/>
      <c r="DR131" s="49"/>
      <c r="DS131" s="49"/>
      <c r="DT131" s="49"/>
      <c r="DU131" s="49"/>
      <c r="DV131" s="49"/>
      <c r="DW131" s="49"/>
      <c r="DX131" s="49"/>
      <c r="DY131" s="49"/>
      <c r="DZ131" s="49"/>
      <c r="EA131" s="49"/>
      <c r="EB131" s="49"/>
      <c r="EC131" s="49"/>
      <c r="ED131" s="49"/>
      <c r="EE131" s="49"/>
      <c r="EF131" s="49"/>
      <c r="EG131" s="49"/>
      <c r="EH131" s="49"/>
      <c r="EI131" s="49"/>
      <c r="EJ131" s="49"/>
      <c r="EK131" s="14"/>
      <c r="EL131" s="49"/>
      <c r="EM131" s="49"/>
      <c r="EN131" s="49"/>
      <c r="EO131" s="49"/>
      <c r="EP131" s="49"/>
      <c r="EQ131" s="49"/>
      <c r="ER131" s="49"/>
      <c r="ES131" s="49"/>
      <c r="ET131" s="49"/>
      <c r="EU131" s="49"/>
      <c r="EV131" s="49"/>
      <c r="EW131" s="49"/>
      <c r="EX131" s="49"/>
      <c r="EY131" s="49"/>
      <c r="EZ131" s="49"/>
      <c r="FA131" s="49"/>
      <c r="FB131" s="49"/>
      <c r="FC131" s="49"/>
      <c r="FD131" s="49"/>
      <c r="FE131" s="14"/>
      <c r="FF131" s="49"/>
      <c r="FG131" s="49"/>
      <c r="FH131" s="14"/>
      <c r="FI131" s="42"/>
      <c r="FJ131" s="42"/>
      <c r="FK131" s="42"/>
      <c r="FL131" s="42"/>
      <c r="FM131" s="42"/>
      <c r="FN131" s="42"/>
      <c r="FO131" s="42"/>
      <c r="FP131" s="42"/>
      <c r="FQ131" s="42"/>
      <c r="FR131" s="42"/>
      <c r="FS131" s="42"/>
      <c r="FT131" s="42"/>
      <c r="FU131" s="42"/>
      <c r="FV131" s="42"/>
      <c r="FW131" s="42"/>
      <c r="FX131" s="44">
        <v>129</v>
      </c>
      <c r="FY131" s="44" t="str">
        <f t="shared" si="79"/>
        <v>CGBDHFLI</v>
      </c>
      <c r="FZ131" s="44" t="s">
        <v>163</v>
      </c>
      <c r="GA131" s="44" t="s">
        <v>149</v>
      </c>
      <c r="GB131" s="44" t="s">
        <v>146</v>
      </c>
      <c r="GC131" s="44" t="s">
        <v>147</v>
      </c>
      <c r="GD131" s="44" t="s">
        <v>160</v>
      </c>
      <c r="GE131" s="44" t="s">
        <v>109</v>
      </c>
      <c r="GF131" s="44" t="s">
        <v>152</v>
      </c>
      <c r="GG131" s="44" t="s">
        <v>150</v>
      </c>
      <c r="GH131" s="100" t="str">
        <f t="shared" ref="GH131:GO131" si="1163">VLOOKUP(FZ131,$FK$3:$FL$15,2,FALSE)</f>
        <v>Marocko</v>
      </c>
      <c r="GI131" s="100" t="str">
        <f t="shared" si="1163"/>
        <v>Iran</v>
      </c>
      <c r="GJ131" s="100" t="str">
        <f t="shared" si="1163"/>
        <v>Bosnien-Herzigovina</v>
      </c>
      <c r="GK131" s="100" t="str">
        <f t="shared" si="1163"/>
        <v>USA</v>
      </c>
      <c r="GL131" s="100" t="str">
        <f t="shared" si="1163"/>
        <v>Uruguay</v>
      </c>
      <c r="GM131" s="100" t="str">
        <f t="shared" si="1163"/>
        <v>Sverige</v>
      </c>
      <c r="GN131" s="100" t="str">
        <f t="shared" si="1163"/>
        <v>England</v>
      </c>
      <c r="GO131" s="100" t="str">
        <f t="shared" si="1163"/>
        <v>Senegal</v>
      </c>
      <c r="GP131" s="42" t="str">
        <f t="shared" si="81"/>
        <v/>
      </c>
      <c r="GQ131" s="42"/>
      <c r="GR131" s="42"/>
      <c r="GS131" s="42"/>
      <c r="GT131" s="42"/>
      <c r="GU131" s="42"/>
      <c r="GV131" s="127"/>
      <c r="GW131" s="42"/>
      <c r="GX131" s="44"/>
      <c r="GY131" s="42"/>
      <c r="GZ131" s="43"/>
      <c r="HA131" s="44"/>
      <c r="HB131" s="42"/>
      <c r="HC131" s="42"/>
      <c r="HD131" s="42"/>
      <c r="HE131" s="42"/>
    </row>
    <row r="132" spans="1:213" ht="14.25" customHeight="1" x14ac:dyDescent="0.35">
      <c r="A132" s="42"/>
      <c r="B132" s="85">
        <v>90</v>
      </c>
      <c r="C132" s="86">
        <v>46207</v>
      </c>
      <c r="D132" s="145" t="str">
        <f>IF(M112="","Vinnare match 73",M112)</f>
        <v>Vinnare match 73</v>
      </c>
      <c r="E132" s="87" t="s">
        <v>157</v>
      </c>
      <c r="F132" s="89" t="str">
        <f>IF(M114="","Vinnare match 75",M114)</f>
        <v>Vinnare match 75</v>
      </c>
      <c r="G132" s="90"/>
      <c r="H132" s="85" t="s">
        <v>157</v>
      </c>
      <c r="I132" s="90"/>
      <c r="J132" s="85" t="str">
        <f t="shared" si="1162"/>
        <v/>
      </c>
      <c r="K132" s="44"/>
      <c r="L132" s="44"/>
      <c r="M132" s="146"/>
      <c r="N132" s="23"/>
      <c r="O132" s="23"/>
      <c r="P132" s="23"/>
      <c r="Q132" s="23"/>
      <c r="R132" s="23"/>
      <c r="S132" s="23"/>
      <c r="T132" s="75"/>
      <c r="U132" s="42"/>
      <c r="V132" s="44"/>
      <c r="W132" s="44"/>
      <c r="X132" s="44"/>
      <c r="Y132" s="44"/>
      <c r="Z132" s="47"/>
      <c r="AA132" s="48"/>
      <c r="AB132" s="42"/>
      <c r="AC132" s="14"/>
      <c r="AD132" s="14"/>
      <c r="AE132" s="14"/>
      <c r="AF132" s="14"/>
      <c r="AG132" s="44"/>
      <c r="AH132" s="44"/>
      <c r="AI132" s="44"/>
      <c r="AJ132" s="57"/>
      <c r="AK132" s="58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14"/>
      <c r="BQ132" s="14"/>
      <c r="BR132" s="14"/>
      <c r="BS132" s="49"/>
      <c r="BT132" s="49"/>
      <c r="BU132" s="49"/>
      <c r="BV132" s="49"/>
      <c r="BW132" s="49"/>
      <c r="BX132" s="49"/>
      <c r="BY132" s="49"/>
      <c r="BZ132" s="14"/>
      <c r="CA132" s="49"/>
      <c r="CB132" s="49"/>
      <c r="CC132" s="14"/>
      <c r="CD132" s="14"/>
      <c r="CE132" s="49"/>
      <c r="CF132" s="49"/>
      <c r="CG132" s="49"/>
      <c r="CH132" s="49"/>
      <c r="CI132" s="49"/>
      <c r="CJ132" s="49"/>
      <c r="CK132" s="49"/>
      <c r="CL132" s="49"/>
      <c r="CM132" s="49"/>
      <c r="CN132" s="49"/>
      <c r="CO132" s="49"/>
      <c r="CP132" s="49"/>
      <c r="CQ132" s="49"/>
      <c r="CR132" s="49"/>
      <c r="CS132" s="49"/>
      <c r="CT132" s="49"/>
      <c r="CU132" s="49"/>
      <c r="CV132" s="49"/>
      <c r="CW132" s="14"/>
      <c r="CX132" s="14"/>
      <c r="CY132" s="49"/>
      <c r="CZ132" s="49"/>
      <c r="DA132" s="49"/>
      <c r="DB132" s="49"/>
      <c r="DC132" s="49"/>
      <c r="DD132" s="49"/>
      <c r="DE132" s="49"/>
      <c r="DF132" s="49"/>
      <c r="DG132" s="49"/>
      <c r="DH132" s="14"/>
      <c r="DI132" s="14"/>
      <c r="DJ132" s="14"/>
      <c r="DK132" s="14"/>
      <c r="DL132" s="14"/>
      <c r="DM132" s="14"/>
      <c r="DN132" s="14"/>
      <c r="DO132" s="14"/>
      <c r="DP132" s="14"/>
      <c r="DQ132" s="14"/>
      <c r="DR132" s="49"/>
      <c r="DS132" s="49"/>
      <c r="DT132" s="49"/>
      <c r="DU132" s="49"/>
      <c r="DV132" s="49"/>
      <c r="DW132" s="49"/>
      <c r="DX132" s="49"/>
      <c r="DY132" s="49"/>
      <c r="DZ132" s="49"/>
      <c r="EA132" s="49"/>
      <c r="EB132" s="49"/>
      <c r="EC132" s="49"/>
      <c r="ED132" s="49"/>
      <c r="EE132" s="49"/>
      <c r="EF132" s="49"/>
      <c r="EG132" s="49"/>
      <c r="EH132" s="49"/>
      <c r="EI132" s="49"/>
      <c r="EJ132" s="49"/>
      <c r="EK132" s="14"/>
      <c r="EL132" s="49"/>
      <c r="EM132" s="49"/>
      <c r="EN132" s="49"/>
      <c r="EO132" s="49"/>
      <c r="EP132" s="49"/>
      <c r="EQ132" s="49"/>
      <c r="ER132" s="49"/>
      <c r="ES132" s="49"/>
      <c r="ET132" s="49"/>
      <c r="EU132" s="49"/>
      <c r="EV132" s="49"/>
      <c r="EW132" s="49"/>
      <c r="EX132" s="49"/>
      <c r="EY132" s="49"/>
      <c r="EZ132" s="49"/>
      <c r="FA132" s="49"/>
      <c r="FB132" s="49"/>
      <c r="FC132" s="49"/>
      <c r="FD132" s="49"/>
      <c r="FE132" s="14"/>
      <c r="FF132" s="49"/>
      <c r="FG132" s="49"/>
      <c r="FH132" s="14"/>
      <c r="FI132" s="42"/>
      <c r="FJ132" s="42"/>
      <c r="FK132" s="42"/>
      <c r="FL132" s="42"/>
      <c r="FM132" s="42"/>
      <c r="FN132" s="42"/>
      <c r="FO132" s="42"/>
      <c r="FP132" s="42"/>
      <c r="FQ132" s="42"/>
      <c r="FR132" s="42"/>
      <c r="FS132" s="42"/>
      <c r="FT132" s="42"/>
      <c r="FU132" s="42"/>
      <c r="FV132" s="42"/>
      <c r="FW132" s="42"/>
      <c r="FX132" s="44">
        <v>130</v>
      </c>
      <c r="FY132" s="44" t="str">
        <f t="shared" si="79"/>
        <v>CGBDHFIK</v>
      </c>
      <c r="FZ132" s="44" t="s">
        <v>163</v>
      </c>
      <c r="GA132" s="44" t="s">
        <v>149</v>
      </c>
      <c r="GB132" s="44" t="s">
        <v>146</v>
      </c>
      <c r="GC132" s="44" t="s">
        <v>147</v>
      </c>
      <c r="GD132" s="44" t="s">
        <v>160</v>
      </c>
      <c r="GE132" s="44" t="s">
        <v>109</v>
      </c>
      <c r="GF132" s="44" t="s">
        <v>150</v>
      </c>
      <c r="GG132" s="44" t="s">
        <v>151</v>
      </c>
      <c r="GH132" s="100" t="str">
        <f t="shared" ref="GH132:GO132" si="1164">VLOOKUP(FZ132,$FK$3:$FL$15,2,FALSE)</f>
        <v>Marocko</v>
      </c>
      <c r="GI132" s="100" t="str">
        <f t="shared" si="1164"/>
        <v>Iran</v>
      </c>
      <c r="GJ132" s="100" t="str">
        <f t="shared" si="1164"/>
        <v>Bosnien-Herzigovina</v>
      </c>
      <c r="GK132" s="100" t="str">
        <f t="shared" si="1164"/>
        <v>USA</v>
      </c>
      <c r="GL132" s="100" t="str">
        <f t="shared" si="1164"/>
        <v>Uruguay</v>
      </c>
      <c r="GM132" s="100" t="str">
        <f t="shared" si="1164"/>
        <v>Sverige</v>
      </c>
      <c r="GN132" s="100" t="str">
        <f t="shared" si="1164"/>
        <v>Senegal</v>
      </c>
      <c r="GO132" s="100" t="str">
        <f t="shared" si="1164"/>
        <v>Portugal</v>
      </c>
      <c r="GP132" s="42" t="str">
        <f t="shared" si="81"/>
        <v/>
      </c>
      <c r="GQ132" s="42"/>
      <c r="GR132" s="42"/>
      <c r="GS132" s="42"/>
      <c r="GT132" s="42"/>
      <c r="GU132" s="42"/>
      <c r="GV132" s="127"/>
      <c r="GW132" s="42"/>
      <c r="GX132" s="44"/>
      <c r="GY132" s="42"/>
      <c r="GZ132" s="43"/>
      <c r="HA132" s="44"/>
      <c r="HB132" s="42"/>
      <c r="HC132" s="42"/>
      <c r="HD132" s="42"/>
      <c r="HE132" s="42"/>
    </row>
    <row r="133" spans="1:213" ht="14.25" customHeight="1" x14ac:dyDescent="0.35">
      <c r="A133" s="42"/>
      <c r="B133" s="85">
        <v>91</v>
      </c>
      <c r="C133" s="86">
        <v>46208</v>
      </c>
      <c r="D133" s="145" t="str">
        <f>IF(M115="","Vinnare match 76",M115)</f>
        <v>Vinnare match 76</v>
      </c>
      <c r="E133" s="87" t="s">
        <v>157</v>
      </c>
      <c r="F133" s="89" t="str">
        <f>IF(M117="","Vinnare match 78",M117)</f>
        <v>Vinnare match 78</v>
      </c>
      <c r="G133" s="90"/>
      <c r="H133" s="85" t="s">
        <v>157</v>
      </c>
      <c r="I133" s="90"/>
      <c r="J133" s="85" t="str">
        <f t="shared" si="1162"/>
        <v/>
      </c>
      <c r="K133" s="44"/>
      <c r="L133" s="44"/>
      <c r="M133" s="146"/>
      <c r="N133" s="23"/>
      <c r="O133" s="23"/>
      <c r="P133" s="23"/>
      <c r="Q133" s="23"/>
      <c r="R133" s="23"/>
      <c r="S133" s="23"/>
      <c r="T133" s="75"/>
      <c r="U133" s="42"/>
      <c r="V133" s="44"/>
      <c r="W133" s="44"/>
      <c r="X133" s="44"/>
      <c r="Y133" s="44"/>
      <c r="Z133" s="47"/>
      <c r="AA133" s="48"/>
      <c r="AB133" s="42"/>
      <c r="AC133" s="14"/>
      <c r="AD133" s="14"/>
      <c r="AE133" s="14"/>
      <c r="AF133" s="14"/>
      <c r="AG133" s="44"/>
      <c r="AH133" s="44"/>
      <c r="AI133" s="44"/>
      <c r="AJ133" s="57"/>
      <c r="AK133" s="58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14"/>
      <c r="BQ133" s="14"/>
      <c r="BR133" s="14"/>
      <c r="BS133" s="49"/>
      <c r="BT133" s="49"/>
      <c r="BU133" s="49"/>
      <c r="BV133" s="49"/>
      <c r="BW133" s="49"/>
      <c r="BX133" s="49"/>
      <c r="BY133" s="49"/>
      <c r="BZ133" s="14"/>
      <c r="CA133" s="49"/>
      <c r="CB133" s="49"/>
      <c r="CC133" s="14"/>
      <c r="CD133" s="14"/>
      <c r="CE133" s="49"/>
      <c r="CF133" s="49"/>
      <c r="CG133" s="49"/>
      <c r="CH133" s="49"/>
      <c r="CI133" s="49"/>
      <c r="CJ133" s="49"/>
      <c r="CK133" s="49"/>
      <c r="CL133" s="49"/>
      <c r="CM133" s="49"/>
      <c r="CN133" s="49"/>
      <c r="CO133" s="49"/>
      <c r="CP133" s="49"/>
      <c r="CQ133" s="49"/>
      <c r="CR133" s="49"/>
      <c r="CS133" s="49"/>
      <c r="CT133" s="49"/>
      <c r="CU133" s="49"/>
      <c r="CV133" s="49"/>
      <c r="CW133" s="14"/>
      <c r="CX133" s="14"/>
      <c r="CY133" s="49"/>
      <c r="CZ133" s="49"/>
      <c r="DA133" s="49"/>
      <c r="DB133" s="49"/>
      <c r="DC133" s="49"/>
      <c r="DD133" s="49"/>
      <c r="DE133" s="49"/>
      <c r="DF133" s="49"/>
      <c r="DG133" s="49"/>
      <c r="DH133" s="14"/>
      <c r="DI133" s="14"/>
      <c r="DJ133" s="14"/>
      <c r="DK133" s="14"/>
      <c r="DL133" s="14"/>
      <c r="DM133" s="14"/>
      <c r="DN133" s="14"/>
      <c r="DO133" s="14"/>
      <c r="DP133" s="14"/>
      <c r="DQ133" s="14"/>
      <c r="DR133" s="49"/>
      <c r="DS133" s="49"/>
      <c r="DT133" s="49"/>
      <c r="DU133" s="49"/>
      <c r="DV133" s="49"/>
      <c r="DW133" s="49"/>
      <c r="DX133" s="49"/>
      <c r="DY133" s="49"/>
      <c r="DZ133" s="49"/>
      <c r="EA133" s="49"/>
      <c r="EB133" s="49"/>
      <c r="EC133" s="49"/>
      <c r="ED133" s="49"/>
      <c r="EE133" s="49"/>
      <c r="EF133" s="49"/>
      <c r="EG133" s="49"/>
      <c r="EH133" s="49"/>
      <c r="EI133" s="49"/>
      <c r="EJ133" s="49"/>
      <c r="EK133" s="14"/>
      <c r="EL133" s="49"/>
      <c r="EM133" s="49"/>
      <c r="EN133" s="49"/>
      <c r="EO133" s="49"/>
      <c r="EP133" s="49"/>
      <c r="EQ133" s="49"/>
      <c r="ER133" s="49"/>
      <c r="ES133" s="49"/>
      <c r="ET133" s="49"/>
      <c r="EU133" s="49"/>
      <c r="EV133" s="49"/>
      <c r="EW133" s="49"/>
      <c r="EX133" s="49"/>
      <c r="EY133" s="49"/>
      <c r="EZ133" s="49"/>
      <c r="FA133" s="49"/>
      <c r="FB133" s="49"/>
      <c r="FC133" s="49"/>
      <c r="FD133" s="49"/>
      <c r="FE133" s="14"/>
      <c r="FF133" s="49"/>
      <c r="FG133" s="49"/>
      <c r="FH133" s="14"/>
      <c r="FI133" s="42"/>
      <c r="FJ133" s="42"/>
      <c r="FK133" s="42"/>
      <c r="FL133" s="42"/>
      <c r="FM133" s="42"/>
      <c r="FN133" s="42"/>
      <c r="FO133" s="42"/>
      <c r="FP133" s="42"/>
      <c r="FQ133" s="42"/>
      <c r="FR133" s="42"/>
      <c r="FS133" s="42"/>
      <c r="FT133" s="42"/>
      <c r="FU133" s="42"/>
      <c r="FV133" s="42"/>
      <c r="FW133" s="42"/>
      <c r="FX133" s="44">
        <v>131</v>
      </c>
      <c r="FY133" s="44" t="str">
        <f t="shared" si="79"/>
        <v>HGBCJFDI</v>
      </c>
      <c r="FZ133" s="44" t="s">
        <v>160</v>
      </c>
      <c r="GA133" s="44" t="s">
        <v>149</v>
      </c>
      <c r="GB133" s="44" t="s">
        <v>146</v>
      </c>
      <c r="GC133" s="44" t="s">
        <v>163</v>
      </c>
      <c r="GD133" s="44" t="s">
        <v>159</v>
      </c>
      <c r="GE133" s="44" t="s">
        <v>109</v>
      </c>
      <c r="GF133" s="44" t="s">
        <v>147</v>
      </c>
      <c r="GG133" s="44" t="s">
        <v>150</v>
      </c>
      <c r="GH133" s="100" t="str">
        <f t="shared" ref="GH133:GO133" si="1165">VLOOKUP(FZ133,$FK$3:$FL$15,2,FALSE)</f>
        <v>Uruguay</v>
      </c>
      <c r="GI133" s="100" t="str">
        <f t="shared" si="1165"/>
        <v>Iran</v>
      </c>
      <c r="GJ133" s="100" t="str">
        <f t="shared" si="1165"/>
        <v>Bosnien-Herzigovina</v>
      </c>
      <c r="GK133" s="100" t="str">
        <f t="shared" si="1165"/>
        <v>Marocko</v>
      </c>
      <c r="GL133" s="100" t="str">
        <f t="shared" si="1165"/>
        <v>Argentina</v>
      </c>
      <c r="GM133" s="100" t="str">
        <f t="shared" si="1165"/>
        <v>Sverige</v>
      </c>
      <c r="GN133" s="100" t="str">
        <f t="shared" si="1165"/>
        <v>USA</v>
      </c>
      <c r="GO133" s="100" t="str">
        <f t="shared" si="1165"/>
        <v>Senegal</v>
      </c>
      <c r="GP133" s="42" t="str">
        <f t="shared" si="81"/>
        <v/>
      </c>
      <c r="GQ133" s="42"/>
      <c r="GR133" s="42"/>
      <c r="GS133" s="42"/>
      <c r="GT133" s="42"/>
      <c r="GU133" s="42"/>
      <c r="GV133" s="127"/>
      <c r="GW133" s="42"/>
      <c r="GX133" s="44"/>
      <c r="GY133" s="42"/>
      <c r="GZ133" s="43"/>
      <c r="HA133" s="44"/>
      <c r="HB133" s="42"/>
      <c r="HC133" s="42"/>
      <c r="HD133" s="42"/>
      <c r="HE133" s="42"/>
    </row>
    <row r="134" spans="1:213" ht="14.25" customHeight="1" x14ac:dyDescent="0.35">
      <c r="A134" s="42"/>
      <c r="B134" s="85">
        <v>92</v>
      </c>
      <c r="C134" s="86">
        <v>46209</v>
      </c>
      <c r="D134" s="145" t="str">
        <f>IF(M118="","Vinnare match 79",M118)</f>
        <v>Vinnare match 79</v>
      </c>
      <c r="E134" s="87" t="s">
        <v>157</v>
      </c>
      <c r="F134" s="89" t="str">
        <f>IF(M119="","Vinnare match 80",M119)</f>
        <v>Vinnare match 80</v>
      </c>
      <c r="G134" s="90"/>
      <c r="H134" s="85" t="s">
        <v>157</v>
      </c>
      <c r="I134" s="90"/>
      <c r="J134" s="85" t="str">
        <f t="shared" si="1162"/>
        <v/>
      </c>
      <c r="K134" s="44"/>
      <c r="L134" s="44"/>
      <c r="M134" s="146"/>
      <c r="N134" s="23"/>
      <c r="O134" s="23"/>
      <c r="P134" s="23"/>
      <c r="Q134" s="23"/>
      <c r="R134" s="23"/>
      <c r="S134" s="23"/>
      <c r="T134" s="75"/>
      <c r="U134" s="42"/>
      <c r="V134" s="44"/>
      <c r="W134" s="44"/>
      <c r="X134" s="44"/>
      <c r="Y134" s="44"/>
      <c r="Z134" s="47"/>
      <c r="AA134" s="48"/>
      <c r="AB134" s="42"/>
      <c r="AC134" s="14"/>
      <c r="AD134" s="14"/>
      <c r="AE134" s="14"/>
      <c r="AF134" s="14"/>
      <c r="AG134" s="44"/>
      <c r="AH134" s="44"/>
      <c r="AI134" s="44"/>
      <c r="AJ134" s="57"/>
      <c r="AK134" s="58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14"/>
      <c r="BQ134" s="14"/>
      <c r="BR134" s="14"/>
      <c r="BS134" s="49"/>
      <c r="BT134" s="49"/>
      <c r="BU134" s="49"/>
      <c r="BV134" s="49"/>
      <c r="BW134" s="49"/>
      <c r="BX134" s="49"/>
      <c r="BY134" s="49"/>
      <c r="BZ134" s="14"/>
      <c r="CA134" s="49"/>
      <c r="CB134" s="49"/>
      <c r="CC134" s="14"/>
      <c r="CD134" s="14"/>
      <c r="CE134" s="49"/>
      <c r="CF134" s="49"/>
      <c r="CG134" s="49"/>
      <c r="CH134" s="49"/>
      <c r="CI134" s="49"/>
      <c r="CJ134" s="49"/>
      <c r="CK134" s="49"/>
      <c r="CL134" s="49"/>
      <c r="CM134" s="49"/>
      <c r="CN134" s="49"/>
      <c r="CO134" s="49"/>
      <c r="CP134" s="49"/>
      <c r="CQ134" s="49"/>
      <c r="CR134" s="49"/>
      <c r="CS134" s="49"/>
      <c r="CT134" s="49"/>
      <c r="CU134" s="49"/>
      <c r="CV134" s="49"/>
      <c r="CW134" s="14"/>
      <c r="CX134" s="14"/>
      <c r="CY134" s="49"/>
      <c r="CZ134" s="49"/>
      <c r="DA134" s="49"/>
      <c r="DB134" s="49"/>
      <c r="DC134" s="49"/>
      <c r="DD134" s="49"/>
      <c r="DE134" s="49"/>
      <c r="DF134" s="49"/>
      <c r="DG134" s="49"/>
      <c r="DH134" s="14"/>
      <c r="DI134" s="14"/>
      <c r="DJ134" s="14"/>
      <c r="DK134" s="14"/>
      <c r="DL134" s="14"/>
      <c r="DM134" s="14"/>
      <c r="DN134" s="14"/>
      <c r="DO134" s="14"/>
      <c r="DP134" s="14"/>
      <c r="DQ134" s="14"/>
      <c r="DR134" s="49"/>
      <c r="DS134" s="49"/>
      <c r="DT134" s="49"/>
      <c r="DU134" s="49"/>
      <c r="DV134" s="49"/>
      <c r="DW134" s="49"/>
      <c r="DX134" s="49"/>
      <c r="DY134" s="49"/>
      <c r="DZ134" s="49"/>
      <c r="EA134" s="49"/>
      <c r="EB134" s="49"/>
      <c r="EC134" s="49"/>
      <c r="ED134" s="49"/>
      <c r="EE134" s="49"/>
      <c r="EF134" s="49"/>
      <c r="EG134" s="49"/>
      <c r="EH134" s="49"/>
      <c r="EI134" s="49"/>
      <c r="EJ134" s="49"/>
      <c r="EK134" s="14"/>
      <c r="EL134" s="49"/>
      <c r="EM134" s="49"/>
      <c r="EN134" s="49"/>
      <c r="EO134" s="49"/>
      <c r="EP134" s="49"/>
      <c r="EQ134" s="49"/>
      <c r="ER134" s="49"/>
      <c r="ES134" s="49"/>
      <c r="ET134" s="49"/>
      <c r="EU134" s="49"/>
      <c r="EV134" s="49"/>
      <c r="EW134" s="49"/>
      <c r="EX134" s="49"/>
      <c r="EY134" s="49"/>
      <c r="EZ134" s="49"/>
      <c r="FA134" s="49"/>
      <c r="FB134" s="49"/>
      <c r="FC134" s="49"/>
      <c r="FD134" s="49"/>
      <c r="FE134" s="14"/>
      <c r="FF134" s="49"/>
      <c r="FG134" s="49"/>
      <c r="FH134" s="14"/>
      <c r="FI134" s="42"/>
      <c r="FJ134" s="42"/>
      <c r="FK134" s="42"/>
      <c r="FL134" s="42"/>
      <c r="FM134" s="42"/>
      <c r="FN134" s="42"/>
      <c r="FO134" s="42"/>
      <c r="FP134" s="42"/>
      <c r="FQ134" s="42"/>
      <c r="FR134" s="42"/>
      <c r="FS134" s="42"/>
      <c r="FT134" s="42"/>
      <c r="FU134" s="42"/>
      <c r="FV134" s="42"/>
      <c r="FW134" s="42"/>
      <c r="FX134" s="44">
        <v>132</v>
      </c>
      <c r="FY134" s="44" t="str">
        <f t="shared" si="79"/>
        <v>EJBCIDLK</v>
      </c>
      <c r="FZ134" s="44" t="s">
        <v>148</v>
      </c>
      <c r="GA134" s="44" t="s">
        <v>159</v>
      </c>
      <c r="GB134" s="44" t="s">
        <v>146</v>
      </c>
      <c r="GC134" s="44" t="s">
        <v>163</v>
      </c>
      <c r="GD134" s="44" t="s">
        <v>150</v>
      </c>
      <c r="GE134" s="44" t="s">
        <v>147</v>
      </c>
      <c r="GF134" s="44" t="s">
        <v>152</v>
      </c>
      <c r="GG134" s="44" t="s">
        <v>151</v>
      </c>
      <c r="GH134" s="100" t="str">
        <f t="shared" ref="GH134:GO134" si="1166">VLOOKUP(FZ134,$FK$3:$FL$15,2,FALSE)</f>
        <v>Elfenbenskusten</v>
      </c>
      <c r="GI134" s="100" t="str">
        <f t="shared" si="1166"/>
        <v>Argentina</v>
      </c>
      <c r="GJ134" s="100" t="str">
        <f t="shared" si="1166"/>
        <v>Bosnien-Herzigovina</v>
      </c>
      <c r="GK134" s="100" t="str">
        <f t="shared" si="1166"/>
        <v>Marocko</v>
      </c>
      <c r="GL134" s="100" t="str">
        <f t="shared" si="1166"/>
        <v>Senegal</v>
      </c>
      <c r="GM134" s="100" t="str">
        <f t="shared" si="1166"/>
        <v>USA</v>
      </c>
      <c r="GN134" s="100" t="str">
        <f t="shared" si="1166"/>
        <v>England</v>
      </c>
      <c r="GO134" s="100" t="str">
        <f t="shared" si="1166"/>
        <v>Portugal</v>
      </c>
      <c r="GP134" s="42" t="str">
        <f t="shared" si="81"/>
        <v/>
      </c>
      <c r="GQ134" s="42"/>
      <c r="GR134" s="42"/>
      <c r="GS134" s="42"/>
      <c r="GT134" s="42"/>
      <c r="GU134" s="42"/>
      <c r="GV134" s="127"/>
      <c r="GW134" s="42"/>
      <c r="GX134" s="44"/>
      <c r="GY134" s="42"/>
      <c r="GZ134" s="43"/>
      <c r="HA134" s="44"/>
      <c r="HB134" s="42"/>
      <c r="HC134" s="42"/>
      <c r="HD134" s="42"/>
      <c r="HE134" s="42"/>
    </row>
    <row r="135" spans="1:213" ht="14.25" customHeight="1" x14ac:dyDescent="0.35">
      <c r="A135" s="42"/>
      <c r="B135" s="152">
        <v>93</v>
      </c>
      <c r="C135" s="86">
        <v>46209</v>
      </c>
      <c r="D135" s="145" t="str">
        <f>IF(M122="","Vinnare match 83",M122)</f>
        <v>Vinnare match 83</v>
      </c>
      <c r="E135" s="87" t="s">
        <v>157</v>
      </c>
      <c r="F135" s="89" t="str">
        <f>IF(M123="","Vinnare match 84",M123)</f>
        <v>Vinnare match 84</v>
      </c>
      <c r="G135" s="90"/>
      <c r="H135" s="85" t="s">
        <v>157</v>
      </c>
      <c r="I135" s="90"/>
      <c r="J135" s="85" t="str">
        <f t="shared" si="1162"/>
        <v/>
      </c>
      <c r="K135" s="44"/>
      <c r="L135" s="44"/>
      <c r="M135" s="146"/>
      <c r="N135" s="23"/>
      <c r="O135" s="23"/>
      <c r="P135" s="23"/>
      <c r="Q135" s="23"/>
      <c r="R135" s="23"/>
      <c r="S135" s="23"/>
      <c r="T135" s="75"/>
      <c r="U135" s="42"/>
      <c r="V135" s="44"/>
      <c r="W135" s="44"/>
      <c r="X135" s="44"/>
      <c r="Y135" s="44"/>
      <c r="Z135" s="47"/>
      <c r="AA135" s="48"/>
      <c r="AB135" s="42"/>
      <c r="AC135" s="14"/>
      <c r="AD135" s="14"/>
      <c r="AE135" s="14"/>
      <c r="AF135" s="14"/>
      <c r="AG135" s="44"/>
      <c r="AH135" s="44"/>
      <c r="AI135" s="44"/>
      <c r="AJ135" s="57"/>
      <c r="AK135" s="58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14"/>
      <c r="BQ135" s="14"/>
      <c r="BR135" s="14"/>
      <c r="BS135" s="49"/>
      <c r="BT135" s="49"/>
      <c r="BU135" s="49"/>
      <c r="BV135" s="49"/>
      <c r="BW135" s="49"/>
      <c r="BX135" s="49"/>
      <c r="BY135" s="49"/>
      <c r="BZ135" s="14"/>
      <c r="CA135" s="49"/>
      <c r="CB135" s="49"/>
      <c r="CC135" s="14"/>
      <c r="CD135" s="14"/>
      <c r="CE135" s="49"/>
      <c r="CF135" s="49"/>
      <c r="CG135" s="49"/>
      <c r="CH135" s="49"/>
      <c r="CI135" s="49"/>
      <c r="CJ135" s="49"/>
      <c r="CK135" s="49"/>
      <c r="CL135" s="49"/>
      <c r="CM135" s="49"/>
      <c r="CN135" s="49"/>
      <c r="CO135" s="49"/>
      <c r="CP135" s="49"/>
      <c r="CQ135" s="49"/>
      <c r="CR135" s="49"/>
      <c r="CS135" s="49"/>
      <c r="CT135" s="49"/>
      <c r="CU135" s="49"/>
      <c r="CV135" s="49"/>
      <c r="CW135" s="14"/>
      <c r="CX135" s="14"/>
      <c r="CY135" s="49"/>
      <c r="CZ135" s="49"/>
      <c r="DA135" s="49"/>
      <c r="DB135" s="49"/>
      <c r="DC135" s="49"/>
      <c r="DD135" s="49"/>
      <c r="DE135" s="49"/>
      <c r="DF135" s="49"/>
      <c r="DG135" s="49"/>
      <c r="DH135" s="14"/>
      <c r="DI135" s="14"/>
      <c r="DJ135" s="14"/>
      <c r="DK135" s="14"/>
      <c r="DL135" s="14"/>
      <c r="DM135" s="14"/>
      <c r="DN135" s="14"/>
      <c r="DO135" s="14"/>
      <c r="DP135" s="14"/>
      <c r="DQ135" s="14"/>
      <c r="DR135" s="49"/>
      <c r="DS135" s="49"/>
      <c r="DT135" s="49"/>
      <c r="DU135" s="49"/>
      <c r="DV135" s="49"/>
      <c r="DW135" s="49"/>
      <c r="DX135" s="49"/>
      <c r="DY135" s="49"/>
      <c r="DZ135" s="49"/>
      <c r="EA135" s="49"/>
      <c r="EB135" s="49"/>
      <c r="EC135" s="49"/>
      <c r="ED135" s="49"/>
      <c r="EE135" s="49"/>
      <c r="EF135" s="49"/>
      <c r="EG135" s="49"/>
      <c r="EH135" s="49"/>
      <c r="EI135" s="49"/>
      <c r="EJ135" s="49"/>
      <c r="EK135" s="14"/>
      <c r="EL135" s="49"/>
      <c r="EM135" s="49"/>
      <c r="EN135" s="49"/>
      <c r="EO135" s="49"/>
      <c r="EP135" s="49"/>
      <c r="EQ135" s="49"/>
      <c r="ER135" s="49"/>
      <c r="ES135" s="49"/>
      <c r="ET135" s="49"/>
      <c r="EU135" s="49"/>
      <c r="EV135" s="49"/>
      <c r="EW135" s="49"/>
      <c r="EX135" s="49"/>
      <c r="EY135" s="49"/>
      <c r="EZ135" s="49"/>
      <c r="FA135" s="49"/>
      <c r="FB135" s="49"/>
      <c r="FC135" s="49"/>
      <c r="FD135" s="49"/>
      <c r="FE135" s="14"/>
      <c r="FF135" s="49"/>
      <c r="FG135" s="49"/>
      <c r="FH135" s="14"/>
      <c r="FI135" s="42"/>
      <c r="FJ135" s="42"/>
      <c r="FK135" s="42"/>
      <c r="FL135" s="42"/>
      <c r="FM135" s="42"/>
      <c r="FN135" s="42"/>
      <c r="FO135" s="42"/>
      <c r="FP135" s="42"/>
      <c r="FQ135" s="42"/>
      <c r="FR135" s="42"/>
      <c r="FS135" s="42"/>
      <c r="FT135" s="42"/>
      <c r="FU135" s="42"/>
      <c r="FV135" s="42"/>
      <c r="FW135" s="42"/>
      <c r="FX135" s="44">
        <v>133</v>
      </c>
      <c r="FY135" s="44" t="str">
        <f t="shared" si="79"/>
        <v>EJBCHDLK</v>
      </c>
      <c r="FZ135" s="44" t="s">
        <v>148</v>
      </c>
      <c r="GA135" s="44" t="s">
        <v>159</v>
      </c>
      <c r="GB135" s="44" t="s">
        <v>146</v>
      </c>
      <c r="GC135" s="44" t="s">
        <v>163</v>
      </c>
      <c r="GD135" s="44" t="s">
        <v>160</v>
      </c>
      <c r="GE135" s="44" t="s">
        <v>147</v>
      </c>
      <c r="GF135" s="44" t="s">
        <v>152</v>
      </c>
      <c r="GG135" s="44" t="s">
        <v>151</v>
      </c>
      <c r="GH135" s="100" t="str">
        <f t="shared" ref="GH135:GO135" si="1167">VLOOKUP(FZ135,$FK$3:$FL$15,2,FALSE)</f>
        <v>Elfenbenskusten</v>
      </c>
      <c r="GI135" s="100" t="str">
        <f t="shared" si="1167"/>
        <v>Argentina</v>
      </c>
      <c r="GJ135" s="100" t="str">
        <f t="shared" si="1167"/>
        <v>Bosnien-Herzigovina</v>
      </c>
      <c r="GK135" s="100" t="str">
        <f t="shared" si="1167"/>
        <v>Marocko</v>
      </c>
      <c r="GL135" s="100" t="str">
        <f t="shared" si="1167"/>
        <v>Uruguay</v>
      </c>
      <c r="GM135" s="100" t="str">
        <f t="shared" si="1167"/>
        <v>USA</v>
      </c>
      <c r="GN135" s="100" t="str">
        <f t="shared" si="1167"/>
        <v>England</v>
      </c>
      <c r="GO135" s="100" t="str">
        <f t="shared" si="1167"/>
        <v>Portugal</v>
      </c>
      <c r="GP135" s="42" t="str">
        <f t="shared" si="81"/>
        <v/>
      </c>
      <c r="GQ135" s="42"/>
      <c r="GR135" s="42"/>
      <c r="GS135" s="42"/>
      <c r="GT135" s="42"/>
      <c r="GU135" s="42"/>
      <c r="GV135" s="127"/>
      <c r="GW135" s="42"/>
      <c r="GX135" s="44"/>
      <c r="GY135" s="42"/>
      <c r="GZ135" s="43"/>
      <c r="HA135" s="44"/>
      <c r="HB135" s="42"/>
      <c r="HC135" s="42"/>
      <c r="HD135" s="42"/>
      <c r="HE135" s="42"/>
    </row>
    <row r="136" spans="1:213" ht="14.25" customHeight="1" x14ac:dyDescent="0.35">
      <c r="A136" s="42"/>
      <c r="B136" s="85">
        <v>94</v>
      </c>
      <c r="C136" s="86">
        <v>46210</v>
      </c>
      <c r="D136" s="145" t="str">
        <f>IF(M120="","Vinnare match 81",M120)</f>
        <v>Vinnare match 81</v>
      </c>
      <c r="E136" s="87" t="s">
        <v>157</v>
      </c>
      <c r="F136" s="89" t="str">
        <f>IF(M121="","Vinnare match 82",M121)</f>
        <v>Vinnare match 82</v>
      </c>
      <c r="G136" s="90"/>
      <c r="H136" s="85" t="s">
        <v>157</v>
      </c>
      <c r="I136" s="90"/>
      <c r="J136" s="85" t="str">
        <f t="shared" si="1162"/>
        <v/>
      </c>
      <c r="K136" s="44"/>
      <c r="L136" s="44"/>
      <c r="M136" s="146"/>
      <c r="N136" s="23"/>
      <c r="O136" s="23"/>
      <c r="P136" s="23"/>
      <c r="Q136" s="23"/>
      <c r="R136" s="23"/>
      <c r="S136" s="23"/>
      <c r="T136" s="75"/>
      <c r="U136" s="42"/>
      <c r="V136" s="44"/>
      <c r="W136" s="44"/>
      <c r="X136" s="44"/>
      <c r="Y136" s="44"/>
      <c r="Z136" s="47"/>
      <c r="AA136" s="48"/>
      <c r="AB136" s="42"/>
      <c r="AC136" s="14"/>
      <c r="AD136" s="14"/>
      <c r="AE136" s="14"/>
      <c r="AF136" s="14"/>
      <c r="AG136" s="44"/>
      <c r="AH136" s="44"/>
      <c r="AI136" s="44"/>
      <c r="AJ136" s="57"/>
      <c r="AK136" s="58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14"/>
      <c r="BQ136" s="14"/>
      <c r="BR136" s="14"/>
      <c r="BS136" s="49"/>
      <c r="BT136" s="49"/>
      <c r="BU136" s="49"/>
      <c r="BV136" s="49"/>
      <c r="BW136" s="49"/>
      <c r="BX136" s="49"/>
      <c r="BY136" s="49"/>
      <c r="BZ136" s="14"/>
      <c r="CA136" s="49"/>
      <c r="CB136" s="49"/>
      <c r="CC136" s="14"/>
      <c r="CD136" s="14"/>
      <c r="CE136" s="49"/>
      <c r="CF136" s="49"/>
      <c r="CG136" s="49"/>
      <c r="CH136" s="49"/>
      <c r="CI136" s="49"/>
      <c r="CJ136" s="49"/>
      <c r="CK136" s="49"/>
      <c r="CL136" s="49"/>
      <c r="CM136" s="49"/>
      <c r="CN136" s="49"/>
      <c r="CO136" s="49"/>
      <c r="CP136" s="49"/>
      <c r="CQ136" s="49"/>
      <c r="CR136" s="49"/>
      <c r="CS136" s="49"/>
      <c r="CT136" s="49"/>
      <c r="CU136" s="49"/>
      <c r="CV136" s="49"/>
      <c r="CW136" s="14"/>
      <c r="CX136" s="14"/>
      <c r="CY136" s="49"/>
      <c r="CZ136" s="49"/>
      <c r="DA136" s="49"/>
      <c r="DB136" s="49"/>
      <c r="DC136" s="49"/>
      <c r="DD136" s="49"/>
      <c r="DE136" s="49"/>
      <c r="DF136" s="49"/>
      <c r="DG136" s="49"/>
      <c r="DH136" s="14"/>
      <c r="DI136" s="14"/>
      <c r="DJ136" s="14"/>
      <c r="DK136" s="14"/>
      <c r="DL136" s="14"/>
      <c r="DM136" s="14"/>
      <c r="DN136" s="14"/>
      <c r="DO136" s="14"/>
      <c r="DP136" s="14"/>
      <c r="DQ136" s="14"/>
      <c r="DR136" s="49"/>
      <c r="DS136" s="49"/>
      <c r="DT136" s="49"/>
      <c r="DU136" s="49"/>
      <c r="DV136" s="49"/>
      <c r="DW136" s="49"/>
      <c r="DX136" s="49"/>
      <c r="DY136" s="49"/>
      <c r="DZ136" s="49"/>
      <c r="EA136" s="49"/>
      <c r="EB136" s="49"/>
      <c r="EC136" s="49"/>
      <c r="ED136" s="49"/>
      <c r="EE136" s="49"/>
      <c r="EF136" s="49"/>
      <c r="EG136" s="49"/>
      <c r="EH136" s="49"/>
      <c r="EI136" s="49"/>
      <c r="EJ136" s="49"/>
      <c r="EK136" s="14"/>
      <c r="EL136" s="49"/>
      <c r="EM136" s="49"/>
      <c r="EN136" s="49"/>
      <c r="EO136" s="49"/>
      <c r="EP136" s="49"/>
      <c r="EQ136" s="49"/>
      <c r="ER136" s="49"/>
      <c r="ES136" s="49"/>
      <c r="ET136" s="49"/>
      <c r="EU136" s="49"/>
      <c r="EV136" s="49"/>
      <c r="EW136" s="49"/>
      <c r="EX136" s="49"/>
      <c r="EY136" s="49"/>
      <c r="EZ136" s="49"/>
      <c r="FA136" s="49"/>
      <c r="FB136" s="49"/>
      <c r="FC136" s="49"/>
      <c r="FD136" s="49"/>
      <c r="FE136" s="14"/>
      <c r="FF136" s="49"/>
      <c r="FG136" s="49"/>
      <c r="FH136" s="14"/>
      <c r="FI136" s="42"/>
      <c r="FJ136" s="42"/>
      <c r="FK136" s="42"/>
      <c r="FL136" s="42"/>
      <c r="FM136" s="42"/>
      <c r="FN136" s="42"/>
      <c r="FO136" s="42"/>
      <c r="FP136" s="42"/>
      <c r="FQ136" s="42"/>
      <c r="FR136" s="42"/>
      <c r="FS136" s="42"/>
      <c r="FT136" s="42"/>
      <c r="FU136" s="42"/>
      <c r="FV136" s="42"/>
      <c r="FW136" s="42"/>
      <c r="FX136" s="44">
        <v>134</v>
      </c>
      <c r="FY136" s="44" t="str">
        <f t="shared" si="79"/>
        <v>EIBCHDLK</v>
      </c>
      <c r="FZ136" s="44" t="s">
        <v>148</v>
      </c>
      <c r="GA136" s="44" t="s">
        <v>150</v>
      </c>
      <c r="GB136" s="44" t="s">
        <v>146</v>
      </c>
      <c r="GC136" s="44" t="s">
        <v>163</v>
      </c>
      <c r="GD136" s="44" t="s">
        <v>160</v>
      </c>
      <c r="GE136" s="44" t="s">
        <v>147</v>
      </c>
      <c r="GF136" s="44" t="s">
        <v>152</v>
      </c>
      <c r="GG136" s="44" t="s">
        <v>151</v>
      </c>
      <c r="GH136" s="100" t="str">
        <f t="shared" ref="GH136:GO136" si="1168">VLOOKUP(FZ136,$FK$3:$FL$15,2,FALSE)</f>
        <v>Elfenbenskusten</v>
      </c>
      <c r="GI136" s="100" t="str">
        <f t="shared" si="1168"/>
        <v>Senegal</v>
      </c>
      <c r="GJ136" s="100" t="str">
        <f t="shared" si="1168"/>
        <v>Bosnien-Herzigovina</v>
      </c>
      <c r="GK136" s="100" t="str">
        <f t="shared" si="1168"/>
        <v>Marocko</v>
      </c>
      <c r="GL136" s="100" t="str">
        <f t="shared" si="1168"/>
        <v>Uruguay</v>
      </c>
      <c r="GM136" s="100" t="str">
        <f t="shared" si="1168"/>
        <v>USA</v>
      </c>
      <c r="GN136" s="100" t="str">
        <f t="shared" si="1168"/>
        <v>England</v>
      </c>
      <c r="GO136" s="100" t="str">
        <f t="shared" si="1168"/>
        <v>Portugal</v>
      </c>
      <c r="GP136" s="42" t="str">
        <f t="shared" si="81"/>
        <v/>
      </c>
      <c r="GQ136" s="42"/>
      <c r="GR136" s="42"/>
      <c r="GS136" s="42"/>
      <c r="GT136" s="42"/>
      <c r="GU136" s="42"/>
      <c r="GV136" s="127"/>
      <c r="GW136" s="42"/>
      <c r="GX136" s="44"/>
      <c r="GY136" s="42"/>
      <c r="GZ136" s="43"/>
      <c r="HA136" s="44"/>
      <c r="HB136" s="42"/>
      <c r="HC136" s="42"/>
      <c r="HD136" s="42"/>
      <c r="HE136" s="42"/>
    </row>
    <row r="137" spans="1:213" ht="14.25" customHeight="1" x14ac:dyDescent="0.35">
      <c r="A137" s="42"/>
      <c r="B137" s="85">
        <v>95</v>
      </c>
      <c r="C137" s="86">
        <v>46210</v>
      </c>
      <c r="D137" s="145" t="str">
        <f>IF(M125="","Vinnare match 86",M125)</f>
        <v>Vinnare match 86</v>
      </c>
      <c r="E137" s="87" t="s">
        <v>157</v>
      </c>
      <c r="F137" s="89" t="str">
        <f>IF(M127="","Vinnare match 88",M127)</f>
        <v>Vinnare match 88</v>
      </c>
      <c r="G137" s="90"/>
      <c r="H137" s="85" t="s">
        <v>157</v>
      </c>
      <c r="I137" s="90"/>
      <c r="J137" s="85" t="str">
        <f t="shared" si="1162"/>
        <v/>
      </c>
      <c r="K137" s="44"/>
      <c r="L137" s="44"/>
      <c r="M137" s="146"/>
      <c r="N137" s="23"/>
      <c r="O137" s="23"/>
      <c r="P137" s="23"/>
      <c r="Q137" s="23"/>
      <c r="R137" s="23"/>
      <c r="S137" s="23"/>
      <c r="T137" s="75"/>
      <c r="U137" s="42"/>
      <c r="V137" s="44"/>
      <c r="W137" s="44"/>
      <c r="X137" s="44"/>
      <c r="Y137" s="44"/>
      <c r="Z137" s="47"/>
      <c r="AA137" s="48"/>
      <c r="AB137" s="42"/>
      <c r="AC137" s="14"/>
      <c r="AD137" s="14"/>
      <c r="AE137" s="14"/>
      <c r="AF137" s="14"/>
      <c r="AG137" s="44"/>
      <c r="AH137" s="44"/>
      <c r="AI137" s="44"/>
      <c r="AJ137" s="57"/>
      <c r="AK137" s="58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14"/>
      <c r="BQ137" s="14"/>
      <c r="BR137" s="14"/>
      <c r="BS137" s="49"/>
      <c r="BT137" s="49"/>
      <c r="BU137" s="49"/>
      <c r="BV137" s="49"/>
      <c r="BW137" s="49"/>
      <c r="BX137" s="49"/>
      <c r="BY137" s="49"/>
      <c r="BZ137" s="14"/>
      <c r="CA137" s="49"/>
      <c r="CB137" s="49"/>
      <c r="CC137" s="14"/>
      <c r="CD137" s="14"/>
      <c r="CE137" s="49"/>
      <c r="CF137" s="49"/>
      <c r="CG137" s="49"/>
      <c r="CH137" s="49"/>
      <c r="CI137" s="49"/>
      <c r="CJ137" s="49"/>
      <c r="CK137" s="49"/>
      <c r="CL137" s="49"/>
      <c r="CM137" s="49"/>
      <c r="CN137" s="49"/>
      <c r="CO137" s="49"/>
      <c r="CP137" s="49"/>
      <c r="CQ137" s="49"/>
      <c r="CR137" s="49"/>
      <c r="CS137" s="49"/>
      <c r="CT137" s="49"/>
      <c r="CU137" s="49"/>
      <c r="CV137" s="49"/>
      <c r="CW137" s="14"/>
      <c r="CX137" s="14"/>
      <c r="CY137" s="49"/>
      <c r="CZ137" s="49"/>
      <c r="DA137" s="49"/>
      <c r="DB137" s="49"/>
      <c r="DC137" s="49"/>
      <c r="DD137" s="49"/>
      <c r="DE137" s="49"/>
      <c r="DF137" s="49"/>
      <c r="DG137" s="49"/>
      <c r="DH137" s="14"/>
      <c r="DI137" s="14"/>
      <c r="DJ137" s="14"/>
      <c r="DK137" s="14"/>
      <c r="DL137" s="14"/>
      <c r="DM137" s="14"/>
      <c r="DN137" s="14"/>
      <c r="DO137" s="14"/>
      <c r="DP137" s="14"/>
      <c r="DQ137" s="14"/>
      <c r="DR137" s="49"/>
      <c r="DS137" s="49"/>
      <c r="DT137" s="49"/>
      <c r="DU137" s="49"/>
      <c r="DV137" s="49"/>
      <c r="DW137" s="49"/>
      <c r="DX137" s="49"/>
      <c r="DY137" s="49"/>
      <c r="DZ137" s="49"/>
      <c r="EA137" s="49"/>
      <c r="EB137" s="49"/>
      <c r="EC137" s="49"/>
      <c r="ED137" s="49"/>
      <c r="EE137" s="49"/>
      <c r="EF137" s="49"/>
      <c r="EG137" s="49"/>
      <c r="EH137" s="49"/>
      <c r="EI137" s="49"/>
      <c r="EJ137" s="49"/>
      <c r="EK137" s="14"/>
      <c r="EL137" s="49"/>
      <c r="EM137" s="49"/>
      <c r="EN137" s="49"/>
      <c r="EO137" s="49"/>
      <c r="EP137" s="49"/>
      <c r="EQ137" s="49"/>
      <c r="ER137" s="49"/>
      <c r="ES137" s="49"/>
      <c r="ET137" s="49"/>
      <c r="EU137" s="49"/>
      <c r="EV137" s="49"/>
      <c r="EW137" s="49"/>
      <c r="EX137" s="49"/>
      <c r="EY137" s="49"/>
      <c r="EZ137" s="49"/>
      <c r="FA137" s="49"/>
      <c r="FB137" s="49"/>
      <c r="FC137" s="49"/>
      <c r="FD137" s="49"/>
      <c r="FE137" s="14"/>
      <c r="FF137" s="49"/>
      <c r="FG137" s="49"/>
      <c r="FH137" s="14"/>
      <c r="FI137" s="42"/>
      <c r="FJ137" s="42"/>
      <c r="FK137" s="42"/>
      <c r="FL137" s="42"/>
      <c r="FM137" s="42"/>
      <c r="FN137" s="42"/>
      <c r="FO137" s="42"/>
      <c r="FP137" s="42"/>
      <c r="FQ137" s="42"/>
      <c r="FR137" s="42"/>
      <c r="FS137" s="42"/>
      <c r="FT137" s="42"/>
      <c r="FU137" s="42"/>
      <c r="FV137" s="42"/>
      <c r="FW137" s="42"/>
      <c r="FX137" s="44">
        <v>135</v>
      </c>
      <c r="FY137" s="44" t="str">
        <f t="shared" si="79"/>
        <v>EJBCHDLI</v>
      </c>
      <c r="FZ137" s="44" t="s">
        <v>148</v>
      </c>
      <c r="GA137" s="44" t="s">
        <v>159</v>
      </c>
      <c r="GB137" s="44" t="s">
        <v>146</v>
      </c>
      <c r="GC137" s="44" t="s">
        <v>163</v>
      </c>
      <c r="GD137" s="44" t="s">
        <v>160</v>
      </c>
      <c r="GE137" s="44" t="s">
        <v>147</v>
      </c>
      <c r="GF137" s="44" t="s">
        <v>152</v>
      </c>
      <c r="GG137" s="44" t="s">
        <v>150</v>
      </c>
      <c r="GH137" s="100" t="str">
        <f t="shared" ref="GH137:GO137" si="1169">VLOOKUP(FZ137,$FK$3:$FL$15,2,FALSE)</f>
        <v>Elfenbenskusten</v>
      </c>
      <c r="GI137" s="100" t="str">
        <f t="shared" si="1169"/>
        <v>Argentina</v>
      </c>
      <c r="GJ137" s="100" t="str">
        <f t="shared" si="1169"/>
        <v>Bosnien-Herzigovina</v>
      </c>
      <c r="GK137" s="100" t="str">
        <f t="shared" si="1169"/>
        <v>Marocko</v>
      </c>
      <c r="GL137" s="100" t="str">
        <f t="shared" si="1169"/>
        <v>Uruguay</v>
      </c>
      <c r="GM137" s="100" t="str">
        <f t="shared" si="1169"/>
        <v>USA</v>
      </c>
      <c r="GN137" s="100" t="str">
        <f t="shared" si="1169"/>
        <v>England</v>
      </c>
      <c r="GO137" s="100" t="str">
        <f t="shared" si="1169"/>
        <v>Senegal</v>
      </c>
      <c r="GP137" s="42" t="str">
        <f t="shared" si="81"/>
        <v/>
      </c>
      <c r="GQ137" s="42"/>
      <c r="GR137" s="42"/>
      <c r="GS137" s="42"/>
      <c r="GT137" s="42"/>
      <c r="GU137" s="42"/>
      <c r="GV137" s="127"/>
      <c r="GW137" s="42"/>
      <c r="GX137" s="44"/>
      <c r="GY137" s="42"/>
      <c r="GZ137" s="43"/>
      <c r="HA137" s="44"/>
      <c r="HB137" s="42"/>
      <c r="HC137" s="42"/>
      <c r="HD137" s="42"/>
      <c r="HE137" s="42"/>
    </row>
    <row r="138" spans="1:213" ht="14.25" customHeight="1" x14ac:dyDescent="0.35">
      <c r="A138" s="42"/>
      <c r="B138" s="85">
        <v>96</v>
      </c>
      <c r="C138" s="86">
        <v>46210</v>
      </c>
      <c r="D138" s="145" t="str">
        <f>IF(M124="","Vinnare match 85",M124)</f>
        <v>Vinnare match 85</v>
      </c>
      <c r="E138" s="87" t="s">
        <v>157</v>
      </c>
      <c r="F138" s="89" t="str">
        <f>IF(M126="","Vinnare match 87",M126)</f>
        <v>Vinnare match 87</v>
      </c>
      <c r="G138" s="90"/>
      <c r="H138" s="85" t="s">
        <v>157</v>
      </c>
      <c r="I138" s="90"/>
      <c r="J138" s="85" t="str">
        <f t="shared" si="1162"/>
        <v/>
      </c>
      <c r="K138" s="44"/>
      <c r="L138" s="44"/>
      <c r="M138" s="146"/>
      <c r="N138" s="23"/>
      <c r="O138" s="23"/>
      <c r="P138" s="23"/>
      <c r="Q138" s="23"/>
      <c r="R138" s="23"/>
      <c r="S138" s="23"/>
      <c r="T138" s="75"/>
      <c r="U138" s="42"/>
      <c r="V138" s="44"/>
      <c r="W138" s="44"/>
      <c r="X138" s="44"/>
      <c r="Y138" s="44"/>
      <c r="Z138" s="47"/>
      <c r="AA138" s="48"/>
      <c r="AB138" s="42"/>
      <c r="AC138" s="14"/>
      <c r="AD138" s="14"/>
      <c r="AE138" s="14"/>
      <c r="AF138" s="14"/>
      <c r="AG138" s="44"/>
      <c r="AH138" s="44"/>
      <c r="AI138" s="44"/>
      <c r="AJ138" s="57"/>
      <c r="AK138" s="58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14"/>
      <c r="BQ138" s="14"/>
      <c r="BR138" s="14"/>
      <c r="BS138" s="49"/>
      <c r="BT138" s="49"/>
      <c r="BU138" s="49"/>
      <c r="BV138" s="49"/>
      <c r="BW138" s="49"/>
      <c r="BX138" s="49"/>
      <c r="BY138" s="49"/>
      <c r="BZ138" s="14"/>
      <c r="CA138" s="49"/>
      <c r="CB138" s="49"/>
      <c r="CC138" s="14"/>
      <c r="CD138" s="14"/>
      <c r="CE138" s="49"/>
      <c r="CF138" s="49"/>
      <c r="CG138" s="49"/>
      <c r="CH138" s="49"/>
      <c r="CI138" s="49"/>
      <c r="CJ138" s="49"/>
      <c r="CK138" s="49"/>
      <c r="CL138" s="49"/>
      <c r="CM138" s="49"/>
      <c r="CN138" s="49"/>
      <c r="CO138" s="49"/>
      <c r="CP138" s="49"/>
      <c r="CQ138" s="49"/>
      <c r="CR138" s="49"/>
      <c r="CS138" s="49"/>
      <c r="CT138" s="49"/>
      <c r="CU138" s="49"/>
      <c r="CV138" s="49"/>
      <c r="CW138" s="14"/>
      <c r="CX138" s="14"/>
      <c r="CY138" s="49"/>
      <c r="CZ138" s="49"/>
      <c r="DA138" s="49"/>
      <c r="DB138" s="49"/>
      <c r="DC138" s="49"/>
      <c r="DD138" s="49"/>
      <c r="DE138" s="49"/>
      <c r="DF138" s="49"/>
      <c r="DG138" s="49"/>
      <c r="DH138" s="14"/>
      <c r="DI138" s="14"/>
      <c r="DJ138" s="14"/>
      <c r="DK138" s="14"/>
      <c r="DL138" s="14"/>
      <c r="DM138" s="14"/>
      <c r="DN138" s="14"/>
      <c r="DO138" s="14"/>
      <c r="DP138" s="14"/>
      <c r="DQ138" s="14"/>
      <c r="DR138" s="49"/>
      <c r="DS138" s="49"/>
      <c r="DT138" s="49"/>
      <c r="DU138" s="49"/>
      <c r="DV138" s="49"/>
      <c r="DW138" s="49"/>
      <c r="DX138" s="49"/>
      <c r="DY138" s="49"/>
      <c r="DZ138" s="49"/>
      <c r="EA138" s="49"/>
      <c r="EB138" s="49"/>
      <c r="EC138" s="49"/>
      <c r="ED138" s="49"/>
      <c r="EE138" s="49"/>
      <c r="EF138" s="49"/>
      <c r="EG138" s="49"/>
      <c r="EH138" s="49"/>
      <c r="EI138" s="49"/>
      <c r="EJ138" s="49"/>
      <c r="EK138" s="14"/>
      <c r="EL138" s="49"/>
      <c r="EM138" s="49"/>
      <c r="EN138" s="49"/>
      <c r="EO138" s="49"/>
      <c r="EP138" s="49"/>
      <c r="EQ138" s="49"/>
      <c r="ER138" s="49"/>
      <c r="ES138" s="49"/>
      <c r="ET138" s="49"/>
      <c r="EU138" s="49"/>
      <c r="EV138" s="49"/>
      <c r="EW138" s="49"/>
      <c r="EX138" s="49"/>
      <c r="EY138" s="49"/>
      <c r="EZ138" s="49"/>
      <c r="FA138" s="49"/>
      <c r="FB138" s="49"/>
      <c r="FC138" s="49"/>
      <c r="FD138" s="49"/>
      <c r="FE138" s="14"/>
      <c r="FF138" s="49"/>
      <c r="FG138" s="49"/>
      <c r="FH138" s="14"/>
      <c r="FI138" s="42"/>
      <c r="FJ138" s="42"/>
      <c r="FK138" s="42"/>
      <c r="FL138" s="42"/>
      <c r="FM138" s="42"/>
      <c r="FN138" s="42"/>
      <c r="FO138" s="42"/>
      <c r="FP138" s="42"/>
      <c r="FQ138" s="42"/>
      <c r="FR138" s="42"/>
      <c r="FS138" s="42"/>
      <c r="FT138" s="42"/>
      <c r="FU138" s="42"/>
      <c r="FV138" s="42"/>
      <c r="FW138" s="42"/>
      <c r="FX138" s="44">
        <v>136</v>
      </c>
      <c r="FY138" s="44" t="str">
        <f t="shared" si="79"/>
        <v>EJBCHDIK</v>
      </c>
      <c r="FZ138" s="44" t="s">
        <v>148</v>
      </c>
      <c r="GA138" s="44" t="s">
        <v>159</v>
      </c>
      <c r="GB138" s="44" t="s">
        <v>146</v>
      </c>
      <c r="GC138" s="44" t="s">
        <v>163</v>
      </c>
      <c r="GD138" s="44" t="s">
        <v>160</v>
      </c>
      <c r="GE138" s="44" t="s">
        <v>147</v>
      </c>
      <c r="GF138" s="44" t="s">
        <v>150</v>
      </c>
      <c r="GG138" s="44" t="s">
        <v>151</v>
      </c>
      <c r="GH138" s="100" t="str">
        <f t="shared" ref="GH138:GO138" si="1170">VLOOKUP(FZ138,$FK$3:$FL$15,2,FALSE)</f>
        <v>Elfenbenskusten</v>
      </c>
      <c r="GI138" s="100" t="str">
        <f t="shared" si="1170"/>
        <v>Argentina</v>
      </c>
      <c r="GJ138" s="100" t="str">
        <f t="shared" si="1170"/>
        <v>Bosnien-Herzigovina</v>
      </c>
      <c r="GK138" s="100" t="str">
        <f t="shared" si="1170"/>
        <v>Marocko</v>
      </c>
      <c r="GL138" s="100" t="str">
        <f t="shared" si="1170"/>
        <v>Uruguay</v>
      </c>
      <c r="GM138" s="100" t="str">
        <f t="shared" si="1170"/>
        <v>USA</v>
      </c>
      <c r="GN138" s="100" t="str">
        <f t="shared" si="1170"/>
        <v>Senegal</v>
      </c>
      <c r="GO138" s="100" t="str">
        <f t="shared" si="1170"/>
        <v>Portugal</v>
      </c>
      <c r="GP138" s="42" t="str">
        <f t="shared" si="81"/>
        <v/>
      </c>
      <c r="GQ138" s="42"/>
      <c r="GR138" s="42"/>
      <c r="GS138" s="42"/>
      <c r="GT138" s="42"/>
      <c r="GU138" s="42"/>
      <c r="GV138" s="127"/>
      <c r="GW138" s="42"/>
      <c r="GX138" s="44"/>
      <c r="GY138" s="42"/>
      <c r="GZ138" s="43"/>
      <c r="HA138" s="44"/>
      <c r="HB138" s="42"/>
      <c r="HC138" s="42"/>
      <c r="HD138" s="42"/>
      <c r="HE138" s="42"/>
    </row>
    <row r="139" spans="1:213" ht="14.25" customHeight="1" x14ac:dyDescent="0.35">
      <c r="A139" s="42"/>
      <c r="B139" s="42"/>
      <c r="C139" s="153"/>
      <c r="D139" s="43"/>
      <c r="E139" s="42"/>
      <c r="F139" s="43"/>
      <c r="G139" s="44"/>
      <c r="H139" s="44"/>
      <c r="I139" s="44"/>
      <c r="J139" s="56"/>
      <c r="K139" s="44"/>
      <c r="L139" s="44"/>
      <c r="M139" s="44"/>
      <c r="N139" s="91"/>
      <c r="O139" s="91"/>
      <c r="P139" s="91"/>
      <c r="Q139" s="91"/>
      <c r="R139" s="91"/>
      <c r="S139" s="91"/>
      <c r="T139" s="75"/>
      <c r="U139" s="42"/>
      <c r="V139" s="44"/>
      <c r="W139" s="44"/>
      <c r="X139" s="44"/>
      <c r="Y139" s="44"/>
      <c r="Z139" s="47"/>
      <c r="AA139" s="48"/>
      <c r="AB139" s="42"/>
      <c r="AC139" s="14"/>
      <c r="AD139" s="14"/>
      <c r="AE139" s="14"/>
      <c r="AF139" s="14"/>
      <c r="AG139" s="44"/>
      <c r="AH139" s="44"/>
      <c r="AI139" s="44"/>
      <c r="AJ139" s="57"/>
      <c r="AK139" s="58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14"/>
      <c r="BQ139" s="14"/>
      <c r="BR139" s="14"/>
      <c r="BS139" s="49"/>
      <c r="BT139" s="49"/>
      <c r="BU139" s="49"/>
      <c r="BV139" s="49"/>
      <c r="BW139" s="49"/>
      <c r="BX139" s="49"/>
      <c r="BY139" s="49"/>
      <c r="BZ139" s="14"/>
      <c r="CA139" s="49"/>
      <c r="CB139" s="49"/>
      <c r="CC139" s="14"/>
      <c r="CD139" s="14"/>
      <c r="CE139" s="49"/>
      <c r="CF139" s="49"/>
      <c r="CG139" s="49"/>
      <c r="CH139" s="49"/>
      <c r="CI139" s="49"/>
      <c r="CJ139" s="49"/>
      <c r="CK139" s="49"/>
      <c r="CL139" s="49"/>
      <c r="CM139" s="49"/>
      <c r="CN139" s="49"/>
      <c r="CO139" s="49"/>
      <c r="CP139" s="49"/>
      <c r="CQ139" s="49"/>
      <c r="CR139" s="49"/>
      <c r="CS139" s="49"/>
      <c r="CT139" s="49"/>
      <c r="CU139" s="49"/>
      <c r="CV139" s="49"/>
      <c r="CW139" s="14"/>
      <c r="CX139" s="14"/>
      <c r="CY139" s="49"/>
      <c r="CZ139" s="49"/>
      <c r="DA139" s="49"/>
      <c r="DB139" s="49"/>
      <c r="DC139" s="49"/>
      <c r="DD139" s="49"/>
      <c r="DE139" s="49"/>
      <c r="DF139" s="49"/>
      <c r="DG139" s="49"/>
      <c r="DH139" s="14"/>
      <c r="DI139" s="14"/>
      <c r="DJ139" s="14"/>
      <c r="DK139" s="14"/>
      <c r="DL139" s="14"/>
      <c r="DM139" s="14"/>
      <c r="DN139" s="14"/>
      <c r="DO139" s="14"/>
      <c r="DP139" s="14"/>
      <c r="DQ139" s="14"/>
      <c r="DR139" s="49"/>
      <c r="DS139" s="49"/>
      <c r="DT139" s="49"/>
      <c r="DU139" s="49"/>
      <c r="DV139" s="49"/>
      <c r="DW139" s="49"/>
      <c r="DX139" s="49"/>
      <c r="DY139" s="49"/>
      <c r="DZ139" s="49"/>
      <c r="EA139" s="49"/>
      <c r="EB139" s="49"/>
      <c r="EC139" s="49"/>
      <c r="ED139" s="49"/>
      <c r="EE139" s="49"/>
      <c r="EF139" s="49"/>
      <c r="EG139" s="49"/>
      <c r="EH139" s="49"/>
      <c r="EI139" s="49"/>
      <c r="EJ139" s="49"/>
      <c r="EK139" s="14"/>
      <c r="EL139" s="49"/>
      <c r="EM139" s="49"/>
      <c r="EN139" s="49"/>
      <c r="EO139" s="49"/>
      <c r="EP139" s="49"/>
      <c r="EQ139" s="49"/>
      <c r="ER139" s="49"/>
      <c r="ES139" s="49"/>
      <c r="ET139" s="49"/>
      <c r="EU139" s="49"/>
      <c r="EV139" s="49"/>
      <c r="EW139" s="49"/>
      <c r="EX139" s="49"/>
      <c r="EY139" s="49"/>
      <c r="EZ139" s="49"/>
      <c r="FA139" s="49"/>
      <c r="FB139" s="49"/>
      <c r="FC139" s="49"/>
      <c r="FD139" s="49"/>
      <c r="FE139" s="14"/>
      <c r="FF139" s="49"/>
      <c r="FG139" s="49"/>
      <c r="FH139" s="14"/>
      <c r="FI139" s="42"/>
      <c r="FJ139" s="42"/>
      <c r="FK139" s="42"/>
      <c r="FL139" s="42"/>
      <c r="FM139" s="42"/>
      <c r="FN139" s="42"/>
      <c r="FO139" s="42"/>
      <c r="FP139" s="42"/>
      <c r="FQ139" s="42"/>
      <c r="FR139" s="42"/>
      <c r="FS139" s="42"/>
      <c r="FT139" s="42"/>
      <c r="FU139" s="42"/>
      <c r="FV139" s="42"/>
      <c r="FW139" s="42"/>
      <c r="FX139" s="44">
        <v>137</v>
      </c>
      <c r="FY139" s="44" t="str">
        <f t="shared" si="79"/>
        <v>EGBCJDLK</v>
      </c>
      <c r="FZ139" s="44" t="s">
        <v>148</v>
      </c>
      <c r="GA139" s="44" t="s">
        <v>149</v>
      </c>
      <c r="GB139" s="44" t="s">
        <v>146</v>
      </c>
      <c r="GC139" s="44" t="s">
        <v>163</v>
      </c>
      <c r="GD139" s="44" t="s">
        <v>159</v>
      </c>
      <c r="GE139" s="44" t="s">
        <v>147</v>
      </c>
      <c r="GF139" s="44" t="s">
        <v>152</v>
      </c>
      <c r="GG139" s="44" t="s">
        <v>151</v>
      </c>
      <c r="GH139" s="100" t="str">
        <f t="shared" ref="GH139:GO139" si="1171">VLOOKUP(FZ139,$FK$3:$FL$15,2,FALSE)</f>
        <v>Elfenbenskusten</v>
      </c>
      <c r="GI139" s="100" t="str">
        <f t="shared" si="1171"/>
        <v>Iran</v>
      </c>
      <c r="GJ139" s="100" t="str">
        <f t="shared" si="1171"/>
        <v>Bosnien-Herzigovina</v>
      </c>
      <c r="GK139" s="100" t="str">
        <f t="shared" si="1171"/>
        <v>Marocko</v>
      </c>
      <c r="GL139" s="100" t="str">
        <f t="shared" si="1171"/>
        <v>Argentina</v>
      </c>
      <c r="GM139" s="100" t="str">
        <f t="shared" si="1171"/>
        <v>USA</v>
      </c>
      <c r="GN139" s="100" t="str">
        <f t="shared" si="1171"/>
        <v>England</v>
      </c>
      <c r="GO139" s="100" t="str">
        <f t="shared" si="1171"/>
        <v>Portugal</v>
      </c>
      <c r="GP139" s="42" t="str">
        <f t="shared" si="81"/>
        <v/>
      </c>
      <c r="GQ139" s="42"/>
      <c r="GR139" s="42"/>
      <c r="GS139" s="42"/>
      <c r="GT139" s="42"/>
      <c r="GU139" s="42"/>
      <c r="GV139" s="127"/>
      <c r="GW139" s="42"/>
      <c r="GX139" s="44"/>
      <c r="GY139" s="42"/>
      <c r="GZ139" s="43"/>
      <c r="HA139" s="44"/>
      <c r="HB139" s="42"/>
      <c r="HC139" s="42"/>
      <c r="HD139" s="42"/>
      <c r="HE139" s="42"/>
    </row>
    <row r="140" spans="1:213" ht="14.25" customHeight="1" x14ac:dyDescent="0.35">
      <c r="A140" s="42"/>
      <c r="B140" s="54" t="s">
        <v>73</v>
      </c>
      <c r="C140" s="71"/>
      <c r="D140" s="43"/>
      <c r="E140" s="44"/>
      <c r="F140" s="43"/>
      <c r="G140" s="44"/>
      <c r="H140" s="44"/>
      <c r="I140" s="44"/>
      <c r="J140" s="56"/>
      <c r="K140" s="44"/>
      <c r="L140" s="44"/>
      <c r="M140" s="44"/>
      <c r="N140" s="91"/>
      <c r="O140" s="91"/>
      <c r="P140" s="91"/>
      <c r="Q140" s="91"/>
      <c r="R140" s="91"/>
      <c r="S140" s="91"/>
      <c r="T140" s="75"/>
      <c r="U140" s="42"/>
      <c r="V140" s="44"/>
      <c r="W140" s="44"/>
      <c r="X140" s="44"/>
      <c r="Y140" s="44"/>
      <c r="Z140" s="47"/>
      <c r="AA140" s="48"/>
      <c r="AB140" s="42"/>
      <c r="AC140" s="14"/>
      <c r="AD140" s="14"/>
      <c r="AE140" s="14"/>
      <c r="AF140" s="14"/>
      <c r="AG140" s="44"/>
      <c r="AH140" s="44"/>
      <c r="AI140" s="44"/>
      <c r="AJ140" s="57"/>
      <c r="AK140" s="58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14"/>
      <c r="BQ140" s="14"/>
      <c r="BR140" s="14"/>
      <c r="BS140" s="49"/>
      <c r="BT140" s="49"/>
      <c r="BU140" s="49"/>
      <c r="BV140" s="49"/>
      <c r="BW140" s="49"/>
      <c r="BX140" s="49"/>
      <c r="BY140" s="49"/>
      <c r="BZ140" s="14"/>
      <c r="CA140" s="49"/>
      <c r="CB140" s="49"/>
      <c r="CC140" s="14"/>
      <c r="CD140" s="14"/>
      <c r="CE140" s="49"/>
      <c r="CF140" s="49"/>
      <c r="CG140" s="49"/>
      <c r="CH140" s="49"/>
      <c r="CI140" s="49"/>
      <c r="CJ140" s="49"/>
      <c r="CK140" s="49"/>
      <c r="CL140" s="49"/>
      <c r="CM140" s="49"/>
      <c r="CN140" s="49"/>
      <c r="CO140" s="49"/>
      <c r="CP140" s="49"/>
      <c r="CQ140" s="49"/>
      <c r="CR140" s="49"/>
      <c r="CS140" s="49"/>
      <c r="CT140" s="49"/>
      <c r="CU140" s="49"/>
      <c r="CV140" s="49"/>
      <c r="CW140" s="14"/>
      <c r="CX140" s="14"/>
      <c r="CY140" s="49"/>
      <c r="CZ140" s="49"/>
      <c r="DA140" s="49"/>
      <c r="DB140" s="49"/>
      <c r="DC140" s="49"/>
      <c r="DD140" s="49"/>
      <c r="DE140" s="49"/>
      <c r="DF140" s="49"/>
      <c r="DG140" s="49"/>
      <c r="DH140" s="14"/>
      <c r="DI140" s="14"/>
      <c r="DJ140" s="14"/>
      <c r="DK140" s="14"/>
      <c r="DL140" s="14"/>
      <c r="DM140" s="14"/>
      <c r="DN140" s="14"/>
      <c r="DO140" s="14"/>
      <c r="DP140" s="14"/>
      <c r="DQ140" s="14"/>
      <c r="DR140" s="49"/>
      <c r="DS140" s="49"/>
      <c r="DT140" s="49"/>
      <c r="DU140" s="49"/>
      <c r="DV140" s="49"/>
      <c r="DW140" s="49"/>
      <c r="DX140" s="49"/>
      <c r="DY140" s="49"/>
      <c r="DZ140" s="49"/>
      <c r="EA140" s="49"/>
      <c r="EB140" s="49"/>
      <c r="EC140" s="49"/>
      <c r="ED140" s="49"/>
      <c r="EE140" s="49"/>
      <c r="EF140" s="49"/>
      <c r="EG140" s="49"/>
      <c r="EH140" s="49"/>
      <c r="EI140" s="49"/>
      <c r="EJ140" s="49"/>
      <c r="EK140" s="14"/>
      <c r="EL140" s="49"/>
      <c r="EM140" s="49"/>
      <c r="EN140" s="49"/>
      <c r="EO140" s="49"/>
      <c r="EP140" s="49"/>
      <c r="EQ140" s="49"/>
      <c r="ER140" s="49"/>
      <c r="ES140" s="49"/>
      <c r="ET140" s="49"/>
      <c r="EU140" s="49"/>
      <c r="EV140" s="49"/>
      <c r="EW140" s="49"/>
      <c r="EX140" s="49"/>
      <c r="EY140" s="49"/>
      <c r="EZ140" s="49"/>
      <c r="FA140" s="49"/>
      <c r="FB140" s="49"/>
      <c r="FC140" s="49"/>
      <c r="FD140" s="49"/>
      <c r="FE140" s="14"/>
      <c r="FF140" s="49"/>
      <c r="FG140" s="49"/>
      <c r="FH140" s="14"/>
      <c r="FI140" s="42"/>
      <c r="FJ140" s="42"/>
      <c r="FK140" s="42"/>
      <c r="FL140" s="42"/>
      <c r="FM140" s="42"/>
      <c r="FN140" s="42"/>
      <c r="FO140" s="42"/>
      <c r="FP140" s="42"/>
      <c r="FQ140" s="42"/>
      <c r="FR140" s="42"/>
      <c r="FS140" s="42"/>
      <c r="FT140" s="42"/>
      <c r="FU140" s="42"/>
      <c r="FV140" s="42"/>
      <c r="FW140" s="42"/>
      <c r="FX140" s="44">
        <v>138</v>
      </c>
      <c r="FY140" s="44" t="str">
        <f t="shared" si="79"/>
        <v>EGBCIDLK</v>
      </c>
      <c r="FZ140" s="44" t="s">
        <v>148</v>
      </c>
      <c r="GA140" s="44" t="s">
        <v>149</v>
      </c>
      <c r="GB140" s="44" t="s">
        <v>146</v>
      </c>
      <c r="GC140" s="44" t="s">
        <v>163</v>
      </c>
      <c r="GD140" s="44" t="s">
        <v>150</v>
      </c>
      <c r="GE140" s="44" t="s">
        <v>147</v>
      </c>
      <c r="GF140" s="44" t="s">
        <v>152</v>
      </c>
      <c r="GG140" s="44" t="s">
        <v>151</v>
      </c>
      <c r="GH140" s="100" t="str">
        <f t="shared" ref="GH140:GO140" si="1172">VLOOKUP(FZ140,$FK$3:$FL$15,2,FALSE)</f>
        <v>Elfenbenskusten</v>
      </c>
      <c r="GI140" s="100" t="str">
        <f t="shared" si="1172"/>
        <v>Iran</v>
      </c>
      <c r="GJ140" s="100" t="str">
        <f t="shared" si="1172"/>
        <v>Bosnien-Herzigovina</v>
      </c>
      <c r="GK140" s="100" t="str">
        <f t="shared" si="1172"/>
        <v>Marocko</v>
      </c>
      <c r="GL140" s="100" t="str">
        <f t="shared" si="1172"/>
        <v>Senegal</v>
      </c>
      <c r="GM140" s="100" t="str">
        <f t="shared" si="1172"/>
        <v>USA</v>
      </c>
      <c r="GN140" s="100" t="str">
        <f t="shared" si="1172"/>
        <v>England</v>
      </c>
      <c r="GO140" s="100" t="str">
        <f t="shared" si="1172"/>
        <v>Portugal</v>
      </c>
      <c r="GP140" s="42" t="str">
        <f t="shared" si="81"/>
        <v/>
      </c>
      <c r="GQ140" s="42"/>
      <c r="GR140" s="42"/>
      <c r="GS140" s="42"/>
      <c r="GT140" s="42"/>
      <c r="GU140" s="42"/>
      <c r="GV140" s="127"/>
      <c r="GW140" s="42"/>
      <c r="GX140" s="44"/>
      <c r="GY140" s="42"/>
      <c r="GZ140" s="43"/>
      <c r="HA140" s="44"/>
      <c r="HB140" s="42"/>
      <c r="HC140" s="42"/>
      <c r="HD140" s="42"/>
      <c r="HE140" s="42"/>
    </row>
    <row r="141" spans="1:213" ht="14.25" customHeight="1" x14ac:dyDescent="0.35">
      <c r="A141" s="42"/>
      <c r="B141" s="76" t="s">
        <v>101</v>
      </c>
      <c r="C141" s="126" t="s">
        <v>102</v>
      </c>
      <c r="D141" s="189" t="s">
        <v>101</v>
      </c>
      <c r="E141" s="187"/>
      <c r="F141" s="190"/>
      <c r="G141" s="186" t="s">
        <v>103</v>
      </c>
      <c r="H141" s="187"/>
      <c r="I141" s="188"/>
      <c r="J141" s="74" t="s">
        <v>104</v>
      </c>
      <c r="K141" s="44"/>
      <c r="L141" s="44"/>
      <c r="M141" s="154" t="s">
        <v>224</v>
      </c>
      <c r="N141" s="52"/>
      <c r="O141" s="52"/>
      <c r="P141" s="52"/>
      <c r="Q141" s="52"/>
      <c r="R141" s="52"/>
      <c r="S141" s="52"/>
      <c r="T141" s="75"/>
      <c r="U141" s="42"/>
      <c r="V141" s="44"/>
      <c r="W141" s="44"/>
      <c r="X141" s="44"/>
      <c r="Y141" s="44"/>
      <c r="Z141" s="47"/>
      <c r="AA141" s="48"/>
      <c r="AB141" s="42"/>
      <c r="AC141" s="14"/>
      <c r="AD141" s="14"/>
      <c r="AE141" s="14"/>
      <c r="AF141" s="14"/>
      <c r="AG141" s="44"/>
      <c r="AH141" s="44"/>
      <c r="AI141" s="44"/>
      <c r="AJ141" s="57"/>
      <c r="AK141" s="58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14"/>
      <c r="BQ141" s="14"/>
      <c r="BR141" s="14"/>
      <c r="BS141" s="49"/>
      <c r="BT141" s="49"/>
      <c r="BU141" s="49"/>
      <c r="BV141" s="49"/>
      <c r="BW141" s="49"/>
      <c r="BX141" s="49"/>
      <c r="BY141" s="49"/>
      <c r="BZ141" s="14"/>
      <c r="CA141" s="49"/>
      <c r="CB141" s="49"/>
      <c r="CC141" s="14"/>
      <c r="CD141" s="14"/>
      <c r="CE141" s="49"/>
      <c r="CF141" s="49"/>
      <c r="CG141" s="49"/>
      <c r="CH141" s="49"/>
      <c r="CI141" s="49"/>
      <c r="CJ141" s="49"/>
      <c r="CK141" s="49"/>
      <c r="CL141" s="49"/>
      <c r="CM141" s="49"/>
      <c r="CN141" s="49"/>
      <c r="CO141" s="49"/>
      <c r="CP141" s="49"/>
      <c r="CQ141" s="49"/>
      <c r="CR141" s="49"/>
      <c r="CS141" s="49"/>
      <c r="CT141" s="49"/>
      <c r="CU141" s="49"/>
      <c r="CV141" s="49"/>
      <c r="CW141" s="14"/>
      <c r="CX141" s="14"/>
      <c r="CY141" s="49"/>
      <c r="CZ141" s="49"/>
      <c r="DA141" s="49"/>
      <c r="DB141" s="49"/>
      <c r="DC141" s="49"/>
      <c r="DD141" s="49"/>
      <c r="DE141" s="49"/>
      <c r="DF141" s="49"/>
      <c r="DG141" s="49"/>
      <c r="DH141" s="14"/>
      <c r="DI141" s="14"/>
      <c r="DJ141" s="14"/>
      <c r="DK141" s="14"/>
      <c r="DL141" s="14"/>
      <c r="DM141" s="14"/>
      <c r="DN141" s="14"/>
      <c r="DO141" s="14"/>
      <c r="DP141" s="14"/>
      <c r="DQ141" s="14"/>
      <c r="DR141" s="49"/>
      <c r="DS141" s="49"/>
      <c r="DT141" s="49"/>
      <c r="DU141" s="49"/>
      <c r="DV141" s="49"/>
      <c r="DW141" s="49"/>
      <c r="DX141" s="49"/>
      <c r="DY141" s="49"/>
      <c r="DZ141" s="49"/>
      <c r="EA141" s="49"/>
      <c r="EB141" s="49"/>
      <c r="EC141" s="49"/>
      <c r="ED141" s="49"/>
      <c r="EE141" s="49"/>
      <c r="EF141" s="49"/>
      <c r="EG141" s="49"/>
      <c r="EH141" s="49"/>
      <c r="EI141" s="49"/>
      <c r="EJ141" s="49"/>
      <c r="EK141" s="14"/>
      <c r="EL141" s="49"/>
      <c r="EM141" s="49"/>
      <c r="EN141" s="49"/>
      <c r="EO141" s="49"/>
      <c r="EP141" s="49"/>
      <c r="EQ141" s="49"/>
      <c r="ER141" s="49"/>
      <c r="ES141" s="49"/>
      <c r="ET141" s="49"/>
      <c r="EU141" s="49"/>
      <c r="EV141" s="49"/>
      <c r="EW141" s="49"/>
      <c r="EX141" s="49"/>
      <c r="EY141" s="49"/>
      <c r="EZ141" s="49"/>
      <c r="FA141" s="49"/>
      <c r="FB141" s="49"/>
      <c r="FC141" s="49"/>
      <c r="FD141" s="49"/>
      <c r="FE141" s="14"/>
      <c r="FF141" s="49"/>
      <c r="FG141" s="49"/>
      <c r="FH141" s="14"/>
      <c r="FI141" s="42"/>
      <c r="FJ141" s="42"/>
      <c r="FK141" s="42"/>
      <c r="FL141" s="42"/>
      <c r="FM141" s="42"/>
      <c r="FN141" s="42"/>
      <c r="FO141" s="42"/>
      <c r="FP141" s="42"/>
      <c r="FQ141" s="42"/>
      <c r="FR141" s="42"/>
      <c r="FS141" s="42"/>
      <c r="FT141" s="42"/>
      <c r="FU141" s="42"/>
      <c r="FV141" s="42"/>
      <c r="FW141" s="42"/>
      <c r="FX141" s="44">
        <v>139</v>
      </c>
      <c r="FY141" s="44" t="str">
        <f t="shared" si="79"/>
        <v>EGBCJDLI</v>
      </c>
      <c r="FZ141" s="44" t="s">
        <v>148</v>
      </c>
      <c r="GA141" s="44" t="s">
        <v>149</v>
      </c>
      <c r="GB141" s="44" t="s">
        <v>146</v>
      </c>
      <c r="GC141" s="44" t="s">
        <v>163</v>
      </c>
      <c r="GD141" s="44" t="s">
        <v>159</v>
      </c>
      <c r="GE141" s="44" t="s">
        <v>147</v>
      </c>
      <c r="GF141" s="44" t="s">
        <v>152</v>
      </c>
      <c r="GG141" s="44" t="s">
        <v>150</v>
      </c>
      <c r="GH141" s="100" t="str">
        <f t="shared" ref="GH141:GO141" si="1173">VLOOKUP(FZ141,$FK$3:$FL$15,2,FALSE)</f>
        <v>Elfenbenskusten</v>
      </c>
      <c r="GI141" s="100" t="str">
        <f t="shared" si="1173"/>
        <v>Iran</v>
      </c>
      <c r="GJ141" s="100" t="str">
        <f t="shared" si="1173"/>
        <v>Bosnien-Herzigovina</v>
      </c>
      <c r="GK141" s="100" t="str">
        <f t="shared" si="1173"/>
        <v>Marocko</v>
      </c>
      <c r="GL141" s="100" t="str">
        <f t="shared" si="1173"/>
        <v>Argentina</v>
      </c>
      <c r="GM141" s="100" t="str">
        <f t="shared" si="1173"/>
        <v>USA</v>
      </c>
      <c r="GN141" s="100" t="str">
        <f t="shared" si="1173"/>
        <v>England</v>
      </c>
      <c r="GO141" s="100" t="str">
        <f t="shared" si="1173"/>
        <v>Senegal</v>
      </c>
      <c r="GP141" s="42" t="str">
        <f t="shared" si="81"/>
        <v/>
      </c>
      <c r="GQ141" s="42"/>
      <c r="GR141" s="42"/>
      <c r="GS141" s="42"/>
      <c r="GT141" s="42"/>
      <c r="GU141" s="42"/>
      <c r="GV141" s="127"/>
      <c r="GW141" s="42"/>
      <c r="GX141" s="44"/>
      <c r="GY141" s="42"/>
      <c r="GZ141" s="43"/>
      <c r="HA141" s="44"/>
      <c r="HB141" s="42"/>
      <c r="HC141" s="42"/>
      <c r="HD141" s="42"/>
      <c r="HE141" s="42"/>
    </row>
    <row r="142" spans="1:213" ht="14.25" customHeight="1" x14ac:dyDescent="0.35">
      <c r="A142" s="42"/>
      <c r="B142" s="85">
        <v>97</v>
      </c>
      <c r="C142" s="86">
        <v>46212</v>
      </c>
      <c r="D142" s="145" t="str">
        <f>IF(M131="","Vinnare match 89",M131)</f>
        <v>Vinnare match 89</v>
      </c>
      <c r="E142" s="87" t="s">
        <v>157</v>
      </c>
      <c r="F142" s="89" t="str">
        <f>IF(M132="","Vinnare match 90",M132)</f>
        <v>Vinnare match 90</v>
      </c>
      <c r="G142" s="90"/>
      <c r="H142" s="85" t="s">
        <v>157</v>
      </c>
      <c r="I142" s="90"/>
      <c r="J142" s="85" t="str">
        <f t="shared" ref="J142:J145" si="1174">IF(OR(ISBLANK(G142),ISBLANK(I142)),"",IF(G142&gt;I142,1,IF(G142&lt;I142,2,"X")))</f>
        <v/>
      </c>
      <c r="K142" s="44"/>
      <c r="L142" s="44"/>
      <c r="M142" s="146"/>
      <c r="N142" s="23"/>
      <c r="O142" s="23"/>
      <c r="P142" s="23"/>
      <c r="Q142" s="23"/>
      <c r="R142" s="23"/>
      <c r="S142" s="23"/>
      <c r="T142" s="75"/>
      <c r="U142" s="42"/>
      <c r="V142" s="44"/>
      <c r="W142" s="44"/>
      <c r="X142" s="44"/>
      <c r="Y142" s="44"/>
      <c r="Z142" s="47"/>
      <c r="AA142" s="48"/>
      <c r="AB142" s="42"/>
      <c r="AC142" s="14"/>
      <c r="AD142" s="14"/>
      <c r="AE142" s="14"/>
      <c r="AF142" s="14"/>
      <c r="AG142" s="44"/>
      <c r="AH142" s="44"/>
      <c r="AI142" s="44"/>
      <c r="AJ142" s="57"/>
      <c r="AK142" s="58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14"/>
      <c r="BQ142" s="14"/>
      <c r="BR142" s="14"/>
      <c r="BS142" s="49"/>
      <c r="BT142" s="49"/>
      <c r="BU142" s="49"/>
      <c r="BV142" s="49"/>
      <c r="BW142" s="49"/>
      <c r="BX142" s="49"/>
      <c r="BY142" s="49"/>
      <c r="BZ142" s="14"/>
      <c r="CA142" s="49"/>
      <c r="CB142" s="49"/>
      <c r="CC142" s="14"/>
      <c r="CD142" s="14"/>
      <c r="CE142" s="49"/>
      <c r="CF142" s="49"/>
      <c r="CG142" s="49"/>
      <c r="CH142" s="49"/>
      <c r="CI142" s="49"/>
      <c r="CJ142" s="49"/>
      <c r="CK142" s="49"/>
      <c r="CL142" s="49"/>
      <c r="CM142" s="49"/>
      <c r="CN142" s="49"/>
      <c r="CO142" s="49"/>
      <c r="CP142" s="49"/>
      <c r="CQ142" s="49"/>
      <c r="CR142" s="49"/>
      <c r="CS142" s="49"/>
      <c r="CT142" s="49"/>
      <c r="CU142" s="49"/>
      <c r="CV142" s="49"/>
      <c r="CW142" s="14"/>
      <c r="CX142" s="14"/>
      <c r="CY142" s="49"/>
      <c r="CZ142" s="49"/>
      <c r="DA142" s="49"/>
      <c r="DB142" s="49"/>
      <c r="DC142" s="49"/>
      <c r="DD142" s="49"/>
      <c r="DE142" s="49"/>
      <c r="DF142" s="49"/>
      <c r="DG142" s="49"/>
      <c r="DH142" s="14"/>
      <c r="DI142" s="14"/>
      <c r="DJ142" s="14"/>
      <c r="DK142" s="14"/>
      <c r="DL142" s="14"/>
      <c r="DM142" s="14"/>
      <c r="DN142" s="14"/>
      <c r="DO142" s="14"/>
      <c r="DP142" s="14"/>
      <c r="DQ142" s="14"/>
      <c r="DR142" s="49"/>
      <c r="DS142" s="49"/>
      <c r="DT142" s="49"/>
      <c r="DU142" s="49"/>
      <c r="DV142" s="49"/>
      <c r="DW142" s="49"/>
      <c r="DX142" s="49"/>
      <c r="DY142" s="49"/>
      <c r="DZ142" s="49"/>
      <c r="EA142" s="49"/>
      <c r="EB142" s="49"/>
      <c r="EC142" s="49"/>
      <c r="ED142" s="49"/>
      <c r="EE142" s="49"/>
      <c r="EF142" s="49"/>
      <c r="EG142" s="49"/>
      <c r="EH142" s="49"/>
      <c r="EI142" s="49"/>
      <c r="EJ142" s="49"/>
      <c r="EK142" s="14"/>
      <c r="EL142" s="49"/>
      <c r="EM142" s="49"/>
      <c r="EN142" s="49"/>
      <c r="EO142" s="49"/>
      <c r="EP142" s="49"/>
      <c r="EQ142" s="49"/>
      <c r="ER142" s="49"/>
      <c r="ES142" s="49"/>
      <c r="ET142" s="49"/>
      <c r="EU142" s="49"/>
      <c r="EV142" s="49"/>
      <c r="EW142" s="49"/>
      <c r="EX142" s="49"/>
      <c r="EY142" s="49"/>
      <c r="EZ142" s="49"/>
      <c r="FA142" s="49"/>
      <c r="FB142" s="49"/>
      <c r="FC142" s="49"/>
      <c r="FD142" s="49"/>
      <c r="FE142" s="14"/>
      <c r="FF142" s="49"/>
      <c r="FG142" s="49"/>
      <c r="FH142" s="14"/>
      <c r="FI142" s="42"/>
      <c r="FJ142" s="42"/>
      <c r="FK142" s="42"/>
      <c r="FL142" s="42"/>
      <c r="FM142" s="42"/>
      <c r="FN142" s="42"/>
      <c r="FO142" s="42"/>
      <c r="FP142" s="42"/>
      <c r="FQ142" s="42"/>
      <c r="FR142" s="42"/>
      <c r="FS142" s="42"/>
      <c r="FT142" s="42"/>
      <c r="FU142" s="42"/>
      <c r="FV142" s="42"/>
      <c r="FW142" s="42"/>
      <c r="FX142" s="44">
        <v>140</v>
      </c>
      <c r="FY142" s="44" t="str">
        <f t="shared" si="79"/>
        <v>EGBCJDIK</v>
      </c>
      <c r="FZ142" s="44" t="s">
        <v>148</v>
      </c>
      <c r="GA142" s="44" t="s">
        <v>149</v>
      </c>
      <c r="GB142" s="44" t="s">
        <v>146</v>
      </c>
      <c r="GC142" s="44" t="s">
        <v>163</v>
      </c>
      <c r="GD142" s="44" t="s">
        <v>159</v>
      </c>
      <c r="GE142" s="44" t="s">
        <v>147</v>
      </c>
      <c r="GF142" s="44" t="s">
        <v>150</v>
      </c>
      <c r="GG142" s="44" t="s">
        <v>151</v>
      </c>
      <c r="GH142" s="100" t="str">
        <f t="shared" ref="GH142:GO142" si="1175">VLOOKUP(FZ142,$FK$3:$FL$15,2,FALSE)</f>
        <v>Elfenbenskusten</v>
      </c>
      <c r="GI142" s="100" t="str">
        <f t="shared" si="1175"/>
        <v>Iran</v>
      </c>
      <c r="GJ142" s="100" t="str">
        <f t="shared" si="1175"/>
        <v>Bosnien-Herzigovina</v>
      </c>
      <c r="GK142" s="100" t="str">
        <f t="shared" si="1175"/>
        <v>Marocko</v>
      </c>
      <c r="GL142" s="100" t="str">
        <f t="shared" si="1175"/>
        <v>Argentina</v>
      </c>
      <c r="GM142" s="100" t="str">
        <f t="shared" si="1175"/>
        <v>USA</v>
      </c>
      <c r="GN142" s="100" t="str">
        <f t="shared" si="1175"/>
        <v>Senegal</v>
      </c>
      <c r="GO142" s="100" t="str">
        <f t="shared" si="1175"/>
        <v>Portugal</v>
      </c>
      <c r="GP142" s="42" t="str">
        <f t="shared" si="81"/>
        <v/>
      </c>
      <c r="GQ142" s="42"/>
      <c r="GR142" s="42"/>
      <c r="GS142" s="42"/>
      <c r="GT142" s="42"/>
      <c r="GU142" s="42"/>
      <c r="GV142" s="127"/>
      <c r="GW142" s="42"/>
      <c r="GX142" s="44"/>
      <c r="GY142" s="42"/>
      <c r="GZ142" s="43"/>
      <c r="HA142" s="44"/>
      <c r="HB142" s="42"/>
      <c r="HC142" s="42"/>
      <c r="HD142" s="42"/>
      <c r="HE142" s="42"/>
    </row>
    <row r="143" spans="1:213" ht="14.25" customHeight="1" x14ac:dyDescent="0.35">
      <c r="A143" s="42"/>
      <c r="B143" s="85">
        <v>98</v>
      </c>
      <c r="C143" s="86">
        <v>46213</v>
      </c>
      <c r="D143" s="145" t="str">
        <f>IF(M135="","Vinnare match 93",M135)</f>
        <v>Vinnare match 93</v>
      </c>
      <c r="E143" s="87" t="s">
        <v>157</v>
      </c>
      <c r="F143" s="89" t="str">
        <f>IF(M136="","Vinnare match 94",M136)</f>
        <v>Vinnare match 94</v>
      </c>
      <c r="G143" s="90"/>
      <c r="H143" s="85" t="s">
        <v>157</v>
      </c>
      <c r="I143" s="90"/>
      <c r="J143" s="85" t="str">
        <f t="shared" si="1174"/>
        <v/>
      </c>
      <c r="K143" s="44"/>
      <c r="L143" s="44"/>
      <c r="M143" s="146"/>
      <c r="N143" s="23"/>
      <c r="O143" s="23"/>
      <c r="P143" s="23"/>
      <c r="Q143" s="23"/>
      <c r="R143" s="23"/>
      <c r="S143" s="23"/>
      <c r="T143" s="75"/>
      <c r="U143" s="42"/>
      <c r="V143" s="44"/>
      <c r="W143" s="44"/>
      <c r="X143" s="44"/>
      <c r="Y143" s="44"/>
      <c r="Z143" s="47"/>
      <c r="AA143" s="48"/>
      <c r="AB143" s="42"/>
      <c r="AC143" s="14"/>
      <c r="AD143" s="14"/>
      <c r="AE143" s="14"/>
      <c r="AF143" s="14"/>
      <c r="AG143" s="44"/>
      <c r="AH143" s="44"/>
      <c r="AI143" s="44"/>
      <c r="AJ143" s="57"/>
      <c r="AK143" s="58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  <c r="BM143" s="49"/>
      <c r="BN143" s="49"/>
      <c r="BO143" s="49"/>
      <c r="BP143" s="14"/>
      <c r="BQ143" s="14"/>
      <c r="BR143" s="14"/>
      <c r="BS143" s="49"/>
      <c r="BT143" s="49"/>
      <c r="BU143" s="49"/>
      <c r="BV143" s="49"/>
      <c r="BW143" s="49"/>
      <c r="BX143" s="49"/>
      <c r="BY143" s="49"/>
      <c r="BZ143" s="14"/>
      <c r="CA143" s="49"/>
      <c r="CB143" s="49"/>
      <c r="CC143" s="14"/>
      <c r="CD143" s="14"/>
      <c r="CE143" s="49"/>
      <c r="CF143" s="49"/>
      <c r="CG143" s="49"/>
      <c r="CH143" s="49"/>
      <c r="CI143" s="49"/>
      <c r="CJ143" s="49"/>
      <c r="CK143" s="49"/>
      <c r="CL143" s="49"/>
      <c r="CM143" s="49"/>
      <c r="CN143" s="49"/>
      <c r="CO143" s="49"/>
      <c r="CP143" s="49"/>
      <c r="CQ143" s="49"/>
      <c r="CR143" s="49"/>
      <c r="CS143" s="49"/>
      <c r="CT143" s="49"/>
      <c r="CU143" s="49"/>
      <c r="CV143" s="49"/>
      <c r="CW143" s="14"/>
      <c r="CX143" s="14"/>
      <c r="CY143" s="49"/>
      <c r="CZ143" s="49"/>
      <c r="DA143" s="49"/>
      <c r="DB143" s="49"/>
      <c r="DC143" s="49"/>
      <c r="DD143" s="49"/>
      <c r="DE143" s="49"/>
      <c r="DF143" s="49"/>
      <c r="DG143" s="49"/>
      <c r="DH143" s="14"/>
      <c r="DI143" s="14"/>
      <c r="DJ143" s="14"/>
      <c r="DK143" s="14"/>
      <c r="DL143" s="14"/>
      <c r="DM143" s="14"/>
      <c r="DN143" s="14"/>
      <c r="DO143" s="14"/>
      <c r="DP143" s="14"/>
      <c r="DQ143" s="14"/>
      <c r="DR143" s="49"/>
      <c r="DS143" s="49"/>
      <c r="DT143" s="49"/>
      <c r="DU143" s="49"/>
      <c r="DV143" s="49"/>
      <c r="DW143" s="49"/>
      <c r="DX143" s="49"/>
      <c r="DY143" s="49"/>
      <c r="DZ143" s="49"/>
      <c r="EA143" s="49"/>
      <c r="EB143" s="49"/>
      <c r="EC143" s="49"/>
      <c r="ED143" s="49"/>
      <c r="EE143" s="49"/>
      <c r="EF143" s="49"/>
      <c r="EG143" s="49"/>
      <c r="EH143" s="49"/>
      <c r="EI143" s="49"/>
      <c r="EJ143" s="49"/>
      <c r="EK143" s="14"/>
      <c r="EL143" s="49"/>
      <c r="EM143" s="49"/>
      <c r="EN143" s="49"/>
      <c r="EO143" s="49"/>
      <c r="EP143" s="49"/>
      <c r="EQ143" s="49"/>
      <c r="ER143" s="49"/>
      <c r="ES143" s="49"/>
      <c r="ET143" s="49"/>
      <c r="EU143" s="49"/>
      <c r="EV143" s="49"/>
      <c r="EW143" s="49"/>
      <c r="EX143" s="49"/>
      <c r="EY143" s="49"/>
      <c r="EZ143" s="49"/>
      <c r="FA143" s="49"/>
      <c r="FB143" s="49"/>
      <c r="FC143" s="49"/>
      <c r="FD143" s="49"/>
      <c r="FE143" s="14"/>
      <c r="FF143" s="49"/>
      <c r="FG143" s="49"/>
      <c r="FH143" s="14"/>
      <c r="FI143" s="42"/>
      <c r="FJ143" s="42"/>
      <c r="FK143" s="42"/>
      <c r="FL143" s="42"/>
      <c r="FM143" s="42"/>
      <c r="FN143" s="42"/>
      <c r="FO143" s="42"/>
      <c r="FP143" s="42"/>
      <c r="FQ143" s="42"/>
      <c r="FR143" s="42"/>
      <c r="FS143" s="42"/>
      <c r="FT143" s="42"/>
      <c r="FU143" s="42"/>
      <c r="FV143" s="42"/>
      <c r="FW143" s="42"/>
      <c r="FX143" s="44">
        <v>141</v>
      </c>
      <c r="FY143" s="44" t="str">
        <f t="shared" si="79"/>
        <v>EGBCHDLK</v>
      </c>
      <c r="FZ143" s="44" t="s">
        <v>148</v>
      </c>
      <c r="GA143" s="44" t="s">
        <v>149</v>
      </c>
      <c r="GB143" s="44" t="s">
        <v>146</v>
      </c>
      <c r="GC143" s="44" t="s">
        <v>163</v>
      </c>
      <c r="GD143" s="44" t="s">
        <v>160</v>
      </c>
      <c r="GE143" s="44" t="s">
        <v>147</v>
      </c>
      <c r="GF143" s="44" t="s">
        <v>152</v>
      </c>
      <c r="GG143" s="44" t="s">
        <v>151</v>
      </c>
      <c r="GH143" s="100" t="str">
        <f t="shared" ref="GH143:GO143" si="1176">VLOOKUP(FZ143,$FK$3:$FL$15,2,FALSE)</f>
        <v>Elfenbenskusten</v>
      </c>
      <c r="GI143" s="100" t="str">
        <f t="shared" si="1176"/>
        <v>Iran</v>
      </c>
      <c r="GJ143" s="100" t="str">
        <f t="shared" si="1176"/>
        <v>Bosnien-Herzigovina</v>
      </c>
      <c r="GK143" s="100" t="str">
        <f t="shared" si="1176"/>
        <v>Marocko</v>
      </c>
      <c r="GL143" s="100" t="str">
        <f t="shared" si="1176"/>
        <v>Uruguay</v>
      </c>
      <c r="GM143" s="100" t="str">
        <f t="shared" si="1176"/>
        <v>USA</v>
      </c>
      <c r="GN143" s="100" t="str">
        <f t="shared" si="1176"/>
        <v>England</v>
      </c>
      <c r="GO143" s="100" t="str">
        <f t="shared" si="1176"/>
        <v>Portugal</v>
      </c>
      <c r="GP143" s="42" t="str">
        <f t="shared" si="81"/>
        <v/>
      </c>
      <c r="GQ143" s="42"/>
      <c r="GR143" s="42"/>
      <c r="GS143" s="42"/>
      <c r="GT143" s="42"/>
      <c r="GU143" s="42"/>
      <c r="GV143" s="127"/>
      <c r="GW143" s="42"/>
      <c r="GX143" s="44"/>
      <c r="GY143" s="42"/>
      <c r="GZ143" s="43"/>
      <c r="HA143" s="44"/>
      <c r="HB143" s="42"/>
      <c r="HC143" s="42"/>
      <c r="HD143" s="42"/>
      <c r="HE143" s="42"/>
    </row>
    <row r="144" spans="1:213" ht="14.25" customHeight="1" x14ac:dyDescent="0.35">
      <c r="A144" s="42"/>
      <c r="B144" s="85">
        <v>99</v>
      </c>
      <c r="C144" s="86">
        <v>46214</v>
      </c>
      <c r="D144" s="145" t="str">
        <f>IF(M133="","Vinnare match 91",M133)</f>
        <v>Vinnare match 91</v>
      </c>
      <c r="E144" s="87" t="s">
        <v>157</v>
      </c>
      <c r="F144" s="89" t="str">
        <f>IF(M134="","Vinnare match 92",M134)</f>
        <v>Vinnare match 92</v>
      </c>
      <c r="G144" s="90"/>
      <c r="H144" s="85" t="s">
        <v>157</v>
      </c>
      <c r="I144" s="90"/>
      <c r="J144" s="85" t="str">
        <f t="shared" si="1174"/>
        <v/>
      </c>
      <c r="K144" s="44"/>
      <c r="L144" s="44"/>
      <c r="M144" s="146"/>
      <c r="N144" s="23"/>
      <c r="O144" s="23"/>
      <c r="P144" s="23"/>
      <c r="Q144" s="23"/>
      <c r="R144" s="23"/>
      <c r="S144" s="23"/>
      <c r="T144" s="75"/>
      <c r="U144" s="42"/>
      <c r="V144" s="44"/>
      <c r="W144" s="44"/>
      <c r="X144" s="44"/>
      <c r="Y144" s="44"/>
      <c r="Z144" s="47"/>
      <c r="AA144" s="48"/>
      <c r="AB144" s="42"/>
      <c r="AC144" s="14"/>
      <c r="AD144" s="14"/>
      <c r="AE144" s="14"/>
      <c r="AF144" s="14"/>
      <c r="AG144" s="44"/>
      <c r="AH144" s="44"/>
      <c r="AI144" s="44"/>
      <c r="AJ144" s="57"/>
      <c r="AK144" s="58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  <c r="AY144" s="49"/>
      <c r="AZ144" s="49"/>
      <c r="BA144" s="49"/>
      <c r="BB144" s="49"/>
      <c r="BC144" s="49"/>
      <c r="BD144" s="49"/>
      <c r="BE144" s="49"/>
      <c r="BF144" s="49"/>
      <c r="BG144" s="49"/>
      <c r="BH144" s="49"/>
      <c r="BI144" s="49"/>
      <c r="BJ144" s="49"/>
      <c r="BK144" s="49"/>
      <c r="BL144" s="49"/>
      <c r="BM144" s="49"/>
      <c r="BN144" s="49"/>
      <c r="BO144" s="49"/>
      <c r="BP144" s="14"/>
      <c r="BQ144" s="14"/>
      <c r="BR144" s="14"/>
      <c r="BS144" s="49"/>
      <c r="BT144" s="49"/>
      <c r="BU144" s="49"/>
      <c r="BV144" s="49"/>
      <c r="BW144" s="49"/>
      <c r="BX144" s="49"/>
      <c r="BY144" s="49"/>
      <c r="BZ144" s="14"/>
      <c r="CA144" s="49"/>
      <c r="CB144" s="49"/>
      <c r="CC144" s="14"/>
      <c r="CD144" s="14"/>
      <c r="CE144" s="49"/>
      <c r="CF144" s="49"/>
      <c r="CG144" s="49"/>
      <c r="CH144" s="49"/>
      <c r="CI144" s="49"/>
      <c r="CJ144" s="49"/>
      <c r="CK144" s="49"/>
      <c r="CL144" s="49"/>
      <c r="CM144" s="49"/>
      <c r="CN144" s="49"/>
      <c r="CO144" s="49"/>
      <c r="CP144" s="49"/>
      <c r="CQ144" s="49"/>
      <c r="CR144" s="49"/>
      <c r="CS144" s="49"/>
      <c r="CT144" s="49"/>
      <c r="CU144" s="49"/>
      <c r="CV144" s="49"/>
      <c r="CW144" s="14"/>
      <c r="CX144" s="14"/>
      <c r="CY144" s="49"/>
      <c r="CZ144" s="49"/>
      <c r="DA144" s="49"/>
      <c r="DB144" s="49"/>
      <c r="DC144" s="49"/>
      <c r="DD144" s="49"/>
      <c r="DE144" s="49"/>
      <c r="DF144" s="49"/>
      <c r="DG144" s="49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49"/>
      <c r="DS144" s="49"/>
      <c r="DT144" s="49"/>
      <c r="DU144" s="49"/>
      <c r="DV144" s="49"/>
      <c r="DW144" s="49"/>
      <c r="DX144" s="49"/>
      <c r="DY144" s="49"/>
      <c r="DZ144" s="49"/>
      <c r="EA144" s="49"/>
      <c r="EB144" s="49"/>
      <c r="EC144" s="49"/>
      <c r="ED144" s="49"/>
      <c r="EE144" s="49"/>
      <c r="EF144" s="49"/>
      <c r="EG144" s="49"/>
      <c r="EH144" s="49"/>
      <c r="EI144" s="49"/>
      <c r="EJ144" s="49"/>
      <c r="EK144" s="14"/>
      <c r="EL144" s="49"/>
      <c r="EM144" s="49"/>
      <c r="EN144" s="49"/>
      <c r="EO144" s="49"/>
      <c r="EP144" s="49"/>
      <c r="EQ144" s="49"/>
      <c r="ER144" s="49"/>
      <c r="ES144" s="49"/>
      <c r="ET144" s="49"/>
      <c r="EU144" s="49"/>
      <c r="EV144" s="49"/>
      <c r="EW144" s="49"/>
      <c r="EX144" s="49"/>
      <c r="EY144" s="49"/>
      <c r="EZ144" s="49"/>
      <c r="FA144" s="49"/>
      <c r="FB144" s="49"/>
      <c r="FC144" s="49"/>
      <c r="FD144" s="49"/>
      <c r="FE144" s="14"/>
      <c r="FF144" s="49"/>
      <c r="FG144" s="49"/>
      <c r="FH144" s="14"/>
      <c r="FI144" s="42"/>
      <c r="FJ144" s="42"/>
      <c r="FK144" s="42"/>
      <c r="FL144" s="42"/>
      <c r="FM144" s="42"/>
      <c r="FN144" s="42"/>
      <c r="FO144" s="42"/>
      <c r="FP144" s="42"/>
      <c r="FQ144" s="42"/>
      <c r="FR144" s="42"/>
      <c r="FS144" s="42"/>
      <c r="FT144" s="42"/>
      <c r="FU144" s="42"/>
      <c r="FV144" s="42"/>
      <c r="FW144" s="42"/>
      <c r="FX144" s="44">
        <v>142</v>
      </c>
      <c r="FY144" s="44" t="str">
        <f t="shared" si="79"/>
        <v>HGBCJDLE</v>
      </c>
      <c r="FZ144" s="44" t="s">
        <v>160</v>
      </c>
      <c r="GA144" s="44" t="s">
        <v>149</v>
      </c>
      <c r="GB144" s="44" t="s">
        <v>146</v>
      </c>
      <c r="GC144" s="44" t="s">
        <v>163</v>
      </c>
      <c r="GD144" s="44" t="s">
        <v>159</v>
      </c>
      <c r="GE144" s="44" t="s">
        <v>147</v>
      </c>
      <c r="GF144" s="44" t="s">
        <v>152</v>
      </c>
      <c r="GG144" s="44" t="s">
        <v>148</v>
      </c>
      <c r="GH144" s="100" t="str">
        <f t="shared" ref="GH144:GO144" si="1177">VLOOKUP(FZ144,$FK$3:$FL$15,2,FALSE)</f>
        <v>Uruguay</v>
      </c>
      <c r="GI144" s="100" t="str">
        <f t="shared" si="1177"/>
        <v>Iran</v>
      </c>
      <c r="GJ144" s="100" t="str">
        <f t="shared" si="1177"/>
        <v>Bosnien-Herzigovina</v>
      </c>
      <c r="GK144" s="100" t="str">
        <f t="shared" si="1177"/>
        <v>Marocko</v>
      </c>
      <c r="GL144" s="100" t="str">
        <f t="shared" si="1177"/>
        <v>Argentina</v>
      </c>
      <c r="GM144" s="100" t="str">
        <f t="shared" si="1177"/>
        <v>USA</v>
      </c>
      <c r="GN144" s="100" t="str">
        <f t="shared" si="1177"/>
        <v>England</v>
      </c>
      <c r="GO144" s="100" t="str">
        <f t="shared" si="1177"/>
        <v>Elfenbenskusten</v>
      </c>
      <c r="GP144" s="42" t="str">
        <f t="shared" si="81"/>
        <v/>
      </c>
      <c r="GQ144" s="42"/>
      <c r="GR144" s="42"/>
      <c r="GS144" s="42"/>
      <c r="GT144" s="42"/>
      <c r="GU144" s="42"/>
      <c r="GV144" s="127"/>
      <c r="GW144" s="42"/>
      <c r="GX144" s="44"/>
      <c r="GY144" s="42"/>
      <c r="GZ144" s="43"/>
      <c r="HA144" s="44"/>
      <c r="HB144" s="42"/>
      <c r="HC144" s="42"/>
      <c r="HD144" s="42"/>
      <c r="HE144" s="42"/>
    </row>
    <row r="145" spans="1:213" ht="14.25" customHeight="1" x14ac:dyDescent="0.35">
      <c r="A145" s="42"/>
      <c r="B145" s="85">
        <v>100</v>
      </c>
      <c r="C145" s="86">
        <v>46215</v>
      </c>
      <c r="D145" s="145" t="str">
        <f>IF(M137="","Vinnare match 95",M137)</f>
        <v>Vinnare match 95</v>
      </c>
      <c r="E145" s="87" t="s">
        <v>157</v>
      </c>
      <c r="F145" s="89" t="str">
        <f>IF(M138="","Vinnare match 96",M138)</f>
        <v>Vinnare match 96</v>
      </c>
      <c r="G145" s="90"/>
      <c r="H145" s="85" t="s">
        <v>157</v>
      </c>
      <c r="I145" s="90"/>
      <c r="J145" s="85" t="str">
        <f t="shared" si="1174"/>
        <v/>
      </c>
      <c r="K145" s="44"/>
      <c r="L145" s="44"/>
      <c r="M145" s="146"/>
      <c r="N145" s="23"/>
      <c r="O145" s="23"/>
      <c r="P145" s="23"/>
      <c r="Q145" s="23"/>
      <c r="R145" s="23"/>
      <c r="S145" s="23"/>
      <c r="T145" s="75"/>
      <c r="U145" s="42"/>
      <c r="V145" s="44"/>
      <c r="W145" s="44"/>
      <c r="X145" s="44"/>
      <c r="Y145" s="44"/>
      <c r="Z145" s="47"/>
      <c r="AA145" s="48"/>
      <c r="AB145" s="42"/>
      <c r="AC145" s="14"/>
      <c r="AD145" s="14"/>
      <c r="AE145" s="14"/>
      <c r="AF145" s="14"/>
      <c r="AG145" s="44"/>
      <c r="AH145" s="44"/>
      <c r="AI145" s="44"/>
      <c r="AJ145" s="57"/>
      <c r="AK145" s="58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14"/>
      <c r="BQ145" s="14"/>
      <c r="BR145" s="14"/>
      <c r="BS145" s="49"/>
      <c r="BT145" s="49"/>
      <c r="BU145" s="49"/>
      <c r="BV145" s="49"/>
      <c r="BW145" s="49"/>
      <c r="BX145" s="49"/>
      <c r="BY145" s="49"/>
      <c r="BZ145" s="14"/>
      <c r="CA145" s="49"/>
      <c r="CB145" s="49"/>
      <c r="CC145" s="14"/>
      <c r="CD145" s="14"/>
      <c r="CE145" s="49"/>
      <c r="CF145" s="49"/>
      <c r="CG145" s="49"/>
      <c r="CH145" s="49"/>
      <c r="CI145" s="49"/>
      <c r="CJ145" s="49"/>
      <c r="CK145" s="49"/>
      <c r="CL145" s="49"/>
      <c r="CM145" s="49"/>
      <c r="CN145" s="49"/>
      <c r="CO145" s="49"/>
      <c r="CP145" s="49"/>
      <c r="CQ145" s="49"/>
      <c r="CR145" s="49"/>
      <c r="CS145" s="49"/>
      <c r="CT145" s="49"/>
      <c r="CU145" s="49"/>
      <c r="CV145" s="49"/>
      <c r="CW145" s="14"/>
      <c r="CX145" s="14"/>
      <c r="CY145" s="49"/>
      <c r="CZ145" s="49"/>
      <c r="DA145" s="49"/>
      <c r="DB145" s="49"/>
      <c r="DC145" s="49"/>
      <c r="DD145" s="49"/>
      <c r="DE145" s="49"/>
      <c r="DF145" s="49"/>
      <c r="DG145" s="49"/>
      <c r="DH145" s="14"/>
      <c r="DI145" s="14"/>
      <c r="DJ145" s="14"/>
      <c r="DK145" s="14"/>
      <c r="DL145" s="14"/>
      <c r="DM145" s="14"/>
      <c r="DN145" s="14"/>
      <c r="DO145" s="14"/>
      <c r="DP145" s="14"/>
      <c r="DQ145" s="14"/>
      <c r="DR145" s="49"/>
      <c r="DS145" s="49"/>
      <c r="DT145" s="49"/>
      <c r="DU145" s="49"/>
      <c r="DV145" s="49"/>
      <c r="DW145" s="49"/>
      <c r="DX145" s="49"/>
      <c r="DY145" s="49"/>
      <c r="DZ145" s="49"/>
      <c r="EA145" s="49"/>
      <c r="EB145" s="49"/>
      <c r="EC145" s="49"/>
      <c r="ED145" s="49"/>
      <c r="EE145" s="49"/>
      <c r="EF145" s="49"/>
      <c r="EG145" s="49"/>
      <c r="EH145" s="49"/>
      <c r="EI145" s="49"/>
      <c r="EJ145" s="49"/>
      <c r="EK145" s="14"/>
      <c r="EL145" s="49"/>
      <c r="EM145" s="49"/>
      <c r="EN145" s="49"/>
      <c r="EO145" s="49"/>
      <c r="EP145" s="49"/>
      <c r="EQ145" s="49"/>
      <c r="ER145" s="49"/>
      <c r="ES145" s="49"/>
      <c r="ET145" s="49"/>
      <c r="EU145" s="49"/>
      <c r="EV145" s="49"/>
      <c r="EW145" s="49"/>
      <c r="EX145" s="49"/>
      <c r="EY145" s="49"/>
      <c r="EZ145" s="49"/>
      <c r="FA145" s="49"/>
      <c r="FB145" s="49"/>
      <c r="FC145" s="49"/>
      <c r="FD145" s="49"/>
      <c r="FE145" s="14"/>
      <c r="FF145" s="49"/>
      <c r="FG145" s="49"/>
      <c r="FH145" s="14"/>
      <c r="FI145" s="42"/>
      <c r="FJ145" s="42"/>
      <c r="FK145" s="42"/>
      <c r="FL145" s="42"/>
      <c r="FM145" s="42"/>
      <c r="FN145" s="42"/>
      <c r="FO145" s="42"/>
      <c r="FP145" s="42"/>
      <c r="FQ145" s="42"/>
      <c r="FR145" s="42"/>
      <c r="FS145" s="42"/>
      <c r="FT145" s="42"/>
      <c r="FU145" s="42"/>
      <c r="FV145" s="42"/>
      <c r="FW145" s="42"/>
      <c r="FX145" s="44">
        <v>143</v>
      </c>
      <c r="FY145" s="44" t="str">
        <f t="shared" si="79"/>
        <v>HGBCJDEK</v>
      </c>
      <c r="FZ145" s="44" t="s">
        <v>160</v>
      </c>
      <c r="GA145" s="44" t="s">
        <v>149</v>
      </c>
      <c r="GB145" s="44" t="s">
        <v>146</v>
      </c>
      <c r="GC145" s="44" t="s">
        <v>163</v>
      </c>
      <c r="GD145" s="44" t="s">
        <v>159</v>
      </c>
      <c r="GE145" s="44" t="s">
        <v>147</v>
      </c>
      <c r="GF145" s="44" t="s">
        <v>148</v>
      </c>
      <c r="GG145" s="44" t="s">
        <v>151</v>
      </c>
      <c r="GH145" s="100" t="str">
        <f t="shared" ref="GH145:GO145" si="1178">VLOOKUP(FZ145,$FK$3:$FL$15,2,FALSE)</f>
        <v>Uruguay</v>
      </c>
      <c r="GI145" s="100" t="str">
        <f t="shared" si="1178"/>
        <v>Iran</v>
      </c>
      <c r="GJ145" s="100" t="str">
        <f t="shared" si="1178"/>
        <v>Bosnien-Herzigovina</v>
      </c>
      <c r="GK145" s="100" t="str">
        <f t="shared" si="1178"/>
        <v>Marocko</v>
      </c>
      <c r="GL145" s="100" t="str">
        <f t="shared" si="1178"/>
        <v>Argentina</v>
      </c>
      <c r="GM145" s="100" t="str">
        <f t="shared" si="1178"/>
        <v>USA</v>
      </c>
      <c r="GN145" s="100" t="str">
        <f t="shared" si="1178"/>
        <v>Elfenbenskusten</v>
      </c>
      <c r="GO145" s="100" t="str">
        <f t="shared" si="1178"/>
        <v>Portugal</v>
      </c>
      <c r="GP145" s="42" t="str">
        <f t="shared" si="81"/>
        <v/>
      </c>
      <c r="GQ145" s="42"/>
      <c r="GR145" s="42"/>
      <c r="GS145" s="42"/>
      <c r="GT145" s="42"/>
      <c r="GU145" s="42"/>
      <c r="GV145" s="127"/>
      <c r="GW145" s="42"/>
      <c r="GX145" s="44"/>
      <c r="GY145" s="42"/>
      <c r="GZ145" s="43"/>
      <c r="HA145" s="44"/>
      <c r="HB145" s="42"/>
      <c r="HC145" s="42"/>
      <c r="HD145" s="42"/>
      <c r="HE145" s="42"/>
    </row>
    <row r="146" spans="1:213" ht="14.25" customHeight="1" x14ac:dyDescent="0.35">
      <c r="A146" s="42"/>
      <c r="B146" s="43"/>
      <c r="C146" s="71"/>
      <c r="D146" s="43"/>
      <c r="E146" s="44"/>
      <c r="F146" s="43"/>
      <c r="G146" s="44"/>
      <c r="H146" s="44"/>
      <c r="I146" s="44"/>
      <c r="J146" s="56"/>
      <c r="K146" s="44"/>
      <c r="L146" s="44"/>
      <c r="M146" s="44"/>
      <c r="N146" s="91"/>
      <c r="O146" s="91"/>
      <c r="P146" s="91"/>
      <c r="Q146" s="91"/>
      <c r="R146" s="91"/>
      <c r="S146" s="91"/>
      <c r="T146" s="75"/>
      <c r="U146" s="42"/>
      <c r="V146" s="44"/>
      <c r="W146" s="44"/>
      <c r="X146" s="44"/>
      <c r="Y146" s="44"/>
      <c r="Z146" s="47"/>
      <c r="AA146" s="48"/>
      <c r="AB146" s="42"/>
      <c r="AC146" s="14"/>
      <c r="AD146" s="14"/>
      <c r="AE146" s="14"/>
      <c r="AF146" s="14"/>
      <c r="AG146" s="44"/>
      <c r="AH146" s="44"/>
      <c r="AI146" s="44"/>
      <c r="AJ146" s="57"/>
      <c r="AK146" s="58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14"/>
      <c r="BQ146" s="14"/>
      <c r="BR146" s="14"/>
      <c r="BS146" s="49"/>
      <c r="BT146" s="49"/>
      <c r="BU146" s="49"/>
      <c r="BV146" s="49"/>
      <c r="BW146" s="49"/>
      <c r="BX146" s="49"/>
      <c r="BY146" s="49"/>
      <c r="BZ146" s="14"/>
      <c r="CA146" s="49"/>
      <c r="CB146" s="49"/>
      <c r="CC146" s="14"/>
      <c r="CD146" s="14"/>
      <c r="CE146" s="49"/>
      <c r="CF146" s="49"/>
      <c r="CG146" s="49"/>
      <c r="CH146" s="49"/>
      <c r="CI146" s="49"/>
      <c r="CJ146" s="49"/>
      <c r="CK146" s="49"/>
      <c r="CL146" s="49"/>
      <c r="CM146" s="49"/>
      <c r="CN146" s="49"/>
      <c r="CO146" s="49"/>
      <c r="CP146" s="49"/>
      <c r="CQ146" s="49"/>
      <c r="CR146" s="49"/>
      <c r="CS146" s="49"/>
      <c r="CT146" s="49"/>
      <c r="CU146" s="49"/>
      <c r="CV146" s="49"/>
      <c r="CW146" s="14"/>
      <c r="CX146" s="14"/>
      <c r="CY146" s="49"/>
      <c r="CZ146" s="49"/>
      <c r="DA146" s="49"/>
      <c r="DB146" s="49"/>
      <c r="DC146" s="49"/>
      <c r="DD146" s="49"/>
      <c r="DE146" s="49"/>
      <c r="DF146" s="49"/>
      <c r="DG146" s="49"/>
      <c r="DH146" s="14"/>
      <c r="DI146" s="14"/>
      <c r="DJ146" s="14"/>
      <c r="DK146" s="14"/>
      <c r="DL146" s="14"/>
      <c r="DM146" s="14"/>
      <c r="DN146" s="14"/>
      <c r="DO146" s="14"/>
      <c r="DP146" s="14"/>
      <c r="DQ146" s="14"/>
      <c r="DR146" s="49"/>
      <c r="DS146" s="49"/>
      <c r="DT146" s="49"/>
      <c r="DU146" s="49"/>
      <c r="DV146" s="49"/>
      <c r="DW146" s="49"/>
      <c r="DX146" s="49"/>
      <c r="DY146" s="49"/>
      <c r="DZ146" s="49"/>
      <c r="EA146" s="49"/>
      <c r="EB146" s="49"/>
      <c r="EC146" s="49"/>
      <c r="ED146" s="49"/>
      <c r="EE146" s="49"/>
      <c r="EF146" s="49"/>
      <c r="EG146" s="49"/>
      <c r="EH146" s="49"/>
      <c r="EI146" s="49"/>
      <c r="EJ146" s="49"/>
      <c r="EK146" s="14"/>
      <c r="EL146" s="49"/>
      <c r="EM146" s="49"/>
      <c r="EN146" s="49"/>
      <c r="EO146" s="49"/>
      <c r="EP146" s="49"/>
      <c r="EQ146" s="49"/>
      <c r="ER146" s="49"/>
      <c r="ES146" s="49"/>
      <c r="ET146" s="49"/>
      <c r="EU146" s="49"/>
      <c r="EV146" s="49"/>
      <c r="EW146" s="49"/>
      <c r="EX146" s="49"/>
      <c r="EY146" s="49"/>
      <c r="EZ146" s="49"/>
      <c r="FA146" s="49"/>
      <c r="FB146" s="49"/>
      <c r="FC146" s="49"/>
      <c r="FD146" s="49"/>
      <c r="FE146" s="14"/>
      <c r="FF146" s="49"/>
      <c r="FG146" s="49"/>
      <c r="FH146" s="14"/>
      <c r="FI146" s="42"/>
      <c r="FJ146" s="42"/>
      <c r="FK146" s="42"/>
      <c r="FL146" s="42"/>
      <c r="FM146" s="42"/>
      <c r="FN146" s="42"/>
      <c r="FO146" s="42"/>
      <c r="FP146" s="42"/>
      <c r="FQ146" s="42"/>
      <c r="FR146" s="42"/>
      <c r="FS146" s="42"/>
      <c r="FT146" s="42"/>
      <c r="FU146" s="42"/>
      <c r="FV146" s="42"/>
      <c r="FW146" s="42"/>
      <c r="FX146" s="44">
        <v>144</v>
      </c>
      <c r="FY146" s="44" t="str">
        <f t="shared" si="79"/>
        <v>EGBCHDLI</v>
      </c>
      <c r="FZ146" s="44" t="s">
        <v>148</v>
      </c>
      <c r="GA146" s="44" t="s">
        <v>149</v>
      </c>
      <c r="GB146" s="44" t="s">
        <v>146</v>
      </c>
      <c r="GC146" s="44" t="s">
        <v>163</v>
      </c>
      <c r="GD146" s="44" t="s">
        <v>160</v>
      </c>
      <c r="GE146" s="44" t="s">
        <v>147</v>
      </c>
      <c r="GF146" s="44" t="s">
        <v>152</v>
      </c>
      <c r="GG146" s="44" t="s">
        <v>150</v>
      </c>
      <c r="GH146" s="100" t="str">
        <f t="shared" ref="GH146:GO146" si="1179">VLOOKUP(FZ146,$FK$3:$FL$15,2,FALSE)</f>
        <v>Elfenbenskusten</v>
      </c>
      <c r="GI146" s="100" t="str">
        <f t="shared" si="1179"/>
        <v>Iran</v>
      </c>
      <c r="GJ146" s="100" t="str">
        <f t="shared" si="1179"/>
        <v>Bosnien-Herzigovina</v>
      </c>
      <c r="GK146" s="100" t="str">
        <f t="shared" si="1179"/>
        <v>Marocko</v>
      </c>
      <c r="GL146" s="100" t="str">
        <f t="shared" si="1179"/>
        <v>Uruguay</v>
      </c>
      <c r="GM146" s="100" t="str">
        <f t="shared" si="1179"/>
        <v>USA</v>
      </c>
      <c r="GN146" s="100" t="str">
        <f t="shared" si="1179"/>
        <v>England</v>
      </c>
      <c r="GO146" s="100" t="str">
        <f t="shared" si="1179"/>
        <v>Senegal</v>
      </c>
      <c r="GP146" s="42" t="str">
        <f t="shared" si="81"/>
        <v/>
      </c>
      <c r="GQ146" s="42"/>
      <c r="GR146" s="42"/>
      <c r="GS146" s="42"/>
      <c r="GT146" s="42"/>
      <c r="GU146" s="42"/>
      <c r="GV146" s="127"/>
      <c r="GW146" s="42"/>
      <c r="GX146" s="44"/>
      <c r="GY146" s="42"/>
      <c r="GZ146" s="43"/>
      <c r="HA146" s="44"/>
      <c r="HB146" s="42"/>
      <c r="HC146" s="42"/>
      <c r="HD146" s="42"/>
      <c r="HE146" s="42"/>
    </row>
    <row r="147" spans="1:213" ht="14.25" customHeight="1" x14ac:dyDescent="0.35">
      <c r="A147" s="42"/>
      <c r="B147" s="54" t="s">
        <v>231</v>
      </c>
      <c r="C147" s="71"/>
      <c r="D147" s="43"/>
      <c r="E147" s="44"/>
      <c r="F147" s="43"/>
      <c r="G147" s="44"/>
      <c r="H147" s="44"/>
      <c r="I147" s="44"/>
      <c r="J147" s="56"/>
      <c r="K147" s="44"/>
      <c r="L147" s="44"/>
      <c r="M147" s="44"/>
      <c r="N147" s="91"/>
      <c r="O147" s="91"/>
      <c r="P147" s="91"/>
      <c r="Q147" s="91"/>
      <c r="R147" s="91"/>
      <c r="S147" s="91"/>
      <c r="T147" s="75"/>
      <c r="U147" s="42"/>
      <c r="V147" s="44"/>
      <c r="W147" s="44"/>
      <c r="X147" s="44"/>
      <c r="Y147" s="44"/>
      <c r="Z147" s="47"/>
      <c r="AA147" s="48"/>
      <c r="AB147" s="42"/>
      <c r="AC147" s="14"/>
      <c r="AD147" s="14"/>
      <c r="AE147" s="14"/>
      <c r="AF147" s="14"/>
      <c r="AG147" s="91"/>
      <c r="AH147" s="91"/>
      <c r="AI147" s="91"/>
      <c r="AJ147" s="52"/>
      <c r="AK147" s="52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14"/>
      <c r="BQ147" s="14"/>
      <c r="BR147" s="14"/>
      <c r="BS147" s="49"/>
      <c r="BT147" s="49"/>
      <c r="BU147" s="49"/>
      <c r="BV147" s="49"/>
      <c r="BW147" s="49"/>
      <c r="BX147" s="49"/>
      <c r="BY147" s="49"/>
      <c r="BZ147" s="14"/>
      <c r="CA147" s="49"/>
      <c r="CB147" s="49"/>
      <c r="CC147" s="14"/>
      <c r="CD147" s="14"/>
      <c r="CE147" s="49"/>
      <c r="CF147" s="49"/>
      <c r="CG147" s="49"/>
      <c r="CH147" s="49"/>
      <c r="CI147" s="49"/>
      <c r="CJ147" s="49"/>
      <c r="CK147" s="49"/>
      <c r="CL147" s="49"/>
      <c r="CM147" s="49"/>
      <c r="CN147" s="49"/>
      <c r="CO147" s="49"/>
      <c r="CP147" s="49"/>
      <c r="CQ147" s="49"/>
      <c r="CR147" s="49"/>
      <c r="CS147" s="49"/>
      <c r="CT147" s="49"/>
      <c r="CU147" s="49"/>
      <c r="CV147" s="49"/>
      <c r="CW147" s="14"/>
      <c r="CX147" s="14"/>
      <c r="CY147" s="49"/>
      <c r="CZ147" s="49"/>
      <c r="DA147" s="49"/>
      <c r="DB147" s="49"/>
      <c r="DC147" s="49"/>
      <c r="DD147" s="49"/>
      <c r="DE147" s="49"/>
      <c r="DF147" s="49"/>
      <c r="DG147" s="49"/>
      <c r="DH147" s="14"/>
      <c r="DI147" s="14"/>
      <c r="DJ147" s="14"/>
      <c r="DK147" s="14"/>
      <c r="DL147" s="14"/>
      <c r="DM147" s="14"/>
      <c r="DN147" s="14"/>
      <c r="DO147" s="14"/>
      <c r="DP147" s="14"/>
      <c r="DQ147" s="14"/>
      <c r="DR147" s="49"/>
      <c r="DS147" s="49"/>
      <c r="DT147" s="49"/>
      <c r="DU147" s="49"/>
      <c r="DV147" s="49"/>
      <c r="DW147" s="49"/>
      <c r="DX147" s="49"/>
      <c r="DY147" s="49"/>
      <c r="DZ147" s="49"/>
      <c r="EA147" s="49"/>
      <c r="EB147" s="49"/>
      <c r="EC147" s="49"/>
      <c r="ED147" s="49"/>
      <c r="EE147" s="49"/>
      <c r="EF147" s="49"/>
      <c r="EG147" s="49"/>
      <c r="EH147" s="49"/>
      <c r="EI147" s="49"/>
      <c r="EJ147" s="49"/>
      <c r="EK147" s="14"/>
      <c r="EL147" s="49"/>
      <c r="EM147" s="49"/>
      <c r="EN147" s="49"/>
      <c r="EO147" s="49"/>
      <c r="EP147" s="49"/>
      <c r="EQ147" s="49"/>
      <c r="ER147" s="49"/>
      <c r="ES147" s="49"/>
      <c r="ET147" s="49"/>
      <c r="EU147" s="49"/>
      <c r="EV147" s="49"/>
      <c r="EW147" s="49"/>
      <c r="EX147" s="49"/>
      <c r="EY147" s="49"/>
      <c r="EZ147" s="49"/>
      <c r="FA147" s="49"/>
      <c r="FB147" s="49"/>
      <c r="FC147" s="49"/>
      <c r="FD147" s="49"/>
      <c r="FE147" s="14"/>
      <c r="FF147" s="49"/>
      <c r="FG147" s="49"/>
      <c r="FH147" s="14"/>
      <c r="FI147" s="42"/>
      <c r="FJ147" s="42"/>
      <c r="FK147" s="42"/>
      <c r="FL147" s="42"/>
      <c r="FM147" s="42"/>
      <c r="FN147" s="42"/>
      <c r="FO147" s="42"/>
      <c r="FP147" s="42"/>
      <c r="FQ147" s="42"/>
      <c r="FR147" s="42"/>
      <c r="FS147" s="42"/>
      <c r="FT147" s="42"/>
      <c r="FU147" s="42"/>
      <c r="FV147" s="42"/>
      <c r="FW147" s="42"/>
      <c r="FX147" s="44">
        <v>145</v>
      </c>
      <c r="FY147" s="44" t="str">
        <f t="shared" si="79"/>
        <v>EGBCHDIK</v>
      </c>
      <c r="FZ147" s="44" t="s">
        <v>148</v>
      </c>
      <c r="GA147" s="44" t="s">
        <v>149</v>
      </c>
      <c r="GB147" s="44" t="s">
        <v>146</v>
      </c>
      <c r="GC147" s="44" t="s">
        <v>163</v>
      </c>
      <c r="GD147" s="44" t="s">
        <v>160</v>
      </c>
      <c r="GE147" s="44" t="s">
        <v>147</v>
      </c>
      <c r="GF147" s="44" t="s">
        <v>150</v>
      </c>
      <c r="GG147" s="44" t="s">
        <v>151</v>
      </c>
      <c r="GH147" s="100" t="str">
        <f t="shared" ref="GH147:GO147" si="1180">VLOOKUP(FZ147,$FK$3:$FL$15,2,FALSE)</f>
        <v>Elfenbenskusten</v>
      </c>
      <c r="GI147" s="100" t="str">
        <f t="shared" si="1180"/>
        <v>Iran</v>
      </c>
      <c r="GJ147" s="100" t="str">
        <f t="shared" si="1180"/>
        <v>Bosnien-Herzigovina</v>
      </c>
      <c r="GK147" s="100" t="str">
        <f t="shared" si="1180"/>
        <v>Marocko</v>
      </c>
      <c r="GL147" s="100" t="str">
        <f t="shared" si="1180"/>
        <v>Uruguay</v>
      </c>
      <c r="GM147" s="100" t="str">
        <f t="shared" si="1180"/>
        <v>USA</v>
      </c>
      <c r="GN147" s="100" t="str">
        <f t="shared" si="1180"/>
        <v>Senegal</v>
      </c>
      <c r="GO147" s="100" t="str">
        <f t="shared" si="1180"/>
        <v>Portugal</v>
      </c>
      <c r="GP147" s="42" t="str">
        <f t="shared" si="81"/>
        <v/>
      </c>
      <c r="GQ147" s="42"/>
      <c r="GR147" s="42"/>
      <c r="GS147" s="42"/>
      <c r="GT147" s="42"/>
      <c r="GU147" s="42"/>
      <c r="GV147" s="58"/>
      <c r="GW147" s="42"/>
      <c r="GX147" s="44"/>
      <c r="GY147" s="42"/>
      <c r="GZ147" s="43"/>
      <c r="HA147" s="44"/>
      <c r="HB147" s="42"/>
      <c r="HC147" s="42"/>
      <c r="HD147" s="42"/>
      <c r="HE147" s="42"/>
    </row>
    <row r="148" spans="1:213" ht="14.25" customHeight="1" x14ac:dyDescent="0.35">
      <c r="A148" s="42"/>
      <c r="B148" s="76" t="s">
        <v>101</v>
      </c>
      <c r="C148" s="126" t="s">
        <v>102</v>
      </c>
      <c r="D148" s="189" t="s">
        <v>101</v>
      </c>
      <c r="E148" s="187"/>
      <c r="F148" s="190"/>
      <c r="G148" s="186" t="s">
        <v>103</v>
      </c>
      <c r="H148" s="187"/>
      <c r="I148" s="188"/>
      <c r="J148" s="74" t="s">
        <v>104</v>
      </c>
      <c r="K148" s="44"/>
      <c r="L148" s="44"/>
      <c r="M148" s="154" t="s">
        <v>225</v>
      </c>
      <c r="N148" s="52"/>
      <c r="O148" s="51" t="s">
        <v>227</v>
      </c>
      <c r="P148" s="52"/>
      <c r="Q148" s="52"/>
      <c r="R148" s="52"/>
      <c r="S148" s="52"/>
      <c r="T148" s="75" t="s">
        <v>226</v>
      </c>
      <c r="U148" s="42"/>
      <c r="V148" s="44"/>
      <c r="W148" s="44"/>
      <c r="X148" s="44"/>
      <c r="Y148" s="44"/>
      <c r="Z148" s="47"/>
      <c r="AA148" s="48"/>
      <c r="AB148" s="42"/>
      <c r="AC148" s="14"/>
      <c r="AD148" s="14"/>
      <c r="AE148" s="14"/>
      <c r="AF148" s="14"/>
      <c r="AG148" s="208"/>
      <c r="AH148" s="195"/>
      <c r="AI148" s="195"/>
      <c r="AJ148" s="52"/>
      <c r="AK148" s="52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14"/>
      <c r="BQ148" s="14"/>
      <c r="BR148" s="14"/>
      <c r="BS148" s="49"/>
      <c r="BT148" s="49"/>
      <c r="BU148" s="49"/>
      <c r="BV148" s="49"/>
      <c r="BW148" s="49"/>
      <c r="BX148" s="49"/>
      <c r="BY148" s="49"/>
      <c r="BZ148" s="14"/>
      <c r="CA148" s="49"/>
      <c r="CB148" s="49"/>
      <c r="CC148" s="14"/>
      <c r="CD148" s="14"/>
      <c r="CE148" s="49"/>
      <c r="CF148" s="49"/>
      <c r="CG148" s="49"/>
      <c r="CH148" s="49"/>
      <c r="CI148" s="49"/>
      <c r="CJ148" s="49"/>
      <c r="CK148" s="49"/>
      <c r="CL148" s="49"/>
      <c r="CM148" s="49"/>
      <c r="CN148" s="49"/>
      <c r="CO148" s="49"/>
      <c r="CP148" s="49"/>
      <c r="CQ148" s="49"/>
      <c r="CR148" s="49"/>
      <c r="CS148" s="49"/>
      <c r="CT148" s="49"/>
      <c r="CU148" s="49"/>
      <c r="CV148" s="49"/>
      <c r="CW148" s="14"/>
      <c r="CX148" s="14"/>
      <c r="CY148" s="49"/>
      <c r="CZ148" s="49"/>
      <c r="DA148" s="49"/>
      <c r="DB148" s="49"/>
      <c r="DC148" s="49"/>
      <c r="DD148" s="49"/>
      <c r="DE148" s="49"/>
      <c r="DF148" s="49"/>
      <c r="DG148" s="49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49"/>
      <c r="DS148" s="49"/>
      <c r="DT148" s="49"/>
      <c r="DU148" s="49"/>
      <c r="DV148" s="49"/>
      <c r="DW148" s="49"/>
      <c r="DX148" s="49"/>
      <c r="DY148" s="49"/>
      <c r="DZ148" s="49"/>
      <c r="EA148" s="49"/>
      <c r="EB148" s="49"/>
      <c r="EC148" s="49"/>
      <c r="ED148" s="49"/>
      <c r="EE148" s="49"/>
      <c r="EF148" s="49"/>
      <c r="EG148" s="49"/>
      <c r="EH148" s="49"/>
      <c r="EI148" s="49"/>
      <c r="EJ148" s="49"/>
      <c r="EK148" s="14"/>
      <c r="EL148" s="49"/>
      <c r="EM148" s="49"/>
      <c r="EN148" s="49"/>
      <c r="EO148" s="49"/>
      <c r="EP148" s="49"/>
      <c r="EQ148" s="49"/>
      <c r="ER148" s="49"/>
      <c r="ES148" s="49"/>
      <c r="ET148" s="49"/>
      <c r="EU148" s="49"/>
      <c r="EV148" s="49"/>
      <c r="EW148" s="49"/>
      <c r="EX148" s="49"/>
      <c r="EY148" s="49"/>
      <c r="EZ148" s="49"/>
      <c r="FA148" s="49"/>
      <c r="FB148" s="49"/>
      <c r="FC148" s="49"/>
      <c r="FD148" s="49"/>
      <c r="FE148" s="14"/>
      <c r="FF148" s="49"/>
      <c r="FG148" s="49"/>
      <c r="FH148" s="14"/>
      <c r="FI148" s="42"/>
      <c r="FJ148" s="42"/>
      <c r="FK148" s="42"/>
      <c r="FL148" s="42"/>
      <c r="FM148" s="42"/>
      <c r="FN148" s="42"/>
      <c r="FO148" s="42"/>
      <c r="FP148" s="42"/>
      <c r="FQ148" s="42"/>
      <c r="FR148" s="42"/>
      <c r="FS148" s="42"/>
      <c r="FT148" s="42"/>
      <c r="FU148" s="42"/>
      <c r="FV148" s="42"/>
      <c r="FW148" s="42"/>
      <c r="FX148" s="44">
        <v>146</v>
      </c>
      <c r="FY148" s="44" t="str">
        <f t="shared" si="79"/>
        <v>HGBCJDEI</v>
      </c>
      <c r="FZ148" s="44" t="s">
        <v>160</v>
      </c>
      <c r="GA148" s="44" t="s">
        <v>149</v>
      </c>
      <c r="GB148" s="44" t="s">
        <v>146</v>
      </c>
      <c r="GC148" s="44" t="s">
        <v>163</v>
      </c>
      <c r="GD148" s="44" t="s">
        <v>159</v>
      </c>
      <c r="GE148" s="44" t="s">
        <v>147</v>
      </c>
      <c r="GF148" s="44" t="s">
        <v>148</v>
      </c>
      <c r="GG148" s="44" t="s">
        <v>150</v>
      </c>
      <c r="GH148" s="100" t="str">
        <f t="shared" ref="GH148:GO148" si="1181">VLOOKUP(FZ148,$FK$3:$FL$15,2,FALSE)</f>
        <v>Uruguay</v>
      </c>
      <c r="GI148" s="100" t="str">
        <f t="shared" si="1181"/>
        <v>Iran</v>
      </c>
      <c r="GJ148" s="100" t="str">
        <f t="shared" si="1181"/>
        <v>Bosnien-Herzigovina</v>
      </c>
      <c r="GK148" s="100" t="str">
        <f t="shared" si="1181"/>
        <v>Marocko</v>
      </c>
      <c r="GL148" s="100" t="str">
        <f t="shared" si="1181"/>
        <v>Argentina</v>
      </c>
      <c r="GM148" s="100" t="str">
        <f t="shared" si="1181"/>
        <v>USA</v>
      </c>
      <c r="GN148" s="100" t="str">
        <f t="shared" si="1181"/>
        <v>Elfenbenskusten</v>
      </c>
      <c r="GO148" s="100" t="str">
        <f t="shared" si="1181"/>
        <v>Senegal</v>
      </c>
      <c r="GP148" s="42" t="str">
        <f t="shared" si="81"/>
        <v/>
      </c>
      <c r="GQ148" s="42"/>
      <c r="GR148" s="42"/>
      <c r="GS148" s="42"/>
      <c r="GT148" s="42"/>
      <c r="GU148" s="42"/>
      <c r="GV148" s="58"/>
      <c r="GW148" s="42"/>
      <c r="GX148" s="44"/>
      <c r="GY148" s="42"/>
      <c r="GZ148" s="43"/>
      <c r="HA148" s="44"/>
      <c r="HB148" s="42"/>
      <c r="HC148" s="42"/>
      <c r="HD148" s="42"/>
      <c r="HE148" s="42"/>
    </row>
    <row r="149" spans="1:213" ht="14.25" customHeight="1" x14ac:dyDescent="0.35">
      <c r="A149" s="42"/>
      <c r="B149" s="85">
        <v>101</v>
      </c>
      <c r="C149" s="86">
        <v>46217</v>
      </c>
      <c r="D149" s="145" t="str">
        <f>IF(M142="","Vinnare match 97",M142)</f>
        <v>Vinnare match 97</v>
      </c>
      <c r="E149" s="87" t="s">
        <v>157</v>
      </c>
      <c r="F149" s="89" t="str">
        <f>IF(M143="","Vinnare match 98",M143)</f>
        <v>Vinnare match 98</v>
      </c>
      <c r="G149" s="90"/>
      <c r="H149" s="85" t="s">
        <v>157</v>
      </c>
      <c r="I149" s="90"/>
      <c r="J149" s="85" t="str">
        <f t="shared" ref="J149:J150" si="1182">IF(OR(ISBLANK(G149),ISBLANK(I149)),"",IF(G149&gt;I149,1,IF(G149&lt;I149,2,"X")))</f>
        <v/>
      </c>
      <c r="K149" s="44"/>
      <c r="L149" s="44"/>
      <c r="M149" s="146"/>
      <c r="N149" s="23"/>
      <c r="O149" s="43" t="str">
        <f t="shared" ref="O149:O150" si="1183">IF(M149=D149,F149,D149)</f>
        <v>Vinnare match 97</v>
      </c>
      <c r="P149" s="23"/>
      <c r="Q149" s="23"/>
      <c r="R149" s="23"/>
      <c r="S149" s="23"/>
      <c r="T149" s="43"/>
      <c r="U149" s="42"/>
      <c r="V149" s="44"/>
      <c r="W149" s="44"/>
      <c r="X149" s="44"/>
      <c r="Y149" s="44"/>
      <c r="Z149" s="47"/>
      <c r="AA149" s="48"/>
      <c r="AB149" s="42"/>
      <c r="AC149" s="14"/>
      <c r="AD149" s="14"/>
      <c r="AE149" s="14"/>
      <c r="AF149" s="14"/>
      <c r="AG149" s="141"/>
      <c r="AH149" s="91"/>
      <c r="AI149" s="141"/>
      <c r="AJ149" s="91"/>
      <c r="AK149" s="91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14"/>
      <c r="BQ149" s="14"/>
      <c r="BR149" s="14"/>
      <c r="BS149" s="49"/>
      <c r="BT149" s="49"/>
      <c r="BU149" s="49"/>
      <c r="BV149" s="49"/>
      <c r="BW149" s="49"/>
      <c r="BX149" s="49"/>
      <c r="BY149" s="49"/>
      <c r="BZ149" s="14"/>
      <c r="CA149" s="49"/>
      <c r="CB149" s="49"/>
      <c r="CC149" s="14"/>
      <c r="CD149" s="14"/>
      <c r="CE149" s="49"/>
      <c r="CF149" s="49"/>
      <c r="CG149" s="49"/>
      <c r="CH149" s="49"/>
      <c r="CI149" s="49"/>
      <c r="CJ149" s="49"/>
      <c r="CK149" s="49"/>
      <c r="CL149" s="49"/>
      <c r="CM149" s="49"/>
      <c r="CN149" s="49"/>
      <c r="CO149" s="49"/>
      <c r="CP149" s="49"/>
      <c r="CQ149" s="49"/>
      <c r="CR149" s="49"/>
      <c r="CS149" s="49"/>
      <c r="CT149" s="49"/>
      <c r="CU149" s="49"/>
      <c r="CV149" s="49"/>
      <c r="CW149" s="14"/>
      <c r="CX149" s="14"/>
      <c r="CY149" s="49"/>
      <c r="CZ149" s="49"/>
      <c r="DA149" s="49"/>
      <c r="DB149" s="49"/>
      <c r="DC149" s="49"/>
      <c r="DD149" s="49"/>
      <c r="DE149" s="49"/>
      <c r="DF149" s="49"/>
      <c r="DG149" s="49"/>
      <c r="DH149" s="14"/>
      <c r="DI149" s="14"/>
      <c r="DJ149" s="14"/>
      <c r="DK149" s="14"/>
      <c r="DL149" s="14"/>
      <c r="DM149" s="14"/>
      <c r="DN149" s="14"/>
      <c r="DO149" s="14"/>
      <c r="DP149" s="14"/>
      <c r="DQ149" s="14"/>
      <c r="DR149" s="49"/>
      <c r="DS149" s="49"/>
      <c r="DT149" s="49"/>
      <c r="DU149" s="49"/>
      <c r="DV149" s="49"/>
      <c r="DW149" s="49"/>
      <c r="DX149" s="49"/>
      <c r="DY149" s="49"/>
      <c r="DZ149" s="49"/>
      <c r="EA149" s="49"/>
      <c r="EB149" s="49"/>
      <c r="EC149" s="49"/>
      <c r="ED149" s="49"/>
      <c r="EE149" s="49"/>
      <c r="EF149" s="49"/>
      <c r="EG149" s="49"/>
      <c r="EH149" s="49"/>
      <c r="EI149" s="49"/>
      <c r="EJ149" s="49"/>
      <c r="EK149" s="14"/>
      <c r="EL149" s="49"/>
      <c r="EM149" s="49"/>
      <c r="EN149" s="49"/>
      <c r="EO149" s="49"/>
      <c r="EP149" s="49"/>
      <c r="EQ149" s="49"/>
      <c r="ER149" s="49"/>
      <c r="ES149" s="49"/>
      <c r="ET149" s="49"/>
      <c r="EU149" s="49"/>
      <c r="EV149" s="49"/>
      <c r="EW149" s="49"/>
      <c r="EX149" s="49"/>
      <c r="EY149" s="49"/>
      <c r="EZ149" s="49"/>
      <c r="FA149" s="49"/>
      <c r="FB149" s="49"/>
      <c r="FC149" s="49"/>
      <c r="FD149" s="49"/>
      <c r="FE149" s="14"/>
      <c r="FF149" s="49"/>
      <c r="FG149" s="49"/>
      <c r="FH149" s="14"/>
      <c r="FI149" s="42"/>
      <c r="FJ149" s="42"/>
      <c r="FK149" s="42"/>
      <c r="FL149" s="42"/>
      <c r="FM149" s="42"/>
      <c r="FN149" s="42"/>
      <c r="FO149" s="42"/>
      <c r="FP149" s="42"/>
      <c r="FQ149" s="42"/>
      <c r="FR149" s="42"/>
      <c r="FS149" s="42"/>
      <c r="FT149" s="42"/>
      <c r="FU149" s="42"/>
      <c r="FV149" s="42"/>
      <c r="FW149" s="42"/>
      <c r="FX149" s="44">
        <v>147</v>
      </c>
      <c r="FY149" s="44" t="str">
        <f t="shared" si="79"/>
        <v>CJBDEFLK</v>
      </c>
      <c r="FZ149" s="44" t="s">
        <v>163</v>
      </c>
      <c r="GA149" s="44" t="s">
        <v>159</v>
      </c>
      <c r="GB149" s="44" t="s">
        <v>146</v>
      </c>
      <c r="GC149" s="44" t="s">
        <v>147</v>
      </c>
      <c r="GD149" s="44" t="s">
        <v>148</v>
      </c>
      <c r="GE149" s="44" t="s">
        <v>109</v>
      </c>
      <c r="GF149" s="44" t="s">
        <v>152</v>
      </c>
      <c r="GG149" s="44" t="s">
        <v>151</v>
      </c>
      <c r="GH149" s="100" t="str">
        <f t="shared" ref="GH149:GO149" si="1184">VLOOKUP(FZ149,$FK$3:$FL$15,2,FALSE)</f>
        <v>Marocko</v>
      </c>
      <c r="GI149" s="100" t="str">
        <f t="shared" si="1184"/>
        <v>Argentina</v>
      </c>
      <c r="GJ149" s="100" t="str">
        <f t="shared" si="1184"/>
        <v>Bosnien-Herzigovina</v>
      </c>
      <c r="GK149" s="100" t="str">
        <f t="shared" si="1184"/>
        <v>USA</v>
      </c>
      <c r="GL149" s="100" t="str">
        <f t="shared" si="1184"/>
        <v>Elfenbenskusten</v>
      </c>
      <c r="GM149" s="100" t="str">
        <f t="shared" si="1184"/>
        <v>Sverige</v>
      </c>
      <c r="GN149" s="100" t="str">
        <f t="shared" si="1184"/>
        <v>England</v>
      </c>
      <c r="GO149" s="100" t="str">
        <f t="shared" si="1184"/>
        <v>Portugal</v>
      </c>
      <c r="GP149" s="42" t="str">
        <f t="shared" si="81"/>
        <v/>
      </c>
      <c r="GQ149" s="42"/>
      <c r="GR149" s="42"/>
      <c r="GS149" s="42"/>
      <c r="GT149" s="42"/>
      <c r="GU149" s="42"/>
      <c r="GV149" s="51"/>
      <c r="GW149" s="42"/>
      <c r="GX149" s="44"/>
      <c r="GY149" s="42"/>
      <c r="GZ149" s="43"/>
      <c r="HA149" s="44"/>
      <c r="HB149" s="42"/>
      <c r="HC149" s="42"/>
      <c r="HD149" s="42"/>
      <c r="HE149" s="42"/>
    </row>
    <row r="150" spans="1:213" ht="14.25" customHeight="1" x14ac:dyDescent="0.35">
      <c r="A150" s="42"/>
      <c r="B150" s="85">
        <v>102</v>
      </c>
      <c r="C150" s="86">
        <v>46218</v>
      </c>
      <c r="D150" s="145" t="str">
        <f>IF(M144="","Vinnare match 99",M144)</f>
        <v>Vinnare match 99</v>
      </c>
      <c r="E150" s="87" t="s">
        <v>157</v>
      </c>
      <c r="F150" s="89" t="str">
        <f>IF(M145="","Vinnare match 100",M145)</f>
        <v>Vinnare match 100</v>
      </c>
      <c r="G150" s="90"/>
      <c r="H150" s="85" t="s">
        <v>157</v>
      </c>
      <c r="I150" s="90"/>
      <c r="J150" s="85" t="str">
        <f t="shared" si="1182"/>
        <v/>
      </c>
      <c r="K150" s="44"/>
      <c r="L150" s="44"/>
      <c r="M150" s="146"/>
      <c r="N150" s="23"/>
      <c r="O150" s="43" t="str">
        <f t="shared" si="1183"/>
        <v>Vinnare match 99</v>
      </c>
      <c r="P150" s="23"/>
      <c r="Q150" s="23"/>
      <c r="R150" s="23"/>
      <c r="S150" s="23"/>
      <c r="T150" s="43"/>
      <c r="U150" s="42"/>
      <c r="V150" s="44"/>
      <c r="W150" s="44"/>
      <c r="X150" s="44"/>
      <c r="Y150" s="44"/>
      <c r="Z150" s="47"/>
      <c r="AA150" s="48"/>
      <c r="AB150" s="42"/>
      <c r="AC150" s="14"/>
      <c r="AD150" s="14"/>
      <c r="AE150" s="14"/>
      <c r="AF150" s="14"/>
      <c r="AG150" s="141"/>
      <c r="AH150" s="91"/>
      <c r="AI150" s="141"/>
      <c r="AJ150" s="91"/>
      <c r="AK150" s="91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14"/>
      <c r="BQ150" s="14"/>
      <c r="BR150" s="14"/>
      <c r="BS150" s="49"/>
      <c r="BT150" s="49"/>
      <c r="BU150" s="49"/>
      <c r="BV150" s="49"/>
      <c r="BW150" s="49"/>
      <c r="BX150" s="49"/>
      <c r="BY150" s="49"/>
      <c r="BZ150" s="14"/>
      <c r="CA150" s="49"/>
      <c r="CB150" s="49"/>
      <c r="CC150" s="14"/>
      <c r="CD150" s="14"/>
      <c r="CE150" s="49"/>
      <c r="CF150" s="49"/>
      <c r="CG150" s="49"/>
      <c r="CH150" s="49"/>
      <c r="CI150" s="49"/>
      <c r="CJ150" s="49"/>
      <c r="CK150" s="49"/>
      <c r="CL150" s="49"/>
      <c r="CM150" s="49"/>
      <c r="CN150" s="49"/>
      <c r="CO150" s="49"/>
      <c r="CP150" s="49"/>
      <c r="CQ150" s="49"/>
      <c r="CR150" s="49"/>
      <c r="CS150" s="49"/>
      <c r="CT150" s="49"/>
      <c r="CU150" s="49"/>
      <c r="CV150" s="49"/>
      <c r="CW150" s="14"/>
      <c r="CX150" s="14"/>
      <c r="CY150" s="49"/>
      <c r="CZ150" s="49"/>
      <c r="DA150" s="49"/>
      <c r="DB150" s="49"/>
      <c r="DC150" s="49"/>
      <c r="DD150" s="49"/>
      <c r="DE150" s="49"/>
      <c r="DF150" s="49"/>
      <c r="DG150" s="49"/>
      <c r="DH150" s="14"/>
      <c r="DI150" s="14"/>
      <c r="DJ150" s="14"/>
      <c r="DK150" s="14"/>
      <c r="DL150" s="14"/>
      <c r="DM150" s="14"/>
      <c r="DN150" s="14"/>
      <c r="DO150" s="14"/>
      <c r="DP150" s="14"/>
      <c r="DQ150" s="14"/>
      <c r="DR150" s="49"/>
      <c r="DS150" s="49"/>
      <c r="DT150" s="49"/>
      <c r="DU150" s="49"/>
      <c r="DV150" s="49"/>
      <c r="DW150" s="49"/>
      <c r="DX150" s="49"/>
      <c r="DY150" s="49"/>
      <c r="DZ150" s="49"/>
      <c r="EA150" s="49"/>
      <c r="EB150" s="49"/>
      <c r="EC150" s="49"/>
      <c r="ED150" s="49"/>
      <c r="EE150" s="49"/>
      <c r="EF150" s="49"/>
      <c r="EG150" s="49"/>
      <c r="EH150" s="49"/>
      <c r="EI150" s="49"/>
      <c r="EJ150" s="49"/>
      <c r="EK150" s="14"/>
      <c r="EL150" s="49"/>
      <c r="EM150" s="49"/>
      <c r="EN150" s="49"/>
      <c r="EO150" s="49"/>
      <c r="EP150" s="49"/>
      <c r="EQ150" s="49"/>
      <c r="ER150" s="49"/>
      <c r="ES150" s="49"/>
      <c r="ET150" s="49"/>
      <c r="EU150" s="49"/>
      <c r="EV150" s="49"/>
      <c r="EW150" s="49"/>
      <c r="EX150" s="49"/>
      <c r="EY150" s="49"/>
      <c r="EZ150" s="49"/>
      <c r="FA150" s="49"/>
      <c r="FB150" s="49"/>
      <c r="FC150" s="49"/>
      <c r="FD150" s="49"/>
      <c r="FE150" s="14"/>
      <c r="FF150" s="49"/>
      <c r="FG150" s="49"/>
      <c r="FH150" s="14"/>
      <c r="FI150" s="42"/>
      <c r="FJ150" s="42"/>
      <c r="FK150" s="42"/>
      <c r="FL150" s="42"/>
      <c r="FM150" s="42"/>
      <c r="FN150" s="42"/>
      <c r="FO150" s="42"/>
      <c r="FP150" s="42"/>
      <c r="FQ150" s="42"/>
      <c r="FR150" s="42"/>
      <c r="FS150" s="42"/>
      <c r="FT150" s="42"/>
      <c r="FU150" s="42"/>
      <c r="FV150" s="42"/>
      <c r="FW150" s="42"/>
      <c r="FX150" s="44">
        <v>148</v>
      </c>
      <c r="FY150" s="44" t="str">
        <f t="shared" si="79"/>
        <v>CEBDIFLK</v>
      </c>
      <c r="FZ150" s="44" t="s">
        <v>163</v>
      </c>
      <c r="GA150" s="44" t="s">
        <v>148</v>
      </c>
      <c r="GB150" s="44" t="s">
        <v>146</v>
      </c>
      <c r="GC150" s="44" t="s">
        <v>147</v>
      </c>
      <c r="GD150" s="44" t="s">
        <v>150</v>
      </c>
      <c r="GE150" s="44" t="s">
        <v>109</v>
      </c>
      <c r="GF150" s="44" t="s">
        <v>152</v>
      </c>
      <c r="GG150" s="44" t="s">
        <v>151</v>
      </c>
      <c r="GH150" s="100" t="str">
        <f t="shared" ref="GH150:GO150" si="1185">VLOOKUP(FZ150,$FK$3:$FL$15,2,FALSE)</f>
        <v>Marocko</v>
      </c>
      <c r="GI150" s="100" t="str">
        <f t="shared" si="1185"/>
        <v>Elfenbenskusten</v>
      </c>
      <c r="GJ150" s="100" t="str">
        <f t="shared" si="1185"/>
        <v>Bosnien-Herzigovina</v>
      </c>
      <c r="GK150" s="100" t="str">
        <f t="shared" si="1185"/>
        <v>USA</v>
      </c>
      <c r="GL150" s="100" t="str">
        <f t="shared" si="1185"/>
        <v>Senegal</v>
      </c>
      <c r="GM150" s="100" t="str">
        <f t="shared" si="1185"/>
        <v>Sverige</v>
      </c>
      <c r="GN150" s="100" t="str">
        <f t="shared" si="1185"/>
        <v>England</v>
      </c>
      <c r="GO150" s="100" t="str">
        <f t="shared" si="1185"/>
        <v>Portugal</v>
      </c>
      <c r="GP150" s="42" t="str">
        <f t="shared" si="81"/>
        <v/>
      </c>
      <c r="GQ150" s="42"/>
      <c r="GR150" s="42"/>
      <c r="GS150" s="42"/>
      <c r="GT150" s="42"/>
      <c r="GU150" s="42"/>
      <c r="GV150" s="127"/>
      <c r="GW150" s="42"/>
      <c r="GX150" s="44"/>
      <c r="GY150" s="42"/>
      <c r="GZ150" s="43"/>
      <c r="HA150" s="44"/>
      <c r="HB150" s="42"/>
      <c r="HC150" s="42"/>
      <c r="HD150" s="42"/>
      <c r="HE150" s="42"/>
    </row>
    <row r="151" spans="1:213" ht="14.25" customHeight="1" x14ac:dyDescent="0.35">
      <c r="A151" s="42"/>
      <c r="B151" s="43"/>
      <c r="C151" s="71"/>
      <c r="D151" s="43"/>
      <c r="E151" s="44"/>
      <c r="F151" s="43"/>
      <c r="G151" s="44"/>
      <c r="H151" s="44"/>
      <c r="I151" s="44"/>
      <c r="J151" s="56"/>
      <c r="K151" s="44"/>
      <c r="L151" s="44"/>
      <c r="M151" s="43"/>
      <c r="N151" s="23"/>
      <c r="O151" s="23"/>
      <c r="P151" s="23"/>
      <c r="Q151" s="23"/>
      <c r="R151" s="23"/>
      <c r="S151" s="23"/>
      <c r="T151" s="75"/>
      <c r="U151" s="42"/>
      <c r="V151" s="44"/>
      <c r="W151" s="44"/>
      <c r="X151" s="44"/>
      <c r="Y151" s="44"/>
      <c r="Z151" s="47"/>
      <c r="AA151" s="48"/>
      <c r="AB151" s="42"/>
      <c r="AC151" s="14"/>
      <c r="AD151" s="14"/>
      <c r="AE151" s="14"/>
      <c r="AF151" s="14"/>
      <c r="AG151" s="91"/>
      <c r="AH151" s="91"/>
      <c r="AI151" s="91"/>
      <c r="AJ151" s="52"/>
      <c r="AK151" s="52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14"/>
      <c r="BQ151" s="14"/>
      <c r="BR151" s="14"/>
      <c r="BS151" s="49"/>
      <c r="BT151" s="49"/>
      <c r="BU151" s="49"/>
      <c r="BV151" s="49"/>
      <c r="BW151" s="49"/>
      <c r="BX151" s="49"/>
      <c r="BY151" s="49"/>
      <c r="BZ151" s="14"/>
      <c r="CA151" s="49"/>
      <c r="CB151" s="49"/>
      <c r="CC151" s="14"/>
      <c r="CD151" s="14"/>
      <c r="CE151" s="49"/>
      <c r="CF151" s="49"/>
      <c r="CG151" s="49"/>
      <c r="CH151" s="49"/>
      <c r="CI151" s="49"/>
      <c r="CJ151" s="49"/>
      <c r="CK151" s="49"/>
      <c r="CL151" s="49"/>
      <c r="CM151" s="49"/>
      <c r="CN151" s="49"/>
      <c r="CO151" s="49"/>
      <c r="CP151" s="49"/>
      <c r="CQ151" s="49"/>
      <c r="CR151" s="49"/>
      <c r="CS151" s="49"/>
      <c r="CT151" s="49"/>
      <c r="CU151" s="49"/>
      <c r="CV151" s="49"/>
      <c r="CW151" s="14"/>
      <c r="CX151" s="14"/>
      <c r="CY151" s="49"/>
      <c r="CZ151" s="49"/>
      <c r="DA151" s="49"/>
      <c r="DB151" s="49"/>
      <c r="DC151" s="49"/>
      <c r="DD151" s="49"/>
      <c r="DE151" s="49"/>
      <c r="DF151" s="49"/>
      <c r="DG151" s="49"/>
      <c r="DH151" s="14"/>
      <c r="DI151" s="14"/>
      <c r="DJ151" s="14"/>
      <c r="DK151" s="14"/>
      <c r="DL151" s="14"/>
      <c r="DM151" s="14"/>
      <c r="DN151" s="14"/>
      <c r="DO151" s="14"/>
      <c r="DP151" s="14"/>
      <c r="DQ151" s="14"/>
      <c r="DR151" s="49"/>
      <c r="DS151" s="49"/>
      <c r="DT151" s="49"/>
      <c r="DU151" s="49"/>
      <c r="DV151" s="49"/>
      <c r="DW151" s="49"/>
      <c r="DX151" s="49"/>
      <c r="DY151" s="49"/>
      <c r="DZ151" s="49"/>
      <c r="EA151" s="49"/>
      <c r="EB151" s="49"/>
      <c r="EC151" s="49"/>
      <c r="ED151" s="49"/>
      <c r="EE151" s="49"/>
      <c r="EF151" s="49"/>
      <c r="EG151" s="49"/>
      <c r="EH151" s="49"/>
      <c r="EI151" s="49"/>
      <c r="EJ151" s="49"/>
      <c r="EK151" s="14"/>
      <c r="EL151" s="49"/>
      <c r="EM151" s="49"/>
      <c r="EN151" s="49"/>
      <c r="EO151" s="49"/>
      <c r="EP151" s="49"/>
      <c r="EQ151" s="49"/>
      <c r="ER151" s="49"/>
      <c r="ES151" s="49"/>
      <c r="ET151" s="49"/>
      <c r="EU151" s="49"/>
      <c r="EV151" s="49"/>
      <c r="EW151" s="49"/>
      <c r="EX151" s="49"/>
      <c r="EY151" s="49"/>
      <c r="EZ151" s="49"/>
      <c r="FA151" s="49"/>
      <c r="FB151" s="49"/>
      <c r="FC151" s="49"/>
      <c r="FD151" s="49"/>
      <c r="FE151" s="14"/>
      <c r="FF151" s="49"/>
      <c r="FG151" s="49"/>
      <c r="FH151" s="14"/>
      <c r="FI151" s="42"/>
      <c r="FJ151" s="42"/>
      <c r="FK151" s="42"/>
      <c r="FL151" s="42"/>
      <c r="FM151" s="42"/>
      <c r="FN151" s="42"/>
      <c r="FO151" s="42"/>
      <c r="FP151" s="42"/>
      <c r="FQ151" s="42"/>
      <c r="FR151" s="42"/>
      <c r="FS151" s="42"/>
      <c r="FT151" s="42"/>
      <c r="FU151" s="42"/>
      <c r="FV151" s="42"/>
      <c r="FW151" s="42"/>
      <c r="FX151" s="44">
        <v>149</v>
      </c>
      <c r="FY151" s="44" t="str">
        <f t="shared" si="79"/>
        <v>CJBDEFLI</v>
      </c>
      <c r="FZ151" s="44" t="s">
        <v>163</v>
      </c>
      <c r="GA151" s="44" t="s">
        <v>159</v>
      </c>
      <c r="GB151" s="44" t="s">
        <v>146</v>
      </c>
      <c r="GC151" s="44" t="s">
        <v>147</v>
      </c>
      <c r="GD151" s="44" t="s">
        <v>148</v>
      </c>
      <c r="GE151" s="44" t="s">
        <v>109</v>
      </c>
      <c r="GF151" s="44" t="s">
        <v>152</v>
      </c>
      <c r="GG151" s="44" t="s">
        <v>150</v>
      </c>
      <c r="GH151" s="100" t="str">
        <f t="shared" ref="GH151:GO151" si="1186">VLOOKUP(FZ151,$FK$3:$FL$15,2,FALSE)</f>
        <v>Marocko</v>
      </c>
      <c r="GI151" s="100" t="str">
        <f t="shared" si="1186"/>
        <v>Argentina</v>
      </c>
      <c r="GJ151" s="100" t="str">
        <f t="shared" si="1186"/>
        <v>Bosnien-Herzigovina</v>
      </c>
      <c r="GK151" s="100" t="str">
        <f t="shared" si="1186"/>
        <v>USA</v>
      </c>
      <c r="GL151" s="100" t="str">
        <f t="shared" si="1186"/>
        <v>Elfenbenskusten</v>
      </c>
      <c r="GM151" s="100" t="str">
        <f t="shared" si="1186"/>
        <v>Sverige</v>
      </c>
      <c r="GN151" s="100" t="str">
        <f t="shared" si="1186"/>
        <v>England</v>
      </c>
      <c r="GO151" s="100" t="str">
        <f t="shared" si="1186"/>
        <v>Senegal</v>
      </c>
      <c r="GP151" s="42" t="str">
        <f t="shared" si="81"/>
        <v/>
      </c>
      <c r="GQ151" s="42"/>
      <c r="GR151" s="42"/>
      <c r="GS151" s="42"/>
      <c r="GT151" s="42"/>
      <c r="GU151" s="42"/>
      <c r="GV151" s="127"/>
      <c r="GW151" s="42"/>
      <c r="GX151" s="44"/>
      <c r="GY151" s="42"/>
      <c r="GZ151" s="43"/>
      <c r="HA151" s="44"/>
      <c r="HB151" s="42"/>
      <c r="HC151" s="42"/>
      <c r="HD151" s="42"/>
      <c r="HE151" s="42"/>
    </row>
    <row r="152" spans="1:213" ht="14.25" customHeight="1" x14ac:dyDescent="0.35">
      <c r="A152" s="42"/>
      <c r="B152" s="54" t="s">
        <v>78</v>
      </c>
      <c r="C152" s="71"/>
      <c r="D152" s="43"/>
      <c r="E152" s="44"/>
      <c r="F152" s="43"/>
      <c r="G152" s="44"/>
      <c r="H152" s="44"/>
      <c r="I152" s="44"/>
      <c r="J152" s="56"/>
      <c r="K152" s="44"/>
      <c r="L152" s="44"/>
      <c r="M152" s="43"/>
      <c r="N152" s="23"/>
      <c r="O152" s="23"/>
      <c r="P152" s="23"/>
      <c r="Q152" s="23"/>
      <c r="R152" s="23"/>
      <c r="S152" s="23"/>
      <c r="T152" s="75"/>
      <c r="U152" s="42"/>
      <c r="V152" s="44"/>
      <c r="W152" s="44"/>
      <c r="X152" s="44"/>
      <c r="Y152" s="44"/>
      <c r="Z152" s="47"/>
      <c r="AA152" s="48"/>
      <c r="AB152" s="42"/>
      <c r="AC152" s="14"/>
      <c r="AD152" s="14"/>
      <c r="AE152" s="14"/>
      <c r="AF152" s="14"/>
      <c r="AG152" s="91"/>
      <c r="AH152" s="91"/>
      <c r="AI152" s="91"/>
      <c r="AJ152" s="52"/>
      <c r="AK152" s="52"/>
      <c r="AL152" s="49"/>
      <c r="AM152" s="49"/>
      <c r="AN152" s="49"/>
      <c r="AO152" s="49"/>
      <c r="AP152" s="49"/>
      <c r="AQ152" s="49"/>
      <c r="AR152" s="49"/>
      <c r="AS152" s="49"/>
      <c r="AT152" s="49"/>
      <c r="AU152" s="49"/>
      <c r="AV152" s="49"/>
      <c r="AW152" s="49"/>
      <c r="AX152" s="49"/>
      <c r="AY152" s="49"/>
      <c r="AZ152" s="49"/>
      <c r="BA152" s="49"/>
      <c r="BB152" s="49"/>
      <c r="BC152" s="49"/>
      <c r="BD152" s="49"/>
      <c r="BE152" s="49"/>
      <c r="BF152" s="49"/>
      <c r="BG152" s="49"/>
      <c r="BH152" s="49"/>
      <c r="BI152" s="49"/>
      <c r="BJ152" s="49"/>
      <c r="BK152" s="49"/>
      <c r="BL152" s="49"/>
      <c r="BM152" s="49"/>
      <c r="BN152" s="49"/>
      <c r="BO152" s="49"/>
      <c r="BP152" s="14"/>
      <c r="BQ152" s="14"/>
      <c r="BR152" s="14"/>
      <c r="BS152" s="49"/>
      <c r="BT152" s="49"/>
      <c r="BU152" s="49"/>
      <c r="BV152" s="49"/>
      <c r="BW152" s="49"/>
      <c r="BX152" s="49"/>
      <c r="BY152" s="49"/>
      <c r="BZ152" s="14"/>
      <c r="CA152" s="49"/>
      <c r="CB152" s="49"/>
      <c r="CC152" s="14"/>
      <c r="CD152" s="14"/>
      <c r="CE152" s="49"/>
      <c r="CF152" s="49"/>
      <c r="CG152" s="49"/>
      <c r="CH152" s="49"/>
      <c r="CI152" s="49"/>
      <c r="CJ152" s="49"/>
      <c r="CK152" s="49"/>
      <c r="CL152" s="49"/>
      <c r="CM152" s="49"/>
      <c r="CN152" s="49"/>
      <c r="CO152" s="49"/>
      <c r="CP152" s="49"/>
      <c r="CQ152" s="49"/>
      <c r="CR152" s="49"/>
      <c r="CS152" s="49"/>
      <c r="CT152" s="49"/>
      <c r="CU152" s="49"/>
      <c r="CV152" s="49"/>
      <c r="CW152" s="14"/>
      <c r="CX152" s="14"/>
      <c r="CY152" s="49"/>
      <c r="CZ152" s="49"/>
      <c r="DA152" s="49"/>
      <c r="DB152" s="49"/>
      <c r="DC152" s="49"/>
      <c r="DD152" s="49"/>
      <c r="DE152" s="49"/>
      <c r="DF152" s="49"/>
      <c r="DG152" s="49"/>
      <c r="DH152" s="14"/>
      <c r="DI152" s="14"/>
      <c r="DJ152" s="14"/>
      <c r="DK152" s="14"/>
      <c r="DL152" s="14"/>
      <c r="DM152" s="14"/>
      <c r="DN152" s="14"/>
      <c r="DO152" s="14"/>
      <c r="DP152" s="14"/>
      <c r="DQ152" s="14"/>
      <c r="DR152" s="49"/>
      <c r="DS152" s="49"/>
      <c r="DT152" s="49"/>
      <c r="DU152" s="49"/>
      <c r="DV152" s="49"/>
      <c r="DW152" s="49"/>
      <c r="DX152" s="49"/>
      <c r="DY152" s="49"/>
      <c r="DZ152" s="49"/>
      <c r="EA152" s="49"/>
      <c r="EB152" s="49"/>
      <c r="EC152" s="49"/>
      <c r="ED152" s="49"/>
      <c r="EE152" s="49"/>
      <c r="EF152" s="49"/>
      <c r="EG152" s="49"/>
      <c r="EH152" s="49"/>
      <c r="EI152" s="49"/>
      <c r="EJ152" s="49"/>
      <c r="EK152" s="14"/>
      <c r="EL152" s="49"/>
      <c r="EM152" s="49"/>
      <c r="EN152" s="49"/>
      <c r="EO152" s="49"/>
      <c r="EP152" s="49"/>
      <c r="EQ152" s="49"/>
      <c r="ER152" s="49"/>
      <c r="ES152" s="49"/>
      <c r="ET152" s="49"/>
      <c r="EU152" s="49"/>
      <c r="EV152" s="49"/>
      <c r="EW152" s="49"/>
      <c r="EX152" s="49"/>
      <c r="EY152" s="49"/>
      <c r="EZ152" s="49"/>
      <c r="FA152" s="49"/>
      <c r="FB152" s="49"/>
      <c r="FC152" s="49"/>
      <c r="FD152" s="49"/>
      <c r="FE152" s="14"/>
      <c r="FF152" s="49"/>
      <c r="FG152" s="49"/>
      <c r="FH152" s="14"/>
      <c r="FI152" s="42"/>
      <c r="FJ152" s="42"/>
      <c r="FK152" s="42"/>
      <c r="FL152" s="42"/>
      <c r="FM152" s="42"/>
      <c r="FN152" s="42"/>
      <c r="FO152" s="42"/>
      <c r="FP152" s="42"/>
      <c r="FQ152" s="42"/>
      <c r="FR152" s="42"/>
      <c r="FS152" s="42"/>
      <c r="FT152" s="42"/>
      <c r="FU152" s="42"/>
      <c r="FV152" s="42"/>
      <c r="FW152" s="42"/>
      <c r="FX152" s="44">
        <v>150</v>
      </c>
      <c r="FY152" s="44" t="str">
        <f t="shared" si="79"/>
        <v>CJBDEFIK</v>
      </c>
      <c r="FZ152" s="44" t="s">
        <v>163</v>
      </c>
      <c r="GA152" s="44" t="s">
        <v>159</v>
      </c>
      <c r="GB152" s="44" t="s">
        <v>146</v>
      </c>
      <c r="GC152" s="44" t="s">
        <v>147</v>
      </c>
      <c r="GD152" s="44" t="s">
        <v>148</v>
      </c>
      <c r="GE152" s="44" t="s">
        <v>109</v>
      </c>
      <c r="GF152" s="44" t="s">
        <v>150</v>
      </c>
      <c r="GG152" s="44" t="s">
        <v>151</v>
      </c>
      <c r="GH152" s="100" t="str">
        <f t="shared" ref="GH152:GO152" si="1187">VLOOKUP(FZ152,$FK$3:$FL$15,2,FALSE)</f>
        <v>Marocko</v>
      </c>
      <c r="GI152" s="100" t="str">
        <f t="shared" si="1187"/>
        <v>Argentina</v>
      </c>
      <c r="GJ152" s="100" t="str">
        <f t="shared" si="1187"/>
        <v>Bosnien-Herzigovina</v>
      </c>
      <c r="GK152" s="100" t="str">
        <f t="shared" si="1187"/>
        <v>USA</v>
      </c>
      <c r="GL152" s="100" t="str">
        <f t="shared" si="1187"/>
        <v>Elfenbenskusten</v>
      </c>
      <c r="GM152" s="100" t="str">
        <f t="shared" si="1187"/>
        <v>Sverige</v>
      </c>
      <c r="GN152" s="100" t="str">
        <f t="shared" si="1187"/>
        <v>Senegal</v>
      </c>
      <c r="GO152" s="100" t="str">
        <f t="shared" si="1187"/>
        <v>Portugal</v>
      </c>
      <c r="GP152" s="42" t="str">
        <f t="shared" si="81"/>
        <v/>
      </c>
      <c r="GQ152" s="42"/>
      <c r="GR152" s="42"/>
      <c r="GS152" s="42"/>
      <c r="GT152" s="42"/>
      <c r="GU152" s="42"/>
      <c r="GV152" s="127"/>
      <c r="GW152" s="42"/>
      <c r="GX152" s="44"/>
      <c r="GY152" s="42"/>
      <c r="GZ152" s="43"/>
      <c r="HA152" s="44"/>
      <c r="HB152" s="42"/>
      <c r="HC152" s="42"/>
      <c r="HD152" s="42"/>
      <c r="HE152" s="42"/>
    </row>
    <row r="153" spans="1:213" ht="14.25" customHeight="1" x14ac:dyDescent="0.35">
      <c r="A153" s="42"/>
      <c r="B153" s="76" t="s">
        <v>101</v>
      </c>
      <c r="C153" s="126" t="s">
        <v>102</v>
      </c>
      <c r="D153" s="189" t="s">
        <v>101</v>
      </c>
      <c r="E153" s="187"/>
      <c r="F153" s="188"/>
      <c r="G153" s="191" t="s">
        <v>103</v>
      </c>
      <c r="H153" s="187"/>
      <c r="I153" s="192"/>
      <c r="J153" s="74" t="s">
        <v>104</v>
      </c>
      <c r="K153" s="44"/>
      <c r="L153" s="44"/>
      <c r="M153" s="154" t="s">
        <v>45</v>
      </c>
      <c r="N153" s="52"/>
      <c r="O153" s="52"/>
      <c r="P153" s="52"/>
      <c r="Q153" s="52"/>
      <c r="R153" s="52"/>
      <c r="S153" s="52"/>
      <c r="T153" s="75"/>
      <c r="U153" s="42"/>
      <c r="V153" s="44"/>
      <c r="W153" s="44"/>
      <c r="X153" s="44"/>
      <c r="Y153" s="44"/>
      <c r="Z153" s="47"/>
      <c r="AA153" s="48"/>
      <c r="AB153" s="42"/>
      <c r="AC153" s="14"/>
      <c r="AD153" s="14"/>
      <c r="AE153" s="14"/>
      <c r="AF153" s="14"/>
      <c r="AG153" s="208"/>
      <c r="AH153" s="195"/>
      <c r="AI153" s="195"/>
      <c r="AJ153" s="52"/>
      <c r="AK153" s="52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  <c r="BM153" s="49"/>
      <c r="BN153" s="49"/>
      <c r="BO153" s="49"/>
      <c r="BP153" s="14"/>
      <c r="BQ153" s="14"/>
      <c r="BR153" s="14"/>
      <c r="BS153" s="49"/>
      <c r="BT153" s="49"/>
      <c r="BU153" s="49"/>
      <c r="BV153" s="49"/>
      <c r="BW153" s="49"/>
      <c r="BX153" s="49"/>
      <c r="BY153" s="49"/>
      <c r="BZ153" s="14"/>
      <c r="CA153" s="49"/>
      <c r="CB153" s="49"/>
      <c r="CC153" s="14"/>
      <c r="CD153" s="14"/>
      <c r="CE153" s="49"/>
      <c r="CF153" s="49"/>
      <c r="CG153" s="49"/>
      <c r="CH153" s="49"/>
      <c r="CI153" s="49"/>
      <c r="CJ153" s="49"/>
      <c r="CK153" s="49"/>
      <c r="CL153" s="49"/>
      <c r="CM153" s="49"/>
      <c r="CN153" s="49"/>
      <c r="CO153" s="49"/>
      <c r="CP153" s="49"/>
      <c r="CQ153" s="49"/>
      <c r="CR153" s="49"/>
      <c r="CS153" s="49"/>
      <c r="CT153" s="49"/>
      <c r="CU153" s="49"/>
      <c r="CV153" s="49"/>
      <c r="CW153" s="14"/>
      <c r="CX153" s="14"/>
      <c r="CY153" s="49"/>
      <c r="CZ153" s="49"/>
      <c r="DA153" s="49"/>
      <c r="DB153" s="49"/>
      <c r="DC153" s="49"/>
      <c r="DD153" s="49"/>
      <c r="DE153" s="49"/>
      <c r="DF153" s="49"/>
      <c r="DG153" s="49"/>
      <c r="DH153" s="14"/>
      <c r="DI153" s="14"/>
      <c r="DJ153" s="14"/>
      <c r="DK153" s="14"/>
      <c r="DL153" s="14"/>
      <c r="DM153" s="14"/>
      <c r="DN153" s="14"/>
      <c r="DO153" s="14"/>
      <c r="DP153" s="14"/>
      <c r="DQ153" s="14"/>
      <c r="DR153" s="49"/>
      <c r="DS153" s="49"/>
      <c r="DT153" s="49"/>
      <c r="DU153" s="49"/>
      <c r="DV153" s="49"/>
      <c r="DW153" s="49"/>
      <c r="DX153" s="49"/>
      <c r="DY153" s="49"/>
      <c r="DZ153" s="49"/>
      <c r="EA153" s="49"/>
      <c r="EB153" s="49"/>
      <c r="EC153" s="49"/>
      <c r="ED153" s="49"/>
      <c r="EE153" s="49"/>
      <c r="EF153" s="49"/>
      <c r="EG153" s="49"/>
      <c r="EH153" s="49"/>
      <c r="EI153" s="49"/>
      <c r="EJ153" s="49"/>
      <c r="EK153" s="14"/>
      <c r="EL153" s="49"/>
      <c r="EM153" s="49"/>
      <c r="EN153" s="49"/>
      <c r="EO153" s="49"/>
      <c r="EP153" s="49"/>
      <c r="EQ153" s="49"/>
      <c r="ER153" s="49"/>
      <c r="ES153" s="49"/>
      <c r="ET153" s="49"/>
      <c r="EU153" s="49"/>
      <c r="EV153" s="49"/>
      <c r="EW153" s="49"/>
      <c r="EX153" s="49"/>
      <c r="EY153" s="49"/>
      <c r="EZ153" s="49"/>
      <c r="FA153" s="49"/>
      <c r="FB153" s="49"/>
      <c r="FC153" s="49"/>
      <c r="FD153" s="49"/>
      <c r="FE153" s="14"/>
      <c r="FF153" s="49"/>
      <c r="FG153" s="49"/>
      <c r="FH153" s="14"/>
      <c r="FI153" s="42"/>
      <c r="FJ153" s="42"/>
      <c r="FK153" s="42"/>
      <c r="FL153" s="42"/>
      <c r="FM153" s="42"/>
      <c r="FN153" s="42"/>
      <c r="FO153" s="42"/>
      <c r="FP153" s="42"/>
      <c r="FQ153" s="42"/>
      <c r="FR153" s="42"/>
      <c r="FS153" s="42"/>
      <c r="FT153" s="42"/>
      <c r="FU153" s="42"/>
      <c r="FV153" s="42"/>
      <c r="FW153" s="42"/>
      <c r="FX153" s="44">
        <v>151</v>
      </c>
      <c r="FY153" s="44" t="str">
        <f t="shared" si="79"/>
        <v>CEBDHFLK</v>
      </c>
      <c r="FZ153" s="44" t="s">
        <v>163</v>
      </c>
      <c r="GA153" s="44" t="s">
        <v>148</v>
      </c>
      <c r="GB153" s="44" t="s">
        <v>146</v>
      </c>
      <c r="GC153" s="44" t="s">
        <v>147</v>
      </c>
      <c r="GD153" s="44" t="s">
        <v>160</v>
      </c>
      <c r="GE153" s="44" t="s">
        <v>109</v>
      </c>
      <c r="GF153" s="44" t="s">
        <v>152</v>
      </c>
      <c r="GG153" s="44" t="s">
        <v>151</v>
      </c>
      <c r="GH153" s="100" t="str">
        <f t="shared" ref="GH153:GO153" si="1188">VLOOKUP(FZ153,$FK$3:$FL$15,2,FALSE)</f>
        <v>Marocko</v>
      </c>
      <c r="GI153" s="100" t="str">
        <f t="shared" si="1188"/>
        <v>Elfenbenskusten</v>
      </c>
      <c r="GJ153" s="100" t="str">
        <f t="shared" si="1188"/>
        <v>Bosnien-Herzigovina</v>
      </c>
      <c r="GK153" s="100" t="str">
        <f t="shared" si="1188"/>
        <v>USA</v>
      </c>
      <c r="GL153" s="100" t="str">
        <f t="shared" si="1188"/>
        <v>Uruguay</v>
      </c>
      <c r="GM153" s="100" t="str">
        <f t="shared" si="1188"/>
        <v>Sverige</v>
      </c>
      <c r="GN153" s="100" t="str">
        <f t="shared" si="1188"/>
        <v>England</v>
      </c>
      <c r="GO153" s="100" t="str">
        <f t="shared" si="1188"/>
        <v>Portugal</v>
      </c>
      <c r="GP153" s="42" t="str">
        <f t="shared" si="81"/>
        <v/>
      </c>
      <c r="GQ153" s="42"/>
      <c r="GR153" s="42"/>
      <c r="GS153" s="42"/>
      <c r="GT153" s="42"/>
      <c r="GU153" s="42"/>
      <c r="GV153" s="127"/>
      <c r="GW153" s="42"/>
      <c r="GX153" s="44"/>
      <c r="GY153" s="42"/>
      <c r="GZ153" s="43"/>
      <c r="HA153" s="44"/>
      <c r="HB153" s="42"/>
      <c r="HC153" s="42"/>
      <c r="HD153" s="42"/>
      <c r="HE153" s="42"/>
    </row>
    <row r="154" spans="1:213" ht="14.25" customHeight="1" x14ac:dyDescent="0.35">
      <c r="A154" s="42"/>
      <c r="B154" s="85">
        <v>103</v>
      </c>
      <c r="C154" s="86">
        <v>46221</v>
      </c>
      <c r="D154" s="145" t="str">
        <f>IF(M149="","Förlorare match 101",O149)</f>
        <v>Förlorare match 101</v>
      </c>
      <c r="E154" s="87" t="s">
        <v>157</v>
      </c>
      <c r="F154" s="89" t="str">
        <f>IF(M150="","Förlorare match 102",O150)</f>
        <v>Förlorare match 102</v>
      </c>
      <c r="G154" s="90"/>
      <c r="H154" s="85" t="s">
        <v>157</v>
      </c>
      <c r="I154" s="90"/>
      <c r="J154" s="85" t="str">
        <f>IF(OR(ISBLANK(G154),ISBLANK(I154)),"",IF(G154&gt;I154,1,IF(G154&lt;I154,2,"X")))</f>
        <v/>
      </c>
      <c r="K154" s="44"/>
      <c r="L154" s="44"/>
      <c r="M154" s="146"/>
      <c r="N154" s="23"/>
      <c r="O154" s="23"/>
      <c r="P154" s="23"/>
      <c r="Q154" s="23"/>
      <c r="R154" s="23"/>
      <c r="S154" s="23"/>
      <c r="T154" s="75"/>
      <c r="U154" s="42"/>
      <c r="V154" s="44"/>
      <c r="W154" s="44"/>
      <c r="X154" s="44"/>
      <c r="Y154" s="44"/>
      <c r="Z154" s="47"/>
      <c r="AA154" s="48"/>
      <c r="AB154" s="42"/>
      <c r="AC154" s="14"/>
      <c r="AD154" s="14"/>
      <c r="AE154" s="14"/>
      <c r="AF154" s="14"/>
      <c r="AG154" s="141"/>
      <c r="AH154" s="91"/>
      <c r="AI154" s="141"/>
      <c r="AJ154" s="91"/>
      <c r="AK154" s="91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14"/>
      <c r="BQ154" s="14"/>
      <c r="BR154" s="14"/>
      <c r="BS154" s="49"/>
      <c r="BT154" s="49"/>
      <c r="BU154" s="49"/>
      <c r="BV154" s="49"/>
      <c r="BW154" s="49"/>
      <c r="BX154" s="49"/>
      <c r="BY154" s="49"/>
      <c r="BZ154" s="14"/>
      <c r="CA154" s="49"/>
      <c r="CB154" s="49"/>
      <c r="CC154" s="14"/>
      <c r="CD154" s="14"/>
      <c r="CE154" s="49"/>
      <c r="CF154" s="49"/>
      <c r="CG154" s="49"/>
      <c r="CH154" s="49"/>
      <c r="CI154" s="49"/>
      <c r="CJ154" s="49"/>
      <c r="CK154" s="49"/>
      <c r="CL154" s="49"/>
      <c r="CM154" s="49"/>
      <c r="CN154" s="49"/>
      <c r="CO154" s="49"/>
      <c r="CP154" s="49"/>
      <c r="CQ154" s="49"/>
      <c r="CR154" s="49"/>
      <c r="CS154" s="49"/>
      <c r="CT154" s="49"/>
      <c r="CU154" s="49"/>
      <c r="CV154" s="49"/>
      <c r="CW154" s="14"/>
      <c r="CX154" s="14"/>
      <c r="CY154" s="49"/>
      <c r="CZ154" s="49"/>
      <c r="DA154" s="49"/>
      <c r="DB154" s="49"/>
      <c r="DC154" s="49"/>
      <c r="DD154" s="49"/>
      <c r="DE154" s="49"/>
      <c r="DF154" s="49"/>
      <c r="DG154" s="49"/>
      <c r="DH154" s="14"/>
      <c r="DI154" s="14"/>
      <c r="DJ154" s="14"/>
      <c r="DK154" s="14"/>
      <c r="DL154" s="14"/>
      <c r="DM154" s="14"/>
      <c r="DN154" s="14"/>
      <c r="DO154" s="14"/>
      <c r="DP154" s="14"/>
      <c r="DQ154" s="14"/>
      <c r="DR154" s="49"/>
      <c r="DS154" s="49"/>
      <c r="DT154" s="49"/>
      <c r="DU154" s="49"/>
      <c r="DV154" s="49"/>
      <c r="DW154" s="49"/>
      <c r="DX154" s="49"/>
      <c r="DY154" s="49"/>
      <c r="DZ154" s="49"/>
      <c r="EA154" s="49"/>
      <c r="EB154" s="49"/>
      <c r="EC154" s="49"/>
      <c r="ED154" s="49"/>
      <c r="EE154" s="49"/>
      <c r="EF154" s="49"/>
      <c r="EG154" s="49"/>
      <c r="EH154" s="49"/>
      <c r="EI154" s="49"/>
      <c r="EJ154" s="49"/>
      <c r="EK154" s="14"/>
      <c r="EL154" s="49"/>
      <c r="EM154" s="49"/>
      <c r="EN154" s="49"/>
      <c r="EO154" s="49"/>
      <c r="EP154" s="49"/>
      <c r="EQ154" s="49"/>
      <c r="ER154" s="49"/>
      <c r="ES154" s="49"/>
      <c r="ET154" s="49"/>
      <c r="EU154" s="49"/>
      <c r="EV154" s="49"/>
      <c r="EW154" s="49"/>
      <c r="EX154" s="49"/>
      <c r="EY154" s="49"/>
      <c r="EZ154" s="49"/>
      <c r="FA154" s="49"/>
      <c r="FB154" s="49"/>
      <c r="FC154" s="49"/>
      <c r="FD154" s="49"/>
      <c r="FE154" s="14"/>
      <c r="FF154" s="49"/>
      <c r="FG154" s="49"/>
      <c r="FH154" s="14"/>
      <c r="FI154" s="42"/>
      <c r="FJ154" s="42"/>
      <c r="FK154" s="42"/>
      <c r="FL154" s="42"/>
      <c r="FM154" s="42"/>
      <c r="FN154" s="42"/>
      <c r="FO154" s="42"/>
      <c r="FP154" s="42"/>
      <c r="FQ154" s="42"/>
      <c r="FR154" s="42"/>
      <c r="FS154" s="42"/>
      <c r="FT154" s="42"/>
      <c r="FU154" s="42"/>
      <c r="FV154" s="42"/>
      <c r="FW154" s="42"/>
      <c r="FX154" s="44">
        <v>152</v>
      </c>
      <c r="FY154" s="44" t="str">
        <f t="shared" si="79"/>
        <v>CJBDHFLE</v>
      </c>
      <c r="FZ154" s="44" t="s">
        <v>163</v>
      </c>
      <c r="GA154" s="44" t="s">
        <v>159</v>
      </c>
      <c r="GB154" s="44" t="s">
        <v>146</v>
      </c>
      <c r="GC154" s="44" t="s">
        <v>147</v>
      </c>
      <c r="GD154" s="44" t="s">
        <v>160</v>
      </c>
      <c r="GE154" s="44" t="s">
        <v>109</v>
      </c>
      <c r="GF154" s="44" t="s">
        <v>152</v>
      </c>
      <c r="GG154" s="44" t="s">
        <v>148</v>
      </c>
      <c r="GH154" s="100" t="str">
        <f t="shared" ref="GH154:GO154" si="1189">VLOOKUP(FZ154,$FK$3:$FL$15,2,FALSE)</f>
        <v>Marocko</v>
      </c>
      <c r="GI154" s="100" t="str">
        <f t="shared" si="1189"/>
        <v>Argentina</v>
      </c>
      <c r="GJ154" s="100" t="str">
        <f t="shared" si="1189"/>
        <v>Bosnien-Herzigovina</v>
      </c>
      <c r="GK154" s="100" t="str">
        <f t="shared" si="1189"/>
        <v>USA</v>
      </c>
      <c r="GL154" s="100" t="str">
        <f t="shared" si="1189"/>
        <v>Uruguay</v>
      </c>
      <c r="GM154" s="100" t="str">
        <f t="shared" si="1189"/>
        <v>Sverige</v>
      </c>
      <c r="GN154" s="100" t="str">
        <f t="shared" si="1189"/>
        <v>England</v>
      </c>
      <c r="GO154" s="100" t="str">
        <f t="shared" si="1189"/>
        <v>Elfenbenskusten</v>
      </c>
      <c r="GP154" s="42" t="str">
        <f t="shared" si="81"/>
        <v/>
      </c>
      <c r="GQ154" s="42"/>
      <c r="GR154" s="42"/>
      <c r="GS154" s="42"/>
      <c r="GT154" s="42"/>
      <c r="GU154" s="42"/>
      <c r="GV154" s="127"/>
      <c r="GW154" s="42"/>
      <c r="GX154" s="44"/>
      <c r="GY154" s="42"/>
      <c r="GZ154" s="43"/>
      <c r="HA154" s="44"/>
      <c r="HB154" s="42"/>
      <c r="HC154" s="42"/>
      <c r="HD154" s="42"/>
      <c r="HE154" s="42"/>
    </row>
    <row r="155" spans="1:213" ht="14.25" customHeight="1" x14ac:dyDescent="0.35">
      <c r="A155" s="42"/>
      <c r="B155" s="43"/>
      <c r="C155" s="71"/>
      <c r="D155" s="43"/>
      <c r="E155" s="44"/>
      <c r="F155" s="43"/>
      <c r="G155" s="44"/>
      <c r="H155" s="44"/>
      <c r="I155" s="44"/>
      <c r="J155" s="56"/>
      <c r="K155" s="44"/>
      <c r="L155" s="44"/>
      <c r="M155" s="43"/>
      <c r="N155" s="23"/>
      <c r="O155" s="23"/>
      <c r="P155" s="23"/>
      <c r="Q155" s="23"/>
      <c r="R155" s="23"/>
      <c r="S155" s="23"/>
      <c r="T155" s="75"/>
      <c r="U155" s="42"/>
      <c r="V155" s="44"/>
      <c r="W155" s="44"/>
      <c r="X155" s="44"/>
      <c r="Y155" s="44"/>
      <c r="Z155" s="47"/>
      <c r="AA155" s="48"/>
      <c r="AB155" s="42"/>
      <c r="AC155" s="14"/>
      <c r="AD155" s="14"/>
      <c r="AE155" s="14"/>
      <c r="AF155" s="14"/>
      <c r="AG155" s="91"/>
      <c r="AH155" s="91"/>
      <c r="AI155" s="91"/>
      <c r="AJ155" s="52"/>
      <c r="AK155" s="52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49"/>
      <c r="BG155" s="49"/>
      <c r="BH155" s="49"/>
      <c r="BI155" s="49"/>
      <c r="BJ155" s="49"/>
      <c r="BK155" s="49"/>
      <c r="BL155" s="49"/>
      <c r="BM155" s="49"/>
      <c r="BN155" s="49"/>
      <c r="BO155" s="49"/>
      <c r="BP155" s="14"/>
      <c r="BQ155" s="14"/>
      <c r="BR155" s="14"/>
      <c r="BS155" s="49"/>
      <c r="BT155" s="49"/>
      <c r="BU155" s="49"/>
      <c r="BV155" s="49"/>
      <c r="BW155" s="49"/>
      <c r="BX155" s="49"/>
      <c r="BY155" s="49"/>
      <c r="BZ155" s="14"/>
      <c r="CA155" s="49"/>
      <c r="CB155" s="49"/>
      <c r="CC155" s="14"/>
      <c r="CD155" s="14"/>
      <c r="CE155" s="49"/>
      <c r="CF155" s="49"/>
      <c r="CG155" s="49"/>
      <c r="CH155" s="49"/>
      <c r="CI155" s="49"/>
      <c r="CJ155" s="49"/>
      <c r="CK155" s="49"/>
      <c r="CL155" s="49"/>
      <c r="CM155" s="49"/>
      <c r="CN155" s="49"/>
      <c r="CO155" s="49"/>
      <c r="CP155" s="49"/>
      <c r="CQ155" s="49"/>
      <c r="CR155" s="49"/>
      <c r="CS155" s="49"/>
      <c r="CT155" s="49"/>
      <c r="CU155" s="49"/>
      <c r="CV155" s="49"/>
      <c r="CW155" s="14"/>
      <c r="CX155" s="14"/>
      <c r="CY155" s="49"/>
      <c r="CZ155" s="49"/>
      <c r="DA155" s="49"/>
      <c r="DB155" s="49"/>
      <c r="DC155" s="49"/>
      <c r="DD155" s="49"/>
      <c r="DE155" s="49"/>
      <c r="DF155" s="49"/>
      <c r="DG155" s="49"/>
      <c r="DH155" s="14"/>
      <c r="DI155" s="14"/>
      <c r="DJ155" s="14"/>
      <c r="DK155" s="14"/>
      <c r="DL155" s="14"/>
      <c r="DM155" s="14"/>
      <c r="DN155" s="14"/>
      <c r="DO155" s="14"/>
      <c r="DP155" s="14"/>
      <c r="DQ155" s="14"/>
      <c r="DR155" s="49"/>
      <c r="DS155" s="49"/>
      <c r="DT155" s="49"/>
      <c r="DU155" s="49"/>
      <c r="DV155" s="49"/>
      <c r="DW155" s="49"/>
      <c r="DX155" s="49"/>
      <c r="DY155" s="49"/>
      <c r="DZ155" s="49"/>
      <c r="EA155" s="49"/>
      <c r="EB155" s="49"/>
      <c r="EC155" s="49"/>
      <c r="ED155" s="49"/>
      <c r="EE155" s="49"/>
      <c r="EF155" s="49"/>
      <c r="EG155" s="49"/>
      <c r="EH155" s="49"/>
      <c r="EI155" s="49"/>
      <c r="EJ155" s="49"/>
      <c r="EK155" s="14"/>
      <c r="EL155" s="49"/>
      <c r="EM155" s="49"/>
      <c r="EN155" s="49"/>
      <c r="EO155" s="49"/>
      <c r="EP155" s="49"/>
      <c r="EQ155" s="49"/>
      <c r="ER155" s="49"/>
      <c r="ES155" s="49"/>
      <c r="ET155" s="49"/>
      <c r="EU155" s="49"/>
      <c r="EV155" s="49"/>
      <c r="EW155" s="49"/>
      <c r="EX155" s="49"/>
      <c r="EY155" s="49"/>
      <c r="EZ155" s="49"/>
      <c r="FA155" s="49"/>
      <c r="FB155" s="49"/>
      <c r="FC155" s="49"/>
      <c r="FD155" s="49"/>
      <c r="FE155" s="14"/>
      <c r="FF155" s="49"/>
      <c r="FG155" s="49"/>
      <c r="FH155" s="14"/>
      <c r="FI155" s="42"/>
      <c r="FJ155" s="42"/>
      <c r="FK155" s="42"/>
      <c r="FL155" s="42"/>
      <c r="FM155" s="42"/>
      <c r="FN155" s="42"/>
      <c r="FO155" s="42"/>
      <c r="FP155" s="42"/>
      <c r="FQ155" s="42"/>
      <c r="FR155" s="42"/>
      <c r="FS155" s="42"/>
      <c r="FT155" s="42"/>
      <c r="FU155" s="42"/>
      <c r="FV155" s="42"/>
      <c r="FW155" s="42"/>
      <c r="FX155" s="44">
        <v>153</v>
      </c>
      <c r="FY155" s="44" t="str">
        <f t="shared" si="79"/>
        <v>CJBDHFEK</v>
      </c>
      <c r="FZ155" s="44" t="s">
        <v>163</v>
      </c>
      <c r="GA155" s="44" t="s">
        <v>159</v>
      </c>
      <c r="GB155" s="44" t="s">
        <v>146</v>
      </c>
      <c r="GC155" s="44" t="s">
        <v>147</v>
      </c>
      <c r="GD155" s="44" t="s">
        <v>160</v>
      </c>
      <c r="GE155" s="44" t="s">
        <v>109</v>
      </c>
      <c r="GF155" s="44" t="s">
        <v>148</v>
      </c>
      <c r="GG155" s="44" t="s">
        <v>151</v>
      </c>
      <c r="GH155" s="100" t="str">
        <f t="shared" ref="GH155:GO155" si="1190">VLOOKUP(FZ155,$FK$3:$FL$15,2,FALSE)</f>
        <v>Marocko</v>
      </c>
      <c r="GI155" s="100" t="str">
        <f t="shared" si="1190"/>
        <v>Argentina</v>
      </c>
      <c r="GJ155" s="100" t="str">
        <f t="shared" si="1190"/>
        <v>Bosnien-Herzigovina</v>
      </c>
      <c r="GK155" s="100" t="str">
        <f t="shared" si="1190"/>
        <v>USA</v>
      </c>
      <c r="GL155" s="100" t="str">
        <f t="shared" si="1190"/>
        <v>Uruguay</v>
      </c>
      <c r="GM155" s="100" t="str">
        <f t="shared" si="1190"/>
        <v>Sverige</v>
      </c>
      <c r="GN155" s="100" t="str">
        <f t="shared" si="1190"/>
        <v>Elfenbenskusten</v>
      </c>
      <c r="GO155" s="100" t="str">
        <f t="shared" si="1190"/>
        <v>Portugal</v>
      </c>
      <c r="GP155" s="42" t="str">
        <f t="shared" si="81"/>
        <v/>
      </c>
      <c r="GQ155" s="42"/>
      <c r="GR155" s="42"/>
      <c r="GS155" s="42"/>
      <c r="GT155" s="42"/>
      <c r="GU155" s="42"/>
      <c r="GV155" s="127"/>
      <c r="GW155" s="42"/>
      <c r="GX155" s="44"/>
      <c r="GY155" s="42"/>
      <c r="GZ155" s="43"/>
      <c r="HA155" s="44"/>
      <c r="HB155" s="42"/>
      <c r="HC155" s="42"/>
      <c r="HD155" s="42"/>
      <c r="HE155" s="42"/>
    </row>
    <row r="156" spans="1:213" ht="14.25" customHeight="1" x14ac:dyDescent="0.35">
      <c r="A156" s="42"/>
      <c r="B156" s="54" t="s">
        <v>81</v>
      </c>
      <c r="C156" s="121"/>
      <c r="D156" s="54"/>
      <c r="E156" s="56"/>
      <c r="F156" s="54"/>
      <c r="G156" s="56"/>
      <c r="H156" s="56"/>
      <c r="I156" s="56"/>
      <c r="J156" s="56"/>
      <c r="K156" s="44"/>
      <c r="L156" s="44"/>
      <c r="M156" s="43"/>
      <c r="N156" s="23"/>
      <c r="O156" s="23"/>
      <c r="P156" s="23"/>
      <c r="Q156" s="23"/>
      <c r="R156" s="23"/>
      <c r="S156" s="23"/>
      <c r="T156" s="75"/>
      <c r="U156" s="42"/>
      <c r="V156" s="44"/>
      <c r="W156" s="44"/>
      <c r="X156" s="44"/>
      <c r="Y156" s="44"/>
      <c r="Z156" s="47"/>
      <c r="AA156" s="48"/>
      <c r="AB156" s="42"/>
      <c r="AC156" s="14"/>
      <c r="AD156" s="14"/>
      <c r="AE156" s="14"/>
      <c r="AF156" s="14"/>
      <c r="AG156" s="52"/>
      <c r="AH156" s="52"/>
      <c r="AI156" s="52"/>
      <c r="AJ156" s="52"/>
      <c r="AK156" s="52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  <c r="BM156" s="49"/>
      <c r="BN156" s="49"/>
      <c r="BO156" s="49"/>
      <c r="BP156" s="14"/>
      <c r="BQ156" s="14"/>
      <c r="BR156" s="14"/>
      <c r="BS156" s="49"/>
      <c r="BT156" s="49"/>
      <c r="BU156" s="49"/>
      <c r="BV156" s="49"/>
      <c r="BW156" s="49"/>
      <c r="BX156" s="49"/>
      <c r="BY156" s="49"/>
      <c r="BZ156" s="14"/>
      <c r="CA156" s="49"/>
      <c r="CB156" s="49"/>
      <c r="CC156" s="14"/>
      <c r="CD156" s="14"/>
      <c r="CE156" s="49"/>
      <c r="CF156" s="49"/>
      <c r="CG156" s="49"/>
      <c r="CH156" s="49"/>
      <c r="CI156" s="49"/>
      <c r="CJ156" s="49"/>
      <c r="CK156" s="49"/>
      <c r="CL156" s="49"/>
      <c r="CM156" s="49"/>
      <c r="CN156" s="49"/>
      <c r="CO156" s="49"/>
      <c r="CP156" s="49"/>
      <c r="CQ156" s="49"/>
      <c r="CR156" s="49"/>
      <c r="CS156" s="49"/>
      <c r="CT156" s="49"/>
      <c r="CU156" s="49"/>
      <c r="CV156" s="49"/>
      <c r="CW156" s="14"/>
      <c r="CX156" s="14"/>
      <c r="CY156" s="49"/>
      <c r="CZ156" s="49"/>
      <c r="DA156" s="49"/>
      <c r="DB156" s="49"/>
      <c r="DC156" s="49"/>
      <c r="DD156" s="49"/>
      <c r="DE156" s="49"/>
      <c r="DF156" s="49"/>
      <c r="DG156" s="49"/>
      <c r="DH156" s="14"/>
      <c r="DI156" s="14"/>
      <c r="DJ156" s="14"/>
      <c r="DK156" s="14"/>
      <c r="DL156" s="14"/>
      <c r="DM156" s="14"/>
      <c r="DN156" s="14"/>
      <c r="DO156" s="14"/>
      <c r="DP156" s="14"/>
      <c r="DQ156" s="14"/>
      <c r="DR156" s="49"/>
      <c r="DS156" s="49"/>
      <c r="DT156" s="49"/>
      <c r="DU156" s="49"/>
      <c r="DV156" s="49"/>
      <c r="DW156" s="49"/>
      <c r="DX156" s="49"/>
      <c r="DY156" s="49"/>
      <c r="DZ156" s="49"/>
      <c r="EA156" s="49"/>
      <c r="EB156" s="49"/>
      <c r="EC156" s="49"/>
      <c r="ED156" s="49"/>
      <c r="EE156" s="49"/>
      <c r="EF156" s="49"/>
      <c r="EG156" s="49"/>
      <c r="EH156" s="49"/>
      <c r="EI156" s="49"/>
      <c r="EJ156" s="49"/>
      <c r="EK156" s="14"/>
      <c r="EL156" s="49"/>
      <c r="EM156" s="49"/>
      <c r="EN156" s="49"/>
      <c r="EO156" s="49"/>
      <c r="EP156" s="49"/>
      <c r="EQ156" s="49"/>
      <c r="ER156" s="49"/>
      <c r="ES156" s="49"/>
      <c r="ET156" s="49"/>
      <c r="EU156" s="49"/>
      <c r="EV156" s="49"/>
      <c r="EW156" s="49"/>
      <c r="EX156" s="49"/>
      <c r="EY156" s="49"/>
      <c r="EZ156" s="49"/>
      <c r="FA156" s="49"/>
      <c r="FB156" s="49"/>
      <c r="FC156" s="49"/>
      <c r="FD156" s="49"/>
      <c r="FE156" s="14"/>
      <c r="FF156" s="49"/>
      <c r="FG156" s="49"/>
      <c r="FH156" s="14"/>
      <c r="FI156" s="42"/>
      <c r="FJ156" s="42"/>
      <c r="FK156" s="42"/>
      <c r="FL156" s="42"/>
      <c r="FM156" s="42"/>
      <c r="FN156" s="42"/>
      <c r="FO156" s="42"/>
      <c r="FP156" s="42"/>
      <c r="FQ156" s="42"/>
      <c r="FR156" s="42"/>
      <c r="FS156" s="42"/>
      <c r="FT156" s="42"/>
      <c r="FU156" s="42"/>
      <c r="FV156" s="42"/>
      <c r="FW156" s="42"/>
      <c r="FX156" s="44">
        <v>154</v>
      </c>
      <c r="FY156" s="44" t="str">
        <f t="shared" si="79"/>
        <v>CEBDHFLI</v>
      </c>
      <c r="FZ156" s="44" t="s">
        <v>163</v>
      </c>
      <c r="GA156" s="44" t="s">
        <v>148</v>
      </c>
      <c r="GB156" s="44" t="s">
        <v>146</v>
      </c>
      <c r="GC156" s="44" t="s">
        <v>147</v>
      </c>
      <c r="GD156" s="44" t="s">
        <v>160</v>
      </c>
      <c r="GE156" s="44" t="s">
        <v>109</v>
      </c>
      <c r="GF156" s="44" t="s">
        <v>152</v>
      </c>
      <c r="GG156" s="44" t="s">
        <v>150</v>
      </c>
      <c r="GH156" s="100" t="str">
        <f t="shared" ref="GH156:GO156" si="1191">VLOOKUP(FZ156,$FK$3:$FL$15,2,FALSE)</f>
        <v>Marocko</v>
      </c>
      <c r="GI156" s="100" t="str">
        <f t="shared" si="1191"/>
        <v>Elfenbenskusten</v>
      </c>
      <c r="GJ156" s="100" t="str">
        <f t="shared" si="1191"/>
        <v>Bosnien-Herzigovina</v>
      </c>
      <c r="GK156" s="100" t="str">
        <f t="shared" si="1191"/>
        <v>USA</v>
      </c>
      <c r="GL156" s="100" t="str">
        <f t="shared" si="1191"/>
        <v>Uruguay</v>
      </c>
      <c r="GM156" s="100" t="str">
        <f t="shared" si="1191"/>
        <v>Sverige</v>
      </c>
      <c r="GN156" s="100" t="str">
        <f t="shared" si="1191"/>
        <v>England</v>
      </c>
      <c r="GO156" s="100" t="str">
        <f t="shared" si="1191"/>
        <v>Senegal</v>
      </c>
      <c r="GP156" s="42" t="str">
        <f t="shared" si="81"/>
        <v/>
      </c>
      <c r="GQ156" s="42"/>
      <c r="GR156" s="42"/>
      <c r="GS156" s="42"/>
      <c r="GT156" s="42"/>
      <c r="GU156" s="42"/>
      <c r="GV156" s="127"/>
      <c r="GW156" s="42"/>
      <c r="GX156" s="44"/>
      <c r="GY156" s="42"/>
      <c r="GZ156" s="43"/>
      <c r="HA156" s="44"/>
      <c r="HB156" s="42"/>
      <c r="HC156" s="42"/>
      <c r="HD156" s="42"/>
      <c r="HE156" s="42"/>
    </row>
    <row r="157" spans="1:213" ht="14.25" customHeight="1" x14ac:dyDescent="0.35">
      <c r="A157" s="42"/>
      <c r="B157" s="76" t="s">
        <v>101</v>
      </c>
      <c r="C157" s="126" t="s">
        <v>102</v>
      </c>
      <c r="D157" s="189" t="s">
        <v>101</v>
      </c>
      <c r="E157" s="187"/>
      <c r="F157" s="190"/>
      <c r="G157" s="186" t="s">
        <v>103</v>
      </c>
      <c r="H157" s="187"/>
      <c r="I157" s="188"/>
      <c r="J157" s="74" t="s">
        <v>104</v>
      </c>
      <c r="K157" s="44"/>
      <c r="L157" s="44"/>
      <c r="M157" s="154" t="s">
        <v>228</v>
      </c>
      <c r="N157" s="52"/>
      <c r="O157" s="52"/>
      <c r="P157" s="52"/>
      <c r="Q157" s="52"/>
      <c r="R157" s="52"/>
      <c r="S157" s="52"/>
      <c r="T157" s="75"/>
      <c r="U157" s="42"/>
      <c r="V157" s="44"/>
      <c r="W157" s="44"/>
      <c r="X157" s="44"/>
      <c r="Y157" s="44"/>
      <c r="Z157" s="47"/>
      <c r="AA157" s="48"/>
      <c r="AB157" s="42"/>
      <c r="AC157" s="14"/>
      <c r="AD157" s="14"/>
      <c r="AE157" s="14"/>
      <c r="AF157" s="14"/>
      <c r="AG157" s="208"/>
      <c r="AH157" s="195"/>
      <c r="AI157" s="195"/>
      <c r="AJ157" s="52"/>
      <c r="AK157" s="52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14"/>
      <c r="BQ157" s="14"/>
      <c r="BR157" s="14"/>
      <c r="BS157" s="49"/>
      <c r="BT157" s="49"/>
      <c r="BU157" s="49"/>
      <c r="BV157" s="49"/>
      <c r="BW157" s="49"/>
      <c r="BX157" s="49"/>
      <c r="BY157" s="49"/>
      <c r="BZ157" s="14"/>
      <c r="CA157" s="49"/>
      <c r="CB157" s="49"/>
      <c r="CC157" s="14"/>
      <c r="CD157" s="14"/>
      <c r="CE157" s="49"/>
      <c r="CF157" s="49"/>
      <c r="CG157" s="49"/>
      <c r="CH157" s="49"/>
      <c r="CI157" s="49"/>
      <c r="CJ157" s="49"/>
      <c r="CK157" s="49"/>
      <c r="CL157" s="49"/>
      <c r="CM157" s="49"/>
      <c r="CN157" s="49"/>
      <c r="CO157" s="49"/>
      <c r="CP157" s="49"/>
      <c r="CQ157" s="49"/>
      <c r="CR157" s="49"/>
      <c r="CS157" s="49"/>
      <c r="CT157" s="49"/>
      <c r="CU157" s="49"/>
      <c r="CV157" s="49"/>
      <c r="CW157" s="14"/>
      <c r="CX157" s="14"/>
      <c r="CY157" s="49"/>
      <c r="CZ157" s="49"/>
      <c r="DA157" s="49"/>
      <c r="DB157" s="49"/>
      <c r="DC157" s="49"/>
      <c r="DD157" s="49"/>
      <c r="DE157" s="49"/>
      <c r="DF157" s="49"/>
      <c r="DG157" s="49"/>
      <c r="DH157" s="14"/>
      <c r="DI157" s="14"/>
      <c r="DJ157" s="14"/>
      <c r="DK157" s="14"/>
      <c r="DL157" s="14"/>
      <c r="DM157" s="14"/>
      <c r="DN157" s="14"/>
      <c r="DO157" s="14"/>
      <c r="DP157" s="14"/>
      <c r="DQ157" s="14"/>
      <c r="DR157" s="49"/>
      <c r="DS157" s="49"/>
      <c r="DT157" s="49"/>
      <c r="DU157" s="49"/>
      <c r="DV157" s="49"/>
      <c r="DW157" s="49"/>
      <c r="DX157" s="49"/>
      <c r="DY157" s="49"/>
      <c r="DZ157" s="49"/>
      <c r="EA157" s="49"/>
      <c r="EB157" s="49"/>
      <c r="EC157" s="49"/>
      <c r="ED157" s="49"/>
      <c r="EE157" s="49"/>
      <c r="EF157" s="49"/>
      <c r="EG157" s="49"/>
      <c r="EH157" s="49"/>
      <c r="EI157" s="49"/>
      <c r="EJ157" s="49"/>
      <c r="EK157" s="14"/>
      <c r="EL157" s="49"/>
      <c r="EM157" s="49"/>
      <c r="EN157" s="49"/>
      <c r="EO157" s="49"/>
      <c r="EP157" s="49"/>
      <c r="EQ157" s="49"/>
      <c r="ER157" s="49"/>
      <c r="ES157" s="49"/>
      <c r="ET157" s="49"/>
      <c r="EU157" s="49"/>
      <c r="EV157" s="49"/>
      <c r="EW157" s="49"/>
      <c r="EX157" s="49"/>
      <c r="EY157" s="49"/>
      <c r="EZ157" s="49"/>
      <c r="FA157" s="49"/>
      <c r="FB157" s="49"/>
      <c r="FC157" s="49"/>
      <c r="FD157" s="49"/>
      <c r="FE157" s="14"/>
      <c r="FF157" s="49"/>
      <c r="FG157" s="49"/>
      <c r="FH157" s="14"/>
      <c r="FI157" s="42"/>
      <c r="FJ157" s="42"/>
      <c r="FK157" s="42"/>
      <c r="FL157" s="42"/>
      <c r="FM157" s="42"/>
      <c r="FN157" s="42"/>
      <c r="FO157" s="42"/>
      <c r="FP157" s="42"/>
      <c r="FQ157" s="42"/>
      <c r="FR157" s="42"/>
      <c r="FS157" s="42"/>
      <c r="FT157" s="42"/>
      <c r="FU157" s="42"/>
      <c r="FV157" s="42"/>
      <c r="FW157" s="42"/>
      <c r="FX157" s="44">
        <v>155</v>
      </c>
      <c r="FY157" s="44" t="str">
        <f t="shared" si="79"/>
        <v>CEBDHFIK</v>
      </c>
      <c r="FZ157" s="44" t="s">
        <v>163</v>
      </c>
      <c r="GA157" s="44" t="s">
        <v>148</v>
      </c>
      <c r="GB157" s="44" t="s">
        <v>146</v>
      </c>
      <c r="GC157" s="44" t="s">
        <v>147</v>
      </c>
      <c r="GD157" s="44" t="s">
        <v>160</v>
      </c>
      <c r="GE157" s="44" t="s">
        <v>109</v>
      </c>
      <c r="GF157" s="44" t="s">
        <v>150</v>
      </c>
      <c r="GG157" s="44" t="s">
        <v>151</v>
      </c>
      <c r="GH157" s="100" t="str">
        <f t="shared" ref="GH157:GO157" si="1192">VLOOKUP(FZ157,$FK$3:$FL$15,2,FALSE)</f>
        <v>Marocko</v>
      </c>
      <c r="GI157" s="100" t="str">
        <f t="shared" si="1192"/>
        <v>Elfenbenskusten</v>
      </c>
      <c r="GJ157" s="100" t="str">
        <f t="shared" si="1192"/>
        <v>Bosnien-Herzigovina</v>
      </c>
      <c r="GK157" s="100" t="str">
        <f t="shared" si="1192"/>
        <v>USA</v>
      </c>
      <c r="GL157" s="100" t="str">
        <f t="shared" si="1192"/>
        <v>Uruguay</v>
      </c>
      <c r="GM157" s="100" t="str">
        <f t="shared" si="1192"/>
        <v>Sverige</v>
      </c>
      <c r="GN157" s="100" t="str">
        <f t="shared" si="1192"/>
        <v>Senegal</v>
      </c>
      <c r="GO157" s="100" t="str">
        <f t="shared" si="1192"/>
        <v>Portugal</v>
      </c>
      <c r="GP157" s="42" t="str">
        <f t="shared" si="81"/>
        <v/>
      </c>
      <c r="GQ157" s="42"/>
      <c r="GR157" s="42"/>
      <c r="GS157" s="42"/>
      <c r="GT157" s="42"/>
      <c r="GU157" s="42"/>
      <c r="GV157" s="127"/>
      <c r="GW157" s="42"/>
      <c r="GX157" s="44"/>
      <c r="GY157" s="42"/>
      <c r="GZ157" s="43"/>
      <c r="HA157" s="44"/>
      <c r="HB157" s="42"/>
      <c r="HC157" s="42"/>
      <c r="HD157" s="42"/>
      <c r="HE157" s="42"/>
    </row>
    <row r="158" spans="1:213" ht="14.25" customHeight="1" x14ac:dyDescent="0.35">
      <c r="A158" s="42"/>
      <c r="B158" s="157">
        <v>104</v>
      </c>
      <c r="C158" s="86">
        <v>46222</v>
      </c>
      <c r="D158" s="145" t="str">
        <f>IF(M149="","Vinnare match 101",M149)</f>
        <v>Vinnare match 101</v>
      </c>
      <c r="E158" s="87" t="s">
        <v>157</v>
      </c>
      <c r="F158" s="89" t="str">
        <f>IF(M150="","Vinnare match 102",M150)</f>
        <v>Vinnare match 102</v>
      </c>
      <c r="G158" s="90"/>
      <c r="H158" s="85" t="s">
        <v>157</v>
      </c>
      <c r="I158" s="90"/>
      <c r="J158" s="85" t="str">
        <f>IF(OR(ISBLANK(G158),ISBLANK(I158)),"",IF(G158&gt;I158,1,IF(G158&lt;I158,2,"X")))</f>
        <v/>
      </c>
      <c r="K158" s="44"/>
      <c r="L158" s="44"/>
      <c r="M158" s="146"/>
      <c r="N158" s="23"/>
      <c r="O158" s="23"/>
      <c r="P158" s="23"/>
      <c r="Q158" s="23"/>
      <c r="R158" s="23"/>
      <c r="S158" s="23"/>
      <c r="T158" s="75"/>
      <c r="U158" s="42"/>
      <c r="V158" s="44"/>
      <c r="W158" s="44"/>
      <c r="X158" s="44"/>
      <c r="Y158" s="44"/>
      <c r="Z158" s="47"/>
      <c r="AA158" s="48"/>
      <c r="AB158" s="42"/>
      <c r="AC158" s="14"/>
      <c r="AD158" s="14"/>
      <c r="AE158" s="14"/>
      <c r="AF158" s="14"/>
      <c r="AG158" s="141"/>
      <c r="AH158" s="91"/>
      <c r="AI158" s="141"/>
      <c r="AJ158" s="91"/>
      <c r="AK158" s="91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A158" s="49"/>
      <c r="BB158" s="49"/>
      <c r="BC158" s="49"/>
      <c r="BD158" s="49"/>
      <c r="BE158" s="49"/>
      <c r="BF158" s="49"/>
      <c r="BG158" s="49"/>
      <c r="BH158" s="49"/>
      <c r="BI158" s="49"/>
      <c r="BJ158" s="49"/>
      <c r="BK158" s="49"/>
      <c r="BL158" s="49"/>
      <c r="BM158" s="49"/>
      <c r="BN158" s="49"/>
      <c r="BO158" s="49"/>
      <c r="BP158" s="14"/>
      <c r="BQ158" s="14"/>
      <c r="BR158" s="14"/>
      <c r="BS158" s="49"/>
      <c r="BT158" s="49"/>
      <c r="BU158" s="49"/>
      <c r="BV158" s="49"/>
      <c r="BW158" s="49"/>
      <c r="BX158" s="49"/>
      <c r="BY158" s="49"/>
      <c r="BZ158" s="14"/>
      <c r="CA158" s="49"/>
      <c r="CB158" s="49"/>
      <c r="CC158" s="14"/>
      <c r="CD158" s="14"/>
      <c r="CE158" s="49"/>
      <c r="CF158" s="49"/>
      <c r="CG158" s="49"/>
      <c r="CH158" s="49"/>
      <c r="CI158" s="49"/>
      <c r="CJ158" s="49"/>
      <c r="CK158" s="49"/>
      <c r="CL158" s="49"/>
      <c r="CM158" s="49"/>
      <c r="CN158" s="49"/>
      <c r="CO158" s="49"/>
      <c r="CP158" s="49"/>
      <c r="CQ158" s="49"/>
      <c r="CR158" s="49"/>
      <c r="CS158" s="49"/>
      <c r="CT158" s="49"/>
      <c r="CU158" s="49"/>
      <c r="CV158" s="49"/>
      <c r="CW158" s="14"/>
      <c r="CX158" s="14"/>
      <c r="CY158" s="49"/>
      <c r="CZ158" s="49"/>
      <c r="DA158" s="49"/>
      <c r="DB158" s="49"/>
      <c r="DC158" s="49"/>
      <c r="DD158" s="49"/>
      <c r="DE158" s="49"/>
      <c r="DF158" s="49"/>
      <c r="DG158" s="49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49"/>
      <c r="DS158" s="49"/>
      <c r="DT158" s="49"/>
      <c r="DU158" s="49"/>
      <c r="DV158" s="49"/>
      <c r="DW158" s="49"/>
      <c r="DX158" s="49"/>
      <c r="DY158" s="49"/>
      <c r="DZ158" s="49"/>
      <c r="EA158" s="49"/>
      <c r="EB158" s="49"/>
      <c r="EC158" s="49"/>
      <c r="ED158" s="49"/>
      <c r="EE158" s="49"/>
      <c r="EF158" s="49"/>
      <c r="EG158" s="49"/>
      <c r="EH158" s="49"/>
      <c r="EI158" s="49"/>
      <c r="EJ158" s="49"/>
      <c r="EK158" s="14"/>
      <c r="EL158" s="49"/>
      <c r="EM158" s="49"/>
      <c r="EN158" s="49"/>
      <c r="EO158" s="49"/>
      <c r="EP158" s="49"/>
      <c r="EQ158" s="49"/>
      <c r="ER158" s="49"/>
      <c r="ES158" s="49"/>
      <c r="ET158" s="49"/>
      <c r="EU158" s="49"/>
      <c r="EV158" s="49"/>
      <c r="EW158" s="49"/>
      <c r="EX158" s="49"/>
      <c r="EY158" s="49"/>
      <c r="EZ158" s="49"/>
      <c r="FA158" s="49"/>
      <c r="FB158" s="49"/>
      <c r="FC158" s="49"/>
      <c r="FD158" s="49"/>
      <c r="FE158" s="14"/>
      <c r="FF158" s="49"/>
      <c r="FG158" s="49"/>
      <c r="FH158" s="14"/>
      <c r="FI158" s="42"/>
      <c r="FJ158" s="42"/>
      <c r="FK158" s="42"/>
      <c r="FL158" s="42"/>
      <c r="FM158" s="42"/>
      <c r="FN158" s="42"/>
      <c r="FO158" s="42"/>
      <c r="FP158" s="42"/>
      <c r="FQ158" s="42"/>
      <c r="FR158" s="42"/>
      <c r="FS158" s="42"/>
      <c r="FT158" s="42"/>
      <c r="FU158" s="42"/>
      <c r="FV158" s="42"/>
      <c r="FW158" s="42"/>
      <c r="FX158" s="44">
        <v>156</v>
      </c>
      <c r="FY158" s="44" t="str">
        <f t="shared" si="79"/>
        <v>CJBDHFEI</v>
      </c>
      <c r="FZ158" s="44" t="s">
        <v>163</v>
      </c>
      <c r="GA158" s="44" t="s">
        <v>159</v>
      </c>
      <c r="GB158" s="44" t="s">
        <v>146</v>
      </c>
      <c r="GC158" s="44" t="s">
        <v>147</v>
      </c>
      <c r="GD158" s="44" t="s">
        <v>160</v>
      </c>
      <c r="GE158" s="44" t="s">
        <v>109</v>
      </c>
      <c r="GF158" s="44" t="s">
        <v>148</v>
      </c>
      <c r="GG158" s="44" t="s">
        <v>150</v>
      </c>
      <c r="GH158" s="100" t="str">
        <f t="shared" ref="GH158:GO158" si="1193">VLOOKUP(FZ158,$FK$3:$FL$15,2,FALSE)</f>
        <v>Marocko</v>
      </c>
      <c r="GI158" s="100" t="str">
        <f t="shared" si="1193"/>
        <v>Argentina</v>
      </c>
      <c r="GJ158" s="100" t="str">
        <f t="shared" si="1193"/>
        <v>Bosnien-Herzigovina</v>
      </c>
      <c r="GK158" s="100" t="str">
        <f t="shared" si="1193"/>
        <v>USA</v>
      </c>
      <c r="GL158" s="100" t="str">
        <f t="shared" si="1193"/>
        <v>Uruguay</v>
      </c>
      <c r="GM158" s="100" t="str">
        <f t="shared" si="1193"/>
        <v>Sverige</v>
      </c>
      <c r="GN158" s="100" t="str">
        <f t="shared" si="1193"/>
        <v>Elfenbenskusten</v>
      </c>
      <c r="GO158" s="100" t="str">
        <f t="shared" si="1193"/>
        <v>Senegal</v>
      </c>
      <c r="GP158" s="42" t="str">
        <f t="shared" si="81"/>
        <v/>
      </c>
      <c r="GQ158" s="42"/>
      <c r="GR158" s="42"/>
      <c r="GS158" s="42"/>
      <c r="GT158" s="42"/>
      <c r="GU158" s="42"/>
      <c r="GV158" s="58"/>
      <c r="GW158" s="42"/>
      <c r="GX158" s="44"/>
      <c r="GY158" s="42"/>
      <c r="GZ158" s="43"/>
      <c r="HA158" s="44"/>
      <c r="HB158" s="42"/>
      <c r="HC158" s="42"/>
      <c r="HD158" s="42"/>
      <c r="HE158" s="42"/>
    </row>
    <row r="159" spans="1:213" ht="14.25" customHeight="1" x14ac:dyDescent="0.35">
      <c r="A159" s="42"/>
      <c r="B159" s="43"/>
      <c r="C159" s="43"/>
      <c r="D159" s="43"/>
      <c r="E159" s="44"/>
      <c r="F159" s="43"/>
      <c r="G159" s="44"/>
      <c r="H159" s="44"/>
      <c r="I159" s="44"/>
      <c r="J159" s="57"/>
      <c r="K159" s="44"/>
      <c r="L159" s="44"/>
      <c r="M159" s="42"/>
      <c r="N159" s="42"/>
      <c r="O159" s="42"/>
      <c r="P159" s="42"/>
      <c r="Q159" s="42"/>
      <c r="R159" s="42"/>
      <c r="S159" s="42"/>
      <c r="T159" s="43"/>
      <c r="U159" s="42"/>
      <c r="V159" s="44"/>
      <c r="W159" s="44"/>
      <c r="X159" s="44"/>
      <c r="Y159" s="44"/>
      <c r="Z159" s="47"/>
      <c r="AA159" s="48"/>
      <c r="AB159" s="42"/>
      <c r="AC159" s="14"/>
      <c r="AD159" s="14"/>
      <c r="AE159" s="14"/>
      <c r="AF159" s="14"/>
      <c r="AG159" s="91"/>
      <c r="AH159" s="91"/>
      <c r="AI159" s="91"/>
      <c r="AJ159" s="58"/>
      <c r="AK159" s="58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  <c r="BM159" s="49"/>
      <c r="BN159" s="49"/>
      <c r="BO159" s="49"/>
      <c r="BP159" s="14"/>
      <c r="BQ159" s="14"/>
      <c r="BR159" s="14"/>
      <c r="BS159" s="49"/>
      <c r="BT159" s="49"/>
      <c r="BU159" s="49"/>
      <c r="BV159" s="49"/>
      <c r="BW159" s="49"/>
      <c r="BX159" s="49"/>
      <c r="BY159" s="49"/>
      <c r="BZ159" s="14"/>
      <c r="CA159" s="49"/>
      <c r="CB159" s="49"/>
      <c r="CC159" s="14"/>
      <c r="CD159" s="14"/>
      <c r="CE159" s="49"/>
      <c r="CF159" s="49"/>
      <c r="CG159" s="49"/>
      <c r="CH159" s="49"/>
      <c r="CI159" s="49"/>
      <c r="CJ159" s="49"/>
      <c r="CK159" s="49"/>
      <c r="CL159" s="49"/>
      <c r="CM159" s="49"/>
      <c r="CN159" s="49"/>
      <c r="CO159" s="49"/>
      <c r="CP159" s="49"/>
      <c r="CQ159" s="49"/>
      <c r="CR159" s="49"/>
      <c r="CS159" s="49"/>
      <c r="CT159" s="49"/>
      <c r="CU159" s="49"/>
      <c r="CV159" s="49"/>
      <c r="CW159" s="14"/>
      <c r="CX159" s="14"/>
      <c r="CY159" s="49"/>
      <c r="CZ159" s="49"/>
      <c r="DA159" s="49"/>
      <c r="DB159" s="49"/>
      <c r="DC159" s="49"/>
      <c r="DD159" s="49"/>
      <c r="DE159" s="49"/>
      <c r="DF159" s="49"/>
      <c r="DG159" s="49"/>
      <c r="DH159" s="14"/>
      <c r="DI159" s="14"/>
      <c r="DJ159" s="14"/>
      <c r="DK159" s="14"/>
      <c r="DL159" s="14"/>
      <c r="DM159" s="14"/>
      <c r="DN159" s="14"/>
      <c r="DO159" s="14"/>
      <c r="DP159" s="14"/>
      <c r="DQ159" s="14"/>
      <c r="DR159" s="49"/>
      <c r="DS159" s="49"/>
      <c r="DT159" s="49"/>
      <c r="DU159" s="49"/>
      <c r="DV159" s="49"/>
      <c r="DW159" s="49"/>
      <c r="DX159" s="49"/>
      <c r="DY159" s="49"/>
      <c r="DZ159" s="49"/>
      <c r="EA159" s="49"/>
      <c r="EB159" s="49"/>
      <c r="EC159" s="49"/>
      <c r="ED159" s="49"/>
      <c r="EE159" s="49"/>
      <c r="EF159" s="49"/>
      <c r="EG159" s="49"/>
      <c r="EH159" s="49"/>
      <c r="EI159" s="49"/>
      <c r="EJ159" s="49"/>
      <c r="EK159" s="14"/>
      <c r="EL159" s="49"/>
      <c r="EM159" s="49"/>
      <c r="EN159" s="49"/>
      <c r="EO159" s="49"/>
      <c r="EP159" s="49"/>
      <c r="EQ159" s="49"/>
      <c r="ER159" s="49"/>
      <c r="ES159" s="49"/>
      <c r="ET159" s="49"/>
      <c r="EU159" s="49"/>
      <c r="EV159" s="49"/>
      <c r="EW159" s="49"/>
      <c r="EX159" s="49"/>
      <c r="EY159" s="49"/>
      <c r="EZ159" s="49"/>
      <c r="FA159" s="49"/>
      <c r="FB159" s="49"/>
      <c r="FC159" s="49"/>
      <c r="FD159" s="49"/>
      <c r="FE159" s="14"/>
      <c r="FF159" s="49"/>
      <c r="FG159" s="49"/>
      <c r="FH159" s="14"/>
      <c r="FI159" s="42"/>
      <c r="FJ159" s="42"/>
      <c r="FK159" s="42"/>
      <c r="FL159" s="42"/>
      <c r="FM159" s="42"/>
      <c r="FN159" s="42"/>
      <c r="FO159" s="42"/>
      <c r="FP159" s="42"/>
      <c r="FQ159" s="42"/>
      <c r="FR159" s="42"/>
      <c r="FS159" s="42"/>
      <c r="FT159" s="42"/>
      <c r="FU159" s="42"/>
      <c r="FV159" s="42"/>
      <c r="FW159" s="42"/>
      <c r="FX159" s="44">
        <v>157</v>
      </c>
      <c r="FY159" s="44" t="str">
        <f t="shared" si="79"/>
        <v>CGBDEFLK</v>
      </c>
      <c r="FZ159" s="44" t="s">
        <v>163</v>
      </c>
      <c r="GA159" s="44" t="s">
        <v>149</v>
      </c>
      <c r="GB159" s="44" t="s">
        <v>146</v>
      </c>
      <c r="GC159" s="44" t="s">
        <v>147</v>
      </c>
      <c r="GD159" s="44" t="s">
        <v>148</v>
      </c>
      <c r="GE159" s="44" t="s">
        <v>109</v>
      </c>
      <c r="GF159" s="44" t="s">
        <v>152</v>
      </c>
      <c r="GG159" s="44" t="s">
        <v>151</v>
      </c>
      <c r="GH159" s="100" t="str">
        <f t="shared" ref="GH159:GO159" si="1194">VLOOKUP(FZ159,$FK$3:$FL$15,2,FALSE)</f>
        <v>Marocko</v>
      </c>
      <c r="GI159" s="100" t="str">
        <f t="shared" si="1194"/>
        <v>Iran</v>
      </c>
      <c r="GJ159" s="100" t="str">
        <f t="shared" si="1194"/>
        <v>Bosnien-Herzigovina</v>
      </c>
      <c r="GK159" s="100" t="str">
        <f t="shared" si="1194"/>
        <v>USA</v>
      </c>
      <c r="GL159" s="100" t="str">
        <f t="shared" si="1194"/>
        <v>Elfenbenskusten</v>
      </c>
      <c r="GM159" s="100" t="str">
        <f t="shared" si="1194"/>
        <v>Sverige</v>
      </c>
      <c r="GN159" s="100" t="str">
        <f t="shared" si="1194"/>
        <v>England</v>
      </c>
      <c r="GO159" s="100" t="str">
        <f t="shared" si="1194"/>
        <v>Portugal</v>
      </c>
      <c r="GP159" s="42" t="str">
        <f t="shared" si="81"/>
        <v/>
      </c>
      <c r="GQ159" s="42"/>
      <c r="GR159" s="42"/>
      <c r="GS159" s="42"/>
      <c r="GT159" s="42"/>
      <c r="GU159" s="42"/>
      <c r="GV159" s="58"/>
      <c r="GW159" s="42"/>
      <c r="GX159" s="44"/>
      <c r="GY159" s="42"/>
      <c r="GZ159" s="43"/>
      <c r="HA159" s="44"/>
      <c r="HB159" s="42"/>
      <c r="HC159" s="42"/>
      <c r="HD159" s="42"/>
      <c r="HE159" s="42"/>
    </row>
    <row r="160" spans="1:213" ht="14.25" customHeight="1" x14ac:dyDescent="0.35">
      <c r="A160" s="42"/>
      <c r="B160" s="43"/>
      <c r="C160" s="43"/>
      <c r="D160" s="43"/>
      <c r="E160" s="44"/>
      <c r="F160" s="43"/>
      <c r="G160" s="44"/>
      <c r="H160" s="44"/>
      <c r="I160" s="44"/>
      <c r="J160" s="57"/>
      <c r="K160" s="44"/>
      <c r="L160" s="44"/>
      <c r="M160" s="42"/>
      <c r="N160" s="42"/>
      <c r="O160" s="42"/>
      <c r="P160" s="42"/>
      <c r="Q160" s="42"/>
      <c r="R160" s="42"/>
      <c r="S160" s="42"/>
      <c r="T160" s="43"/>
      <c r="U160" s="42"/>
      <c r="V160" s="44"/>
      <c r="W160" s="44"/>
      <c r="X160" s="44"/>
      <c r="Y160" s="44"/>
      <c r="Z160" s="47"/>
      <c r="AA160" s="48"/>
      <c r="AB160" s="42"/>
      <c r="AC160" s="14"/>
      <c r="AD160" s="14"/>
      <c r="AE160" s="14"/>
      <c r="AF160" s="14"/>
      <c r="AG160" s="91"/>
      <c r="AH160" s="91"/>
      <c r="AI160" s="91"/>
      <c r="AJ160" s="58"/>
      <c r="AK160" s="58"/>
      <c r="AL160" s="49"/>
      <c r="AM160" s="49"/>
      <c r="AN160" s="49"/>
      <c r="AO160" s="49"/>
      <c r="AP160" s="49"/>
      <c r="AQ160" s="49"/>
      <c r="AR160" s="49"/>
      <c r="AS160" s="49"/>
      <c r="AT160" s="49"/>
      <c r="AU160" s="49"/>
      <c r="AV160" s="49"/>
      <c r="AW160" s="49"/>
      <c r="AX160" s="49"/>
      <c r="AY160" s="49"/>
      <c r="AZ160" s="49"/>
      <c r="BA160" s="49"/>
      <c r="BB160" s="49"/>
      <c r="BC160" s="49"/>
      <c r="BD160" s="49"/>
      <c r="BE160" s="49"/>
      <c r="BF160" s="49"/>
      <c r="BG160" s="49"/>
      <c r="BH160" s="49"/>
      <c r="BI160" s="49"/>
      <c r="BJ160" s="49"/>
      <c r="BK160" s="49"/>
      <c r="BL160" s="49"/>
      <c r="BM160" s="49"/>
      <c r="BN160" s="49"/>
      <c r="BO160" s="49"/>
      <c r="BP160" s="14"/>
      <c r="BQ160" s="14"/>
      <c r="BR160" s="14"/>
      <c r="BS160" s="49"/>
      <c r="BT160" s="49"/>
      <c r="BU160" s="49"/>
      <c r="BV160" s="49"/>
      <c r="BW160" s="49"/>
      <c r="BX160" s="49"/>
      <c r="BY160" s="49"/>
      <c r="BZ160" s="14"/>
      <c r="CA160" s="49"/>
      <c r="CB160" s="49"/>
      <c r="CC160" s="14"/>
      <c r="CD160" s="14"/>
      <c r="CE160" s="49"/>
      <c r="CF160" s="49"/>
      <c r="CG160" s="49"/>
      <c r="CH160" s="49"/>
      <c r="CI160" s="49"/>
      <c r="CJ160" s="49"/>
      <c r="CK160" s="49"/>
      <c r="CL160" s="49"/>
      <c r="CM160" s="49"/>
      <c r="CN160" s="49"/>
      <c r="CO160" s="49"/>
      <c r="CP160" s="49"/>
      <c r="CQ160" s="49"/>
      <c r="CR160" s="49"/>
      <c r="CS160" s="49"/>
      <c r="CT160" s="49"/>
      <c r="CU160" s="49"/>
      <c r="CV160" s="49"/>
      <c r="CW160" s="14"/>
      <c r="CX160" s="14"/>
      <c r="CY160" s="49"/>
      <c r="CZ160" s="49"/>
      <c r="DA160" s="49"/>
      <c r="DB160" s="49"/>
      <c r="DC160" s="49"/>
      <c r="DD160" s="49"/>
      <c r="DE160" s="49"/>
      <c r="DF160" s="49"/>
      <c r="DG160" s="49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49"/>
      <c r="DS160" s="49"/>
      <c r="DT160" s="49"/>
      <c r="DU160" s="49"/>
      <c r="DV160" s="49"/>
      <c r="DW160" s="49"/>
      <c r="DX160" s="49"/>
      <c r="DY160" s="49"/>
      <c r="DZ160" s="49"/>
      <c r="EA160" s="49"/>
      <c r="EB160" s="49"/>
      <c r="EC160" s="49"/>
      <c r="ED160" s="49"/>
      <c r="EE160" s="49"/>
      <c r="EF160" s="49"/>
      <c r="EG160" s="49"/>
      <c r="EH160" s="49"/>
      <c r="EI160" s="49"/>
      <c r="EJ160" s="49"/>
      <c r="EK160" s="14"/>
      <c r="EL160" s="49"/>
      <c r="EM160" s="49"/>
      <c r="EN160" s="49"/>
      <c r="EO160" s="49"/>
      <c r="EP160" s="49"/>
      <c r="EQ160" s="49"/>
      <c r="ER160" s="49"/>
      <c r="ES160" s="49"/>
      <c r="ET160" s="49"/>
      <c r="EU160" s="49"/>
      <c r="EV160" s="49"/>
      <c r="EW160" s="49"/>
      <c r="EX160" s="49"/>
      <c r="EY160" s="49"/>
      <c r="EZ160" s="49"/>
      <c r="FA160" s="49"/>
      <c r="FB160" s="49"/>
      <c r="FC160" s="49"/>
      <c r="FD160" s="49"/>
      <c r="FE160" s="14"/>
      <c r="FF160" s="49"/>
      <c r="FG160" s="49"/>
      <c r="FH160" s="14"/>
      <c r="FI160" s="42"/>
      <c r="FJ160" s="42"/>
      <c r="FK160" s="42"/>
      <c r="FL160" s="42"/>
      <c r="FM160" s="42"/>
      <c r="FN160" s="42"/>
      <c r="FO160" s="42"/>
      <c r="FP160" s="42"/>
      <c r="FQ160" s="42"/>
      <c r="FR160" s="42"/>
      <c r="FS160" s="42"/>
      <c r="FT160" s="42"/>
      <c r="FU160" s="42"/>
      <c r="FV160" s="42"/>
      <c r="FW160" s="42"/>
      <c r="FX160" s="44">
        <v>158</v>
      </c>
      <c r="FY160" s="44" t="str">
        <f t="shared" si="79"/>
        <v>CGBDJFLE</v>
      </c>
      <c r="FZ160" s="44" t="s">
        <v>163</v>
      </c>
      <c r="GA160" s="44" t="s">
        <v>149</v>
      </c>
      <c r="GB160" s="44" t="s">
        <v>146</v>
      </c>
      <c r="GC160" s="44" t="s">
        <v>147</v>
      </c>
      <c r="GD160" s="44" t="s">
        <v>159</v>
      </c>
      <c r="GE160" s="44" t="s">
        <v>109</v>
      </c>
      <c r="GF160" s="44" t="s">
        <v>152</v>
      </c>
      <c r="GG160" s="44" t="s">
        <v>148</v>
      </c>
      <c r="GH160" s="100" t="str">
        <f t="shared" ref="GH160:GO160" si="1195">VLOOKUP(FZ160,$FK$3:$FL$15,2,FALSE)</f>
        <v>Marocko</v>
      </c>
      <c r="GI160" s="100" t="str">
        <f t="shared" si="1195"/>
        <v>Iran</v>
      </c>
      <c r="GJ160" s="100" t="str">
        <f t="shared" si="1195"/>
        <v>Bosnien-Herzigovina</v>
      </c>
      <c r="GK160" s="100" t="str">
        <f t="shared" si="1195"/>
        <v>USA</v>
      </c>
      <c r="GL160" s="100" t="str">
        <f t="shared" si="1195"/>
        <v>Argentina</v>
      </c>
      <c r="GM160" s="100" t="str">
        <f t="shared" si="1195"/>
        <v>Sverige</v>
      </c>
      <c r="GN160" s="100" t="str">
        <f t="shared" si="1195"/>
        <v>England</v>
      </c>
      <c r="GO160" s="100" t="str">
        <f t="shared" si="1195"/>
        <v>Elfenbenskusten</v>
      </c>
      <c r="GP160" s="42" t="str">
        <f t="shared" si="81"/>
        <v/>
      </c>
      <c r="GQ160" s="42"/>
      <c r="GR160" s="42"/>
      <c r="GS160" s="42"/>
      <c r="GT160" s="42"/>
      <c r="GU160" s="42"/>
      <c r="GV160" s="51"/>
      <c r="GW160" s="42"/>
      <c r="GX160" s="44"/>
      <c r="GY160" s="42"/>
      <c r="GZ160" s="43"/>
      <c r="HA160" s="44"/>
      <c r="HB160" s="42"/>
      <c r="HC160" s="42"/>
      <c r="HD160" s="42"/>
      <c r="HE160" s="42"/>
    </row>
    <row r="161" spans="1:213" ht="14.25" customHeight="1" x14ac:dyDescent="0.35">
      <c r="A161" s="42"/>
      <c r="B161" s="43"/>
      <c r="C161" s="43"/>
      <c r="D161" s="43"/>
      <c r="E161" s="44"/>
      <c r="F161" s="43"/>
      <c r="G161" s="44"/>
      <c r="H161" s="44"/>
      <c r="I161" s="44"/>
      <c r="J161" s="57"/>
      <c r="K161" s="44"/>
      <c r="L161" s="44"/>
      <c r="M161" s="42"/>
      <c r="N161" s="42"/>
      <c r="O161" s="42"/>
      <c r="P161" s="42"/>
      <c r="Q161" s="42"/>
      <c r="R161" s="42"/>
      <c r="S161" s="42"/>
      <c r="T161" s="43"/>
      <c r="U161" s="42"/>
      <c r="V161" s="44"/>
      <c r="W161" s="44"/>
      <c r="X161" s="44"/>
      <c r="Y161" s="44"/>
      <c r="Z161" s="47"/>
      <c r="AA161" s="48"/>
      <c r="AB161" s="42"/>
      <c r="AC161" s="14"/>
      <c r="AD161" s="14"/>
      <c r="AE161" s="14"/>
      <c r="AF161" s="14"/>
      <c r="AG161" s="91"/>
      <c r="AH161" s="91"/>
      <c r="AI161" s="91"/>
      <c r="AJ161" s="58"/>
      <c r="AK161" s="58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  <c r="BM161" s="49"/>
      <c r="BN161" s="49"/>
      <c r="BO161" s="49"/>
      <c r="BP161" s="14"/>
      <c r="BQ161" s="14"/>
      <c r="BR161" s="14"/>
      <c r="BS161" s="49"/>
      <c r="BT161" s="49"/>
      <c r="BU161" s="49"/>
      <c r="BV161" s="49"/>
      <c r="BW161" s="49"/>
      <c r="BX161" s="49"/>
      <c r="BY161" s="49"/>
      <c r="BZ161" s="14"/>
      <c r="CA161" s="49"/>
      <c r="CB161" s="49"/>
      <c r="CC161" s="14"/>
      <c r="CD161" s="14"/>
      <c r="CE161" s="49"/>
      <c r="CF161" s="49"/>
      <c r="CG161" s="49"/>
      <c r="CH161" s="49"/>
      <c r="CI161" s="49"/>
      <c r="CJ161" s="49"/>
      <c r="CK161" s="49"/>
      <c r="CL161" s="49"/>
      <c r="CM161" s="49"/>
      <c r="CN161" s="49"/>
      <c r="CO161" s="49"/>
      <c r="CP161" s="49"/>
      <c r="CQ161" s="49"/>
      <c r="CR161" s="49"/>
      <c r="CS161" s="49"/>
      <c r="CT161" s="49"/>
      <c r="CU161" s="49"/>
      <c r="CV161" s="49"/>
      <c r="CW161" s="14"/>
      <c r="CX161" s="14"/>
      <c r="CY161" s="49"/>
      <c r="CZ161" s="49"/>
      <c r="DA161" s="49"/>
      <c r="DB161" s="49"/>
      <c r="DC161" s="49"/>
      <c r="DD161" s="49"/>
      <c r="DE161" s="49"/>
      <c r="DF161" s="49"/>
      <c r="DG161" s="49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49"/>
      <c r="DS161" s="49"/>
      <c r="DT161" s="49"/>
      <c r="DU161" s="49"/>
      <c r="DV161" s="49"/>
      <c r="DW161" s="49"/>
      <c r="DX161" s="49"/>
      <c r="DY161" s="49"/>
      <c r="DZ161" s="49"/>
      <c r="EA161" s="49"/>
      <c r="EB161" s="49"/>
      <c r="EC161" s="49"/>
      <c r="ED161" s="49"/>
      <c r="EE161" s="49"/>
      <c r="EF161" s="49"/>
      <c r="EG161" s="49"/>
      <c r="EH161" s="49"/>
      <c r="EI161" s="49"/>
      <c r="EJ161" s="49"/>
      <c r="EK161" s="14"/>
      <c r="EL161" s="49"/>
      <c r="EM161" s="49"/>
      <c r="EN161" s="49"/>
      <c r="EO161" s="49"/>
      <c r="EP161" s="49"/>
      <c r="EQ161" s="49"/>
      <c r="ER161" s="49"/>
      <c r="ES161" s="49"/>
      <c r="ET161" s="49"/>
      <c r="EU161" s="49"/>
      <c r="EV161" s="49"/>
      <c r="EW161" s="49"/>
      <c r="EX161" s="49"/>
      <c r="EY161" s="49"/>
      <c r="EZ161" s="49"/>
      <c r="FA161" s="49"/>
      <c r="FB161" s="49"/>
      <c r="FC161" s="49"/>
      <c r="FD161" s="49"/>
      <c r="FE161" s="14"/>
      <c r="FF161" s="49"/>
      <c r="FG161" s="49"/>
      <c r="FH161" s="14"/>
      <c r="FI161" s="42"/>
      <c r="FJ161" s="42"/>
      <c r="FK161" s="42"/>
      <c r="FL161" s="42"/>
      <c r="FM161" s="42"/>
      <c r="FN161" s="42"/>
      <c r="FO161" s="42"/>
      <c r="FP161" s="42"/>
      <c r="FQ161" s="42"/>
      <c r="FR161" s="42"/>
      <c r="FS161" s="42"/>
      <c r="FT161" s="42"/>
      <c r="FU161" s="42"/>
      <c r="FV161" s="42"/>
      <c r="FW161" s="42"/>
      <c r="FX161" s="44">
        <v>159</v>
      </c>
      <c r="FY161" s="44" t="str">
        <f t="shared" si="79"/>
        <v>CGBDJFEK</v>
      </c>
      <c r="FZ161" s="44" t="s">
        <v>163</v>
      </c>
      <c r="GA161" s="44" t="s">
        <v>149</v>
      </c>
      <c r="GB161" s="44" t="s">
        <v>146</v>
      </c>
      <c r="GC161" s="44" t="s">
        <v>147</v>
      </c>
      <c r="GD161" s="44" t="s">
        <v>159</v>
      </c>
      <c r="GE161" s="44" t="s">
        <v>109</v>
      </c>
      <c r="GF161" s="44" t="s">
        <v>148</v>
      </c>
      <c r="GG161" s="44" t="s">
        <v>151</v>
      </c>
      <c r="GH161" s="100" t="str">
        <f t="shared" ref="GH161:GO161" si="1196">VLOOKUP(FZ161,$FK$3:$FL$15,2,FALSE)</f>
        <v>Marocko</v>
      </c>
      <c r="GI161" s="100" t="str">
        <f t="shared" si="1196"/>
        <v>Iran</v>
      </c>
      <c r="GJ161" s="100" t="str">
        <f t="shared" si="1196"/>
        <v>Bosnien-Herzigovina</v>
      </c>
      <c r="GK161" s="100" t="str">
        <f t="shared" si="1196"/>
        <v>USA</v>
      </c>
      <c r="GL161" s="100" t="str">
        <f t="shared" si="1196"/>
        <v>Argentina</v>
      </c>
      <c r="GM161" s="100" t="str">
        <f t="shared" si="1196"/>
        <v>Sverige</v>
      </c>
      <c r="GN161" s="100" t="str">
        <f t="shared" si="1196"/>
        <v>Elfenbenskusten</v>
      </c>
      <c r="GO161" s="100" t="str">
        <f t="shared" si="1196"/>
        <v>Portugal</v>
      </c>
      <c r="GP161" s="42" t="str">
        <f t="shared" si="81"/>
        <v/>
      </c>
      <c r="GQ161" s="42"/>
      <c r="GR161" s="42"/>
      <c r="GS161" s="42"/>
      <c r="GT161" s="42"/>
      <c r="GU161" s="42"/>
      <c r="GV161" s="127"/>
      <c r="GW161" s="42"/>
      <c r="GX161" s="44"/>
      <c r="GY161" s="42"/>
      <c r="GZ161" s="43"/>
      <c r="HA161" s="44"/>
      <c r="HB161" s="42"/>
      <c r="HC161" s="42"/>
      <c r="HD161" s="42"/>
      <c r="HE161" s="42"/>
    </row>
    <row r="162" spans="1:213" ht="14.25" customHeight="1" x14ac:dyDescent="0.35">
      <c r="A162" s="42"/>
      <c r="B162" s="43"/>
      <c r="C162" s="43"/>
      <c r="D162" s="43"/>
      <c r="E162" s="44"/>
      <c r="F162" s="43"/>
      <c r="G162" s="44"/>
      <c r="H162" s="44"/>
      <c r="I162" s="44"/>
      <c r="J162" s="57"/>
      <c r="K162" s="44"/>
      <c r="L162" s="44"/>
      <c r="M162" s="42"/>
      <c r="N162" s="42"/>
      <c r="O162" s="42"/>
      <c r="P162" s="42"/>
      <c r="Q162" s="42"/>
      <c r="R162" s="42"/>
      <c r="S162" s="42"/>
      <c r="T162" s="43"/>
      <c r="U162" s="42"/>
      <c r="V162" s="44"/>
      <c r="W162" s="44"/>
      <c r="X162" s="44"/>
      <c r="Y162" s="44"/>
      <c r="Z162" s="47"/>
      <c r="AA162" s="48"/>
      <c r="AB162" s="42"/>
      <c r="AC162" s="14"/>
      <c r="AD162" s="14"/>
      <c r="AE162" s="14"/>
      <c r="AF162" s="14"/>
      <c r="AG162" s="91"/>
      <c r="AH162" s="91"/>
      <c r="AI162" s="91"/>
      <c r="AJ162" s="58"/>
      <c r="AK162" s="58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9"/>
      <c r="BJ162" s="49"/>
      <c r="BK162" s="49"/>
      <c r="BL162" s="49"/>
      <c r="BM162" s="49"/>
      <c r="BN162" s="49"/>
      <c r="BO162" s="49"/>
      <c r="BP162" s="14"/>
      <c r="BQ162" s="14"/>
      <c r="BR162" s="14"/>
      <c r="BS162" s="49"/>
      <c r="BT162" s="49"/>
      <c r="BU162" s="49"/>
      <c r="BV162" s="49"/>
      <c r="BW162" s="49"/>
      <c r="BX162" s="49"/>
      <c r="BY162" s="49"/>
      <c r="BZ162" s="14"/>
      <c r="CA162" s="49"/>
      <c r="CB162" s="49"/>
      <c r="CC162" s="14"/>
      <c r="CD162" s="14"/>
      <c r="CE162" s="49"/>
      <c r="CF162" s="49"/>
      <c r="CG162" s="49"/>
      <c r="CH162" s="49"/>
      <c r="CI162" s="49"/>
      <c r="CJ162" s="49"/>
      <c r="CK162" s="49"/>
      <c r="CL162" s="49"/>
      <c r="CM162" s="49"/>
      <c r="CN162" s="49"/>
      <c r="CO162" s="49"/>
      <c r="CP162" s="49"/>
      <c r="CQ162" s="49"/>
      <c r="CR162" s="49"/>
      <c r="CS162" s="49"/>
      <c r="CT162" s="49"/>
      <c r="CU162" s="49"/>
      <c r="CV162" s="49"/>
      <c r="CW162" s="14"/>
      <c r="CX162" s="14"/>
      <c r="CY162" s="49"/>
      <c r="CZ162" s="49"/>
      <c r="DA162" s="49"/>
      <c r="DB162" s="49"/>
      <c r="DC162" s="49"/>
      <c r="DD162" s="49"/>
      <c r="DE162" s="49"/>
      <c r="DF162" s="49"/>
      <c r="DG162" s="49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49"/>
      <c r="DS162" s="49"/>
      <c r="DT162" s="49"/>
      <c r="DU162" s="49"/>
      <c r="DV162" s="49"/>
      <c r="DW162" s="49"/>
      <c r="DX162" s="49"/>
      <c r="DY162" s="49"/>
      <c r="DZ162" s="49"/>
      <c r="EA162" s="49"/>
      <c r="EB162" s="49"/>
      <c r="EC162" s="49"/>
      <c r="ED162" s="49"/>
      <c r="EE162" s="49"/>
      <c r="EF162" s="49"/>
      <c r="EG162" s="49"/>
      <c r="EH162" s="49"/>
      <c r="EI162" s="49"/>
      <c r="EJ162" s="49"/>
      <c r="EK162" s="14"/>
      <c r="EL162" s="49"/>
      <c r="EM162" s="49"/>
      <c r="EN162" s="49"/>
      <c r="EO162" s="49"/>
      <c r="EP162" s="49"/>
      <c r="EQ162" s="49"/>
      <c r="ER162" s="49"/>
      <c r="ES162" s="49"/>
      <c r="ET162" s="49"/>
      <c r="EU162" s="49"/>
      <c r="EV162" s="49"/>
      <c r="EW162" s="49"/>
      <c r="EX162" s="49"/>
      <c r="EY162" s="49"/>
      <c r="EZ162" s="49"/>
      <c r="FA162" s="49"/>
      <c r="FB162" s="49"/>
      <c r="FC162" s="49"/>
      <c r="FD162" s="49"/>
      <c r="FE162" s="14"/>
      <c r="FF162" s="49"/>
      <c r="FG162" s="49"/>
      <c r="FH162" s="14"/>
      <c r="FI162" s="42"/>
      <c r="FJ162" s="42"/>
      <c r="FK162" s="42"/>
      <c r="FL162" s="42"/>
      <c r="FM162" s="42"/>
      <c r="FN162" s="42"/>
      <c r="FO162" s="42"/>
      <c r="FP162" s="42"/>
      <c r="FQ162" s="42"/>
      <c r="FR162" s="42"/>
      <c r="FS162" s="42"/>
      <c r="FT162" s="42"/>
      <c r="FU162" s="42"/>
      <c r="FV162" s="42"/>
      <c r="FW162" s="42"/>
      <c r="FX162" s="44">
        <v>160</v>
      </c>
      <c r="FY162" s="44" t="str">
        <f t="shared" si="79"/>
        <v>CGBDEFLI</v>
      </c>
      <c r="FZ162" s="44" t="s">
        <v>163</v>
      </c>
      <c r="GA162" s="44" t="s">
        <v>149</v>
      </c>
      <c r="GB162" s="44" t="s">
        <v>146</v>
      </c>
      <c r="GC162" s="44" t="s">
        <v>147</v>
      </c>
      <c r="GD162" s="44" t="s">
        <v>148</v>
      </c>
      <c r="GE162" s="44" t="s">
        <v>109</v>
      </c>
      <c r="GF162" s="44" t="s">
        <v>152</v>
      </c>
      <c r="GG162" s="44" t="s">
        <v>150</v>
      </c>
      <c r="GH162" s="100" t="str">
        <f t="shared" ref="GH162:GO162" si="1197">VLOOKUP(FZ162,$FK$3:$FL$15,2,FALSE)</f>
        <v>Marocko</v>
      </c>
      <c r="GI162" s="100" t="str">
        <f t="shared" si="1197"/>
        <v>Iran</v>
      </c>
      <c r="GJ162" s="100" t="str">
        <f t="shared" si="1197"/>
        <v>Bosnien-Herzigovina</v>
      </c>
      <c r="GK162" s="100" t="str">
        <f t="shared" si="1197"/>
        <v>USA</v>
      </c>
      <c r="GL162" s="100" t="str">
        <f t="shared" si="1197"/>
        <v>Elfenbenskusten</v>
      </c>
      <c r="GM162" s="100" t="str">
        <f t="shared" si="1197"/>
        <v>Sverige</v>
      </c>
      <c r="GN162" s="100" t="str">
        <f t="shared" si="1197"/>
        <v>England</v>
      </c>
      <c r="GO162" s="100" t="str">
        <f t="shared" si="1197"/>
        <v>Senegal</v>
      </c>
      <c r="GP162" s="42" t="str">
        <f t="shared" si="81"/>
        <v/>
      </c>
      <c r="GQ162" s="42"/>
      <c r="GR162" s="42"/>
      <c r="GS162" s="42"/>
      <c r="GT162" s="42"/>
      <c r="GU162" s="42"/>
      <c r="GV162" s="127"/>
      <c r="GW162" s="42"/>
      <c r="GX162" s="44"/>
      <c r="GY162" s="42"/>
      <c r="GZ162" s="43"/>
      <c r="HA162" s="44"/>
      <c r="HB162" s="42"/>
      <c r="HC162" s="42"/>
      <c r="HD162" s="42"/>
      <c r="HE162" s="42"/>
    </row>
    <row r="163" spans="1:213" ht="14.25" customHeight="1" x14ac:dyDescent="0.35">
      <c r="A163" s="42"/>
      <c r="B163" s="43"/>
      <c r="C163" s="43"/>
      <c r="D163" s="43"/>
      <c r="E163" s="44"/>
      <c r="F163" s="43"/>
      <c r="G163" s="44"/>
      <c r="H163" s="44"/>
      <c r="I163" s="44"/>
      <c r="J163" s="57"/>
      <c r="K163" s="44"/>
      <c r="L163" s="44"/>
      <c r="M163" s="42"/>
      <c r="N163" s="42"/>
      <c r="O163" s="42"/>
      <c r="P163" s="42"/>
      <c r="Q163" s="42"/>
      <c r="R163" s="42"/>
      <c r="S163" s="42"/>
      <c r="T163" s="43"/>
      <c r="U163" s="42"/>
      <c r="V163" s="44"/>
      <c r="W163" s="44"/>
      <c r="X163" s="44"/>
      <c r="Y163" s="44"/>
      <c r="Z163" s="47"/>
      <c r="AA163" s="48"/>
      <c r="AB163" s="42"/>
      <c r="AC163" s="14"/>
      <c r="AD163" s="14"/>
      <c r="AE163" s="14"/>
      <c r="AF163" s="14"/>
      <c r="AG163" s="91"/>
      <c r="AH163" s="91"/>
      <c r="AI163" s="91"/>
      <c r="AJ163" s="58"/>
      <c r="AK163" s="58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  <c r="BM163" s="49"/>
      <c r="BN163" s="49"/>
      <c r="BO163" s="49"/>
      <c r="BP163" s="14"/>
      <c r="BQ163" s="14"/>
      <c r="BR163" s="14"/>
      <c r="BS163" s="49"/>
      <c r="BT163" s="49"/>
      <c r="BU163" s="49"/>
      <c r="BV163" s="49"/>
      <c r="BW163" s="49"/>
      <c r="BX163" s="49"/>
      <c r="BY163" s="49"/>
      <c r="BZ163" s="14"/>
      <c r="CA163" s="49"/>
      <c r="CB163" s="49"/>
      <c r="CC163" s="14"/>
      <c r="CD163" s="14"/>
      <c r="CE163" s="49"/>
      <c r="CF163" s="49"/>
      <c r="CG163" s="49"/>
      <c r="CH163" s="49"/>
      <c r="CI163" s="49"/>
      <c r="CJ163" s="49"/>
      <c r="CK163" s="49"/>
      <c r="CL163" s="49"/>
      <c r="CM163" s="49"/>
      <c r="CN163" s="49"/>
      <c r="CO163" s="49"/>
      <c r="CP163" s="49"/>
      <c r="CQ163" s="49"/>
      <c r="CR163" s="49"/>
      <c r="CS163" s="49"/>
      <c r="CT163" s="49"/>
      <c r="CU163" s="49"/>
      <c r="CV163" s="49"/>
      <c r="CW163" s="14"/>
      <c r="CX163" s="14"/>
      <c r="CY163" s="49"/>
      <c r="CZ163" s="49"/>
      <c r="DA163" s="49"/>
      <c r="DB163" s="49"/>
      <c r="DC163" s="49"/>
      <c r="DD163" s="49"/>
      <c r="DE163" s="49"/>
      <c r="DF163" s="49"/>
      <c r="DG163" s="49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49"/>
      <c r="DS163" s="49"/>
      <c r="DT163" s="49"/>
      <c r="DU163" s="49"/>
      <c r="DV163" s="49"/>
      <c r="DW163" s="49"/>
      <c r="DX163" s="49"/>
      <c r="DY163" s="49"/>
      <c r="DZ163" s="49"/>
      <c r="EA163" s="49"/>
      <c r="EB163" s="49"/>
      <c r="EC163" s="49"/>
      <c r="ED163" s="49"/>
      <c r="EE163" s="49"/>
      <c r="EF163" s="49"/>
      <c r="EG163" s="49"/>
      <c r="EH163" s="49"/>
      <c r="EI163" s="49"/>
      <c r="EJ163" s="49"/>
      <c r="EK163" s="14"/>
      <c r="EL163" s="49"/>
      <c r="EM163" s="49"/>
      <c r="EN163" s="49"/>
      <c r="EO163" s="49"/>
      <c r="EP163" s="49"/>
      <c r="EQ163" s="49"/>
      <c r="ER163" s="49"/>
      <c r="ES163" s="49"/>
      <c r="ET163" s="49"/>
      <c r="EU163" s="49"/>
      <c r="EV163" s="49"/>
      <c r="EW163" s="49"/>
      <c r="EX163" s="49"/>
      <c r="EY163" s="49"/>
      <c r="EZ163" s="49"/>
      <c r="FA163" s="49"/>
      <c r="FB163" s="49"/>
      <c r="FC163" s="49"/>
      <c r="FD163" s="49"/>
      <c r="FE163" s="14"/>
      <c r="FF163" s="49"/>
      <c r="FG163" s="49"/>
      <c r="FH163" s="14"/>
      <c r="FI163" s="42"/>
      <c r="FJ163" s="42"/>
      <c r="FK163" s="42"/>
      <c r="FL163" s="42"/>
      <c r="FM163" s="42"/>
      <c r="FN163" s="42"/>
      <c r="FO163" s="42"/>
      <c r="FP163" s="42"/>
      <c r="FQ163" s="42"/>
      <c r="FR163" s="42"/>
      <c r="FS163" s="42"/>
      <c r="FT163" s="42"/>
      <c r="FU163" s="42"/>
      <c r="FV163" s="42"/>
      <c r="FW163" s="42"/>
      <c r="FX163" s="44">
        <v>161</v>
      </c>
      <c r="FY163" s="44" t="str">
        <f t="shared" si="79"/>
        <v>CGBDEFIK</v>
      </c>
      <c r="FZ163" s="44" t="s">
        <v>163</v>
      </c>
      <c r="GA163" s="44" t="s">
        <v>149</v>
      </c>
      <c r="GB163" s="44" t="s">
        <v>146</v>
      </c>
      <c r="GC163" s="44" t="s">
        <v>147</v>
      </c>
      <c r="GD163" s="44" t="s">
        <v>148</v>
      </c>
      <c r="GE163" s="44" t="s">
        <v>109</v>
      </c>
      <c r="GF163" s="44" t="s">
        <v>150</v>
      </c>
      <c r="GG163" s="44" t="s">
        <v>151</v>
      </c>
      <c r="GH163" s="100" t="str">
        <f t="shared" ref="GH163:GO163" si="1198">VLOOKUP(FZ163,$FK$3:$FL$15,2,FALSE)</f>
        <v>Marocko</v>
      </c>
      <c r="GI163" s="100" t="str">
        <f t="shared" si="1198"/>
        <v>Iran</v>
      </c>
      <c r="GJ163" s="100" t="str">
        <f t="shared" si="1198"/>
        <v>Bosnien-Herzigovina</v>
      </c>
      <c r="GK163" s="100" t="str">
        <f t="shared" si="1198"/>
        <v>USA</v>
      </c>
      <c r="GL163" s="100" t="str">
        <f t="shared" si="1198"/>
        <v>Elfenbenskusten</v>
      </c>
      <c r="GM163" s="100" t="str">
        <f t="shared" si="1198"/>
        <v>Sverige</v>
      </c>
      <c r="GN163" s="100" t="str">
        <f t="shared" si="1198"/>
        <v>Senegal</v>
      </c>
      <c r="GO163" s="100" t="str">
        <f t="shared" si="1198"/>
        <v>Portugal</v>
      </c>
      <c r="GP163" s="42" t="str">
        <f t="shared" si="81"/>
        <v/>
      </c>
      <c r="GQ163" s="42"/>
      <c r="GR163" s="42"/>
      <c r="GS163" s="42"/>
      <c r="GT163" s="42"/>
      <c r="GU163" s="42"/>
      <c r="GV163" s="127"/>
      <c r="GW163" s="42"/>
      <c r="GX163" s="44"/>
      <c r="GY163" s="42"/>
      <c r="GZ163" s="43"/>
      <c r="HA163" s="44"/>
      <c r="HB163" s="42"/>
      <c r="HC163" s="42"/>
      <c r="HD163" s="42"/>
      <c r="HE163" s="42"/>
    </row>
    <row r="164" spans="1:213" ht="14.25" customHeight="1" x14ac:dyDescent="0.35">
      <c r="A164" s="42"/>
      <c r="B164" s="43"/>
      <c r="C164" s="43"/>
      <c r="D164" s="43"/>
      <c r="E164" s="44"/>
      <c r="F164" s="43"/>
      <c r="G164" s="44"/>
      <c r="H164" s="44"/>
      <c r="I164" s="44"/>
      <c r="J164" s="57"/>
      <c r="K164" s="44"/>
      <c r="L164" s="44"/>
      <c r="M164" s="42"/>
      <c r="N164" s="42"/>
      <c r="O164" s="42"/>
      <c r="P164" s="42"/>
      <c r="Q164" s="42"/>
      <c r="R164" s="42"/>
      <c r="S164" s="42"/>
      <c r="T164" s="43"/>
      <c r="U164" s="42"/>
      <c r="V164" s="44"/>
      <c r="W164" s="44"/>
      <c r="X164" s="44"/>
      <c r="Y164" s="44"/>
      <c r="Z164" s="47"/>
      <c r="AA164" s="48"/>
      <c r="AB164" s="42"/>
      <c r="AC164" s="14"/>
      <c r="AD164" s="14"/>
      <c r="AE164" s="14"/>
      <c r="AF164" s="14"/>
      <c r="AG164" s="91"/>
      <c r="AH164" s="91"/>
      <c r="AI164" s="91"/>
      <c r="AJ164" s="58"/>
      <c r="AK164" s="58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14"/>
      <c r="BQ164" s="14"/>
      <c r="BR164" s="14"/>
      <c r="BS164" s="49"/>
      <c r="BT164" s="49"/>
      <c r="BU164" s="49"/>
      <c r="BV164" s="49"/>
      <c r="BW164" s="49"/>
      <c r="BX164" s="49"/>
      <c r="BY164" s="49"/>
      <c r="BZ164" s="14"/>
      <c r="CA164" s="49"/>
      <c r="CB164" s="49"/>
      <c r="CC164" s="14"/>
      <c r="CD164" s="14"/>
      <c r="CE164" s="49"/>
      <c r="CF164" s="49"/>
      <c r="CG164" s="49"/>
      <c r="CH164" s="49"/>
      <c r="CI164" s="49"/>
      <c r="CJ164" s="49"/>
      <c r="CK164" s="49"/>
      <c r="CL164" s="49"/>
      <c r="CM164" s="49"/>
      <c r="CN164" s="49"/>
      <c r="CO164" s="49"/>
      <c r="CP164" s="49"/>
      <c r="CQ164" s="49"/>
      <c r="CR164" s="49"/>
      <c r="CS164" s="49"/>
      <c r="CT164" s="49"/>
      <c r="CU164" s="49"/>
      <c r="CV164" s="49"/>
      <c r="CW164" s="14"/>
      <c r="CX164" s="14"/>
      <c r="CY164" s="49"/>
      <c r="CZ164" s="49"/>
      <c r="DA164" s="49"/>
      <c r="DB164" s="49"/>
      <c r="DC164" s="49"/>
      <c r="DD164" s="49"/>
      <c r="DE164" s="49"/>
      <c r="DF164" s="49"/>
      <c r="DG164" s="49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49"/>
      <c r="DS164" s="49"/>
      <c r="DT164" s="49"/>
      <c r="DU164" s="49"/>
      <c r="DV164" s="49"/>
      <c r="DW164" s="49"/>
      <c r="DX164" s="49"/>
      <c r="DY164" s="49"/>
      <c r="DZ164" s="49"/>
      <c r="EA164" s="49"/>
      <c r="EB164" s="49"/>
      <c r="EC164" s="49"/>
      <c r="ED164" s="49"/>
      <c r="EE164" s="49"/>
      <c r="EF164" s="49"/>
      <c r="EG164" s="49"/>
      <c r="EH164" s="49"/>
      <c r="EI164" s="49"/>
      <c r="EJ164" s="49"/>
      <c r="EK164" s="14"/>
      <c r="EL164" s="49"/>
      <c r="EM164" s="49"/>
      <c r="EN164" s="49"/>
      <c r="EO164" s="49"/>
      <c r="EP164" s="49"/>
      <c r="EQ164" s="49"/>
      <c r="ER164" s="49"/>
      <c r="ES164" s="49"/>
      <c r="ET164" s="49"/>
      <c r="EU164" s="49"/>
      <c r="EV164" s="49"/>
      <c r="EW164" s="49"/>
      <c r="EX164" s="49"/>
      <c r="EY164" s="49"/>
      <c r="EZ164" s="49"/>
      <c r="FA164" s="49"/>
      <c r="FB164" s="49"/>
      <c r="FC164" s="49"/>
      <c r="FD164" s="49"/>
      <c r="FE164" s="14"/>
      <c r="FF164" s="49"/>
      <c r="FG164" s="49"/>
      <c r="FH164" s="14"/>
      <c r="FI164" s="42"/>
      <c r="FJ164" s="42"/>
      <c r="FK164" s="42"/>
      <c r="FL164" s="42"/>
      <c r="FM164" s="42"/>
      <c r="FN164" s="42"/>
      <c r="FO164" s="42"/>
      <c r="FP164" s="42"/>
      <c r="FQ164" s="42"/>
      <c r="FR164" s="42"/>
      <c r="FS164" s="42"/>
      <c r="FT164" s="42"/>
      <c r="FU164" s="42"/>
      <c r="FV164" s="42"/>
      <c r="FW164" s="42"/>
      <c r="FX164" s="44">
        <v>162</v>
      </c>
      <c r="FY164" s="44" t="str">
        <f t="shared" si="79"/>
        <v>CGBDJFEI</v>
      </c>
      <c r="FZ164" s="44" t="s">
        <v>163</v>
      </c>
      <c r="GA164" s="44" t="s">
        <v>149</v>
      </c>
      <c r="GB164" s="44" t="s">
        <v>146</v>
      </c>
      <c r="GC164" s="44" t="s">
        <v>147</v>
      </c>
      <c r="GD164" s="44" t="s">
        <v>159</v>
      </c>
      <c r="GE164" s="44" t="s">
        <v>109</v>
      </c>
      <c r="GF164" s="44" t="s">
        <v>148</v>
      </c>
      <c r="GG164" s="44" t="s">
        <v>150</v>
      </c>
      <c r="GH164" s="100" t="str">
        <f t="shared" ref="GH164:GO164" si="1199">VLOOKUP(FZ164,$FK$3:$FL$15,2,FALSE)</f>
        <v>Marocko</v>
      </c>
      <c r="GI164" s="100" t="str">
        <f t="shared" si="1199"/>
        <v>Iran</v>
      </c>
      <c r="GJ164" s="100" t="str">
        <f t="shared" si="1199"/>
        <v>Bosnien-Herzigovina</v>
      </c>
      <c r="GK164" s="100" t="str">
        <f t="shared" si="1199"/>
        <v>USA</v>
      </c>
      <c r="GL164" s="100" t="str">
        <f t="shared" si="1199"/>
        <v>Argentina</v>
      </c>
      <c r="GM164" s="100" t="str">
        <f t="shared" si="1199"/>
        <v>Sverige</v>
      </c>
      <c r="GN164" s="100" t="str">
        <f t="shared" si="1199"/>
        <v>Elfenbenskusten</v>
      </c>
      <c r="GO164" s="100" t="str">
        <f t="shared" si="1199"/>
        <v>Senegal</v>
      </c>
      <c r="GP164" s="42" t="str">
        <f t="shared" si="81"/>
        <v/>
      </c>
      <c r="GQ164" s="42"/>
      <c r="GR164" s="42"/>
      <c r="GS164" s="42"/>
      <c r="GT164" s="42"/>
      <c r="GU164" s="42"/>
      <c r="GV164" s="127"/>
      <c r="GW164" s="42"/>
      <c r="GX164" s="44"/>
      <c r="GY164" s="42"/>
      <c r="GZ164" s="43"/>
      <c r="HA164" s="44"/>
      <c r="HB164" s="42"/>
      <c r="HC164" s="42"/>
      <c r="HD164" s="42"/>
      <c r="HE164" s="42"/>
    </row>
    <row r="165" spans="1:213" ht="14.25" customHeight="1" x14ac:dyDescent="0.35">
      <c r="A165" s="42"/>
      <c r="B165" s="43"/>
      <c r="C165" s="43"/>
      <c r="D165" s="43"/>
      <c r="E165" s="44"/>
      <c r="F165" s="43"/>
      <c r="G165" s="44"/>
      <c r="H165" s="44"/>
      <c r="I165" s="44"/>
      <c r="J165" s="57"/>
      <c r="K165" s="44"/>
      <c r="L165" s="44"/>
      <c r="M165" s="42"/>
      <c r="N165" s="42"/>
      <c r="O165" s="42"/>
      <c r="P165" s="42"/>
      <c r="Q165" s="42"/>
      <c r="R165" s="42"/>
      <c r="S165" s="42"/>
      <c r="T165" s="43"/>
      <c r="U165" s="42"/>
      <c r="V165" s="44"/>
      <c r="W165" s="44"/>
      <c r="X165" s="44"/>
      <c r="Y165" s="44"/>
      <c r="Z165" s="47"/>
      <c r="AA165" s="48"/>
      <c r="AB165" s="42"/>
      <c r="AC165" s="14"/>
      <c r="AD165" s="14"/>
      <c r="AE165" s="14"/>
      <c r="AF165" s="14"/>
      <c r="AG165" s="91"/>
      <c r="AH165" s="91"/>
      <c r="AI165" s="91"/>
      <c r="AJ165" s="58"/>
      <c r="AK165" s="58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14"/>
      <c r="BQ165" s="14"/>
      <c r="BR165" s="14"/>
      <c r="BS165" s="49"/>
      <c r="BT165" s="49"/>
      <c r="BU165" s="49"/>
      <c r="BV165" s="49"/>
      <c r="BW165" s="49"/>
      <c r="BX165" s="49"/>
      <c r="BY165" s="49"/>
      <c r="BZ165" s="14"/>
      <c r="CA165" s="49"/>
      <c r="CB165" s="49"/>
      <c r="CC165" s="14"/>
      <c r="CD165" s="14"/>
      <c r="CE165" s="49"/>
      <c r="CF165" s="49"/>
      <c r="CG165" s="49"/>
      <c r="CH165" s="49"/>
      <c r="CI165" s="49"/>
      <c r="CJ165" s="49"/>
      <c r="CK165" s="49"/>
      <c r="CL165" s="49"/>
      <c r="CM165" s="49"/>
      <c r="CN165" s="49"/>
      <c r="CO165" s="49"/>
      <c r="CP165" s="49"/>
      <c r="CQ165" s="49"/>
      <c r="CR165" s="49"/>
      <c r="CS165" s="49"/>
      <c r="CT165" s="49"/>
      <c r="CU165" s="49"/>
      <c r="CV165" s="49"/>
      <c r="CW165" s="14"/>
      <c r="CX165" s="14"/>
      <c r="CY165" s="49"/>
      <c r="CZ165" s="49"/>
      <c r="DA165" s="49"/>
      <c r="DB165" s="49"/>
      <c r="DC165" s="49"/>
      <c r="DD165" s="49"/>
      <c r="DE165" s="49"/>
      <c r="DF165" s="49"/>
      <c r="DG165" s="49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49"/>
      <c r="DS165" s="49"/>
      <c r="DT165" s="49"/>
      <c r="DU165" s="49"/>
      <c r="DV165" s="49"/>
      <c r="DW165" s="49"/>
      <c r="DX165" s="49"/>
      <c r="DY165" s="49"/>
      <c r="DZ165" s="49"/>
      <c r="EA165" s="49"/>
      <c r="EB165" s="49"/>
      <c r="EC165" s="49"/>
      <c r="ED165" s="49"/>
      <c r="EE165" s="49"/>
      <c r="EF165" s="49"/>
      <c r="EG165" s="49"/>
      <c r="EH165" s="49"/>
      <c r="EI165" s="49"/>
      <c r="EJ165" s="49"/>
      <c r="EK165" s="14"/>
      <c r="EL165" s="49"/>
      <c r="EM165" s="49"/>
      <c r="EN165" s="49"/>
      <c r="EO165" s="49"/>
      <c r="EP165" s="49"/>
      <c r="EQ165" s="49"/>
      <c r="ER165" s="49"/>
      <c r="ES165" s="49"/>
      <c r="ET165" s="49"/>
      <c r="EU165" s="49"/>
      <c r="EV165" s="49"/>
      <c r="EW165" s="49"/>
      <c r="EX165" s="49"/>
      <c r="EY165" s="49"/>
      <c r="EZ165" s="49"/>
      <c r="FA165" s="49"/>
      <c r="FB165" s="49"/>
      <c r="FC165" s="49"/>
      <c r="FD165" s="49"/>
      <c r="FE165" s="14"/>
      <c r="FF165" s="49"/>
      <c r="FG165" s="49"/>
      <c r="FH165" s="14"/>
      <c r="FI165" s="42"/>
      <c r="FJ165" s="42"/>
      <c r="FK165" s="42"/>
      <c r="FL165" s="42"/>
      <c r="FM165" s="42"/>
      <c r="FN165" s="42"/>
      <c r="FO165" s="42"/>
      <c r="FP165" s="42"/>
      <c r="FQ165" s="42"/>
      <c r="FR165" s="42"/>
      <c r="FS165" s="42"/>
      <c r="FT165" s="42"/>
      <c r="FU165" s="42"/>
      <c r="FV165" s="42"/>
      <c r="FW165" s="42"/>
      <c r="FX165" s="44">
        <v>163</v>
      </c>
      <c r="FY165" s="44" t="str">
        <f t="shared" si="79"/>
        <v>CGBDHFLE</v>
      </c>
      <c r="FZ165" s="44" t="s">
        <v>163</v>
      </c>
      <c r="GA165" s="44" t="s">
        <v>149</v>
      </c>
      <c r="GB165" s="44" t="s">
        <v>146</v>
      </c>
      <c r="GC165" s="44" t="s">
        <v>147</v>
      </c>
      <c r="GD165" s="44" t="s">
        <v>160</v>
      </c>
      <c r="GE165" s="44" t="s">
        <v>109</v>
      </c>
      <c r="GF165" s="44" t="s">
        <v>152</v>
      </c>
      <c r="GG165" s="44" t="s">
        <v>148</v>
      </c>
      <c r="GH165" s="100" t="str">
        <f t="shared" ref="GH165:GO165" si="1200">VLOOKUP(FZ165,$FK$3:$FL$15,2,FALSE)</f>
        <v>Marocko</v>
      </c>
      <c r="GI165" s="100" t="str">
        <f t="shared" si="1200"/>
        <v>Iran</v>
      </c>
      <c r="GJ165" s="100" t="str">
        <f t="shared" si="1200"/>
        <v>Bosnien-Herzigovina</v>
      </c>
      <c r="GK165" s="100" t="str">
        <f t="shared" si="1200"/>
        <v>USA</v>
      </c>
      <c r="GL165" s="100" t="str">
        <f t="shared" si="1200"/>
        <v>Uruguay</v>
      </c>
      <c r="GM165" s="100" t="str">
        <f t="shared" si="1200"/>
        <v>Sverige</v>
      </c>
      <c r="GN165" s="100" t="str">
        <f t="shared" si="1200"/>
        <v>England</v>
      </c>
      <c r="GO165" s="100" t="str">
        <f t="shared" si="1200"/>
        <v>Elfenbenskusten</v>
      </c>
      <c r="GP165" s="42" t="str">
        <f t="shared" si="81"/>
        <v/>
      </c>
      <c r="GQ165" s="42"/>
      <c r="GR165" s="42"/>
      <c r="GS165" s="42"/>
      <c r="GT165" s="42"/>
      <c r="GU165" s="42"/>
      <c r="GV165" s="58"/>
      <c r="GW165" s="42"/>
      <c r="GX165" s="44"/>
      <c r="GY165" s="42"/>
      <c r="GZ165" s="43"/>
      <c r="HA165" s="44"/>
      <c r="HB165" s="42"/>
      <c r="HC165" s="42"/>
      <c r="HD165" s="42"/>
      <c r="HE165" s="42"/>
    </row>
    <row r="166" spans="1:213" ht="14.25" customHeight="1" x14ac:dyDescent="0.35">
      <c r="A166" s="42"/>
      <c r="B166" s="43"/>
      <c r="C166" s="43"/>
      <c r="D166" s="43"/>
      <c r="E166" s="44"/>
      <c r="F166" s="43"/>
      <c r="G166" s="44"/>
      <c r="H166" s="44"/>
      <c r="I166" s="44"/>
      <c r="J166" s="57"/>
      <c r="K166" s="44"/>
      <c r="L166" s="44"/>
      <c r="M166" s="42"/>
      <c r="N166" s="42"/>
      <c r="O166" s="42"/>
      <c r="P166" s="42"/>
      <c r="Q166" s="42"/>
      <c r="R166" s="42"/>
      <c r="S166" s="42"/>
      <c r="T166" s="43"/>
      <c r="U166" s="42"/>
      <c r="V166" s="44"/>
      <c r="W166" s="44"/>
      <c r="X166" s="44"/>
      <c r="Y166" s="44"/>
      <c r="Z166" s="47"/>
      <c r="AA166" s="48"/>
      <c r="AB166" s="42"/>
      <c r="AC166" s="14"/>
      <c r="AD166" s="14"/>
      <c r="AE166" s="14"/>
      <c r="AF166" s="14"/>
      <c r="AG166" s="44"/>
      <c r="AH166" s="44"/>
      <c r="AI166" s="44"/>
      <c r="AJ166" s="57"/>
      <c r="AK166" s="58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14"/>
      <c r="BQ166" s="14"/>
      <c r="BR166" s="14"/>
      <c r="BS166" s="49"/>
      <c r="BT166" s="49"/>
      <c r="BU166" s="49"/>
      <c r="BV166" s="49"/>
      <c r="BW166" s="49"/>
      <c r="BX166" s="49"/>
      <c r="BY166" s="49"/>
      <c r="BZ166" s="14"/>
      <c r="CA166" s="49"/>
      <c r="CB166" s="49"/>
      <c r="CC166" s="14"/>
      <c r="CD166" s="14"/>
      <c r="CE166" s="49"/>
      <c r="CF166" s="49"/>
      <c r="CG166" s="49"/>
      <c r="CH166" s="49"/>
      <c r="CI166" s="49"/>
      <c r="CJ166" s="49"/>
      <c r="CK166" s="49"/>
      <c r="CL166" s="49"/>
      <c r="CM166" s="49"/>
      <c r="CN166" s="49"/>
      <c r="CO166" s="49"/>
      <c r="CP166" s="49"/>
      <c r="CQ166" s="49"/>
      <c r="CR166" s="49"/>
      <c r="CS166" s="49"/>
      <c r="CT166" s="49"/>
      <c r="CU166" s="49"/>
      <c r="CV166" s="49"/>
      <c r="CW166" s="14"/>
      <c r="CX166" s="14"/>
      <c r="CY166" s="49"/>
      <c r="CZ166" s="49"/>
      <c r="DA166" s="49"/>
      <c r="DB166" s="49"/>
      <c r="DC166" s="49"/>
      <c r="DD166" s="49"/>
      <c r="DE166" s="49"/>
      <c r="DF166" s="49"/>
      <c r="DG166" s="49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49"/>
      <c r="DS166" s="49"/>
      <c r="DT166" s="49"/>
      <c r="DU166" s="49"/>
      <c r="DV166" s="49"/>
      <c r="DW166" s="49"/>
      <c r="DX166" s="49"/>
      <c r="DY166" s="49"/>
      <c r="DZ166" s="49"/>
      <c r="EA166" s="49"/>
      <c r="EB166" s="49"/>
      <c r="EC166" s="49"/>
      <c r="ED166" s="49"/>
      <c r="EE166" s="49"/>
      <c r="EF166" s="49"/>
      <c r="EG166" s="49"/>
      <c r="EH166" s="49"/>
      <c r="EI166" s="49"/>
      <c r="EJ166" s="49"/>
      <c r="EK166" s="14"/>
      <c r="EL166" s="49"/>
      <c r="EM166" s="49"/>
      <c r="EN166" s="49"/>
      <c r="EO166" s="49"/>
      <c r="EP166" s="49"/>
      <c r="EQ166" s="49"/>
      <c r="ER166" s="49"/>
      <c r="ES166" s="49"/>
      <c r="ET166" s="49"/>
      <c r="EU166" s="49"/>
      <c r="EV166" s="49"/>
      <c r="EW166" s="49"/>
      <c r="EX166" s="49"/>
      <c r="EY166" s="49"/>
      <c r="EZ166" s="49"/>
      <c r="FA166" s="49"/>
      <c r="FB166" s="49"/>
      <c r="FC166" s="49"/>
      <c r="FD166" s="49"/>
      <c r="FE166" s="14"/>
      <c r="FF166" s="49"/>
      <c r="FG166" s="49"/>
      <c r="FH166" s="14"/>
      <c r="FI166" s="42"/>
      <c r="FJ166" s="42"/>
      <c r="FK166" s="42"/>
      <c r="FL166" s="42"/>
      <c r="FM166" s="42"/>
      <c r="FN166" s="42"/>
      <c r="FO166" s="42"/>
      <c r="FP166" s="42"/>
      <c r="FQ166" s="42"/>
      <c r="FR166" s="42"/>
      <c r="FS166" s="42"/>
      <c r="FT166" s="42"/>
      <c r="FU166" s="42"/>
      <c r="FV166" s="42"/>
      <c r="FW166" s="42"/>
      <c r="FX166" s="44">
        <v>164</v>
      </c>
      <c r="FY166" s="44" t="str">
        <f t="shared" si="79"/>
        <v>CGBDHFEK</v>
      </c>
      <c r="FZ166" s="44" t="s">
        <v>163</v>
      </c>
      <c r="GA166" s="44" t="s">
        <v>149</v>
      </c>
      <c r="GB166" s="44" t="s">
        <v>146</v>
      </c>
      <c r="GC166" s="44" t="s">
        <v>147</v>
      </c>
      <c r="GD166" s="44" t="s">
        <v>160</v>
      </c>
      <c r="GE166" s="44" t="s">
        <v>109</v>
      </c>
      <c r="GF166" s="44" t="s">
        <v>148</v>
      </c>
      <c r="GG166" s="44" t="s">
        <v>151</v>
      </c>
      <c r="GH166" s="100" t="str">
        <f t="shared" ref="GH166:GO166" si="1201">VLOOKUP(FZ166,$FK$3:$FL$15,2,FALSE)</f>
        <v>Marocko</v>
      </c>
      <c r="GI166" s="100" t="str">
        <f t="shared" si="1201"/>
        <v>Iran</v>
      </c>
      <c r="GJ166" s="100" t="str">
        <f t="shared" si="1201"/>
        <v>Bosnien-Herzigovina</v>
      </c>
      <c r="GK166" s="100" t="str">
        <f t="shared" si="1201"/>
        <v>USA</v>
      </c>
      <c r="GL166" s="100" t="str">
        <f t="shared" si="1201"/>
        <v>Uruguay</v>
      </c>
      <c r="GM166" s="100" t="str">
        <f t="shared" si="1201"/>
        <v>Sverige</v>
      </c>
      <c r="GN166" s="100" t="str">
        <f t="shared" si="1201"/>
        <v>Elfenbenskusten</v>
      </c>
      <c r="GO166" s="100" t="str">
        <f t="shared" si="1201"/>
        <v>Portugal</v>
      </c>
      <c r="GP166" s="42" t="str">
        <f t="shared" si="81"/>
        <v/>
      </c>
      <c r="GQ166" s="42"/>
      <c r="GR166" s="42"/>
      <c r="GS166" s="42"/>
      <c r="GT166" s="42"/>
      <c r="GU166" s="42"/>
      <c r="GV166" s="58"/>
      <c r="GW166" s="42"/>
      <c r="GX166" s="44"/>
      <c r="GY166" s="42"/>
      <c r="GZ166" s="43"/>
      <c r="HA166" s="44"/>
      <c r="HB166" s="42"/>
      <c r="HC166" s="42"/>
      <c r="HD166" s="42"/>
      <c r="HE166" s="42"/>
    </row>
    <row r="167" spans="1:213" ht="14.25" customHeight="1" x14ac:dyDescent="0.35">
      <c r="A167" s="42"/>
      <c r="B167" s="43"/>
      <c r="C167" s="43"/>
      <c r="D167" s="43"/>
      <c r="E167" s="44"/>
      <c r="F167" s="43"/>
      <c r="G167" s="44"/>
      <c r="H167" s="44"/>
      <c r="I167" s="44"/>
      <c r="J167" s="57"/>
      <c r="K167" s="44"/>
      <c r="L167" s="44"/>
      <c r="M167" s="42"/>
      <c r="N167" s="42"/>
      <c r="O167" s="42"/>
      <c r="P167" s="42"/>
      <c r="Q167" s="42"/>
      <c r="R167" s="42"/>
      <c r="S167" s="42"/>
      <c r="T167" s="43"/>
      <c r="U167" s="42"/>
      <c r="V167" s="44"/>
      <c r="W167" s="44"/>
      <c r="X167" s="44"/>
      <c r="Y167" s="44"/>
      <c r="Z167" s="47"/>
      <c r="AA167" s="48"/>
      <c r="AB167" s="42"/>
      <c r="AC167" s="14"/>
      <c r="AD167" s="14"/>
      <c r="AE167" s="14"/>
      <c r="AF167" s="14"/>
      <c r="AG167" s="44"/>
      <c r="AH167" s="44"/>
      <c r="AI167" s="44"/>
      <c r="AJ167" s="57"/>
      <c r="AK167" s="58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14"/>
      <c r="BQ167" s="14"/>
      <c r="BR167" s="14"/>
      <c r="BS167" s="49"/>
      <c r="BT167" s="49"/>
      <c r="BU167" s="49"/>
      <c r="BV167" s="49"/>
      <c r="BW167" s="49"/>
      <c r="BX167" s="49"/>
      <c r="BY167" s="49"/>
      <c r="BZ167" s="14"/>
      <c r="CA167" s="49"/>
      <c r="CB167" s="49"/>
      <c r="CC167" s="14"/>
      <c r="CD167" s="14"/>
      <c r="CE167" s="49"/>
      <c r="CF167" s="49"/>
      <c r="CG167" s="49"/>
      <c r="CH167" s="49"/>
      <c r="CI167" s="49"/>
      <c r="CJ167" s="49"/>
      <c r="CK167" s="49"/>
      <c r="CL167" s="49"/>
      <c r="CM167" s="49"/>
      <c r="CN167" s="49"/>
      <c r="CO167" s="49"/>
      <c r="CP167" s="49"/>
      <c r="CQ167" s="49"/>
      <c r="CR167" s="49"/>
      <c r="CS167" s="49"/>
      <c r="CT167" s="49"/>
      <c r="CU167" s="49"/>
      <c r="CV167" s="49"/>
      <c r="CW167" s="14"/>
      <c r="CX167" s="14"/>
      <c r="CY167" s="49"/>
      <c r="CZ167" s="49"/>
      <c r="DA167" s="49"/>
      <c r="DB167" s="49"/>
      <c r="DC167" s="49"/>
      <c r="DD167" s="49"/>
      <c r="DE167" s="49"/>
      <c r="DF167" s="49"/>
      <c r="DG167" s="49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49"/>
      <c r="DS167" s="49"/>
      <c r="DT167" s="49"/>
      <c r="DU167" s="49"/>
      <c r="DV167" s="49"/>
      <c r="DW167" s="49"/>
      <c r="DX167" s="49"/>
      <c r="DY167" s="49"/>
      <c r="DZ167" s="49"/>
      <c r="EA167" s="49"/>
      <c r="EB167" s="49"/>
      <c r="EC167" s="49"/>
      <c r="ED167" s="49"/>
      <c r="EE167" s="49"/>
      <c r="EF167" s="49"/>
      <c r="EG167" s="49"/>
      <c r="EH167" s="49"/>
      <c r="EI167" s="49"/>
      <c r="EJ167" s="49"/>
      <c r="EK167" s="14"/>
      <c r="EL167" s="49"/>
      <c r="EM167" s="49"/>
      <c r="EN167" s="49"/>
      <c r="EO167" s="49"/>
      <c r="EP167" s="49"/>
      <c r="EQ167" s="49"/>
      <c r="ER167" s="49"/>
      <c r="ES167" s="49"/>
      <c r="ET167" s="49"/>
      <c r="EU167" s="49"/>
      <c r="EV167" s="49"/>
      <c r="EW167" s="49"/>
      <c r="EX167" s="49"/>
      <c r="EY167" s="49"/>
      <c r="EZ167" s="49"/>
      <c r="FA167" s="49"/>
      <c r="FB167" s="49"/>
      <c r="FC167" s="49"/>
      <c r="FD167" s="49"/>
      <c r="FE167" s="14"/>
      <c r="FF167" s="49"/>
      <c r="FG167" s="49"/>
      <c r="FH167" s="14"/>
      <c r="FI167" s="42"/>
      <c r="FJ167" s="42"/>
      <c r="FK167" s="42"/>
      <c r="FL167" s="42"/>
      <c r="FM167" s="42"/>
      <c r="FN167" s="42"/>
      <c r="FO167" s="42"/>
      <c r="FP167" s="42"/>
      <c r="FQ167" s="42"/>
      <c r="FR167" s="42"/>
      <c r="FS167" s="42"/>
      <c r="FT167" s="42"/>
      <c r="FU167" s="42"/>
      <c r="FV167" s="42"/>
      <c r="FW167" s="42"/>
      <c r="FX167" s="44">
        <v>165</v>
      </c>
      <c r="FY167" s="44" t="str">
        <f t="shared" si="79"/>
        <v>HGBCJFDE</v>
      </c>
      <c r="FZ167" s="44" t="s">
        <v>160</v>
      </c>
      <c r="GA167" s="44" t="s">
        <v>149</v>
      </c>
      <c r="GB167" s="44" t="s">
        <v>146</v>
      </c>
      <c r="GC167" s="44" t="s">
        <v>163</v>
      </c>
      <c r="GD167" s="44" t="s">
        <v>159</v>
      </c>
      <c r="GE167" s="44" t="s">
        <v>109</v>
      </c>
      <c r="GF167" s="44" t="s">
        <v>147</v>
      </c>
      <c r="GG167" s="44" t="s">
        <v>148</v>
      </c>
      <c r="GH167" s="100" t="str">
        <f t="shared" ref="GH167:GO167" si="1202">VLOOKUP(FZ167,$FK$3:$FL$15,2,FALSE)</f>
        <v>Uruguay</v>
      </c>
      <c r="GI167" s="100" t="str">
        <f t="shared" si="1202"/>
        <v>Iran</v>
      </c>
      <c r="GJ167" s="100" t="str">
        <f t="shared" si="1202"/>
        <v>Bosnien-Herzigovina</v>
      </c>
      <c r="GK167" s="100" t="str">
        <f t="shared" si="1202"/>
        <v>Marocko</v>
      </c>
      <c r="GL167" s="100" t="str">
        <f t="shared" si="1202"/>
        <v>Argentina</v>
      </c>
      <c r="GM167" s="100" t="str">
        <f t="shared" si="1202"/>
        <v>Sverige</v>
      </c>
      <c r="GN167" s="100" t="str">
        <f t="shared" si="1202"/>
        <v>USA</v>
      </c>
      <c r="GO167" s="100" t="str">
        <f t="shared" si="1202"/>
        <v>Elfenbenskusten</v>
      </c>
      <c r="GP167" s="42" t="str">
        <f t="shared" si="81"/>
        <v/>
      </c>
      <c r="GQ167" s="42"/>
      <c r="GR167" s="42"/>
      <c r="GS167" s="42"/>
      <c r="GT167" s="42"/>
      <c r="GU167" s="42"/>
      <c r="GV167" s="51"/>
      <c r="GW167" s="42"/>
      <c r="GX167" s="44"/>
      <c r="GY167" s="42"/>
      <c r="GZ167" s="43"/>
      <c r="HA167" s="44"/>
      <c r="HB167" s="42"/>
      <c r="HC167" s="42"/>
      <c r="HD167" s="42"/>
      <c r="HE167" s="42"/>
    </row>
    <row r="168" spans="1:213" ht="14.25" customHeight="1" x14ac:dyDescent="0.35">
      <c r="A168" s="42"/>
      <c r="B168" s="43"/>
      <c r="C168" s="43"/>
      <c r="D168" s="43"/>
      <c r="E168" s="44"/>
      <c r="F168" s="43"/>
      <c r="G168" s="44"/>
      <c r="H168" s="44"/>
      <c r="I168" s="44"/>
      <c r="J168" s="57"/>
      <c r="K168" s="44"/>
      <c r="L168" s="44"/>
      <c r="M168" s="42"/>
      <c r="N168" s="42"/>
      <c r="O168" s="42"/>
      <c r="P168" s="42"/>
      <c r="Q168" s="42"/>
      <c r="R168" s="42"/>
      <c r="S168" s="42"/>
      <c r="T168" s="43"/>
      <c r="U168" s="42"/>
      <c r="V168" s="44"/>
      <c r="W168" s="44"/>
      <c r="X168" s="44"/>
      <c r="Y168" s="44"/>
      <c r="Z168" s="47"/>
      <c r="AA168" s="48"/>
      <c r="AB168" s="42"/>
      <c r="AC168" s="14"/>
      <c r="AD168" s="14"/>
      <c r="AE168" s="14"/>
      <c r="AF168" s="14"/>
      <c r="AG168" s="44"/>
      <c r="AH168" s="44"/>
      <c r="AI168" s="44"/>
      <c r="AJ168" s="57"/>
      <c r="AK168" s="58"/>
      <c r="AL168" s="49"/>
      <c r="AM168" s="49"/>
      <c r="AN168" s="49"/>
      <c r="AO168" s="49"/>
      <c r="AP168" s="49"/>
      <c r="AQ168" s="49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49"/>
      <c r="BD168" s="49"/>
      <c r="BE168" s="49"/>
      <c r="BF168" s="49"/>
      <c r="BG168" s="49"/>
      <c r="BH168" s="49"/>
      <c r="BI168" s="49"/>
      <c r="BJ168" s="49"/>
      <c r="BK168" s="49"/>
      <c r="BL168" s="49"/>
      <c r="BM168" s="49"/>
      <c r="BN168" s="49"/>
      <c r="BO168" s="49"/>
      <c r="BP168" s="14"/>
      <c r="BQ168" s="14"/>
      <c r="BR168" s="14"/>
      <c r="BS168" s="49"/>
      <c r="BT168" s="49"/>
      <c r="BU168" s="49"/>
      <c r="BV168" s="49"/>
      <c r="BW168" s="49"/>
      <c r="BX168" s="49"/>
      <c r="BY168" s="49"/>
      <c r="BZ168" s="14"/>
      <c r="CA168" s="49"/>
      <c r="CB168" s="49"/>
      <c r="CC168" s="14"/>
      <c r="CD168" s="14"/>
      <c r="CE168" s="49"/>
      <c r="CF168" s="49"/>
      <c r="CG168" s="49"/>
      <c r="CH168" s="49"/>
      <c r="CI168" s="49"/>
      <c r="CJ168" s="49"/>
      <c r="CK168" s="49"/>
      <c r="CL168" s="49"/>
      <c r="CM168" s="49"/>
      <c r="CN168" s="49"/>
      <c r="CO168" s="49"/>
      <c r="CP168" s="49"/>
      <c r="CQ168" s="49"/>
      <c r="CR168" s="49"/>
      <c r="CS168" s="49"/>
      <c r="CT168" s="49"/>
      <c r="CU168" s="49"/>
      <c r="CV168" s="49"/>
      <c r="CW168" s="14"/>
      <c r="CX168" s="14"/>
      <c r="CY168" s="49"/>
      <c r="CZ168" s="49"/>
      <c r="DA168" s="49"/>
      <c r="DB168" s="49"/>
      <c r="DC168" s="49"/>
      <c r="DD168" s="49"/>
      <c r="DE168" s="49"/>
      <c r="DF168" s="49"/>
      <c r="DG168" s="49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49"/>
      <c r="DS168" s="49"/>
      <c r="DT168" s="49"/>
      <c r="DU168" s="49"/>
      <c r="DV168" s="49"/>
      <c r="DW168" s="49"/>
      <c r="DX168" s="49"/>
      <c r="DY168" s="49"/>
      <c r="DZ168" s="49"/>
      <c r="EA168" s="49"/>
      <c r="EB168" s="49"/>
      <c r="EC168" s="49"/>
      <c r="ED168" s="49"/>
      <c r="EE168" s="49"/>
      <c r="EF168" s="49"/>
      <c r="EG168" s="49"/>
      <c r="EH168" s="49"/>
      <c r="EI168" s="49"/>
      <c r="EJ168" s="49"/>
      <c r="EK168" s="14"/>
      <c r="EL168" s="49"/>
      <c r="EM168" s="49"/>
      <c r="EN168" s="49"/>
      <c r="EO168" s="49"/>
      <c r="EP168" s="49"/>
      <c r="EQ168" s="49"/>
      <c r="ER168" s="49"/>
      <c r="ES168" s="49"/>
      <c r="ET168" s="49"/>
      <c r="EU168" s="49"/>
      <c r="EV168" s="49"/>
      <c r="EW168" s="49"/>
      <c r="EX168" s="49"/>
      <c r="EY168" s="49"/>
      <c r="EZ168" s="49"/>
      <c r="FA168" s="49"/>
      <c r="FB168" s="49"/>
      <c r="FC168" s="49"/>
      <c r="FD168" s="49"/>
      <c r="FE168" s="14"/>
      <c r="FF168" s="49"/>
      <c r="FG168" s="49"/>
      <c r="FH168" s="14"/>
      <c r="FI168" s="42"/>
      <c r="FJ168" s="42"/>
      <c r="FK168" s="42"/>
      <c r="FL168" s="42"/>
      <c r="FM168" s="42"/>
      <c r="FN168" s="42"/>
      <c r="FO168" s="42"/>
      <c r="FP168" s="42"/>
      <c r="FQ168" s="42"/>
      <c r="FR168" s="42"/>
      <c r="FS168" s="42"/>
      <c r="FT168" s="42"/>
      <c r="FU168" s="42"/>
      <c r="FV168" s="42"/>
      <c r="FW168" s="42"/>
      <c r="FX168" s="44">
        <v>166</v>
      </c>
      <c r="FY168" s="44" t="str">
        <f t="shared" si="79"/>
        <v>CGBDHFEI</v>
      </c>
      <c r="FZ168" s="44" t="s">
        <v>163</v>
      </c>
      <c r="GA168" s="44" t="s">
        <v>149</v>
      </c>
      <c r="GB168" s="44" t="s">
        <v>146</v>
      </c>
      <c r="GC168" s="44" t="s">
        <v>147</v>
      </c>
      <c r="GD168" s="44" t="s">
        <v>160</v>
      </c>
      <c r="GE168" s="44" t="s">
        <v>109</v>
      </c>
      <c r="GF168" s="44" t="s">
        <v>148</v>
      </c>
      <c r="GG168" s="44" t="s">
        <v>150</v>
      </c>
      <c r="GH168" s="100" t="str">
        <f t="shared" ref="GH168:GO168" si="1203">VLOOKUP(FZ168,$FK$3:$FL$15,2,FALSE)</f>
        <v>Marocko</v>
      </c>
      <c r="GI168" s="100" t="str">
        <f t="shared" si="1203"/>
        <v>Iran</v>
      </c>
      <c r="GJ168" s="100" t="str">
        <f t="shared" si="1203"/>
        <v>Bosnien-Herzigovina</v>
      </c>
      <c r="GK168" s="100" t="str">
        <f t="shared" si="1203"/>
        <v>USA</v>
      </c>
      <c r="GL168" s="100" t="str">
        <f t="shared" si="1203"/>
        <v>Uruguay</v>
      </c>
      <c r="GM168" s="100" t="str">
        <f t="shared" si="1203"/>
        <v>Sverige</v>
      </c>
      <c r="GN168" s="100" t="str">
        <f t="shared" si="1203"/>
        <v>Elfenbenskusten</v>
      </c>
      <c r="GO168" s="100" t="str">
        <f t="shared" si="1203"/>
        <v>Senegal</v>
      </c>
      <c r="GP168" s="42" t="str">
        <f t="shared" si="81"/>
        <v/>
      </c>
      <c r="GQ168" s="42"/>
      <c r="GR168" s="42"/>
      <c r="GS168" s="42"/>
      <c r="GT168" s="42"/>
      <c r="GU168" s="42"/>
      <c r="GV168" s="127"/>
      <c r="GW168" s="42"/>
      <c r="GX168" s="44"/>
      <c r="GY168" s="42"/>
      <c r="GZ168" s="43"/>
      <c r="HA168" s="44"/>
      <c r="HB168" s="42"/>
      <c r="HC168" s="42"/>
      <c r="HD168" s="42"/>
      <c r="HE168" s="42"/>
    </row>
    <row r="169" spans="1:213" ht="14.25" customHeight="1" x14ac:dyDescent="0.35">
      <c r="A169" s="42"/>
      <c r="B169" s="43"/>
      <c r="C169" s="43"/>
      <c r="D169" s="43"/>
      <c r="E169" s="44"/>
      <c r="F169" s="43"/>
      <c r="G169" s="44"/>
      <c r="H169" s="44"/>
      <c r="I169" s="44"/>
      <c r="J169" s="57"/>
      <c r="K169" s="44"/>
      <c r="L169" s="44"/>
      <c r="M169" s="42"/>
      <c r="N169" s="42"/>
      <c r="O169" s="42"/>
      <c r="P169" s="42"/>
      <c r="Q169" s="42"/>
      <c r="R169" s="42"/>
      <c r="S169" s="42"/>
      <c r="T169" s="43"/>
      <c r="U169" s="42"/>
      <c r="V169" s="44"/>
      <c r="W169" s="44"/>
      <c r="X169" s="44"/>
      <c r="Y169" s="44"/>
      <c r="Z169" s="47"/>
      <c r="AA169" s="48"/>
      <c r="AB169" s="42"/>
      <c r="AC169" s="14"/>
      <c r="AD169" s="14"/>
      <c r="AE169" s="14"/>
      <c r="AF169" s="14"/>
      <c r="AG169" s="44"/>
      <c r="AH169" s="44"/>
      <c r="AI169" s="44"/>
      <c r="AJ169" s="57"/>
      <c r="AK169" s="58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14"/>
      <c r="BQ169" s="14"/>
      <c r="BR169" s="14"/>
      <c r="BS169" s="49"/>
      <c r="BT169" s="49"/>
      <c r="BU169" s="49"/>
      <c r="BV169" s="49"/>
      <c r="BW169" s="49"/>
      <c r="BX169" s="49"/>
      <c r="BY169" s="49"/>
      <c r="BZ169" s="14"/>
      <c r="CA169" s="49"/>
      <c r="CB169" s="49"/>
      <c r="CC169" s="14"/>
      <c r="CD169" s="14"/>
      <c r="CE169" s="49"/>
      <c r="CF169" s="49"/>
      <c r="CG169" s="49"/>
      <c r="CH169" s="49"/>
      <c r="CI169" s="49"/>
      <c r="CJ169" s="49"/>
      <c r="CK169" s="49"/>
      <c r="CL169" s="49"/>
      <c r="CM169" s="49"/>
      <c r="CN169" s="49"/>
      <c r="CO169" s="49"/>
      <c r="CP169" s="49"/>
      <c r="CQ169" s="49"/>
      <c r="CR169" s="49"/>
      <c r="CS169" s="49"/>
      <c r="CT169" s="49"/>
      <c r="CU169" s="49"/>
      <c r="CV169" s="49"/>
      <c r="CW169" s="14"/>
      <c r="CX169" s="14"/>
      <c r="CY169" s="49"/>
      <c r="CZ169" s="49"/>
      <c r="DA169" s="49"/>
      <c r="DB169" s="49"/>
      <c r="DC169" s="49"/>
      <c r="DD169" s="49"/>
      <c r="DE169" s="49"/>
      <c r="DF169" s="49"/>
      <c r="DG169" s="49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49"/>
      <c r="DS169" s="49"/>
      <c r="DT169" s="49"/>
      <c r="DU169" s="49"/>
      <c r="DV169" s="49"/>
      <c r="DW169" s="49"/>
      <c r="DX169" s="49"/>
      <c r="DY169" s="49"/>
      <c r="DZ169" s="49"/>
      <c r="EA169" s="49"/>
      <c r="EB169" s="49"/>
      <c r="EC169" s="49"/>
      <c r="ED169" s="49"/>
      <c r="EE169" s="49"/>
      <c r="EF169" s="49"/>
      <c r="EG169" s="49"/>
      <c r="EH169" s="49"/>
      <c r="EI169" s="49"/>
      <c r="EJ169" s="49"/>
      <c r="EK169" s="14"/>
      <c r="EL169" s="49"/>
      <c r="EM169" s="49"/>
      <c r="EN169" s="49"/>
      <c r="EO169" s="49"/>
      <c r="EP169" s="49"/>
      <c r="EQ169" s="49"/>
      <c r="ER169" s="49"/>
      <c r="ES169" s="49"/>
      <c r="ET169" s="49"/>
      <c r="EU169" s="49"/>
      <c r="EV169" s="49"/>
      <c r="EW169" s="49"/>
      <c r="EX169" s="49"/>
      <c r="EY169" s="49"/>
      <c r="EZ169" s="49"/>
      <c r="FA169" s="49"/>
      <c r="FB169" s="49"/>
      <c r="FC169" s="49"/>
      <c r="FD169" s="49"/>
      <c r="FE169" s="14"/>
      <c r="FF169" s="49"/>
      <c r="FG169" s="49"/>
      <c r="FH169" s="14"/>
      <c r="FI169" s="42"/>
      <c r="FJ169" s="42"/>
      <c r="FK169" s="42"/>
      <c r="FL169" s="42"/>
      <c r="FM169" s="42"/>
      <c r="FN169" s="42"/>
      <c r="FO169" s="42"/>
      <c r="FP169" s="42"/>
      <c r="FQ169" s="42"/>
      <c r="FR169" s="42"/>
      <c r="FS169" s="42"/>
      <c r="FT169" s="42"/>
      <c r="FU169" s="42"/>
      <c r="FV169" s="42"/>
      <c r="FW169" s="42"/>
      <c r="FX169" s="44">
        <v>167</v>
      </c>
      <c r="FY169" s="44" t="str">
        <f t="shared" si="79"/>
        <v>HJIFAGLK</v>
      </c>
      <c r="FZ169" s="44" t="s">
        <v>160</v>
      </c>
      <c r="GA169" s="44" t="s">
        <v>159</v>
      </c>
      <c r="GB169" s="44" t="s">
        <v>150</v>
      </c>
      <c r="GC169" s="44" t="s">
        <v>109</v>
      </c>
      <c r="GD169" s="44" t="s">
        <v>145</v>
      </c>
      <c r="GE169" s="44" t="s">
        <v>149</v>
      </c>
      <c r="GF169" s="44" t="s">
        <v>152</v>
      </c>
      <c r="GG169" s="44" t="s">
        <v>151</v>
      </c>
      <c r="GH169" s="100" t="str">
        <f t="shared" ref="GH169:GO169" si="1204">VLOOKUP(FZ169,$FK$3:$FL$15,2,FALSE)</f>
        <v>Uruguay</v>
      </c>
      <c r="GI169" s="100" t="str">
        <f t="shared" si="1204"/>
        <v>Argentina</v>
      </c>
      <c r="GJ169" s="100" t="str">
        <f t="shared" si="1204"/>
        <v>Senegal</v>
      </c>
      <c r="GK169" s="100" t="str">
        <f t="shared" si="1204"/>
        <v>Sverige</v>
      </c>
      <c r="GL169" s="100" t="str">
        <f t="shared" si="1204"/>
        <v>Sydkorea</v>
      </c>
      <c r="GM169" s="100" t="str">
        <f t="shared" si="1204"/>
        <v>Iran</v>
      </c>
      <c r="GN169" s="100" t="str">
        <f t="shared" si="1204"/>
        <v>England</v>
      </c>
      <c r="GO169" s="100" t="str">
        <f t="shared" si="1204"/>
        <v>Portugal</v>
      </c>
      <c r="GP169" s="42" t="str">
        <f t="shared" si="81"/>
        <v/>
      </c>
      <c r="GQ169" s="42"/>
      <c r="GR169" s="42"/>
      <c r="GS169" s="42"/>
      <c r="GT169" s="42"/>
      <c r="GU169" s="42"/>
      <c r="GV169" s="127"/>
      <c r="GW169" s="42"/>
      <c r="GX169" s="44"/>
      <c r="GY169" s="42"/>
      <c r="GZ169" s="43"/>
      <c r="HA169" s="44"/>
      <c r="HB169" s="42"/>
      <c r="HC169" s="42"/>
      <c r="HD169" s="42"/>
      <c r="HE169" s="42"/>
    </row>
    <row r="170" spans="1:213" ht="14.25" customHeight="1" x14ac:dyDescent="0.35">
      <c r="A170" s="42"/>
      <c r="B170" s="43"/>
      <c r="C170" s="43"/>
      <c r="D170" s="43"/>
      <c r="E170" s="44"/>
      <c r="F170" s="43"/>
      <c r="G170" s="44"/>
      <c r="H170" s="44"/>
      <c r="I170" s="44"/>
      <c r="J170" s="57"/>
      <c r="K170" s="44"/>
      <c r="L170" s="44"/>
      <c r="M170" s="42"/>
      <c r="N170" s="42"/>
      <c r="O170" s="42"/>
      <c r="P170" s="42"/>
      <c r="Q170" s="42"/>
      <c r="R170" s="42"/>
      <c r="S170" s="42"/>
      <c r="T170" s="43"/>
      <c r="U170" s="42"/>
      <c r="V170" s="44"/>
      <c r="W170" s="44"/>
      <c r="X170" s="44"/>
      <c r="Y170" s="44"/>
      <c r="Z170" s="47"/>
      <c r="AA170" s="48"/>
      <c r="AB170" s="42"/>
      <c r="AC170" s="14"/>
      <c r="AD170" s="14"/>
      <c r="AE170" s="14"/>
      <c r="AF170" s="14"/>
      <c r="AG170" s="44"/>
      <c r="AH170" s="44"/>
      <c r="AI170" s="44"/>
      <c r="AJ170" s="57"/>
      <c r="AK170" s="58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14"/>
      <c r="BQ170" s="14"/>
      <c r="BR170" s="14"/>
      <c r="BS170" s="49"/>
      <c r="BT170" s="49"/>
      <c r="BU170" s="49"/>
      <c r="BV170" s="49"/>
      <c r="BW170" s="49"/>
      <c r="BX170" s="49"/>
      <c r="BY170" s="49"/>
      <c r="BZ170" s="14"/>
      <c r="CA170" s="49"/>
      <c r="CB170" s="49"/>
      <c r="CC170" s="14"/>
      <c r="CD170" s="14"/>
      <c r="CE170" s="49"/>
      <c r="CF170" s="49"/>
      <c r="CG170" s="49"/>
      <c r="CH170" s="49"/>
      <c r="CI170" s="49"/>
      <c r="CJ170" s="49"/>
      <c r="CK170" s="49"/>
      <c r="CL170" s="49"/>
      <c r="CM170" s="49"/>
      <c r="CN170" s="49"/>
      <c r="CO170" s="49"/>
      <c r="CP170" s="49"/>
      <c r="CQ170" s="49"/>
      <c r="CR170" s="49"/>
      <c r="CS170" s="49"/>
      <c r="CT170" s="49"/>
      <c r="CU170" s="49"/>
      <c r="CV170" s="49"/>
      <c r="CW170" s="14"/>
      <c r="CX170" s="14"/>
      <c r="CY170" s="49"/>
      <c r="CZ170" s="49"/>
      <c r="DA170" s="49"/>
      <c r="DB170" s="49"/>
      <c r="DC170" s="49"/>
      <c r="DD170" s="49"/>
      <c r="DE170" s="49"/>
      <c r="DF170" s="49"/>
      <c r="DG170" s="49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49"/>
      <c r="DS170" s="49"/>
      <c r="DT170" s="49"/>
      <c r="DU170" s="49"/>
      <c r="DV170" s="49"/>
      <c r="DW170" s="49"/>
      <c r="DX170" s="49"/>
      <c r="DY170" s="49"/>
      <c r="DZ170" s="49"/>
      <c r="EA170" s="49"/>
      <c r="EB170" s="49"/>
      <c r="EC170" s="49"/>
      <c r="ED170" s="49"/>
      <c r="EE170" s="49"/>
      <c r="EF170" s="49"/>
      <c r="EG170" s="49"/>
      <c r="EH170" s="49"/>
      <c r="EI170" s="49"/>
      <c r="EJ170" s="49"/>
      <c r="EK170" s="14"/>
      <c r="EL170" s="49"/>
      <c r="EM170" s="49"/>
      <c r="EN170" s="49"/>
      <c r="EO170" s="49"/>
      <c r="EP170" s="49"/>
      <c r="EQ170" s="49"/>
      <c r="ER170" s="49"/>
      <c r="ES170" s="49"/>
      <c r="ET170" s="49"/>
      <c r="EU170" s="49"/>
      <c r="EV170" s="49"/>
      <c r="EW170" s="49"/>
      <c r="EX170" s="49"/>
      <c r="EY170" s="49"/>
      <c r="EZ170" s="49"/>
      <c r="FA170" s="49"/>
      <c r="FB170" s="49"/>
      <c r="FC170" s="49"/>
      <c r="FD170" s="49"/>
      <c r="FE170" s="14"/>
      <c r="FF170" s="49"/>
      <c r="FG170" s="49"/>
      <c r="FH170" s="14"/>
      <c r="FI170" s="42"/>
      <c r="FJ170" s="42"/>
      <c r="FK170" s="42"/>
      <c r="FL170" s="42"/>
      <c r="FM170" s="42"/>
      <c r="FN170" s="42"/>
      <c r="FO170" s="42"/>
      <c r="FP170" s="42"/>
      <c r="FQ170" s="42"/>
      <c r="FR170" s="42"/>
      <c r="FS170" s="42"/>
      <c r="FT170" s="42"/>
      <c r="FU170" s="42"/>
      <c r="FV170" s="42"/>
      <c r="FW170" s="42"/>
      <c r="FX170" s="44">
        <v>168</v>
      </c>
      <c r="FY170" s="44" t="str">
        <f t="shared" si="79"/>
        <v>EJIAHGLK</v>
      </c>
      <c r="FZ170" s="44" t="s">
        <v>148</v>
      </c>
      <c r="GA170" s="44" t="s">
        <v>159</v>
      </c>
      <c r="GB170" s="44" t="s">
        <v>150</v>
      </c>
      <c r="GC170" s="44" t="s">
        <v>145</v>
      </c>
      <c r="GD170" s="44" t="s">
        <v>160</v>
      </c>
      <c r="GE170" s="44" t="s">
        <v>149</v>
      </c>
      <c r="GF170" s="44" t="s">
        <v>152</v>
      </c>
      <c r="GG170" s="44" t="s">
        <v>151</v>
      </c>
      <c r="GH170" s="100" t="str">
        <f t="shared" ref="GH170:GO170" si="1205">VLOOKUP(FZ170,$FK$3:$FL$15,2,FALSE)</f>
        <v>Elfenbenskusten</v>
      </c>
      <c r="GI170" s="100" t="str">
        <f t="shared" si="1205"/>
        <v>Argentina</v>
      </c>
      <c r="GJ170" s="100" t="str">
        <f t="shared" si="1205"/>
        <v>Senegal</v>
      </c>
      <c r="GK170" s="100" t="str">
        <f t="shared" si="1205"/>
        <v>Sydkorea</v>
      </c>
      <c r="GL170" s="100" t="str">
        <f t="shared" si="1205"/>
        <v>Uruguay</v>
      </c>
      <c r="GM170" s="100" t="str">
        <f t="shared" si="1205"/>
        <v>Iran</v>
      </c>
      <c r="GN170" s="100" t="str">
        <f t="shared" si="1205"/>
        <v>England</v>
      </c>
      <c r="GO170" s="100" t="str">
        <f t="shared" si="1205"/>
        <v>Portugal</v>
      </c>
      <c r="GP170" s="42" t="str">
        <f t="shared" si="81"/>
        <v/>
      </c>
      <c r="GQ170" s="42"/>
      <c r="GR170" s="42"/>
      <c r="GS170" s="42"/>
      <c r="GT170" s="42"/>
      <c r="GU170" s="42"/>
      <c r="GV170" s="58"/>
      <c r="GW170" s="42"/>
      <c r="GX170" s="44"/>
      <c r="GY170" s="42"/>
      <c r="GZ170" s="43"/>
      <c r="HA170" s="44"/>
      <c r="HB170" s="42"/>
      <c r="HC170" s="42"/>
      <c r="HD170" s="42"/>
      <c r="HE170" s="42"/>
    </row>
    <row r="171" spans="1:213" ht="14.25" customHeight="1" x14ac:dyDescent="0.35">
      <c r="A171" s="42"/>
      <c r="B171" s="43"/>
      <c r="C171" s="43"/>
      <c r="D171" s="43"/>
      <c r="E171" s="44"/>
      <c r="F171" s="43"/>
      <c r="G171" s="44"/>
      <c r="H171" s="44"/>
      <c r="I171" s="44"/>
      <c r="J171" s="57"/>
      <c r="K171" s="44"/>
      <c r="L171" s="44"/>
      <c r="M171" s="42"/>
      <c r="N171" s="42"/>
      <c r="O171" s="42"/>
      <c r="P171" s="42"/>
      <c r="Q171" s="42"/>
      <c r="R171" s="42"/>
      <c r="S171" s="42"/>
      <c r="T171" s="43"/>
      <c r="U171" s="42"/>
      <c r="V171" s="44"/>
      <c r="W171" s="44"/>
      <c r="X171" s="44"/>
      <c r="Y171" s="44"/>
      <c r="Z171" s="47"/>
      <c r="AA171" s="48"/>
      <c r="AB171" s="42"/>
      <c r="AC171" s="14"/>
      <c r="AD171" s="14"/>
      <c r="AE171" s="14"/>
      <c r="AF171" s="14"/>
      <c r="AG171" s="44"/>
      <c r="AH171" s="44"/>
      <c r="AI171" s="44"/>
      <c r="AJ171" s="57"/>
      <c r="AK171" s="58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14"/>
      <c r="BQ171" s="14"/>
      <c r="BR171" s="14"/>
      <c r="BS171" s="49"/>
      <c r="BT171" s="49"/>
      <c r="BU171" s="49"/>
      <c r="BV171" s="49"/>
      <c r="BW171" s="49"/>
      <c r="BX171" s="49"/>
      <c r="BY171" s="49"/>
      <c r="BZ171" s="14"/>
      <c r="CA171" s="49"/>
      <c r="CB171" s="49"/>
      <c r="CC171" s="14"/>
      <c r="CD171" s="14"/>
      <c r="CE171" s="49"/>
      <c r="CF171" s="49"/>
      <c r="CG171" s="49"/>
      <c r="CH171" s="49"/>
      <c r="CI171" s="49"/>
      <c r="CJ171" s="49"/>
      <c r="CK171" s="49"/>
      <c r="CL171" s="49"/>
      <c r="CM171" s="49"/>
      <c r="CN171" s="49"/>
      <c r="CO171" s="49"/>
      <c r="CP171" s="49"/>
      <c r="CQ171" s="49"/>
      <c r="CR171" s="49"/>
      <c r="CS171" s="49"/>
      <c r="CT171" s="49"/>
      <c r="CU171" s="49"/>
      <c r="CV171" s="49"/>
      <c r="CW171" s="14"/>
      <c r="CX171" s="14"/>
      <c r="CY171" s="49"/>
      <c r="CZ171" s="49"/>
      <c r="DA171" s="49"/>
      <c r="DB171" s="49"/>
      <c r="DC171" s="49"/>
      <c r="DD171" s="49"/>
      <c r="DE171" s="49"/>
      <c r="DF171" s="49"/>
      <c r="DG171" s="49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49"/>
      <c r="DS171" s="49"/>
      <c r="DT171" s="49"/>
      <c r="DU171" s="49"/>
      <c r="DV171" s="49"/>
      <c r="DW171" s="49"/>
      <c r="DX171" s="49"/>
      <c r="DY171" s="49"/>
      <c r="DZ171" s="49"/>
      <c r="EA171" s="49"/>
      <c r="EB171" s="49"/>
      <c r="EC171" s="49"/>
      <c r="ED171" s="49"/>
      <c r="EE171" s="49"/>
      <c r="EF171" s="49"/>
      <c r="EG171" s="49"/>
      <c r="EH171" s="49"/>
      <c r="EI171" s="49"/>
      <c r="EJ171" s="49"/>
      <c r="EK171" s="14"/>
      <c r="EL171" s="49"/>
      <c r="EM171" s="49"/>
      <c r="EN171" s="49"/>
      <c r="EO171" s="49"/>
      <c r="EP171" s="49"/>
      <c r="EQ171" s="49"/>
      <c r="ER171" s="49"/>
      <c r="ES171" s="49"/>
      <c r="ET171" s="49"/>
      <c r="EU171" s="49"/>
      <c r="EV171" s="49"/>
      <c r="EW171" s="49"/>
      <c r="EX171" s="49"/>
      <c r="EY171" s="49"/>
      <c r="EZ171" s="49"/>
      <c r="FA171" s="49"/>
      <c r="FB171" s="49"/>
      <c r="FC171" s="49"/>
      <c r="FD171" s="49"/>
      <c r="FE171" s="14"/>
      <c r="FF171" s="49"/>
      <c r="FG171" s="49"/>
      <c r="FH171" s="14"/>
      <c r="FI171" s="42"/>
      <c r="FJ171" s="42"/>
      <c r="FK171" s="42"/>
      <c r="FL171" s="42"/>
      <c r="FM171" s="42"/>
      <c r="FN171" s="42"/>
      <c r="FO171" s="42"/>
      <c r="FP171" s="42"/>
      <c r="FQ171" s="42"/>
      <c r="FR171" s="42"/>
      <c r="FS171" s="42"/>
      <c r="FT171" s="42"/>
      <c r="FU171" s="42"/>
      <c r="FV171" s="42"/>
      <c r="FW171" s="42"/>
      <c r="FX171" s="44">
        <v>169</v>
      </c>
      <c r="FY171" s="44" t="str">
        <f t="shared" si="79"/>
        <v>EJIFAHLK</v>
      </c>
      <c r="FZ171" s="44" t="s">
        <v>148</v>
      </c>
      <c r="GA171" s="44" t="s">
        <v>159</v>
      </c>
      <c r="GB171" s="44" t="s">
        <v>150</v>
      </c>
      <c r="GC171" s="44" t="s">
        <v>109</v>
      </c>
      <c r="GD171" s="44" t="s">
        <v>145</v>
      </c>
      <c r="GE171" s="44" t="s">
        <v>160</v>
      </c>
      <c r="GF171" s="44" t="s">
        <v>152</v>
      </c>
      <c r="GG171" s="44" t="s">
        <v>151</v>
      </c>
      <c r="GH171" s="100" t="str">
        <f t="shared" ref="GH171:GO171" si="1206">VLOOKUP(FZ171,$FK$3:$FL$15,2,FALSE)</f>
        <v>Elfenbenskusten</v>
      </c>
      <c r="GI171" s="100" t="str">
        <f t="shared" si="1206"/>
        <v>Argentina</v>
      </c>
      <c r="GJ171" s="100" t="str">
        <f t="shared" si="1206"/>
        <v>Senegal</v>
      </c>
      <c r="GK171" s="100" t="str">
        <f t="shared" si="1206"/>
        <v>Sverige</v>
      </c>
      <c r="GL171" s="100" t="str">
        <f t="shared" si="1206"/>
        <v>Sydkorea</v>
      </c>
      <c r="GM171" s="100" t="str">
        <f t="shared" si="1206"/>
        <v>Uruguay</v>
      </c>
      <c r="GN171" s="100" t="str">
        <f t="shared" si="1206"/>
        <v>England</v>
      </c>
      <c r="GO171" s="100" t="str">
        <f t="shared" si="1206"/>
        <v>Portugal</v>
      </c>
      <c r="GP171" s="42" t="str">
        <f t="shared" si="81"/>
        <v/>
      </c>
      <c r="GQ171" s="42"/>
      <c r="GR171" s="42"/>
      <c r="GS171" s="42"/>
      <c r="GT171" s="42"/>
      <c r="GU171" s="42"/>
      <c r="GV171" s="58"/>
      <c r="GW171" s="42"/>
      <c r="GX171" s="44"/>
      <c r="GY171" s="42"/>
      <c r="GZ171" s="43"/>
      <c r="HA171" s="44"/>
      <c r="HB171" s="42"/>
      <c r="HC171" s="42"/>
      <c r="HD171" s="42"/>
      <c r="HE171" s="42"/>
    </row>
    <row r="172" spans="1:213" ht="14.25" customHeight="1" x14ac:dyDescent="0.35">
      <c r="A172" s="42"/>
      <c r="B172" s="43"/>
      <c r="C172" s="43"/>
      <c r="D172" s="43"/>
      <c r="E172" s="44"/>
      <c r="F172" s="43"/>
      <c r="G172" s="44"/>
      <c r="H172" s="44"/>
      <c r="I172" s="44"/>
      <c r="J172" s="57"/>
      <c r="K172" s="44"/>
      <c r="L172" s="44"/>
      <c r="M172" s="42"/>
      <c r="N172" s="42"/>
      <c r="O172" s="42"/>
      <c r="P172" s="42"/>
      <c r="Q172" s="42"/>
      <c r="R172" s="42"/>
      <c r="S172" s="42"/>
      <c r="T172" s="43"/>
      <c r="U172" s="42"/>
      <c r="V172" s="44"/>
      <c r="W172" s="44"/>
      <c r="X172" s="44"/>
      <c r="Y172" s="44"/>
      <c r="Z172" s="47"/>
      <c r="AA172" s="48"/>
      <c r="AB172" s="42"/>
      <c r="AC172" s="14"/>
      <c r="AD172" s="14"/>
      <c r="AE172" s="14"/>
      <c r="AF172" s="14"/>
      <c r="AG172" s="44"/>
      <c r="AH172" s="44"/>
      <c r="AI172" s="44"/>
      <c r="AJ172" s="57"/>
      <c r="AK172" s="58"/>
      <c r="AL172" s="49"/>
      <c r="AM172" s="49"/>
      <c r="AN172" s="49"/>
      <c r="AO172" s="49"/>
      <c r="AP172" s="49"/>
      <c r="AQ172" s="49"/>
      <c r="AR172" s="49"/>
      <c r="AS172" s="49"/>
      <c r="AT172" s="49"/>
      <c r="AU172" s="49"/>
      <c r="AV172" s="49"/>
      <c r="AW172" s="49"/>
      <c r="AX172" s="49"/>
      <c r="AY172" s="49"/>
      <c r="AZ172" s="49"/>
      <c r="BA172" s="49"/>
      <c r="BB172" s="49"/>
      <c r="BC172" s="49"/>
      <c r="BD172" s="49"/>
      <c r="BE172" s="49"/>
      <c r="BF172" s="49"/>
      <c r="BG172" s="49"/>
      <c r="BH172" s="49"/>
      <c r="BI172" s="49"/>
      <c r="BJ172" s="49"/>
      <c r="BK172" s="49"/>
      <c r="BL172" s="49"/>
      <c r="BM172" s="49"/>
      <c r="BN172" s="49"/>
      <c r="BO172" s="49"/>
      <c r="BP172" s="14"/>
      <c r="BQ172" s="14"/>
      <c r="BR172" s="14"/>
      <c r="BS172" s="49"/>
      <c r="BT172" s="49"/>
      <c r="BU172" s="49"/>
      <c r="BV172" s="49"/>
      <c r="BW172" s="49"/>
      <c r="BX172" s="49"/>
      <c r="BY172" s="49"/>
      <c r="BZ172" s="14"/>
      <c r="CA172" s="49"/>
      <c r="CB172" s="49"/>
      <c r="CC172" s="14"/>
      <c r="CD172" s="14"/>
      <c r="CE172" s="49"/>
      <c r="CF172" s="49"/>
      <c r="CG172" s="49"/>
      <c r="CH172" s="49"/>
      <c r="CI172" s="49"/>
      <c r="CJ172" s="49"/>
      <c r="CK172" s="49"/>
      <c r="CL172" s="49"/>
      <c r="CM172" s="49"/>
      <c r="CN172" s="49"/>
      <c r="CO172" s="49"/>
      <c r="CP172" s="49"/>
      <c r="CQ172" s="49"/>
      <c r="CR172" s="49"/>
      <c r="CS172" s="49"/>
      <c r="CT172" s="49"/>
      <c r="CU172" s="49"/>
      <c r="CV172" s="49"/>
      <c r="CW172" s="14"/>
      <c r="CX172" s="14"/>
      <c r="CY172" s="49"/>
      <c r="CZ172" s="49"/>
      <c r="DA172" s="49"/>
      <c r="DB172" s="49"/>
      <c r="DC172" s="49"/>
      <c r="DD172" s="49"/>
      <c r="DE172" s="49"/>
      <c r="DF172" s="49"/>
      <c r="DG172" s="49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49"/>
      <c r="DS172" s="49"/>
      <c r="DT172" s="49"/>
      <c r="DU172" s="49"/>
      <c r="DV172" s="49"/>
      <c r="DW172" s="49"/>
      <c r="DX172" s="49"/>
      <c r="DY172" s="49"/>
      <c r="DZ172" s="49"/>
      <c r="EA172" s="49"/>
      <c r="EB172" s="49"/>
      <c r="EC172" s="49"/>
      <c r="ED172" s="49"/>
      <c r="EE172" s="49"/>
      <c r="EF172" s="49"/>
      <c r="EG172" s="49"/>
      <c r="EH172" s="49"/>
      <c r="EI172" s="49"/>
      <c r="EJ172" s="49"/>
      <c r="EK172" s="14"/>
      <c r="EL172" s="49"/>
      <c r="EM172" s="49"/>
      <c r="EN172" s="49"/>
      <c r="EO172" s="49"/>
      <c r="EP172" s="49"/>
      <c r="EQ172" s="49"/>
      <c r="ER172" s="49"/>
      <c r="ES172" s="49"/>
      <c r="ET172" s="49"/>
      <c r="EU172" s="49"/>
      <c r="EV172" s="49"/>
      <c r="EW172" s="49"/>
      <c r="EX172" s="49"/>
      <c r="EY172" s="49"/>
      <c r="EZ172" s="49"/>
      <c r="FA172" s="49"/>
      <c r="FB172" s="49"/>
      <c r="FC172" s="49"/>
      <c r="FD172" s="49"/>
      <c r="FE172" s="14"/>
      <c r="FF172" s="49"/>
      <c r="FG172" s="49"/>
      <c r="FH172" s="14"/>
      <c r="FI172" s="42"/>
      <c r="FJ172" s="42"/>
      <c r="FK172" s="42"/>
      <c r="FL172" s="42"/>
      <c r="FM172" s="42"/>
      <c r="FN172" s="42"/>
      <c r="FO172" s="42"/>
      <c r="FP172" s="42"/>
      <c r="FQ172" s="42"/>
      <c r="FR172" s="42"/>
      <c r="FS172" s="42"/>
      <c r="FT172" s="42"/>
      <c r="FU172" s="42"/>
      <c r="FV172" s="42"/>
      <c r="FW172" s="42"/>
      <c r="FX172" s="44">
        <v>170</v>
      </c>
      <c r="FY172" s="44" t="str">
        <f t="shared" si="79"/>
        <v>EJIFAGLK</v>
      </c>
      <c r="FZ172" s="44" t="s">
        <v>148</v>
      </c>
      <c r="GA172" s="44" t="s">
        <v>159</v>
      </c>
      <c r="GB172" s="44" t="s">
        <v>150</v>
      </c>
      <c r="GC172" s="44" t="s">
        <v>109</v>
      </c>
      <c r="GD172" s="44" t="s">
        <v>145</v>
      </c>
      <c r="GE172" s="44" t="s">
        <v>149</v>
      </c>
      <c r="GF172" s="44" t="s">
        <v>152</v>
      </c>
      <c r="GG172" s="44" t="s">
        <v>151</v>
      </c>
      <c r="GH172" s="100" t="str">
        <f t="shared" ref="GH172:GO172" si="1207">VLOOKUP(FZ172,$FK$3:$FL$15,2,FALSE)</f>
        <v>Elfenbenskusten</v>
      </c>
      <c r="GI172" s="100" t="str">
        <f t="shared" si="1207"/>
        <v>Argentina</v>
      </c>
      <c r="GJ172" s="100" t="str">
        <f t="shared" si="1207"/>
        <v>Senegal</v>
      </c>
      <c r="GK172" s="100" t="str">
        <f t="shared" si="1207"/>
        <v>Sverige</v>
      </c>
      <c r="GL172" s="100" t="str">
        <f t="shared" si="1207"/>
        <v>Sydkorea</v>
      </c>
      <c r="GM172" s="100" t="str">
        <f t="shared" si="1207"/>
        <v>Iran</v>
      </c>
      <c r="GN172" s="100" t="str">
        <f t="shared" si="1207"/>
        <v>England</v>
      </c>
      <c r="GO172" s="100" t="str">
        <f t="shared" si="1207"/>
        <v>Portugal</v>
      </c>
      <c r="GP172" s="42" t="str">
        <f t="shared" si="81"/>
        <v/>
      </c>
      <c r="GQ172" s="42"/>
      <c r="GR172" s="42"/>
      <c r="GS172" s="42"/>
      <c r="GT172" s="42"/>
      <c r="GU172" s="42"/>
      <c r="GV172" s="51"/>
      <c r="GW172" s="42"/>
      <c r="GX172" s="44"/>
      <c r="GY172" s="42"/>
      <c r="GZ172" s="43"/>
      <c r="HA172" s="44"/>
      <c r="HB172" s="42"/>
      <c r="HC172" s="42"/>
      <c r="HD172" s="42"/>
      <c r="HE172" s="42"/>
    </row>
    <row r="173" spans="1:213" ht="14.25" customHeight="1" x14ac:dyDescent="0.35">
      <c r="A173" s="42"/>
      <c r="B173" s="43"/>
      <c r="C173" s="43"/>
      <c r="D173" s="43"/>
      <c r="E173" s="44"/>
      <c r="F173" s="43"/>
      <c r="G173" s="44"/>
      <c r="H173" s="44"/>
      <c r="I173" s="44"/>
      <c r="J173" s="57"/>
      <c r="K173" s="44"/>
      <c r="L173" s="44"/>
      <c r="M173" s="42"/>
      <c r="N173" s="42"/>
      <c r="O173" s="42"/>
      <c r="P173" s="42"/>
      <c r="Q173" s="42"/>
      <c r="R173" s="42"/>
      <c r="S173" s="42"/>
      <c r="T173" s="43"/>
      <c r="U173" s="42"/>
      <c r="V173" s="44"/>
      <c r="W173" s="44"/>
      <c r="X173" s="44"/>
      <c r="Y173" s="44"/>
      <c r="Z173" s="47"/>
      <c r="AA173" s="48"/>
      <c r="AB173" s="42"/>
      <c r="AC173" s="14"/>
      <c r="AD173" s="14"/>
      <c r="AE173" s="14"/>
      <c r="AF173" s="14"/>
      <c r="AG173" s="44"/>
      <c r="AH173" s="44"/>
      <c r="AI173" s="44"/>
      <c r="AJ173" s="57"/>
      <c r="AK173" s="58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14"/>
      <c r="BQ173" s="14"/>
      <c r="BR173" s="14"/>
      <c r="BS173" s="49"/>
      <c r="BT173" s="49"/>
      <c r="BU173" s="49"/>
      <c r="BV173" s="49"/>
      <c r="BW173" s="49"/>
      <c r="BX173" s="49"/>
      <c r="BY173" s="49"/>
      <c r="BZ173" s="14"/>
      <c r="CA173" s="49"/>
      <c r="CB173" s="49"/>
      <c r="CC173" s="14"/>
      <c r="CD173" s="14"/>
      <c r="CE173" s="49"/>
      <c r="CF173" s="49"/>
      <c r="CG173" s="49"/>
      <c r="CH173" s="49"/>
      <c r="CI173" s="49"/>
      <c r="CJ173" s="49"/>
      <c r="CK173" s="49"/>
      <c r="CL173" s="49"/>
      <c r="CM173" s="49"/>
      <c r="CN173" s="49"/>
      <c r="CO173" s="49"/>
      <c r="CP173" s="49"/>
      <c r="CQ173" s="49"/>
      <c r="CR173" s="49"/>
      <c r="CS173" s="49"/>
      <c r="CT173" s="49"/>
      <c r="CU173" s="49"/>
      <c r="CV173" s="49"/>
      <c r="CW173" s="14"/>
      <c r="CX173" s="14"/>
      <c r="CY173" s="49"/>
      <c r="CZ173" s="49"/>
      <c r="DA173" s="49"/>
      <c r="DB173" s="49"/>
      <c r="DC173" s="49"/>
      <c r="DD173" s="49"/>
      <c r="DE173" s="49"/>
      <c r="DF173" s="49"/>
      <c r="DG173" s="49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49"/>
      <c r="DS173" s="49"/>
      <c r="DT173" s="49"/>
      <c r="DU173" s="49"/>
      <c r="DV173" s="49"/>
      <c r="DW173" s="49"/>
      <c r="DX173" s="49"/>
      <c r="DY173" s="49"/>
      <c r="DZ173" s="49"/>
      <c r="EA173" s="49"/>
      <c r="EB173" s="49"/>
      <c r="EC173" s="49"/>
      <c r="ED173" s="49"/>
      <c r="EE173" s="49"/>
      <c r="EF173" s="49"/>
      <c r="EG173" s="49"/>
      <c r="EH173" s="49"/>
      <c r="EI173" s="49"/>
      <c r="EJ173" s="49"/>
      <c r="EK173" s="14"/>
      <c r="EL173" s="49"/>
      <c r="EM173" s="49"/>
      <c r="EN173" s="49"/>
      <c r="EO173" s="49"/>
      <c r="EP173" s="49"/>
      <c r="EQ173" s="49"/>
      <c r="ER173" s="49"/>
      <c r="ES173" s="49"/>
      <c r="ET173" s="49"/>
      <c r="EU173" s="49"/>
      <c r="EV173" s="49"/>
      <c r="EW173" s="49"/>
      <c r="EX173" s="49"/>
      <c r="EY173" s="49"/>
      <c r="EZ173" s="49"/>
      <c r="FA173" s="49"/>
      <c r="FB173" s="49"/>
      <c r="FC173" s="49"/>
      <c r="FD173" s="49"/>
      <c r="FE173" s="14"/>
      <c r="FF173" s="49"/>
      <c r="FG173" s="49"/>
      <c r="FH173" s="14"/>
      <c r="FI173" s="42"/>
      <c r="FJ173" s="42"/>
      <c r="FK173" s="42"/>
      <c r="FL173" s="42"/>
      <c r="FM173" s="42"/>
      <c r="FN173" s="42"/>
      <c r="FO173" s="42"/>
      <c r="FP173" s="42"/>
      <c r="FQ173" s="42"/>
      <c r="FR173" s="42"/>
      <c r="FS173" s="42"/>
      <c r="FT173" s="42"/>
      <c r="FU173" s="42"/>
      <c r="FV173" s="42"/>
      <c r="FW173" s="42"/>
      <c r="FX173" s="44">
        <v>171</v>
      </c>
      <c r="FY173" s="44" t="str">
        <f t="shared" si="79"/>
        <v>EGJFAHLK</v>
      </c>
      <c r="FZ173" s="44" t="s">
        <v>148</v>
      </c>
      <c r="GA173" s="44" t="s">
        <v>149</v>
      </c>
      <c r="GB173" s="44" t="s">
        <v>159</v>
      </c>
      <c r="GC173" s="44" t="s">
        <v>109</v>
      </c>
      <c r="GD173" s="44" t="s">
        <v>145</v>
      </c>
      <c r="GE173" s="44" t="s">
        <v>160</v>
      </c>
      <c r="GF173" s="44" t="s">
        <v>152</v>
      </c>
      <c r="GG173" s="44" t="s">
        <v>151</v>
      </c>
      <c r="GH173" s="100" t="str">
        <f t="shared" ref="GH173:GO173" si="1208">VLOOKUP(FZ173,$FK$3:$FL$15,2,FALSE)</f>
        <v>Elfenbenskusten</v>
      </c>
      <c r="GI173" s="100" t="str">
        <f t="shared" si="1208"/>
        <v>Iran</v>
      </c>
      <c r="GJ173" s="100" t="str">
        <f t="shared" si="1208"/>
        <v>Argentina</v>
      </c>
      <c r="GK173" s="100" t="str">
        <f t="shared" si="1208"/>
        <v>Sverige</v>
      </c>
      <c r="GL173" s="100" t="str">
        <f t="shared" si="1208"/>
        <v>Sydkorea</v>
      </c>
      <c r="GM173" s="100" t="str">
        <f t="shared" si="1208"/>
        <v>Uruguay</v>
      </c>
      <c r="GN173" s="100" t="str">
        <f t="shared" si="1208"/>
        <v>England</v>
      </c>
      <c r="GO173" s="100" t="str">
        <f t="shared" si="1208"/>
        <v>Portugal</v>
      </c>
      <c r="GP173" s="42" t="str">
        <f t="shared" si="81"/>
        <v/>
      </c>
      <c r="GQ173" s="42"/>
      <c r="GR173" s="42"/>
      <c r="GS173" s="42"/>
      <c r="GT173" s="42"/>
      <c r="GU173" s="42"/>
      <c r="GV173" s="127"/>
      <c r="GW173" s="42"/>
      <c r="GX173" s="44"/>
      <c r="GY173" s="42"/>
      <c r="GZ173" s="43"/>
      <c r="HA173" s="44"/>
      <c r="HB173" s="42"/>
      <c r="HC173" s="42"/>
      <c r="HD173" s="42"/>
      <c r="HE173" s="42"/>
    </row>
    <row r="174" spans="1:213" ht="14.25" customHeight="1" x14ac:dyDescent="0.35">
      <c r="A174" s="42"/>
      <c r="B174" s="43"/>
      <c r="C174" s="43"/>
      <c r="D174" s="43"/>
      <c r="E174" s="44"/>
      <c r="F174" s="43"/>
      <c r="G174" s="44"/>
      <c r="H174" s="44"/>
      <c r="I174" s="44"/>
      <c r="J174" s="57"/>
      <c r="K174" s="44"/>
      <c r="L174" s="44"/>
      <c r="M174" s="42"/>
      <c r="N174" s="42"/>
      <c r="O174" s="42"/>
      <c r="P174" s="42"/>
      <c r="Q174" s="42"/>
      <c r="R174" s="42"/>
      <c r="S174" s="42"/>
      <c r="T174" s="43"/>
      <c r="U174" s="42"/>
      <c r="V174" s="44"/>
      <c r="W174" s="44"/>
      <c r="X174" s="44"/>
      <c r="Y174" s="44"/>
      <c r="Z174" s="47"/>
      <c r="AA174" s="48"/>
      <c r="AB174" s="42"/>
      <c r="AC174" s="14"/>
      <c r="AD174" s="14"/>
      <c r="AE174" s="14"/>
      <c r="AF174" s="14"/>
      <c r="AG174" s="44"/>
      <c r="AH174" s="44"/>
      <c r="AI174" s="44"/>
      <c r="AJ174" s="57"/>
      <c r="AK174" s="58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14"/>
      <c r="BQ174" s="14"/>
      <c r="BR174" s="14"/>
      <c r="BS174" s="49"/>
      <c r="BT174" s="49"/>
      <c r="BU174" s="49"/>
      <c r="BV174" s="49"/>
      <c r="BW174" s="49"/>
      <c r="BX174" s="49"/>
      <c r="BY174" s="49"/>
      <c r="BZ174" s="14"/>
      <c r="CA174" s="49"/>
      <c r="CB174" s="49"/>
      <c r="CC174" s="14"/>
      <c r="CD174" s="14"/>
      <c r="CE174" s="49"/>
      <c r="CF174" s="49"/>
      <c r="CG174" s="49"/>
      <c r="CH174" s="49"/>
      <c r="CI174" s="49"/>
      <c r="CJ174" s="49"/>
      <c r="CK174" s="49"/>
      <c r="CL174" s="49"/>
      <c r="CM174" s="49"/>
      <c r="CN174" s="49"/>
      <c r="CO174" s="49"/>
      <c r="CP174" s="49"/>
      <c r="CQ174" s="49"/>
      <c r="CR174" s="49"/>
      <c r="CS174" s="49"/>
      <c r="CT174" s="49"/>
      <c r="CU174" s="49"/>
      <c r="CV174" s="49"/>
      <c r="CW174" s="14"/>
      <c r="CX174" s="14"/>
      <c r="CY174" s="49"/>
      <c r="CZ174" s="49"/>
      <c r="DA174" s="49"/>
      <c r="DB174" s="49"/>
      <c r="DC174" s="49"/>
      <c r="DD174" s="49"/>
      <c r="DE174" s="49"/>
      <c r="DF174" s="49"/>
      <c r="DG174" s="49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49"/>
      <c r="DS174" s="49"/>
      <c r="DT174" s="49"/>
      <c r="DU174" s="49"/>
      <c r="DV174" s="49"/>
      <c r="DW174" s="49"/>
      <c r="DX174" s="49"/>
      <c r="DY174" s="49"/>
      <c r="DZ174" s="49"/>
      <c r="EA174" s="49"/>
      <c r="EB174" s="49"/>
      <c r="EC174" s="49"/>
      <c r="ED174" s="49"/>
      <c r="EE174" s="49"/>
      <c r="EF174" s="49"/>
      <c r="EG174" s="49"/>
      <c r="EH174" s="49"/>
      <c r="EI174" s="49"/>
      <c r="EJ174" s="49"/>
      <c r="EK174" s="14"/>
      <c r="EL174" s="49"/>
      <c r="EM174" s="49"/>
      <c r="EN174" s="49"/>
      <c r="EO174" s="49"/>
      <c r="EP174" s="49"/>
      <c r="EQ174" s="49"/>
      <c r="ER174" s="49"/>
      <c r="ES174" s="49"/>
      <c r="ET174" s="49"/>
      <c r="EU174" s="49"/>
      <c r="EV174" s="49"/>
      <c r="EW174" s="49"/>
      <c r="EX174" s="49"/>
      <c r="EY174" s="49"/>
      <c r="EZ174" s="49"/>
      <c r="FA174" s="49"/>
      <c r="FB174" s="49"/>
      <c r="FC174" s="49"/>
      <c r="FD174" s="49"/>
      <c r="FE174" s="14"/>
      <c r="FF174" s="49"/>
      <c r="FG174" s="49"/>
      <c r="FH174" s="14"/>
      <c r="FI174" s="42"/>
      <c r="FJ174" s="42"/>
      <c r="FK174" s="42"/>
      <c r="FL174" s="42"/>
      <c r="FM174" s="42"/>
      <c r="FN174" s="42"/>
      <c r="FO174" s="42"/>
      <c r="FP174" s="42"/>
      <c r="FQ174" s="42"/>
      <c r="FR174" s="42"/>
      <c r="FS174" s="42"/>
      <c r="FT174" s="42"/>
      <c r="FU174" s="42"/>
      <c r="FV174" s="42"/>
      <c r="FW174" s="42"/>
      <c r="FX174" s="44">
        <v>172</v>
      </c>
      <c r="FY174" s="44" t="str">
        <f t="shared" si="79"/>
        <v>EGIFAHLK</v>
      </c>
      <c r="FZ174" s="44" t="s">
        <v>148</v>
      </c>
      <c r="GA174" s="44" t="s">
        <v>149</v>
      </c>
      <c r="GB174" s="44" t="s">
        <v>150</v>
      </c>
      <c r="GC174" s="44" t="s">
        <v>109</v>
      </c>
      <c r="GD174" s="44" t="s">
        <v>145</v>
      </c>
      <c r="GE174" s="44" t="s">
        <v>160</v>
      </c>
      <c r="GF174" s="44" t="s">
        <v>152</v>
      </c>
      <c r="GG174" s="44" t="s">
        <v>151</v>
      </c>
      <c r="GH174" s="100" t="str">
        <f t="shared" ref="GH174:GO174" si="1209">VLOOKUP(FZ174,$FK$3:$FL$15,2,FALSE)</f>
        <v>Elfenbenskusten</v>
      </c>
      <c r="GI174" s="100" t="str">
        <f t="shared" si="1209"/>
        <v>Iran</v>
      </c>
      <c r="GJ174" s="100" t="str">
        <f t="shared" si="1209"/>
        <v>Senegal</v>
      </c>
      <c r="GK174" s="100" t="str">
        <f t="shared" si="1209"/>
        <v>Sverige</v>
      </c>
      <c r="GL174" s="100" t="str">
        <f t="shared" si="1209"/>
        <v>Sydkorea</v>
      </c>
      <c r="GM174" s="100" t="str">
        <f t="shared" si="1209"/>
        <v>Uruguay</v>
      </c>
      <c r="GN174" s="100" t="str">
        <f t="shared" si="1209"/>
        <v>England</v>
      </c>
      <c r="GO174" s="100" t="str">
        <f t="shared" si="1209"/>
        <v>Portugal</v>
      </c>
      <c r="GP174" s="42" t="str">
        <f t="shared" si="81"/>
        <v/>
      </c>
      <c r="GQ174" s="42"/>
      <c r="GR174" s="42"/>
      <c r="GS174" s="42"/>
      <c r="GT174" s="42"/>
      <c r="GU174" s="42"/>
      <c r="GV174" s="127"/>
      <c r="GW174" s="42"/>
      <c r="GX174" s="44"/>
      <c r="GY174" s="42"/>
      <c r="GZ174" s="43"/>
      <c r="HA174" s="44"/>
      <c r="HB174" s="42"/>
      <c r="HC174" s="42"/>
      <c r="HD174" s="42"/>
      <c r="HE174" s="42"/>
    </row>
    <row r="175" spans="1:213" ht="14.25" customHeight="1" x14ac:dyDescent="0.35">
      <c r="A175" s="42"/>
      <c r="B175" s="43"/>
      <c r="C175" s="43"/>
      <c r="D175" s="43"/>
      <c r="E175" s="44"/>
      <c r="F175" s="43"/>
      <c r="G175" s="44"/>
      <c r="H175" s="44"/>
      <c r="I175" s="44"/>
      <c r="J175" s="57"/>
      <c r="K175" s="44"/>
      <c r="L175" s="44"/>
      <c r="M175" s="42"/>
      <c r="N175" s="42"/>
      <c r="O175" s="42"/>
      <c r="P175" s="42"/>
      <c r="Q175" s="42"/>
      <c r="R175" s="42"/>
      <c r="S175" s="42"/>
      <c r="T175" s="43"/>
      <c r="U175" s="42"/>
      <c r="V175" s="44"/>
      <c r="W175" s="44"/>
      <c r="X175" s="44"/>
      <c r="Y175" s="44"/>
      <c r="Z175" s="47"/>
      <c r="AA175" s="48"/>
      <c r="AB175" s="42"/>
      <c r="AC175" s="14"/>
      <c r="AD175" s="14"/>
      <c r="AE175" s="14"/>
      <c r="AF175" s="14"/>
      <c r="AG175" s="44"/>
      <c r="AH175" s="44"/>
      <c r="AI175" s="44"/>
      <c r="AJ175" s="57"/>
      <c r="AK175" s="58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14"/>
      <c r="BQ175" s="14"/>
      <c r="BR175" s="14"/>
      <c r="BS175" s="49"/>
      <c r="BT175" s="49"/>
      <c r="BU175" s="49"/>
      <c r="BV175" s="49"/>
      <c r="BW175" s="49"/>
      <c r="BX175" s="49"/>
      <c r="BY175" s="49"/>
      <c r="BZ175" s="14"/>
      <c r="CA175" s="49"/>
      <c r="CB175" s="49"/>
      <c r="CC175" s="14"/>
      <c r="CD175" s="14"/>
      <c r="CE175" s="49"/>
      <c r="CF175" s="49"/>
      <c r="CG175" s="49"/>
      <c r="CH175" s="49"/>
      <c r="CI175" s="49"/>
      <c r="CJ175" s="49"/>
      <c r="CK175" s="49"/>
      <c r="CL175" s="49"/>
      <c r="CM175" s="49"/>
      <c r="CN175" s="49"/>
      <c r="CO175" s="49"/>
      <c r="CP175" s="49"/>
      <c r="CQ175" s="49"/>
      <c r="CR175" s="49"/>
      <c r="CS175" s="49"/>
      <c r="CT175" s="49"/>
      <c r="CU175" s="49"/>
      <c r="CV175" s="49"/>
      <c r="CW175" s="14"/>
      <c r="CX175" s="14"/>
      <c r="CY175" s="49"/>
      <c r="CZ175" s="49"/>
      <c r="DA175" s="49"/>
      <c r="DB175" s="49"/>
      <c r="DC175" s="49"/>
      <c r="DD175" s="49"/>
      <c r="DE175" s="49"/>
      <c r="DF175" s="49"/>
      <c r="DG175" s="49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49"/>
      <c r="DS175" s="49"/>
      <c r="DT175" s="49"/>
      <c r="DU175" s="49"/>
      <c r="DV175" s="49"/>
      <c r="DW175" s="49"/>
      <c r="DX175" s="49"/>
      <c r="DY175" s="49"/>
      <c r="DZ175" s="49"/>
      <c r="EA175" s="49"/>
      <c r="EB175" s="49"/>
      <c r="EC175" s="49"/>
      <c r="ED175" s="49"/>
      <c r="EE175" s="49"/>
      <c r="EF175" s="49"/>
      <c r="EG175" s="49"/>
      <c r="EH175" s="49"/>
      <c r="EI175" s="49"/>
      <c r="EJ175" s="49"/>
      <c r="EK175" s="14"/>
      <c r="EL175" s="49"/>
      <c r="EM175" s="49"/>
      <c r="EN175" s="49"/>
      <c r="EO175" s="49"/>
      <c r="EP175" s="49"/>
      <c r="EQ175" s="49"/>
      <c r="ER175" s="49"/>
      <c r="ES175" s="49"/>
      <c r="ET175" s="49"/>
      <c r="EU175" s="49"/>
      <c r="EV175" s="49"/>
      <c r="EW175" s="49"/>
      <c r="EX175" s="49"/>
      <c r="EY175" s="49"/>
      <c r="EZ175" s="49"/>
      <c r="FA175" s="49"/>
      <c r="FB175" s="49"/>
      <c r="FC175" s="49"/>
      <c r="FD175" s="49"/>
      <c r="FE175" s="14"/>
      <c r="FF175" s="49"/>
      <c r="FG175" s="49"/>
      <c r="FH175" s="14"/>
      <c r="FI175" s="42"/>
      <c r="FJ175" s="42"/>
      <c r="FK175" s="42"/>
      <c r="FL175" s="42"/>
      <c r="FM175" s="42"/>
      <c r="FN175" s="42"/>
      <c r="FO175" s="42"/>
      <c r="FP175" s="42"/>
      <c r="FQ175" s="42"/>
      <c r="FR175" s="42"/>
      <c r="FS175" s="42"/>
      <c r="FT175" s="42"/>
      <c r="FU175" s="42"/>
      <c r="FV175" s="42"/>
      <c r="FW175" s="42"/>
      <c r="FX175" s="44">
        <v>173</v>
      </c>
      <c r="FY175" s="44" t="str">
        <f t="shared" si="79"/>
        <v>EGJFAHLI</v>
      </c>
      <c r="FZ175" s="44" t="s">
        <v>148</v>
      </c>
      <c r="GA175" s="44" t="s">
        <v>149</v>
      </c>
      <c r="GB175" s="44" t="s">
        <v>159</v>
      </c>
      <c r="GC175" s="44" t="s">
        <v>109</v>
      </c>
      <c r="GD175" s="44" t="s">
        <v>145</v>
      </c>
      <c r="GE175" s="44" t="s">
        <v>160</v>
      </c>
      <c r="GF175" s="44" t="s">
        <v>152</v>
      </c>
      <c r="GG175" s="44" t="s">
        <v>150</v>
      </c>
      <c r="GH175" s="100" t="str">
        <f t="shared" ref="GH175:GO175" si="1210">VLOOKUP(FZ175,$FK$3:$FL$15,2,FALSE)</f>
        <v>Elfenbenskusten</v>
      </c>
      <c r="GI175" s="100" t="str">
        <f t="shared" si="1210"/>
        <v>Iran</v>
      </c>
      <c r="GJ175" s="100" t="str">
        <f t="shared" si="1210"/>
        <v>Argentina</v>
      </c>
      <c r="GK175" s="100" t="str">
        <f t="shared" si="1210"/>
        <v>Sverige</v>
      </c>
      <c r="GL175" s="100" t="str">
        <f t="shared" si="1210"/>
        <v>Sydkorea</v>
      </c>
      <c r="GM175" s="100" t="str">
        <f t="shared" si="1210"/>
        <v>Uruguay</v>
      </c>
      <c r="GN175" s="100" t="str">
        <f t="shared" si="1210"/>
        <v>England</v>
      </c>
      <c r="GO175" s="100" t="str">
        <f t="shared" si="1210"/>
        <v>Senegal</v>
      </c>
      <c r="GP175" s="42" t="str">
        <f t="shared" si="81"/>
        <v/>
      </c>
      <c r="GQ175" s="42"/>
      <c r="GR175" s="42"/>
      <c r="GS175" s="42"/>
      <c r="GT175" s="42"/>
      <c r="GU175" s="42"/>
      <c r="GV175" s="58"/>
      <c r="GW175" s="42"/>
      <c r="GX175" s="44"/>
      <c r="GY175" s="42"/>
      <c r="GZ175" s="43"/>
      <c r="HA175" s="44"/>
      <c r="HB175" s="42"/>
      <c r="HC175" s="42"/>
      <c r="HD175" s="42"/>
      <c r="HE175" s="42"/>
    </row>
    <row r="176" spans="1:213" ht="14.25" customHeight="1" x14ac:dyDescent="0.35">
      <c r="A176" s="42"/>
      <c r="B176" s="43"/>
      <c r="C176" s="43"/>
      <c r="D176" s="43"/>
      <c r="E176" s="44"/>
      <c r="F176" s="43"/>
      <c r="G176" s="44"/>
      <c r="H176" s="44"/>
      <c r="I176" s="44"/>
      <c r="J176" s="57"/>
      <c r="K176" s="44"/>
      <c r="L176" s="44"/>
      <c r="M176" s="42"/>
      <c r="N176" s="42"/>
      <c r="O176" s="42"/>
      <c r="P176" s="42"/>
      <c r="Q176" s="42"/>
      <c r="R176" s="42"/>
      <c r="S176" s="42"/>
      <c r="T176" s="43"/>
      <c r="U176" s="42"/>
      <c r="V176" s="44"/>
      <c r="W176" s="44"/>
      <c r="X176" s="44"/>
      <c r="Y176" s="44"/>
      <c r="Z176" s="47"/>
      <c r="AA176" s="48"/>
      <c r="AB176" s="42"/>
      <c r="AC176" s="14"/>
      <c r="AD176" s="14"/>
      <c r="AE176" s="14"/>
      <c r="AF176" s="14"/>
      <c r="AG176" s="44"/>
      <c r="AH176" s="44"/>
      <c r="AI176" s="44"/>
      <c r="AJ176" s="57"/>
      <c r="AK176" s="58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14"/>
      <c r="BQ176" s="14"/>
      <c r="BR176" s="14"/>
      <c r="BS176" s="49"/>
      <c r="BT176" s="49"/>
      <c r="BU176" s="49"/>
      <c r="BV176" s="49"/>
      <c r="BW176" s="49"/>
      <c r="BX176" s="49"/>
      <c r="BY176" s="49"/>
      <c r="BZ176" s="14"/>
      <c r="CA176" s="49"/>
      <c r="CB176" s="49"/>
      <c r="CC176" s="14"/>
      <c r="CD176" s="14"/>
      <c r="CE176" s="49"/>
      <c r="CF176" s="49"/>
      <c r="CG176" s="49"/>
      <c r="CH176" s="49"/>
      <c r="CI176" s="49"/>
      <c r="CJ176" s="49"/>
      <c r="CK176" s="49"/>
      <c r="CL176" s="49"/>
      <c r="CM176" s="49"/>
      <c r="CN176" s="49"/>
      <c r="CO176" s="49"/>
      <c r="CP176" s="49"/>
      <c r="CQ176" s="49"/>
      <c r="CR176" s="49"/>
      <c r="CS176" s="49"/>
      <c r="CT176" s="49"/>
      <c r="CU176" s="49"/>
      <c r="CV176" s="49"/>
      <c r="CW176" s="14"/>
      <c r="CX176" s="14"/>
      <c r="CY176" s="49"/>
      <c r="CZ176" s="49"/>
      <c r="DA176" s="49"/>
      <c r="DB176" s="49"/>
      <c r="DC176" s="49"/>
      <c r="DD176" s="49"/>
      <c r="DE176" s="49"/>
      <c r="DF176" s="49"/>
      <c r="DG176" s="49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49"/>
      <c r="DS176" s="49"/>
      <c r="DT176" s="49"/>
      <c r="DU176" s="49"/>
      <c r="DV176" s="49"/>
      <c r="DW176" s="49"/>
      <c r="DX176" s="49"/>
      <c r="DY176" s="49"/>
      <c r="DZ176" s="49"/>
      <c r="EA176" s="49"/>
      <c r="EB176" s="49"/>
      <c r="EC176" s="49"/>
      <c r="ED176" s="49"/>
      <c r="EE176" s="49"/>
      <c r="EF176" s="49"/>
      <c r="EG176" s="49"/>
      <c r="EH176" s="49"/>
      <c r="EI176" s="49"/>
      <c r="EJ176" s="49"/>
      <c r="EK176" s="14"/>
      <c r="EL176" s="49"/>
      <c r="EM176" s="49"/>
      <c r="EN176" s="49"/>
      <c r="EO176" s="49"/>
      <c r="EP176" s="49"/>
      <c r="EQ176" s="49"/>
      <c r="ER176" s="49"/>
      <c r="ES176" s="49"/>
      <c r="ET176" s="49"/>
      <c r="EU176" s="49"/>
      <c r="EV176" s="49"/>
      <c r="EW176" s="49"/>
      <c r="EX176" s="49"/>
      <c r="EY176" s="49"/>
      <c r="EZ176" s="49"/>
      <c r="FA176" s="49"/>
      <c r="FB176" s="49"/>
      <c r="FC176" s="49"/>
      <c r="FD176" s="49"/>
      <c r="FE176" s="14"/>
      <c r="FF176" s="49"/>
      <c r="FG176" s="49"/>
      <c r="FH176" s="14"/>
      <c r="FI176" s="42"/>
      <c r="FJ176" s="42"/>
      <c r="FK176" s="42"/>
      <c r="FL176" s="42"/>
      <c r="FM176" s="42"/>
      <c r="FN176" s="42"/>
      <c r="FO176" s="42"/>
      <c r="FP176" s="42"/>
      <c r="FQ176" s="42"/>
      <c r="FR176" s="42"/>
      <c r="FS176" s="42"/>
      <c r="FT176" s="42"/>
      <c r="FU176" s="42"/>
      <c r="FV176" s="42"/>
      <c r="FW176" s="42"/>
      <c r="FX176" s="44">
        <v>174</v>
      </c>
      <c r="FY176" s="44" t="str">
        <f t="shared" si="79"/>
        <v>EGJFAHIK</v>
      </c>
      <c r="FZ176" s="44" t="s">
        <v>148</v>
      </c>
      <c r="GA176" s="44" t="s">
        <v>149</v>
      </c>
      <c r="GB176" s="44" t="s">
        <v>159</v>
      </c>
      <c r="GC176" s="44" t="s">
        <v>109</v>
      </c>
      <c r="GD176" s="44" t="s">
        <v>145</v>
      </c>
      <c r="GE176" s="44" t="s">
        <v>160</v>
      </c>
      <c r="GF176" s="44" t="s">
        <v>150</v>
      </c>
      <c r="GG176" s="44" t="s">
        <v>151</v>
      </c>
      <c r="GH176" s="100" t="str">
        <f t="shared" ref="GH176:GO176" si="1211">VLOOKUP(FZ176,$FK$3:$FL$15,2,FALSE)</f>
        <v>Elfenbenskusten</v>
      </c>
      <c r="GI176" s="100" t="str">
        <f t="shared" si="1211"/>
        <v>Iran</v>
      </c>
      <c r="GJ176" s="100" t="str">
        <f t="shared" si="1211"/>
        <v>Argentina</v>
      </c>
      <c r="GK176" s="100" t="str">
        <f t="shared" si="1211"/>
        <v>Sverige</v>
      </c>
      <c r="GL176" s="100" t="str">
        <f t="shared" si="1211"/>
        <v>Sydkorea</v>
      </c>
      <c r="GM176" s="100" t="str">
        <f t="shared" si="1211"/>
        <v>Uruguay</v>
      </c>
      <c r="GN176" s="100" t="str">
        <f t="shared" si="1211"/>
        <v>Senegal</v>
      </c>
      <c r="GO176" s="100" t="str">
        <f t="shared" si="1211"/>
        <v>Portugal</v>
      </c>
      <c r="GP176" s="42" t="str">
        <f t="shared" si="81"/>
        <v/>
      </c>
      <c r="GQ176" s="42"/>
      <c r="GR176" s="42"/>
      <c r="GS176" s="42"/>
      <c r="GT176" s="42"/>
      <c r="GU176" s="42"/>
      <c r="GV176" s="127"/>
      <c r="GW176" s="42"/>
      <c r="GX176" s="44"/>
      <c r="GY176" s="42"/>
      <c r="GZ176" s="43"/>
      <c r="HA176" s="44"/>
      <c r="HB176" s="42"/>
      <c r="HC176" s="42"/>
      <c r="HD176" s="42"/>
      <c r="HE176" s="42"/>
    </row>
    <row r="177" spans="1:213" ht="14.25" customHeight="1" x14ac:dyDescent="0.35">
      <c r="A177" s="42"/>
      <c r="B177" s="43"/>
      <c r="C177" s="43"/>
      <c r="D177" s="43"/>
      <c r="E177" s="44"/>
      <c r="F177" s="43"/>
      <c r="G177" s="44"/>
      <c r="H177" s="44"/>
      <c r="I177" s="44"/>
      <c r="J177" s="57"/>
      <c r="K177" s="44"/>
      <c r="L177" s="44"/>
      <c r="M177" s="42"/>
      <c r="N177" s="42"/>
      <c r="O177" s="42"/>
      <c r="P177" s="42"/>
      <c r="Q177" s="42"/>
      <c r="R177" s="42"/>
      <c r="S177" s="42"/>
      <c r="T177" s="43"/>
      <c r="U177" s="42"/>
      <c r="V177" s="44"/>
      <c r="W177" s="44"/>
      <c r="X177" s="44"/>
      <c r="Y177" s="44"/>
      <c r="Z177" s="47"/>
      <c r="AA177" s="48"/>
      <c r="AB177" s="42"/>
      <c r="AC177" s="14"/>
      <c r="AD177" s="14"/>
      <c r="AE177" s="14"/>
      <c r="AF177" s="14"/>
      <c r="AG177" s="44"/>
      <c r="AH177" s="44"/>
      <c r="AI177" s="44"/>
      <c r="AJ177" s="57"/>
      <c r="AK177" s="58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14"/>
      <c r="BQ177" s="14"/>
      <c r="BR177" s="14"/>
      <c r="BS177" s="49"/>
      <c r="BT177" s="49"/>
      <c r="BU177" s="49"/>
      <c r="BV177" s="49"/>
      <c r="BW177" s="49"/>
      <c r="BX177" s="49"/>
      <c r="BY177" s="49"/>
      <c r="BZ177" s="14"/>
      <c r="CA177" s="49"/>
      <c r="CB177" s="49"/>
      <c r="CC177" s="14"/>
      <c r="CD177" s="14"/>
      <c r="CE177" s="49"/>
      <c r="CF177" s="49"/>
      <c r="CG177" s="49"/>
      <c r="CH177" s="49"/>
      <c r="CI177" s="49"/>
      <c r="CJ177" s="49"/>
      <c r="CK177" s="49"/>
      <c r="CL177" s="49"/>
      <c r="CM177" s="49"/>
      <c r="CN177" s="49"/>
      <c r="CO177" s="49"/>
      <c r="CP177" s="49"/>
      <c r="CQ177" s="49"/>
      <c r="CR177" s="49"/>
      <c r="CS177" s="49"/>
      <c r="CT177" s="49"/>
      <c r="CU177" s="49"/>
      <c r="CV177" s="49"/>
      <c r="CW177" s="14"/>
      <c r="CX177" s="14"/>
      <c r="CY177" s="49"/>
      <c r="CZ177" s="49"/>
      <c r="DA177" s="49"/>
      <c r="DB177" s="49"/>
      <c r="DC177" s="49"/>
      <c r="DD177" s="49"/>
      <c r="DE177" s="49"/>
      <c r="DF177" s="49"/>
      <c r="DG177" s="49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49"/>
      <c r="DS177" s="49"/>
      <c r="DT177" s="49"/>
      <c r="DU177" s="49"/>
      <c r="DV177" s="49"/>
      <c r="DW177" s="49"/>
      <c r="DX177" s="49"/>
      <c r="DY177" s="49"/>
      <c r="DZ177" s="49"/>
      <c r="EA177" s="49"/>
      <c r="EB177" s="49"/>
      <c r="EC177" s="49"/>
      <c r="ED177" s="49"/>
      <c r="EE177" s="49"/>
      <c r="EF177" s="49"/>
      <c r="EG177" s="49"/>
      <c r="EH177" s="49"/>
      <c r="EI177" s="49"/>
      <c r="EJ177" s="49"/>
      <c r="EK177" s="14"/>
      <c r="EL177" s="49"/>
      <c r="EM177" s="49"/>
      <c r="EN177" s="49"/>
      <c r="EO177" s="49"/>
      <c r="EP177" s="49"/>
      <c r="EQ177" s="49"/>
      <c r="ER177" s="49"/>
      <c r="ES177" s="49"/>
      <c r="ET177" s="49"/>
      <c r="EU177" s="49"/>
      <c r="EV177" s="49"/>
      <c r="EW177" s="49"/>
      <c r="EX177" s="49"/>
      <c r="EY177" s="49"/>
      <c r="EZ177" s="49"/>
      <c r="FA177" s="49"/>
      <c r="FB177" s="49"/>
      <c r="FC177" s="49"/>
      <c r="FD177" s="49"/>
      <c r="FE177" s="14"/>
      <c r="FF177" s="49"/>
      <c r="FG177" s="49"/>
      <c r="FH177" s="14"/>
      <c r="FI177" s="42"/>
      <c r="FJ177" s="42"/>
      <c r="FK177" s="42"/>
      <c r="FL177" s="42"/>
      <c r="FM177" s="42"/>
      <c r="FN177" s="42"/>
      <c r="FO177" s="42"/>
      <c r="FP177" s="42"/>
      <c r="FQ177" s="42"/>
      <c r="FR177" s="42"/>
      <c r="FS177" s="42"/>
      <c r="FT177" s="42"/>
      <c r="FU177" s="42"/>
      <c r="FV177" s="42"/>
      <c r="FW177" s="42"/>
      <c r="FX177" s="44">
        <v>175</v>
      </c>
      <c r="FY177" s="44" t="str">
        <f t="shared" si="79"/>
        <v>HJIDAGLK</v>
      </c>
      <c r="FZ177" s="44" t="s">
        <v>160</v>
      </c>
      <c r="GA177" s="44" t="s">
        <v>159</v>
      </c>
      <c r="GB177" s="44" t="s">
        <v>150</v>
      </c>
      <c r="GC177" s="44" t="s">
        <v>147</v>
      </c>
      <c r="GD177" s="44" t="s">
        <v>145</v>
      </c>
      <c r="GE177" s="44" t="s">
        <v>149</v>
      </c>
      <c r="GF177" s="44" t="s">
        <v>152</v>
      </c>
      <c r="GG177" s="44" t="s">
        <v>151</v>
      </c>
      <c r="GH177" s="100" t="str">
        <f t="shared" ref="GH177:GO177" si="1212">VLOOKUP(FZ177,$FK$3:$FL$15,2,FALSE)</f>
        <v>Uruguay</v>
      </c>
      <c r="GI177" s="100" t="str">
        <f t="shared" si="1212"/>
        <v>Argentina</v>
      </c>
      <c r="GJ177" s="100" t="str">
        <f t="shared" si="1212"/>
        <v>Senegal</v>
      </c>
      <c r="GK177" s="100" t="str">
        <f t="shared" si="1212"/>
        <v>USA</v>
      </c>
      <c r="GL177" s="100" t="str">
        <f t="shared" si="1212"/>
        <v>Sydkorea</v>
      </c>
      <c r="GM177" s="100" t="str">
        <f t="shared" si="1212"/>
        <v>Iran</v>
      </c>
      <c r="GN177" s="100" t="str">
        <f t="shared" si="1212"/>
        <v>England</v>
      </c>
      <c r="GO177" s="100" t="str">
        <f t="shared" si="1212"/>
        <v>Portugal</v>
      </c>
      <c r="GP177" s="42" t="str">
        <f t="shared" si="81"/>
        <v/>
      </c>
      <c r="GQ177" s="42"/>
      <c r="GR177" s="42"/>
      <c r="GS177" s="42"/>
      <c r="GT177" s="42"/>
      <c r="GU177" s="42"/>
      <c r="GV177" s="127"/>
      <c r="GW177" s="42"/>
      <c r="GX177" s="44"/>
      <c r="GY177" s="42"/>
      <c r="GZ177" s="43"/>
      <c r="HA177" s="44"/>
      <c r="HB177" s="42"/>
      <c r="HC177" s="42"/>
      <c r="HD177" s="42"/>
      <c r="HE177" s="42"/>
    </row>
    <row r="178" spans="1:213" ht="14.25" customHeight="1" x14ac:dyDescent="0.35">
      <c r="A178" s="42"/>
      <c r="B178" s="43"/>
      <c r="C178" s="43"/>
      <c r="D178" s="43"/>
      <c r="E178" s="44"/>
      <c r="F178" s="43"/>
      <c r="G178" s="44"/>
      <c r="H178" s="44"/>
      <c r="I178" s="44"/>
      <c r="J178" s="57"/>
      <c r="K178" s="44"/>
      <c r="L178" s="44"/>
      <c r="M178" s="42"/>
      <c r="N178" s="42"/>
      <c r="O178" s="42"/>
      <c r="P178" s="42"/>
      <c r="Q178" s="42"/>
      <c r="R178" s="42"/>
      <c r="S178" s="42"/>
      <c r="T178" s="43"/>
      <c r="U178" s="42"/>
      <c r="V178" s="44"/>
      <c r="W178" s="44"/>
      <c r="X178" s="44"/>
      <c r="Y178" s="44"/>
      <c r="Z178" s="47"/>
      <c r="AA178" s="48"/>
      <c r="AB178" s="42"/>
      <c r="AC178" s="14"/>
      <c r="AD178" s="14"/>
      <c r="AE178" s="14"/>
      <c r="AF178" s="14"/>
      <c r="AG178" s="44"/>
      <c r="AH178" s="44"/>
      <c r="AI178" s="44"/>
      <c r="AJ178" s="57"/>
      <c r="AK178" s="58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14"/>
      <c r="BQ178" s="14"/>
      <c r="BR178" s="14"/>
      <c r="BS178" s="49"/>
      <c r="BT178" s="49"/>
      <c r="BU178" s="49"/>
      <c r="BV178" s="49"/>
      <c r="BW178" s="49"/>
      <c r="BX178" s="49"/>
      <c r="BY178" s="49"/>
      <c r="BZ178" s="14"/>
      <c r="CA178" s="49"/>
      <c r="CB178" s="49"/>
      <c r="CC178" s="14"/>
      <c r="CD178" s="14"/>
      <c r="CE178" s="49"/>
      <c r="CF178" s="49"/>
      <c r="CG178" s="49"/>
      <c r="CH178" s="49"/>
      <c r="CI178" s="49"/>
      <c r="CJ178" s="49"/>
      <c r="CK178" s="49"/>
      <c r="CL178" s="49"/>
      <c r="CM178" s="49"/>
      <c r="CN178" s="49"/>
      <c r="CO178" s="49"/>
      <c r="CP178" s="49"/>
      <c r="CQ178" s="49"/>
      <c r="CR178" s="49"/>
      <c r="CS178" s="49"/>
      <c r="CT178" s="49"/>
      <c r="CU178" s="49"/>
      <c r="CV178" s="49"/>
      <c r="CW178" s="14"/>
      <c r="CX178" s="14"/>
      <c r="CY178" s="49"/>
      <c r="CZ178" s="49"/>
      <c r="DA178" s="49"/>
      <c r="DB178" s="49"/>
      <c r="DC178" s="49"/>
      <c r="DD178" s="49"/>
      <c r="DE178" s="49"/>
      <c r="DF178" s="49"/>
      <c r="DG178" s="49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49"/>
      <c r="DS178" s="49"/>
      <c r="DT178" s="49"/>
      <c r="DU178" s="49"/>
      <c r="DV178" s="49"/>
      <c r="DW178" s="49"/>
      <c r="DX178" s="49"/>
      <c r="DY178" s="49"/>
      <c r="DZ178" s="49"/>
      <c r="EA178" s="49"/>
      <c r="EB178" s="49"/>
      <c r="EC178" s="49"/>
      <c r="ED178" s="49"/>
      <c r="EE178" s="49"/>
      <c r="EF178" s="49"/>
      <c r="EG178" s="49"/>
      <c r="EH178" s="49"/>
      <c r="EI178" s="49"/>
      <c r="EJ178" s="49"/>
      <c r="EK178" s="14"/>
      <c r="EL178" s="49"/>
      <c r="EM178" s="49"/>
      <c r="EN178" s="49"/>
      <c r="EO178" s="49"/>
      <c r="EP178" s="49"/>
      <c r="EQ178" s="49"/>
      <c r="ER178" s="49"/>
      <c r="ES178" s="49"/>
      <c r="ET178" s="49"/>
      <c r="EU178" s="49"/>
      <c r="EV178" s="49"/>
      <c r="EW178" s="49"/>
      <c r="EX178" s="49"/>
      <c r="EY178" s="49"/>
      <c r="EZ178" s="49"/>
      <c r="FA178" s="49"/>
      <c r="FB178" s="49"/>
      <c r="FC178" s="49"/>
      <c r="FD178" s="49"/>
      <c r="FE178" s="14"/>
      <c r="FF178" s="49"/>
      <c r="FG178" s="49"/>
      <c r="FH178" s="14"/>
      <c r="FI178" s="42"/>
      <c r="FJ178" s="42"/>
      <c r="FK178" s="42"/>
      <c r="FL178" s="42"/>
      <c r="FM178" s="42"/>
      <c r="FN178" s="42"/>
      <c r="FO178" s="42"/>
      <c r="FP178" s="42"/>
      <c r="FQ178" s="42"/>
      <c r="FR178" s="42"/>
      <c r="FS178" s="42"/>
      <c r="FT178" s="42"/>
      <c r="FU178" s="42"/>
      <c r="FV178" s="42"/>
      <c r="FW178" s="42"/>
      <c r="FX178" s="44">
        <v>176</v>
      </c>
      <c r="FY178" s="44" t="str">
        <f t="shared" si="79"/>
        <v>HJIDAFLK</v>
      </c>
      <c r="FZ178" s="44" t="s">
        <v>160</v>
      </c>
      <c r="GA178" s="44" t="s">
        <v>159</v>
      </c>
      <c r="GB178" s="44" t="s">
        <v>150</v>
      </c>
      <c r="GC178" s="44" t="s">
        <v>147</v>
      </c>
      <c r="GD178" s="44" t="s">
        <v>145</v>
      </c>
      <c r="GE178" s="44" t="s">
        <v>109</v>
      </c>
      <c r="GF178" s="44" t="s">
        <v>152</v>
      </c>
      <c r="GG178" s="44" t="s">
        <v>151</v>
      </c>
      <c r="GH178" s="100" t="str">
        <f t="shared" ref="GH178:GO178" si="1213">VLOOKUP(FZ178,$FK$3:$FL$15,2,FALSE)</f>
        <v>Uruguay</v>
      </c>
      <c r="GI178" s="100" t="str">
        <f t="shared" si="1213"/>
        <v>Argentina</v>
      </c>
      <c r="GJ178" s="100" t="str">
        <f t="shared" si="1213"/>
        <v>Senegal</v>
      </c>
      <c r="GK178" s="100" t="str">
        <f t="shared" si="1213"/>
        <v>USA</v>
      </c>
      <c r="GL178" s="100" t="str">
        <f t="shared" si="1213"/>
        <v>Sydkorea</v>
      </c>
      <c r="GM178" s="100" t="str">
        <f t="shared" si="1213"/>
        <v>Sverige</v>
      </c>
      <c r="GN178" s="100" t="str">
        <f t="shared" si="1213"/>
        <v>England</v>
      </c>
      <c r="GO178" s="100" t="str">
        <f t="shared" si="1213"/>
        <v>Portugal</v>
      </c>
      <c r="GP178" s="42" t="str">
        <f t="shared" si="81"/>
        <v/>
      </c>
      <c r="GQ178" s="42"/>
      <c r="GR178" s="42"/>
      <c r="GS178" s="42"/>
      <c r="GT178" s="42"/>
      <c r="GU178" s="42"/>
      <c r="GV178" s="42"/>
      <c r="GW178" s="42"/>
      <c r="GX178" s="44"/>
      <c r="GY178" s="42"/>
      <c r="GZ178" s="43"/>
      <c r="HA178" s="44"/>
      <c r="HB178" s="42"/>
      <c r="HC178" s="42"/>
      <c r="HD178" s="42"/>
      <c r="HE178" s="42"/>
    </row>
    <row r="179" spans="1:213" ht="14.25" customHeight="1" x14ac:dyDescent="0.35">
      <c r="A179" s="42"/>
      <c r="B179" s="43"/>
      <c r="C179" s="43"/>
      <c r="D179" s="43"/>
      <c r="E179" s="44"/>
      <c r="F179" s="43"/>
      <c r="G179" s="44"/>
      <c r="H179" s="44"/>
      <c r="I179" s="44"/>
      <c r="J179" s="57"/>
      <c r="K179" s="44"/>
      <c r="L179" s="44"/>
      <c r="M179" s="42"/>
      <c r="N179" s="42"/>
      <c r="O179" s="42"/>
      <c r="P179" s="42"/>
      <c r="Q179" s="42"/>
      <c r="R179" s="42"/>
      <c r="S179" s="42"/>
      <c r="T179" s="43"/>
      <c r="U179" s="42"/>
      <c r="V179" s="44"/>
      <c r="W179" s="44"/>
      <c r="X179" s="44"/>
      <c r="Y179" s="44"/>
      <c r="Z179" s="47"/>
      <c r="AA179" s="48"/>
      <c r="AB179" s="42"/>
      <c r="AC179" s="14"/>
      <c r="AD179" s="14"/>
      <c r="AE179" s="14"/>
      <c r="AF179" s="14"/>
      <c r="AG179" s="44"/>
      <c r="AH179" s="44"/>
      <c r="AI179" s="44"/>
      <c r="AJ179" s="57"/>
      <c r="AK179" s="58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14"/>
      <c r="BQ179" s="14"/>
      <c r="BR179" s="14"/>
      <c r="BS179" s="49"/>
      <c r="BT179" s="49"/>
      <c r="BU179" s="49"/>
      <c r="BV179" s="49"/>
      <c r="BW179" s="49"/>
      <c r="BX179" s="49"/>
      <c r="BY179" s="49"/>
      <c r="BZ179" s="14"/>
      <c r="CA179" s="49"/>
      <c r="CB179" s="49"/>
      <c r="CC179" s="14"/>
      <c r="CD179" s="14"/>
      <c r="CE179" s="49"/>
      <c r="CF179" s="49"/>
      <c r="CG179" s="49"/>
      <c r="CH179" s="49"/>
      <c r="CI179" s="49"/>
      <c r="CJ179" s="49"/>
      <c r="CK179" s="49"/>
      <c r="CL179" s="49"/>
      <c r="CM179" s="49"/>
      <c r="CN179" s="49"/>
      <c r="CO179" s="49"/>
      <c r="CP179" s="49"/>
      <c r="CQ179" s="49"/>
      <c r="CR179" s="49"/>
      <c r="CS179" s="49"/>
      <c r="CT179" s="49"/>
      <c r="CU179" s="49"/>
      <c r="CV179" s="49"/>
      <c r="CW179" s="14"/>
      <c r="CX179" s="14"/>
      <c r="CY179" s="49"/>
      <c r="CZ179" s="49"/>
      <c r="DA179" s="49"/>
      <c r="DB179" s="49"/>
      <c r="DC179" s="49"/>
      <c r="DD179" s="49"/>
      <c r="DE179" s="49"/>
      <c r="DF179" s="49"/>
      <c r="DG179" s="49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49"/>
      <c r="DS179" s="49"/>
      <c r="DT179" s="49"/>
      <c r="DU179" s="49"/>
      <c r="DV179" s="49"/>
      <c r="DW179" s="49"/>
      <c r="DX179" s="49"/>
      <c r="DY179" s="49"/>
      <c r="DZ179" s="49"/>
      <c r="EA179" s="49"/>
      <c r="EB179" s="49"/>
      <c r="EC179" s="49"/>
      <c r="ED179" s="49"/>
      <c r="EE179" s="49"/>
      <c r="EF179" s="49"/>
      <c r="EG179" s="49"/>
      <c r="EH179" s="49"/>
      <c r="EI179" s="49"/>
      <c r="EJ179" s="49"/>
      <c r="EK179" s="14"/>
      <c r="EL179" s="49"/>
      <c r="EM179" s="49"/>
      <c r="EN179" s="49"/>
      <c r="EO179" s="49"/>
      <c r="EP179" s="49"/>
      <c r="EQ179" s="49"/>
      <c r="ER179" s="49"/>
      <c r="ES179" s="49"/>
      <c r="ET179" s="49"/>
      <c r="EU179" s="49"/>
      <c r="EV179" s="49"/>
      <c r="EW179" s="49"/>
      <c r="EX179" s="49"/>
      <c r="EY179" s="49"/>
      <c r="EZ179" s="49"/>
      <c r="FA179" s="49"/>
      <c r="FB179" s="49"/>
      <c r="FC179" s="49"/>
      <c r="FD179" s="49"/>
      <c r="FE179" s="14"/>
      <c r="FF179" s="49"/>
      <c r="FG179" s="49"/>
      <c r="FH179" s="14"/>
      <c r="FI179" s="42"/>
      <c r="FJ179" s="42"/>
      <c r="FK179" s="42"/>
      <c r="FL179" s="42"/>
      <c r="FM179" s="42"/>
      <c r="FN179" s="42"/>
      <c r="FO179" s="42"/>
      <c r="FP179" s="42"/>
      <c r="FQ179" s="42"/>
      <c r="FR179" s="42"/>
      <c r="FS179" s="42"/>
      <c r="FT179" s="42"/>
      <c r="FU179" s="42"/>
      <c r="FV179" s="42"/>
      <c r="FW179" s="42"/>
      <c r="FX179" s="44">
        <v>177</v>
      </c>
      <c r="FY179" s="44" t="str">
        <f t="shared" si="79"/>
        <v>IGJDAFLK</v>
      </c>
      <c r="FZ179" s="44" t="s">
        <v>150</v>
      </c>
      <c r="GA179" s="44" t="s">
        <v>149</v>
      </c>
      <c r="GB179" s="44" t="s">
        <v>159</v>
      </c>
      <c r="GC179" s="44" t="s">
        <v>147</v>
      </c>
      <c r="GD179" s="44" t="s">
        <v>145</v>
      </c>
      <c r="GE179" s="44" t="s">
        <v>109</v>
      </c>
      <c r="GF179" s="44" t="s">
        <v>152</v>
      </c>
      <c r="GG179" s="44" t="s">
        <v>151</v>
      </c>
      <c r="GH179" s="100" t="str">
        <f t="shared" ref="GH179:GO179" si="1214">VLOOKUP(FZ179,$FK$3:$FL$15,2,FALSE)</f>
        <v>Senegal</v>
      </c>
      <c r="GI179" s="100" t="str">
        <f t="shared" si="1214"/>
        <v>Iran</v>
      </c>
      <c r="GJ179" s="100" t="str">
        <f t="shared" si="1214"/>
        <v>Argentina</v>
      </c>
      <c r="GK179" s="100" t="str">
        <f t="shared" si="1214"/>
        <v>USA</v>
      </c>
      <c r="GL179" s="100" t="str">
        <f t="shared" si="1214"/>
        <v>Sydkorea</v>
      </c>
      <c r="GM179" s="100" t="str">
        <f t="shared" si="1214"/>
        <v>Sverige</v>
      </c>
      <c r="GN179" s="100" t="str">
        <f t="shared" si="1214"/>
        <v>England</v>
      </c>
      <c r="GO179" s="100" t="str">
        <f t="shared" si="1214"/>
        <v>Portugal</v>
      </c>
      <c r="GP179" s="42" t="str">
        <f t="shared" si="81"/>
        <v/>
      </c>
      <c r="GQ179" s="42"/>
      <c r="GR179" s="42"/>
      <c r="GS179" s="42"/>
      <c r="GT179" s="42"/>
      <c r="GU179" s="42"/>
      <c r="GV179" s="42"/>
      <c r="GW179" s="42"/>
      <c r="GX179" s="44"/>
      <c r="GY179" s="42"/>
      <c r="GZ179" s="43"/>
      <c r="HA179" s="44"/>
      <c r="HB179" s="42"/>
      <c r="HC179" s="42"/>
      <c r="HD179" s="42"/>
      <c r="HE179" s="42"/>
    </row>
    <row r="180" spans="1:213" ht="14.25" customHeight="1" x14ac:dyDescent="0.35">
      <c r="A180" s="42"/>
      <c r="B180" s="43"/>
      <c r="C180" s="43"/>
      <c r="D180" s="43"/>
      <c r="E180" s="44"/>
      <c r="F180" s="43"/>
      <c r="G180" s="44"/>
      <c r="H180" s="44"/>
      <c r="I180" s="44"/>
      <c r="J180" s="57"/>
      <c r="K180" s="44"/>
      <c r="L180" s="44"/>
      <c r="M180" s="42"/>
      <c r="N180" s="42"/>
      <c r="O180" s="42"/>
      <c r="P180" s="42"/>
      <c r="Q180" s="42"/>
      <c r="R180" s="42"/>
      <c r="S180" s="42"/>
      <c r="T180" s="43"/>
      <c r="U180" s="42"/>
      <c r="V180" s="44"/>
      <c r="W180" s="44"/>
      <c r="X180" s="44"/>
      <c r="Y180" s="44"/>
      <c r="Z180" s="47"/>
      <c r="AA180" s="48"/>
      <c r="AB180" s="42"/>
      <c r="AC180" s="14"/>
      <c r="AD180" s="14"/>
      <c r="AE180" s="14"/>
      <c r="AF180" s="14"/>
      <c r="AG180" s="44"/>
      <c r="AH180" s="44"/>
      <c r="AI180" s="44"/>
      <c r="AJ180" s="57"/>
      <c r="AK180" s="58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14"/>
      <c r="BQ180" s="14"/>
      <c r="BR180" s="14"/>
      <c r="BS180" s="49"/>
      <c r="BT180" s="49"/>
      <c r="BU180" s="49"/>
      <c r="BV180" s="49"/>
      <c r="BW180" s="49"/>
      <c r="BX180" s="49"/>
      <c r="BY180" s="49"/>
      <c r="BZ180" s="14"/>
      <c r="CA180" s="49"/>
      <c r="CB180" s="49"/>
      <c r="CC180" s="14"/>
      <c r="CD180" s="14"/>
      <c r="CE180" s="49"/>
      <c r="CF180" s="49"/>
      <c r="CG180" s="49"/>
      <c r="CH180" s="49"/>
      <c r="CI180" s="49"/>
      <c r="CJ180" s="49"/>
      <c r="CK180" s="49"/>
      <c r="CL180" s="49"/>
      <c r="CM180" s="49"/>
      <c r="CN180" s="49"/>
      <c r="CO180" s="49"/>
      <c r="CP180" s="49"/>
      <c r="CQ180" s="49"/>
      <c r="CR180" s="49"/>
      <c r="CS180" s="49"/>
      <c r="CT180" s="49"/>
      <c r="CU180" s="49"/>
      <c r="CV180" s="49"/>
      <c r="CW180" s="14"/>
      <c r="CX180" s="14"/>
      <c r="CY180" s="49"/>
      <c r="CZ180" s="49"/>
      <c r="DA180" s="49"/>
      <c r="DB180" s="49"/>
      <c r="DC180" s="49"/>
      <c r="DD180" s="49"/>
      <c r="DE180" s="49"/>
      <c r="DF180" s="49"/>
      <c r="DG180" s="49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49"/>
      <c r="DS180" s="49"/>
      <c r="DT180" s="49"/>
      <c r="DU180" s="49"/>
      <c r="DV180" s="49"/>
      <c r="DW180" s="49"/>
      <c r="DX180" s="49"/>
      <c r="DY180" s="49"/>
      <c r="DZ180" s="49"/>
      <c r="EA180" s="49"/>
      <c r="EB180" s="49"/>
      <c r="EC180" s="49"/>
      <c r="ED180" s="49"/>
      <c r="EE180" s="49"/>
      <c r="EF180" s="49"/>
      <c r="EG180" s="49"/>
      <c r="EH180" s="49"/>
      <c r="EI180" s="49"/>
      <c r="EJ180" s="49"/>
      <c r="EK180" s="14"/>
      <c r="EL180" s="49"/>
      <c r="EM180" s="49"/>
      <c r="EN180" s="49"/>
      <c r="EO180" s="49"/>
      <c r="EP180" s="49"/>
      <c r="EQ180" s="49"/>
      <c r="ER180" s="49"/>
      <c r="ES180" s="49"/>
      <c r="ET180" s="49"/>
      <c r="EU180" s="49"/>
      <c r="EV180" s="49"/>
      <c r="EW180" s="49"/>
      <c r="EX180" s="49"/>
      <c r="EY180" s="49"/>
      <c r="EZ180" s="49"/>
      <c r="FA180" s="49"/>
      <c r="FB180" s="49"/>
      <c r="FC180" s="49"/>
      <c r="FD180" s="49"/>
      <c r="FE180" s="14"/>
      <c r="FF180" s="49"/>
      <c r="FG180" s="49"/>
      <c r="FH180" s="14"/>
      <c r="FI180" s="42"/>
      <c r="FJ180" s="42"/>
      <c r="FK180" s="42"/>
      <c r="FL180" s="42"/>
      <c r="FM180" s="42"/>
      <c r="FN180" s="42"/>
      <c r="FO180" s="42"/>
      <c r="FP180" s="42"/>
      <c r="FQ180" s="42"/>
      <c r="FR180" s="42"/>
      <c r="FS180" s="42"/>
      <c r="FT180" s="42"/>
      <c r="FU180" s="42"/>
      <c r="FV180" s="42"/>
      <c r="FW180" s="42"/>
      <c r="FX180" s="44">
        <v>178</v>
      </c>
      <c r="FY180" s="44" t="str">
        <f t="shared" si="79"/>
        <v>HGJDAFLK</v>
      </c>
      <c r="FZ180" s="44" t="s">
        <v>160</v>
      </c>
      <c r="GA180" s="44" t="s">
        <v>149</v>
      </c>
      <c r="GB180" s="44" t="s">
        <v>159</v>
      </c>
      <c r="GC180" s="44" t="s">
        <v>147</v>
      </c>
      <c r="GD180" s="44" t="s">
        <v>145</v>
      </c>
      <c r="GE180" s="44" t="s">
        <v>109</v>
      </c>
      <c r="GF180" s="44" t="s">
        <v>152</v>
      </c>
      <c r="GG180" s="44" t="s">
        <v>151</v>
      </c>
      <c r="GH180" s="100" t="str">
        <f t="shared" ref="GH180:GO180" si="1215">VLOOKUP(FZ180,$FK$3:$FL$15,2,FALSE)</f>
        <v>Uruguay</v>
      </c>
      <c r="GI180" s="100" t="str">
        <f t="shared" si="1215"/>
        <v>Iran</v>
      </c>
      <c r="GJ180" s="100" t="str">
        <f t="shared" si="1215"/>
        <v>Argentina</v>
      </c>
      <c r="GK180" s="100" t="str">
        <f t="shared" si="1215"/>
        <v>USA</v>
      </c>
      <c r="GL180" s="100" t="str">
        <f t="shared" si="1215"/>
        <v>Sydkorea</v>
      </c>
      <c r="GM180" s="100" t="str">
        <f t="shared" si="1215"/>
        <v>Sverige</v>
      </c>
      <c r="GN180" s="100" t="str">
        <f t="shared" si="1215"/>
        <v>England</v>
      </c>
      <c r="GO180" s="100" t="str">
        <f t="shared" si="1215"/>
        <v>Portugal</v>
      </c>
      <c r="GP180" s="42" t="str">
        <f t="shared" si="81"/>
        <v/>
      </c>
      <c r="GQ180" s="42"/>
      <c r="GR180" s="42"/>
      <c r="GS180" s="42"/>
      <c r="GT180" s="42"/>
      <c r="GU180" s="42"/>
      <c r="GV180" s="42"/>
      <c r="GW180" s="42"/>
      <c r="GX180" s="44"/>
      <c r="GY180" s="42"/>
      <c r="GZ180" s="43"/>
      <c r="HA180" s="44"/>
      <c r="HB180" s="42"/>
      <c r="HC180" s="42"/>
      <c r="HD180" s="42"/>
      <c r="HE180" s="42"/>
    </row>
    <row r="181" spans="1:213" ht="14.25" customHeight="1" x14ac:dyDescent="0.35">
      <c r="A181" s="42"/>
      <c r="B181" s="43"/>
      <c r="C181" s="43"/>
      <c r="D181" s="43"/>
      <c r="E181" s="44"/>
      <c r="F181" s="43"/>
      <c r="G181" s="44"/>
      <c r="H181" s="44"/>
      <c r="I181" s="44"/>
      <c r="J181" s="57"/>
      <c r="K181" s="44"/>
      <c r="L181" s="44"/>
      <c r="M181" s="42"/>
      <c r="N181" s="42"/>
      <c r="O181" s="42"/>
      <c r="P181" s="42"/>
      <c r="Q181" s="42"/>
      <c r="R181" s="42"/>
      <c r="S181" s="42"/>
      <c r="T181" s="43"/>
      <c r="U181" s="42"/>
      <c r="V181" s="44"/>
      <c r="W181" s="44"/>
      <c r="X181" s="44"/>
      <c r="Y181" s="44"/>
      <c r="Z181" s="47"/>
      <c r="AA181" s="48"/>
      <c r="AB181" s="42"/>
      <c r="AC181" s="14"/>
      <c r="AD181" s="14"/>
      <c r="AE181" s="14"/>
      <c r="AF181" s="14"/>
      <c r="AG181" s="44"/>
      <c r="AH181" s="44"/>
      <c r="AI181" s="44"/>
      <c r="AJ181" s="57"/>
      <c r="AK181" s="58"/>
      <c r="AL181" s="49"/>
      <c r="AM181" s="49"/>
      <c r="AN181" s="49"/>
      <c r="AO181" s="49"/>
      <c r="AP181" s="49"/>
      <c r="AQ181" s="49"/>
      <c r="AR181" s="49"/>
      <c r="AS181" s="49"/>
      <c r="AT181" s="49"/>
      <c r="AU181" s="49"/>
      <c r="AV181" s="49"/>
      <c r="AW181" s="49"/>
      <c r="AX181" s="49"/>
      <c r="AY181" s="49"/>
      <c r="AZ181" s="49"/>
      <c r="BA181" s="49"/>
      <c r="BB181" s="49"/>
      <c r="BC181" s="49"/>
      <c r="BD181" s="49"/>
      <c r="BE181" s="49"/>
      <c r="BF181" s="49"/>
      <c r="BG181" s="49"/>
      <c r="BH181" s="49"/>
      <c r="BI181" s="49"/>
      <c r="BJ181" s="49"/>
      <c r="BK181" s="49"/>
      <c r="BL181" s="49"/>
      <c r="BM181" s="49"/>
      <c r="BN181" s="49"/>
      <c r="BO181" s="49"/>
      <c r="BP181" s="14"/>
      <c r="BQ181" s="14"/>
      <c r="BR181" s="14"/>
      <c r="BS181" s="49"/>
      <c r="BT181" s="49"/>
      <c r="BU181" s="49"/>
      <c r="BV181" s="49"/>
      <c r="BW181" s="49"/>
      <c r="BX181" s="49"/>
      <c r="BY181" s="49"/>
      <c r="BZ181" s="14"/>
      <c r="CA181" s="49"/>
      <c r="CB181" s="49"/>
      <c r="CC181" s="14"/>
      <c r="CD181" s="14"/>
      <c r="CE181" s="49"/>
      <c r="CF181" s="49"/>
      <c r="CG181" s="49"/>
      <c r="CH181" s="49"/>
      <c r="CI181" s="49"/>
      <c r="CJ181" s="49"/>
      <c r="CK181" s="49"/>
      <c r="CL181" s="49"/>
      <c r="CM181" s="49"/>
      <c r="CN181" s="49"/>
      <c r="CO181" s="49"/>
      <c r="CP181" s="49"/>
      <c r="CQ181" s="49"/>
      <c r="CR181" s="49"/>
      <c r="CS181" s="49"/>
      <c r="CT181" s="49"/>
      <c r="CU181" s="49"/>
      <c r="CV181" s="49"/>
      <c r="CW181" s="14"/>
      <c r="CX181" s="14"/>
      <c r="CY181" s="49"/>
      <c r="CZ181" s="49"/>
      <c r="DA181" s="49"/>
      <c r="DB181" s="49"/>
      <c r="DC181" s="49"/>
      <c r="DD181" s="49"/>
      <c r="DE181" s="49"/>
      <c r="DF181" s="49"/>
      <c r="DG181" s="49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49"/>
      <c r="DS181" s="49"/>
      <c r="DT181" s="49"/>
      <c r="DU181" s="49"/>
      <c r="DV181" s="49"/>
      <c r="DW181" s="49"/>
      <c r="DX181" s="49"/>
      <c r="DY181" s="49"/>
      <c r="DZ181" s="49"/>
      <c r="EA181" s="49"/>
      <c r="EB181" s="49"/>
      <c r="EC181" s="49"/>
      <c r="ED181" s="49"/>
      <c r="EE181" s="49"/>
      <c r="EF181" s="49"/>
      <c r="EG181" s="49"/>
      <c r="EH181" s="49"/>
      <c r="EI181" s="49"/>
      <c r="EJ181" s="49"/>
      <c r="EK181" s="14"/>
      <c r="EL181" s="49"/>
      <c r="EM181" s="49"/>
      <c r="EN181" s="49"/>
      <c r="EO181" s="49"/>
      <c r="EP181" s="49"/>
      <c r="EQ181" s="49"/>
      <c r="ER181" s="49"/>
      <c r="ES181" s="49"/>
      <c r="ET181" s="49"/>
      <c r="EU181" s="49"/>
      <c r="EV181" s="49"/>
      <c r="EW181" s="49"/>
      <c r="EX181" s="49"/>
      <c r="EY181" s="49"/>
      <c r="EZ181" s="49"/>
      <c r="FA181" s="49"/>
      <c r="FB181" s="49"/>
      <c r="FC181" s="49"/>
      <c r="FD181" s="49"/>
      <c r="FE181" s="14"/>
      <c r="FF181" s="49"/>
      <c r="FG181" s="49"/>
      <c r="FH181" s="14"/>
      <c r="FI181" s="42"/>
      <c r="FJ181" s="42"/>
      <c r="FK181" s="42"/>
      <c r="FL181" s="42"/>
      <c r="FM181" s="42"/>
      <c r="FN181" s="42"/>
      <c r="FO181" s="42"/>
      <c r="FP181" s="42"/>
      <c r="FQ181" s="42"/>
      <c r="FR181" s="42"/>
      <c r="FS181" s="42"/>
      <c r="FT181" s="42"/>
      <c r="FU181" s="42"/>
      <c r="FV181" s="42"/>
      <c r="FW181" s="42"/>
      <c r="FX181" s="44">
        <v>179</v>
      </c>
      <c r="FY181" s="44" t="str">
        <f t="shared" si="79"/>
        <v>HGIDAFLK</v>
      </c>
      <c r="FZ181" s="44" t="s">
        <v>160</v>
      </c>
      <c r="GA181" s="44" t="s">
        <v>149</v>
      </c>
      <c r="GB181" s="44" t="s">
        <v>150</v>
      </c>
      <c r="GC181" s="44" t="s">
        <v>147</v>
      </c>
      <c r="GD181" s="44" t="s">
        <v>145</v>
      </c>
      <c r="GE181" s="44" t="s">
        <v>109</v>
      </c>
      <c r="GF181" s="44" t="s">
        <v>152</v>
      </c>
      <c r="GG181" s="44" t="s">
        <v>151</v>
      </c>
      <c r="GH181" s="100" t="str">
        <f t="shared" ref="GH181:GO181" si="1216">VLOOKUP(FZ181,$FK$3:$FL$15,2,FALSE)</f>
        <v>Uruguay</v>
      </c>
      <c r="GI181" s="100" t="str">
        <f t="shared" si="1216"/>
        <v>Iran</v>
      </c>
      <c r="GJ181" s="100" t="str">
        <f t="shared" si="1216"/>
        <v>Senegal</v>
      </c>
      <c r="GK181" s="100" t="str">
        <f t="shared" si="1216"/>
        <v>USA</v>
      </c>
      <c r="GL181" s="100" t="str">
        <f t="shared" si="1216"/>
        <v>Sydkorea</v>
      </c>
      <c r="GM181" s="100" t="str">
        <f t="shared" si="1216"/>
        <v>Sverige</v>
      </c>
      <c r="GN181" s="100" t="str">
        <f t="shared" si="1216"/>
        <v>England</v>
      </c>
      <c r="GO181" s="100" t="str">
        <f t="shared" si="1216"/>
        <v>Portugal</v>
      </c>
      <c r="GP181" s="42" t="str">
        <f t="shared" si="81"/>
        <v/>
      </c>
      <c r="GQ181" s="42"/>
      <c r="GR181" s="42"/>
      <c r="GS181" s="42"/>
      <c r="GT181" s="42"/>
      <c r="GU181" s="42"/>
      <c r="GV181" s="42"/>
      <c r="GW181" s="42"/>
      <c r="GX181" s="44"/>
      <c r="GY181" s="42"/>
      <c r="GZ181" s="43"/>
      <c r="HA181" s="44"/>
      <c r="HB181" s="42"/>
      <c r="HC181" s="42"/>
      <c r="HD181" s="42"/>
      <c r="HE181" s="42"/>
    </row>
    <row r="182" spans="1:213" ht="14.25" customHeight="1" x14ac:dyDescent="0.35">
      <c r="A182" s="42"/>
      <c r="B182" s="43"/>
      <c r="C182" s="43"/>
      <c r="D182" s="43"/>
      <c r="E182" s="44"/>
      <c r="F182" s="43"/>
      <c r="G182" s="44"/>
      <c r="H182" s="44"/>
      <c r="I182" s="44"/>
      <c r="J182" s="57"/>
      <c r="K182" s="44"/>
      <c r="L182" s="44"/>
      <c r="M182" s="42"/>
      <c r="N182" s="42"/>
      <c r="O182" s="42"/>
      <c r="P182" s="42"/>
      <c r="Q182" s="42"/>
      <c r="R182" s="42"/>
      <c r="S182" s="42"/>
      <c r="T182" s="43"/>
      <c r="U182" s="42"/>
      <c r="V182" s="44"/>
      <c r="W182" s="44"/>
      <c r="X182" s="44"/>
      <c r="Y182" s="44"/>
      <c r="Z182" s="47"/>
      <c r="AA182" s="48"/>
      <c r="AB182" s="42"/>
      <c r="AC182" s="14"/>
      <c r="AD182" s="14"/>
      <c r="AE182" s="14"/>
      <c r="AF182" s="14"/>
      <c r="AG182" s="44"/>
      <c r="AH182" s="44"/>
      <c r="AI182" s="44"/>
      <c r="AJ182" s="57"/>
      <c r="AK182" s="58"/>
      <c r="AL182" s="49"/>
      <c r="AM182" s="49"/>
      <c r="AN182" s="49"/>
      <c r="AO182" s="49"/>
      <c r="AP182" s="49"/>
      <c r="AQ182" s="49"/>
      <c r="AR182" s="49"/>
      <c r="AS182" s="49"/>
      <c r="AT182" s="49"/>
      <c r="AU182" s="49"/>
      <c r="AV182" s="49"/>
      <c r="AW182" s="49"/>
      <c r="AX182" s="49"/>
      <c r="AY182" s="49"/>
      <c r="AZ182" s="49"/>
      <c r="BA182" s="49"/>
      <c r="BB182" s="49"/>
      <c r="BC182" s="49"/>
      <c r="BD182" s="49"/>
      <c r="BE182" s="49"/>
      <c r="BF182" s="49"/>
      <c r="BG182" s="49"/>
      <c r="BH182" s="49"/>
      <c r="BI182" s="49"/>
      <c r="BJ182" s="49"/>
      <c r="BK182" s="49"/>
      <c r="BL182" s="49"/>
      <c r="BM182" s="49"/>
      <c r="BN182" s="49"/>
      <c r="BO182" s="49"/>
      <c r="BP182" s="14"/>
      <c r="BQ182" s="14"/>
      <c r="BR182" s="14"/>
      <c r="BS182" s="49"/>
      <c r="BT182" s="49"/>
      <c r="BU182" s="49"/>
      <c r="BV182" s="49"/>
      <c r="BW182" s="49"/>
      <c r="BX182" s="49"/>
      <c r="BY182" s="49"/>
      <c r="BZ182" s="14"/>
      <c r="CA182" s="49"/>
      <c r="CB182" s="49"/>
      <c r="CC182" s="14"/>
      <c r="CD182" s="14"/>
      <c r="CE182" s="49"/>
      <c r="CF182" s="49"/>
      <c r="CG182" s="49"/>
      <c r="CH182" s="49"/>
      <c r="CI182" s="49"/>
      <c r="CJ182" s="49"/>
      <c r="CK182" s="49"/>
      <c r="CL182" s="49"/>
      <c r="CM182" s="49"/>
      <c r="CN182" s="49"/>
      <c r="CO182" s="49"/>
      <c r="CP182" s="49"/>
      <c r="CQ182" s="49"/>
      <c r="CR182" s="49"/>
      <c r="CS182" s="49"/>
      <c r="CT182" s="49"/>
      <c r="CU182" s="49"/>
      <c r="CV182" s="49"/>
      <c r="CW182" s="14"/>
      <c r="CX182" s="14"/>
      <c r="CY182" s="49"/>
      <c r="CZ182" s="49"/>
      <c r="DA182" s="49"/>
      <c r="DB182" s="49"/>
      <c r="DC182" s="49"/>
      <c r="DD182" s="49"/>
      <c r="DE182" s="49"/>
      <c r="DF182" s="49"/>
      <c r="DG182" s="49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49"/>
      <c r="DS182" s="49"/>
      <c r="DT182" s="49"/>
      <c r="DU182" s="49"/>
      <c r="DV182" s="49"/>
      <c r="DW182" s="49"/>
      <c r="DX182" s="49"/>
      <c r="DY182" s="49"/>
      <c r="DZ182" s="49"/>
      <c r="EA182" s="49"/>
      <c r="EB182" s="49"/>
      <c r="EC182" s="49"/>
      <c r="ED182" s="49"/>
      <c r="EE182" s="49"/>
      <c r="EF182" s="49"/>
      <c r="EG182" s="49"/>
      <c r="EH182" s="49"/>
      <c r="EI182" s="49"/>
      <c r="EJ182" s="49"/>
      <c r="EK182" s="14"/>
      <c r="EL182" s="49"/>
      <c r="EM182" s="49"/>
      <c r="EN182" s="49"/>
      <c r="EO182" s="49"/>
      <c r="EP182" s="49"/>
      <c r="EQ182" s="49"/>
      <c r="ER182" s="49"/>
      <c r="ES182" s="49"/>
      <c r="ET182" s="49"/>
      <c r="EU182" s="49"/>
      <c r="EV182" s="49"/>
      <c r="EW182" s="49"/>
      <c r="EX182" s="49"/>
      <c r="EY182" s="49"/>
      <c r="EZ182" s="49"/>
      <c r="FA182" s="49"/>
      <c r="FB182" s="49"/>
      <c r="FC182" s="49"/>
      <c r="FD182" s="49"/>
      <c r="FE182" s="14"/>
      <c r="FF182" s="49"/>
      <c r="FG182" s="49"/>
      <c r="FH182" s="14"/>
      <c r="FI182" s="42"/>
      <c r="FJ182" s="42"/>
      <c r="FK182" s="42"/>
      <c r="FL182" s="42"/>
      <c r="FM182" s="42"/>
      <c r="FN182" s="42"/>
      <c r="FO182" s="42"/>
      <c r="FP182" s="42"/>
      <c r="FQ182" s="42"/>
      <c r="FR182" s="42"/>
      <c r="FS182" s="42"/>
      <c r="FT182" s="42"/>
      <c r="FU182" s="42"/>
      <c r="FV182" s="42"/>
      <c r="FW182" s="42"/>
      <c r="FX182" s="44">
        <v>180</v>
      </c>
      <c r="FY182" s="44" t="str">
        <f t="shared" si="79"/>
        <v>HGJDAFLI</v>
      </c>
      <c r="FZ182" s="44" t="s">
        <v>160</v>
      </c>
      <c r="GA182" s="44" t="s">
        <v>149</v>
      </c>
      <c r="GB182" s="44" t="s">
        <v>159</v>
      </c>
      <c r="GC182" s="44" t="s">
        <v>147</v>
      </c>
      <c r="GD182" s="44" t="s">
        <v>145</v>
      </c>
      <c r="GE182" s="44" t="s">
        <v>109</v>
      </c>
      <c r="GF182" s="44" t="s">
        <v>152</v>
      </c>
      <c r="GG182" s="44" t="s">
        <v>150</v>
      </c>
      <c r="GH182" s="100" t="str">
        <f t="shared" ref="GH182:GO182" si="1217">VLOOKUP(FZ182,$FK$3:$FL$15,2,FALSE)</f>
        <v>Uruguay</v>
      </c>
      <c r="GI182" s="100" t="str">
        <f t="shared" si="1217"/>
        <v>Iran</v>
      </c>
      <c r="GJ182" s="100" t="str">
        <f t="shared" si="1217"/>
        <v>Argentina</v>
      </c>
      <c r="GK182" s="100" t="str">
        <f t="shared" si="1217"/>
        <v>USA</v>
      </c>
      <c r="GL182" s="100" t="str">
        <f t="shared" si="1217"/>
        <v>Sydkorea</v>
      </c>
      <c r="GM182" s="100" t="str">
        <f t="shared" si="1217"/>
        <v>Sverige</v>
      </c>
      <c r="GN182" s="100" t="str">
        <f t="shared" si="1217"/>
        <v>England</v>
      </c>
      <c r="GO182" s="100" t="str">
        <f t="shared" si="1217"/>
        <v>Senegal</v>
      </c>
      <c r="GP182" s="42" t="str">
        <f t="shared" si="81"/>
        <v/>
      </c>
      <c r="GQ182" s="42"/>
      <c r="GR182" s="42"/>
      <c r="GS182" s="42"/>
      <c r="GT182" s="42"/>
      <c r="GU182" s="42"/>
      <c r="GV182" s="42"/>
      <c r="GW182" s="42"/>
      <c r="GX182" s="44"/>
      <c r="GY182" s="43"/>
      <c r="GZ182" s="43"/>
      <c r="HA182" s="44"/>
      <c r="HB182" s="42"/>
      <c r="HC182" s="42"/>
      <c r="HD182" s="42"/>
      <c r="HE182" s="42"/>
    </row>
    <row r="183" spans="1:213" ht="14.25" customHeight="1" x14ac:dyDescent="0.35">
      <c r="A183" s="42"/>
      <c r="B183" s="43"/>
      <c r="C183" s="43"/>
      <c r="D183" s="43"/>
      <c r="E183" s="44"/>
      <c r="F183" s="43"/>
      <c r="G183" s="44"/>
      <c r="H183" s="44"/>
      <c r="I183" s="44"/>
      <c r="J183" s="57"/>
      <c r="K183" s="44"/>
      <c r="L183" s="44"/>
      <c r="M183" s="42"/>
      <c r="N183" s="42"/>
      <c r="O183" s="42"/>
      <c r="P183" s="42"/>
      <c r="Q183" s="42"/>
      <c r="R183" s="42"/>
      <c r="S183" s="42"/>
      <c r="T183" s="43"/>
      <c r="U183" s="42"/>
      <c r="V183" s="44"/>
      <c r="W183" s="44"/>
      <c r="X183" s="44"/>
      <c r="Y183" s="44"/>
      <c r="Z183" s="47"/>
      <c r="AA183" s="48"/>
      <c r="AB183" s="42"/>
      <c r="AC183" s="14"/>
      <c r="AD183" s="14"/>
      <c r="AE183" s="14"/>
      <c r="AF183" s="14"/>
      <c r="AG183" s="44"/>
      <c r="AH183" s="44"/>
      <c r="AI183" s="44"/>
      <c r="AJ183" s="57"/>
      <c r="AK183" s="58"/>
      <c r="AL183" s="49"/>
      <c r="AM183" s="49"/>
      <c r="AN183" s="49"/>
      <c r="AO183" s="49"/>
      <c r="AP183" s="49"/>
      <c r="AQ183" s="49"/>
      <c r="AR183" s="49"/>
      <c r="AS183" s="49"/>
      <c r="AT183" s="49"/>
      <c r="AU183" s="49"/>
      <c r="AV183" s="49"/>
      <c r="AW183" s="49"/>
      <c r="AX183" s="49"/>
      <c r="AY183" s="49"/>
      <c r="AZ183" s="49"/>
      <c r="BA183" s="49"/>
      <c r="BB183" s="49"/>
      <c r="BC183" s="49"/>
      <c r="BD183" s="49"/>
      <c r="BE183" s="49"/>
      <c r="BF183" s="49"/>
      <c r="BG183" s="49"/>
      <c r="BH183" s="49"/>
      <c r="BI183" s="49"/>
      <c r="BJ183" s="49"/>
      <c r="BK183" s="49"/>
      <c r="BL183" s="49"/>
      <c r="BM183" s="49"/>
      <c r="BN183" s="49"/>
      <c r="BO183" s="49"/>
      <c r="BP183" s="14"/>
      <c r="BQ183" s="14"/>
      <c r="BR183" s="14"/>
      <c r="BS183" s="49"/>
      <c r="BT183" s="49"/>
      <c r="BU183" s="49"/>
      <c r="BV183" s="49"/>
      <c r="BW183" s="49"/>
      <c r="BX183" s="49"/>
      <c r="BY183" s="49"/>
      <c r="BZ183" s="14"/>
      <c r="CA183" s="49"/>
      <c r="CB183" s="49"/>
      <c r="CC183" s="14"/>
      <c r="CD183" s="14"/>
      <c r="CE183" s="49"/>
      <c r="CF183" s="49"/>
      <c r="CG183" s="49"/>
      <c r="CH183" s="49"/>
      <c r="CI183" s="49"/>
      <c r="CJ183" s="49"/>
      <c r="CK183" s="49"/>
      <c r="CL183" s="49"/>
      <c r="CM183" s="49"/>
      <c r="CN183" s="49"/>
      <c r="CO183" s="49"/>
      <c r="CP183" s="49"/>
      <c r="CQ183" s="49"/>
      <c r="CR183" s="49"/>
      <c r="CS183" s="49"/>
      <c r="CT183" s="49"/>
      <c r="CU183" s="49"/>
      <c r="CV183" s="49"/>
      <c r="CW183" s="14"/>
      <c r="CX183" s="14"/>
      <c r="CY183" s="49"/>
      <c r="CZ183" s="49"/>
      <c r="DA183" s="49"/>
      <c r="DB183" s="49"/>
      <c r="DC183" s="49"/>
      <c r="DD183" s="49"/>
      <c r="DE183" s="49"/>
      <c r="DF183" s="49"/>
      <c r="DG183" s="49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49"/>
      <c r="DS183" s="49"/>
      <c r="DT183" s="49"/>
      <c r="DU183" s="49"/>
      <c r="DV183" s="49"/>
      <c r="DW183" s="49"/>
      <c r="DX183" s="49"/>
      <c r="DY183" s="49"/>
      <c r="DZ183" s="49"/>
      <c r="EA183" s="49"/>
      <c r="EB183" s="49"/>
      <c r="EC183" s="49"/>
      <c r="ED183" s="49"/>
      <c r="EE183" s="49"/>
      <c r="EF183" s="49"/>
      <c r="EG183" s="49"/>
      <c r="EH183" s="49"/>
      <c r="EI183" s="49"/>
      <c r="EJ183" s="49"/>
      <c r="EK183" s="14"/>
      <c r="EL183" s="49"/>
      <c r="EM183" s="49"/>
      <c r="EN183" s="49"/>
      <c r="EO183" s="49"/>
      <c r="EP183" s="49"/>
      <c r="EQ183" s="49"/>
      <c r="ER183" s="49"/>
      <c r="ES183" s="49"/>
      <c r="ET183" s="49"/>
      <c r="EU183" s="49"/>
      <c r="EV183" s="49"/>
      <c r="EW183" s="49"/>
      <c r="EX183" s="49"/>
      <c r="EY183" s="49"/>
      <c r="EZ183" s="49"/>
      <c r="FA183" s="49"/>
      <c r="FB183" s="49"/>
      <c r="FC183" s="49"/>
      <c r="FD183" s="49"/>
      <c r="FE183" s="14"/>
      <c r="FF183" s="49"/>
      <c r="FG183" s="49"/>
      <c r="FH183" s="14"/>
      <c r="FI183" s="42"/>
      <c r="FJ183" s="42"/>
      <c r="FK183" s="42"/>
      <c r="FL183" s="42"/>
      <c r="FM183" s="42"/>
      <c r="FN183" s="42"/>
      <c r="FO183" s="42"/>
      <c r="FP183" s="42"/>
      <c r="FQ183" s="42"/>
      <c r="FR183" s="42"/>
      <c r="FS183" s="42"/>
      <c r="FT183" s="42"/>
      <c r="FU183" s="42"/>
      <c r="FV183" s="42"/>
      <c r="FW183" s="42"/>
      <c r="FX183" s="44">
        <v>181</v>
      </c>
      <c r="FY183" s="44" t="str">
        <f t="shared" si="79"/>
        <v>HGJDAFIK</v>
      </c>
      <c r="FZ183" s="44" t="s">
        <v>160</v>
      </c>
      <c r="GA183" s="44" t="s">
        <v>149</v>
      </c>
      <c r="GB183" s="44" t="s">
        <v>159</v>
      </c>
      <c r="GC183" s="44" t="s">
        <v>147</v>
      </c>
      <c r="GD183" s="44" t="s">
        <v>145</v>
      </c>
      <c r="GE183" s="44" t="s">
        <v>109</v>
      </c>
      <c r="GF183" s="44" t="s">
        <v>150</v>
      </c>
      <c r="GG183" s="44" t="s">
        <v>151</v>
      </c>
      <c r="GH183" s="100" t="str">
        <f t="shared" ref="GH183:GO183" si="1218">VLOOKUP(FZ183,$FK$3:$FL$15,2,FALSE)</f>
        <v>Uruguay</v>
      </c>
      <c r="GI183" s="100" t="str">
        <f t="shared" si="1218"/>
        <v>Iran</v>
      </c>
      <c r="GJ183" s="100" t="str">
        <f t="shared" si="1218"/>
        <v>Argentina</v>
      </c>
      <c r="GK183" s="100" t="str">
        <f t="shared" si="1218"/>
        <v>USA</v>
      </c>
      <c r="GL183" s="100" t="str">
        <f t="shared" si="1218"/>
        <v>Sydkorea</v>
      </c>
      <c r="GM183" s="100" t="str">
        <f t="shared" si="1218"/>
        <v>Sverige</v>
      </c>
      <c r="GN183" s="100" t="str">
        <f t="shared" si="1218"/>
        <v>Senegal</v>
      </c>
      <c r="GO183" s="100" t="str">
        <f t="shared" si="1218"/>
        <v>Portugal</v>
      </c>
      <c r="GP183" s="42" t="str">
        <f t="shared" si="81"/>
        <v/>
      </c>
      <c r="GQ183" s="42"/>
      <c r="GR183" s="42"/>
      <c r="GS183" s="42"/>
      <c r="GT183" s="42"/>
      <c r="GU183" s="42"/>
      <c r="GV183" s="42"/>
      <c r="GW183" s="42"/>
      <c r="GX183" s="44"/>
      <c r="GY183" s="43"/>
      <c r="GZ183" s="43"/>
      <c r="HA183" s="44"/>
      <c r="HB183" s="42"/>
      <c r="HC183" s="42"/>
      <c r="HD183" s="42"/>
      <c r="HE183" s="42"/>
    </row>
    <row r="184" spans="1:213" ht="14.25" customHeight="1" x14ac:dyDescent="0.35">
      <c r="A184" s="42"/>
      <c r="B184" s="43"/>
      <c r="C184" s="43"/>
      <c r="D184" s="43"/>
      <c r="E184" s="44"/>
      <c r="F184" s="43"/>
      <c r="G184" s="44"/>
      <c r="H184" s="44"/>
      <c r="I184" s="44"/>
      <c r="J184" s="57"/>
      <c r="K184" s="44"/>
      <c r="L184" s="44"/>
      <c r="M184" s="42"/>
      <c r="N184" s="42"/>
      <c r="O184" s="42"/>
      <c r="P184" s="42"/>
      <c r="Q184" s="42"/>
      <c r="R184" s="42"/>
      <c r="S184" s="42"/>
      <c r="T184" s="43"/>
      <c r="U184" s="42"/>
      <c r="V184" s="44"/>
      <c r="W184" s="44"/>
      <c r="X184" s="44"/>
      <c r="Y184" s="44"/>
      <c r="Z184" s="47"/>
      <c r="AA184" s="48"/>
      <c r="AB184" s="42"/>
      <c r="AC184" s="14"/>
      <c r="AD184" s="14"/>
      <c r="AE184" s="14"/>
      <c r="AF184" s="14"/>
      <c r="AG184" s="44"/>
      <c r="AH184" s="44"/>
      <c r="AI184" s="44"/>
      <c r="AJ184" s="57"/>
      <c r="AK184" s="58"/>
      <c r="AL184" s="49"/>
      <c r="AM184" s="49"/>
      <c r="AN184" s="49"/>
      <c r="AO184" s="49"/>
      <c r="AP184" s="49"/>
      <c r="AQ184" s="49"/>
      <c r="AR184" s="49"/>
      <c r="AS184" s="49"/>
      <c r="AT184" s="49"/>
      <c r="AU184" s="49"/>
      <c r="AV184" s="49"/>
      <c r="AW184" s="49"/>
      <c r="AX184" s="49"/>
      <c r="AY184" s="49"/>
      <c r="AZ184" s="49"/>
      <c r="BA184" s="49"/>
      <c r="BB184" s="49"/>
      <c r="BC184" s="49"/>
      <c r="BD184" s="49"/>
      <c r="BE184" s="49"/>
      <c r="BF184" s="49"/>
      <c r="BG184" s="49"/>
      <c r="BH184" s="49"/>
      <c r="BI184" s="49"/>
      <c r="BJ184" s="49"/>
      <c r="BK184" s="49"/>
      <c r="BL184" s="49"/>
      <c r="BM184" s="49"/>
      <c r="BN184" s="49"/>
      <c r="BO184" s="49"/>
      <c r="BP184" s="14"/>
      <c r="BQ184" s="14"/>
      <c r="BR184" s="14"/>
      <c r="BS184" s="49"/>
      <c r="BT184" s="49"/>
      <c r="BU184" s="49"/>
      <c r="BV184" s="49"/>
      <c r="BW184" s="49"/>
      <c r="BX184" s="49"/>
      <c r="BY184" s="49"/>
      <c r="BZ184" s="14"/>
      <c r="CA184" s="49"/>
      <c r="CB184" s="49"/>
      <c r="CC184" s="14"/>
      <c r="CD184" s="14"/>
      <c r="CE184" s="49"/>
      <c r="CF184" s="49"/>
      <c r="CG184" s="49"/>
      <c r="CH184" s="49"/>
      <c r="CI184" s="49"/>
      <c r="CJ184" s="49"/>
      <c r="CK184" s="49"/>
      <c r="CL184" s="49"/>
      <c r="CM184" s="49"/>
      <c r="CN184" s="49"/>
      <c r="CO184" s="49"/>
      <c r="CP184" s="49"/>
      <c r="CQ184" s="49"/>
      <c r="CR184" s="49"/>
      <c r="CS184" s="49"/>
      <c r="CT184" s="49"/>
      <c r="CU184" s="49"/>
      <c r="CV184" s="49"/>
      <c r="CW184" s="14"/>
      <c r="CX184" s="14"/>
      <c r="CY184" s="49"/>
      <c r="CZ184" s="49"/>
      <c r="DA184" s="49"/>
      <c r="DB184" s="49"/>
      <c r="DC184" s="49"/>
      <c r="DD184" s="49"/>
      <c r="DE184" s="49"/>
      <c r="DF184" s="49"/>
      <c r="DG184" s="49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49"/>
      <c r="DS184" s="49"/>
      <c r="DT184" s="49"/>
      <c r="DU184" s="49"/>
      <c r="DV184" s="49"/>
      <c r="DW184" s="49"/>
      <c r="DX184" s="49"/>
      <c r="DY184" s="49"/>
      <c r="DZ184" s="49"/>
      <c r="EA184" s="49"/>
      <c r="EB184" s="49"/>
      <c r="EC184" s="49"/>
      <c r="ED184" s="49"/>
      <c r="EE184" s="49"/>
      <c r="EF184" s="49"/>
      <c r="EG184" s="49"/>
      <c r="EH184" s="49"/>
      <c r="EI184" s="49"/>
      <c r="EJ184" s="49"/>
      <c r="EK184" s="14"/>
      <c r="EL184" s="49"/>
      <c r="EM184" s="49"/>
      <c r="EN184" s="49"/>
      <c r="EO184" s="49"/>
      <c r="EP184" s="49"/>
      <c r="EQ184" s="49"/>
      <c r="ER184" s="49"/>
      <c r="ES184" s="49"/>
      <c r="ET184" s="49"/>
      <c r="EU184" s="49"/>
      <c r="EV184" s="49"/>
      <c r="EW184" s="49"/>
      <c r="EX184" s="49"/>
      <c r="EY184" s="49"/>
      <c r="EZ184" s="49"/>
      <c r="FA184" s="49"/>
      <c r="FB184" s="49"/>
      <c r="FC184" s="49"/>
      <c r="FD184" s="49"/>
      <c r="FE184" s="14"/>
      <c r="FF184" s="49"/>
      <c r="FG184" s="49"/>
      <c r="FH184" s="14"/>
      <c r="FI184" s="42"/>
      <c r="FJ184" s="42"/>
      <c r="FK184" s="42"/>
      <c r="FL184" s="42"/>
      <c r="FM184" s="42"/>
      <c r="FN184" s="42"/>
      <c r="FO184" s="42"/>
      <c r="FP184" s="42"/>
      <c r="FQ184" s="42"/>
      <c r="FR184" s="42"/>
      <c r="FS184" s="42"/>
      <c r="FT184" s="42"/>
      <c r="FU184" s="42"/>
      <c r="FV184" s="42"/>
      <c r="FW184" s="42"/>
      <c r="FX184" s="44">
        <v>182</v>
      </c>
      <c r="FY184" s="44" t="str">
        <f t="shared" si="79"/>
        <v>EJIDAHLK</v>
      </c>
      <c r="FZ184" s="44" t="s">
        <v>148</v>
      </c>
      <c r="GA184" s="44" t="s">
        <v>159</v>
      </c>
      <c r="GB184" s="44" t="s">
        <v>150</v>
      </c>
      <c r="GC184" s="44" t="s">
        <v>147</v>
      </c>
      <c r="GD184" s="44" t="s">
        <v>145</v>
      </c>
      <c r="GE184" s="44" t="s">
        <v>160</v>
      </c>
      <c r="GF184" s="44" t="s">
        <v>152</v>
      </c>
      <c r="GG184" s="44" t="s">
        <v>151</v>
      </c>
      <c r="GH184" s="100" t="str">
        <f t="shared" ref="GH184:GO184" si="1219">VLOOKUP(FZ184,$FK$3:$FL$15,2,FALSE)</f>
        <v>Elfenbenskusten</v>
      </c>
      <c r="GI184" s="100" t="str">
        <f t="shared" si="1219"/>
        <v>Argentina</v>
      </c>
      <c r="GJ184" s="100" t="str">
        <f t="shared" si="1219"/>
        <v>Senegal</v>
      </c>
      <c r="GK184" s="100" t="str">
        <f t="shared" si="1219"/>
        <v>USA</v>
      </c>
      <c r="GL184" s="100" t="str">
        <f t="shared" si="1219"/>
        <v>Sydkorea</v>
      </c>
      <c r="GM184" s="100" t="str">
        <f t="shared" si="1219"/>
        <v>Uruguay</v>
      </c>
      <c r="GN184" s="100" t="str">
        <f t="shared" si="1219"/>
        <v>England</v>
      </c>
      <c r="GO184" s="100" t="str">
        <f t="shared" si="1219"/>
        <v>Portugal</v>
      </c>
      <c r="GP184" s="42" t="str">
        <f t="shared" si="81"/>
        <v/>
      </c>
      <c r="GQ184" s="42"/>
      <c r="GR184" s="42"/>
      <c r="GS184" s="42"/>
      <c r="GT184" s="42"/>
      <c r="GU184" s="42"/>
      <c r="GV184" s="42"/>
      <c r="GW184" s="42"/>
      <c r="GX184" s="44"/>
      <c r="GY184" s="43"/>
      <c r="GZ184" s="43"/>
      <c r="HA184" s="44"/>
      <c r="HB184" s="42"/>
      <c r="HC184" s="42"/>
      <c r="HD184" s="42"/>
      <c r="HE184" s="42"/>
    </row>
    <row r="185" spans="1:213" ht="14.25" customHeight="1" x14ac:dyDescent="0.35">
      <c r="A185" s="42"/>
      <c r="B185" s="43"/>
      <c r="C185" s="43"/>
      <c r="D185" s="43"/>
      <c r="E185" s="44"/>
      <c r="F185" s="43"/>
      <c r="G185" s="44"/>
      <c r="H185" s="44"/>
      <c r="I185" s="44"/>
      <c r="J185" s="57"/>
      <c r="K185" s="44"/>
      <c r="L185" s="44"/>
      <c r="M185" s="42"/>
      <c r="N185" s="42"/>
      <c r="O185" s="42"/>
      <c r="P185" s="42"/>
      <c r="Q185" s="42"/>
      <c r="R185" s="42"/>
      <c r="S185" s="42"/>
      <c r="T185" s="43"/>
      <c r="U185" s="42"/>
      <c r="V185" s="44"/>
      <c r="W185" s="44"/>
      <c r="X185" s="44"/>
      <c r="Y185" s="44"/>
      <c r="Z185" s="47"/>
      <c r="AA185" s="48"/>
      <c r="AB185" s="42"/>
      <c r="AC185" s="14"/>
      <c r="AD185" s="14"/>
      <c r="AE185" s="14"/>
      <c r="AF185" s="14"/>
      <c r="AG185" s="44"/>
      <c r="AH185" s="44"/>
      <c r="AI185" s="44"/>
      <c r="AJ185" s="57"/>
      <c r="AK185" s="58"/>
      <c r="AL185" s="49"/>
      <c r="AM185" s="49"/>
      <c r="AN185" s="49"/>
      <c r="AO185" s="49"/>
      <c r="AP185" s="49"/>
      <c r="AQ185" s="49"/>
      <c r="AR185" s="49"/>
      <c r="AS185" s="49"/>
      <c r="AT185" s="49"/>
      <c r="AU185" s="49"/>
      <c r="AV185" s="49"/>
      <c r="AW185" s="49"/>
      <c r="AX185" s="49"/>
      <c r="AY185" s="49"/>
      <c r="AZ185" s="49"/>
      <c r="BA185" s="49"/>
      <c r="BB185" s="49"/>
      <c r="BC185" s="49"/>
      <c r="BD185" s="49"/>
      <c r="BE185" s="49"/>
      <c r="BF185" s="49"/>
      <c r="BG185" s="49"/>
      <c r="BH185" s="49"/>
      <c r="BI185" s="49"/>
      <c r="BJ185" s="49"/>
      <c r="BK185" s="49"/>
      <c r="BL185" s="49"/>
      <c r="BM185" s="49"/>
      <c r="BN185" s="49"/>
      <c r="BO185" s="49"/>
      <c r="BP185" s="14"/>
      <c r="BQ185" s="14"/>
      <c r="BR185" s="14"/>
      <c r="BS185" s="49"/>
      <c r="BT185" s="49"/>
      <c r="BU185" s="49"/>
      <c r="BV185" s="49"/>
      <c r="BW185" s="49"/>
      <c r="BX185" s="49"/>
      <c r="BY185" s="49"/>
      <c r="BZ185" s="14"/>
      <c r="CA185" s="49"/>
      <c r="CB185" s="49"/>
      <c r="CC185" s="14"/>
      <c r="CD185" s="14"/>
      <c r="CE185" s="49"/>
      <c r="CF185" s="49"/>
      <c r="CG185" s="49"/>
      <c r="CH185" s="49"/>
      <c r="CI185" s="49"/>
      <c r="CJ185" s="49"/>
      <c r="CK185" s="49"/>
      <c r="CL185" s="49"/>
      <c r="CM185" s="49"/>
      <c r="CN185" s="49"/>
      <c r="CO185" s="49"/>
      <c r="CP185" s="49"/>
      <c r="CQ185" s="49"/>
      <c r="CR185" s="49"/>
      <c r="CS185" s="49"/>
      <c r="CT185" s="49"/>
      <c r="CU185" s="49"/>
      <c r="CV185" s="49"/>
      <c r="CW185" s="14"/>
      <c r="CX185" s="14"/>
      <c r="CY185" s="49"/>
      <c r="CZ185" s="49"/>
      <c r="DA185" s="49"/>
      <c r="DB185" s="49"/>
      <c r="DC185" s="49"/>
      <c r="DD185" s="49"/>
      <c r="DE185" s="49"/>
      <c r="DF185" s="49"/>
      <c r="DG185" s="49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49"/>
      <c r="DS185" s="49"/>
      <c r="DT185" s="49"/>
      <c r="DU185" s="49"/>
      <c r="DV185" s="49"/>
      <c r="DW185" s="49"/>
      <c r="DX185" s="49"/>
      <c r="DY185" s="49"/>
      <c r="DZ185" s="49"/>
      <c r="EA185" s="49"/>
      <c r="EB185" s="49"/>
      <c r="EC185" s="49"/>
      <c r="ED185" s="49"/>
      <c r="EE185" s="49"/>
      <c r="EF185" s="49"/>
      <c r="EG185" s="49"/>
      <c r="EH185" s="49"/>
      <c r="EI185" s="49"/>
      <c r="EJ185" s="49"/>
      <c r="EK185" s="14"/>
      <c r="EL185" s="49"/>
      <c r="EM185" s="49"/>
      <c r="EN185" s="49"/>
      <c r="EO185" s="49"/>
      <c r="EP185" s="49"/>
      <c r="EQ185" s="49"/>
      <c r="ER185" s="49"/>
      <c r="ES185" s="49"/>
      <c r="ET185" s="49"/>
      <c r="EU185" s="49"/>
      <c r="EV185" s="49"/>
      <c r="EW185" s="49"/>
      <c r="EX185" s="49"/>
      <c r="EY185" s="49"/>
      <c r="EZ185" s="49"/>
      <c r="FA185" s="49"/>
      <c r="FB185" s="49"/>
      <c r="FC185" s="49"/>
      <c r="FD185" s="49"/>
      <c r="FE185" s="14"/>
      <c r="FF185" s="49"/>
      <c r="FG185" s="49"/>
      <c r="FH185" s="14"/>
      <c r="FI185" s="42"/>
      <c r="FJ185" s="42"/>
      <c r="FK185" s="42"/>
      <c r="FL185" s="42"/>
      <c r="FM185" s="42"/>
      <c r="FN185" s="42"/>
      <c r="FO185" s="42"/>
      <c r="FP185" s="42"/>
      <c r="FQ185" s="42"/>
      <c r="FR185" s="42"/>
      <c r="FS185" s="42"/>
      <c r="FT185" s="42"/>
      <c r="FU185" s="42"/>
      <c r="FV185" s="42"/>
      <c r="FW185" s="42"/>
      <c r="FX185" s="44">
        <v>183</v>
      </c>
      <c r="FY185" s="44" t="str">
        <f t="shared" si="79"/>
        <v>EJIDAGLK</v>
      </c>
      <c r="FZ185" s="44" t="s">
        <v>148</v>
      </c>
      <c r="GA185" s="44" t="s">
        <v>159</v>
      </c>
      <c r="GB185" s="44" t="s">
        <v>150</v>
      </c>
      <c r="GC185" s="44" t="s">
        <v>147</v>
      </c>
      <c r="GD185" s="44" t="s">
        <v>145</v>
      </c>
      <c r="GE185" s="44" t="s">
        <v>149</v>
      </c>
      <c r="GF185" s="44" t="s">
        <v>152</v>
      </c>
      <c r="GG185" s="44" t="s">
        <v>151</v>
      </c>
      <c r="GH185" s="100" t="str">
        <f t="shared" ref="GH185:GO185" si="1220">VLOOKUP(FZ185,$FK$3:$FL$15,2,FALSE)</f>
        <v>Elfenbenskusten</v>
      </c>
      <c r="GI185" s="100" t="str">
        <f t="shared" si="1220"/>
        <v>Argentina</v>
      </c>
      <c r="GJ185" s="100" t="str">
        <f t="shared" si="1220"/>
        <v>Senegal</v>
      </c>
      <c r="GK185" s="100" t="str">
        <f t="shared" si="1220"/>
        <v>USA</v>
      </c>
      <c r="GL185" s="100" t="str">
        <f t="shared" si="1220"/>
        <v>Sydkorea</v>
      </c>
      <c r="GM185" s="100" t="str">
        <f t="shared" si="1220"/>
        <v>Iran</v>
      </c>
      <c r="GN185" s="100" t="str">
        <f t="shared" si="1220"/>
        <v>England</v>
      </c>
      <c r="GO185" s="100" t="str">
        <f t="shared" si="1220"/>
        <v>Portugal</v>
      </c>
      <c r="GP185" s="42" t="str">
        <f t="shared" si="81"/>
        <v/>
      </c>
      <c r="GQ185" s="42"/>
      <c r="GR185" s="42"/>
      <c r="GS185" s="42"/>
      <c r="GT185" s="42"/>
      <c r="GU185" s="42"/>
      <c r="GV185" s="42"/>
      <c r="GW185" s="42"/>
      <c r="GX185" s="44"/>
      <c r="GY185" s="43"/>
      <c r="GZ185" s="43"/>
      <c r="HA185" s="44"/>
      <c r="HB185" s="42"/>
      <c r="HC185" s="42"/>
      <c r="HD185" s="42"/>
      <c r="HE185" s="42"/>
    </row>
    <row r="186" spans="1:213" ht="14.25" customHeight="1" x14ac:dyDescent="0.35">
      <c r="A186" s="42"/>
      <c r="B186" s="43"/>
      <c r="C186" s="43"/>
      <c r="D186" s="43"/>
      <c r="E186" s="44"/>
      <c r="F186" s="43"/>
      <c r="G186" s="44"/>
      <c r="H186" s="44"/>
      <c r="I186" s="44"/>
      <c r="J186" s="57"/>
      <c r="K186" s="44"/>
      <c r="L186" s="44"/>
      <c r="M186" s="42"/>
      <c r="N186" s="42"/>
      <c r="O186" s="42"/>
      <c r="P186" s="42"/>
      <c r="Q186" s="42"/>
      <c r="R186" s="42"/>
      <c r="S186" s="42"/>
      <c r="T186" s="43"/>
      <c r="U186" s="42"/>
      <c r="V186" s="44"/>
      <c r="W186" s="44"/>
      <c r="X186" s="44"/>
      <c r="Y186" s="44"/>
      <c r="Z186" s="47"/>
      <c r="AA186" s="48"/>
      <c r="AB186" s="42"/>
      <c r="AC186" s="14"/>
      <c r="AD186" s="14"/>
      <c r="AE186" s="14"/>
      <c r="AF186" s="14"/>
      <c r="AG186" s="44"/>
      <c r="AH186" s="44"/>
      <c r="AI186" s="44"/>
      <c r="AJ186" s="57"/>
      <c r="AK186" s="58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  <c r="BA186" s="49"/>
      <c r="BB186" s="49"/>
      <c r="BC186" s="49"/>
      <c r="BD186" s="49"/>
      <c r="BE186" s="49"/>
      <c r="BF186" s="49"/>
      <c r="BG186" s="49"/>
      <c r="BH186" s="49"/>
      <c r="BI186" s="49"/>
      <c r="BJ186" s="49"/>
      <c r="BK186" s="49"/>
      <c r="BL186" s="49"/>
      <c r="BM186" s="49"/>
      <c r="BN186" s="49"/>
      <c r="BO186" s="49"/>
      <c r="BP186" s="14"/>
      <c r="BQ186" s="14"/>
      <c r="BR186" s="14"/>
      <c r="BS186" s="49"/>
      <c r="BT186" s="49"/>
      <c r="BU186" s="49"/>
      <c r="BV186" s="49"/>
      <c r="BW186" s="49"/>
      <c r="BX186" s="49"/>
      <c r="BY186" s="49"/>
      <c r="BZ186" s="14"/>
      <c r="CA186" s="49"/>
      <c r="CB186" s="49"/>
      <c r="CC186" s="14"/>
      <c r="CD186" s="14"/>
      <c r="CE186" s="49"/>
      <c r="CF186" s="49"/>
      <c r="CG186" s="49"/>
      <c r="CH186" s="49"/>
      <c r="CI186" s="49"/>
      <c r="CJ186" s="49"/>
      <c r="CK186" s="49"/>
      <c r="CL186" s="49"/>
      <c r="CM186" s="49"/>
      <c r="CN186" s="49"/>
      <c r="CO186" s="49"/>
      <c r="CP186" s="49"/>
      <c r="CQ186" s="49"/>
      <c r="CR186" s="49"/>
      <c r="CS186" s="49"/>
      <c r="CT186" s="49"/>
      <c r="CU186" s="49"/>
      <c r="CV186" s="49"/>
      <c r="CW186" s="14"/>
      <c r="CX186" s="14"/>
      <c r="CY186" s="49"/>
      <c r="CZ186" s="49"/>
      <c r="DA186" s="49"/>
      <c r="DB186" s="49"/>
      <c r="DC186" s="49"/>
      <c r="DD186" s="49"/>
      <c r="DE186" s="49"/>
      <c r="DF186" s="49"/>
      <c r="DG186" s="49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49"/>
      <c r="DS186" s="49"/>
      <c r="DT186" s="49"/>
      <c r="DU186" s="49"/>
      <c r="DV186" s="49"/>
      <c r="DW186" s="49"/>
      <c r="DX186" s="49"/>
      <c r="DY186" s="49"/>
      <c r="DZ186" s="49"/>
      <c r="EA186" s="49"/>
      <c r="EB186" s="49"/>
      <c r="EC186" s="49"/>
      <c r="ED186" s="49"/>
      <c r="EE186" s="49"/>
      <c r="EF186" s="49"/>
      <c r="EG186" s="49"/>
      <c r="EH186" s="49"/>
      <c r="EI186" s="49"/>
      <c r="EJ186" s="49"/>
      <c r="EK186" s="14"/>
      <c r="EL186" s="49"/>
      <c r="EM186" s="49"/>
      <c r="EN186" s="49"/>
      <c r="EO186" s="49"/>
      <c r="EP186" s="49"/>
      <c r="EQ186" s="49"/>
      <c r="ER186" s="49"/>
      <c r="ES186" s="49"/>
      <c r="ET186" s="49"/>
      <c r="EU186" s="49"/>
      <c r="EV186" s="49"/>
      <c r="EW186" s="49"/>
      <c r="EX186" s="49"/>
      <c r="EY186" s="49"/>
      <c r="EZ186" s="49"/>
      <c r="FA186" s="49"/>
      <c r="FB186" s="49"/>
      <c r="FC186" s="49"/>
      <c r="FD186" s="49"/>
      <c r="FE186" s="14"/>
      <c r="FF186" s="49"/>
      <c r="FG186" s="49"/>
      <c r="FH186" s="14"/>
      <c r="FI186" s="42"/>
      <c r="FJ186" s="42"/>
      <c r="FK186" s="42"/>
      <c r="FL186" s="42"/>
      <c r="FM186" s="42"/>
      <c r="FN186" s="42"/>
      <c r="FO186" s="42"/>
      <c r="FP186" s="42"/>
      <c r="FQ186" s="42"/>
      <c r="FR186" s="42"/>
      <c r="FS186" s="42"/>
      <c r="FT186" s="42"/>
      <c r="FU186" s="42"/>
      <c r="FV186" s="42"/>
      <c r="FW186" s="42"/>
      <c r="FX186" s="44">
        <v>184</v>
      </c>
      <c r="FY186" s="44" t="str">
        <f t="shared" si="79"/>
        <v>EGJDAHLK</v>
      </c>
      <c r="FZ186" s="44" t="s">
        <v>148</v>
      </c>
      <c r="GA186" s="44" t="s">
        <v>149</v>
      </c>
      <c r="GB186" s="44" t="s">
        <v>159</v>
      </c>
      <c r="GC186" s="44" t="s">
        <v>147</v>
      </c>
      <c r="GD186" s="44" t="s">
        <v>145</v>
      </c>
      <c r="GE186" s="44" t="s">
        <v>160</v>
      </c>
      <c r="GF186" s="44" t="s">
        <v>152</v>
      </c>
      <c r="GG186" s="44" t="s">
        <v>151</v>
      </c>
      <c r="GH186" s="100" t="str">
        <f t="shared" ref="GH186:GO186" si="1221">VLOOKUP(FZ186,$FK$3:$FL$15,2,FALSE)</f>
        <v>Elfenbenskusten</v>
      </c>
      <c r="GI186" s="100" t="str">
        <f t="shared" si="1221"/>
        <v>Iran</v>
      </c>
      <c r="GJ186" s="100" t="str">
        <f t="shared" si="1221"/>
        <v>Argentina</v>
      </c>
      <c r="GK186" s="100" t="str">
        <f t="shared" si="1221"/>
        <v>USA</v>
      </c>
      <c r="GL186" s="100" t="str">
        <f t="shared" si="1221"/>
        <v>Sydkorea</v>
      </c>
      <c r="GM186" s="100" t="str">
        <f t="shared" si="1221"/>
        <v>Uruguay</v>
      </c>
      <c r="GN186" s="100" t="str">
        <f t="shared" si="1221"/>
        <v>England</v>
      </c>
      <c r="GO186" s="100" t="str">
        <f t="shared" si="1221"/>
        <v>Portugal</v>
      </c>
      <c r="GP186" s="42" t="str">
        <f t="shared" si="81"/>
        <v/>
      </c>
      <c r="GQ186" s="42"/>
      <c r="GR186" s="42"/>
      <c r="GS186" s="42"/>
      <c r="GT186" s="42"/>
      <c r="GU186" s="42"/>
      <c r="GV186" s="42"/>
      <c r="GW186" s="42"/>
      <c r="GX186" s="44"/>
      <c r="GY186" s="43"/>
      <c r="GZ186" s="43"/>
      <c r="HA186" s="44"/>
      <c r="HB186" s="42"/>
      <c r="HC186" s="42"/>
      <c r="HD186" s="42"/>
      <c r="HE186" s="42"/>
    </row>
    <row r="187" spans="1:213" ht="14.25" customHeight="1" x14ac:dyDescent="0.35">
      <c r="A187" s="42"/>
      <c r="B187" s="43"/>
      <c r="C187" s="43"/>
      <c r="D187" s="43"/>
      <c r="E187" s="44"/>
      <c r="F187" s="43"/>
      <c r="G187" s="44"/>
      <c r="H187" s="44"/>
      <c r="I187" s="44"/>
      <c r="J187" s="57"/>
      <c r="K187" s="44"/>
      <c r="L187" s="44"/>
      <c r="M187" s="42"/>
      <c r="N187" s="42"/>
      <c r="O187" s="42"/>
      <c r="P187" s="42"/>
      <c r="Q187" s="42"/>
      <c r="R187" s="42"/>
      <c r="S187" s="42"/>
      <c r="T187" s="43"/>
      <c r="U187" s="42"/>
      <c r="V187" s="44"/>
      <c r="W187" s="44"/>
      <c r="X187" s="44"/>
      <c r="Y187" s="44"/>
      <c r="Z187" s="47"/>
      <c r="AA187" s="48"/>
      <c r="AB187" s="42"/>
      <c r="AC187" s="14"/>
      <c r="AD187" s="14"/>
      <c r="AE187" s="14"/>
      <c r="AF187" s="14"/>
      <c r="AG187" s="44"/>
      <c r="AH187" s="44"/>
      <c r="AI187" s="44"/>
      <c r="AJ187" s="57"/>
      <c r="AK187" s="58"/>
      <c r="AL187" s="49"/>
      <c r="AM187" s="49"/>
      <c r="AN187" s="49"/>
      <c r="AO187" s="49"/>
      <c r="AP187" s="49"/>
      <c r="AQ187" s="49"/>
      <c r="AR187" s="49"/>
      <c r="AS187" s="49"/>
      <c r="AT187" s="49"/>
      <c r="AU187" s="49"/>
      <c r="AV187" s="49"/>
      <c r="AW187" s="49"/>
      <c r="AX187" s="49"/>
      <c r="AY187" s="49"/>
      <c r="AZ187" s="49"/>
      <c r="BA187" s="49"/>
      <c r="BB187" s="49"/>
      <c r="BC187" s="49"/>
      <c r="BD187" s="49"/>
      <c r="BE187" s="49"/>
      <c r="BF187" s="49"/>
      <c r="BG187" s="49"/>
      <c r="BH187" s="49"/>
      <c r="BI187" s="49"/>
      <c r="BJ187" s="49"/>
      <c r="BK187" s="49"/>
      <c r="BL187" s="49"/>
      <c r="BM187" s="49"/>
      <c r="BN187" s="49"/>
      <c r="BO187" s="49"/>
      <c r="BP187" s="14"/>
      <c r="BQ187" s="14"/>
      <c r="BR187" s="14"/>
      <c r="BS187" s="49"/>
      <c r="BT187" s="49"/>
      <c r="BU187" s="49"/>
      <c r="BV187" s="49"/>
      <c r="BW187" s="49"/>
      <c r="BX187" s="49"/>
      <c r="BY187" s="49"/>
      <c r="BZ187" s="14"/>
      <c r="CA187" s="49"/>
      <c r="CB187" s="49"/>
      <c r="CC187" s="14"/>
      <c r="CD187" s="14"/>
      <c r="CE187" s="49"/>
      <c r="CF187" s="49"/>
      <c r="CG187" s="49"/>
      <c r="CH187" s="49"/>
      <c r="CI187" s="49"/>
      <c r="CJ187" s="49"/>
      <c r="CK187" s="49"/>
      <c r="CL187" s="49"/>
      <c r="CM187" s="49"/>
      <c r="CN187" s="49"/>
      <c r="CO187" s="49"/>
      <c r="CP187" s="49"/>
      <c r="CQ187" s="49"/>
      <c r="CR187" s="49"/>
      <c r="CS187" s="49"/>
      <c r="CT187" s="49"/>
      <c r="CU187" s="49"/>
      <c r="CV187" s="49"/>
      <c r="CW187" s="14"/>
      <c r="CX187" s="14"/>
      <c r="CY187" s="49"/>
      <c r="CZ187" s="49"/>
      <c r="DA187" s="49"/>
      <c r="DB187" s="49"/>
      <c r="DC187" s="49"/>
      <c r="DD187" s="49"/>
      <c r="DE187" s="49"/>
      <c r="DF187" s="49"/>
      <c r="DG187" s="49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49"/>
      <c r="DS187" s="49"/>
      <c r="DT187" s="49"/>
      <c r="DU187" s="49"/>
      <c r="DV187" s="49"/>
      <c r="DW187" s="49"/>
      <c r="DX187" s="49"/>
      <c r="DY187" s="49"/>
      <c r="DZ187" s="49"/>
      <c r="EA187" s="49"/>
      <c r="EB187" s="49"/>
      <c r="EC187" s="49"/>
      <c r="ED187" s="49"/>
      <c r="EE187" s="49"/>
      <c r="EF187" s="49"/>
      <c r="EG187" s="49"/>
      <c r="EH187" s="49"/>
      <c r="EI187" s="49"/>
      <c r="EJ187" s="49"/>
      <c r="EK187" s="14"/>
      <c r="EL187" s="49"/>
      <c r="EM187" s="49"/>
      <c r="EN187" s="49"/>
      <c r="EO187" s="49"/>
      <c r="EP187" s="49"/>
      <c r="EQ187" s="49"/>
      <c r="ER187" s="49"/>
      <c r="ES187" s="49"/>
      <c r="ET187" s="49"/>
      <c r="EU187" s="49"/>
      <c r="EV187" s="49"/>
      <c r="EW187" s="49"/>
      <c r="EX187" s="49"/>
      <c r="EY187" s="49"/>
      <c r="EZ187" s="49"/>
      <c r="FA187" s="49"/>
      <c r="FB187" s="49"/>
      <c r="FC187" s="49"/>
      <c r="FD187" s="49"/>
      <c r="FE187" s="14"/>
      <c r="FF187" s="49"/>
      <c r="FG187" s="49"/>
      <c r="FH187" s="14"/>
      <c r="FI187" s="42"/>
      <c r="FJ187" s="42"/>
      <c r="FK187" s="42"/>
      <c r="FL187" s="42"/>
      <c r="FM187" s="42"/>
      <c r="FN187" s="42"/>
      <c r="FO187" s="42"/>
      <c r="FP187" s="42"/>
      <c r="FQ187" s="42"/>
      <c r="FR187" s="42"/>
      <c r="FS187" s="42"/>
      <c r="FT187" s="42"/>
      <c r="FU187" s="42"/>
      <c r="FV187" s="42"/>
      <c r="FW187" s="42"/>
      <c r="FX187" s="44">
        <v>185</v>
      </c>
      <c r="FY187" s="44" t="str">
        <f t="shared" si="79"/>
        <v>EGIDAHLK</v>
      </c>
      <c r="FZ187" s="44" t="s">
        <v>148</v>
      </c>
      <c r="GA187" s="44" t="s">
        <v>149</v>
      </c>
      <c r="GB187" s="44" t="s">
        <v>150</v>
      </c>
      <c r="GC187" s="44" t="s">
        <v>147</v>
      </c>
      <c r="GD187" s="44" t="s">
        <v>145</v>
      </c>
      <c r="GE187" s="44" t="s">
        <v>160</v>
      </c>
      <c r="GF187" s="44" t="s">
        <v>152</v>
      </c>
      <c r="GG187" s="44" t="s">
        <v>151</v>
      </c>
      <c r="GH187" s="100" t="str">
        <f t="shared" ref="GH187:GO187" si="1222">VLOOKUP(FZ187,$FK$3:$FL$15,2,FALSE)</f>
        <v>Elfenbenskusten</v>
      </c>
      <c r="GI187" s="100" t="str">
        <f t="shared" si="1222"/>
        <v>Iran</v>
      </c>
      <c r="GJ187" s="100" t="str">
        <f t="shared" si="1222"/>
        <v>Senegal</v>
      </c>
      <c r="GK187" s="100" t="str">
        <f t="shared" si="1222"/>
        <v>USA</v>
      </c>
      <c r="GL187" s="100" t="str">
        <f t="shared" si="1222"/>
        <v>Sydkorea</v>
      </c>
      <c r="GM187" s="100" t="str">
        <f t="shared" si="1222"/>
        <v>Uruguay</v>
      </c>
      <c r="GN187" s="100" t="str">
        <f t="shared" si="1222"/>
        <v>England</v>
      </c>
      <c r="GO187" s="100" t="str">
        <f t="shared" si="1222"/>
        <v>Portugal</v>
      </c>
      <c r="GP187" s="42" t="str">
        <f t="shared" si="81"/>
        <v/>
      </c>
      <c r="GQ187" s="42"/>
      <c r="GR187" s="42"/>
      <c r="GS187" s="42"/>
      <c r="GT187" s="42"/>
      <c r="GU187" s="42"/>
      <c r="GV187" s="42"/>
      <c r="GW187" s="42"/>
      <c r="GX187" s="44"/>
      <c r="GY187" s="43"/>
      <c r="GZ187" s="43"/>
      <c r="HA187" s="44"/>
      <c r="HB187" s="42"/>
      <c r="HC187" s="42"/>
      <c r="HD187" s="42"/>
      <c r="HE187" s="42"/>
    </row>
    <row r="188" spans="1:213" ht="14.25" customHeight="1" x14ac:dyDescent="0.35">
      <c r="A188" s="42"/>
      <c r="B188" s="43"/>
      <c r="C188" s="43"/>
      <c r="D188" s="43"/>
      <c r="E188" s="44"/>
      <c r="F188" s="43"/>
      <c r="G188" s="44"/>
      <c r="H188" s="44"/>
      <c r="I188" s="44"/>
      <c r="J188" s="57"/>
      <c r="K188" s="44"/>
      <c r="L188" s="44"/>
      <c r="M188" s="42"/>
      <c r="N188" s="42"/>
      <c r="O188" s="42"/>
      <c r="P188" s="42"/>
      <c r="Q188" s="42"/>
      <c r="R188" s="42"/>
      <c r="S188" s="42"/>
      <c r="T188" s="43"/>
      <c r="U188" s="42"/>
      <c r="V188" s="44"/>
      <c r="W188" s="44"/>
      <c r="X188" s="44"/>
      <c r="Y188" s="44"/>
      <c r="Z188" s="47"/>
      <c r="AA188" s="48"/>
      <c r="AB188" s="42"/>
      <c r="AC188" s="14"/>
      <c r="AD188" s="14"/>
      <c r="AE188" s="14"/>
      <c r="AF188" s="14"/>
      <c r="AG188" s="44"/>
      <c r="AH188" s="44"/>
      <c r="AI188" s="44"/>
      <c r="AJ188" s="57"/>
      <c r="AK188" s="58"/>
      <c r="AL188" s="49"/>
      <c r="AM188" s="49"/>
      <c r="AN188" s="49"/>
      <c r="AO188" s="49"/>
      <c r="AP188" s="49"/>
      <c r="AQ188" s="49"/>
      <c r="AR188" s="49"/>
      <c r="AS188" s="49"/>
      <c r="AT188" s="49"/>
      <c r="AU188" s="49"/>
      <c r="AV188" s="49"/>
      <c r="AW188" s="49"/>
      <c r="AX188" s="49"/>
      <c r="AY188" s="49"/>
      <c r="AZ188" s="49"/>
      <c r="BA188" s="49"/>
      <c r="BB188" s="49"/>
      <c r="BC188" s="49"/>
      <c r="BD188" s="49"/>
      <c r="BE188" s="49"/>
      <c r="BF188" s="49"/>
      <c r="BG188" s="49"/>
      <c r="BH188" s="49"/>
      <c r="BI188" s="49"/>
      <c r="BJ188" s="49"/>
      <c r="BK188" s="49"/>
      <c r="BL188" s="49"/>
      <c r="BM188" s="49"/>
      <c r="BN188" s="49"/>
      <c r="BO188" s="49"/>
      <c r="BP188" s="14"/>
      <c r="BQ188" s="14"/>
      <c r="BR188" s="14"/>
      <c r="BS188" s="49"/>
      <c r="BT188" s="49"/>
      <c r="BU188" s="49"/>
      <c r="BV188" s="49"/>
      <c r="BW188" s="49"/>
      <c r="BX188" s="49"/>
      <c r="BY188" s="49"/>
      <c r="BZ188" s="14"/>
      <c r="CA188" s="49"/>
      <c r="CB188" s="49"/>
      <c r="CC188" s="14"/>
      <c r="CD188" s="14"/>
      <c r="CE188" s="49"/>
      <c r="CF188" s="49"/>
      <c r="CG188" s="49"/>
      <c r="CH188" s="49"/>
      <c r="CI188" s="49"/>
      <c r="CJ188" s="49"/>
      <c r="CK188" s="49"/>
      <c r="CL188" s="49"/>
      <c r="CM188" s="49"/>
      <c r="CN188" s="49"/>
      <c r="CO188" s="49"/>
      <c r="CP188" s="49"/>
      <c r="CQ188" s="49"/>
      <c r="CR188" s="49"/>
      <c r="CS188" s="49"/>
      <c r="CT188" s="49"/>
      <c r="CU188" s="49"/>
      <c r="CV188" s="49"/>
      <c r="CW188" s="14"/>
      <c r="CX188" s="14"/>
      <c r="CY188" s="49"/>
      <c r="CZ188" s="49"/>
      <c r="DA188" s="49"/>
      <c r="DB188" s="49"/>
      <c r="DC188" s="49"/>
      <c r="DD188" s="49"/>
      <c r="DE188" s="49"/>
      <c r="DF188" s="49"/>
      <c r="DG188" s="49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49"/>
      <c r="DS188" s="49"/>
      <c r="DT188" s="49"/>
      <c r="DU188" s="49"/>
      <c r="DV188" s="49"/>
      <c r="DW188" s="49"/>
      <c r="DX188" s="49"/>
      <c r="DY188" s="49"/>
      <c r="DZ188" s="49"/>
      <c r="EA188" s="49"/>
      <c r="EB188" s="49"/>
      <c r="EC188" s="49"/>
      <c r="ED188" s="49"/>
      <c r="EE188" s="49"/>
      <c r="EF188" s="49"/>
      <c r="EG188" s="49"/>
      <c r="EH188" s="49"/>
      <c r="EI188" s="49"/>
      <c r="EJ188" s="49"/>
      <c r="EK188" s="14"/>
      <c r="EL188" s="49"/>
      <c r="EM188" s="49"/>
      <c r="EN188" s="49"/>
      <c r="EO188" s="49"/>
      <c r="EP188" s="49"/>
      <c r="EQ188" s="49"/>
      <c r="ER188" s="49"/>
      <c r="ES188" s="49"/>
      <c r="ET188" s="49"/>
      <c r="EU188" s="49"/>
      <c r="EV188" s="49"/>
      <c r="EW188" s="49"/>
      <c r="EX188" s="49"/>
      <c r="EY188" s="49"/>
      <c r="EZ188" s="49"/>
      <c r="FA188" s="49"/>
      <c r="FB188" s="49"/>
      <c r="FC188" s="49"/>
      <c r="FD188" s="49"/>
      <c r="FE188" s="14"/>
      <c r="FF188" s="49"/>
      <c r="FG188" s="49"/>
      <c r="FH188" s="14"/>
      <c r="FI188" s="42"/>
      <c r="FJ188" s="42"/>
      <c r="FK188" s="42"/>
      <c r="FL188" s="42"/>
      <c r="FM188" s="42"/>
      <c r="FN188" s="42"/>
      <c r="FO188" s="42"/>
      <c r="FP188" s="42"/>
      <c r="FQ188" s="42"/>
      <c r="FR188" s="42"/>
      <c r="FS188" s="42"/>
      <c r="FT188" s="42"/>
      <c r="FU188" s="42"/>
      <c r="FV188" s="42"/>
      <c r="FW188" s="42"/>
      <c r="FX188" s="44">
        <v>186</v>
      </c>
      <c r="FY188" s="44" t="str">
        <f t="shared" si="79"/>
        <v>EGJDAHLI</v>
      </c>
      <c r="FZ188" s="44" t="s">
        <v>148</v>
      </c>
      <c r="GA188" s="44" t="s">
        <v>149</v>
      </c>
      <c r="GB188" s="44" t="s">
        <v>159</v>
      </c>
      <c r="GC188" s="44" t="s">
        <v>147</v>
      </c>
      <c r="GD188" s="44" t="s">
        <v>145</v>
      </c>
      <c r="GE188" s="44" t="s">
        <v>160</v>
      </c>
      <c r="GF188" s="44" t="s">
        <v>152</v>
      </c>
      <c r="GG188" s="44" t="s">
        <v>150</v>
      </c>
      <c r="GH188" s="100" t="str">
        <f t="shared" ref="GH188:GO188" si="1223">VLOOKUP(FZ188,$FK$3:$FL$15,2,FALSE)</f>
        <v>Elfenbenskusten</v>
      </c>
      <c r="GI188" s="100" t="str">
        <f t="shared" si="1223"/>
        <v>Iran</v>
      </c>
      <c r="GJ188" s="100" t="str">
        <f t="shared" si="1223"/>
        <v>Argentina</v>
      </c>
      <c r="GK188" s="100" t="str">
        <f t="shared" si="1223"/>
        <v>USA</v>
      </c>
      <c r="GL188" s="100" t="str">
        <f t="shared" si="1223"/>
        <v>Sydkorea</v>
      </c>
      <c r="GM188" s="100" t="str">
        <f t="shared" si="1223"/>
        <v>Uruguay</v>
      </c>
      <c r="GN188" s="100" t="str">
        <f t="shared" si="1223"/>
        <v>England</v>
      </c>
      <c r="GO188" s="100" t="str">
        <f t="shared" si="1223"/>
        <v>Senegal</v>
      </c>
      <c r="GP188" s="42" t="str">
        <f t="shared" si="81"/>
        <v/>
      </c>
      <c r="GQ188" s="42"/>
      <c r="GR188" s="42"/>
      <c r="GS188" s="42"/>
      <c r="GT188" s="42"/>
      <c r="GU188" s="42"/>
      <c r="GV188" s="42"/>
      <c r="GW188" s="42"/>
      <c r="GX188" s="44"/>
      <c r="GY188" s="43"/>
      <c r="GZ188" s="43"/>
      <c r="HA188" s="44"/>
      <c r="HB188" s="42"/>
      <c r="HC188" s="42"/>
      <c r="HD188" s="42"/>
      <c r="HE188" s="42"/>
    </row>
    <row r="189" spans="1:213" ht="14.25" customHeight="1" x14ac:dyDescent="0.35">
      <c r="A189" s="42"/>
      <c r="B189" s="43"/>
      <c r="C189" s="43"/>
      <c r="D189" s="43"/>
      <c r="E189" s="44"/>
      <c r="F189" s="43"/>
      <c r="G189" s="44"/>
      <c r="H189" s="44"/>
      <c r="I189" s="44"/>
      <c r="J189" s="57"/>
      <c r="K189" s="44"/>
      <c r="L189" s="44"/>
      <c r="M189" s="42"/>
      <c r="N189" s="42"/>
      <c r="O189" s="42"/>
      <c r="P189" s="42"/>
      <c r="Q189" s="42"/>
      <c r="R189" s="42"/>
      <c r="S189" s="42"/>
      <c r="T189" s="43"/>
      <c r="U189" s="42"/>
      <c r="V189" s="44"/>
      <c r="W189" s="44"/>
      <c r="X189" s="44"/>
      <c r="Y189" s="44"/>
      <c r="Z189" s="47"/>
      <c r="AA189" s="48"/>
      <c r="AB189" s="42"/>
      <c r="AC189" s="14"/>
      <c r="AD189" s="14"/>
      <c r="AE189" s="14"/>
      <c r="AF189" s="14"/>
      <c r="AG189" s="44"/>
      <c r="AH189" s="44"/>
      <c r="AI189" s="44"/>
      <c r="AJ189" s="57"/>
      <c r="AK189" s="58"/>
      <c r="AL189" s="49"/>
      <c r="AM189" s="49"/>
      <c r="AN189" s="49"/>
      <c r="AO189" s="49"/>
      <c r="AP189" s="49"/>
      <c r="AQ189" s="49"/>
      <c r="AR189" s="49"/>
      <c r="AS189" s="49"/>
      <c r="AT189" s="49"/>
      <c r="AU189" s="49"/>
      <c r="AV189" s="49"/>
      <c r="AW189" s="49"/>
      <c r="AX189" s="49"/>
      <c r="AY189" s="49"/>
      <c r="AZ189" s="49"/>
      <c r="BA189" s="49"/>
      <c r="BB189" s="49"/>
      <c r="BC189" s="49"/>
      <c r="BD189" s="49"/>
      <c r="BE189" s="49"/>
      <c r="BF189" s="49"/>
      <c r="BG189" s="49"/>
      <c r="BH189" s="49"/>
      <c r="BI189" s="49"/>
      <c r="BJ189" s="49"/>
      <c r="BK189" s="49"/>
      <c r="BL189" s="49"/>
      <c r="BM189" s="49"/>
      <c r="BN189" s="49"/>
      <c r="BO189" s="49"/>
      <c r="BP189" s="14"/>
      <c r="BQ189" s="14"/>
      <c r="BR189" s="14"/>
      <c r="BS189" s="49"/>
      <c r="BT189" s="49"/>
      <c r="BU189" s="49"/>
      <c r="BV189" s="49"/>
      <c r="BW189" s="49"/>
      <c r="BX189" s="49"/>
      <c r="BY189" s="49"/>
      <c r="BZ189" s="14"/>
      <c r="CA189" s="49"/>
      <c r="CB189" s="49"/>
      <c r="CC189" s="14"/>
      <c r="CD189" s="14"/>
      <c r="CE189" s="49"/>
      <c r="CF189" s="49"/>
      <c r="CG189" s="49"/>
      <c r="CH189" s="49"/>
      <c r="CI189" s="49"/>
      <c r="CJ189" s="49"/>
      <c r="CK189" s="49"/>
      <c r="CL189" s="49"/>
      <c r="CM189" s="49"/>
      <c r="CN189" s="49"/>
      <c r="CO189" s="49"/>
      <c r="CP189" s="49"/>
      <c r="CQ189" s="49"/>
      <c r="CR189" s="49"/>
      <c r="CS189" s="49"/>
      <c r="CT189" s="49"/>
      <c r="CU189" s="49"/>
      <c r="CV189" s="49"/>
      <c r="CW189" s="14"/>
      <c r="CX189" s="14"/>
      <c r="CY189" s="49"/>
      <c r="CZ189" s="49"/>
      <c r="DA189" s="49"/>
      <c r="DB189" s="49"/>
      <c r="DC189" s="49"/>
      <c r="DD189" s="49"/>
      <c r="DE189" s="49"/>
      <c r="DF189" s="49"/>
      <c r="DG189" s="49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49"/>
      <c r="DS189" s="49"/>
      <c r="DT189" s="49"/>
      <c r="DU189" s="49"/>
      <c r="DV189" s="49"/>
      <c r="DW189" s="49"/>
      <c r="DX189" s="49"/>
      <c r="DY189" s="49"/>
      <c r="DZ189" s="49"/>
      <c r="EA189" s="49"/>
      <c r="EB189" s="49"/>
      <c r="EC189" s="49"/>
      <c r="ED189" s="49"/>
      <c r="EE189" s="49"/>
      <c r="EF189" s="49"/>
      <c r="EG189" s="49"/>
      <c r="EH189" s="49"/>
      <c r="EI189" s="49"/>
      <c r="EJ189" s="49"/>
      <c r="EK189" s="14"/>
      <c r="EL189" s="49"/>
      <c r="EM189" s="49"/>
      <c r="EN189" s="49"/>
      <c r="EO189" s="49"/>
      <c r="EP189" s="49"/>
      <c r="EQ189" s="49"/>
      <c r="ER189" s="49"/>
      <c r="ES189" s="49"/>
      <c r="ET189" s="49"/>
      <c r="EU189" s="49"/>
      <c r="EV189" s="49"/>
      <c r="EW189" s="49"/>
      <c r="EX189" s="49"/>
      <c r="EY189" s="49"/>
      <c r="EZ189" s="49"/>
      <c r="FA189" s="49"/>
      <c r="FB189" s="49"/>
      <c r="FC189" s="49"/>
      <c r="FD189" s="49"/>
      <c r="FE189" s="14"/>
      <c r="FF189" s="49"/>
      <c r="FG189" s="49"/>
      <c r="FH189" s="14"/>
      <c r="FI189" s="42"/>
      <c r="FJ189" s="42"/>
      <c r="FK189" s="42"/>
      <c r="FL189" s="42"/>
      <c r="FM189" s="42"/>
      <c r="FN189" s="42"/>
      <c r="FO189" s="42"/>
      <c r="FP189" s="42"/>
      <c r="FQ189" s="42"/>
      <c r="FR189" s="42"/>
      <c r="FS189" s="42"/>
      <c r="FT189" s="42"/>
      <c r="FU189" s="42"/>
      <c r="FV189" s="42"/>
      <c r="FW189" s="42"/>
      <c r="FX189" s="44">
        <v>187</v>
      </c>
      <c r="FY189" s="44" t="str">
        <f t="shared" si="79"/>
        <v>EGJDAHIK</v>
      </c>
      <c r="FZ189" s="44" t="s">
        <v>148</v>
      </c>
      <c r="GA189" s="44" t="s">
        <v>149</v>
      </c>
      <c r="GB189" s="44" t="s">
        <v>159</v>
      </c>
      <c r="GC189" s="44" t="s">
        <v>147</v>
      </c>
      <c r="GD189" s="44" t="s">
        <v>145</v>
      </c>
      <c r="GE189" s="44" t="s">
        <v>160</v>
      </c>
      <c r="GF189" s="44" t="s">
        <v>150</v>
      </c>
      <c r="GG189" s="44" t="s">
        <v>151</v>
      </c>
      <c r="GH189" s="100" t="str">
        <f t="shared" ref="GH189:GO189" si="1224">VLOOKUP(FZ189,$FK$3:$FL$15,2,FALSE)</f>
        <v>Elfenbenskusten</v>
      </c>
      <c r="GI189" s="100" t="str">
        <f t="shared" si="1224"/>
        <v>Iran</v>
      </c>
      <c r="GJ189" s="100" t="str">
        <f t="shared" si="1224"/>
        <v>Argentina</v>
      </c>
      <c r="GK189" s="100" t="str">
        <f t="shared" si="1224"/>
        <v>USA</v>
      </c>
      <c r="GL189" s="100" t="str">
        <f t="shared" si="1224"/>
        <v>Sydkorea</v>
      </c>
      <c r="GM189" s="100" t="str">
        <f t="shared" si="1224"/>
        <v>Uruguay</v>
      </c>
      <c r="GN189" s="100" t="str">
        <f t="shared" si="1224"/>
        <v>Senegal</v>
      </c>
      <c r="GO189" s="100" t="str">
        <f t="shared" si="1224"/>
        <v>Portugal</v>
      </c>
      <c r="GP189" s="42" t="str">
        <f t="shared" si="81"/>
        <v/>
      </c>
      <c r="GQ189" s="42"/>
      <c r="GR189" s="42"/>
      <c r="GS189" s="42"/>
      <c r="GT189" s="42"/>
      <c r="GU189" s="42"/>
      <c r="GV189" s="42"/>
      <c r="GW189" s="42"/>
      <c r="GX189" s="44"/>
      <c r="GY189" s="43"/>
      <c r="GZ189" s="43"/>
      <c r="HA189" s="44"/>
      <c r="HB189" s="42"/>
      <c r="HC189" s="42"/>
      <c r="HD189" s="42"/>
      <c r="HE189" s="42"/>
    </row>
    <row r="190" spans="1:213" ht="14.25" customHeight="1" x14ac:dyDescent="0.35">
      <c r="A190" s="42"/>
      <c r="B190" s="43"/>
      <c r="C190" s="43"/>
      <c r="D190" s="43"/>
      <c r="E190" s="44"/>
      <c r="F190" s="43"/>
      <c r="G190" s="44"/>
      <c r="H190" s="44"/>
      <c r="I190" s="44"/>
      <c r="J190" s="57"/>
      <c r="K190" s="44"/>
      <c r="L190" s="44"/>
      <c r="M190" s="42"/>
      <c r="N190" s="42"/>
      <c r="O190" s="42"/>
      <c r="P190" s="42"/>
      <c r="Q190" s="42"/>
      <c r="R190" s="42"/>
      <c r="S190" s="42"/>
      <c r="T190" s="43"/>
      <c r="U190" s="42"/>
      <c r="V190" s="44"/>
      <c r="W190" s="44"/>
      <c r="X190" s="44"/>
      <c r="Y190" s="44"/>
      <c r="Z190" s="47"/>
      <c r="AA190" s="48"/>
      <c r="AB190" s="42"/>
      <c r="AC190" s="14"/>
      <c r="AD190" s="14"/>
      <c r="AE190" s="14"/>
      <c r="AF190" s="14"/>
      <c r="AG190" s="44"/>
      <c r="AH190" s="44"/>
      <c r="AI190" s="44"/>
      <c r="AJ190" s="57"/>
      <c r="AK190" s="58"/>
      <c r="AL190" s="49"/>
      <c r="AM190" s="49"/>
      <c r="AN190" s="49"/>
      <c r="AO190" s="49"/>
      <c r="AP190" s="49"/>
      <c r="AQ190" s="49"/>
      <c r="AR190" s="49"/>
      <c r="AS190" s="49"/>
      <c r="AT190" s="49"/>
      <c r="AU190" s="49"/>
      <c r="AV190" s="49"/>
      <c r="AW190" s="49"/>
      <c r="AX190" s="49"/>
      <c r="AY190" s="49"/>
      <c r="AZ190" s="49"/>
      <c r="BA190" s="49"/>
      <c r="BB190" s="49"/>
      <c r="BC190" s="49"/>
      <c r="BD190" s="49"/>
      <c r="BE190" s="49"/>
      <c r="BF190" s="49"/>
      <c r="BG190" s="49"/>
      <c r="BH190" s="49"/>
      <c r="BI190" s="49"/>
      <c r="BJ190" s="49"/>
      <c r="BK190" s="49"/>
      <c r="BL190" s="49"/>
      <c r="BM190" s="49"/>
      <c r="BN190" s="49"/>
      <c r="BO190" s="49"/>
      <c r="BP190" s="14"/>
      <c r="BQ190" s="14"/>
      <c r="BR190" s="14"/>
      <c r="BS190" s="49"/>
      <c r="BT190" s="49"/>
      <c r="BU190" s="49"/>
      <c r="BV190" s="49"/>
      <c r="BW190" s="49"/>
      <c r="BX190" s="49"/>
      <c r="BY190" s="49"/>
      <c r="BZ190" s="14"/>
      <c r="CA190" s="49"/>
      <c r="CB190" s="49"/>
      <c r="CC190" s="14"/>
      <c r="CD190" s="14"/>
      <c r="CE190" s="49"/>
      <c r="CF190" s="49"/>
      <c r="CG190" s="49"/>
      <c r="CH190" s="49"/>
      <c r="CI190" s="49"/>
      <c r="CJ190" s="49"/>
      <c r="CK190" s="49"/>
      <c r="CL190" s="49"/>
      <c r="CM190" s="49"/>
      <c r="CN190" s="49"/>
      <c r="CO190" s="49"/>
      <c r="CP190" s="49"/>
      <c r="CQ190" s="49"/>
      <c r="CR190" s="49"/>
      <c r="CS190" s="49"/>
      <c r="CT190" s="49"/>
      <c r="CU190" s="49"/>
      <c r="CV190" s="49"/>
      <c r="CW190" s="14"/>
      <c r="CX190" s="14"/>
      <c r="CY190" s="49"/>
      <c r="CZ190" s="49"/>
      <c r="DA190" s="49"/>
      <c r="DB190" s="49"/>
      <c r="DC190" s="49"/>
      <c r="DD190" s="49"/>
      <c r="DE190" s="49"/>
      <c r="DF190" s="49"/>
      <c r="DG190" s="49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49"/>
      <c r="DS190" s="49"/>
      <c r="DT190" s="49"/>
      <c r="DU190" s="49"/>
      <c r="DV190" s="49"/>
      <c r="DW190" s="49"/>
      <c r="DX190" s="49"/>
      <c r="DY190" s="49"/>
      <c r="DZ190" s="49"/>
      <c r="EA190" s="49"/>
      <c r="EB190" s="49"/>
      <c r="EC190" s="49"/>
      <c r="ED190" s="49"/>
      <c r="EE190" s="49"/>
      <c r="EF190" s="49"/>
      <c r="EG190" s="49"/>
      <c r="EH190" s="49"/>
      <c r="EI190" s="49"/>
      <c r="EJ190" s="49"/>
      <c r="EK190" s="14"/>
      <c r="EL190" s="49"/>
      <c r="EM190" s="49"/>
      <c r="EN190" s="49"/>
      <c r="EO190" s="49"/>
      <c r="EP190" s="49"/>
      <c r="EQ190" s="49"/>
      <c r="ER190" s="49"/>
      <c r="ES190" s="49"/>
      <c r="ET190" s="49"/>
      <c r="EU190" s="49"/>
      <c r="EV190" s="49"/>
      <c r="EW190" s="49"/>
      <c r="EX190" s="49"/>
      <c r="EY190" s="49"/>
      <c r="EZ190" s="49"/>
      <c r="FA190" s="49"/>
      <c r="FB190" s="49"/>
      <c r="FC190" s="49"/>
      <c r="FD190" s="49"/>
      <c r="FE190" s="14"/>
      <c r="FF190" s="49"/>
      <c r="FG190" s="49"/>
      <c r="FH190" s="14"/>
      <c r="FI190" s="42"/>
      <c r="FJ190" s="42"/>
      <c r="FK190" s="42"/>
      <c r="FL190" s="42"/>
      <c r="FM190" s="42"/>
      <c r="FN190" s="42"/>
      <c r="FO190" s="42"/>
      <c r="FP190" s="42"/>
      <c r="FQ190" s="42"/>
      <c r="FR190" s="42"/>
      <c r="FS190" s="42"/>
      <c r="FT190" s="42"/>
      <c r="FU190" s="42"/>
      <c r="FV190" s="42"/>
      <c r="FW190" s="42"/>
      <c r="FX190" s="44">
        <v>188</v>
      </c>
      <c r="FY190" s="44" t="str">
        <f t="shared" si="79"/>
        <v>EJIDAFLK</v>
      </c>
      <c r="FZ190" s="44" t="s">
        <v>148</v>
      </c>
      <c r="GA190" s="44" t="s">
        <v>159</v>
      </c>
      <c r="GB190" s="44" t="s">
        <v>150</v>
      </c>
      <c r="GC190" s="44" t="s">
        <v>147</v>
      </c>
      <c r="GD190" s="44" t="s">
        <v>145</v>
      </c>
      <c r="GE190" s="44" t="s">
        <v>109</v>
      </c>
      <c r="GF190" s="44" t="s">
        <v>152</v>
      </c>
      <c r="GG190" s="44" t="s">
        <v>151</v>
      </c>
      <c r="GH190" s="100" t="str">
        <f t="shared" ref="GH190:GO190" si="1225">VLOOKUP(FZ190,$FK$3:$FL$15,2,FALSE)</f>
        <v>Elfenbenskusten</v>
      </c>
      <c r="GI190" s="100" t="str">
        <f t="shared" si="1225"/>
        <v>Argentina</v>
      </c>
      <c r="GJ190" s="100" t="str">
        <f t="shared" si="1225"/>
        <v>Senegal</v>
      </c>
      <c r="GK190" s="100" t="str">
        <f t="shared" si="1225"/>
        <v>USA</v>
      </c>
      <c r="GL190" s="100" t="str">
        <f t="shared" si="1225"/>
        <v>Sydkorea</v>
      </c>
      <c r="GM190" s="100" t="str">
        <f t="shared" si="1225"/>
        <v>Sverige</v>
      </c>
      <c r="GN190" s="100" t="str">
        <f t="shared" si="1225"/>
        <v>England</v>
      </c>
      <c r="GO190" s="100" t="str">
        <f t="shared" si="1225"/>
        <v>Portugal</v>
      </c>
      <c r="GP190" s="42" t="str">
        <f t="shared" si="81"/>
        <v/>
      </c>
      <c r="GQ190" s="42"/>
      <c r="GR190" s="42"/>
      <c r="GS190" s="42"/>
      <c r="GT190" s="42"/>
      <c r="GU190" s="42"/>
      <c r="GV190" s="42"/>
      <c r="GW190" s="42"/>
      <c r="GX190" s="44"/>
      <c r="GY190" s="43"/>
      <c r="GZ190" s="43"/>
      <c r="HA190" s="44"/>
      <c r="HB190" s="42"/>
      <c r="HC190" s="42"/>
      <c r="HD190" s="42"/>
      <c r="HE190" s="42"/>
    </row>
    <row r="191" spans="1:213" ht="14.25" customHeight="1" x14ac:dyDescent="0.35">
      <c r="A191" s="42"/>
      <c r="B191" s="43"/>
      <c r="C191" s="43"/>
      <c r="D191" s="43"/>
      <c r="E191" s="44"/>
      <c r="F191" s="43"/>
      <c r="G191" s="44"/>
      <c r="H191" s="44"/>
      <c r="I191" s="44"/>
      <c r="J191" s="57"/>
      <c r="K191" s="44"/>
      <c r="L191" s="44"/>
      <c r="M191" s="42"/>
      <c r="N191" s="42"/>
      <c r="O191" s="42"/>
      <c r="P191" s="42"/>
      <c r="Q191" s="42"/>
      <c r="R191" s="42"/>
      <c r="S191" s="42"/>
      <c r="T191" s="43"/>
      <c r="U191" s="42"/>
      <c r="V191" s="44"/>
      <c r="W191" s="44"/>
      <c r="X191" s="44"/>
      <c r="Y191" s="44"/>
      <c r="Z191" s="47"/>
      <c r="AA191" s="48"/>
      <c r="AB191" s="42"/>
      <c r="AC191" s="14"/>
      <c r="AD191" s="14"/>
      <c r="AE191" s="14"/>
      <c r="AF191" s="14"/>
      <c r="AG191" s="44"/>
      <c r="AH191" s="44"/>
      <c r="AI191" s="44"/>
      <c r="AJ191" s="57"/>
      <c r="AK191" s="58"/>
      <c r="AL191" s="49"/>
      <c r="AM191" s="49"/>
      <c r="AN191" s="49"/>
      <c r="AO191" s="49"/>
      <c r="AP191" s="49"/>
      <c r="AQ191" s="49"/>
      <c r="AR191" s="49"/>
      <c r="AS191" s="49"/>
      <c r="AT191" s="49"/>
      <c r="AU191" s="49"/>
      <c r="AV191" s="49"/>
      <c r="AW191" s="49"/>
      <c r="AX191" s="49"/>
      <c r="AY191" s="49"/>
      <c r="AZ191" s="49"/>
      <c r="BA191" s="49"/>
      <c r="BB191" s="49"/>
      <c r="BC191" s="49"/>
      <c r="BD191" s="49"/>
      <c r="BE191" s="49"/>
      <c r="BF191" s="49"/>
      <c r="BG191" s="49"/>
      <c r="BH191" s="49"/>
      <c r="BI191" s="49"/>
      <c r="BJ191" s="49"/>
      <c r="BK191" s="49"/>
      <c r="BL191" s="49"/>
      <c r="BM191" s="49"/>
      <c r="BN191" s="49"/>
      <c r="BO191" s="49"/>
      <c r="BP191" s="14"/>
      <c r="BQ191" s="14"/>
      <c r="BR191" s="14"/>
      <c r="BS191" s="49"/>
      <c r="BT191" s="49"/>
      <c r="BU191" s="49"/>
      <c r="BV191" s="49"/>
      <c r="BW191" s="49"/>
      <c r="BX191" s="49"/>
      <c r="BY191" s="49"/>
      <c r="BZ191" s="14"/>
      <c r="CA191" s="49"/>
      <c r="CB191" s="49"/>
      <c r="CC191" s="14"/>
      <c r="CD191" s="14"/>
      <c r="CE191" s="49"/>
      <c r="CF191" s="49"/>
      <c r="CG191" s="49"/>
      <c r="CH191" s="49"/>
      <c r="CI191" s="49"/>
      <c r="CJ191" s="49"/>
      <c r="CK191" s="49"/>
      <c r="CL191" s="49"/>
      <c r="CM191" s="49"/>
      <c r="CN191" s="49"/>
      <c r="CO191" s="49"/>
      <c r="CP191" s="49"/>
      <c r="CQ191" s="49"/>
      <c r="CR191" s="49"/>
      <c r="CS191" s="49"/>
      <c r="CT191" s="49"/>
      <c r="CU191" s="49"/>
      <c r="CV191" s="49"/>
      <c r="CW191" s="14"/>
      <c r="CX191" s="14"/>
      <c r="CY191" s="49"/>
      <c r="CZ191" s="49"/>
      <c r="DA191" s="49"/>
      <c r="DB191" s="49"/>
      <c r="DC191" s="49"/>
      <c r="DD191" s="49"/>
      <c r="DE191" s="49"/>
      <c r="DF191" s="49"/>
      <c r="DG191" s="49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49"/>
      <c r="DS191" s="49"/>
      <c r="DT191" s="49"/>
      <c r="DU191" s="49"/>
      <c r="DV191" s="49"/>
      <c r="DW191" s="49"/>
      <c r="DX191" s="49"/>
      <c r="DY191" s="49"/>
      <c r="DZ191" s="49"/>
      <c r="EA191" s="49"/>
      <c r="EB191" s="49"/>
      <c r="EC191" s="49"/>
      <c r="ED191" s="49"/>
      <c r="EE191" s="49"/>
      <c r="EF191" s="49"/>
      <c r="EG191" s="49"/>
      <c r="EH191" s="49"/>
      <c r="EI191" s="49"/>
      <c r="EJ191" s="49"/>
      <c r="EK191" s="14"/>
      <c r="EL191" s="49"/>
      <c r="EM191" s="49"/>
      <c r="EN191" s="49"/>
      <c r="EO191" s="49"/>
      <c r="EP191" s="49"/>
      <c r="EQ191" s="49"/>
      <c r="ER191" s="49"/>
      <c r="ES191" s="49"/>
      <c r="ET191" s="49"/>
      <c r="EU191" s="49"/>
      <c r="EV191" s="49"/>
      <c r="EW191" s="49"/>
      <c r="EX191" s="49"/>
      <c r="EY191" s="49"/>
      <c r="EZ191" s="49"/>
      <c r="FA191" s="49"/>
      <c r="FB191" s="49"/>
      <c r="FC191" s="49"/>
      <c r="FD191" s="49"/>
      <c r="FE191" s="14"/>
      <c r="FF191" s="49"/>
      <c r="FG191" s="49"/>
      <c r="FH191" s="14"/>
      <c r="FI191" s="42"/>
      <c r="FJ191" s="42"/>
      <c r="FK191" s="42"/>
      <c r="FL191" s="42"/>
      <c r="FM191" s="42"/>
      <c r="FN191" s="42"/>
      <c r="FO191" s="42"/>
      <c r="FP191" s="42"/>
      <c r="FQ191" s="42"/>
      <c r="FR191" s="42"/>
      <c r="FS191" s="42"/>
      <c r="FT191" s="42"/>
      <c r="FU191" s="42"/>
      <c r="FV191" s="42"/>
      <c r="FW191" s="42"/>
      <c r="FX191" s="44">
        <v>189</v>
      </c>
      <c r="FY191" s="44" t="str">
        <f t="shared" si="79"/>
        <v>HJEDAFLK</v>
      </c>
      <c r="FZ191" s="44" t="s">
        <v>160</v>
      </c>
      <c r="GA191" s="44" t="s">
        <v>159</v>
      </c>
      <c r="GB191" s="44" t="s">
        <v>148</v>
      </c>
      <c r="GC191" s="44" t="s">
        <v>147</v>
      </c>
      <c r="GD191" s="44" t="s">
        <v>145</v>
      </c>
      <c r="GE191" s="44" t="s">
        <v>109</v>
      </c>
      <c r="GF191" s="44" t="s">
        <v>152</v>
      </c>
      <c r="GG191" s="44" t="s">
        <v>151</v>
      </c>
      <c r="GH191" s="100" t="str">
        <f t="shared" ref="GH191:GO191" si="1226">VLOOKUP(FZ191,$FK$3:$FL$15,2,FALSE)</f>
        <v>Uruguay</v>
      </c>
      <c r="GI191" s="100" t="str">
        <f t="shared" si="1226"/>
        <v>Argentina</v>
      </c>
      <c r="GJ191" s="100" t="str">
        <f t="shared" si="1226"/>
        <v>Elfenbenskusten</v>
      </c>
      <c r="GK191" s="100" t="str">
        <f t="shared" si="1226"/>
        <v>USA</v>
      </c>
      <c r="GL191" s="100" t="str">
        <f t="shared" si="1226"/>
        <v>Sydkorea</v>
      </c>
      <c r="GM191" s="100" t="str">
        <f t="shared" si="1226"/>
        <v>Sverige</v>
      </c>
      <c r="GN191" s="100" t="str">
        <f t="shared" si="1226"/>
        <v>England</v>
      </c>
      <c r="GO191" s="100" t="str">
        <f t="shared" si="1226"/>
        <v>Portugal</v>
      </c>
      <c r="GP191" s="42" t="str">
        <f t="shared" si="81"/>
        <v/>
      </c>
      <c r="GQ191" s="42"/>
      <c r="GR191" s="42"/>
      <c r="GS191" s="42"/>
      <c r="GT191" s="42"/>
      <c r="GU191" s="42"/>
      <c r="GV191" s="42"/>
      <c r="GW191" s="42"/>
      <c r="GX191" s="44"/>
      <c r="GY191" s="43"/>
      <c r="GZ191" s="43"/>
      <c r="HA191" s="44"/>
      <c r="HB191" s="42"/>
      <c r="HC191" s="42"/>
      <c r="HD191" s="42"/>
      <c r="HE191" s="42"/>
    </row>
    <row r="192" spans="1:213" ht="14.25" customHeight="1" x14ac:dyDescent="0.35">
      <c r="A192" s="42"/>
      <c r="B192" s="43"/>
      <c r="C192" s="43"/>
      <c r="D192" s="43"/>
      <c r="E192" s="44"/>
      <c r="F192" s="43"/>
      <c r="G192" s="44"/>
      <c r="H192" s="44"/>
      <c r="I192" s="44"/>
      <c r="J192" s="57"/>
      <c r="K192" s="44"/>
      <c r="L192" s="44"/>
      <c r="M192" s="42"/>
      <c r="N192" s="42"/>
      <c r="O192" s="42"/>
      <c r="P192" s="42"/>
      <c r="Q192" s="42"/>
      <c r="R192" s="42"/>
      <c r="S192" s="42"/>
      <c r="T192" s="43"/>
      <c r="U192" s="42"/>
      <c r="V192" s="44"/>
      <c r="W192" s="44"/>
      <c r="X192" s="44"/>
      <c r="Y192" s="44"/>
      <c r="Z192" s="47"/>
      <c r="AA192" s="48"/>
      <c r="AB192" s="42"/>
      <c r="AC192" s="14"/>
      <c r="AD192" s="14"/>
      <c r="AE192" s="14"/>
      <c r="AF192" s="14"/>
      <c r="AG192" s="44"/>
      <c r="AH192" s="44"/>
      <c r="AI192" s="44"/>
      <c r="AJ192" s="57"/>
      <c r="AK192" s="58"/>
      <c r="AL192" s="49"/>
      <c r="AM192" s="49"/>
      <c r="AN192" s="49"/>
      <c r="AO192" s="49"/>
      <c r="AP192" s="49"/>
      <c r="AQ192" s="49"/>
      <c r="AR192" s="49"/>
      <c r="AS192" s="49"/>
      <c r="AT192" s="49"/>
      <c r="AU192" s="49"/>
      <c r="AV192" s="49"/>
      <c r="AW192" s="49"/>
      <c r="AX192" s="49"/>
      <c r="AY192" s="49"/>
      <c r="AZ192" s="49"/>
      <c r="BA192" s="49"/>
      <c r="BB192" s="49"/>
      <c r="BC192" s="49"/>
      <c r="BD192" s="49"/>
      <c r="BE192" s="49"/>
      <c r="BF192" s="49"/>
      <c r="BG192" s="49"/>
      <c r="BH192" s="49"/>
      <c r="BI192" s="49"/>
      <c r="BJ192" s="49"/>
      <c r="BK192" s="49"/>
      <c r="BL192" s="49"/>
      <c r="BM192" s="49"/>
      <c r="BN192" s="49"/>
      <c r="BO192" s="49"/>
      <c r="BP192" s="14"/>
      <c r="BQ192" s="14"/>
      <c r="BR192" s="14"/>
      <c r="BS192" s="49"/>
      <c r="BT192" s="49"/>
      <c r="BU192" s="49"/>
      <c r="BV192" s="49"/>
      <c r="BW192" s="49"/>
      <c r="BX192" s="49"/>
      <c r="BY192" s="49"/>
      <c r="BZ192" s="14"/>
      <c r="CA192" s="49"/>
      <c r="CB192" s="49"/>
      <c r="CC192" s="14"/>
      <c r="CD192" s="14"/>
      <c r="CE192" s="49"/>
      <c r="CF192" s="49"/>
      <c r="CG192" s="49"/>
      <c r="CH192" s="49"/>
      <c r="CI192" s="49"/>
      <c r="CJ192" s="49"/>
      <c r="CK192" s="49"/>
      <c r="CL192" s="49"/>
      <c r="CM192" s="49"/>
      <c r="CN192" s="49"/>
      <c r="CO192" s="49"/>
      <c r="CP192" s="49"/>
      <c r="CQ192" s="49"/>
      <c r="CR192" s="49"/>
      <c r="CS192" s="49"/>
      <c r="CT192" s="49"/>
      <c r="CU192" s="49"/>
      <c r="CV192" s="49"/>
      <c r="CW192" s="14"/>
      <c r="CX192" s="14"/>
      <c r="CY192" s="49"/>
      <c r="CZ192" s="49"/>
      <c r="DA192" s="49"/>
      <c r="DB192" s="49"/>
      <c r="DC192" s="49"/>
      <c r="DD192" s="49"/>
      <c r="DE192" s="49"/>
      <c r="DF192" s="49"/>
      <c r="DG192" s="49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49"/>
      <c r="DS192" s="49"/>
      <c r="DT192" s="49"/>
      <c r="DU192" s="49"/>
      <c r="DV192" s="49"/>
      <c r="DW192" s="49"/>
      <c r="DX192" s="49"/>
      <c r="DY192" s="49"/>
      <c r="DZ192" s="49"/>
      <c r="EA192" s="49"/>
      <c r="EB192" s="49"/>
      <c r="EC192" s="49"/>
      <c r="ED192" s="49"/>
      <c r="EE192" s="49"/>
      <c r="EF192" s="49"/>
      <c r="EG192" s="49"/>
      <c r="EH192" s="49"/>
      <c r="EI192" s="49"/>
      <c r="EJ192" s="49"/>
      <c r="EK192" s="14"/>
      <c r="EL192" s="49"/>
      <c r="EM192" s="49"/>
      <c r="EN192" s="49"/>
      <c r="EO192" s="49"/>
      <c r="EP192" s="49"/>
      <c r="EQ192" s="49"/>
      <c r="ER192" s="49"/>
      <c r="ES192" s="49"/>
      <c r="ET192" s="49"/>
      <c r="EU192" s="49"/>
      <c r="EV192" s="49"/>
      <c r="EW192" s="49"/>
      <c r="EX192" s="49"/>
      <c r="EY192" s="49"/>
      <c r="EZ192" s="49"/>
      <c r="FA192" s="49"/>
      <c r="FB192" s="49"/>
      <c r="FC192" s="49"/>
      <c r="FD192" s="49"/>
      <c r="FE192" s="14"/>
      <c r="FF192" s="49"/>
      <c r="FG192" s="49"/>
      <c r="FH192" s="14"/>
      <c r="FI192" s="42"/>
      <c r="FJ192" s="42"/>
      <c r="FK192" s="42"/>
      <c r="FL192" s="42"/>
      <c r="FM192" s="42"/>
      <c r="FN192" s="42"/>
      <c r="FO192" s="42"/>
      <c r="FP192" s="42"/>
      <c r="FQ192" s="42"/>
      <c r="FR192" s="42"/>
      <c r="FS192" s="42"/>
      <c r="FT192" s="42"/>
      <c r="FU192" s="42"/>
      <c r="FV192" s="42"/>
      <c r="FW192" s="42"/>
      <c r="FX192" s="44">
        <v>190</v>
      </c>
      <c r="FY192" s="44" t="str">
        <f t="shared" si="79"/>
        <v>HEIDAFLK</v>
      </c>
      <c r="FZ192" s="44" t="s">
        <v>160</v>
      </c>
      <c r="GA192" s="44" t="s">
        <v>148</v>
      </c>
      <c r="GB192" s="44" t="s">
        <v>150</v>
      </c>
      <c r="GC192" s="44" t="s">
        <v>147</v>
      </c>
      <c r="GD192" s="44" t="s">
        <v>145</v>
      </c>
      <c r="GE192" s="44" t="s">
        <v>109</v>
      </c>
      <c r="GF192" s="44" t="s">
        <v>152</v>
      </c>
      <c r="GG192" s="44" t="s">
        <v>151</v>
      </c>
      <c r="GH192" s="100" t="str">
        <f t="shared" ref="GH192:GO192" si="1227">VLOOKUP(FZ192,$FK$3:$FL$15,2,FALSE)</f>
        <v>Uruguay</v>
      </c>
      <c r="GI192" s="100" t="str">
        <f t="shared" si="1227"/>
        <v>Elfenbenskusten</v>
      </c>
      <c r="GJ192" s="100" t="str">
        <f t="shared" si="1227"/>
        <v>Senegal</v>
      </c>
      <c r="GK192" s="100" t="str">
        <f t="shared" si="1227"/>
        <v>USA</v>
      </c>
      <c r="GL192" s="100" t="str">
        <f t="shared" si="1227"/>
        <v>Sydkorea</v>
      </c>
      <c r="GM192" s="100" t="str">
        <f t="shared" si="1227"/>
        <v>Sverige</v>
      </c>
      <c r="GN192" s="100" t="str">
        <f t="shared" si="1227"/>
        <v>England</v>
      </c>
      <c r="GO192" s="100" t="str">
        <f t="shared" si="1227"/>
        <v>Portugal</v>
      </c>
      <c r="GP192" s="42" t="str">
        <f t="shared" si="81"/>
        <v/>
      </c>
      <c r="GQ192" s="42"/>
      <c r="GR192" s="42"/>
      <c r="GS192" s="42"/>
      <c r="GT192" s="42"/>
      <c r="GU192" s="42"/>
      <c r="GV192" s="42"/>
      <c r="GW192" s="42"/>
      <c r="GX192" s="44"/>
      <c r="GY192" s="43"/>
      <c r="GZ192" s="43"/>
      <c r="HA192" s="44"/>
      <c r="HB192" s="42"/>
      <c r="HC192" s="42"/>
      <c r="HD192" s="42"/>
      <c r="HE192" s="42"/>
    </row>
    <row r="193" spans="1:213" ht="14.25" customHeight="1" x14ac:dyDescent="0.35">
      <c r="A193" s="42"/>
      <c r="B193" s="43"/>
      <c r="C193" s="43"/>
      <c r="D193" s="43"/>
      <c r="E193" s="44"/>
      <c r="F193" s="43"/>
      <c r="G193" s="44"/>
      <c r="H193" s="44"/>
      <c r="I193" s="44"/>
      <c r="J193" s="57"/>
      <c r="K193" s="44"/>
      <c r="L193" s="44"/>
      <c r="M193" s="42"/>
      <c r="N193" s="42"/>
      <c r="O193" s="42"/>
      <c r="P193" s="42"/>
      <c r="Q193" s="42"/>
      <c r="R193" s="42"/>
      <c r="S193" s="42"/>
      <c r="T193" s="43"/>
      <c r="U193" s="42"/>
      <c r="V193" s="44"/>
      <c r="W193" s="44"/>
      <c r="X193" s="44"/>
      <c r="Y193" s="44"/>
      <c r="Z193" s="47"/>
      <c r="AA193" s="48"/>
      <c r="AB193" s="42"/>
      <c r="AC193" s="14"/>
      <c r="AD193" s="14"/>
      <c r="AE193" s="14"/>
      <c r="AF193" s="14"/>
      <c r="AG193" s="44"/>
      <c r="AH193" s="44"/>
      <c r="AI193" s="44"/>
      <c r="AJ193" s="57"/>
      <c r="AK193" s="58"/>
      <c r="AL193" s="49"/>
      <c r="AM193" s="49"/>
      <c r="AN193" s="49"/>
      <c r="AO193" s="49"/>
      <c r="AP193" s="49"/>
      <c r="AQ193" s="49"/>
      <c r="AR193" s="49"/>
      <c r="AS193" s="49"/>
      <c r="AT193" s="49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  <c r="BM193" s="49"/>
      <c r="BN193" s="49"/>
      <c r="BO193" s="49"/>
      <c r="BP193" s="14"/>
      <c r="BQ193" s="14"/>
      <c r="BR193" s="14"/>
      <c r="BS193" s="49"/>
      <c r="BT193" s="49"/>
      <c r="BU193" s="49"/>
      <c r="BV193" s="49"/>
      <c r="BW193" s="49"/>
      <c r="BX193" s="49"/>
      <c r="BY193" s="49"/>
      <c r="BZ193" s="14"/>
      <c r="CA193" s="49"/>
      <c r="CB193" s="49"/>
      <c r="CC193" s="14"/>
      <c r="CD193" s="14"/>
      <c r="CE193" s="49"/>
      <c r="CF193" s="49"/>
      <c r="CG193" s="49"/>
      <c r="CH193" s="49"/>
      <c r="CI193" s="49"/>
      <c r="CJ193" s="49"/>
      <c r="CK193" s="49"/>
      <c r="CL193" s="49"/>
      <c r="CM193" s="49"/>
      <c r="CN193" s="49"/>
      <c r="CO193" s="49"/>
      <c r="CP193" s="49"/>
      <c r="CQ193" s="49"/>
      <c r="CR193" s="49"/>
      <c r="CS193" s="49"/>
      <c r="CT193" s="49"/>
      <c r="CU193" s="49"/>
      <c r="CV193" s="49"/>
      <c r="CW193" s="14"/>
      <c r="CX193" s="14"/>
      <c r="CY193" s="49"/>
      <c r="CZ193" s="49"/>
      <c r="DA193" s="49"/>
      <c r="DB193" s="49"/>
      <c r="DC193" s="49"/>
      <c r="DD193" s="49"/>
      <c r="DE193" s="49"/>
      <c r="DF193" s="49"/>
      <c r="DG193" s="49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49"/>
      <c r="DS193" s="49"/>
      <c r="DT193" s="49"/>
      <c r="DU193" s="49"/>
      <c r="DV193" s="49"/>
      <c r="DW193" s="49"/>
      <c r="DX193" s="49"/>
      <c r="DY193" s="49"/>
      <c r="DZ193" s="49"/>
      <c r="EA193" s="49"/>
      <c r="EB193" s="49"/>
      <c r="EC193" s="49"/>
      <c r="ED193" s="49"/>
      <c r="EE193" s="49"/>
      <c r="EF193" s="49"/>
      <c r="EG193" s="49"/>
      <c r="EH193" s="49"/>
      <c r="EI193" s="49"/>
      <c r="EJ193" s="49"/>
      <c r="EK193" s="14"/>
      <c r="EL193" s="49"/>
      <c r="EM193" s="49"/>
      <c r="EN193" s="49"/>
      <c r="EO193" s="49"/>
      <c r="EP193" s="49"/>
      <c r="EQ193" s="49"/>
      <c r="ER193" s="49"/>
      <c r="ES193" s="49"/>
      <c r="ET193" s="49"/>
      <c r="EU193" s="49"/>
      <c r="EV193" s="49"/>
      <c r="EW193" s="49"/>
      <c r="EX193" s="49"/>
      <c r="EY193" s="49"/>
      <c r="EZ193" s="49"/>
      <c r="FA193" s="49"/>
      <c r="FB193" s="49"/>
      <c r="FC193" s="49"/>
      <c r="FD193" s="49"/>
      <c r="FE193" s="14"/>
      <c r="FF193" s="49"/>
      <c r="FG193" s="49"/>
      <c r="FH193" s="14"/>
      <c r="FI193" s="42"/>
      <c r="FJ193" s="42"/>
      <c r="FK193" s="42"/>
      <c r="FL193" s="42"/>
      <c r="FM193" s="42"/>
      <c r="FN193" s="42"/>
      <c r="FO193" s="42"/>
      <c r="FP193" s="42"/>
      <c r="FQ193" s="42"/>
      <c r="FR193" s="42"/>
      <c r="FS193" s="42"/>
      <c r="FT193" s="42"/>
      <c r="FU193" s="42"/>
      <c r="FV193" s="42"/>
      <c r="FW193" s="42"/>
      <c r="FX193" s="44">
        <v>191</v>
      </c>
      <c r="FY193" s="44" t="str">
        <f t="shared" si="79"/>
        <v>HJEDAFLI</v>
      </c>
      <c r="FZ193" s="44" t="s">
        <v>160</v>
      </c>
      <c r="GA193" s="44" t="s">
        <v>159</v>
      </c>
      <c r="GB193" s="44" t="s">
        <v>148</v>
      </c>
      <c r="GC193" s="44" t="s">
        <v>147</v>
      </c>
      <c r="GD193" s="44" t="s">
        <v>145</v>
      </c>
      <c r="GE193" s="44" t="s">
        <v>109</v>
      </c>
      <c r="GF193" s="44" t="s">
        <v>152</v>
      </c>
      <c r="GG193" s="44" t="s">
        <v>150</v>
      </c>
      <c r="GH193" s="100" t="str">
        <f t="shared" ref="GH193:GO193" si="1228">VLOOKUP(FZ193,$FK$3:$FL$15,2,FALSE)</f>
        <v>Uruguay</v>
      </c>
      <c r="GI193" s="100" t="str">
        <f t="shared" si="1228"/>
        <v>Argentina</v>
      </c>
      <c r="GJ193" s="100" t="str">
        <f t="shared" si="1228"/>
        <v>Elfenbenskusten</v>
      </c>
      <c r="GK193" s="100" t="str">
        <f t="shared" si="1228"/>
        <v>USA</v>
      </c>
      <c r="GL193" s="100" t="str">
        <f t="shared" si="1228"/>
        <v>Sydkorea</v>
      </c>
      <c r="GM193" s="100" t="str">
        <f t="shared" si="1228"/>
        <v>Sverige</v>
      </c>
      <c r="GN193" s="100" t="str">
        <f t="shared" si="1228"/>
        <v>England</v>
      </c>
      <c r="GO193" s="100" t="str">
        <f t="shared" si="1228"/>
        <v>Senegal</v>
      </c>
      <c r="GP193" s="42" t="str">
        <f t="shared" si="81"/>
        <v/>
      </c>
      <c r="GQ193" s="42"/>
      <c r="GR193" s="42"/>
      <c r="GS193" s="42"/>
      <c r="GT193" s="42"/>
      <c r="GU193" s="42"/>
      <c r="GV193" s="42"/>
      <c r="GW193" s="42"/>
      <c r="GX193" s="44"/>
      <c r="GY193" s="43"/>
      <c r="GZ193" s="43"/>
      <c r="HA193" s="44"/>
      <c r="HB193" s="42"/>
      <c r="HC193" s="42"/>
      <c r="HD193" s="42"/>
      <c r="HE193" s="42"/>
    </row>
    <row r="194" spans="1:213" ht="14.25" customHeight="1" x14ac:dyDescent="0.35">
      <c r="A194" s="42"/>
      <c r="B194" s="43"/>
      <c r="C194" s="43"/>
      <c r="D194" s="43"/>
      <c r="E194" s="44"/>
      <c r="F194" s="43"/>
      <c r="G194" s="44"/>
      <c r="H194" s="44"/>
      <c r="I194" s="44"/>
      <c r="J194" s="57"/>
      <c r="K194" s="44"/>
      <c r="L194" s="44"/>
      <c r="M194" s="42"/>
      <c r="N194" s="42"/>
      <c r="O194" s="42"/>
      <c r="P194" s="42"/>
      <c r="Q194" s="42"/>
      <c r="R194" s="42"/>
      <c r="S194" s="42"/>
      <c r="T194" s="43"/>
      <c r="U194" s="42"/>
      <c r="V194" s="44"/>
      <c r="W194" s="44"/>
      <c r="X194" s="44"/>
      <c r="Y194" s="44"/>
      <c r="Z194" s="47"/>
      <c r="AA194" s="48"/>
      <c r="AB194" s="42"/>
      <c r="AC194" s="14"/>
      <c r="AD194" s="14"/>
      <c r="AE194" s="14"/>
      <c r="AF194" s="14"/>
      <c r="AG194" s="44"/>
      <c r="AH194" s="44"/>
      <c r="AI194" s="44"/>
      <c r="AJ194" s="57"/>
      <c r="AK194" s="58"/>
      <c r="AL194" s="49"/>
      <c r="AM194" s="49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  <c r="BM194" s="49"/>
      <c r="BN194" s="49"/>
      <c r="BO194" s="49"/>
      <c r="BP194" s="14"/>
      <c r="BQ194" s="14"/>
      <c r="BR194" s="14"/>
      <c r="BS194" s="49"/>
      <c r="BT194" s="49"/>
      <c r="BU194" s="49"/>
      <c r="BV194" s="49"/>
      <c r="BW194" s="49"/>
      <c r="BX194" s="49"/>
      <c r="BY194" s="49"/>
      <c r="BZ194" s="14"/>
      <c r="CA194" s="49"/>
      <c r="CB194" s="49"/>
      <c r="CC194" s="14"/>
      <c r="CD194" s="14"/>
      <c r="CE194" s="49"/>
      <c r="CF194" s="49"/>
      <c r="CG194" s="49"/>
      <c r="CH194" s="49"/>
      <c r="CI194" s="49"/>
      <c r="CJ194" s="49"/>
      <c r="CK194" s="49"/>
      <c r="CL194" s="49"/>
      <c r="CM194" s="49"/>
      <c r="CN194" s="49"/>
      <c r="CO194" s="49"/>
      <c r="CP194" s="49"/>
      <c r="CQ194" s="49"/>
      <c r="CR194" s="49"/>
      <c r="CS194" s="49"/>
      <c r="CT194" s="49"/>
      <c r="CU194" s="49"/>
      <c r="CV194" s="49"/>
      <c r="CW194" s="14"/>
      <c r="CX194" s="14"/>
      <c r="CY194" s="49"/>
      <c r="CZ194" s="49"/>
      <c r="DA194" s="49"/>
      <c r="DB194" s="49"/>
      <c r="DC194" s="49"/>
      <c r="DD194" s="49"/>
      <c r="DE194" s="49"/>
      <c r="DF194" s="49"/>
      <c r="DG194" s="49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49"/>
      <c r="DS194" s="49"/>
      <c r="DT194" s="49"/>
      <c r="DU194" s="49"/>
      <c r="DV194" s="49"/>
      <c r="DW194" s="49"/>
      <c r="DX194" s="49"/>
      <c r="DY194" s="49"/>
      <c r="DZ194" s="49"/>
      <c r="EA194" s="49"/>
      <c r="EB194" s="49"/>
      <c r="EC194" s="49"/>
      <c r="ED194" s="49"/>
      <c r="EE194" s="49"/>
      <c r="EF194" s="49"/>
      <c r="EG194" s="49"/>
      <c r="EH194" s="49"/>
      <c r="EI194" s="49"/>
      <c r="EJ194" s="49"/>
      <c r="EK194" s="14"/>
      <c r="EL194" s="49"/>
      <c r="EM194" s="49"/>
      <c r="EN194" s="49"/>
      <c r="EO194" s="49"/>
      <c r="EP194" s="49"/>
      <c r="EQ194" s="49"/>
      <c r="ER194" s="49"/>
      <c r="ES194" s="49"/>
      <c r="ET194" s="49"/>
      <c r="EU194" s="49"/>
      <c r="EV194" s="49"/>
      <c r="EW194" s="49"/>
      <c r="EX194" s="49"/>
      <c r="EY194" s="49"/>
      <c r="EZ194" s="49"/>
      <c r="FA194" s="49"/>
      <c r="FB194" s="49"/>
      <c r="FC194" s="49"/>
      <c r="FD194" s="49"/>
      <c r="FE194" s="14"/>
      <c r="FF194" s="49"/>
      <c r="FG194" s="49"/>
      <c r="FH194" s="14"/>
      <c r="FI194" s="42"/>
      <c r="FJ194" s="42"/>
      <c r="FK194" s="42"/>
      <c r="FL194" s="42"/>
      <c r="FM194" s="42"/>
      <c r="FN194" s="42"/>
      <c r="FO194" s="42"/>
      <c r="FP194" s="42"/>
      <c r="FQ194" s="42"/>
      <c r="FR194" s="42"/>
      <c r="FS194" s="42"/>
      <c r="FT194" s="42"/>
      <c r="FU194" s="42"/>
      <c r="FV194" s="42"/>
      <c r="FW194" s="42"/>
      <c r="FX194" s="44">
        <v>192</v>
      </c>
      <c r="FY194" s="44" t="str">
        <f t="shared" si="79"/>
        <v>HJEDAFIK</v>
      </c>
      <c r="FZ194" s="44" t="s">
        <v>160</v>
      </c>
      <c r="GA194" s="44" t="s">
        <v>159</v>
      </c>
      <c r="GB194" s="44" t="s">
        <v>148</v>
      </c>
      <c r="GC194" s="44" t="s">
        <v>147</v>
      </c>
      <c r="GD194" s="44" t="s">
        <v>145</v>
      </c>
      <c r="GE194" s="44" t="s">
        <v>109</v>
      </c>
      <c r="GF194" s="44" t="s">
        <v>150</v>
      </c>
      <c r="GG194" s="44" t="s">
        <v>151</v>
      </c>
      <c r="GH194" s="100" t="str">
        <f t="shared" ref="GH194:GO194" si="1229">VLOOKUP(FZ194,$FK$3:$FL$15,2,FALSE)</f>
        <v>Uruguay</v>
      </c>
      <c r="GI194" s="100" t="str">
        <f t="shared" si="1229"/>
        <v>Argentina</v>
      </c>
      <c r="GJ194" s="100" t="str">
        <f t="shared" si="1229"/>
        <v>Elfenbenskusten</v>
      </c>
      <c r="GK194" s="100" t="str">
        <f t="shared" si="1229"/>
        <v>USA</v>
      </c>
      <c r="GL194" s="100" t="str">
        <f t="shared" si="1229"/>
        <v>Sydkorea</v>
      </c>
      <c r="GM194" s="100" t="str">
        <f t="shared" si="1229"/>
        <v>Sverige</v>
      </c>
      <c r="GN194" s="100" t="str">
        <f t="shared" si="1229"/>
        <v>Senegal</v>
      </c>
      <c r="GO194" s="100" t="str">
        <f t="shared" si="1229"/>
        <v>Portugal</v>
      </c>
      <c r="GP194" s="42" t="str">
        <f t="shared" si="81"/>
        <v/>
      </c>
      <c r="GQ194" s="42"/>
      <c r="GR194" s="42"/>
      <c r="GS194" s="42"/>
      <c r="GT194" s="42"/>
      <c r="GU194" s="42"/>
      <c r="GV194" s="42"/>
      <c r="GW194" s="42"/>
      <c r="GX194" s="44"/>
      <c r="GY194" s="43"/>
      <c r="GZ194" s="43"/>
      <c r="HA194" s="44"/>
      <c r="HB194" s="42"/>
      <c r="HC194" s="42"/>
      <c r="HD194" s="42"/>
      <c r="HE194" s="42"/>
    </row>
    <row r="195" spans="1:213" ht="14.25" customHeight="1" x14ac:dyDescent="0.35">
      <c r="A195" s="42"/>
      <c r="B195" s="43"/>
      <c r="C195" s="43"/>
      <c r="D195" s="43"/>
      <c r="E195" s="44"/>
      <c r="F195" s="43"/>
      <c r="G195" s="44"/>
      <c r="H195" s="44"/>
      <c r="I195" s="44"/>
      <c r="J195" s="57"/>
      <c r="K195" s="44"/>
      <c r="L195" s="44"/>
      <c r="M195" s="42"/>
      <c r="N195" s="42"/>
      <c r="O195" s="42"/>
      <c r="P195" s="42"/>
      <c r="Q195" s="42"/>
      <c r="R195" s="42"/>
      <c r="S195" s="42"/>
      <c r="T195" s="43"/>
      <c r="U195" s="42"/>
      <c r="V195" s="44"/>
      <c r="W195" s="44"/>
      <c r="X195" s="44"/>
      <c r="Y195" s="44"/>
      <c r="Z195" s="47"/>
      <c r="AA195" s="48"/>
      <c r="AB195" s="42"/>
      <c r="AC195" s="14"/>
      <c r="AD195" s="14"/>
      <c r="AE195" s="14"/>
      <c r="AF195" s="14"/>
      <c r="AG195" s="44"/>
      <c r="AH195" s="44"/>
      <c r="AI195" s="44"/>
      <c r="AJ195" s="57"/>
      <c r="AK195" s="58"/>
      <c r="AL195" s="49"/>
      <c r="AM195" s="49"/>
      <c r="AN195" s="49"/>
      <c r="AO195" s="49"/>
      <c r="AP195" s="49"/>
      <c r="AQ195" s="49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49"/>
      <c r="BG195" s="49"/>
      <c r="BH195" s="49"/>
      <c r="BI195" s="49"/>
      <c r="BJ195" s="49"/>
      <c r="BK195" s="49"/>
      <c r="BL195" s="49"/>
      <c r="BM195" s="49"/>
      <c r="BN195" s="49"/>
      <c r="BO195" s="49"/>
      <c r="BP195" s="14"/>
      <c r="BQ195" s="14"/>
      <c r="BR195" s="14"/>
      <c r="BS195" s="49"/>
      <c r="BT195" s="49"/>
      <c r="BU195" s="49"/>
      <c r="BV195" s="49"/>
      <c r="BW195" s="49"/>
      <c r="BX195" s="49"/>
      <c r="BY195" s="49"/>
      <c r="BZ195" s="14"/>
      <c r="CA195" s="49"/>
      <c r="CB195" s="49"/>
      <c r="CC195" s="14"/>
      <c r="CD195" s="14"/>
      <c r="CE195" s="49"/>
      <c r="CF195" s="49"/>
      <c r="CG195" s="49"/>
      <c r="CH195" s="49"/>
      <c r="CI195" s="49"/>
      <c r="CJ195" s="49"/>
      <c r="CK195" s="49"/>
      <c r="CL195" s="49"/>
      <c r="CM195" s="49"/>
      <c r="CN195" s="49"/>
      <c r="CO195" s="49"/>
      <c r="CP195" s="49"/>
      <c r="CQ195" s="49"/>
      <c r="CR195" s="49"/>
      <c r="CS195" s="49"/>
      <c r="CT195" s="49"/>
      <c r="CU195" s="49"/>
      <c r="CV195" s="49"/>
      <c r="CW195" s="14"/>
      <c r="CX195" s="14"/>
      <c r="CY195" s="49"/>
      <c r="CZ195" s="49"/>
      <c r="DA195" s="49"/>
      <c r="DB195" s="49"/>
      <c r="DC195" s="49"/>
      <c r="DD195" s="49"/>
      <c r="DE195" s="49"/>
      <c r="DF195" s="49"/>
      <c r="DG195" s="49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49"/>
      <c r="DS195" s="49"/>
      <c r="DT195" s="49"/>
      <c r="DU195" s="49"/>
      <c r="DV195" s="49"/>
      <c r="DW195" s="49"/>
      <c r="DX195" s="49"/>
      <c r="DY195" s="49"/>
      <c r="DZ195" s="49"/>
      <c r="EA195" s="49"/>
      <c r="EB195" s="49"/>
      <c r="EC195" s="49"/>
      <c r="ED195" s="49"/>
      <c r="EE195" s="49"/>
      <c r="EF195" s="49"/>
      <c r="EG195" s="49"/>
      <c r="EH195" s="49"/>
      <c r="EI195" s="49"/>
      <c r="EJ195" s="49"/>
      <c r="EK195" s="14"/>
      <c r="EL195" s="49"/>
      <c r="EM195" s="49"/>
      <c r="EN195" s="49"/>
      <c r="EO195" s="49"/>
      <c r="EP195" s="49"/>
      <c r="EQ195" s="49"/>
      <c r="ER195" s="49"/>
      <c r="ES195" s="49"/>
      <c r="ET195" s="49"/>
      <c r="EU195" s="49"/>
      <c r="EV195" s="49"/>
      <c r="EW195" s="49"/>
      <c r="EX195" s="49"/>
      <c r="EY195" s="49"/>
      <c r="EZ195" s="49"/>
      <c r="FA195" s="49"/>
      <c r="FB195" s="49"/>
      <c r="FC195" s="49"/>
      <c r="FD195" s="49"/>
      <c r="FE195" s="14"/>
      <c r="FF195" s="49"/>
      <c r="FG195" s="49"/>
      <c r="FH195" s="14"/>
      <c r="FI195" s="42"/>
      <c r="FJ195" s="42"/>
      <c r="FK195" s="42"/>
      <c r="FL195" s="42"/>
      <c r="FM195" s="42"/>
      <c r="FN195" s="42"/>
      <c r="FO195" s="42"/>
      <c r="FP195" s="42"/>
      <c r="FQ195" s="42"/>
      <c r="FR195" s="42"/>
      <c r="FS195" s="42"/>
      <c r="FT195" s="42"/>
      <c r="FU195" s="42"/>
      <c r="FV195" s="42"/>
      <c r="FW195" s="42"/>
      <c r="FX195" s="44">
        <v>193</v>
      </c>
      <c r="FY195" s="44" t="str">
        <f t="shared" si="79"/>
        <v>EGJDAFLK</v>
      </c>
      <c r="FZ195" s="44" t="s">
        <v>148</v>
      </c>
      <c r="GA195" s="44" t="s">
        <v>149</v>
      </c>
      <c r="GB195" s="44" t="s">
        <v>159</v>
      </c>
      <c r="GC195" s="44" t="s">
        <v>147</v>
      </c>
      <c r="GD195" s="44" t="s">
        <v>145</v>
      </c>
      <c r="GE195" s="44" t="s">
        <v>109</v>
      </c>
      <c r="GF195" s="44" t="s">
        <v>152</v>
      </c>
      <c r="GG195" s="44" t="s">
        <v>151</v>
      </c>
      <c r="GH195" s="100" t="str">
        <f t="shared" ref="GH195:GO195" si="1230">VLOOKUP(FZ195,$FK$3:$FL$15,2,FALSE)</f>
        <v>Elfenbenskusten</v>
      </c>
      <c r="GI195" s="100" t="str">
        <f t="shared" si="1230"/>
        <v>Iran</v>
      </c>
      <c r="GJ195" s="100" t="str">
        <f t="shared" si="1230"/>
        <v>Argentina</v>
      </c>
      <c r="GK195" s="100" t="str">
        <f t="shared" si="1230"/>
        <v>USA</v>
      </c>
      <c r="GL195" s="100" t="str">
        <f t="shared" si="1230"/>
        <v>Sydkorea</v>
      </c>
      <c r="GM195" s="100" t="str">
        <f t="shared" si="1230"/>
        <v>Sverige</v>
      </c>
      <c r="GN195" s="100" t="str">
        <f t="shared" si="1230"/>
        <v>England</v>
      </c>
      <c r="GO195" s="100" t="str">
        <f t="shared" si="1230"/>
        <v>Portugal</v>
      </c>
      <c r="GP195" s="42" t="str">
        <f t="shared" si="81"/>
        <v/>
      </c>
      <c r="GQ195" s="42"/>
      <c r="GR195" s="42"/>
      <c r="GS195" s="42"/>
      <c r="GT195" s="42"/>
      <c r="GU195" s="42"/>
      <c r="GV195" s="42"/>
      <c r="GW195" s="42"/>
      <c r="GX195" s="44"/>
      <c r="GY195" s="43"/>
      <c r="GZ195" s="43"/>
      <c r="HA195" s="44"/>
      <c r="HB195" s="42"/>
      <c r="HC195" s="42"/>
      <c r="HD195" s="42"/>
      <c r="HE195" s="42"/>
    </row>
    <row r="196" spans="1:213" ht="14.25" customHeight="1" x14ac:dyDescent="0.35">
      <c r="A196" s="42"/>
      <c r="B196" s="43"/>
      <c r="C196" s="43"/>
      <c r="D196" s="43"/>
      <c r="E196" s="44"/>
      <c r="F196" s="43"/>
      <c r="G196" s="44"/>
      <c r="H196" s="44"/>
      <c r="I196" s="44"/>
      <c r="J196" s="57"/>
      <c r="K196" s="44"/>
      <c r="L196" s="44"/>
      <c r="M196" s="42"/>
      <c r="N196" s="42"/>
      <c r="O196" s="42"/>
      <c r="P196" s="42"/>
      <c r="Q196" s="42"/>
      <c r="R196" s="42"/>
      <c r="S196" s="42"/>
      <c r="T196" s="43"/>
      <c r="U196" s="42"/>
      <c r="V196" s="44"/>
      <c r="W196" s="44"/>
      <c r="X196" s="44"/>
      <c r="Y196" s="44"/>
      <c r="Z196" s="47"/>
      <c r="AA196" s="48"/>
      <c r="AB196" s="42"/>
      <c r="AC196" s="14"/>
      <c r="AD196" s="14"/>
      <c r="AE196" s="14"/>
      <c r="AF196" s="14"/>
      <c r="AG196" s="44"/>
      <c r="AH196" s="44"/>
      <c r="AI196" s="44"/>
      <c r="AJ196" s="57"/>
      <c r="AK196" s="58"/>
      <c r="AL196" s="49"/>
      <c r="AM196" s="49"/>
      <c r="AN196" s="49"/>
      <c r="AO196" s="49"/>
      <c r="AP196" s="49"/>
      <c r="AQ196" s="49"/>
      <c r="AR196" s="49"/>
      <c r="AS196" s="49"/>
      <c r="AT196" s="49"/>
      <c r="AU196" s="49"/>
      <c r="AV196" s="49"/>
      <c r="AW196" s="49"/>
      <c r="AX196" s="49"/>
      <c r="AY196" s="49"/>
      <c r="AZ196" s="49"/>
      <c r="BA196" s="49"/>
      <c r="BB196" s="49"/>
      <c r="BC196" s="49"/>
      <c r="BD196" s="49"/>
      <c r="BE196" s="49"/>
      <c r="BF196" s="49"/>
      <c r="BG196" s="49"/>
      <c r="BH196" s="49"/>
      <c r="BI196" s="49"/>
      <c r="BJ196" s="49"/>
      <c r="BK196" s="49"/>
      <c r="BL196" s="49"/>
      <c r="BM196" s="49"/>
      <c r="BN196" s="49"/>
      <c r="BO196" s="49"/>
      <c r="BP196" s="14"/>
      <c r="BQ196" s="14"/>
      <c r="BR196" s="14"/>
      <c r="BS196" s="49"/>
      <c r="BT196" s="49"/>
      <c r="BU196" s="49"/>
      <c r="BV196" s="49"/>
      <c r="BW196" s="49"/>
      <c r="BX196" s="49"/>
      <c r="BY196" s="49"/>
      <c r="BZ196" s="14"/>
      <c r="CA196" s="49"/>
      <c r="CB196" s="49"/>
      <c r="CC196" s="14"/>
      <c r="CD196" s="14"/>
      <c r="CE196" s="49"/>
      <c r="CF196" s="49"/>
      <c r="CG196" s="49"/>
      <c r="CH196" s="49"/>
      <c r="CI196" s="49"/>
      <c r="CJ196" s="49"/>
      <c r="CK196" s="49"/>
      <c r="CL196" s="49"/>
      <c r="CM196" s="49"/>
      <c r="CN196" s="49"/>
      <c r="CO196" s="49"/>
      <c r="CP196" s="49"/>
      <c r="CQ196" s="49"/>
      <c r="CR196" s="49"/>
      <c r="CS196" s="49"/>
      <c r="CT196" s="49"/>
      <c r="CU196" s="49"/>
      <c r="CV196" s="49"/>
      <c r="CW196" s="14"/>
      <c r="CX196" s="14"/>
      <c r="CY196" s="49"/>
      <c r="CZ196" s="49"/>
      <c r="DA196" s="49"/>
      <c r="DB196" s="49"/>
      <c r="DC196" s="49"/>
      <c r="DD196" s="49"/>
      <c r="DE196" s="49"/>
      <c r="DF196" s="49"/>
      <c r="DG196" s="49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49"/>
      <c r="DS196" s="49"/>
      <c r="DT196" s="49"/>
      <c r="DU196" s="49"/>
      <c r="DV196" s="49"/>
      <c r="DW196" s="49"/>
      <c r="DX196" s="49"/>
      <c r="DY196" s="49"/>
      <c r="DZ196" s="49"/>
      <c r="EA196" s="49"/>
      <c r="EB196" s="49"/>
      <c r="EC196" s="49"/>
      <c r="ED196" s="49"/>
      <c r="EE196" s="49"/>
      <c r="EF196" s="49"/>
      <c r="EG196" s="49"/>
      <c r="EH196" s="49"/>
      <c r="EI196" s="49"/>
      <c r="EJ196" s="49"/>
      <c r="EK196" s="14"/>
      <c r="EL196" s="49"/>
      <c r="EM196" s="49"/>
      <c r="EN196" s="49"/>
      <c r="EO196" s="49"/>
      <c r="EP196" s="49"/>
      <c r="EQ196" s="49"/>
      <c r="ER196" s="49"/>
      <c r="ES196" s="49"/>
      <c r="ET196" s="49"/>
      <c r="EU196" s="49"/>
      <c r="EV196" s="49"/>
      <c r="EW196" s="49"/>
      <c r="EX196" s="49"/>
      <c r="EY196" s="49"/>
      <c r="EZ196" s="49"/>
      <c r="FA196" s="49"/>
      <c r="FB196" s="49"/>
      <c r="FC196" s="49"/>
      <c r="FD196" s="49"/>
      <c r="FE196" s="14"/>
      <c r="FF196" s="49"/>
      <c r="FG196" s="49"/>
      <c r="FH196" s="14"/>
      <c r="FI196" s="42"/>
      <c r="FJ196" s="42"/>
      <c r="FK196" s="42"/>
      <c r="FL196" s="42"/>
      <c r="FM196" s="42"/>
      <c r="FN196" s="42"/>
      <c r="FO196" s="42"/>
      <c r="FP196" s="42"/>
      <c r="FQ196" s="42"/>
      <c r="FR196" s="42"/>
      <c r="FS196" s="42"/>
      <c r="FT196" s="42"/>
      <c r="FU196" s="42"/>
      <c r="FV196" s="42"/>
      <c r="FW196" s="42"/>
      <c r="FX196" s="44">
        <v>194</v>
      </c>
      <c r="FY196" s="44" t="str">
        <f t="shared" si="79"/>
        <v>EGIDAFLK</v>
      </c>
      <c r="FZ196" s="44" t="s">
        <v>148</v>
      </c>
      <c r="GA196" s="44" t="s">
        <v>149</v>
      </c>
      <c r="GB196" s="44" t="s">
        <v>150</v>
      </c>
      <c r="GC196" s="44" t="s">
        <v>147</v>
      </c>
      <c r="GD196" s="44" t="s">
        <v>145</v>
      </c>
      <c r="GE196" s="44" t="s">
        <v>109</v>
      </c>
      <c r="GF196" s="44" t="s">
        <v>152</v>
      </c>
      <c r="GG196" s="44" t="s">
        <v>151</v>
      </c>
      <c r="GH196" s="100" t="str">
        <f t="shared" ref="GH196:GO196" si="1231">VLOOKUP(FZ196,$FK$3:$FL$15,2,FALSE)</f>
        <v>Elfenbenskusten</v>
      </c>
      <c r="GI196" s="100" t="str">
        <f t="shared" si="1231"/>
        <v>Iran</v>
      </c>
      <c r="GJ196" s="100" t="str">
        <f t="shared" si="1231"/>
        <v>Senegal</v>
      </c>
      <c r="GK196" s="100" t="str">
        <f t="shared" si="1231"/>
        <v>USA</v>
      </c>
      <c r="GL196" s="100" t="str">
        <f t="shared" si="1231"/>
        <v>Sydkorea</v>
      </c>
      <c r="GM196" s="100" t="str">
        <f t="shared" si="1231"/>
        <v>Sverige</v>
      </c>
      <c r="GN196" s="100" t="str">
        <f t="shared" si="1231"/>
        <v>England</v>
      </c>
      <c r="GO196" s="100" t="str">
        <f t="shared" si="1231"/>
        <v>Portugal</v>
      </c>
      <c r="GP196" s="42" t="str">
        <f t="shared" si="81"/>
        <v/>
      </c>
      <c r="GQ196" s="42"/>
      <c r="GR196" s="42"/>
      <c r="GS196" s="42"/>
      <c r="GT196" s="42"/>
      <c r="GU196" s="42"/>
      <c r="GV196" s="42"/>
      <c r="GW196" s="42"/>
      <c r="GX196" s="44"/>
      <c r="GY196" s="43"/>
      <c r="GZ196" s="43"/>
      <c r="HA196" s="44"/>
      <c r="HB196" s="42"/>
      <c r="HC196" s="42"/>
      <c r="HD196" s="42"/>
      <c r="HE196" s="42"/>
    </row>
    <row r="197" spans="1:213" ht="14.25" customHeight="1" x14ac:dyDescent="0.35">
      <c r="A197" s="42"/>
      <c r="B197" s="43"/>
      <c r="C197" s="43"/>
      <c r="D197" s="43"/>
      <c r="E197" s="44"/>
      <c r="F197" s="43"/>
      <c r="G197" s="44"/>
      <c r="H197" s="44"/>
      <c r="I197" s="44"/>
      <c r="J197" s="57"/>
      <c r="K197" s="44"/>
      <c r="L197" s="44"/>
      <c r="M197" s="42"/>
      <c r="N197" s="42"/>
      <c r="O197" s="42"/>
      <c r="P197" s="42"/>
      <c r="Q197" s="42"/>
      <c r="R197" s="42"/>
      <c r="S197" s="42"/>
      <c r="T197" s="43"/>
      <c r="U197" s="42"/>
      <c r="V197" s="44"/>
      <c r="W197" s="44"/>
      <c r="X197" s="44"/>
      <c r="Y197" s="44"/>
      <c r="Z197" s="47"/>
      <c r="AA197" s="48"/>
      <c r="AB197" s="42"/>
      <c r="AC197" s="14"/>
      <c r="AD197" s="14"/>
      <c r="AE197" s="14"/>
      <c r="AF197" s="14"/>
      <c r="AG197" s="44"/>
      <c r="AH197" s="44"/>
      <c r="AI197" s="44"/>
      <c r="AJ197" s="57"/>
      <c r="AK197" s="58"/>
      <c r="AL197" s="49"/>
      <c r="AM197" s="49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9"/>
      <c r="BJ197" s="49"/>
      <c r="BK197" s="49"/>
      <c r="BL197" s="49"/>
      <c r="BM197" s="49"/>
      <c r="BN197" s="49"/>
      <c r="BO197" s="49"/>
      <c r="BP197" s="14"/>
      <c r="BQ197" s="14"/>
      <c r="BR197" s="14"/>
      <c r="BS197" s="49"/>
      <c r="BT197" s="49"/>
      <c r="BU197" s="49"/>
      <c r="BV197" s="49"/>
      <c r="BW197" s="49"/>
      <c r="BX197" s="49"/>
      <c r="BY197" s="49"/>
      <c r="BZ197" s="14"/>
      <c r="CA197" s="49"/>
      <c r="CB197" s="49"/>
      <c r="CC197" s="14"/>
      <c r="CD197" s="14"/>
      <c r="CE197" s="49"/>
      <c r="CF197" s="49"/>
      <c r="CG197" s="49"/>
      <c r="CH197" s="49"/>
      <c r="CI197" s="49"/>
      <c r="CJ197" s="49"/>
      <c r="CK197" s="49"/>
      <c r="CL197" s="49"/>
      <c r="CM197" s="49"/>
      <c r="CN197" s="49"/>
      <c r="CO197" s="49"/>
      <c r="CP197" s="49"/>
      <c r="CQ197" s="49"/>
      <c r="CR197" s="49"/>
      <c r="CS197" s="49"/>
      <c r="CT197" s="49"/>
      <c r="CU197" s="49"/>
      <c r="CV197" s="49"/>
      <c r="CW197" s="14"/>
      <c r="CX197" s="14"/>
      <c r="CY197" s="49"/>
      <c r="CZ197" s="49"/>
      <c r="DA197" s="49"/>
      <c r="DB197" s="49"/>
      <c r="DC197" s="49"/>
      <c r="DD197" s="49"/>
      <c r="DE197" s="49"/>
      <c r="DF197" s="49"/>
      <c r="DG197" s="49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49"/>
      <c r="DS197" s="49"/>
      <c r="DT197" s="49"/>
      <c r="DU197" s="49"/>
      <c r="DV197" s="49"/>
      <c r="DW197" s="49"/>
      <c r="DX197" s="49"/>
      <c r="DY197" s="49"/>
      <c r="DZ197" s="49"/>
      <c r="EA197" s="49"/>
      <c r="EB197" s="49"/>
      <c r="EC197" s="49"/>
      <c r="ED197" s="49"/>
      <c r="EE197" s="49"/>
      <c r="EF197" s="49"/>
      <c r="EG197" s="49"/>
      <c r="EH197" s="49"/>
      <c r="EI197" s="49"/>
      <c r="EJ197" s="49"/>
      <c r="EK197" s="14"/>
      <c r="EL197" s="49"/>
      <c r="EM197" s="49"/>
      <c r="EN197" s="49"/>
      <c r="EO197" s="49"/>
      <c r="EP197" s="49"/>
      <c r="EQ197" s="49"/>
      <c r="ER197" s="49"/>
      <c r="ES197" s="49"/>
      <c r="ET197" s="49"/>
      <c r="EU197" s="49"/>
      <c r="EV197" s="49"/>
      <c r="EW197" s="49"/>
      <c r="EX197" s="49"/>
      <c r="EY197" s="49"/>
      <c r="EZ197" s="49"/>
      <c r="FA197" s="49"/>
      <c r="FB197" s="49"/>
      <c r="FC197" s="49"/>
      <c r="FD197" s="49"/>
      <c r="FE197" s="14"/>
      <c r="FF197" s="49"/>
      <c r="FG197" s="49"/>
      <c r="FH197" s="14"/>
      <c r="FI197" s="42"/>
      <c r="FJ197" s="42"/>
      <c r="FK197" s="42"/>
      <c r="FL197" s="42"/>
      <c r="FM197" s="42"/>
      <c r="FN197" s="42"/>
      <c r="FO197" s="42"/>
      <c r="FP197" s="42"/>
      <c r="FQ197" s="42"/>
      <c r="FR197" s="42"/>
      <c r="FS197" s="42"/>
      <c r="FT197" s="42"/>
      <c r="FU197" s="42"/>
      <c r="FV197" s="42"/>
      <c r="FW197" s="42"/>
      <c r="FX197" s="44">
        <v>195</v>
      </c>
      <c r="FY197" s="44" t="str">
        <f t="shared" si="79"/>
        <v>EGJDAFLI</v>
      </c>
      <c r="FZ197" s="44" t="s">
        <v>148</v>
      </c>
      <c r="GA197" s="44" t="s">
        <v>149</v>
      </c>
      <c r="GB197" s="44" t="s">
        <v>159</v>
      </c>
      <c r="GC197" s="44" t="s">
        <v>147</v>
      </c>
      <c r="GD197" s="44" t="s">
        <v>145</v>
      </c>
      <c r="GE197" s="44" t="s">
        <v>109</v>
      </c>
      <c r="GF197" s="44" t="s">
        <v>152</v>
      </c>
      <c r="GG197" s="44" t="s">
        <v>150</v>
      </c>
      <c r="GH197" s="100" t="str">
        <f t="shared" ref="GH197:GO197" si="1232">VLOOKUP(FZ197,$FK$3:$FL$15,2,FALSE)</f>
        <v>Elfenbenskusten</v>
      </c>
      <c r="GI197" s="100" t="str">
        <f t="shared" si="1232"/>
        <v>Iran</v>
      </c>
      <c r="GJ197" s="100" t="str">
        <f t="shared" si="1232"/>
        <v>Argentina</v>
      </c>
      <c r="GK197" s="100" t="str">
        <f t="shared" si="1232"/>
        <v>USA</v>
      </c>
      <c r="GL197" s="100" t="str">
        <f t="shared" si="1232"/>
        <v>Sydkorea</v>
      </c>
      <c r="GM197" s="100" t="str">
        <f t="shared" si="1232"/>
        <v>Sverige</v>
      </c>
      <c r="GN197" s="100" t="str">
        <f t="shared" si="1232"/>
        <v>England</v>
      </c>
      <c r="GO197" s="100" t="str">
        <f t="shared" si="1232"/>
        <v>Senegal</v>
      </c>
      <c r="GP197" s="42" t="str">
        <f t="shared" si="81"/>
        <v/>
      </c>
      <c r="GQ197" s="42"/>
      <c r="GR197" s="42"/>
      <c r="GS197" s="42"/>
      <c r="GT197" s="42"/>
      <c r="GU197" s="42"/>
      <c r="GV197" s="42"/>
      <c r="GW197" s="42"/>
      <c r="GX197" s="44"/>
      <c r="GY197" s="43"/>
      <c r="GZ197" s="43"/>
      <c r="HA197" s="44"/>
      <c r="HB197" s="42"/>
      <c r="HC197" s="42"/>
      <c r="HD197" s="42"/>
      <c r="HE197" s="42"/>
    </row>
    <row r="198" spans="1:213" ht="14.25" customHeight="1" x14ac:dyDescent="0.35">
      <c r="A198" s="42"/>
      <c r="B198" s="43"/>
      <c r="C198" s="43"/>
      <c r="D198" s="43"/>
      <c r="E198" s="44"/>
      <c r="F198" s="43"/>
      <c r="G198" s="44"/>
      <c r="H198" s="44"/>
      <c r="I198" s="44"/>
      <c r="J198" s="57"/>
      <c r="K198" s="44"/>
      <c r="L198" s="44"/>
      <c r="M198" s="42"/>
      <c r="N198" s="42"/>
      <c r="O198" s="42"/>
      <c r="P198" s="42"/>
      <c r="Q198" s="42"/>
      <c r="R198" s="42"/>
      <c r="S198" s="42"/>
      <c r="T198" s="43"/>
      <c r="U198" s="42"/>
      <c r="V198" s="44"/>
      <c r="W198" s="44"/>
      <c r="X198" s="44"/>
      <c r="Y198" s="44"/>
      <c r="Z198" s="47"/>
      <c r="AA198" s="48"/>
      <c r="AB198" s="42"/>
      <c r="AC198" s="14"/>
      <c r="AD198" s="14"/>
      <c r="AE198" s="14"/>
      <c r="AF198" s="14"/>
      <c r="AG198" s="44"/>
      <c r="AH198" s="44"/>
      <c r="AI198" s="44"/>
      <c r="AJ198" s="57"/>
      <c r="AK198" s="58"/>
      <c r="AL198" s="49"/>
      <c r="AM198" s="49"/>
      <c r="AN198" s="49"/>
      <c r="AO198" s="49"/>
      <c r="AP198" s="49"/>
      <c r="AQ198" s="49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49"/>
      <c r="BD198" s="49"/>
      <c r="BE198" s="49"/>
      <c r="BF198" s="49"/>
      <c r="BG198" s="49"/>
      <c r="BH198" s="49"/>
      <c r="BI198" s="49"/>
      <c r="BJ198" s="49"/>
      <c r="BK198" s="49"/>
      <c r="BL198" s="49"/>
      <c r="BM198" s="49"/>
      <c r="BN198" s="49"/>
      <c r="BO198" s="49"/>
      <c r="BP198" s="14"/>
      <c r="BQ198" s="14"/>
      <c r="BR198" s="14"/>
      <c r="BS198" s="49"/>
      <c r="BT198" s="49"/>
      <c r="BU198" s="49"/>
      <c r="BV198" s="49"/>
      <c r="BW198" s="49"/>
      <c r="BX198" s="49"/>
      <c r="BY198" s="49"/>
      <c r="BZ198" s="14"/>
      <c r="CA198" s="49"/>
      <c r="CB198" s="49"/>
      <c r="CC198" s="14"/>
      <c r="CD198" s="14"/>
      <c r="CE198" s="49"/>
      <c r="CF198" s="49"/>
      <c r="CG198" s="49"/>
      <c r="CH198" s="49"/>
      <c r="CI198" s="49"/>
      <c r="CJ198" s="49"/>
      <c r="CK198" s="49"/>
      <c r="CL198" s="49"/>
      <c r="CM198" s="49"/>
      <c r="CN198" s="49"/>
      <c r="CO198" s="49"/>
      <c r="CP198" s="49"/>
      <c r="CQ198" s="49"/>
      <c r="CR198" s="49"/>
      <c r="CS198" s="49"/>
      <c r="CT198" s="49"/>
      <c r="CU198" s="49"/>
      <c r="CV198" s="49"/>
      <c r="CW198" s="14"/>
      <c r="CX198" s="14"/>
      <c r="CY198" s="49"/>
      <c r="CZ198" s="49"/>
      <c r="DA198" s="49"/>
      <c r="DB198" s="49"/>
      <c r="DC198" s="49"/>
      <c r="DD198" s="49"/>
      <c r="DE198" s="49"/>
      <c r="DF198" s="49"/>
      <c r="DG198" s="49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49"/>
      <c r="DS198" s="49"/>
      <c r="DT198" s="49"/>
      <c r="DU198" s="49"/>
      <c r="DV198" s="49"/>
      <c r="DW198" s="49"/>
      <c r="DX198" s="49"/>
      <c r="DY198" s="49"/>
      <c r="DZ198" s="49"/>
      <c r="EA198" s="49"/>
      <c r="EB198" s="49"/>
      <c r="EC198" s="49"/>
      <c r="ED198" s="49"/>
      <c r="EE198" s="49"/>
      <c r="EF198" s="49"/>
      <c r="EG198" s="49"/>
      <c r="EH198" s="49"/>
      <c r="EI198" s="49"/>
      <c r="EJ198" s="49"/>
      <c r="EK198" s="14"/>
      <c r="EL198" s="49"/>
      <c r="EM198" s="49"/>
      <c r="EN198" s="49"/>
      <c r="EO198" s="49"/>
      <c r="EP198" s="49"/>
      <c r="EQ198" s="49"/>
      <c r="ER198" s="49"/>
      <c r="ES198" s="49"/>
      <c r="ET198" s="49"/>
      <c r="EU198" s="49"/>
      <c r="EV198" s="49"/>
      <c r="EW198" s="49"/>
      <c r="EX198" s="49"/>
      <c r="EY198" s="49"/>
      <c r="EZ198" s="49"/>
      <c r="FA198" s="49"/>
      <c r="FB198" s="49"/>
      <c r="FC198" s="49"/>
      <c r="FD198" s="49"/>
      <c r="FE198" s="14"/>
      <c r="FF198" s="49"/>
      <c r="FG198" s="49"/>
      <c r="FH198" s="14"/>
      <c r="FI198" s="42"/>
      <c r="FJ198" s="42"/>
      <c r="FK198" s="42"/>
      <c r="FL198" s="42"/>
      <c r="FM198" s="42"/>
      <c r="FN198" s="42"/>
      <c r="FO198" s="42"/>
      <c r="FP198" s="42"/>
      <c r="FQ198" s="42"/>
      <c r="FR198" s="42"/>
      <c r="FS198" s="42"/>
      <c r="FT198" s="42"/>
      <c r="FU198" s="42"/>
      <c r="FV198" s="42"/>
      <c r="FW198" s="42"/>
      <c r="FX198" s="44">
        <v>196</v>
      </c>
      <c r="FY198" s="44" t="str">
        <f t="shared" si="79"/>
        <v>EGJDAFIK</v>
      </c>
      <c r="FZ198" s="44" t="s">
        <v>148</v>
      </c>
      <c r="GA198" s="44" t="s">
        <v>149</v>
      </c>
      <c r="GB198" s="44" t="s">
        <v>159</v>
      </c>
      <c r="GC198" s="44" t="s">
        <v>147</v>
      </c>
      <c r="GD198" s="44" t="s">
        <v>145</v>
      </c>
      <c r="GE198" s="44" t="s">
        <v>109</v>
      </c>
      <c r="GF198" s="44" t="s">
        <v>150</v>
      </c>
      <c r="GG198" s="44" t="s">
        <v>151</v>
      </c>
      <c r="GH198" s="100" t="str">
        <f t="shared" ref="GH198:GO198" si="1233">VLOOKUP(FZ198,$FK$3:$FL$15,2,FALSE)</f>
        <v>Elfenbenskusten</v>
      </c>
      <c r="GI198" s="100" t="str">
        <f t="shared" si="1233"/>
        <v>Iran</v>
      </c>
      <c r="GJ198" s="100" t="str">
        <f t="shared" si="1233"/>
        <v>Argentina</v>
      </c>
      <c r="GK198" s="100" t="str">
        <f t="shared" si="1233"/>
        <v>USA</v>
      </c>
      <c r="GL198" s="100" t="str">
        <f t="shared" si="1233"/>
        <v>Sydkorea</v>
      </c>
      <c r="GM198" s="100" t="str">
        <f t="shared" si="1233"/>
        <v>Sverige</v>
      </c>
      <c r="GN198" s="100" t="str">
        <f t="shared" si="1233"/>
        <v>Senegal</v>
      </c>
      <c r="GO198" s="100" t="str">
        <f t="shared" si="1233"/>
        <v>Portugal</v>
      </c>
      <c r="GP198" s="42" t="str">
        <f t="shared" si="81"/>
        <v/>
      </c>
      <c r="GQ198" s="42"/>
      <c r="GR198" s="42"/>
      <c r="GS198" s="42"/>
      <c r="GT198" s="42"/>
      <c r="GU198" s="42"/>
      <c r="GV198" s="42"/>
      <c r="GW198" s="42"/>
      <c r="GX198" s="44"/>
      <c r="GY198" s="43"/>
      <c r="GZ198" s="43"/>
      <c r="HA198" s="44"/>
      <c r="HB198" s="42"/>
      <c r="HC198" s="42"/>
      <c r="HD198" s="42"/>
      <c r="HE198" s="42"/>
    </row>
    <row r="199" spans="1:213" ht="14.25" customHeight="1" x14ac:dyDescent="0.35">
      <c r="A199" s="42"/>
      <c r="B199" s="43"/>
      <c r="C199" s="43"/>
      <c r="D199" s="43"/>
      <c r="E199" s="44"/>
      <c r="F199" s="43"/>
      <c r="G199" s="44"/>
      <c r="H199" s="44"/>
      <c r="I199" s="44"/>
      <c r="J199" s="57"/>
      <c r="K199" s="44"/>
      <c r="L199" s="44"/>
      <c r="M199" s="42"/>
      <c r="N199" s="42"/>
      <c r="O199" s="42"/>
      <c r="P199" s="42"/>
      <c r="Q199" s="42"/>
      <c r="R199" s="42"/>
      <c r="S199" s="42"/>
      <c r="T199" s="43"/>
      <c r="U199" s="42"/>
      <c r="V199" s="44"/>
      <c r="W199" s="44"/>
      <c r="X199" s="44"/>
      <c r="Y199" s="44"/>
      <c r="Z199" s="47"/>
      <c r="AA199" s="48"/>
      <c r="AB199" s="42"/>
      <c r="AC199" s="14"/>
      <c r="AD199" s="14"/>
      <c r="AE199" s="14"/>
      <c r="AF199" s="14"/>
      <c r="AG199" s="44"/>
      <c r="AH199" s="44"/>
      <c r="AI199" s="44"/>
      <c r="AJ199" s="57"/>
      <c r="AK199" s="58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49"/>
      <c r="BG199" s="49"/>
      <c r="BH199" s="49"/>
      <c r="BI199" s="49"/>
      <c r="BJ199" s="49"/>
      <c r="BK199" s="49"/>
      <c r="BL199" s="49"/>
      <c r="BM199" s="49"/>
      <c r="BN199" s="49"/>
      <c r="BO199" s="49"/>
      <c r="BP199" s="14"/>
      <c r="BQ199" s="14"/>
      <c r="BR199" s="14"/>
      <c r="BS199" s="49"/>
      <c r="BT199" s="49"/>
      <c r="BU199" s="49"/>
      <c r="BV199" s="49"/>
      <c r="BW199" s="49"/>
      <c r="BX199" s="49"/>
      <c r="BY199" s="49"/>
      <c r="BZ199" s="14"/>
      <c r="CA199" s="49"/>
      <c r="CB199" s="49"/>
      <c r="CC199" s="14"/>
      <c r="CD199" s="14"/>
      <c r="CE199" s="49"/>
      <c r="CF199" s="49"/>
      <c r="CG199" s="49"/>
      <c r="CH199" s="49"/>
      <c r="CI199" s="49"/>
      <c r="CJ199" s="49"/>
      <c r="CK199" s="49"/>
      <c r="CL199" s="49"/>
      <c r="CM199" s="49"/>
      <c r="CN199" s="49"/>
      <c r="CO199" s="49"/>
      <c r="CP199" s="49"/>
      <c r="CQ199" s="49"/>
      <c r="CR199" s="49"/>
      <c r="CS199" s="49"/>
      <c r="CT199" s="49"/>
      <c r="CU199" s="49"/>
      <c r="CV199" s="49"/>
      <c r="CW199" s="14"/>
      <c r="CX199" s="14"/>
      <c r="CY199" s="49"/>
      <c r="CZ199" s="49"/>
      <c r="DA199" s="49"/>
      <c r="DB199" s="49"/>
      <c r="DC199" s="49"/>
      <c r="DD199" s="49"/>
      <c r="DE199" s="49"/>
      <c r="DF199" s="49"/>
      <c r="DG199" s="49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49"/>
      <c r="DS199" s="49"/>
      <c r="DT199" s="49"/>
      <c r="DU199" s="49"/>
      <c r="DV199" s="49"/>
      <c r="DW199" s="49"/>
      <c r="DX199" s="49"/>
      <c r="DY199" s="49"/>
      <c r="DZ199" s="49"/>
      <c r="EA199" s="49"/>
      <c r="EB199" s="49"/>
      <c r="EC199" s="49"/>
      <c r="ED199" s="49"/>
      <c r="EE199" s="49"/>
      <c r="EF199" s="49"/>
      <c r="EG199" s="49"/>
      <c r="EH199" s="49"/>
      <c r="EI199" s="49"/>
      <c r="EJ199" s="49"/>
      <c r="EK199" s="14"/>
      <c r="EL199" s="49"/>
      <c r="EM199" s="49"/>
      <c r="EN199" s="49"/>
      <c r="EO199" s="49"/>
      <c r="EP199" s="49"/>
      <c r="EQ199" s="49"/>
      <c r="ER199" s="49"/>
      <c r="ES199" s="49"/>
      <c r="ET199" s="49"/>
      <c r="EU199" s="49"/>
      <c r="EV199" s="49"/>
      <c r="EW199" s="49"/>
      <c r="EX199" s="49"/>
      <c r="EY199" s="49"/>
      <c r="EZ199" s="49"/>
      <c r="FA199" s="49"/>
      <c r="FB199" s="49"/>
      <c r="FC199" s="49"/>
      <c r="FD199" s="49"/>
      <c r="FE199" s="14"/>
      <c r="FF199" s="49"/>
      <c r="FG199" s="49"/>
      <c r="FH199" s="14"/>
      <c r="FI199" s="42"/>
      <c r="FJ199" s="42"/>
      <c r="FK199" s="42"/>
      <c r="FL199" s="42"/>
      <c r="FM199" s="42"/>
      <c r="FN199" s="42"/>
      <c r="FO199" s="42"/>
      <c r="FP199" s="42"/>
      <c r="FQ199" s="42"/>
      <c r="FR199" s="42"/>
      <c r="FS199" s="42"/>
      <c r="FT199" s="42"/>
      <c r="FU199" s="42"/>
      <c r="FV199" s="42"/>
      <c r="FW199" s="42"/>
      <c r="FX199" s="44">
        <v>197</v>
      </c>
      <c r="FY199" s="44" t="str">
        <f t="shared" si="79"/>
        <v>HGEDAFLK</v>
      </c>
      <c r="FZ199" s="44" t="s">
        <v>160</v>
      </c>
      <c r="GA199" s="44" t="s">
        <v>149</v>
      </c>
      <c r="GB199" s="44" t="s">
        <v>148</v>
      </c>
      <c r="GC199" s="44" t="s">
        <v>147</v>
      </c>
      <c r="GD199" s="44" t="s">
        <v>145</v>
      </c>
      <c r="GE199" s="44" t="s">
        <v>109</v>
      </c>
      <c r="GF199" s="44" t="s">
        <v>152</v>
      </c>
      <c r="GG199" s="44" t="s">
        <v>151</v>
      </c>
      <c r="GH199" s="100" t="str">
        <f t="shared" ref="GH199:GO199" si="1234">VLOOKUP(FZ199,$FK$3:$FL$15,2,FALSE)</f>
        <v>Uruguay</v>
      </c>
      <c r="GI199" s="100" t="str">
        <f t="shared" si="1234"/>
        <v>Iran</v>
      </c>
      <c r="GJ199" s="100" t="str">
        <f t="shared" si="1234"/>
        <v>Elfenbenskusten</v>
      </c>
      <c r="GK199" s="100" t="str">
        <f t="shared" si="1234"/>
        <v>USA</v>
      </c>
      <c r="GL199" s="100" t="str">
        <f t="shared" si="1234"/>
        <v>Sydkorea</v>
      </c>
      <c r="GM199" s="100" t="str">
        <f t="shared" si="1234"/>
        <v>Sverige</v>
      </c>
      <c r="GN199" s="100" t="str">
        <f t="shared" si="1234"/>
        <v>England</v>
      </c>
      <c r="GO199" s="100" t="str">
        <f t="shared" si="1234"/>
        <v>Portugal</v>
      </c>
      <c r="GP199" s="42" t="str">
        <f t="shared" si="81"/>
        <v/>
      </c>
      <c r="GQ199" s="42"/>
      <c r="GR199" s="42"/>
      <c r="GS199" s="42"/>
      <c r="GT199" s="42"/>
      <c r="GU199" s="42"/>
      <c r="GV199" s="42"/>
      <c r="GW199" s="42"/>
      <c r="GX199" s="44"/>
      <c r="GY199" s="43"/>
      <c r="GZ199" s="43"/>
      <c r="HA199" s="44"/>
      <c r="HB199" s="42"/>
      <c r="HC199" s="42"/>
      <c r="HD199" s="42"/>
      <c r="HE199" s="42"/>
    </row>
    <row r="200" spans="1:213" ht="14.25" customHeight="1" x14ac:dyDescent="0.35">
      <c r="A200" s="42"/>
      <c r="B200" s="43"/>
      <c r="C200" s="43"/>
      <c r="D200" s="43"/>
      <c r="E200" s="44"/>
      <c r="F200" s="43"/>
      <c r="G200" s="44"/>
      <c r="H200" s="44"/>
      <c r="I200" s="44"/>
      <c r="J200" s="57"/>
      <c r="K200" s="44"/>
      <c r="L200" s="44"/>
      <c r="M200" s="42"/>
      <c r="N200" s="42"/>
      <c r="O200" s="42"/>
      <c r="P200" s="42"/>
      <c r="Q200" s="42"/>
      <c r="R200" s="42"/>
      <c r="S200" s="42"/>
      <c r="T200" s="43"/>
      <c r="U200" s="42"/>
      <c r="V200" s="44"/>
      <c r="W200" s="44"/>
      <c r="X200" s="44"/>
      <c r="Y200" s="44"/>
      <c r="Z200" s="47"/>
      <c r="AA200" s="48"/>
      <c r="AB200" s="42"/>
      <c r="AC200" s="14"/>
      <c r="AD200" s="14"/>
      <c r="AE200" s="14"/>
      <c r="AF200" s="14"/>
      <c r="AG200" s="44"/>
      <c r="AH200" s="44"/>
      <c r="AI200" s="44"/>
      <c r="AJ200" s="57"/>
      <c r="AK200" s="58"/>
      <c r="AL200" s="49"/>
      <c r="AM200" s="49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49"/>
      <c r="BE200" s="49"/>
      <c r="BF200" s="49"/>
      <c r="BG200" s="49"/>
      <c r="BH200" s="49"/>
      <c r="BI200" s="49"/>
      <c r="BJ200" s="49"/>
      <c r="BK200" s="49"/>
      <c r="BL200" s="49"/>
      <c r="BM200" s="49"/>
      <c r="BN200" s="49"/>
      <c r="BO200" s="49"/>
      <c r="BP200" s="14"/>
      <c r="BQ200" s="14"/>
      <c r="BR200" s="14"/>
      <c r="BS200" s="49"/>
      <c r="BT200" s="49"/>
      <c r="BU200" s="49"/>
      <c r="BV200" s="49"/>
      <c r="BW200" s="49"/>
      <c r="BX200" s="49"/>
      <c r="BY200" s="49"/>
      <c r="BZ200" s="14"/>
      <c r="CA200" s="49"/>
      <c r="CB200" s="49"/>
      <c r="CC200" s="14"/>
      <c r="CD200" s="14"/>
      <c r="CE200" s="49"/>
      <c r="CF200" s="49"/>
      <c r="CG200" s="49"/>
      <c r="CH200" s="49"/>
      <c r="CI200" s="49"/>
      <c r="CJ200" s="49"/>
      <c r="CK200" s="49"/>
      <c r="CL200" s="49"/>
      <c r="CM200" s="49"/>
      <c r="CN200" s="49"/>
      <c r="CO200" s="49"/>
      <c r="CP200" s="49"/>
      <c r="CQ200" s="49"/>
      <c r="CR200" s="49"/>
      <c r="CS200" s="49"/>
      <c r="CT200" s="49"/>
      <c r="CU200" s="49"/>
      <c r="CV200" s="49"/>
      <c r="CW200" s="14"/>
      <c r="CX200" s="14"/>
      <c r="CY200" s="49"/>
      <c r="CZ200" s="49"/>
      <c r="DA200" s="49"/>
      <c r="DB200" s="49"/>
      <c r="DC200" s="49"/>
      <c r="DD200" s="49"/>
      <c r="DE200" s="49"/>
      <c r="DF200" s="49"/>
      <c r="DG200" s="49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49"/>
      <c r="DS200" s="49"/>
      <c r="DT200" s="49"/>
      <c r="DU200" s="49"/>
      <c r="DV200" s="49"/>
      <c r="DW200" s="49"/>
      <c r="DX200" s="49"/>
      <c r="DY200" s="49"/>
      <c r="DZ200" s="49"/>
      <c r="EA200" s="49"/>
      <c r="EB200" s="49"/>
      <c r="EC200" s="49"/>
      <c r="ED200" s="49"/>
      <c r="EE200" s="49"/>
      <c r="EF200" s="49"/>
      <c r="EG200" s="49"/>
      <c r="EH200" s="49"/>
      <c r="EI200" s="49"/>
      <c r="EJ200" s="49"/>
      <c r="EK200" s="14"/>
      <c r="EL200" s="49"/>
      <c r="EM200" s="49"/>
      <c r="EN200" s="49"/>
      <c r="EO200" s="49"/>
      <c r="EP200" s="49"/>
      <c r="EQ200" s="49"/>
      <c r="ER200" s="49"/>
      <c r="ES200" s="49"/>
      <c r="ET200" s="49"/>
      <c r="EU200" s="49"/>
      <c r="EV200" s="49"/>
      <c r="EW200" s="49"/>
      <c r="EX200" s="49"/>
      <c r="EY200" s="49"/>
      <c r="EZ200" s="49"/>
      <c r="FA200" s="49"/>
      <c r="FB200" s="49"/>
      <c r="FC200" s="49"/>
      <c r="FD200" s="49"/>
      <c r="FE200" s="14"/>
      <c r="FF200" s="49"/>
      <c r="FG200" s="49"/>
      <c r="FH200" s="14"/>
      <c r="FI200" s="42"/>
      <c r="FJ200" s="42"/>
      <c r="FK200" s="42"/>
      <c r="FL200" s="42"/>
      <c r="FM200" s="42"/>
      <c r="FN200" s="42"/>
      <c r="FO200" s="42"/>
      <c r="FP200" s="42"/>
      <c r="FQ200" s="42"/>
      <c r="FR200" s="42"/>
      <c r="FS200" s="42"/>
      <c r="FT200" s="42"/>
      <c r="FU200" s="42"/>
      <c r="FV200" s="42"/>
      <c r="FW200" s="42"/>
      <c r="FX200" s="44">
        <v>198</v>
      </c>
      <c r="FY200" s="44" t="str">
        <f t="shared" si="79"/>
        <v>HGJDAFLE</v>
      </c>
      <c r="FZ200" s="44" t="s">
        <v>160</v>
      </c>
      <c r="GA200" s="44" t="s">
        <v>149</v>
      </c>
      <c r="GB200" s="44" t="s">
        <v>159</v>
      </c>
      <c r="GC200" s="44" t="s">
        <v>147</v>
      </c>
      <c r="GD200" s="44" t="s">
        <v>145</v>
      </c>
      <c r="GE200" s="44" t="s">
        <v>109</v>
      </c>
      <c r="GF200" s="44" t="s">
        <v>152</v>
      </c>
      <c r="GG200" s="44" t="s">
        <v>148</v>
      </c>
      <c r="GH200" s="100" t="str">
        <f t="shared" ref="GH200:GO200" si="1235">VLOOKUP(FZ200,$FK$3:$FL$15,2,FALSE)</f>
        <v>Uruguay</v>
      </c>
      <c r="GI200" s="100" t="str">
        <f t="shared" si="1235"/>
        <v>Iran</v>
      </c>
      <c r="GJ200" s="100" t="str">
        <f t="shared" si="1235"/>
        <v>Argentina</v>
      </c>
      <c r="GK200" s="100" t="str">
        <f t="shared" si="1235"/>
        <v>USA</v>
      </c>
      <c r="GL200" s="100" t="str">
        <f t="shared" si="1235"/>
        <v>Sydkorea</v>
      </c>
      <c r="GM200" s="100" t="str">
        <f t="shared" si="1235"/>
        <v>Sverige</v>
      </c>
      <c r="GN200" s="100" t="str">
        <f t="shared" si="1235"/>
        <v>England</v>
      </c>
      <c r="GO200" s="100" t="str">
        <f t="shared" si="1235"/>
        <v>Elfenbenskusten</v>
      </c>
      <c r="GP200" s="42" t="str">
        <f t="shared" si="81"/>
        <v/>
      </c>
      <c r="GQ200" s="42"/>
      <c r="GR200" s="42"/>
      <c r="GS200" s="42"/>
      <c r="GT200" s="42"/>
      <c r="GU200" s="42"/>
      <c r="GV200" s="42"/>
      <c r="GW200" s="42"/>
      <c r="GX200" s="44"/>
      <c r="GY200" s="43"/>
      <c r="GZ200" s="43"/>
      <c r="HA200" s="44"/>
      <c r="HB200" s="42"/>
      <c r="HC200" s="42"/>
      <c r="HD200" s="42"/>
      <c r="HE200" s="42"/>
    </row>
    <row r="201" spans="1:213" ht="14.25" customHeight="1" x14ac:dyDescent="0.35">
      <c r="A201" s="42"/>
      <c r="B201" s="43"/>
      <c r="C201" s="43"/>
      <c r="D201" s="43"/>
      <c r="E201" s="44"/>
      <c r="F201" s="43"/>
      <c r="G201" s="44"/>
      <c r="H201" s="44"/>
      <c r="I201" s="44"/>
      <c r="J201" s="57"/>
      <c r="K201" s="44"/>
      <c r="L201" s="44"/>
      <c r="M201" s="42"/>
      <c r="N201" s="42"/>
      <c r="O201" s="42"/>
      <c r="P201" s="42"/>
      <c r="Q201" s="42"/>
      <c r="R201" s="42"/>
      <c r="S201" s="42"/>
      <c r="T201" s="43"/>
      <c r="U201" s="42"/>
      <c r="V201" s="44"/>
      <c r="W201" s="44"/>
      <c r="X201" s="44"/>
      <c r="Y201" s="44"/>
      <c r="Z201" s="47"/>
      <c r="AA201" s="48"/>
      <c r="AB201" s="42"/>
      <c r="AC201" s="14"/>
      <c r="AD201" s="14"/>
      <c r="AE201" s="14"/>
      <c r="AF201" s="14"/>
      <c r="AG201" s="44"/>
      <c r="AH201" s="44"/>
      <c r="AI201" s="44"/>
      <c r="AJ201" s="57"/>
      <c r="AK201" s="58"/>
      <c r="AL201" s="49"/>
      <c r="AM201" s="49"/>
      <c r="AN201" s="49"/>
      <c r="AO201" s="49"/>
      <c r="AP201" s="49"/>
      <c r="AQ201" s="49"/>
      <c r="AR201" s="49"/>
      <c r="AS201" s="49"/>
      <c r="AT201" s="49"/>
      <c r="AU201" s="49"/>
      <c r="AV201" s="49"/>
      <c r="AW201" s="49"/>
      <c r="AX201" s="49"/>
      <c r="AY201" s="49"/>
      <c r="AZ201" s="49"/>
      <c r="BA201" s="49"/>
      <c r="BB201" s="49"/>
      <c r="BC201" s="49"/>
      <c r="BD201" s="49"/>
      <c r="BE201" s="49"/>
      <c r="BF201" s="49"/>
      <c r="BG201" s="49"/>
      <c r="BH201" s="49"/>
      <c r="BI201" s="49"/>
      <c r="BJ201" s="49"/>
      <c r="BK201" s="49"/>
      <c r="BL201" s="49"/>
      <c r="BM201" s="49"/>
      <c r="BN201" s="49"/>
      <c r="BO201" s="49"/>
      <c r="BP201" s="14"/>
      <c r="BQ201" s="14"/>
      <c r="BR201" s="14"/>
      <c r="BS201" s="49"/>
      <c r="BT201" s="49"/>
      <c r="BU201" s="49"/>
      <c r="BV201" s="49"/>
      <c r="BW201" s="49"/>
      <c r="BX201" s="49"/>
      <c r="BY201" s="49"/>
      <c r="BZ201" s="14"/>
      <c r="CA201" s="49"/>
      <c r="CB201" s="49"/>
      <c r="CC201" s="14"/>
      <c r="CD201" s="14"/>
      <c r="CE201" s="49"/>
      <c r="CF201" s="49"/>
      <c r="CG201" s="49"/>
      <c r="CH201" s="49"/>
      <c r="CI201" s="49"/>
      <c r="CJ201" s="49"/>
      <c r="CK201" s="49"/>
      <c r="CL201" s="49"/>
      <c r="CM201" s="49"/>
      <c r="CN201" s="49"/>
      <c r="CO201" s="49"/>
      <c r="CP201" s="49"/>
      <c r="CQ201" s="49"/>
      <c r="CR201" s="49"/>
      <c r="CS201" s="49"/>
      <c r="CT201" s="49"/>
      <c r="CU201" s="49"/>
      <c r="CV201" s="49"/>
      <c r="CW201" s="14"/>
      <c r="CX201" s="14"/>
      <c r="CY201" s="49"/>
      <c r="CZ201" s="49"/>
      <c r="DA201" s="49"/>
      <c r="DB201" s="49"/>
      <c r="DC201" s="49"/>
      <c r="DD201" s="49"/>
      <c r="DE201" s="49"/>
      <c r="DF201" s="49"/>
      <c r="DG201" s="49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49"/>
      <c r="DS201" s="49"/>
      <c r="DT201" s="49"/>
      <c r="DU201" s="49"/>
      <c r="DV201" s="49"/>
      <c r="DW201" s="49"/>
      <c r="DX201" s="49"/>
      <c r="DY201" s="49"/>
      <c r="DZ201" s="49"/>
      <c r="EA201" s="49"/>
      <c r="EB201" s="49"/>
      <c r="EC201" s="49"/>
      <c r="ED201" s="49"/>
      <c r="EE201" s="49"/>
      <c r="EF201" s="49"/>
      <c r="EG201" s="49"/>
      <c r="EH201" s="49"/>
      <c r="EI201" s="49"/>
      <c r="EJ201" s="49"/>
      <c r="EK201" s="14"/>
      <c r="EL201" s="49"/>
      <c r="EM201" s="49"/>
      <c r="EN201" s="49"/>
      <c r="EO201" s="49"/>
      <c r="EP201" s="49"/>
      <c r="EQ201" s="49"/>
      <c r="ER201" s="49"/>
      <c r="ES201" s="49"/>
      <c r="ET201" s="49"/>
      <c r="EU201" s="49"/>
      <c r="EV201" s="49"/>
      <c r="EW201" s="49"/>
      <c r="EX201" s="49"/>
      <c r="EY201" s="49"/>
      <c r="EZ201" s="49"/>
      <c r="FA201" s="49"/>
      <c r="FB201" s="49"/>
      <c r="FC201" s="49"/>
      <c r="FD201" s="49"/>
      <c r="FE201" s="14"/>
      <c r="FF201" s="49"/>
      <c r="FG201" s="49"/>
      <c r="FH201" s="14"/>
      <c r="FI201" s="42"/>
      <c r="FJ201" s="42"/>
      <c r="FK201" s="42"/>
      <c r="FL201" s="42"/>
      <c r="FM201" s="42"/>
      <c r="FN201" s="42"/>
      <c r="FO201" s="42"/>
      <c r="FP201" s="42"/>
      <c r="FQ201" s="42"/>
      <c r="FR201" s="42"/>
      <c r="FS201" s="42"/>
      <c r="FT201" s="42"/>
      <c r="FU201" s="42"/>
      <c r="FV201" s="42"/>
      <c r="FW201" s="42"/>
      <c r="FX201" s="44">
        <v>199</v>
      </c>
      <c r="FY201" s="44" t="str">
        <f t="shared" si="79"/>
        <v>HGJDAFEK</v>
      </c>
      <c r="FZ201" s="44" t="s">
        <v>160</v>
      </c>
      <c r="GA201" s="44" t="s">
        <v>149</v>
      </c>
      <c r="GB201" s="44" t="s">
        <v>159</v>
      </c>
      <c r="GC201" s="44" t="s">
        <v>147</v>
      </c>
      <c r="GD201" s="44" t="s">
        <v>145</v>
      </c>
      <c r="GE201" s="44" t="s">
        <v>109</v>
      </c>
      <c r="GF201" s="44" t="s">
        <v>148</v>
      </c>
      <c r="GG201" s="44" t="s">
        <v>151</v>
      </c>
      <c r="GH201" s="100" t="str">
        <f t="shared" ref="GH201:GO201" si="1236">VLOOKUP(FZ201,$FK$3:$FL$15,2,FALSE)</f>
        <v>Uruguay</v>
      </c>
      <c r="GI201" s="100" t="str">
        <f t="shared" si="1236"/>
        <v>Iran</v>
      </c>
      <c r="GJ201" s="100" t="str">
        <f t="shared" si="1236"/>
        <v>Argentina</v>
      </c>
      <c r="GK201" s="100" t="str">
        <f t="shared" si="1236"/>
        <v>USA</v>
      </c>
      <c r="GL201" s="100" t="str">
        <f t="shared" si="1236"/>
        <v>Sydkorea</v>
      </c>
      <c r="GM201" s="100" t="str">
        <f t="shared" si="1236"/>
        <v>Sverige</v>
      </c>
      <c r="GN201" s="100" t="str">
        <f t="shared" si="1236"/>
        <v>Elfenbenskusten</v>
      </c>
      <c r="GO201" s="100" t="str">
        <f t="shared" si="1236"/>
        <v>Portugal</v>
      </c>
      <c r="GP201" s="42" t="str">
        <f t="shared" si="81"/>
        <v/>
      </c>
      <c r="GQ201" s="42"/>
      <c r="GR201" s="42"/>
      <c r="GS201" s="42"/>
      <c r="GT201" s="42"/>
      <c r="GU201" s="42"/>
      <c r="GV201" s="42"/>
      <c r="GW201" s="42"/>
      <c r="GX201" s="44"/>
      <c r="GY201" s="43"/>
      <c r="GZ201" s="43"/>
      <c r="HA201" s="44"/>
      <c r="HB201" s="42"/>
      <c r="HC201" s="42"/>
      <c r="HD201" s="42"/>
      <c r="HE201" s="42"/>
    </row>
    <row r="202" spans="1:213" ht="14.25" customHeight="1" x14ac:dyDescent="0.35">
      <c r="A202" s="42"/>
      <c r="B202" s="43"/>
      <c r="C202" s="43"/>
      <c r="D202" s="43"/>
      <c r="E202" s="44"/>
      <c r="F202" s="43"/>
      <c r="G202" s="44"/>
      <c r="H202" s="44"/>
      <c r="I202" s="44"/>
      <c r="J202" s="57"/>
      <c r="K202" s="44"/>
      <c r="L202" s="44"/>
      <c r="M202" s="42"/>
      <c r="N202" s="42"/>
      <c r="O202" s="42"/>
      <c r="P202" s="42"/>
      <c r="Q202" s="42"/>
      <c r="R202" s="42"/>
      <c r="S202" s="42"/>
      <c r="T202" s="43"/>
      <c r="U202" s="42"/>
      <c r="V202" s="44"/>
      <c r="W202" s="44"/>
      <c r="X202" s="44"/>
      <c r="Y202" s="44"/>
      <c r="Z202" s="47"/>
      <c r="AA202" s="48"/>
      <c r="AB202" s="42"/>
      <c r="AC202" s="14"/>
      <c r="AD202" s="14"/>
      <c r="AE202" s="14"/>
      <c r="AF202" s="14"/>
      <c r="AG202" s="44"/>
      <c r="AH202" s="44"/>
      <c r="AI202" s="44"/>
      <c r="AJ202" s="57"/>
      <c r="AK202" s="58"/>
      <c r="AL202" s="49"/>
      <c r="AM202" s="49"/>
      <c r="AN202" s="49"/>
      <c r="AO202" s="49"/>
      <c r="AP202" s="49"/>
      <c r="AQ202" s="49"/>
      <c r="AR202" s="49"/>
      <c r="AS202" s="49"/>
      <c r="AT202" s="49"/>
      <c r="AU202" s="49"/>
      <c r="AV202" s="49"/>
      <c r="AW202" s="49"/>
      <c r="AX202" s="49"/>
      <c r="AY202" s="49"/>
      <c r="AZ202" s="49"/>
      <c r="BA202" s="49"/>
      <c r="BB202" s="49"/>
      <c r="BC202" s="49"/>
      <c r="BD202" s="49"/>
      <c r="BE202" s="49"/>
      <c r="BF202" s="49"/>
      <c r="BG202" s="49"/>
      <c r="BH202" s="49"/>
      <c r="BI202" s="49"/>
      <c r="BJ202" s="49"/>
      <c r="BK202" s="49"/>
      <c r="BL202" s="49"/>
      <c r="BM202" s="49"/>
      <c r="BN202" s="49"/>
      <c r="BO202" s="49"/>
      <c r="BP202" s="14"/>
      <c r="BQ202" s="14"/>
      <c r="BR202" s="14"/>
      <c r="BS202" s="49"/>
      <c r="BT202" s="49"/>
      <c r="BU202" s="49"/>
      <c r="BV202" s="49"/>
      <c r="BW202" s="49"/>
      <c r="BX202" s="49"/>
      <c r="BY202" s="49"/>
      <c r="BZ202" s="14"/>
      <c r="CA202" s="49"/>
      <c r="CB202" s="49"/>
      <c r="CC202" s="14"/>
      <c r="CD202" s="14"/>
      <c r="CE202" s="49"/>
      <c r="CF202" s="49"/>
      <c r="CG202" s="49"/>
      <c r="CH202" s="49"/>
      <c r="CI202" s="49"/>
      <c r="CJ202" s="49"/>
      <c r="CK202" s="49"/>
      <c r="CL202" s="49"/>
      <c r="CM202" s="49"/>
      <c r="CN202" s="49"/>
      <c r="CO202" s="49"/>
      <c r="CP202" s="49"/>
      <c r="CQ202" s="49"/>
      <c r="CR202" s="49"/>
      <c r="CS202" s="49"/>
      <c r="CT202" s="49"/>
      <c r="CU202" s="49"/>
      <c r="CV202" s="49"/>
      <c r="CW202" s="14"/>
      <c r="CX202" s="14"/>
      <c r="CY202" s="49"/>
      <c r="CZ202" s="49"/>
      <c r="DA202" s="49"/>
      <c r="DB202" s="49"/>
      <c r="DC202" s="49"/>
      <c r="DD202" s="49"/>
      <c r="DE202" s="49"/>
      <c r="DF202" s="49"/>
      <c r="DG202" s="49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49"/>
      <c r="DS202" s="49"/>
      <c r="DT202" s="49"/>
      <c r="DU202" s="49"/>
      <c r="DV202" s="49"/>
      <c r="DW202" s="49"/>
      <c r="DX202" s="49"/>
      <c r="DY202" s="49"/>
      <c r="DZ202" s="49"/>
      <c r="EA202" s="49"/>
      <c r="EB202" s="49"/>
      <c r="EC202" s="49"/>
      <c r="ED202" s="49"/>
      <c r="EE202" s="49"/>
      <c r="EF202" s="49"/>
      <c r="EG202" s="49"/>
      <c r="EH202" s="49"/>
      <c r="EI202" s="49"/>
      <c r="EJ202" s="49"/>
      <c r="EK202" s="14"/>
      <c r="EL202" s="49"/>
      <c r="EM202" s="49"/>
      <c r="EN202" s="49"/>
      <c r="EO202" s="49"/>
      <c r="EP202" s="49"/>
      <c r="EQ202" s="49"/>
      <c r="ER202" s="49"/>
      <c r="ES202" s="49"/>
      <c r="ET202" s="49"/>
      <c r="EU202" s="49"/>
      <c r="EV202" s="49"/>
      <c r="EW202" s="49"/>
      <c r="EX202" s="49"/>
      <c r="EY202" s="49"/>
      <c r="EZ202" s="49"/>
      <c r="FA202" s="49"/>
      <c r="FB202" s="49"/>
      <c r="FC202" s="49"/>
      <c r="FD202" s="49"/>
      <c r="FE202" s="14"/>
      <c r="FF202" s="49"/>
      <c r="FG202" s="49"/>
      <c r="FH202" s="14"/>
      <c r="FI202" s="42"/>
      <c r="FJ202" s="42"/>
      <c r="FK202" s="42"/>
      <c r="FL202" s="42"/>
      <c r="FM202" s="42"/>
      <c r="FN202" s="42"/>
      <c r="FO202" s="42"/>
      <c r="FP202" s="42"/>
      <c r="FQ202" s="42"/>
      <c r="FR202" s="42"/>
      <c r="FS202" s="42"/>
      <c r="FT202" s="42"/>
      <c r="FU202" s="42"/>
      <c r="FV202" s="42"/>
      <c r="FW202" s="42"/>
      <c r="FX202" s="44">
        <v>200</v>
      </c>
      <c r="FY202" s="44" t="str">
        <f t="shared" si="79"/>
        <v>HGEDAFLI</v>
      </c>
      <c r="FZ202" s="44" t="s">
        <v>160</v>
      </c>
      <c r="GA202" s="44" t="s">
        <v>149</v>
      </c>
      <c r="GB202" s="44" t="s">
        <v>148</v>
      </c>
      <c r="GC202" s="44" t="s">
        <v>147</v>
      </c>
      <c r="GD202" s="44" t="s">
        <v>145</v>
      </c>
      <c r="GE202" s="44" t="s">
        <v>109</v>
      </c>
      <c r="GF202" s="44" t="s">
        <v>152</v>
      </c>
      <c r="GG202" s="44" t="s">
        <v>150</v>
      </c>
      <c r="GH202" s="100" t="str">
        <f t="shared" ref="GH202:GO202" si="1237">VLOOKUP(FZ202,$FK$3:$FL$15,2,FALSE)</f>
        <v>Uruguay</v>
      </c>
      <c r="GI202" s="100" t="str">
        <f t="shared" si="1237"/>
        <v>Iran</v>
      </c>
      <c r="GJ202" s="100" t="str">
        <f t="shared" si="1237"/>
        <v>Elfenbenskusten</v>
      </c>
      <c r="GK202" s="100" t="str">
        <f t="shared" si="1237"/>
        <v>USA</v>
      </c>
      <c r="GL202" s="100" t="str">
        <f t="shared" si="1237"/>
        <v>Sydkorea</v>
      </c>
      <c r="GM202" s="100" t="str">
        <f t="shared" si="1237"/>
        <v>Sverige</v>
      </c>
      <c r="GN202" s="100" t="str">
        <f t="shared" si="1237"/>
        <v>England</v>
      </c>
      <c r="GO202" s="100" t="str">
        <f t="shared" si="1237"/>
        <v>Senegal</v>
      </c>
      <c r="GP202" s="42" t="str">
        <f t="shared" si="81"/>
        <v/>
      </c>
      <c r="GQ202" s="42"/>
      <c r="GR202" s="42"/>
      <c r="GS202" s="42"/>
      <c r="GT202" s="42"/>
      <c r="GU202" s="42"/>
      <c r="GV202" s="42"/>
      <c r="GW202" s="42"/>
      <c r="GX202" s="44"/>
      <c r="GY202" s="43"/>
      <c r="GZ202" s="43"/>
      <c r="HA202" s="44"/>
      <c r="HB202" s="42"/>
      <c r="HC202" s="42"/>
      <c r="HD202" s="42"/>
      <c r="HE202" s="42"/>
    </row>
    <row r="203" spans="1:213" ht="14.25" customHeight="1" x14ac:dyDescent="0.35">
      <c r="A203" s="42"/>
      <c r="B203" s="43"/>
      <c r="C203" s="43"/>
      <c r="D203" s="43"/>
      <c r="E203" s="44"/>
      <c r="F203" s="43"/>
      <c r="G203" s="44"/>
      <c r="H203" s="44"/>
      <c r="I203" s="44"/>
      <c r="J203" s="57"/>
      <c r="K203" s="44"/>
      <c r="L203" s="44"/>
      <c r="M203" s="42"/>
      <c r="N203" s="42"/>
      <c r="O203" s="42"/>
      <c r="P203" s="42"/>
      <c r="Q203" s="42"/>
      <c r="R203" s="42"/>
      <c r="S203" s="42"/>
      <c r="T203" s="43"/>
      <c r="U203" s="42"/>
      <c r="V203" s="44"/>
      <c r="W203" s="44"/>
      <c r="X203" s="44"/>
      <c r="Y203" s="44"/>
      <c r="Z203" s="47"/>
      <c r="AA203" s="48"/>
      <c r="AB203" s="42"/>
      <c r="AC203" s="14"/>
      <c r="AD203" s="14"/>
      <c r="AE203" s="14"/>
      <c r="AF203" s="14"/>
      <c r="AG203" s="44"/>
      <c r="AH203" s="44"/>
      <c r="AI203" s="44"/>
      <c r="AJ203" s="57"/>
      <c r="AK203" s="58"/>
      <c r="AL203" s="49"/>
      <c r="AM203" s="49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49"/>
      <c r="BG203" s="49"/>
      <c r="BH203" s="49"/>
      <c r="BI203" s="49"/>
      <c r="BJ203" s="49"/>
      <c r="BK203" s="49"/>
      <c r="BL203" s="49"/>
      <c r="BM203" s="49"/>
      <c r="BN203" s="49"/>
      <c r="BO203" s="49"/>
      <c r="BP203" s="14"/>
      <c r="BQ203" s="14"/>
      <c r="BR203" s="14"/>
      <c r="BS203" s="49"/>
      <c r="BT203" s="49"/>
      <c r="BU203" s="49"/>
      <c r="BV203" s="49"/>
      <c r="BW203" s="49"/>
      <c r="BX203" s="49"/>
      <c r="BY203" s="49"/>
      <c r="BZ203" s="14"/>
      <c r="CA203" s="49"/>
      <c r="CB203" s="49"/>
      <c r="CC203" s="14"/>
      <c r="CD203" s="14"/>
      <c r="CE203" s="49"/>
      <c r="CF203" s="49"/>
      <c r="CG203" s="49"/>
      <c r="CH203" s="49"/>
      <c r="CI203" s="49"/>
      <c r="CJ203" s="49"/>
      <c r="CK203" s="49"/>
      <c r="CL203" s="49"/>
      <c r="CM203" s="49"/>
      <c r="CN203" s="49"/>
      <c r="CO203" s="49"/>
      <c r="CP203" s="49"/>
      <c r="CQ203" s="49"/>
      <c r="CR203" s="49"/>
      <c r="CS203" s="49"/>
      <c r="CT203" s="49"/>
      <c r="CU203" s="49"/>
      <c r="CV203" s="49"/>
      <c r="CW203" s="14"/>
      <c r="CX203" s="14"/>
      <c r="CY203" s="49"/>
      <c r="CZ203" s="49"/>
      <c r="DA203" s="49"/>
      <c r="DB203" s="49"/>
      <c r="DC203" s="49"/>
      <c r="DD203" s="49"/>
      <c r="DE203" s="49"/>
      <c r="DF203" s="49"/>
      <c r="DG203" s="49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49"/>
      <c r="DS203" s="49"/>
      <c r="DT203" s="49"/>
      <c r="DU203" s="49"/>
      <c r="DV203" s="49"/>
      <c r="DW203" s="49"/>
      <c r="DX203" s="49"/>
      <c r="DY203" s="49"/>
      <c r="DZ203" s="49"/>
      <c r="EA203" s="49"/>
      <c r="EB203" s="49"/>
      <c r="EC203" s="49"/>
      <c r="ED203" s="49"/>
      <c r="EE203" s="49"/>
      <c r="EF203" s="49"/>
      <c r="EG203" s="49"/>
      <c r="EH203" s="49"/>
      <c r="EI203" s="49"/>
      <c r="EJ203" s="49"/>
      <c r="EK203" s="14"/>
      <c r="EL203" s="49"/>
      <c r="EM203" s="49"/>
      <c r="EN203" s="49"/>
      <c r="EO203" s="49"/>
      <c r="EP203" s="49"/>
      <c r="EQ203" s="49"/>
      <c r="ER203" s="49"/>
      <c r="ES203" s="49"/>
      <c r="ET203" s="49"/>
      <c r="EU203" s="49"/>
      <c r="EV203" s="49"/>
      <c r="EW203" s="49"/>
      <c r="EX203" s="49"/>
      <c r="EY203" s="49"/>
      <c r="EZ203" s="49"/>
      <c r="FA203" s="49"/>
      <c r="FB203" s="49"/>
      <c r="FC203" s="49"/>
      <c r="FD203" s="49"/>
      <c r="FE203" s="14"/>
      <c r="FF203" s="49"/>
      <c r="FG203" s="49"/>
      <c r="FH203" s="14"/>
      <c r="FI203" s="42"/>
      <c r="FJ203" s="42"/>
      <c r="FK203" s="42"/>
      <c r="FL203" s="42"/>
      <c r="FM203" s="42"/>
      <c r="FN203" s="42"/>
      <c r="FO203" s="42"/>
      <c r="FP203" s="42"/>
      <c r="FQ203" s="42"/>
      <c r="FR203" s="42"/>
      <c r="FS203" s="42"/>
      <c r="FT203" s="42"/>
      <c r="FU203" s="42"/>
      <c r="FV203" s="42"/>
      <c r="FW203" s="42"/>
      <c r="FX203" s="44">
        <v>201</v>
      </c>
      <c r="FY203" s="44" t="str">
        <f t="shared" si="79"/>
        <v>HGEDAFIK</v>
      </c>
      <c r="FZ203" s="44" t="s">
        <v>160</v>
      </c>
      <c r="GA203" s="44" t="s">
        <v>149</v>
      </c>
      <c r="GB203" s="44" t="s">
        <v>148</v>
      </c>
      <c r="GC203" s="44" t="s">
        <v>147</v>
      </c>
      <c r="GD203" s="44" t="s">
        <v>145</v>
      </c>
      <c r="GE203" s="44" t="s">
        <v>109</v>
      </c>
      <c r="GF203" s="44" t="s">
        <v>150</v>
      </c>
      <c r="GG203" s="44" t="s">
        <v>151</v>
      </c>
      <c r="GH203" s="100" t="str">
        <f t="shared" ref="GH203:GO203" si="1238">VLOOKUP(FZ203,$FK$3:$FL$15,2,FALSE)</f>
        <v>Uruguay</v>
      </c>
      <c r="GI203" s="100" t="str">
        <f t="shared" si="1238"/>
        <v>Iran</v>
      </c>
      <c r="GJ203" s="100" t="str">
        <f t="shared" si="1238"/>
        <v>Elfenbenskusten</v>
      </c>
      <c r="GK203" s="100" t="str">
        <f t="shared" si="1238"/>
        <v>USA</v>
      </c>
      <c r="GL203" s="100" t="str">
        <f t="shared" si="1238"/>
        <v>Sydkorea</v>
      </c>
      <c r="GM203" s="100" t="str">
        <f t="shared" si="1238"/>
        <v>Sverige</v>
      </c>
      <c r="GN203" s="100" t="str">
        <f t="shared" si="1238"/>
        <v>Senegal</v>
      </c>
      <c r="GO203" s="100" t="str">
        <f t="shared" si="1238"/>
        <v>Portugal</v>
      </c>
      <c r="GP203" s="42" t="str">
        <f t="shared" si="81"/>
        <v/>
      </c>
      <c r="GQ203" s="42"/>
      <c r="GR203" s="42"/>
      <c r="GS203" s="42"/>
      <c r="GT203" s="42"/>
      <c r="GU203" s="42"/>
      <c r="GV203" s="42"/>
      <c r="GW203" s="42"/>
      <c r="GX203" s="44"/>
      <c r="GY203" s="43"/>
      <c r="GZ203" s="43"/>
      <c r="HA203" s="44"/>
      <c r="HB203" s="42"/>
      <c r="HC203" s="42"/>
      <c r="HD203" s="42"/>
      <c r="HE203" s="42"/>
    </row>
    <row r="204" spans="1:213" ht="14.25" customHeight="1" x14ac:dyDescent="0.35">
      <c r="A204" s="42"/>
      <c r="B204" s="43"/>
      <c r="C204" s="43"/>
      <c r="D204" s="43"/>
      <c r="E204" s="44"/>
      <c r="F204" s="43"/>
      <c r="G204" s="44"/>
      <c r="H204" s="44"/>
      <c r="I204" s="44"/>
      <c r="J204" s="57"/>
      <c r="K204" s="44"/>
      <c r="L204" s="44"/>
      <c r="M204" s="42"/>
      <c r="N204" s="42"/>
      <c r="O204" s="42"/>
      <c r="P204" s="42"/>
      <c r="Q204" s="42"/>
      <c r="R204" s="42"/>
      <c r="S204" s="42"/>
      <c r="T204" s="43"/>
      <c r="U204" s="42"/>
      <c r="V204" s="44"/>
      <c r="W204" s="44"/>
      <c r="X204" s="44"/>
      <c r="Y204" s="44"/>
      <c r="Z204" s="47"/>
      <c r="AA204" s="48"/>
      <c r="AB204" s="42"/>
      <c r="AC204" s="14"/>
      <c r="AD204" s="14"/>
      <c r="AE204" s="14"/>
      <c r="AF204" s="14"/>
      <c r="AG204" s="44"/>
      <c r="AH204" s="44"/>
      <c r="AI204" s="44"/>
      <c r="AJ204" s="57"/>
      <c r="AK204" s="58"/>
      <c r="AL204" s="49"/>
      <c r="AM204" s="49"/>
      <c r="AN204" s="49"/>
      <c r="AO204" s="49"/>
      <c r="AP204" s="49"/>
      <c r="AQ204" s="49"/>
      <c r="AR204" s="49"/>
      <c r="AS204" s="49"/>
      <c r="AT204" s="49"/>
      <c r="AU204" s="49"/>
      <c r="AV204" s="49"/>
      <c r="AW204" s="49"/>
      <c r="AX204" s="49"/>
      <c r="AY204" s="49"/>
      <c r="AZ204" s="49"/>
      <c r="BA204" s="49"/>
      <c r="BB204" s="49"/>
      <c r="BC204" s="49"/>
      <c r="BD204" s="49"/>
      <c r="BE204" s="49"/>
      <c r="BF204" s="49"/>
      <c r="BG204" s="49"/>
      <c r="BH204" s="49"/>
      <c r="BI204" s="49"/>
      <c r="BJ204" s="49"/>
      <c r="BK204" s="49"/>
      <c r="BL204" s="49"/>
      <c r="BM204" s="49"/>
      <c r="BN204" s="49"/>
      <c r="BO204" s="49"/>
      <c r="BP204" s="14"/>
      <c r="BQ204" s="14"/>
      <c r="BR204" s="14"/>
      <c r="BS204" s="49"/>
      <c r="BT204" s="49"/>
      <c r="BU204" s="49"/>
      <c r="BV204" s="49"/>
      <c r="BW204" s="49"/>
      <c r="BX204" s="49"/>
      <c r="BY204" s="49"/>
      <c r="BZ204" s="14"/>
      <c r="CA204" s="49"/>
      <c r="CB204" s="49"/>
      <c r="CC204" s="14"/>
      <c r="CD204" s="14"/>
      <c r="CE204" s="49"/>
      <c r="CF204" s="49"/>
      <c r="CG204" s="49"/>
      <c r="CH204" s="49"/>
      <c r="CI204" s="49"/>
      <c r="CJ204" s="49"/>
      <c r="CK204" s="49"/>
      <c r="CL204" s="49"/>
      <c r="CM204" s="49"/>
      <c r="CN204" s="49"/>
      <c r="CO204" s="49"/>
      <c r="CP204" s="49"/>
      <c r="CQ204" s="49"/>
      <c r="CR204" s="49"/>
      <c r="CS204" s="49"/>
      <c r="CT204" s="49"/>
      <c r="CU204" s="49"/>
      <c r="CV204" s="49"/>
      <c r="CW204" s="14"/>
      <c r="CX204" s="14"/>
      <c r="CY204" s="49"/>
      <c r="CZ204" s="49"/>
      <c r="DA204" s="49"/>
      <c r="DB204" s="49"/>
      <c r="DC204" s="49"/>
      <c r="DD204" s="49"/>
      <c r="DE204" s="49"/>
      <c r="DF204" s="49"/>
      <c r="DG204" s="49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49"/>
      <c r="DS204" s="49"/>
      <c r="DT204" s="49"/>
      <c r="DU204" s="49"/>
      <c r="DV204" s="49"/>
      <c r="DW204" s="49"/>
      <c r="DX204" s="49"/>
      <c r="DY204" s="49"/>
      <c r="DZ204" s="49"/>
      <c r="EA204" s="49"/>
      <c r="EB204" s="49"/>
      <c r="EC204" s="49"/>
      <c r="ED204" s="49"/>
      <c r="EE204" s="49"/>
      <c r="EF204" s="49"/>
      <c r="EG204" s="49"/>
      <c r="EH204" s="49"/>
      <c r="EI204" s="49"/>
      <c r="EJ204" s="49"/>
      <c r="EK204" s="14"/>
      <c r="EL204" s="49"/>
      <c r="EM204" s="49"/>
      <c r="EN204" s="49"/>
      <c r="EO204" s="49"/>
      <c r="EP204" s="49"/>
      <c r="EQ204" s="49"/>
      <c r="ER204" s="49"/>
      <c r="ES204" s="49"/>
      <c r="ET204" s="49"/>
      <c r="EU204" s="49"/>
      <c r="EV204" s="49"/>
      <c r="EW204" s="49"/>
      <c r="EX204" s="49"/>
      <c r="EY204" s="49"/>
      <c r="EZ204" s="49"/>
      <c r="FA204" s="49"/>
      <c r="FB204" s="49"/>
      <c r="FC204" s="49"/>
      <c r="FD204" s="49"/>
      <c r="FE204" s="14"/>
      <c r="FF204" s="49"/>
      <c r="FG204" s="49"/>
      <c r="FH204" s="14"/>
      <c r="FI204" s="42"/>
      <c r="FJ204" s="42"/>
      <c r="FK204" s="42"/>
      <c r="FL204" s="42"/>
      <c r="FM204" s="42"/>
      <c r="FN204" s="42"/>
      <c r="FO204" s="42"/>
      <c r="FP204" s="42"/>
      <c r="FQ204" s="42"/>
      <c r="FR204" s="42"/>
      <c r="FS204" s="42"/>
      <c r="FT204" s="42"/>
      <c r="FU204" s="42"/>
      <c r="FV204" s="42"/>
      <c r="FW204" s="42"/>
      <c r="FX204" s="44">
        <v>202</v>
      </c>
      <c r="FY204" s="44" t="str">
        <f t="shared" si="79"/>
        <v>HGJDAFEI</v>
      </c>
      <c r="FZ204" s="44" t="s">
        <v>160</v>
      </c>
      <c r="GA204" s="44" t="s">
        <v>149</v>
      </c>
      <c r="GB204" s="44" t="s">
        <v>159</v>
      </c>
      <c r="GC204" s="44" t="s">
        <v>147</v>
      </c>
      <c r="GD204" s="44" t="s">
        <v>145</v>
      </c>
      <c r="GE204" s="44" t="s">
        <v>109</v>
      </c>
      <c r="GF204" s="44" t="s">
        <v>148</v>
      </c>
      <c r="GG204" s="44" t="s">
        <v>150</v>
      </c>
      <c r="GH204" s="100" t="str">
        <f t="shared" ref="GH204:GO204" si="1239">VLOOKUP(FZ204,$FK$3:$FL$15,2,FALSE)</f>
        <v>Uruguay</v>
      </c>
      <c r="GI204" s="100" t="str">
        <f t="shared" si="1239"/>
        <v>Iran</v>
      </c>
      <c r="GJ204" s="100" t="str">
        <f t="shared" si="1239"/>
        <v>Argentina</v>
      </c>
      <c r="GK204" s="100" t="str">
        <f t="shared" si="1239"/>
        <v>USA</v>
      </c>
      <c r="GL204" s="100" t="str">
        <f t="shared" si="1239"/>
        <v>Sydkorea</v>
      </c>
      <c r="GM204" s="100" t="str">
        <f t="shared" si="1239"/>
        <v>Sverige</v>
      </c>
      <c r="GN204" s="100" t="str">
        <f t="shared" si="1239"/>
        <v>Elfenbenskusten</v>
      </c>
      <c r="GO204" s="100" t="str">
        <f t="shared" si="1239"/>
        <v>Senegal</v>
      </c>
      <c r="GP204" s="42" t="str">
        <f t="shared" si="81"/>
        <v/>
      </c>
      <c r="GQ204" s="42"/>
      <c r="GR204" s="42"/>
      <c r="GS204" s="42"/>
      <c r="GT204" s="42"/>
      <c r="GU204" s="42"/>
      <c r="GV204" s="42"/>
      <c r="GW204" s="42"/>
      <c r="GX204" s="44"/>
      <c r="GY204" s="43"/>
      <c r="GZ204" s="43"/>
      <c r="HA204" s="44"/>
      <c r="HB204" s="42"/>
      <c r="HC204" s="42"/>
      <c r="HD204" s="42"/>
      <c r="HE204" s="42"/>
    </row>
    <row r="205" spans="1:213" ht="14.25" customHeight="1" x14ac:dyDescent="0.35">
      <c r="A205" s="42"/>
      <c r="B205" s="43"/>
      <c r="C205" s="43"/>
      <c r="D205" s="43"/>
      <c r="E205" s="44"/>
      <c r="F205" s="43"/>
      <c r="G205" s="44"/>
      <c r="H205" s="44"/>
      <c r="I205" s="44"/>
      <c r="J205" s="57"/>
      <c r="K205" s="44"/>
      <c r="L205" s="44"/>
      <c r="M205" s="42"/>
      <c r="N205" s="42"/>
      <c r="O205" s="42"/>
      <c r="P205" s="42"/>
      <c r="Q205" s="42"/>
      <c r="R205" s="42"/>
      <c r="S205" s="42"/>
      <c r="T205" s="43"/>
      <c r="U205" s="42"/>
      <c r="V205" s="44"/>
      <c r="W205" s="44"/>
      <c r="X205" s="44"/>
      <c r="Y205" s="44"/>
      <c r="Z205" s="47"/>
      <c r="AA205" s="48"/>
      <c r="AB205" s="42"/>
      <c r="AC205" s="14"/>
      <c r="AD205" s="14"/>
      <c r="AE205" s="14"/>
      <c r="AF205" s="14"/>
      <c r="AG205" s="44"/>
      <c r="AH205" s="44"/>
      <c r="AI205" s="44"/>
      <c r="AJ205" s="57"/>
      <c r="AK205" s="58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49"/>
      <c r="BG205" s="49"/>
      <c r="BH205" s="49"/>
      <c r="BI205" s="49"/>
      <c r="BJ205" s="49"/>
      <c r="BK205" s="49"/>
      <c r="BL205" s="49"/>
      <c r="BM205" s="49"/>
      <c r="BN205" s="49"/>
      <c r="BO205" s="49"/>
      <c r="BP205" s="14"/>
      <c r="BQ205" s="14"/>
      <c r="BR205" s="14"/>
      <c r="BS205" s="49"/>
      <c r="BT205" s="49"/>
      <c r="BU205" s="49"/>
      <c r="BV205" s="49"/>
      <c r="BW205" s="49"/>
      <c r="BX205" s="49"/>
      <c r="BY205" s="49"/>
      <c r="BZ205" s="14"/>
      <c r="CA205" s="49"/>
      <c r="CB205" s="49"/>
      <c r="CC205" s="14"/>
      <c r="CD205" s="14"/>
      <c r="CE205" s="49"/>
      <c r="CF205" s="49"/>
      <c r="CG205" s="49"/>
      <c r="CH205" s="49"/>
      <c r="CI205" s="49"/>
      <c r="CJ205" s="49"/>
      <c r="CK205" s="49"/>
      <c r="CL205" s="49"/>
      <c r="CM205" s="49"/>
      <c r="CN205" s="49"/>
      <c r="CO205" s="49"/>
      <c r="CP205" s="49"/>
      <c r="CQ205" s="49"/>
      <c r="CR205" s="49"/>
      <c r="CS205" s="49"/>
      <c r="CT205" s="49"/>
      <c r="CU205" s="49"/>
      <c r="CV205" s="49"/>
      <c r="CW205" s="14"/>
      <c r="CX205" s="14"/>
      <c r="CY205" s="49"/>
      <c r="CZ205" s="49"/>
      <c r="DA205" s="49"/>
      <c r="DB205" s="49"/>
      <c r="DC205" s="49"/>
      <c r="DD205" s="49"/>
      <c r="DE205" s="49"/>
      <c r="DF205" s="49"/>
      <c r="DG205" s="49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49"/>
      <c r="DS205" s="49"/>
      <c r="DT205" s="49"/>
      <c r="DU205" s="49"/>
      <c r="DV205" s="49"/>
      <c r="DW205" s="49"/>
      <c r="DX205" s="49"/>
      <c r="DY205" s="49"/>
      <c r="DZ205" s="49"/>
      <c r="EA205" s="49"/>
      <c r="EB205" s="49"/>
      <c r="EC205" s="49"/>
      <c r="ED205" s="49"/>
      <c r="EE205" s="49"/>
      <c r="EF205" s="49"/>
      <c r="EG205" s="49"/>
      <c r="EH205" s="49"/>
      <c r="EI205" s="49"/>
      <c r="EJ205" s="49"/>
      <c r="EK205" s="14"/>
      <c r="EL205" s="49"/>
      <c r="EM205" s="49"/>
      <c r="EN205" s="49"/>
      <c r="EO205" s="49"/>
      <c r="EP205" s="49"/>
      <c r="EQ205" s="49"/>
      <c r="ER205" s="49"/>
      <c r="ES205" s="49"/>
      <c r="ET205" s="49"/>
      <c r="EU205" s="49"/>
      <c r="EV205" s="49"/>
      <c r="EW205" s="49"/>
      <c r="EX205" s="49"/>
      <c r="EY205" s="49"/>
      <c r="EZ205" s="49"/>
      <c r="FA205" s="49"/>
      <c r="FB205" s="49"/>
      <c r="FC205" s="49"/>
      <c r="FD205" s="49"/>
      <c r="FE205" s="14"/>
      <c r="FF205" s="49"/>
      <c r="FG205" s="49"/>
      <c r="FH205" s="14"/>
      <c r="FI205" s="42"/>
      <c r="FJ205" s="42"/>
      <c r="FK205" s="42"/>
      <c r="FL205" s="42"/>
      <c r="FM205" s="42"/>
      <c r="FN205" s="42"/>
      <c r="FO205" s="42"/>
      <c r="FP205" s="42"/>
      <c r="FQ205" s="42"/>
      <c r="FR205" s="42"/>
      <c r="FS205" s="42"/>
      <c r="FT205" s="42"/>
      <c r="FU205" s="42"/>
      <c r="FV205" s="42"/>
      <c r="FW205" s="42"/>
      <c r="FX205" s="44">
        <v>203</v>
      </c>
      <c r="FY205" s="44" t="str">
        <f t="shared" si="79"/>
        <v>HJICAGLK</v>
      </c>
      <c r="FZ205" s="44" t="s">
        <v>160</v>
      </c>
      <c r="GA205" s="44" t="s">
        <v>159</v>
      </c>
      <c r="GB205" s="44" t="s">
        <v>150</v>
      </c>
      <c r="GC205" s="44" t="s">
        <v>163</v>
      </c>
      <c r="GD205" s="44" t="s">
        <v>145</v>
      </c>
      <c r="GE205" s="44" t="s">
        <v>149</v>
      </c>
      <c r="GF205" s="44" t="s">
        <v>152</v>
      </c>
      <c r="GG205" s="44" t="s">
        <v>151</v>
      </c>
      <c r="GH205" s="100" t="str">
        <f t="shared" ref="GH205:GO205" si="1240">VLOOKUP(FZ205,$FK$3:$FL$15,2,FALSE)</f>
        <v>Uruguay</v>
      </c>
      <c r="GI205" s="100" t="str">
        <f t="shared" si="1240"/>
        <v>Argentina</v>
      </c>
      <c r="GJ205" s="100" t="str">
        <f t="shared" si="1240"/>
        <v>Senegal</v>
      </c>
      <c r="GK205" s="100" t="str">
        <f t="shared" si="1240"/>
        <v>Marocko</v>
      </c>
      <c r="GL205" s="100" t="str">
        <f t="shared" si="1240"/>
        <v>Sydkorea</v>
      </c>
      <c r="GM205" s="100" t="str">
        <f t="shared" si="1240"/>
        <v>Iran</v>
      </c>
      <c r="GN205" s="100" t="str">
        <f t="shared" si="1240"/>
        <v>England</v>
      </c>
      <c r="GO205" s="100" t="str">
        <f t="shared" si="1240"/>
        <v>Portugal</v>
      </c>
      <c r="GP205" s="42" t="str">
        <f t="shared" si="81"/>
        <v/>
      </c>
      <c r="GQ205" s="42"/>
      <c r="GR205" s="42"/>
      <c r="GS205" s="42"/>
      <c r="GT205" s="42"/>
      <c r="GU205" s="42"/>
      <c r="GV205" s="42"/>
      <c r="GW205" s="42"/>
      <c r="GX205" s="44"/>
      <c r="GY205" s="43"/>
      <c r="GZ205" s="43"/>
      <c r="HA205" s="44"/>
      <c r="HB205" s="42"/>
      <c r="HC205" s="42"/>
      <c r="HD205" s="42"/>
      <c r="HE205" s="42"/>
    </row>
    <row r="206" spans="1:213" ht="14.25" customHeight="1" x14ac:dyDescent="0.35">
      <c r="A206" s="42"/>
      <c r="B206" s="43"/>
      <c r="C206" s="43"/>
      <c r="D206" s="43"/>
      <c r="E206" s="44"/>
      <c r="F206" s="43"/>
      <c r="G206" s="44"/>
      <c r="H206" s="44"/>
      <c r="I206" s="44"/>
      <c r="J206" s="57"/>
      <c r="K206" s="44"/>
      <c r="L206" s="44"/>
      <c r="M206" s="42"/>
      <c r="N206" s="42"/>
      <c r="O206" s="42"/>
      <c r="P206" s="42"/>
      <c r="Q206" s="42"/>
      <c r="R206" s="42"/>
      <c r="S206" s="42"/>
      <c r="T206" s="43"/>
      <c r="U206" s="42"/>
      <c r="V206" s="44"/>
      <c r="W206" s="44"/>
      <c r="X206" s="44"/>
      <c r="Y206" s="44"/>
      <c r="Z206" s="47"/>
      <c r="AA206" s="48"/>
      <c r="AB206" s="42"/>
      <c r="AC206" s="14"/>
      <c r="AD206" s="14"/>
      <c r="AE206" s="14"/>
      <c r="AF206" s="14"/>
      <c r="AG206" s="44"/>
      <c r="AH206" s="44"/>
      <c r="AI206" s="44"/>
      <c r="AJ206" s="57"/>
      <c r="AK206" s="58"/>
      <c r="AL206" s="49"/>
      <c r="AM206" s="49"/>
      <c r="AN206" s="49"/>
      <c r="AO206" s="49"/>
      <c r="AP206" s="49"/>
      <c r="AQ206" s="49"/>
      <c r="AR206" s="49"/>
      <c r="AS206" s="49"/>
      <c r="AT206" s="49"/>
      <c r="AU206" s="49"/>
      <c r="AV206" s="49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9"/>
      <c r="BJ206" s="49"/>
      <c r="BK206" s="49"/>
      <c r="BL206" s="49"/>
      <c r="BM206" s="49"/>
      <c r="BN206" s="49"/>
      <c r="BO206" s="49"/>
      <c r="BP206" s="14"/>
      <c r="BQ206" s="14"/>
      <c r="BR206" s="14"/>
      <c r="BS206" s="49"/>
      <c r="BT206" s="49"/>
      <c r="BU206" s="49"/>
      <c r="BV206" s="49"/>
      <c r="BW206" s="49"/>
      <c r="BX206" s="49"/>
      <c r="BY206" s="49"/>
      <c r="BZ206" s="14"/>
      <c r="CA206" s="49"/>
      <c r="CB206" s="49"/>
      <c r="CC206" s="14"/>
      <c r="CD206" s="14"/>
      <c r="CE206" s="49"/>
      <c r="CF206" s="49"/>
      <c r="CG206" s="49"/>
      <c r="CH206" s="49"/>
      <c r="CI206" s="49"/>
      <c r="CJ206" s="49"/>
      <c r="CK206" s="49"/>
      <c r="CL206" s="49"/>
      <c r="CM206" s="49"/>
      <c r="CN206" s="49"/>
      <c r="CO206" s="49"/>
      <c r="CP206" s="49"/>
      <c r="CQ206" s="49"/>
      <c r="CR206" s="49"/>
      <c r="CS206" s="49"/>
      <c r="CT206" s="49"/>
      <c r="CU206" s="49"/>
      <c r="CV206" s="49"/>
      <c r="CW206" s="14"/>
      <c r="CX206" s="14"/>
      <c r="CY206" s="49"/>
      <c r="CZ206" s="49"/>
      <c r="DA206" s="49"/>
      <c r="DB206" s="49"/>
      <c r="DC206" s="49"/>
      <c r="DD206" s="49"/>
      <c r="DE206" s="49"/>
      <c r="DF206" s="49"/>
      <c r="DG206" s="49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49"/>
      <c r="DS206" s="49"/>
      <c r="DT206" s="49"/>
      <c r="DU206" s="49"/>
      <c r="DV206" s="49"/>
      <c r="DW206" s="49"/>
      <c r="DX206" s="49"/>
      <c r="DY206" s="49"/>
      <c r="DZ206" s="49"/>
      <c r="EA206" s="49"/>
      <c r="EB206" s="49"/>
      <c r="EC206" s="49"/>
      <c r="ED206" s="49"/>
      <c r="EE206" s="49"/>
      <c r="EF206" s="49"/>
      <c r="EG206" s="49"/>
      <c r="EH206" s="49"/>
      <c r="EI206" s="49"/>
      <c r="EJ206" s="49"/>
      <c r="EK206" s="14"/>
      <c r="EL206" s="49"/>
      <c r="EM206" s="49"/>
      <c r="EN206" s="49"/>
      <c r="EO206" s="49"/>
      <c r="EP206" s="49"/>
      <c r="EQ206" s="49"/>
      <c r="ER206" s="49"/>
      <c r="ES206" s="49"/>
      <c r="ET206" s="49"/>
      <c r="EU206" s="49"/>
      <c r="EV206" s="49"/>
      <c r="EW206" s="49"/>
      <c r="EX206" s="49"/>
      <c r="EY206" s="49"/>
      <c r="EZ206" s="49"/>
      <c r="FA206" s="49"/>
      <c r="FB206" s="49"/>
      <c r="FC206" s="49"/>
      <c r="FD206" s="49"/>
      <c r="FE206" s="14"/>
      <c r="FF206" s="49"/>
      <c r="FG206" s="49"/>
      <c r="FH206" s="14"/>
      <c r="FI206" s="42"/>
      <c r="FJ206" s="42"/>
      <c r="FK206" s="42"/>
      <c r="FL206" s="42"/>
      <c r="FM206" s="42"/>
      <c r="FN206" s="42"/>
      <c r="FO206" s="42"/>
      <c r="FP206" s="42"/>
      <c r="FQ206" s="42"/>
      <c r="FR206" s="42"/>
      <c r="FS206" s="42"/>
      <c r="FT206" s="42"/>
      <c r="FU206" s="42"/>
      <c r="FV206" s="42"/>
      <c r="FW206" s="42"/>
      <c r="FX206" s="44">
        <v>204</v>
      </c>
      <c r="FY206" s="44" t="str">
        <f t="shared" si="79"/>
        <v>HJICAFLK</v>
      </c>
      <c r="FZ206" s="44" t="s">
        <v>160</v>
      </c>
      <c r="GA206" s="44" t="s">
        <v>159</v>
      </c>
      <c r="GB206" s="44" t="s">
        <v>150</v>
      </c>
      <c r="GC206" s="44" t="s">
        <v>163</v>
      </c>
      <c r="GD206" s="44" t="s">
        <v>145</v>
      </c>
      <c r="GE206" s="44" t="s">
        <v>109</v>
      </c>
      <c r="GF206" s="44" t="s">
        <v>152</v>
      </c>
      <c r="GG206" s="44" t="s">
        <v>151</v>
      </c>
      <c r="GH206" s="100" t="str">
        <f t="shared" ref="GH206:GO206" si="1241">VLOOKUP(FZ206,$FK$3:$FL$15,2,FALSE)</f>
        <v>Uruguay</v>
      </c>
      <c r="GI206" s="100" t="str">
        <f t="shared" si="1241"/>
        <v>Argentina</v>
      </c>
      <c r="GJ206" s="100" t="str">
        <f t="shared" si="1241"/>
        <v>Senegal</v>
      </c>
      <c r="GK206" s="100" t="str">
        <f t="shared" si="1241"/>
        <v>Marocko</v>
      </c>
      <c r="GL206" s="100" t="str">
        <f t="shared" si="1241"/>
        <v>Sydkorea</v>
      </c>
      <c r="GM206" s="100" t="str">
        <f t="shared" si="1241"/>
        <v>Sverige</v>
      </c>
      <c r="GN206" s="100" t="str">
        <f t="shared" si="1241"/>
        <v>England</v>
      </c>
      <c r="GO206" s="100" t="str">
        <f t="shared" si="1241"/>
        <v>Portugal</v>
      </c>
      <c r="GP206" s="42" t="str">
        <f t="shared" si="81"/>
        <v/>
      </c>
      <c r="GQ206" s="42"/>
      <c r="GR206" s="42"/>
      <c r="GS206" s="42"/>
      <c r="GT206" s="42"/>
      <c r="GU206" s="42"/>
      <c r="GV206" s="42"/>
      <c r="GW206" s="42"/>
      <c r="GX206" s="44"/>
      <c r="GY206" s="43"/>
      <c r="GZ206" s="43"/>
      <c r="HA206" s="44"/>
      <c r="HB206" s="42"/>
      <c r="HC206" s="42"/>
      <c r="HD206" s="42"/>
      <c r="HE206" s="42"/>
    </row>
    <row r="207" spans="1:213" ht="14.25" customHeight="1" x14ac:dyDescent="0.35">
      <c r="A207" s="42"/>
      <c r="B207" s="43"/>
      <c r="C207" s="43"/>
      <c r="D207" s="43"/>
      <c r="E207" s="44"/>
      <c r="F207" s="43"/>
      <c r="G207" s="44"/>
      <c r="H207" s="44"/>
      <c r="I207" s="44"/>
      <c r="J207" s="57"/>
      <c r="K207" s="44"/>
      <c r="L207" s="44"/>
      <c r="M207" s="42"/>
      <c r="N207" s="42"/>
      <c r="O207" s="42"/>
      <c r="P207" s="42"/>
      <c r="Q207" s="42"/>
      <c r="R207" s="42"/>
      <c r="S207" s="42"/>
      <c r="T207" s="43"/>
      <c r="U207" s="42"/>
      <c r="V207" s="44"/>
      <c r="W207" s="44"/>
      <c r="X207" s="44"/>
      <c r="Y207" s="44"/>
      <c r="Z207" s="47"/>
      <c r="AA207" s="48"/>
      <c r="AB207" s="42"/>
      <c r="AC207" s="14"/>
      <c r="AD207" s="14"/>
      <c r="AE207" s="14"/>
      <c r="AF207" s="14"/>
      <c r="AG207" s="44"/>
      <c r="AH207" s="44"/>
      <c r="AI207" s="44"/>
      <c r="AJ207" s="57"/>
      <c r="AK207" s="58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49"/>
      <c r="BG207" s="49"/>
      <c r="BH207" s="49"/>
      <c r="BI207" s="49"/>
      <c r="BJ207" s="49"/>
      <c r="BK207" s="49"/>
      <c r="BL207" s="49"/>
      <c r="BM207" s="49"/>
      <c r="BN207" s="49"/>
      <c r="BO207" s="49"/>
      <c r="BP207" s="14"/>
      <c r="BQ207" s="14"/>
      <c r="BR207" s="14"/>
      <c r="BS207" s="49"/>
      <c r="BT207" s="49"/>
      <c r="BU207" s="49"/>
      <c r="BV207" s="49"/>
      <c r="BW207" s="49"/>
      <c r="BX207" s="49"/>
      <c r="BY207" s="49"/>
      <c r="BZ207" s="14"/>
      <c r="CA207" s="49"/>
      <c r="CB207" s="49"/>
      <c r="CC207" s="14"/>
      <c r="CD207" s="14"/>
      <c r="CE207" s="49"/>
      <c r="CF207" s="49"/>
      <c r="CG207" s="49"/>
      <c r="CH207" s="49"/>
      <c r="CI207" s="49"/>
      <c r="CJ207" s="49"/>
      <c r="CK207" s="49"/>
      <c r="CL207" s="49"/>
      <c r="CM207" s="49"/>
      <c r="CN207" s="49"/>
      <c r="CO207" s="49"/>
      <c r="CP207" s="49"/>
      <c r="CQ207" s="49"/>
      <c r="CR207" s="49"/>
      <c r="CS207" s="49"/>
      <c r="CT207" s="49"/>
      <c r="CU207" s="49"/>
      <c r="CV207" s="49"/>
      <c r="CW207" s="14"/>
      <c r="CX207" s="14"/>
      <c r="CY207" s="49"/>
      <c r="CZ207" s="49"/>
      <c r="DA207" s="49"/>
      <c r="DB207" s="49"/>
      <c r="DC207" s="49"/>
      <c r="DD207" s="49"/>
      <c r="DE207" s="49"/>
      <c r="DF207" s="49"/>
      <c r="DG207" s="49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49"/>
      <c r="DS207" s="49"/>
      <c r="DT207" s="49"/>
      <c r="DU207" s="49"/>
      <c r="DV207" s="49"/>
      <c r="DW207" s="49"/>
      <c r="DX207" s="49"/>
      <c r="DY207" s="49"/>
      <c r="DZ207" s="49"/>
      <c r="EA207" s="49"/>
      <c r="EB207" s="49"/>
      <c r="EC207" s="49"/>
      <c r="ED207" s="49"/>
      <c r="EE207" s="49"/>
      <c r="EF207" s="49"/>
      <c r="EG207" s="49"/>
      <c r="EH207" s="49"/>
      <c r="EI207" s="49"/>
      <c r="EJ207" s="49"/>
      <c r="EK207" s="14"/>
      <c r="EL207" s="49"/>
      <c r="EM207" s="49"/>
      <c r="EN207" s="49"/>
      <c r="EO207" s="49"/>
      <c r="EP207" s="49"/>
      <c r="EQ207" s="49"/>
      <c r="ER207" s="49"/>
      <c r="ES207" s="49"/>
      <c r="ET207" s="49"/>
      <c r="EU207" s="49"/>
      <c r="EV207" s="49"/>
      <c r="EW207" s="49"/>
      <c r="EX207" s="49"/>
      <c r="EY207" s="49"/>
      <c r="EZ207" s="49"/>
      <c r="FA207" s="49"/>
      <c r="FB207" s="49"/>
      <c r="FC207" s="49"/>
      <c r="FD207" s="49"/>
      <c r="FE207" s="14"/>
      <c r="FF207" s="49"/>
      <c r="FG207" s="49"/>
      <c r="FH207" s="14"/>
      <c r="FI207" s="42"/>
      <c r="FJ207" s="42"/>
      <c r="FK207" s="42"/>
      <c r="FL207" s="42"/>
      <c r="FM207" s="42"/>
      <c r="FN207" s="42"/>
      <c r="FO207" s="42"/>
      <c r="FP207" s="42"/>
      <c r="FQ207" s="42"/>
      <c r="FR207" s="42"/>
      <c r="FS207" s="42"/>
      <c r="FT207" s="42"/>
      <c r="FU207" s="42"/>
      <c r="FV207" s="42"/>
      <c r="FW207" s="42"/>
      <c r="FX207" s="44">
        <v>205</v>
      </c>
      <c r="FY207" s="44" t="str">
        <f t="shared" si="79"/>
        <v>IGJCAFLK</v>
      </c>
      <c r="FZ207" s="44" t="s">
        <v>150</v>
      </c>
      <c r="GA207" s="44" t="s">
        <v>149</v>
      </c>
      <c r="GB207" s="44" t="s">
        <v>159</v>
      </c>
      <c r="GC207" s="44" t="s">
        <v>163</v>
      </c>
      <c r="GD207" s="44" t="s">
        <v>145</v>
      </c>
      <c r="GE207" s="44" t="s">
        <v>109</v>
      </c>
      <c r="GF207" s="44" t="s">
        <v>152</v>
      </c>
      <c r="GG207" s="44" t="s">
        <v>151</v>
      </c>
      <c r="GH207" s="100" t="str">
        <f t="shared" ref="GH207:GO207" si="1242">VLOOKUP(FZ207,$FK$3:$FL$15,2,FALSE)</f>
        <v>Senegal</v>
      </c>
      <c r="GI207" s="100" t="str">
        <f t="shared" si="1242"/>
        <v>Iran</v>
      </c>
      <c r="GJ207" s="100" t="str">
        <f t="shared" si="1242"/>
        <v>Argentina</v>
      </c>
      <c r="GK207" s="100" t="str">
        <f t="shared" si="1242"/>
        <v>Marocko</v>
      </c>
      <c r="GL207" s="100" t="str">
        <f t="shared" si="1242"/>
        <v>Sydkorea</v>
      </c>
      <c r="GM207" s="100" t="str">
        <f t="shared" si="1242"/>
        <v>Sverige</v>
      </c>
      <c r="GN207" s="100" t="str">
        <f t="shared" si="1242"/>
        <v>England</v>
      </c>
      <c r="GO207" s="100" t="str">
        <f t="shared" si="1242"/>
        <v>Portugal</v>
      </c>
      <c r="GP207" s="42" t="str">
        <f t="shared" si="81"/>
        <v/>
      </c>
      <c r="GQ207" s="42"/>
      <c r="GR207" s="42"/>
      <c r="GS207" s="42"/>
      <c r="GT207" s="42"/>
      <c r="GU207" s="42"/>
      <c r="GV207" s="42"/>
      <c r="GW207" s="42"/>
      <c r="GX207" s="44"/>
      <c r="GY207" s="43"/>
      <c r="GZ207" s="43"/>
      <c r="HA207" s="44"/>
      <c r="HB207" s="42"/>
      <c r="HC207" s="42"/>
      <c r="HD207" s="42"/>
      <c r="HE207" s="42"/>
    </row>
    <row r="208" spans="1:213" ht="14.25" customHeight="1" x14ac:dyDescent="0.35">
      <c r="A208" s="42"/>
      <c r="B208" s="43"/>
      <c r="C208" s="43"/>
      <c r="D208" s="43"/>
      <c r="E208" s="44"/>
      <c r="F208" s="43"/>
      <c r="G208" s="44"/>
      <c r="H208" s="44"/>
      <c r="I208" s="44"/>
      <c r="J208" s="57"/>
      <c r="K208" s="44"/>
      <c r="L208" s="44"/>
      <c r="M208" s="42"/>
      <c r="N208" s="42"/>
      <c r="O208" s="42"/>
      <c r="P208" s="42"/>
      <c r="Q208" s="42"/>
      <c r="R208" s="42"/>
      <c r="S208" s="42"/>
      <c r="T208" s="43"/>
      <c r="U208" s="42"/>
      <c r="V208" s="44"/>
      <c r="W208" s="44"/>
      <c r="X208" s="44"/>
      <c r="Y208" s="44"/>
      <c r="Z208" s="47"/>
      <c r="AA208" s="48"/>
      <c r="AB208" s="42"/>
      <c r="AC208" s="14"/>
      <c r="AD208" s="14"/>
      <c r="AE208" s="14"/>
      <c r="AF208" s="14"/>
      <c r="AG208" s="44"/>
      <c r="AH208" s="44"/>
      <c r="AI208" s="44"/>
      <c r="AJ208" s="57"/>
      <c r="AK208" s="58"/>
      <c r="AL208" s="49"/>
      <c r="AM208" s="49"/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  <c r="BB208" s="49"/>
      <c r="BC208" s="49"/>
      <c r="BD208" s="49"/>
      <c r="BE208" s="49"/>
      <c r="BF208" s="49"/>
      <c r="BG208" s="49"/>
      <c r="BH208" s="49"/>
      <c r="BI208" s="49"/>
      <c r="BJ208" s="49"/>
      <c r="BK208" s="49"/>
      <c r="BL208" s="49"/>
      <c r="BM208" s="49"/>
      <c r="BN208" s="49"/>
      <c r="BO208" s="49"/>
      <c r="BP208" s="14"/>
      <c r="BQ208" s="14"/>
      <c r="BR208" s="14"/>
      <c r="BS208" s="49"/>
      <c r="BT208" s="49"/>
      <c r="BU208" s="49"/>
      <c r="BV208" s="49"/>
      <c r="BW208" s="49"/>
      <c r="BX208" s="49"/>
      <c r="BY208" s="49"/>
      <c r="BZ208" s="14"/>
      <c r="CA208" s="49"/>
      <c r="CB208" s="49"/>
      <c r="CC208" s="14"/>
      <c r="CD208" s="14"/>
      <c r="CE208" s="49"/>
      <c r="CF208" s="49"/>
      <c r="CG208" s="49"/>
      <c r="CH208" s="49"/>
      <c r="CI208" s="49"/>
      <c r="CJ208" s="49"/>
      <c r="CK208" s="49"/>
      <c r="CL208" s="49"/>
      <c r="CM208" s="49"/>
      <c r="CN208" s="49"/>
      <c r="CO208" s="49"/>
      <c r="CP208" s="49"/>
      <c r="CQ208" s="49"/>
      <c r="CR208" s="49"/>
      <c r="CS208" s="49"/>
      <c r="CT208" s="49"/>
      <c r="CU208" s="49"/>
      <c r="CV208" s="49"/>
      <c r="CW208" s="14"/>
      <c r="CX208" s="14"/>
      <c r="CY208" s="49"/>
      <c r="CZ208" s="49"/>
      <c r="DA208" s="49"/>
      <c r="DB208" s="49"/>
      <c r="DC208" s="49"/>
      <c r="DD208" s="49"/>
      <c r="DE208" s="49"/>
      <c r="DF208" s="49"/>
      <c r="DG208" s="49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49"/>
      <c r="DS208" s="49"/>
      <c r="DT208" s="49"/>
      <c r="DU208" s="49"/>
      <c r="DV208" s="49"/>
      <c r="DW208" s="49"/>
      <c r="DX208" s="49"/>
      <c r="DY208" s="49"/>
      <c r="DZ208" s="49"/>
      <c r="EA208" s="49"/>
      <c r="EB208" s="49"/>
      <c r="EC208" s="49"/>
      <c r="ED208" s="49"/>
      <c r="EE208" s="49"/>
      <c r="EF208" s="49"/>
      <c r="EG208" s="49"/>
      <c r="EH208" s="49"/>
      <c r="EI208" s="49"/>
      <c r="EJ208" s="49"/>
      <c r="EK208" s="14"/>
      <c r="EL208" s="49"/>
      <c r="EM208" s="49"/>
      <c r="EN208" s="49"/>
      <c r="EO208" s="49"/>
      <c r="EP208" s="49"/>
      <c r="EQ208" s="49"/>
      <c r="ER208" s="49"/>
      <c r="ES208" s="49"/>
      <c r="ET208" s="49"/>
      <c r="EU208" s="49"/>
      <c r="EV208" s="49"/>
      <c r="EW208" s="49"/>
      <c r="EX208" s="49"/>
      <c r="EY208" s="49"/>
      <c r="EZ208" s="49"/>
      <c r="FA208" s="49"/>
      <c r="FB208" s="49"/>
      <c r="FC208" s="49"/>
      <c r="FD208" s="49"/>
      <c r="FE208" s="14"/>
      <c r="FF208" s="49"/>
      <c r="FG208" s="49"/>
      <c r="FH208" s="14"/>
      <c r="FI208" s="42"/>
      <c r="FJ208" s="42"/>
      <c r="FK208" s="42"/>
      <c r="FL208" s="42"/>
      <c r="FM208" s="42"/>
      <c r="FN208" s="42"/>
      <c r="FO208" s="42"/>
      <c r="FP208" s="42"/>
      <c r="FQ208" s="42"/>
      <c r="FR208" s="42"/>
      <c r="FS208" s="42"/>
      <c r="FT208" s="42"/>
      <c r="FU208" s="42"/>
      <c r="FV208" s="42"/>
      <c r="FW208" s="42"/>
      <c r="FX208" s="44">
        <v>206</v>
      </c>
      <c r="FY208" s="44" t="str">
        <f t="shared" si="79"/>
        <v>HGJCAFLK</v>
      </c>
      <c r="FZ208" s="44" t="s">
        <v>160</v>
      </c>
      <c r="GA208" s="44" t="s">
        <v>149</v>
      </c>
      <c r="GB208" s="44" t="s">
        <v>159</v>
      </c>
      <c r="GC208" s="44" t="s">
        <v>163</v>
      </c>
      <c r="GD208" s="44" t="s">
        <v>145</v>
      </c>
      <c r="GE208" s="44" t="s">
        <v>109</v>
      </c>
      <c r="GF208" s="44" t="s">
        <v>152</v>
      </c>
      <c r="GG208" s="44" t="s">
        <v>151</v>
      </c>
      <c r="GH208" s="100" t="str">
        <f t="shared" ref="GH208:GO208" si="1243">VLOOKUP(FZ208,$FK$3:$FL$15,2,FALSE)</f>
        <v>Uruguay</v>
      </c>
      <c r="GI208" s="100" t="str">
        <f t="shared" si="1243"/>
        <v>Iran</v>
      </c>
      <c r="GJ208" s="100" t="str">
        <f t="shared" si="1243"/>
        <v>Argentina</v>
      </c>
      <c r="GK208" s="100" t="str">
        <f t="shared" si="1243"/>
        <v>Marocko</v>
      </c>
      <c r="GL208" s="100" t="str">
        <f t="shared" si="1243"/>
        <v>Sydkorea</v>
      </c>
      <c r="GM208" s="100" t="str">
        <f t="shared" si="1243"/>
        <v>Sverige</v>
      </c>
      <c r="GN208" s="100" t="str">
        <f t="shared" si="1243"/>
        <v>England</v>
      </c>
      <c r="GO208" s="100" t="str">
        <f t="shared" si="1243"/>
        <v>Portugal</v>
      </c>
      <c r="GP208" s="42" t="str">
        <f t="shared" si="81"/>
        <v/>
      </c>
      <c r="GQ208" s="42"/>
      <c r="GR208" s="42"/>
      <c r="GS208" s="42"/>
      <c r="GT208" s="42"/>
      <c r="GU208" s="42"/>
      <c r="GV208" s="42"/>
      <c r="GW208" s="42"/>
      <c r="GX208" s="44"/>
      <c r="GY208" s="43"/>
      <c r="GZ208" s="43"/>
      <c r="HA208" s="44"/>
      <c r="HB208" s="42"/>
      <c r="HC208" s="42"/>
      <c r="HD208" s="42"/>
      <c r="HE208" s="42"/>
    </row>
    <row r="209" spans="1:213" ht="14.25" customHeight="1" x14ac:dyDescent="0.35">
      <c r="A209" s="42"/>
      <c r="B209" s="43"/>
      <c r="C209" s="43"/>
      <c r="D209" s="43"/>
      <c r="E209" s="44"/>
      <c r="F209" s="43"/>
      <c r="G209" s="44"/>
      <c r="H209" s="44"/>
      <c r="I209" s="44"/>
      <c r="J209" s="57"/>
      <c r="K209" s="44"/>
      <c r="L209" s="44"/>
      <c r="M209" s="42"/>
      <c r="N209" s="42"/>
      <c r="O209" s="42"/>
      <c r="P209" s="42"/>
      <c r="Q209" s="42"/>
      <c r="R209" s="42"/>
      <c r="S209" s="42"/>
      <c r="T209" s="43"/>
      <c r="U209" s="42"/>
      <c r="V209" s="44"/>
      <c r="W209" s="44"/>
      <c r="X209" s="44"/>
      <c r="Y209" s="44"/>
      <c r="Z209" s="47"/>
      <c r="AA209" s="48"/>
      <c r="AB209" s="42"/>
      <c r="AC209" s="14"/>
      <c r="AD209" s="14"/>
      <c r="AE209" s="14"/>
      <c r="AF209" s="14"/>
      <c r="AG209" s="44"/>
      <c r="AH209" s="44"/>
      <c r="AI209" s="44"/>
      <c r="AJ209" s="57"/>
      <c r="AK209" s="58"/>
      <c r="AL209" s="49"/>
      <c r="AM209" s="49"/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  <c r="BB209" s="49"/>
      <c r="BC209" s="49"/>
      <c r="BD209" s="49"/>
      <c r="BE209" s="49"/>
      <c r="BF209" s="49"/>
      <c r="BG209" s="49"/>
      <c r="BH209" s="49"/>
      <c r="BI209" s="49"/>
      <c r="BJ209" s="49"/>
      <c r="BK209" s="49"/>
      <c r="BL209" s="49"/>
      <c r="BM209" s="49"/>
      <c r="BN209" s="49"/>
      <c r="BO209" s="49"/>
      <c r="BP209" s="14"/>
      <c r="BQ209" s="14"/>
      <c r="BR209" s="14"/>
      <c r="BS209" s="49"/>
      <c r="BT209" s="49"/>
      <c r="BU209" s="49"/>
      <c r="BV209" s="49"/>
      <c r="BW209" s="49"/>
      <c r="BX209" s="49"/>
      <c r="BY209" s="49"/>
      <c r="BZ209" s="14"/>
      <c r="CA209" s="49"/>
      <c r="CB209" s="49"/>
      <c r="CC209" s="14"/>
      <c r="CD209" s="14"/>
      <c r="CE209" s="49"/>
      <c r="CF209" s="49"/>
      <c r="CG209" s="49"/>
      <c r="CH209" s="49"/>
      <c r="CI209" s="49"/>
      <c r="CJ209" s="49"/>
      <c r="CK209" s="49"/>
      <c r="CL209" s="49"/>
      <c r="CM209" s="49"/>
      <c r="CN209" s="49"/>
      <c r="CO209" s="49"/>
      <c r="CP209" s="49"/>
      <c r="CQ209" s="49"/>
      <c r="CR209" s="49"/>
      <c r="CS209" s="49"/>
      <c r="CT209" s="49"/>
      <c r="CU209" s="49"/>
      <c r="CV209" s="49"/>
      <c r="CW209" s="14"/>
      <c r="CX209" s="14"/>
      <c r="CY209" s="49"/>
      <c r="CZ209" s="49"/>
      <c r="DA209" s="49"/>
      <c r="DB209" s="49"/>
      <c r="DC209" s="49"/>
      <c r="DD209" s="49"/>
      <c r="DE209" s="49"/>
      <c r="DF209" s="49"/>
      <c r="DG209" s="49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49"/>
      <c r="DS209" s="49"/>
      <c r="DT209" s="49"/>
      <c r="DU209" s="49"/>
      <c r="DV209" s="49"/>
      <c r="DW209" s="49"/>
      <c r="DX209" s="49"/>
      <c r="DY209" s="49"/>
      <c r="DZ209" s="49"/>
      <c r="EA209" s="49"/>
      <c r="EB209" s="49"/>
      <c r="EC209" s="49"/>
      <c r="ED209" s="49"/>
      <c r="EE209" s="49"/>
      <c r="EF209" s="49"/>
      <c r="EG209" s="49"/>
      <c r="EH209" s="49"/>
      <c r="EI209" s="49"/>
      <c r="EJ209" s="49"/>
      <c r="EK209" s="14"/>
      <c r="EL209" s="49"/>
      <c r="EM209" s="49"/>
      <c r="EN209" s="49"/>
      <c r="EO209" s="49"/>
      <c r="EP209" s="49"/>
      <c r="EQ209" s="49"/>
      <c r="ER209" s="49"/>
      <c r="ES209" s="49"/>
      <c r="ET209" s="49"/>
      <c r="EU209" s="49"/>
      <c r="EV209" s="49"/>
      <c r="EW209" s="49"/>
      <c r="EX209" s="49"/>
      <c r="EY209" s="49"/>
      <c r="EZ209" s="49"/>
      <c r="FA209" s="49"/>
      <c r="FB209" s="49"/>
      <c r="FC209" s="49"/>
      <c r="FD209" s="49"/>
      <c r="FE209" s="14"/>
      <c r="FF209" s="49"/>
      <c r="FG209" s="49"/>
      <c r="FH209" s="14"/>
      <c r="FI209" s="42"/>
      <c r="FJ209" s="42"/>
      <c r="FK209" s="42"/>
      <c r="FL209" s="42"/>
      <c r="FM209" s="42"/>
      <c r="FN209" s="42"/>
      <c r="FO209" s="42"/>
      <c r="FP209" s="42"/>
      <c r="FQ209" s="42"/>
      <c r="FR209" s="42"/>
      <c r="FS209" s="42"/>
      <c r="FT209" s="42"/>
      <c r="FU209" s="42"/>
      <c r="FV209" s="42"/>
      <c r="FW209" s="42"/>
      <c r="FX209" s="44">
        <v>207</v>
      </c>
      <c r="FY209" s="44" t="str">
        <f t="shared" si="79"/>
        <v>HGICAFLK</v>
      </c>
      <c r="FZ209" s="44" t="s">
        <v>160</v>
      </c>
      <c r="GA209" s="44" t="s">
        <v>149</v>
      </c>
      <c r="GB209" s="44" t="s">
        <v>150</v>
      </c>
      <c r="GC209" s="44" t="s">
        <v>163</v>
      </c>
      <c r="GD209" s="44" t="s">
        <v>145</v>
      </c>
      <c r="GE209" s="44" t="s">
        <v>109</v>
      </c>
      <c r="GF209" s="44" t="s">
        <v>152</v>
      </c>
      <c r="GG209" s="44" t="s">
        <v>151</v>
      </c>
      <c r="GH209" s="100" t="str">
        <f t="shared" ref="GH209:GO209" si="1244">VLOOKUP(FZ209,$FK$3:$FL$15,2,FALSE)</f>
        <v>Uruguay</v>
      </c>
      <c r="GI209" s="100" t="str">
        <f t="shared" si="1244"/>
        <v>Iran</v>
      </c>
      <c r="GJ209" s="100" t="str">
        <f t="shared" si="1244"/>
        <v>Senegal</v>
      </c>
      <c r="GK209" s="100" t="str">
        <f t="shared" si="1244"/>
        <v>Marocko</v>
      </c>
      <c r="GL209" s="100" t="str">
        <f t="shared" si="1244"/>
        <v>Sydkorea</v>
      </c>
      <c r="GM209" s="100" t="str">
        <f t="shared" si="1244"/>
        <v>Sverige</v>
      </c>
      <c r="GN209" s="100" t="str">
        <f t="shared" si="1244"/>
        <v>England</v>
      </c>
      <c r="GO209" s="100" t="str">
        <f t="shared" si="1244"/>
        <v>Portugal</v>
      </c>
      <c r="GP209" s="42" t="str">
        <f t="shared" si="81"/>
        <v/>
      </c>
      <c r="GQ209" s="42"/>
      <c r="GR209" s="42"/>
      <c r="GS209" s="42"/>
      <c r="GT209" s="42"/>
      <c r="GU209" s="42"/>
      <c r="GV209" s="42"/>
      <c r="GW209" s="42"/>
      <c r="GX209" s="44"/>
      <c r="GY209" s="43"/>
      <c r="GZ209" s="43"/>
      <c r="HA209" s="44"/>
      <c r="HB209" s="42"/>
      <c r="HC209" s="42"/>
      <c r="HD209" s="42"/>
      <c r="HE209" s="42"/>
    </row>
    <row r="210" spans="1:213" ht="14.25" customHeight="1" x14ac:dyDescent="0.35">
      <c r="A210" s="42"/>
      <c r="B210" s="43"/>
      <c r="C210" s="43"/>
      <c r="D210" s="43"/>
      <c r="E210" s="44"/>
      <c r="F210" s="43"/>
      <c r="G210" s="44"/>
      <c r="H210" s="44"/>
      <c r="I210" s="44"/>
      <c r="J210" s="57"/>
      <c r="K210" s="44"/>
      <c r="L210" s="44"/>
      <c r="M210" s="42"/>
      <c r="N210" s="42"/>
      <c r="O210" s="42"/>
      <c r="P210" s="42"/>
      <c r="Q210" s="42"/>
      <c r="R210" s="42"/>
      <c r="S210" s="42"/>
      <c r="T210" s="43"/>
      <c r="U210" s="42"/>
      <c r="V210" s="44"/>
      <c r="W210" s="44"/>
      <c r="X210" s="44"/>
      <c r="Y210" s="44"/>
      <c r="Z210" s="47"/>
      <c r="AA210" s="48"/>
      <c r="AB210" s="42"/>
      <c r="AC210" s="14"/>
      <c r="AD210" s="14"/>
      <c r="AE210" s="14"/>
      <c r="AF210" s="14"/>
      <c r="AG210" s="44"/>
      <c r="AH210" s="44"/>
      <c r="AI210" s="44"/>
      <c r="AJ210" s="57"/>
      <c r="AK210" s="58"/>
      <c r="AL210" s="49"/>
      <c r="AM210" s="49"/>
      <c r="AN210" s="49"/>
      <c r="AO210" s="49"/>
      <c r="AP210" s="49"/>
      <c r="AQ210" s="49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9"/>
      <c r="BJ210" s="49"/>
      <c r="BK210" s="49"/>
      <c r="BL210" s="49"/>
      <c r="BM210" s="49"/>
      <c r="BN210" s="49"/>
      <c r="BO210" s="49"/>
      <c r="BP210" s="14"/>
      <c r="BQ210" s="14"/>
      <c r="BR210" s="14"/>
      <c r="BS210" s="49"/>
      <c r="BT210" s="49"/>
      <c r="BU210" s="49"/>
      <c r="BV210" s="49"/>
      <c r="BW210" s="49"/>
      <c r="BX210" s="49"/>
      <c r="BY210" s="49"/>
      <c r="BZ210" s="14"/>
      <c r="CA210" s="49"/>
      <c r="CB210" s="49"/>
      <c r="CC210" s="14"/>
      <c r="CD210" s="14"/>
      <c r="CE210" s="49"/>
      <c r="CF210" s="49"/>
      <c r="CG210" s="49"/>
      <c r="CH210" s="49"/>
      <c r="CI210" s="49"/>
      <c r="CJ210" s="49"/>
      <c r="CK210" s="49"/>
      <c r="CL210" s="49"/>
      <c r="CM210" s="49"/>
      <c r="CN210" s="49"/>
      <c r="CO210" s="49"/>
      <c r="CP210" s="49"/>
      <c r="CQ210" s="49"/>
      <c r="CR210" s="49"/>
      <c r="CS210" s="49"/>
      <c r="CT210" s="49"/>
      <c r="CU210" s="49"/>
      <c r="CV210" s="49"/>
      <c r="CW210" s="14"/>
      <c r="CX210" s="14"/>
      <c r="CY210" s="49"/>
      <c r="CZ210" s="49"/>
      <c r="DA210" s="49"/>
      <c r="DB210" s="49"/>
      <c r="DC210" s="49"/>
      <c r="DD210" s="49"/>
      <c r="DE210" s="49"/>
      <c r="DF210" s="49"/>
      <c r="DG210" s="49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49"/>
      <c r="DS210" s="49"/>
      <c r="DT210" s="49"/>
      <c r="DU210" s="49"/>
      <c r="DV210" s="49"/>
      <c r="DW210" s="49"/>
      <c r="DX210" s="49"/>
      <c r="DY210" s="49"/>
      <c r="DZ210" s="49"/>
      <c r="EA210" s="49"/>
      <c r="EB210" s="49"/>
      <c r="EC210" s="49"/>
      <c r="ED210" s="49"/>
      <c r="EE210" s="49"/>
      <c r="EF210" s="49"/>
      <c r="EG210" s="49"/>
      <c r="EH210" s="49"/>
      <c r="EI210" s="49"/>
      <c r="EJ210" s="49"/>
      <c r="EK210" s="14"/>
      <c r="EL210" s="49"/>
      <c r="EM210" s="49"/>
      <c r="EN210" s="49"/>
      <c r="EO210" s="49"/>
      <c r="EP210" s="49"/>
      <c r="EQ210" s="49"/>
      <c r="ER210" s="49"/>
      <c r="ES210" s="49"/>
      <c r="ET210" s="49"/>
      <c r="EU210" s="49"/>
      <c r="EV210" s="49"/>
      <c r="EW210" s="49"/>
      <c r="EX210" s="49"/>
      <c r="EY210" s="49"/>
      <c r="EZ210" s="49"/>
      <c r="FA210" s="49"/>
      <c r="FB210" s="49"/>
      <c r="FC210" s="49"/>
      <c r="FD210" s="49"/>
      <c r="FE210" s="14"/>
      <c r="FF210" s="49"/>
      <c r="FG210" s="49"/>
      <c r="FH210" s="14"/>
      <c r="FI210" s="42"/>
      <c r="FJ210" s="42"/>
      <c r="FK210" s="42"/>
      <c r="FL210" s="42"/>
      <c r="FM210" s="42"/>
      <c r="FN210" s="42"/>
      <c r="FO210" s="42"/>
      <c r="FP210" s="42"/>
      <c r="FQ210" s="42"/>
      <c r="FR210" s="42"/>
      <c r="FS210" s="42"/>
      <c r="FT210" s="42"/>
      <c r="FU210" s="42"/>
      <c r="FV210" s="42"/>
      <c r="FW210" s="42"/>
      <c r="FX210" s="44">
        <v>208</v>
      </c>
      <c r="FY210" s="44" t="str">
        <f t="shared" si="79"/>
        <v>HGJCAFLI</v>
      </c>
      <c r="FZ210" s="44" t="s">
        <v>160</v>
      </c>
      <c r="GA210" s="44" t="s">
        <v>149</v>
      </c>
      <c r="GB210" s="44" t="s">
        <v>159</v>
      </c>
      <c r="GC210" s="44" t="s">
        <v>163</v>
      </c>
      <c r="GD210" s="44" t="s">
        <v>145</v>
      </c>
      <c r="GE210" s="44" t="s">
        <v>109</v>
      </c>
      <c r="GF210" s="44" t="s">
        <v>152</v>
      </c>
      <c r="GG210" s="44" t="s">
        <v>150</v>
      </c>
      <c r="GH210" s="100" t="str">
        <f t="shared" ref="GH210:GO210" si="1245">VLOOKUP(FZ210,$FK$3:$FL$15,2,FALSE)</f>
        <v>Uruguay</v>
      </c>
      <c r="GI210" s="100" t="str">
        <f t="shared" si="1245"/>
        <v>Iran</v>
      </c>
      <c r="GJ210" s="100" t="str">
        <f t="shared" si="1245"/>
        <v>Argentina</v>
      </c>
      <c r="GK210" s="100" t="str">
        <f t="shared" si="1245"/>
        <v>Marocko</v>
      </c>
      <c r="GL210" s="100" t="str">
        <f t="shared" si="1245"/>
        <v>Sydkorea</v>
      </c>
      <c r="GM210" s="100" t="str">
        <f t="shared" si="1245"/>
        <v>Sverige</v>
      </c>
      <c r="GN210" s="100" t="str">
        <f t="shared" si="1245"/>
        <v>England</v>
      </c>
      <c r="GO210" s="100" t="str">
        <f t="shared" si="1245"/>
        <v>Senegal</v>
      </c>
      <c r="GP210" s="42" t="str">
        <f t="shared" si="81"/>
        <v/>
      </c>
      <c r="GQ210" s="42"/>
      <c r="GR210" s="42"/>
      <c r="GS210" s="42"/>
      <c r="GT210" s="42"/>
      <c r="GU210" s="42"/>
      <c r="GV210" s="42"/>
      <c r="GW210" s="42"/>
      <c r="GX210" s="44"/>
      <c r="GY210" s="43"/>
      <c r="GZ210" s="43"/>
      <c r="HA210" s="44"/>
      <c r="HB210" s="42"/>
      <c r="HC210" s="42"/>
      <c r="HD210" s="42"/>
      <c r="HE210" s="42"/>
    </row>
    <row r="211" spans="1:213" ht="14.25" customHeight="1" x14ac:dyDescent="0.35">
      <c r="A211" s="42"/>
      <c r="B211" s="43"/>
      <c r="C211" s="43"/>
      <c r="D211" s="43"/>
      <c r="E211" s="44"/>
      <c r="F211" s="43"/>
      <c r="G211" s="44"/>
      <c r="H211" s="44"/>
      <c r="I211" s="44"/>
      <c r="J211" s="57"/>
      <c r="K211" s="44"/>
      <c r="L211" s="44"/>
      <c r="M211" s="42"/>
      <c r="N211" s="42"/>
      <c r="O211" s="42"/>
      <c r="P211" s="42"/>
      <c r="Q211" s="42"/>
      <c r="R211" s="42"/>
      <c r="S211" s="42"/>
      <c r="T211" s="43"/>
      <c r="U211" s="42"/>
      <c r="V211" s="44"/>
      <c r="W211" s="44"/>
      <c r="X211" s="44"/>
      <c r="Y211" s="44"/>
      <c r="Z211" s="47"/>
      <c r="AA211" s="48"/>
      <c r="AB211" s="42"/>
      <c r="AC211" s="14"/>
      <c r="AD211" s="14"/>
      <c r="AE211" s="14"/>
      <c r="AF211" s="14"/>
      <c r="AG211" s="44"/>
      <c r="AH211" s="44"/>
      <c r="AI211" s="44"/>
      <c r="AJ211" s="57"/>
      <c r="AK211" s="58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49"/>
      <c r="BG211" s="49"/>
      <c r="BH211" s="49"/>
      <c r="BI211" s="49"/>
      <c r="BJ211" s="49"/>
      <c r="BK211" s="49"/>
      <c r="BL211" s="49"/>
      <c r="BM211" s="49"/>
      <c r="BN211" s="49"/>
      <c r="BO211" s="49"/>
      <c r="BP211" s="14"/>
      <c r="BQ211" s="14"/>
      <c r="BR211" s="14"/>
      <c r="BS211" s="49"/>
      <c r="BT211" s="49"/>
      <c r="BU211" s="49"/>
      <c r="BV211" s="49"/>
      <c r="BW211" s="49"/>
      <c r="BX211" s="49"/>
      <c r="BY211" s="49"/>
      <c r="BZ211" s="14"/>
      <c r="CA211" s="49"/>
      <c r="CB211" s="49"/>
      <c r="CC211" s="14"/>
      <c r="CD211" s="14"/>
      <c r="CE211" s="49"/>
      <c r="CF211" s="49"/>
      <c r="CG211" s="49"/>
      <c r="CH211" s="49"/>
      <c r="CI211" s="49"/>
      <c r="CJ211" s="49"/>
      <c r="CK211" s="49"/>
      <c r="CL211" s="49"/>
      <c r="CM211" s="49"/>
      <c r="CN211" s="49"/>
      <c r="CO211" s="49"/>
      <c r="CP211" s="49"/>
      <c r="CQ211" s="49"/>
      <c r="CR211" s="49"/>
      <c r="CS211" s="49"/>
      <c r="CT211" s="49"/>
      <c r="CU211" s="49"/>
      <c r="CV211" s="49"/>
      <c r="CW211" s="14"/>
      <c r="CX211" s="14"/>
      <c r="CY211" s="49"/>
      <c r="CZ211" s="49"/>
      <c r="DA211" s="49"/>
      <c r="DB211" s="49"/>
      <c r="DC211" s="49"/>
      <c r="DD211" s="49"/>
      <c r="DE211" s="49"/>
      <c r="DF211" s="49"/>
      <c r="DG211" s="49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49"/>
      <c r="DS211" s="49"/>
      <c r="DT211" s="49"/>
      <c r="DU211" s="49"/>
      <c r="DV211" s="49"/>
      <c r="DW211" s="49"/>
      <c r="DX211" s="49"/>
      <c r="DY211" s="49"/>
      <c r="DZ211" s="49"/>
      <c r="EA211" s="49"/>
      <c r="EB211" s="49"/>
      <c r="EC211" s="49"/>
      <c r="ED211" s="49"/>
      <c r="EE211" s="49"/>
      <c r="EF211" s="49"/>
      <c r="EG211" s="49"/>
      <c r="EH211" s="49"/>
      <c r="EI211" s="49"/>
      <c r="EJ211" s="49"/>
      <c r="EK211" s="14"/>
      <c r="EL211" s="49"/>
      <c r="EM211" s="49"/>
      <c r="EN211" s="49"/>
      <c r="EO211" s="49"/>
      <c r="EP211" s="49"/>
      <c r="EQ211" s="49"/>
      <c r="ER211" s="49"/>
      <c r="ES211" s="49"/>
      <c r="ET211" s="49"/>
      <c r="EU211" s="49"/>
      <c r="EV211" s="49"/>
      <c r="EW211" s="49"/>
      <c r="EX211" s="49"/>
      <c r="EY211" s="49"/>
      <c r="EZ211" s="49"/>
      <c r="FA211" s="49"/>
      <c r="FB211" s="49"/>
      <c r="FC211" s="49"/>
      <c r="FD211" s="49"/>
      <c r="FE211" s="14"/>
      <c r="FF211" s="49"/>
      <c r="FG211" s="49"/>
      <c r="FH211" s="14"/>
      <c r="FI211" s="42"/>
      <c r="FJ211" s="42"/>
      <c r="FK211" s="42"/>
      <c r="FL211" s="42"/>
      <c r="FM211" s="42"/>
      <c r="FN211" s="42"/>
      <c r="FO211" s="42"/>
      <c r="FP211" s="42"/>
      <c r="FQ211" s="42"/>
      <c r="FR211" s="42"/>
      <c r="FS211" s="42"/>
      <c r="FT211" s="42"/>
      <c r="FU211" s="42"/>
      <c r="FV211" s="42"/>
      <c r="FW211" s="42"/>
      <c r="FX211" s="44">
        <v>209</v>
      </c>
      <c r="FY211" s="44" t="str">
        <f t="shared" si="79"/>
        <v>HGJCAFIK</v>
      </c>
      <c r="FZ211" s="44" t="s">
        <v>160</v>
      </c>
      <c r="GA211" s="44" t="s">
        <v>149</v>
      </c>
      <c r="GB211" s="44" t="s">
        <v>159</v>
      </c>
      <c r="GC211" s="44" t="s">
        <v>163</v>
      </c>
      <c r="GD211" s="44" t="s">
        <v>145</v>
      </c>
      <c r="GE211" s="44" t="s">
        <v>109</v>
      </c>
      <c r="GF211" s="44" t="s">
        <v>150</v>
      </c>
      <c r="GG211" s="44" t="s">
        <v>151</v>
      </c>
      <c r="GH211" s="100" t="str">
        <f t="shared" ref="GH211:GO211" si="1246">VLOOKUP(FZ211,$FK$3:$FL$15,2,FALSE)</f>
        <v>Uruguay</v>
      </c>
      <c r="GI211" s="100" t="str">
        <f t="shared" si="1246"/>
        <v>Iran</v>
      </c>
      <c r="GJ211" s="100" t="str">
        <f t="shared" si="1246"/>
        <v>Argentina</v>
      </c>
      <c r="GK211" s="100" t="str">
        <f t="shared" si="1246"/>
        <v>Marocko</v>
      </c>
      <c r="GL211" s="100" t="str">
        <f t="shared" si="1246"/>
        <v>Sydkorea</v>
      </c>
      <c r="GM211" s="100" t="str">
        <f t="shared" si="1246"/>
        <v>Sverige</v>
      </c>
      <c r="GN211" s="100" t="str">
        <f t="shared" si="1246"/>
        <v>Senegal</v>
      </c>
      <c r="GO211" s="100" t="str">
        <f t="shared" si="1246"/>
        <v>Portugal</v>
      </c>
      <c r="GP211" s="42" t="str">
        <f t="shared" si="81"/>
        <v/>
      </c>
      <c r="GQ211" s="42"/>
      <c r="GR211" s="42"/>
      <c r="GS211" s="42"/>
      <c r="GT211" s="42"/>
      <c r="GU211" s="42"/>
      <c r="GV211" s="42"/>
      <c r="GW211" s="42"/>
      <c r="GX211" s="44"/>
      <c r="GY211" s="43"/>
      <c r="GZ211" s="43"/>
      <c r="HA211" s="44"/>
      <c r="HB211" s="42"/>
      <c r="HC211" s="42"/>
      <c r="HD211" s="42"/>
      <c r="HE211" s="42"/>
    </row>
    <row r="212" spans="1:213" ht="14.25" customHeight="1" x14ac:dyDescent="0.35">
      <c r="A212" s="42"/>
      <c r="B212" s="43"/>
      <c r="C212" s="43"/>
      <c r="D212" s="43"/>
      <c r="E212" s="44"/>
      <c r="F212" s="43"/>
      <c r="G212" s="44"/>
      <c r="H212" s="44"/>
      <c r="I212" s="44"/>
      <c r="J212" s="57"/>
      <c r="K212" s="44"/>
      <c r="L212" s="44"/>
      <c r="M212" s="42"/>
      <c r="N212" s="42"/>
      <c r="O212" s="42"/>
      <c r="P212" s="42"/>
      <c r="Q212" s="42"/>
      <c r="R212" s="42"/>
      <c r="S212" s="42"/>
      <c r="T212" s="43"/>
      <c r="U212" s="42"/>
      <c r="V212" s="44"/>
      <c r="W212" s="44"/>
      <c r="X212" s="44"/>
      <c r="Y212" s="44"/>
      <c r="Z212" s="47"/>
      <c r="AA212" s="48"/>
      <c r="AB212" s="42"/>
      <c r="AC212" s="14"/>
      <c r="AD212" s="14"/>
      <c r="AE212" s="14"/>
      <c r="AF212" s="14"/>
      <c r="AG212" s="44"/>
      <c r="AH212" s="44"/>
      <c r="AI212" s="44"/>
      <c r="AJ212" s="57"/>
      <c r="AK212" s="58"/>
      <c r="AL212" s="49"/>
      <c r="AM212" s="49"/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  <c r="BB212" s="49"/>
      <c r="BC212" s="49"/>
      <c r="BD212" s="49"/>
      <c r="BE212" s="49"/>
      <c r="BF212" s="49"/>
      <c r="BG212" s="49"/>
      <c r="BH212" s="49"/>
      <c r="BI212" s="49"/>
      <c r="BJ212" s="49"/>
      <c r="BK212" s="49"/>
      <c r="BL212" s="49"/>
      <c r="BM212" s="49"/>
      <c r="BN212" s="49"/>
      <c r="BO212" s="49"/>
      <c r="BP212" s="14"/>
      <c r="BQ212" s="14"/>
      <c r="BR212" s="14"/>
      <c r="BS212" s="49"/>
      <c r="BT212" s="49"/>
      <c r="BU212" s="49"/>
      <c r="BV212" s="49"/>
      <c r="BW212" s="49"/>
      <c r="BX212" s="49"/>
      <c r="BY212" s="49"/>
      <c r="BZ212" s="14"/>
      <c r="CA212" s="49"/>
      <c r="CB212" s="49"/>
      <c r="CC212" s="14"/>
      <c r="CD212" s="14"/>
      <c r="CE212" s="49"/>
      <c r="CF212" s="49"/>
      <c r="CG212" s="49"/>
      <c r="CH212" s="49"/>
      <c r="CI212" s="49"/>
      <c r="CJ212" s="49"/>
      <c r="CK212" s="49"/>
      <c r="CL212" s="49"/>
      <c r="CM212" s="49"/>
      <c r="CN212" s="49"/>
      <c r="CO212" s="49"/>
      <c r="CP212" s="49"/>
      <c r="CQ212" s="49"/>
      <c r="CR212" s="49"/>
      <c r="CS212" s="49"/>
      <c r="CT212" s="49"/>
      <c r="CU212" s="49"/>
      <c r="CV212" s="49"/>
      <c r="CW212" s="14"/>
      <c r="CX212" s="14"/>
      <c r="CY212" s="49"/>
      <c r="CZ212" s="49"/>
      <c r="DA212" s="49"/>
      <c r="DB212" s="49"/>
      <c r="DC212" s="49"/>
      <c r="DD212" s="49"/>
      <c r="DE212" s="49"/>
      <c r="DF212" s="49"/>
      <c r="DG212" s="49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49"/>
      <c r="DS212" s="49"/>
      <c r="DT212" s="49"/>
      <c r="DU212" s="49"/>
      <c r="DV212" s="49"/>
      <c r="DW212" s="49"/>
      <c r="DX212" s="49"/>
      <c r="DY212" s="49"/>
      <c r="DZ212" s="49"/>
      <c r="EA212" s="49"/>
      <c r="EB212" s="49"/>
      <c r="EC212" s="49"/>
      <c r="ED212" s="49"/>
      <c r="EE212" s="49"/>
      <c r="EF212" s="49"/>
      <c r="EG212" s="49"/>
      <c r="EH212" s="49"/>
      <c r="EI212" s="49"/>
      <c r="EJ212" s="49"/>
      <c r="EK212" s="14"/>
      <c r="EL212" s="49"/>
      <c r="EM212" s="49"/>
      <c r="EN212" s="49"/>
      <c r="EO212" s="49"/>
      <c r="EP212" s="49"/>
      <c r="EQ212" s="49"/>
      <c r="ER212" s="49"/>
      <c r="ES212" s="49"/>
      <c r="ET212" s="49"/>
      <c r="EU212" s="49"/>
      <c r="EV212" s="49"/>
      <c r="EW212" s="49"/>
      <c r="EX212" s="49"/>
      <c r="EY212" s="49"/>
      <c r="EZ212" s="49"/>
      <c r="FA212" s="49"/>
      <c r="FB212" s="49"/>
      <c r="FC212" s="49"/>
      <c r="FD212" s="49"/>
      <c r="FE212" s="14"/>
      <c r="FF212" s="49"/>
      <c r="FG212" s="49"/>
      <c r="FH212" s="14"/>
      <c r="FI212" s="42"/>
      <c r="FJ212" s="42"/>
      <c r="FK212" s="42"/>
      <c r="FL212" s="42"/>
      <c r="FM212" s="42"/>
      <c r="FN212" s="42"/>
      <c r="FO212" s="42"/>
      <c r="FP212" s="42"/>
      <c r="FQ212" s="42"/>
      <c r="FR212" s="42"/>
      <c r="FS212" s="42"/>
      <c r="FT212" s="42"/>
      <c r="FU212" s="42"/>
      <c r="FV212" s="42"/>
      <c r="FW212" s="42"/>
      <c r="FX212" s="44">
        <v>210</v>
      </c>
      <c r="FY212" s="44" t="str">
        <f t="shared" si="79"/>
        <v>EJICAHLK</v>
      </c>
      <c r="FZ212" s="44" t="s">
        <v>148</v>
      </c>
      <c r="GA212" s="44" t="s">
        <v>159</v>
      </c>
      <c r="GB212" s="44" t="s">
        <v>150</v>
      </c>
      <c r="GC212" s="44" t="s">
        <v>163</v>
      </c>
      <c r="GD212" s="44" t="s">
        <v>145</v>
      </c>
      <c r="GE212" s="44" t="s">
        <v>160</v>
      </c>
      <c r="GF212" s="44" t="s">
        <v>152</v>
      </c>
      <c r="GG212" s="44" t="s">
        <v>151</v>
      </c>
      <c r="GH212" s="100" t="str">
        <f t="shared" ref="GH212:GO212" si="1247">VLOOKUP(FZ212,$FK$3:$FL$15,2,FALSE)</f>
        <v>Elfenbenskusten</v>
      </c>
      <c r="GI212" s="100" t="str">
        <f t="shared" si="1247"/>
        <v>Argentina</v>
      </c>
      <c r="GJ212" s="100" t="str">
        <f t="shared" si="1247"/>
        <v>Senegal</v>
      </c>
      <c r="GK212" s="100" t="str">
        <f t="shared" si="1247"/>
        <v>Marocko</v>
      </c>
      <c r="GL212" s="100" t="str">
        <f t="shared" si="1247"/>
        <v>Sydkorea</v>
      </c>
      <c r="GM212" s="100" t="str">
        <f t="shared" si="1247"/>
        <v>Uruguay</v>
      </c>
      <c r="GN212" s="100" t="str">
        <f t="shared" si="1247"/>
        <v>England</v>
      </c>
      <c r="GO212" s="100" t="str">
        <f t="shared" si="1247"/>
        <v>Portugal</v>
      </c>
      <c r="GP212" s="42" t="str">
        <f t="shared" si="81"/>
        <v/>
      </c>
      <c r="GQ212" s="42"/>
      <c r="GR212" s="42"/>
      <c r="GS212" s="42"/>
      <c r="GT212" s="42"/>
      <c r="GU212" s="42"/>
      <c r="GV212" s="42"/>
      <c r="GW212" s="42"/>
      <c r="GX212" s="44"/>
      <c r="GY212" s="43"/>
      <c r="GZ212" s="43"/>
      <c r="HA212" s="44"/>
      <c r="HB212" s="42"/>
      <c r="HC212" s="42"/>
      <c r="HD212" s="42"/>
      <c r="HE212" s="42"/>
    </row>
    <row r="213" spans="1:213" ht="14.25" customHeight="1" x14ac:dyDescent="0.35">
      <c r="A213" s="42"/>
      <c r="B213" s="43"/>
      <c r="C213" s="43"/>
      <c r="D213" s="43"/>
      <c r="E213" s="44"/>
      <c r="F213" s="43"/>
      <c r="G213" s="44"/>
      <c r="H213" s="44"/>
      <c r="I213" s="44"/>
      <c r="J213" s="57"/>
      <c r="K213" s="44"/>
      <c r="L213" s="44"/>
      <c r="M213" s="42"/>
      <c r="N213" s="42"/>
      <c r="O213" s="42"/>
      <c r="P213" s="42"/>
      <c r="Q213" s="42"/>
      <c r="R213" s="42"/>
      <c r="S213" s="42"/>
      <c r="T213" s="43"/>
      <c r="U213" s="42"/>
      <c r="V213" s="44"/>
      <c r="W213" s="44"/>
      <c r="X213" s="44"/>
      <c r="Y213" s="44"/>
      <c r="Z213" s="47"/>
      <c r="AA213" s="48"/>
      <c r="AB213" s="42"/>
      <c r="AC213" s="14"/>
      <c r="AD213" s="14"/>
      <c r="AE213" s="14"/>
      <c r="AF213" s="14"/>
      <c r="AG213" s="44"/>
      <c r="AH213" s="44"/>
      <c r="AI213" s="44"/>
      <c r="AJ213" s="57"/>
      <c r="AK213" s="58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49"/>
      <c r="BG213" s="49"/>
      <c r="BH213" s="49"/>
      <c r="BI213" s="49"/>
      <c r="BJ213" s="49"/>
      <c r="BK213" s="49"/>
      <c r="BL213" s="49"/>
      <c r="BM213" s="49"/>
      <c r="BN213" s="49"/>
      <c r="BO213" s="49"/>
      <c r="BP213" s="14"/>
      <c r="BQ213" s="14"/>
      <c r="BR213" s="14"/>
      <c r="BS213" s="49"/>
      <c r="BT213" s="49"/>
      <c r="BU213" s="49"/>
      <c r="BV213" s="49"/>
      <c r="BW213" s="49"/>
      <c r="BX213" s="49"/>
      <c r="BY213" s="49"/>
      <c r="BZ213" s="14"/>
      <c r="CA213" s="49"/>
      <c r="CB213" s="49"/>
      <c r="CC213" s="14"/>
      <c r="CD213" s="14"/>
      <c r="CE213" s="49"/>
      <c r="CF213" s="49"/>
      <c r="CG213" s="49"/>
      <c r="CH213" s="49"/>
      <c r="CI213" s="49"/>
      <c r="CJ213" s="49"/>
      <c r="CK213" s="49"/>
      <c r="CL213" s="49"/>
      <c r="CM213" s="49"/>
      <c r="CN213" s="49"/>
      <c r="CO213" s="49"/>
      <c r="CP213" s="49"/>
      <c r="CQ213" s="49"/>
      <c r="CR213" s="49"/>
      <c r="CS213" s="49"/>
      <c r="CT213" s="49"/>
      <c r="CU213" s="49"/>
      <c r="CV213" s="49"/>
      <c r="CW213" s="14"/>
      <c r="CX213" s="14"/>
      <c r="CY213" s="49"/>
      <c r="CZ213" s="49"/>
      <c r="DA213" s="49"/>
      <c r="DB213" s="49"/>
      <c r="DC213" s="49"/>
      <c r="DD213" s="49"/>
      <c r="DE213" s="49"/>
      <c r="DF213" s="49"/>
      <c r="DG213" s="49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49"/>
      <c r="DS213" s="49"/>
      <c r="DT213" s="49"/>
      <c r="DU213" s="49"/>
      <c r="DV213" s="49"/>
      <c r="DW213" s="49"/>
      <c r="DX213" s="49"/>
      <c r="DY213" s="49"/>
      <c r="DZ213" s="49"/>
      <c r="EA213" s="49"/>
      <c r="EB213" s="49"/>
      <c r="EC213" s="49"/>
      <c r="ED213" s="49"/>
      <c r="EE213" s="49"/>
      <c r="EF213" s="49"/>
      <c r="EG213" s="49"/>
      <c r="EH213" s="49"/>
      <c r="EI213" s="49"/>
      <c r="EJ213" s="49"/>
      <c r="EK213" s="14"/>
      <c r="EL213" s="49"/>
      <c r="EM213" s="49"/>
      <c r="EN213" s="49"/>
      <c r="EO213" s="49"/>
      <c r="EP213" s="49"/>
      <c r="EQ213" s="49"/>
      <c r="ER213" s="49"/>
      <c r="ES213" s="49"/>
      <c r="ET213" s="49"/>
      <c r="EU213" s="49"/>
      <c r="EV213" s="49"/>
      <c r="EW213" s="49"/>
      <c r="EX213" s="49"/>
      <c r="EY213" s="49"/>
      <c r="EZ213" s="49"/>
      <c r="FA213" s="49"/>
      <c r="FB213" s="49"/>
      <c r="FC213" s="49"/>
      <c r="FD213" s="49"/>
      <c r="FE213" s="14"/>
      <c r="FF213" s="49"/>
      <c r="FG213" s="49"/>
      <c r="FH213" s="14"/>
      <c r="FI213" s="42"/>
      <c r="FJ213" s="42"/>
      <c r="FK213" s="42"/>
      <c r="FL213" s="42"/>
      <c r="FM213" s="42"/>
      <c r="FN213" s="42"/>
      <c r="FO213" s="42"/>
      <c r="FP213" s="42"/>
      <c r="FQ213" s="42"/>
      <c r="FR213" s="42"/>
      <c r="FS213" s="42"/>
      <c r="FT213" s="42"/>
      <c r="FU213" s="42"/>
      <c r="FV213" s="42"/>
      <c r="FW213" s="42"/>
      <c r="FX213" s="44">
        <v>211</v>
      </c>
      <c r="FY213" s="44" t="str">
        <f t="shared" si="79"/>
        <v>EJICAGLK</v>
      </c>
      <c r="FZ213" s="44" t="s">
        <v>148</v>
      </c>
      <c r="GA213" s="44" t="s">
        <v>159</v>
      </c>
      <c r="GB213" s="44" t="s">
        <v>150</v>
      </c>
      <c r="GC213" s="44" t="s">
        <v>163</v>
      </c>
      <c r="GD213" s="44" t="s">
        <v>145</v>
      </c>
      <c r="GE213" s="44" t="s">
        <v>149</v>
      </c>
      <c r="GF213" s="44" t="s">
        <v>152</v>
      </c>
      <c r="GG213" s="44" t="s">
        <v>151</v>
      </c>
      <c r="GH213" s="100" t="str">
        <f t="shared" ref="GH213:GO213" si="1248">VLOOKUP(FZ213,$FK$3:$FL$15,2,FALSE)</f>
        <v>Elfenbenskusten</v>
      </c>
      <c r="GI213" s="100" t="str">
        <f t="shared" si="1248"/>
        <v>Argentina</v>
      </c>
      <c r="GJ213" s="100" t="str">
        <f t="shared" si="1248"/>
        <v>Senegal</v>
      </c>
      <c r="GK213" s="100" t="str">
        <f t="shared" si="1248"/>
        <v>Marocko</v>
      </c>
      <c r="GL213" s="100" t="str">
        <f t="shared" si="1248"/>
        <v>Sydkorea</v>
      </c>
      <c r="GM213" s="100" t="str">
        <f t="shared" si="1248"/>
        <v>Iran</v>
      </c>
      <c r="GN213" s="100" t="str">
        <f t="shared" si="1248"/>
        <v>England</v>
      </c>
      <c r="GO213" s="100" t="str">
        <f t="shared" si="1248"/>
        <v>Portugal</v>
      </c>
      <c r="GP213" s="42" t="str">
        <f t="shared" si="81"/>
        <v/>
      </c>
      <c r="GQ213" s="42"/>
      <c r="GR213" s="42"/>
      <c r="GS213" s="42"/>
      <c r="GT213" s="42"/>
      <c r="GU213" s="42"/>
      <c r="GV213" s="42"/>
      <c r="GW213" s="42"/>
      <c r="GX213" s="44"/>
      <c r="GY213" s="43"/>
      <c r="GZ213" s="43"/>
      <c r="HA213" s="44"/>
      <c r="HB213" s="42"/>
      <c r="HC213" s="42"/>
      <c r="HD213" s="42"/>
      <c r="HE213" s="42"/>
    </row>
    <row r="214" spans="1:213" ht="14.25" customHeight="1" x14ac:dyDescent="0.35">
      <c r="A214" s="42"/>
      <c r="B214" s="43"/>
      <c r="C214" s="43"/>
      <c r="D214" s="43"/>
      <c r="E214" s="44"/>
      <c r="F214" s="43"/>
      <c r="G214" s="44"/>
      <c r="H214" s="44"/>
      <c r="I214" s="44"/>
      <c r="J214" s="57"/>
      <c r="K214" s="44"/>
      <c r="L214" s="44"/>
      <c r="M214" s="42"/>
      <c r="N214" s="42"/>
      <c r="O214" s="42"/>
      <c r="P214" s="42"/>
      <c r="Q214" s="42"/>
      <c r="R214" s="42"/>
      <c r="S214" s="42"/>
      <c r="T214" s="43"/>
      <c r="U214" s="42"/>
      <c r="V214" s="44"/>
      <c r="W214" s="44"/>
      <c r="X214" s="44"/>
      <c r="Y214" s="44"/>
      <c r="Z214" s="47"/>
      <c r="AA214" s="48"/>
      <c r="AB214" s="42"/>
      <c r="AC214" s="14"/>
      <c r="AD214" s="14"/>
      <c r="AE214" s="14"/>
      <c r="AF214" s="14"/>
      <c r="AG214" s="44"/>
      <c r="AH214" s="44"/>
      <c r="AI214" s="44"/>
      <c r="AJ214" s="57"/>
      <c r="AK214" s="58"/>
      <c r="AL214" s="49"/>
      <c r="AM214" s="49"/>
      <c r="AN214" s="49"/>
      <c r="AO214" s="49"/>
      <c r="AP214" s="49"/>
      <c r="AQ214" s="49"/>
      <c r="AR214" s="49"/>
      <c r="AS214" s="49"/>
      <c r="AT214" s="49"/>
      <c r="AU214" s="49"/>
      <c r="AV214" s="49"/>
      <c r="AW214" s="49"/>
      <c r="AX214" s="49"/>
      <c r="AY214" s="49"/>
      <c r="AZ214" s="49"/>
      <c r="BA214" s="49"/>
      <c r="BB214" s="49"/>
      <c r="BC214" s="49"/>
      <c r="BD214" s="49"/>
      <c r="BE214" s="49"/>
      <c r="BF214" s="49"/>
      <c r="BG214" s="49"/>
      <c r="BH214" s="49"/>
      <c r="BI214" s="49"/>
      <c r="BJ214" s="49"/>
      <c r="BK214" s="49"/>
      <c r="BL214" s="49"/>
      <c r="BM214" s="49"/>
      <c r="BN214" s="49"/>
      <c r="BO214" s="49"/>
      <c r="BP214" s="14"/>
      <c r="BQ214" s="14"/>
      <c r="BR214" s="14"/>
      <c r="BS214" s="49"/>
      <c r="BT214" s="49"/>
      <c r="BU214" s="49"/>
      <c r="BV214" s="49"/>
      <c r="BW214" s="49"/>
      <c r="BX214" s="49"/>
      <c r="BY214" s="49"/>
      <c r="BZ214" s="14"/>
      <c r="CA214" s="49"/>
      <c r="CB214" s="49"/>
      <c r="CC214" s="14"/>
      <c r="CD214" s="14"/>
      <c r="CE214" s="49"/>
      <c r="CF214" s="49"/>
      <c r="CG214" s="49"/>
      <c r="CH214" s="49"/>
      <c r="CI214" s="49"/>
      <c r="CJ214" s="49"/>
      <c r="CK214" s="49"/>
      <c r="CL214" s="49"/>
      <c r="CM214" s="49"/>
      <c r="CN214" s="49"/>
      <c r="CO214" s="49"/>
      <c r="CP214" s="49"/>
      <c r="CQ214" s="49"/>
      <c r="CR214" s="49"/>
      <c r="CS214" s="49"/>
      <c r="CT214" s="49"/>
      <c r="CU214" s="49"/>
      <c r="CV214" s="49"/>
      <c r="CW214" s="14"/>
      <c r="CX214" s="14"/>
      <c r="CY214" s="49"/>
      <c r="CZ214" s="49"/>
      <c r="DA214" s="49"/>
      <c r="DB214" s="49"/>
      <c r="DC214" s="49"/>
      <c r="DD214" s="49"/>
      <c r="DE214" s="49"/>
      <c r="DF214" s="49"/>
      <c r="DG214" s="49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49"/>
      <c r="DS214" s="49"/>
      <c r="DT214" s="49"/>
      <c r="DU214" s="49"/>
      <c r="DV214" s="49"/>
      <c r="DW214" s="49"/>
      <c r="DX214" s="49"/>
      <c r="DY214" s="49"/>
      <c r="DZ214" s="49"/>
      <c r="EA214" s="49"/>
      <c r="EB214" s="49"/>
      <c r="EC214" s="49"/>
      <c r="ED214" s="49"/>
      <c r="EE214" s="49"/>
      <c r="EF214" s="49"/>
      <c r="EG214" s="49"/>
      <c r="EH214" s="49"/>
      <c r="EI214" s="49"/>
      <c r="EJ214" s="49"/>
      <c r="EK214" s="14"/>
      <c r="EL214" s="49"/>
      <c r="EM214" s="49"/>
      <c r="EN214" s="49"/>
      <c r="EO214" s="49"/>
      <c r="EP214" s="49"/>
      <c r="EQ214" s="49"/>
      <c r="ER214" s="49"/>
      <c r="ES214" s="49"/>
      <c r="ET214" s="49"/>
      <c r="EU214" s="49"/>
      <c r="EV214" s="49"/>
      <c r="EW214" s="49"/>
      <c r="EX214" s="49"/>
      <c r="EY214" s="49"/>
      <c r="EZ214" s="49"/>
      <c r="FA214" s="49"/>
      <c r="FB214" s="49"/>
      <c r="FC214" s="49"/>
      <c r="FD214" s="49"/>
      <c r="FE214" s="14"/>
      <c r="FF214" s="49"/>
      <c r="FG214" s="49"/>
      <c r="FH214" s="14"/>
      <c r="FI214" s="42"/>
      <c r="FJ214" s="42"/>
      <c r="FK214" s="42"/>
      <c r="FL214" s="42"/>
      <c r="FM214" s="42"/>
      <c r="FN214" s="42"/>
      <c r="FO214" s="42"/>
      <c r="FP214" s="42"/>
      <c r="FQ214" s="42"/>
      <c r="FR214" s="42"/>
      <c r="FS214" s="42"/>
      <c r="FT214" s="42"/>
      <c r="FU214" s="42"/>
      <c r="FV214" s="42"/>
      <c r="FW214" s="42"/>
      <c r="FX214" s="44">
        <v>212</v>
      </c>
      <c r="FY214" s="44" t="str">
        <f t="shared" si="79"/>
        <v>EGJCAHLK</v>
      </c>
      <c r="FZ214" s="44" t="s">
        <v>148</v>
      </c>
      <c r="GA214" s="44" t="s">
        <v>149</v>
      </c>
      <c r="GB214" s="44" t="s">
        <v>159</v>
      </c>
      <c r="GC214" s="44" t="s">
        <v>163</v>
      </c>
      <c r="GD214" s="44" t="s">
        <v>145</v>
      </c>
      <c r="GE214" s="44" t="s">
        <v>160</v>
      </c>
      <c r="GF214" s="44" t="s">
        <v>152</v>
      </c>
      <c r="GG214" s="44" t="s">
        <v>151</v>
      </c>
      <c r="GH214" s="100" t="str">
        <f t="shared" ref="GH214:GO214" si="1249">VLOOKUP(FZ214,$FK$3:$FL$15,2,FALSE)</f>
        <v>Elfenbenskusten</v>
      </c>
      <c r="GI214" s="100" t="str">
        <f t="shared" si="1249"/>
        <v>Iran</v>
      </c>
      <c r="GJ214" s="100" t="str">
        <f t="shared" si="1249"/>
        <v>Argentina</v>
      </c>
      <c r="GK214" s="100" t="str">
        <f t="shared" si="1249"/>
        <v>Marocko</v>
      </c>
      <c r="GL214" s="100" t="str">
        <f t="shared" si="1249"/>
        <v>Sydkorea</v>
      </c>
      <c r="GM214" s="100" t="str">
        <f t="shared" si="1249"/>
        <v>Uruguay</v>
      </c>
      <c r="GN214" s="100" t="str">
        <f t="shared" si="1249"/>
        <v>England</v>
      </c>
      <c r="GO214" s="100" t="str">
        <f t="shared" si="1249"/>
        <v>Portugal</v>
      </c>
      <c r="GP214" s="42" t="str">
        <f t="shared" si="81"/>
        <v/>
      </c>
      <c r="GQ214" s="42"/>
      <c r="GR214" s="42"/>
      <c r="GS214" s="42"/>
      <c r="GT214" s="42"/>
      <c r="GU214" s="42"/>
      <c r="GV214" s="42"/>
      <c r="GW214" s="42"/>
      <c r="GX214" s="44"/>
      <c r="GY214" s="43"/>
      <c r="GZ214" s="43"/>
      <c r="HA214" s="44"/>
      <c r="HB214" s="42"/>
      <c r="HC214" s="42"/>
      <c r="HD214" s="42"/>
      <c r="HE214" s="42"/>
    </row>
    <row r="215" spans="1:213" ht="14.25" customHeight="1" x14ac:dyDescent="0.35">
      <c r="A215" s="42"/>
      <c r="B215" s="43"/>
      <c r="C215" s="43"/>
      <c r="D215" s="43"/>
      <c r="E215" s="44"/>
      <c r="F215" s="43"/>
      <c r="G215" s="44"/>
      <c r="H215" s="44"/>
      <c r="I215" s="44"/>
      <c r="J215" s="57"/>
      <c r="K215" s="44"/>
      <c r="L215" s="44"/>
      <c r="M215" s="42"/>
      <c r="N215" s="42"/>
      <c r="O215" s="42"/>
      <c r="P215" s="42"/>
      <c r="Q215" s="42"/>
      <c r="R215" s="42"/>
      <c r="S215" s="42"/>
      <c r="T215" s="43"/>
      <c r="U215" s="42"/>
      <c r="V215" s="44"/>
      <c r="W215" s="44"/>
      <c r="X215" s="44"/>
      <c r="Y215" s="44"/>
      <c r="Z215" s="47"/>
      <c r="AA215" s="48"/>
      <c r="AB215" s="42"/>
      <c r="AC215" s="14"/>
      <c r="AD215" s="14"/>
      <c r="AE215" s="14"/>
      <c r="AF215" s="14"/>
      <c r="AG215" s="44"/>
      <c r="AH215" s="44"/>
      <c r="AI215" s="44"/>
      <c r="AJ215" s="57"/>
      <c r="AK215" s="58"/>
      <c r="AL215" s="49"/>
      <c r="AM215" s="49"/>
      <c r="AN215" s="49"/>
      <c r="AO215" s="49"/>
      <c r="AP215" s="49"/>
      <c r="AQ215" s="49"/>
      <c r="AR215" s="49"/>
      <c r="AS215" s="49"/>
      <c r="AT215" s="49"/>
      <c r="AU215" s="49"/>
      <c r="AV215" s="49"/>
      <c r="AW215" s="49"/>
      <c r="AX215" s="49"/>
      <c r="AY215" s="49"/>
      <c r="AZ215" s="49"/>
      <c r="BA215" s="49"/>
      <c r="BB215" s="49"/>
      <c r="BC215" s="49"/>
      <c r="BD215" s="49"/>
      <c r="BE215" s="49"/>
      <c r="BF215" s="49"/>
      <c r="BG215" s="49"/>
      <c r="BH215" s="49"/>
      <c r="BI215" s="49"/>
      <c r="BJ215" s="49"/>
      <c r="BK215" s="49"/>
      <c r="BL215" s="49"/>
      <c r="BM215" s="49"/>
      <c r="BN215" s="49"/>
      <c r="BO215" s="49"/>
      <c r="BP215" s="14"/>
      <c r="BQ215" s="14"/>
      <c r="BR215" s="14"/>
      <c r="BS215" s="49"/>
      <c r="BT215" s="49"/>
      <c r="BU215" s="49"/>
      <c r="BV215" s="49"/>
      <c r="BW215" s="49"/>
      <c r="BX215" s="49"/>
      <c r="BY215" s="49"/>
      <c r="BZ215" s="14"/>
      <c r="CA215" s="49"/>
      <c r="CB215" s="49"/>
      <c r="CC215" s="14"/>
      <c r="CD215" s="14"/>
      <c r="CE215" s="49"/>
      <c r="CF215" s="49"/>
      <c r="CG215" s="49"/>
      <c r="CH215" s="49"/>
      <c r="CI215" s="49"/>
      <c r="CJ215" s="49"/>
      <c r="CK215" s="49"/>
      <c r="CL215" s="49"/>
      <c r="CM215" s="49"/>
      <c r="CN215" s="49"/>
      <c r="CO215" s="49"/>
      <c r="CP215" s="49"/>
      <c r="CQ215" s="49"/>
      <c r="CR215" s="49"/>
      <c r="CS215" s="49"/>
      <c r="CT215" s="49"/>
      <c r="CU215" s="49"/>
      <c r="CV215" s="49"/>
      <c r="CW215" s="14"/>
      <c r="CX215" s="14"/>
      <c r="CY215" s="49"/>
      <c r="CZ215" s="49"/>
      <c r="DA215" s="49"/>
      <c r="DB215" s="49"/>
      <c r="DC215" s="49"/>
      <c r="DD215" s="49"/>
      <c r="DE215" s="49"/>
      <c r="DF215" s="49"/>
      <c r="DG215" s="49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49"/>
      <c r="DS215" s="49"/>
      <c r="DT215" s="49"/>
      <c r="DU215" s="49"/>
      <c r="DV215" s="49"/>
      <c r="DW215" s="49"/>
      <c r="DX215" s="49"/>
      <c r="DY215" s="49"/>
      <c r="DZ215" s="49"/>
      <c r="EA215" s="49"/>
      <c r="EB215" s="49"/>
      <c r="EC215" s="49"/>
      <c r="ED215" s="49"/>
      <c r="EE215" s="49"/>
      <c r="EF215" s="49"/>
      <c r="EG215" s="49"/>
      <c r="EH215" s="49"/>
      <c r="EI215" s="49"/>
      <c r="EJ215" s="49"/>
      <c r="EK215" s="14"/>
      <c r="EL215" s="49"/>
      <c r="EM215" s="49"/>
      <c r="EN215" s="49"/>
      <c r="EO215" s="49"/>
      <c r="EP215" s="49"/>
      <c r="EQ215" s="49"/>
      <c r="ER215" s="49"/>
      <c r="ES215" s="49"/>
      <c r="ET215" s="49"/>
      <c r="EU215" s="49"/>
      <c r="EV215" s="49"/>
      <c r="EW215" s="49"/>
      <c r="EX215" s="49"/>
      <c r="EY215" s="49"/>
      <c r="EZ215" s="49"/>
      <c r="FA215" s="49"/>
      <c r="FB215" s="49"/>
      <c r="FC215" s="49"/>
      <c r="FD215" s="49"/>
      <c r="FE215" s="14"/>
      <c r="FF215" s="49"/>
      <c r="FG215" s="49"/>
      <c r="FH215" s="14"/>
      <c r="FI215" s="42"/>
      <c r="FJ215" s="42"/>
      <c r="FK215" s="42"/>
      <c r="FL215" s="42"/>
      <c r="FM215" s="42"/>
      <c r="FN215" s="42"/>
      <c r="FO215" s="42"/>
      <c r="FP215" s="42"/>
      <c r="FQ215" s="42"/>
      <c r="FR215" s="42"/>
      <c r="FS215" s="42"/>
      <c r="FT215" s="42"/>
      <c r="FU215" s="42"/>
      <c r="FV215" s="42"/>
      <c r="FW215" s="42"/>
      <c r="FX215" s="44">
        <v>213</v>
      </c>
      <c r="FY215" s="44" t="str">
        <f t="shared" si="79"/>
        <v>EGICAHLK</v>
      </c>
      <c r="FZ215" s="44" t="s">
        <v>148</v>
      </c>
      <c r="GA215" s="44" t="s">
        <v>149</v>
      </c>
      <c r="GB215" s="44" t="s">
        <v>150</v>
      </c>
      <c r="GC215" s="44" t="s">
        <v>163</v>
      </c>
      <c r="GD215" s="44" t="s">
        <v>145</v>
      </c>
      <c r="GE215" s="44" t="s">
        <v>160</v>
      </c>
      <c r="GF215" s="44" t="s">
        <v>152</v>
      </c>
      <c r="GG215" s="44" t="s">
        <v>151</v>
      </c>
      <c r="GH215" s="100" t="str">
        <f t="shared" ref="GH215:GO215" si="1250">VLOOKUP(FZ215,$FK$3:$FL$15,2,FALSE)</f>
        <v>Elfenbenskusten</v>
      </c>
      <c r="GI215" s="100" t="str">
        <f t="shared" si="1250"/>
        <v>Iran</v>
      </c>
      <c r="GJ215" s="100" t="str">
        <f t="shared" si="1250"/>
        <v>Senegal</v>
      </c>
      <c r="GK215" s="100" t="str">
        <f t="shared" si="1250"/>
        <v>Marocko</v>
      </c>
      <c r="GL215" s="100" t="str">
        <f t="shared" si="1250"/>
        <v>Sydkorea</v>
      </c>
      <c r="GM215" s="100" t="str">
        <f t="shared" si="1250"/>
        <v>Uruguay</v>
      </c>
      <c r="GN215" s="100" t="str">
        <f t="shared" si="1250"/>
        <v>England</v>
      </c>
      <c r="GO215" s="100" t="str">
        <f t="shared" si="1250"/>
        <v>Portugal</v>
      </c>
      <c r="GP215" s="42" t="str">
        <f t="shared" si="81"/>
        <v/>
      </c>
      <c r="GQ215" s="42"/>
      <c r="GR215" s="42"/>
      <c r="GS215" s="42"/>
      <c r="GT215" s="42"/>
      <c r="GU215" s="42"/>
      <c r="GV215" s="42"/>
      <c r="GW215" s="42"/>
      <c r="GX215" s="44"/>
      <c r="GY215" s="43"/>
      <c r="GZ215" s="43"/>
      <c r="HA215" s="44"/>
      <c r="HB215" s="42"/>
      <c r="HC215" s="42"/>
      <c r="HD215" s="42"/>
      <c r="HE215" s="42"/>
    </row>
    <row r="216" spans="1:213" ht="14.25" customHeight="1" x14ac:dyDescent="0.35">
      <c r="A216" s="42"/>
      <c r="B216" s="43"/>
      <c r="C216" s="43"/>
      <c r="D216" s="43"/>
      <c r="E216" s="44"/>
      <c r="F216" s="43"/>
      <c r="G216" s="44"/>
      <c r="H216" s="44"/>
      <c r="I216" s="44"/>
      <c r="J216" s="57"/>
      <c r="K216" s="44"/>
      <c r="L216" s="44"/>
      <c r="M216" s="42"/>
      <c r="N216" s="42"/>
      <c r="O216" s="42"/>
      <c r="P216" s="42"/>
      <c r="Q216" s="42"/>
      <c r="R216" s="42"/>
      <c r="S216" s="42"/>
      <c r="T216" s="43"/>
      <c r="U216" s="42"/>
      <c r="V216" s="44"/>
      <c r="W216" s="44"/>
      <c r="X216" s="44"/>
      <c r="Y216" s="44"/>
      <c r="Z216" s="47"/>
      <c r="AA216" s="48"/>
      <c r="AB216" s="42"/>
      <c r="AC216" s="14"/>
      <c r="AD216" s="14"/>
      <c r="AE216" s="14"/>
      <c r="AF216" s="14"/>
      <c r="AG216" s="44"/>
      <c r="AH216" s="44"/>
      <c r="AI216" s="44"/>
      <c r="AJ216" s="57"/>
      <c r="AK216" s="58"/>
      <c r="AL216" s="49"/>
      <c r="AM216" s="49"/>
      <c r="AN216" s="49"/>
      <c r="AO216" s="49"/>
      <c r="AP216" s="49"/>
      <c r="AQ216" s="49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9"/>
      <c r="BJ216" s="49"/>
      <c r="BK216" s="49"/>
      <c r="BL216" s="49"/>
      <c r="BM216" s="49"/>
      <c r="BN216" s="49"/>
      <c r="BO216" s="49"/>
      <c r="BP216" s="14"/>
      <c r="BQ216" s="14"/>
      <c r="BR216" s="14"/>
      <c r="BS216" s="49"/>
      <c r="BT216" s="49"/>
      <c r="BU216" s="49"/>
      <c r="BV216" s="49"/>
      <c r="BW216" s="49"/>
      <c r="BX216" s="49"/>
      <c r="BY216" s="49"/>
      <c r="BZ216" s="14"/>
      <c r="CA216" s="49"/>
      <c r="CB216" s="49"/>
      <c r="CC216" s="14"/>
      <c r="CD216" s="14"/>
      <c r="CE216" s="49"/>
      <c r="CF216" s="49"/>
      <c r="CG216" s="49"/>
      <c r="CH216" s="49"/>
      <c r="CI216" s="49"/>
      <c r="CJ216" s="49"/>
      <c r="CK216" s="49"/>
      <c r="CL216" s="49"/>
      <c r="CM216" s="49"/>
      <c r="CN216" s="49"/>
      <c r="CO216" s="49"/>
      <c r="CP216" s="49"/>
      <c r="CQ216" s="49"/>
      <c r="CR216" s="49"/>
      <c r="CS216" s="49"/>
      <c r="CT216" s="49"/>
      <c r="CU216" s="49"/>
      <c r="CV216" s="49"/>
      <c r="CW216" s="14"/>
      <c r="CX216" s="14"/>
      <c r="CY216" s="49"/>
      <c r="CZ216" s="49"/>
      <c r="DA216" s="49"/>
      <c r="DB216" s="49"/>
      <c r="DC216" s="49"/>
      <c r="DD216" s="49"/>
      <c r="DE216" s="49"/>
      <c r="DF216" s="49"/>
      <c r="DG216" s="49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49"/>
      <c r="DS216" s="49"/>
      <c r="DT216" s="49"/>
      <c r="DU216" s="49"/>
      <c r="DV216" s="49"/>
      <c r="DW216" s="49"/>
      <c r="DX216" s="49"/>
      <c r="DY216" s="49"/>
      <c r="DZ216" s="49"/>
      <c r="EA216" s="49"/>
      <c r="EB216" s="49"/>
      <c r="EC216" s="49"/>
      <c r="ED216" s="49"/>
      <c r="EE216" s="49"/>
      <c r="EF216" s="49"/>
      <c r="EG216" s="49"/>
      <c r="EH216" s="49"/>
      <c r="EI216" s="49"/>
      <c r="EJ216" s="49"/>
      <c r="EK216" s="14"/>
      <c r="EL216" s="49"/>
      <c r="EM216" s="49"/>
      <c r="EN216" s="49"/>
      <c r="EO216" s="49"/>
      <c r="EP216" s="49"/>
      <c r="EQ216" s="49"/>
      <c r="ER216" s="49"/>
      <c r="ES216" s="49"/>
      <c r="ET216" s="49"/>
      <c r="EU216" s="49"/>
      <c r="EV216" s="49"/>
      <c r="EW216" s="49"/>
      <c r="EX216" s="49"/>
      <c r="EY216" s="49"/>
      <c r="EZ216" s="49"/>
      <c r="FA216" s="49"/>
      <c r="FB216" s="49"/>
      <c r="FC216" s="49"/>
      <c r="FD216" s="49"/>
      <c r="FE216" s="14"/>
      <c r="FF216" s="49"/>
      <c r="FG216" s="49"/>
      <c r="FH216" s="14"/>
      <c r="FI216" s="42"/>
      <c r="FJ216" s="42"/>
      <c r="FK216" s="42"/>
      <c r="FL216" s="42"/>
      <c r="FM216" s="42"/>
      <c r="FN216" s="42"/>
      <c r="FO216" s="42"/>
      <c r="FP216" s="42"/>
      <c r="FQ216" s="42"/>
      <c r="FR216" s="42"/>
      <c r="FS216" s="42"/>
      <c r="FT216" s="42"/>
      <c r="FU216" s="42"/>
      <c r="FV216" s="42"/>
      <c r="FW216" s="42"/>
      <c r="FX216" s="44">
        <v>214</v>
      </c>
      <c r="FY216" s="44" t="str">
        <f t="shared" si="79"/>
        <v>EGJCAHLI</v>
      </c>
      <c r="FZ216" s="44" t="s">
        <v>148</v>
      </c>
      <c r="GA216" s="44" t="s">
        <v>149</v>
      </c>
      <c r="GB216" s="44" t="s">
        <v>159</v>
      </c>
      <c r="GC216" s="44" t="s">
        <v>163</v>
      </c>
      <c r="GD216" s="44" t="s">
        <v>145</v>
      </c>
      <c r="GE216" s="44" t="s">
        <v>160</v>
      </c>
      <c r="GF216" s="44" t="s">
        <v>152</v>
      </c>
      <c r="GG216" s="44" t="s">
        <v>150</v>
      </c>
      <c r="GH216" s="100" t="str">
        <f t="shared" ref="GH216:GO216" si="1251">VLOOKUP(FZ216,$FK$3:$FL$15,2,FALSE)</f>
        <v>Elfenbenskusten</v>
      </c>
      <c r="GI216" s="100" t="str">
        <f t="shared" si="1251"/>
        <v>Iran</v>
      </c>
      <c r="GJ216" s="100" t="str">
        <f t="shared" si="1251"/>
        <v>Argentina</v>
      </c>
      <c r="GK216" s="100" t="str">
        <f t="shared" si="1251"/>
        <v>Marocko</v>
      </c>
      <c r="GL216" s="100" t="str">
        <f t="shared" si="1251"/>
        <v>Sydkorea</v>
      </c>
      <c r="GM216" s="100" t="str">
        <f t="shared" si="1251"/>
        <v>Uruguay</v>
      </c>
      <c r="GN216" s="100" t="str">
        <f t="shared" si="1251"/>
        <v>England</v>
      </c>
      <c r="GO216" s="100" t="str">
        <f t="shared" si="1251"/>
        <v>Senegal</v>
      </c>
      <c r="GP216" s="42" t="str">
        <f t="shared" si="81"/>
        <v/>
      </c>
      <c r="GQ216" s="42"/>
      <c r="GR216" s="42"/>
      <c r="GS216" s="42"/>
      <c r="GT216" s="42"/>
      <c r="GU216" s="42"/>
      <c r="GV216" s="42"/>
      <c r="GW216" s="42"/>
      <c r="GX216" s="44"/>
      <c r="GY216" s="43"/>
      <c r="GZ216" s="43"/>
      <c r="HA216" s="44"/>
      <c r="HB216" s="42"/>
      <c r="HC216" s="42"/>
      <c r="HD216" s="42"/>
      <c r="HE216" s="42"/>
    </row>
    <row r="217" spans="1:213" ht="14.25" customHeight="1" x14ac:dyDescent="0.35">
      <c r="A217" s="42"/>
      <c r="B217" s="43"/>
      <c r="C217" s="43"/>
      <c r="D217" s="43"/>
      <c r="E217" s="44"/>
      <c r="F217" s="43"/>
      <c r="G217" s="44"/>
      <c r="H217" s="44"/>
      <c r="I217" s="44"/>
      <c r="J217" s="57"/>
      <c r="K217" s="44"/>
      <c r="L217" s="44"/>
      <c r="M217" s="42"/>
      <c r="N217" s="42"/>
      <c r="O217" s="42"/>
      <c r="P217" s="42"/>
      <c r="Q217" s="42"/>
      <c r="R217" s="42"/>
      <c r="S217" s="42"/>
      <c r="T217" s="43"/>
      <c r="U217" s="42"/>
      <c r="V217" s="44"/>
      <c r="W217" s="44"/>
      <c r="X217" s="44"/>
      <c r="Y217" s="44"/>
      <c r="Z217" s="47"/>
      <c r="AA217" s="48"/>
      <c r="AB217" s="42"/>
      <c r="AC217" s="14"/>
      <c r="AD217" s="14"/>
      <c r="AE217" s="14"/>
      <c r="AF217" s="14"/>
      <c r="AG217" s="44"/>
      <c r="AH217" s="44"/>
      <c r="AI217" s="44"/>
      <c r="AJ217" s="57"/>
      <c r="AK217" s="58"/>
      <c r="AL217" s="49"/>
      <c r="AM217" s="49"/>
      <c r="AN217" s="49"/>
      <c r="AO217" s="49"/>
      <c r="AP217" s="49"/>
      <c r="AQ217" s="49"/>
      <c r="AR217" s="49"/>
      <c r="AS217" s="49"/>
      <c r="AT217" s="49"/>
      <c r="AU217" s="49"/>
      <c r="AV217" s="49"/>
      <c r="AW217" s="49"/>
      <c r="AX217" s="49"/>
      <c r="AY217" s="49"/>
      <c r="AZ217" s="49"/>
      <c r="BA217" s="49"/>
      <c r="BB217" s="49"/>
      <c r="BC217" s="49"/>
      <c r="BD217" s="49"/>
      <c r="BE217" s="49"/>
      <c r="BF217" s="49"/>
      <c r="BG217" s="49"/>
      <c r="BH217" s="49"/>
      <c r="BI217" s="49"/>
      <c r="BJ217" s="49"/>
      <c r="BK217" s="49"/>
      <c r="BL217" s="49"/>
      <c r="BM217" s="49"/>
      <c r="BN217" s="49"/>
      <c r="BO217" s="49"/>
      <c r="BP217" s="14"/>
      <c r="BQ217" s="14"/>
      <c r="BR217" s="14"/>
      <c r="BS217" s="49"/>
      <c r="BT217" s="49"/>
      <c r="BU217" s="49"/>
      <c r="BV217" s="49"/>
      <c r="BW217" s="49"/>
      <c r="BX217" s="49"/>
      <c r="BY217" s="49"/>
      <c r="BZ217" s="14"/>
      <c r="CA217" s="49"/>
      <c r="CB217" s="49"/>
      <c r="CC217" s="14"/>
      <c r="CD217" s="14"/>
      <c r="CE217" s="49"/>
      <c r="CF217" s="49"/>
      <c r="CG217" s="49"/>
      <c r="CH217" s="49"/>
      <c r="CI217" s="49"/>
      <c r="CJ217" s="49"/>
      <c r="CK217" s="49"/>
      <c r="CL217" s="49"/>
      <c r="CM217" s="49"/>
      <c r="CN217" s="49"/>
      <c r="CO217" s="49"/>
      <c r="CP217" s="49"/>
      <c r="CQ217" s="49"/>
      <c r="CR217" s="49"/>
      <c r="CS217" s="49"/>
      <c r="CT217" s="49"/>
      <c r="CU217" s="49"/>
      <c r="CV217" s="49"/>
      <c r="CW217" s="14"/>
      <c r="CX217" s="14"/>
      <c r="CY217" s="49"/>
      <c r="CZ217" s="49"/>
      <c r="DA217" s="49"/>
      <c r="DB217" s="49"/>
      <c r="DC217" s="49"/>
      <c r="DD217" s="49"/>
      <c r="DE217" s="49"/>
      <c r="DF217" s="49"/>
      <c r="DG217" s="49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49"/>
      <c r="DS217" s="49"/>
      <c r="DT217" s="49"/>
      <c r="DU217" s="49"/>
      <c r="DV217" s="49"/>
      <c r="DW217" s="49"/>
      <c r="DX217" s="49"/>
      <c r="DY217" s="49"/>
      <c r="DZ217" s="49"/>
      <c r="EA217" s="49"/>
      <c r="EB217" s="49"/>
      <c r="EC217" s="49"/>
      <c r="ED217" s="49"/>
      <c r="EE217" s="49"/>
      <c r="EF217" s="49"/>
      <c r="EG217" s="49"/>
      <c r="EH217" s="49"/>
      <c r="EI217" s="49"/>
      <c r="EJ217" s="49"/>
      <c r="EK217" s="14"/>
      <c r="EL217" s="49"/>
      <c r="EM217" s="49"/>
      <c r="EN217" s="49"/>
      <c r="EO217" s="49"/>
      <c r="EP217" s="49"/>
      <c r="EQ217" s="49"/>
      <c r="ER217" s="49"/>
      <c r="ES217" s="49"/>
      <c r="ET217" s="49"/>
      <c r="EU217" s="49"/>
      <c r="EV217" s="49"/>
      <c r="EW217" s="49"/>
      <c r="EX217" s="49"/>
      <c r="EY217" s="49"/>
      <c r="EZ217" s="49"/>
      <c r="FA217" s="49"/>
      <c r="FB217" s="49"/>
      <c r="FC217" s="49"/>
      <c r="FD217" s="49"/>
      <c r="FE217" s="14"/>
      <c r="FF217" s="49"/>
      <c r="FG217" s="49"/>
      <c r="FH217" s="14"/>
      <c r="FI217" s="42"/>
      <c r="FJ217" s="42"/>
      <c r="FK217" s="42"/>
      <c r="FL217" s="42"/>
      <c r="FM217" s="42"/>
      <c r="FN217" s="42"/>
      <c r="FO217" s="42"/>
      <c r="FP217" s="42"/>
      <c r="FQ217" s="42"/>
      <c r="FR217" s="42"/>
      <c r="FS217" s="42"/>
      <c r="FT217" s="42"/>
      <c r="FU217" s="42"/>
      <c r="FV217" s="42"/>
      <c r="FW217" s="42"/>
      <c r="FX217" s="44">
        <v>215</v>
      </c>
      <c r="FY217" s="44" t="str">
        <f t="shared" si="79"/>
        <v>EGJCAHIK</v>
      </c>
      <c r="FZ217" s="44" t="s">
        <v>148</v>
      </c>
      <c r="GA217" s="44" t="s">
        <v>149</v>
      </c>
      <c r="GB217" s="44" t="s">
        <v>159</v>
      </c>
      <c r="GC217" s="44" t="s">
        <v>163</v>
      </c>
      <c r="GD217" s="44" t="s">
        <v>145</v>
      </c>
      <c r="GE217" s="44" t="s">
        <v>160</v>
      </c>
      <c r="GF217" s="44" t="s">
        <v>150</v>
      </c>
      <c r="GG217" s="44" t="s">
        <v>151</v>
      </c>
      <c r="GH217" s="100" t="str">
        <f t="shared" ref="GH217:GO217" si="1252">VLOOKUP(FZ217,$FK$3:$FL$15,2,FALSE)</f>
        <v>Elfenbenskusten</v>
      </c>
      <c r="GI217" s="100" t="str">
        <f t="shared" si="1252"/>
        <v>Iran</v>
      </c>
      <c r="GJ217" s="100" t="str">
        <f t="shared" si="1252"/>
        <v>Argentina</v>
      </c>
      <c r="GK217" s="100" t="str">
        <f t="shared" si="1252"/>
        <v>Marocko</v>
      </c>
      <c r="GL217" s="100" t="str">
        <f t="shared" si="1252"/>
        <v>Sydkorea</v>
      </c>
      <c r="GM217" s="100" t="str">
        <f t="shared" si="1252"/>
        <v>Uruguay</v>
      </c>
      <c r="GN217" s="100" t="str">
        <f t="shared" si="1252"/>
        <v>Senegal</v>
      </c>
      <c r="GO217" s="100" t="str">
        <f t="shared" si="1252"/>
        <v>Portugal</v>
      </c>
      <c r="GP217" s="42" t="str">
        <f t="shared" si="81"/>
        <v/>
      </c>
      <c r="GQ217" s="42"/>
      <c r="GR217" s="42"/>
      <c r="GS217" s="42"/>
      <c r="GT217" s="42"/>
      <c r="GU217" s="42"/>
      <c r="GV217" s="42"/>
      <c r="GW217" s="42"/>
      <c r="GX217" s="44"/>
      <c r="GY217" s="43"/>
      <c r="GZ217" s="43"/>
      <c r="HA217" s="44"/>
      <c r="HB217" s="42"/>
      <c r="HC217" s="42"/>
      <c r="HD217" s="42"/>
      <c r="HE217" s="42"/>
    </row>
    <row r="218" spans="1:213" ht="14.25" customHeight="1" x14ac:dyDescent="0.35">
      <c r="A218" s="42"/>
      <c r="B218" s="43"/>
      <c r="C218" s="43"/>
      <c r="D218" s="43"/>
      <c r="E218" s="44"/>
      <c r="F218" s="43"/>
      <c r="G218" s="44"/>
      <c r="H218" s="44"/>
      <c r="I218" s="44"/>
      <c r="J218" s="57"/>
      <c r="K218" s="44"/>
      <c r="L218" s="44"/>
      <c r="M218" s="42"/>
      <c r="N218" s="42"/>
      <c r="O218" s="42"/>
      <c r="P218" s="42"/>
      <c r="Q218" s="42"/>
      <c r="R218" s="42"/>
      <c r="S218" s="42"/>
      <c r="T218" s="43"/>
      <c r="U218" s="42"/>
      <c r="V218" s="44"/>
      <c r="W218" s="44"/>
      <c r="X218" s="44"/>
      <c r="Y218" s="44"/>
      <c r="Z218" s="47"/>
      <c r="AA218" s="48"/>
      <c r="AB218" s="42"/>
      <c r="AC218" s="14"/>
      <c r="AD218" s="14"/>
      <c r="AE218" s="14"/>
      <c r="AF218" s="14"/>
      <c r="AG218" s="44"/>
      <c r="AH218" s="44"/>
      <c r="AI218" s="44"/>
      <c r="AJ218" s="57"/>
      <c r="AK218" s="58"/>
      <c r="AL218" s="49"/>
      <c r="AM218" s="49"/>
      <c r="AN218" s="49"/>
      <c r="AO218" s="49"/>
      <c r="AP218" s="49"/>
      <c r="AQ218" s="49"/>
      <c r="AR218" s="49"/>
      <c r="AS218" s="49"/>
      <c r="AT218" s="49"/>
      <c r="AU218" s="49"/>
      <c r="AV218" s="49"/>
      <c r="AW218" s="49"/>
      <c r="AX218" s="49"/>
      <c r="AY218" s="49"/>
      <c r="AZ218" s="49"/>
      <c r="BA218" s="49"/>
      <c r="BB218" s="49"/>
      <c r="BC218" s="49"/>
      <c r="BD218" s="49"/>
      <c r="BE218" s="49"/>
      <c r="BF218" s="49"/>
      <c r="BG218" s="49"/>
      <c r="BH218" s="49"/>
      <c r="BI218" s="49"/>
      <c r="BJ218" s="49"/>
      <c r="BK218" s="49"/>
      <c r="BL218" s="49"/>
      <c r="BM218" s="49"/>
      <c r="BN218" s="49"/>
      <c r="BO218" s="49"/>
      <c r="BP218" s="14"/>
      <c r="BQ218" s="14"/>
      <c r="BR218" s="14"/>
      <c r="BS218" s="49"/>
      <c r="BT218" s="49"/>
      <c r="BU218" s="49"/>
      <c r="BV218" s="49"/>
      <c r="BW218" s="49"/>
      <c r="BX218" s="49"/>
      <c r="BY218" s="49"/>
      <c r="BZ218" s="14"/>
      <c r="CA218" s="49"/>
      <c r="CB218" s="49"/>
      <c r="CC218" s="14"/>
      <c r="CD218" s="14"/>
      <c r="CE218" s="49"/>
      <c r="CF218" s="49"/>
      <c r="CG218" s="49"/>
      <c r="CH218" s="49"/>
      <c r="CI218" s="49"/>
      <c r="CJ218" s="49"/>
      <c r="CK218" s="49"/>
      <c r="CL218" s="49"/>
      <c r="CM218" s="49"/>
      <c r="CN218" s="49"/>
      <c r="CO218" s="49"/>
      <c r="CP218" s="49"/>
      <c r="CQ218" s="49"/>
      <c r="CR218" s="49"/>
      <c r="CS218" s="49"/>
      <c r="CT218" s="49"/>
      <c r="CU218" s="49"/>
      <c r="CV218" s="49"/>
      <c r="CW218" s="14"/>
      <c r="CX218" s="14"/>
      <c r="CY218" s="49"/>
      <c r="CZ218" s="49"/>
      <c r="DA218" s="49"/>
      <c r="DB218" s="49"/>
      <c r="DC218" s="49"/>
      <c r="DD218" s="49"/>
      <c r="DE218" s="49"/>
      <c r="DF218" s="49"/>
      <c r="DG218" s="49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49"/>
      <c r="DS218" s="49"/>
      <c r="DT218" s="49"/>
      <c r="DU218" s="49"/>
      <c r="DV218" s="49"/>
      <c r="DW218" s="49"/>
      <c r="DX218" s="49"/>
      <c r="DY218" s="49"/>
      <c r="DZ218" s="49"/>
      <c r="EA218" s="49"/>
      <c r="EB218" s="49"/>
      <c r="EC218" s="49"/>
      <c r="ED218" s="49"/>
      <c r="EE218" s="49"/>
      <c r="EF218" s="49"/>
      <c r="EG218" s="49"/>
      <c r="EH218" s="49"/>
      <c r="EI218" s="49"/>
      <c r="EJ218" s="49"/>
      <c r="EK218" s="14"/>
      <c r="EL218" s="49"/>
      <c r="EM218" s="49"/>
      <c r="EN218" s="49"/>
      <c r="EO218" s="49"/>
      <c r="EP218" s="49"/>
      <c r="EQ218" s="49"/>
      <c r="ER218" s="49"/>
      <c r="ES218" s="49"/>
      <c r="ET218" s="49"/>
      <c r="EU218" s="49"/>
      <c r="EV218" s="49"/>
      <c r="EW218" s="49"/>
      <c r="EX218" s="49"/>
      <c r="EY218" s="49"/>
      <c r="EZ218" s="49"/>
      <c r="FA218" s="49"/>
      <c r="FB218" s="49"/>
      <c r="FC218" s="49"/>
      <c r="FD218" s="49"/>
      <c r="FE218" s="14"/>
      <c r="FF218" s="49"/>
      <c r="FG218" s="49"/>
      <c r="FH218" s="14"/>
      <c r="FI218" s="42"/>
      <c r="FJ218" s="42"/>
      <c r="FK218" s="42"/>
      <c r="FL218" s="42"/>
      <c r="FM218" s="42"/>
      <c r="FN218" s="42"/>
      <c r="FO218" s="42"/>
      <c r="FP218" s="42"/>
      <c r="FQ218" s="42"/>
      <c r="FR218" s="42"/>
      <c r="FS218" s="42"/>
      <c r="FT218" s="42"/>
      <c r="FU218" s="42"/>
      <c r="FV218" s="42"/>
      <c r="FW218" s="42"/>
      <c r="FX218" s="44">
        <v>216</v>
      </c>
      <c r="FY218" s="44" t="str">
        <f t="shared" si="79"/>
        <v>EJICAFLK</v>
      </c>
      <c r="FZ218" s="44" t="s">
        <v>148</v>
      </c>
      <c r="GA218" s="44" t="s">
        <v>159</v>
      </c>
      <c r="GB218" s="44" t="s">
        <v>150</v>
      </c>
      <c r="GC218" s="44" t="s">
        <v>163</v>
      </c>
      <c r="GD218" s="44" t="s">
        <v>145</v>
      </c>
      <c r="GE218" s="44" t="s">
        <v>109</v>
      </c>
      <c r="GF218" s="44" t="s">
        <v>152</v>
      </c>
      <c r="GG218" s="44" t="s">
        <v>151</v>
      </c>
      <c r="GH218" s="100" t="str">
        <f t="shared" ref="GH218:GO218" si="1253">VLOOKUP(FZ218,$FK$3:$FL$15,2,FALSE)</f>
        <v>Elfenbenskusten</v>
      </c>
      <c r="GI218" s="100" t="str">
        <f t="shared" si="1253"/>
        <v>Argentina</v>
      </c>
      <c r="GJ218" s="100" t="str">
        <f t="shared" si="1253"/>
        <v>Senegal</v>
      </c>
      <c r="GK218" s="100" t="str">
        <f t="shared" si="1253"/>
        <v>Marocko</v>
      </c>
      <c r="GL218" s="100" t="str">
        <f t="shared" si="1253"/>
        <v>Sydkorea</v>
      </c>
      <c r="GM218" s="100" t="str">
        <f t="shared" si="1253"/>
        <v>Sverige</v>
      </c>
      <c r="GN218" s="100" t="str">
        <f t="shared" si="1253"/>
        <v>England</v>
      </c>
      <c r="GO218" s="100" t="str">
        <f t="shared" si="1253"/>
        <v>Portugal</v>
      </c>
      <c r="GP218" s="42" t="str">
        <f t="shared" si="81"/>
        <v/>
      </c>
      <c r="GQ218" s="42"/>
      <c r="GR218" s="42"/>
      <c r="GS218" s="42"/>
      <c r="GT218" s="42"/>
      <c r="GU218" s="42"/>
      <c r="GV218" s="42"/>
      <c r="GW218" s="42"/>
      <c r="GX218" s="44"/>
      <c r="GY218" s="43"/>
      <c r="GZ218" s="43"/>
      <c r="HA218" s="44"/>
      <c r="HB218" s="42"/>
      <c r="HC218" s="42"/>
      <c r="HD218" s="42"/>
      <c r="HE218" s="42"/>
    </row>
    <row r="219" spans="1:213" ht="14.25" customHeight="1" x14ac:dyDescent="0.35">
      <c r="A219" s="42"/>
      <c r="B219" s="43"/>
      <c r="C219" s="43"/>
      <c r="D219" s="43"/>
      <c r="E219" s="44"/>
      <c r="F219" s="43"/>
      <c r="G219" s="44"/>
      <c r="H219" s="44"/>
      <c r="I219" s="44"/>
      <c r="J219" s="57"/>
      <c r="K219" s="44"/>
      <c r="L219" s="44"/>
      <c r="M219" s="42"/>
      <c r="N219" s="42"/>
      <c r="O219" s="42"/>
      <c r="P219" s="42"/>
      <c r="Q219" s="42"/>
      <c r="R219" s="42"/>
      <c r="S219" s="42"/>
      <c r="T219" s="43"/>
      <c r="U219" s="42"/>
      <c r="V219" s="44"/>
      <c r="W219" s="44"/>
      <c r="X219" s="44"/>
      <c r="Y219" s="44"/>
      <c r="Z219" s="47"/>
      <c r="AA219" s="48"/>
      <c r="AB219" s="42"/>
      <c r="AC219" s="14"/>
      <c r="AD219" s="14"/>
      <c r="AE219" s="14"/>
      <c r="AF219" s="14"/>
      <c r="AG219" s="44"/>
      <c r="AH219" s="44"/>
      <c r="AI219" s="44"/>
      <c r="AJ219" s="57"/>
      <c r="AK219" s="58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14"/>
      <c r="BQ219" s="14"/>
      <c r="BR219" s="14"/>
      <c r="BS219" s="49"/>
      <c r="BT219" s="49"/>
      <c r="BU219" s="49"/>
      <c r="BV219" s="49"/>
      <c r="BW219" s="49"/>
      <c r="BX219" s="49"/>
      <c r="BY219" s="49"/>
      <c r="BZ219" s="14"/>
      <c r="CA219" s="49"/>
      <c r="CB219" s="49"/>
      <c r="CC219" s="14"/>
      <c r="CD219" s="14"/>
      <c r="CE219" s="49"/>
      <c r="CF219" s="49"/>
      <c r="CG219" s="49"/>
      <c r="CH219" s="49"/>
      <c r="CI219" s="49"/>
      <c r="CJ219" s="49"/>
      <c r="CK219" s="49"/>
      <c r="CL219" s="49"/>
      <c r="CM219" s="49"/>
      <c r="CN219" s="49"/>
      <c r="CO219" s="49"/>
      <c r="CP219" s="49"/>
      <c r="CQ219" s="49"/>
      <c r="CR219" s="49"/>
      <c r="CS219" s="49"/>
      <c r="CT219" s="49"/>
      <c r="CU219" s="49"/>
      <c r="CV219" s="49"/>
      <c r="CW219" s="14"/>
      <c r="CX219" s="14"/>
      <c r="CY219" s="49"/>
      <c r="CZ219" s="49"/>
      <c r="DA219" s="49"/>
      <c r="DB219" s="49"/>
      <c r="DC219" s="49"/>
      <c r="DD219" s="49"/>
      <c r="DE219" s="49"/>
      <c r="DF219" s="49"/>
      <c r="DG219" s="49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49"/>
      <c r="DS219" s="49"/>
      <c r="DT219" s="49"/>
      <c r="DU219" s="49"/>
      <c r="DV219" s="49"/>
      <c r="DW219" s="49"/>
      <c r="DX219" s="49"/>
      <c r="DY219" s="49"/>
      <c r="DZ219" s="49"/>
      <c r="EA219" s="49"/>
      <c r="EB219" s="49"/>
      <c r="EC219" s="49"/>
      <c r="ED219" s="49"/>
      <c r="EE219" s="49"/>
      <c r="EF219" s="49"/>
      <c r="EG219" s="49"/>
      <c r="EH219" s="49"/>
      <c r="EI219" s="49"/>
      <c r="EJ219" s="49"/>
      <c r="EK219" s="14"/>
      <c r="EL219" s="49"/>
      <c r="EM219" s="49"/>
      <c r="EN219" s="49"/>
      <c r="EO219" s="49"/>
      <c r="EP219" s="49"/>
      <c r="EQ219" s="49"/>
      <c r="ER219" s="49"/>
      <c r="ES219" s="49"/>
      <c r="ET219" s="49"/>
      <c r="EU219" s="49"/>
      <c r="EV219" s="49"/>
      <c r="EW219" s="49"/>
      <c r="EX219" s="49"/>
      <c r="EY219" s="49"/>
      <c r="EZ219" s="49"/>
      <c r="FA219" s="49"/>
      <c r="FB219" s="49"/>
      <c r="FC219" s="49"/>
      <c r="FD219" s="49"/>
      <c r="FE219" s="14"/>
      <c r="FF219" s="49"/>
      <c r="FG219" s="49"/>
      <c r="FH219" s="14"/>
      <c r="FI219" s="42"/>
      <c r="FJ219" s="42"/>
      <c r="FK219" s="42"/>
      <c r="FL219" s="42"/>
      <c r="FM219" s="42"/>
      <c r="FN219" s="42"/>
      <c r="FO219" s="42"/>
      <c r="FP219" s="42"/>
      <c r="FQ219" s="42"/>
      <c r="FR219" s="42"/>
      <c r="FS219" s="42"/>
      <c r="FT219" s="42"/>
      <c r="FU219" s="42"/>
      <c r="FV219" s="42"/>
      <c r="FW219" s="42"/>
      <c r="FX219" s="44">
        <v>217</v>
      </c>
      <c r="FY219" s="44" t="str">
        <f t="shared" si="79"/>
        <v>HJECAFLK</v>
      </c>
      <c r="FZ219" s="44" t="s">
        <v>160</v>
      </c>
      <c r="GA219" s="44" t="s">
        <v>159</v>
      </c>
      <c r="GB219" s="44" t="s">
        <v>148</v>
      </c>
      <c r="GC219" s="44" t="s">
        <v>163</v>
      </c>
      <c r="GD219" s="44" t="s">
        <v>145</v>
      </c>
      <c r="GE219" s="44" t="s">
        <v>109</v>
      </c>
      <c r="GF219" s="44" t="s">
        <v>152</v>
      </c>
      <c r="GG219" s="44" t="s">
        <v>151</v>
      </c>
      <c r="GH219" s="100" t="str">
        <f t="shared" ref="GH219:GO219" si="1254">VLOOKUP(FZ219,$FK$3:$FL$15,2,FALSE)</f>
        <v>Uruguay</v>
      </c>
      <c r="GI219" s="100" t="str">
        <f t="shared" si="1254"/>
        <v>Argentina</v>
      </c>
      <c r="GJ219" s="100" t="str">
        <f t="shared" si="1254"/>
        <v>Elfenbenskusten</v>
      </c>
      <c r="GK219" s="100" t="str">
        <f t="shared" si="1254"/>
        <v>Marocko</v>
      </c>
      <c r="GL219" s="100" t="str">
        <f t="shared" si="1254"/>
        <v>Sydkorea</v>
      </c>
      <c r="GM219" s="100" t="str">
        <f t="shared" si="1254"/>
        <v>Sverige</v>
      </c>
      <c r="GN219" s="100" t="str">
        <f t="shared" si="1254"/>
        <v>England</v>
      </c>
      <c r="GO219" s="100" t="str">
        <f t="shared" si="1254"/>
        <v>Portugal</v>
      </c>
      <c r="GP219" s="42" t="str">
        <f t="shared" si="81"/>
        <v/>
      </c>
      <c r="GQ219" s="42"/>
      <c r="GR219" s="42"/>
      <c r="GS219" s="42"/>
      <c r="GT219" s="42"/>
      <c r="GU219" s="42"/>
      <c r="GV219" s="42"/>
      <c r="GW219" s="42"/>
      <c r="GX219" s="44"/>
      <c r="GY219" s="43"/>
      <c r="GZ219" s="43"/>
      <c r="HA219" s="44"/>
      <c r="HB219" s="42"/>
      <c r="HC219" s="42"/>
      <c r="HD219" s="42"/>
      <c r="HE219" s="42"/>
    </row>
    <row r="220" spans="1:213" ht="14.25" customHeight="1" x14ac:dyDescent="0.35">
      <c r="A220" s="42"/>
      <c r="B220" s="43"/>
      <c r="C220" s="43"/>
      <c r="D220" s="43"/>
      <c r="E220" s="44"/>
      <c r="F220" s="43"/>
      <c r="G220" s="44"/>
      <c r="H220" s="44"/>
      <c r="I220" s="44"/>
      <c r="J220" s="57"/>
      <c r="K220" s="44"/>
      <c r="L220" s="44"/>
      <c r="M220" s="42"/>
      <c r="N220" s="42"/>
      <c r="O220" s="42"/>
      <c r="P220" s="42"/>
      <c r="Q220" s="42"/>
      <c r="R220" s="42"/>
      <c r="S220" s="42"/>
      <c r="T220" s="43"/>
      <c r="U220" s="42"/>
      <c r="V220" s="44"/>
      <c r="W220" s="44"/>
      <c r="X220" s="44"/>
      <c r="Y220" s="44"/>
      <c r="Z220" s="47"/>
      <c r="AA220" s="48"/>
      <c r="AB220" s="42"/>
      <c r="AC220" s="14"/>
      <c r="AD220" s="14"/>
      <c r="AE220" s="14"/>
      <c r="AF220" s="14"/>
      <c r="AG220" s="44"/>
      <c r="AH220" s="44"/>
      <c r="AI220" s="44"/>
      <c r="AJ220" s="57"/>
      <c r="AK220" s="58"/>
      <c r="AL220" s="49"/>
      <c r="AM220" s="49"/>
      <c r="AN220" s="49"/>
      <c r="AO220" s="49"/>
      <c r="AP220" s="49"/>
      <c r="AQ220" s="49"/>
      <c r="AR220" s="49"/>
      <c r="AS220" s="49"/>
      <c r="AT220" s="49"/>
      <c r="AU220" s="49"/>
      <c r="AV220" s="49"/>
      <c r="AW220" s="49"/>
      <c r="AX220" s="49"/>
      <c r="AY220" s="49"/>
      <c r="AZ220" s="49"/>
      <c r="BA220" s="49"/>
      <c r="BB220" s="49"/>
      <c r="BC220" s="49"/>
      <c r="BD220" s="49"/>
      <c r="BE220" s="49"/>
      <c r="BF220" s="49"/>
      <c r="BG220" s="49"/>
      <c r="BH220" s="49"/>
      <c r="BI220" s="49"/>
      <c r="BJ220" s="49"/>
      <c r="BK220" s="49"/>
      <c r="BL220" s="49"/>
      <c r="BM220" s="49"/>
      <c r="BN220" s="49"/>
      <c r="BO220" s="49"/>
      <c r="BP220" s="14"/>
      <c r="BQ220" s="14"/>
      <c r="BR220" s="14"/>
      <c r="BS220" s="49"/>
      <c r="BT220" s="49"/>
      <c r="BU220" s="49"/>
      <c r="BV220" s="49"/>
      <c r="BW220" s="49"/>
      <c r="BX220" s="49"/>
      <c r="BY220" s="49"/>
      <c r="BZ220" s="14"/>
      <c r="CA220" s="49"/>
      <c r="CB220" s="49"/>
      <c r="CC220" s="14"/>
      <c r="CD220" s="14"/>
      <c r="CE220" s="49"/>
      <c r="CF220" s="49"/>
      <c r="CG220" s="49"/>
      <c r="CH220" s="49"/>
      <c r="CI220" s="49"/>
      <c r="CJ220" s="49"/>
      <c r="CK220" s="49"/>
      <c r="CL220" s="49"/>
      <c r="CM220" s="49"/>
      <c r="CN220" s="49"/>
      <c r="CO220" s="49"/>
      <c r="CP220" s="49"/>
      <c r="CQ220" s="49"/>
      <c r="CR220" s="49"/>
      <c r="CS220" s="49"/>
      <c r="CT220" s="49"/>
      <c r="CU220" s="49"/>
      <c r="CV220" s="49"/>
      <c r="CW220" s="14"/>
      <c r="CX220" s="14"/>
      <c r="CY220" s="49"/>
      <c r="CZ220" s="49"/>
      <c r="DA220" s="49"/>
      <c r="DB220" s="49"/>
      <c r="DC220" s="49"/>
      <c r="DD220" s="49"/>
      <c r="DE220" s="49"/>
      <c r="DF220" s="49"/>
      <c r="DG220" s="49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49"/>
      <c r="DS220" s="49"/>
      <c r="DT220" s="49"/>
      <c r="DU220" s="49"/>
      <c r="DV220" s="49"/>
      <c r="DW220" s="49"/>
      <c r="DX220" s="49"/>
      <c r="DY220" s="49"/>
      <c r="DZ220" s="49"/>
      <c r="EA220" s="49"/>
      <c r="EB220" s="49"/>
      <c r="EC220" s="49"/>
      <c r="ED220" s="49"/>
      <c r="EE220" s="49"/>
      <c r="EF220" s="49"/>
      <c r="EG220" s="49"/>
      <c r="EH220" s="49"/>
      <c r="EI220" s="49"/>
      <c r="EJ220" s="49"/>
      <c r="EK220" s="14"/>
      <c r="EL220" s="49"/>
      <c r="EM220" s="49"/>
      <c r="EN220" s="49"/>
      <c r="EO220" s="49"/>
      <c r="EP220" s="49"/>
      <c r="EQ220" s="49"/>
      <c r="ER220" s="49"/>
      <c r="ES220" s="49"/>
      <c r="ET220" s="49"/>
      <c r="EU220" s="49"/>
      <c r="EV220" s="49"/>
      <c r="EW220" s="49"/>
      <c r="EX220" s="49"/>
      <c r="EY220" s="49"/>
      <c r="EZ220" s="49"/>
      <c r="FA220" s="49"/>
      <c r="FB220" s="49"/>
      <c r="FC220" s="49"/>
      <c r="FD220" s="49"/>
      <c r="FE220" s="14"/>
      <c r="FF220" s="49"/>
      <c r="FG220" s="49"/>
      <c r="FH220" s="14"/>
      <c r="FI220" s="42"/>
      <c r="FJ220" s="42"/>
      <c r="FK220" s="42"/>
      <c r="FL220" s="42"/>
      <c r="FM220" s="42"/>
      <c r="FN220" s="42"/>
      <c r="FO220" s="42"/>
      <c r="FP220" s="42"/>
      <c r="FQ220" s="42"/>
      <c r="FR220" s="42"/>
      <c r="FS220" s="42"/>
      <c r="FT220" s="42"/>
      <c r="FU220" s="42"/>
      <c r="FV220" s="42"/>
      <c r="FW220" s="42"/>
      <c r="FX220" s="44">
        <v>218</v>
      </c>
      <c r="FY220" s="44" t="str">
        <f t="shared" si="79"/>
        <v>HEICAFLK</v>
      </c>
      <c r="FZ220" s="44" t="s">
        <v>160</v>
      </c>
      <c r="GA220" s="44" t="s">
        <v>148</v>
      </c>
      <c r="GB220" s="44" t="s">
        <v>150</v>
      </c>
      <c r="GC220" s="44" t="s">
        <v>163</v>
      </c>
      <c r="GD220" s="44" t="s">
        <v>145</v>
      </c>
      <c r="GE220" s="44" t="s">
        <v>109</v>
      </c>
      <c r="GF220" s="44" t="s">
        <v>152</v>
      </c>
      <c r="GG220" s="44" t="s">
        <v>151</v>
      </c>
      <c r="GH220" s="100" t="str">
        <f t="shared" ref="GH220:GO220" si="1255">VLOOKUP(FZ220,$FK$3:$FL$15,2,FALSE)</f>
        <v>Uruguay</v>
      </c>
      <c r="GI220" s="100" t="str">
        <f t="shared" si="1255"/>
        <v>Elfenbenskusten</v>
      </c>
      <c r="GJ220" s="100" t="str">
        <f t="shared" si="1255"/>
        <v>Senegal</v>
      </c>
      <c r="GK220" s="100" t="str">
        <f t="shared" si="1255"/>
        <v>Marocko</v>
      </c>
      <c r="GL220" s="100" t="str">
        <f t="shared" si="1255"/>
        <v>Sydkorea</v>
      </c>
      <c r="GM220" s="100" t="str">
        <f t="shared" si="1255"/>
        <v>Sverige</v>
      </c>
      <c r="GN220" s="100" t="str">
        <f t="shared" si="1255"/>
        <v>England</v>
      </c>
      <c r="GO220" s="100" t="str">
        <f t="shared" si="1255"/>
        <v>Portugal</v>
      </c>
      <c r="GP220" s="42" t="str">
        <f t="shared" si="81"/>
        <v/>
      </c>
      <c r="GQ220" s="42"/>
      <c r="GR220" s="42"/>
      <c r="GS220" s="42"/>
      <c r="GT220" s="42"/>
      <c r="GU220" s="42"/>
      <c r="GV220" s="42"/>
      <c r="GW220" s="42"/>
      <c r="GX220" s="44"/>
      <c r="GY220" s="43"/>
      <c r="GZ220" s="43"/>
      <c r="HA220" s="44"/>
      <c r="HB220" s="42"/>
      <c r="HC220" s="42"/>
      <c r="HD220" s="42"/>
      <c r="HE220" s="42"/>
    </row>
    <row r="221" spans="1:213" ht="14.25" customHeight="1" x14ac:dyDescent="0.35">
      <c r="A221" s="42"/>
      <c r="B221" s="43"/>
      <c r="C221" s="43"/>
      <c r="D221" s="43"/>
      <c r="E221" s="44"/>
      <c r="F221" s="43"/>
      <c r="G221" s="44"/>
      <c r="H221" s="44"/>
      <c r="I221" s="44"/>
      <c r="J221" s="57"/>
      <c r="K221" s="44"/>
      <c r="L221" s="44"/>
      <c r="M221" s="42"/>
      <c r="N221" s="42"/>
      <c r="O221" s="42"/>
      <c r="P221" s="42"/>
      <c r="Q221" s="42"/>
      <c r="R221" s="42"/>
      <c r="S221" s="42"/>
      <c r="T221" s="43"/>
      <c r="U221" s="42"/>
      <c r="V221" s="44"/>
      <c r="W221" s="44"/>
      <c r="X221" s="44"/>
      <c r="Y221" s="44"/>
      <c r="Z221" s="47"/>
      <c r="AA221" s="48"/>
      <c r="AB221" s="42"/>
      <c r="AC221" s="14"/>
      <c r="AD221" s="14"/>
      <c r="AE221" s="14"/>
      <c r="AF221" s="14"/>
      <c r="AG221" s="44"/>
      <c r="AH221" s="44"/>
      <c r="AI221" s="44"/>
      <c r="AJ221" s="57"/>
      <c r="AK221" s="58"/>
      <c r="AL221" s="49"/>
      <c r="AM221" s="49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49"/>
      <c r="BG221" s="49"/>
      <c r="BH221" s="49"/>
      <c r="BI221" s="49"/>
      <c r="BJ221" s="49"/>
      <c r="BK221" s="49"/>
      <c r="BL221" s="49"/>
      <c r="BM221" s="49"/>
      <c r="BN221" s="49"/>
      <c r="BO221" s="49"/>
      <c r="BP221" s="14"/>
      <c r="BQ221" s="14"/>
      <c r="BR221" s="14"/>
      <c r="BS221" s="49"/>
      <c r="BT221" s="49"/>
      <c r="BU221" s="49"/>
      <c r="BV221" s="49"/>
      <c r="BW221" s="49"/>
      <c r="BX221" s="49"/>
      <c r="BY221" s="49"/>
      <c r="BZ221" s="14"/>
      <c r="CA221" s="49"/>
      <c r="CB221" s="49"/>
      <c r="CC221" s="14"/>
      <c r="CD221" s="14"/>
      <c r="CE221" s="49"/>
      <c r="CF221" s="49"/>
      <c r="CG221" s="49"/>
      <c r="CH221" s="49"/>
      <c r="CI221" s="49"/>
      <c r="CJ221" s="49"/>
      <c r="CK221" s="49"/>
      <c r="CL221" s="49"/>
      <c r="CM221" s="49"/>
      <c r="CN221" s="49"/>
      <c r="CO221" s="49"/>
      <c r="CP221" s="49"/>
      <c r="CQ221" s="49"/>
      <c r="CR221" s="49"/>
      <c r="CS221" s="49"/>
      <c r="CT221" s="49"/>
      <c r="CU221" s="49"/>
      <c r="CV221" s="49"/>
      <c r="CW221" s="14"/>
      <c r="CX221" s="14"/>
      <c r="CY221" s="49"/>
      <c r="CZ221" s="49"/>
      <c r="DA221" s="49"/>
      <c r="DB221" s="49"/>
      <c r="DC221" s="49"/>
      <c r="DD221" s="49"/>
      <c r="DE221" s="49"/>
      <c r="DF221" s="49"/>
      <c r="DG221" s="49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49"/>
      <c r="DS221" s="49"/>
      <c r="DT221" s="49"/>
      <c r="DU221" s="49"/>
      <c r="DV221" s="49"/>
      <c r="DW221" s="49"/>
      <c r="DX221" s="49"/>
      <c r="DY221" s="49"/>
      <c r="DZ221" s="49"/>
      <c r="EA221" s="49"/>
      <c r="EB221" s="49"/>
      <c r="EC221" s="49"/>
      <c r="ED221" s="49"/>
      <c r="EE221" s="49"/>
      <c r="EF221" s="49"/>
      <c r="EG221" s="49"/>
      <c r="EH221" s="49"/>
      <c r="EI221" s="49"/>
      <c r="EJ221" s="49"/>
      <c r="EK221" s="14"/>
      <c r="EL221" s="49"/>
      <c r="EM221" s="49"/>
      <c r="EN221" s="49"/>
      <c r="EO221" s="49"/>
      <c r="EP221" s="49"/>
      <c r="EQ221" s="49"/>
      <c r="ER221" s="49"/>
      <c r="ES221" s="49"/>
      <c r="ET221" s="49"/>
      <c r="EU221" s="49"/>
      <c r="EV221" s="49"/>
      <c r="EW221" s="49"/>
      <c r="EX221" s="49"/>
      <c r="EY221" s="49"/>
      <c r="EZ221" s="49"/>
      <c r="FA221" s="49"/>
      <c r="FB221" s="49"/>
      <c r="FC221" s="49"/>
      <c r="FD221" s="49"/>
      <c r="FE221" s="14"/>
      <c r="FF221" s="49"/>
      <c r="FG221" s="49"/>
      <c r="FH221" s="14"/>
      <c r="FI221" s="42"/>
      <c r="FJ221" s="42"/>
      <c r="FK221" s="42"/>
      <c r="FL221" s="42"/>
      <c r="FM221" s="42"/>
      <c r="FN221" s="42"/>
      <c r="FO221" s="42"/>
      <c r="FP221" s="42"/>
      <c r="FQ221" s="42"/>
      <c r="FR221" s="42"/>
      <c r="FS221" s="42"/>
      <c r="FT221" s="42"/>
      <c r="FU221" s="42"/>
      <c r="FV221" s="42"/>
      <c r="FW221" s="42"/>
      <c r="FX221" s="44">
        <v>219</v>
      </c>
      <c r="FY221" s="44" t="str">
        <f t="shared" si="79"/>
        <v>HJECAFLI</v>
      </c>
      <c r="FZ221" s="44" t="s">
        <v>160</v>
      </c>
      <c r="GA221" s="44" t="s">
        <v>159</v>
      </c>
      <c r="GB221" s="44" t="s">
        <v>148</v>
      </c>
      <c r="GC221" s="44" t="s">
        <v>163</v>
      </c>
      <c r="GD221" s="44" t="s">
        <v>145</v>
      </c>
      <c r="GE221" s="44" t="s">
        <v>109</v>
      </c>
      <c r="GF221" s="44" t="s">
        <v>152</v>
      </c>
      <c r="GG221" s="44" t="s">
        <v>150</v>
      </c>
      <c r="GH221" s="100" t="str">
        <f t="shared" ref="GH221:GO221" si="1256">VLOOKUP(FZ221,$FK$3:$FL$15,2,FALSE)</f>
        <v>Uruguay</v>
      </c>
      <c r="GI221" s="100" t="str">
        <f t="shared" si="1256"/>
        <v>Argentina</v>
      </c>
      <c r="GJ221" s="100" t="str">
        <f t="shared" si="1256"/>
        <v>Elfenbenskusten</v>
      </c>
      <c r="GK221" s="100" t="str">
        <f t="shared" si="1256"/>
        <v>Marocko</v>
      </c>
      <c r="GL221" s="100" t="str">
        <f t="shared" si="1256"/>
        <v>Sydkorea</v>
      </c>
      <c r="GM221" s="100" t="str">
        <f t="shared" si="1256"/>
        <v>Sverige</v>
      </c>
      <c r="GN221" s="100" t="str">
        <f t="shared" si="1256"/>
        <v>England</v>
      </c>
      <c r="GO221" s="100" t="str">
        <f t="shared" si="1256"/>
        <v>Senegal</v>
      </c>
      <c r="GP221" s="42" t="str">
        <f t="shared" si="81"/>
        <v/>
      </c>
      <c r="GQ221" s="42"/>
      <c r="GR221" s="42"/>
      <c r="GS221" s="42"/>
      <c r="GT221" s="42"/>
      <c r="GU221" s="42"/>
      <c r="GV221" s="42"/>
      <c r="GW221" s="42"/>
      <c r="GX221" s="44"/>
      <c r="GY221" s="43"/>
      <c r="GZ221" s="43"/>
      <c r="HA221" s="44"/>
      <c r="HB221" s="42"/>
      <c r="HC221" s="42"/>
      <c r="HD221" s="42"/>
      <c r="HE221" s="42"/>
    </row>
    <row r="222" spans="1:213" ht="14.25" customHeight="1" x14ac:dyDescent="0.35">
      <c r="A222" s="42"/>
      <c r="B222" s="43"/>
      <c r="C222" s="43"/>
      <c r="D222" s="43"/>
      <c r="E222" s="44"/>
      <c r="F222" s="43"/>
      <c r="G222" s="44"/>
      <c r="H222" s="44"/>
      <c r="I222" s="44"/>
      <c r="J222" s="57"/>
      <c r="K222" s="44"/>
      <c r="L222" s="44"/>
      <c r="M222" s="42"/>
      <c r="N222" s="42"/>
      <c r="O222" s="42"/>
      <c r="P222" s="42"/>
      <c r="Q222" s="42"/>
      <c r="R222" s="42"/>
      <c r="S222" s="42"/>
      <c r="T222" s="43"/>
      <c r="U222" s="42"/>
      <c r="V222" s="44"/>
      <c r="W222" s="44"/>
      <c r="X222" s="44"/>
      <c r="Y222" s="44"/>
      <c r="Z222" s="47"/>
      <c r="AA222" s="48"/>
      <c r="AB222" s="42"/>
      <c r="AC222" s="14"/>
      <c r="AD222" s="14"/>
      <c r="AE222" s="14"/>
      <c r="AF222" s="14"/>
      <c r="AG222" s="44"/>
      <c r="AH222" s="44"/>
      <c r="AI222" s="44"/>
      <c r="AJ222" s="57"/>
      <c r="AK222" s="58"/>
      <c r="AL222" s="49"/>
      <c r="AM222" s="49"/>
      <c r="AN222" s="49"/>
      <c r="AO222" s="49"/>
      <c r="AP222" s="49"/>
      <c r="AQ222" s="49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49"/>
      <c r="BD222" s="49"/>
      <c r="BE222" s="49"/>
      <c r="BF222" s="49"/>
      <c r="BG222" s="49"/>
      <c r="BH222" s="49"/>
      <c r="BI222" s="49"/>
      <c r="BJ222" s="49"/>
      <c r="BK222" s="49"/>
      <c r="BL222" s="49"/>
      <c r="BM222" s="49"/>
      <c r="BN222" s="49"/>
      <c r="BO222" s="49"/>
      <c r="BP222" s="14"/>
      <c r="BQ222" s="14"/>
      <c r="BR222" s="14"/>
      <c r="BS222" s="49"/>
      <c r="BT222" s="49"/>
      <c r="BU222" s="49"/>
      <c r="BV222" s="49"/>
      <c r="BW222" s="49"/>
      <c r="BX222" s="49"/>
      <c r="BY222" s="49"/>
      <c r="BZ222" s="14"/>
      <c r="CA222" s="49"/>
      <c r="CB222" s="49"/>
      <c r="CC222" s="14"/>
      <c r="CD222" s="14"/>
      <c r="CE222" s="49"/>
      <c r="CF222" s="49"/>
      <c r="CG222" s="49"/>
      <c r="CH222" s="49"/>
      <c r="CI222" s="49"/>
      <c r="CJ222" s="49"/>
      <c r="CK222" s="49"/>
      <c r="CL222" s="49"/>
      <c r="CM222" s="49"/>
      <c r="CN222" s="49"/>
      <c r="CO222" s="49"/>
      <c r="CP222" s="49"/>
      <c r="CQ222" s="49"/>
      <c r="CR222" s="49"/>
      <c r="CS222" s="49"/>
      <c r="CT222" s="49"/>
      <c r="CU222" s="49"/>
      <c r="CV222" s="49"/>
      <c r="CW222" s="14"/>
      <c r="CX222" s="14"/>
      <c r="CY222" s="49"/>
      <c r="CZ222" s="49"/>
      <c r="DA222" s="49"/>
      <c r="DB222" s="49"/>
      <c r="DC222" s="49"/>
      <c r="DD222" s="49"/>
      <c r="DE222" s="49"/>
      <c r="DF222" s="49"/>
      <c r="DG222" s="49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49"/>
      <c r="DS222" s="49"/>
      <c r="DT222" s="49"/>
      <c r="DU222" s="49"/>
      <c r="DV222" s="49"/>
      <c r="DW222" s="49"/>
      <c r="DX222" s="49"/>
      <c r="DY222" s="49"/>
      <c r="DZ222" s="49"/>
      <c r="EA222" s="49"/>
      <c r="EB222" s="49"/>
      <c r="EC222" s="49"/>
      <c r="ED222" s="49"/>
      <c r="EE222" s="49"/>
      <c r="EF222" s="49"/>
      <c r="EG222" s="49"/>
      <c r="EH222" s="49"/>
      <c r="EI222" s="49"/>
      <c r="EJ222" s="49"/>
      <c r="EK222" s="14"/>
      <c r="EL222" s="49"/>
      <c r="EM222" s="49"/>
      <c r="EN222" s="49"/>
      <c r="EO222" s="49"/>
      <c r="EP222" s="49"/>
      <c r="EQ222" s="49"/>
      <c r="ER222" s="49"/>
      <c r="ES222" s="49"/>
      <c r="ET222" s="49"/>
      <c r="EU222" s="49"/>
      <c r="EV222" s="49"/>
      <c r="EW222" s="49"/>
      <c r="EX222" s="49"/>
      <c r="EY222" s="49"/>
      <c r="EZ222" s="49"/>
      <c r="FA222" s="49"/>
      <c r="FB222" s="49"/>
      <c r="FC222" s="49"/>
      <c r="FD222" s="49"/>
      <c r="FE222" s="14"/>
      <c r="FF222" s="49"/>
      <c r="FG222" s="49"/>
      <c r="FH222" s="14"/>
      <c r="FI222" s="42"/>
      <c r="FJ222" s="42"/>
      <c r="FK222" s="42"/>
      <c r="FL222" s="42"/>
      <c r="FM222" s="42"/>
      <c r="FN222" s="42"/>
      <c r="FO222" s="42"/>
      <c r="FP222" s="42"/>
      <c r="FQ222" s="42"/>
      <c r="FR222" s="42"/>
      <c r="FS222" s="42"/>
      <c r="FT222" s="42"/>
      <c r="FU222" s="42"/>
      <c r="FV222" s="42"/>
      <c r="FW222" s="42"/>
      <c r="FX222" s="44">
        <v>220</v>
      </c>
      <c r="FY222" s="44" t="str">
        <f t="shared" si="79"/>
        <v>HJECAFIK</v>
      </c>
      <c r="FZ222" s="44" t="s">
        <v>160</v>
      </c>
      <c r="GA222" s="44" t="s">
        <v>159</v>
      </c>
      <c r="GB222" s="44" t="s">
        <v>148</v>
      </c>
      <c r="GC222" s="44" t="s">
        <v>163</v>
      </c>
      <c r="GD222" s="44" t="s">
        <v>145</v>
      </c>
      <c r="GE222" s="44" t="s">
        <v>109</v>
      </c>
      <c r="GF222" s="44" t="s">
        <v>150</v>
      </c>
      <c r="GG222" s="44" t="s">
        <v>151</v>
      </c>
      <c r="GH222" s="100" t="str">
        <f t="shared" ref="GH222:GO222" si="1257">VLOOKUP(FZ222,$FK$3:$FL$15,2,FALSE)</f>
        <v>Uruguay</v>
      </c>
      <c r="GI222" s="100" t="str">
        <f t="shared" si="1257"/>
        <v>Argentina</v>
      </c>
      <c r="GJ222" s="100" t="str">
        <f t="shared" si="1257"/>
        <v>Elfenbenskusten</v>
      </c>
      <c r="GK222" s="100" t="str">
        <f t="shared" si="1257"/>
        <v>Marocko</v>
      </c>
      <c r="GL222" s="100" t="str">
        <f t="shared" si="1257"/>
        <v>Sydkorea</v>
      </c>
      <c r="GM222" s="100" t="str">
        <f t="shared" si="1257"/>
        <v>Sverige</v>
      </c>
      <c r="GN222" s="100" t="str">
        <f t="shared" si="1257"/>
        <v>Senegal</v>
      </c>
      <c r="GO222" s="100" t="str">
        <f t="shared" si="1257"/>
        <v>Portugal</v>
      </c>
      <c r="GP222" s="42" t="str">
        <f t="shared" si="81"/>
        <v/>
      </c>
      <c r="GQ222" s="42"/>
      <c r="GR222" s="42"/>
      <c r="GS222" s="42"/>
      <c r="GT222" s="42"/>
      <c r="GU222" s="42"/>
      <c r="GV222" s="42"/>
      <c r="GW222" s="42"/>
      <c r="GX222" s="44"/>
      <c r="GY222" s="43"/>
      <c r="GZ222" s="43"/>
      <c r="HA222" s="44"/>
      <c r="HB222" s="42"/>
      <c r="HC222" s="42"/>
      <c r="HD222" s="42"/>
      <c r="HE222" s="42"/>
    </row>
    <row r="223" spans="1:213" ht="14.25" customHeight="1" x14ac:dyDescent="0.35">
      <c r="A223" s="42"/>
      <c r="B223" s="43"/>
      <c r="C223" s="43"/>
      <c r="D223" s="43"/>
      <c r="E223" s="44"/>
      <c r="F223" s="43"/>
      <c r="G223" s="44"/>
      <c r="H223" s="44"/>
      <c r="I223" s="44"/>
      <c r="J223" s="57"/>
      <c r="K223" s="44"/>
      <c r="L223" s="44"/>
      <c r="M223" s="42"/>
      <c r="N223" s="42"/>
      <c r="O223" s="42"/>
      <c r="P223" s="42"/>
      <c r="Q223" s="42"/>
      <c r="R223" s="42"/>
      <c r="S223" s="42"/>
      <c r="T223" s="43"/>
      <c r="U223" s="42"/>
      <c r="V223" s="44"/>
      <c r="W223" s="44"/>
      <c r="X223" s="44"/>
      <c r="Y223" s="44"/>
      <c r="Z223" s="47"/>
      <c r="AA223" s="48"/>
      <c r="AB223" s="42"/>
      <c r="AC223" s="14"/>
      <c r="AD223" s="14"/>
      <c r="AE223" s="14"/>
      <c r="AF223" s="14"/>
      <c r="AG223" s="44"/>
      <c r="AH223" s="44"/>
      <c r="AI223" s="44"/>
      <c r="AJ223" s="57"/>
      <c r="AK223" s="58"/>
      <c r="AL223" s="49"/>
      <c r="AM223" s="49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49"/>
      <c r="BG223" s="49"/>
      <c r="BH223" s="49"/>
      <c r="BI223" s="49"/>
      <c r="BJ223" s="49"/>
      <c r="BK223" s="49"/>
      <c r="BL223" s="49"/>
      <c r="BM223" s="49"/>
      <c r="BN223" s="49"/>
      <c r="BO223" s="49"/>
      <c r="BP223" s="14"/>
      <c r="BQ223" s="14"/>
      <c r="BR223" s="14"/>
      <c r="BS223" s="49"/>
      <c r="BT223" s="49"/>
      <c r="BU223" s="49"/>
      <c r="BV223" s="49"/>
      <c r="BW223" s="49"/>
      <c r="BX223" s="49"/>
      <c r="BY223" s="49"/>
      <c r="BZ223" s="14"/>
      <c r="CA223" s="49"/>
      <c r="CB223" s="49"/>
      <c r="CC223" s="14"/>
      <c r="CD223" s="14"/>
      <c r="CE223" s="49"/>
      <c r="CF223" s="49"/>
      <c r="CG223" s="49"/>
      <c r="CH223" s="49"/>
      <c r="CI223" s="49"/>
      <c r="CJ223" s="49"/>
      <c r="CK223" s="49"/>
      <c r="CL223" s="49"/>
      <c r="CM223" s="49"/>
      <c r="CN223" s="49"/>
      <c r="CO223" s="49"/>
      <c r="CP223" s="49"/>
      <c r="CQ223" s="49"/>
      <c r="CR223" s="49"/>
      <c r="CS223" s="49"/>
      <c r="CT223" s="49"/>
      <c r="CU223" s="49"/>
      <c r="CV223" s="49"/>
      <c r="CW223" s="14"/>
      <c r="CX223" s="14"/>
      <c r="CY223" s="49"/>
      <c r="CZ223" s="49"/>
      <c r="DA223" s="49"/>
      <c r="DB223" s="49"/>
      <c r="DC223" s="49"/>
      <c r="DD223" s="49"/>
      <c r="DE223" s="49"/>
      <c r="DF223" s="49"/>
      <c r="DG223" s="49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49"/>
      <c r="DS223" s="49"/>
      <c r="DT223" s="49"/>
      <c r="DU223" s="49"/>
      <c r="DV223" s="49"/>
      <c r="DW223" s="49"/>
      <c r="DX223" s="49"/>
      <c r="DY223" s="49"/>
      <c r="DZ223" s="49"/>
      <c r="EA223" s="49"/>
      <c r="EB223" s="49"/>
      <c r="EC223" s="49"/>
      <c r="ED223" s="49"/>
      <c r="EE223" s="49"/>
      <c r="EF223" s="49"/>
      <c r="EG223" s="49"/>
      <c r="EH223" s="49"/>
      <c r="EI223" s="49"/>
      <c r="EJ223" s="49"/>
      <c r="EK223" s="14"/>
      <c r="EL223" s="49"/>
      <c r="EM223" s="49"/>
      <c r="EN223" s="49"/>
      <c r="EO223" s="49"/>
      <c r="EP223" s="49"/>
      <c r="EQ223" s="49"/>
      <c r="ER223" s="49"/>
      <c r="ES223" s="49"/>
      <c r="ET223" s="49"/>
      <c r="EU223" s="49"/>
      <c r="EV223" s="49"/>
      <c r="EW223" s="49"/>
      <c r="EX223" s="49"/>
      <c r="EY223" s="49"/>
      <c r="EZ223" s="49"/>
      <c r="FA223" s="49"/>
      <c r="FB223" s="49"/>
      <c r="FC223" s="49"/>
      <c r="FD223" s="49"/>
      <c r="FE223" s="14"/>
      <c r="FF223" s="49"/>
      <c r="FG223" s="49"/>
      <c r="FH223" s="14"/>
      <c r="FI223" s="42"/>
      <c r="FJ223" s="42"/>
      <c r="FK223" s="42"/>
      <c r="FL223" s="42"/>
      <c r="FM223" s="42"/>
      <c r="FN223" s="42"/>
      <c r="FO223" s="42"/>
      <c r="FP223" s="42"/>
      <c r="FQ223" s="42"/>
      <c r="FR223" s="42"/>
      <c r="FS223" s="42"/>
      <c r="FT223" s="42"/>
      <c r="FU223" s="42"/>
      <c r="FV223" s="42"/>
      <c r="FW223" s="42"/>
      <c r="FX223" s="44">
        <v>221</v>
      </c>
      <c r="FY223" s="44" t="str">
        <f t="shared" si="79"/>
        <v>EGJCAFLK</v>
      </c>
      <c r="FZ223" s="44" t="s">
        <v>148</v>
      </c>
      <c r="GA223" s="44" t="s">
        <v>149</v>
      </c>
      <c r="GB223" s="44" t="s">
        <v>159</v>
      </c>
      <c r="GC223" s="44" t="s">
        <v>163</v>
      </c>
      <c r="GD223" s="44" t="s">
        <v>145</v>
      </c>
      <c r="GE223" s="44" t="s">
        <v>109</v>
      </c>
      <c r="GF223" s="44" t="s">
        <v>152</v>
      </c>
      <c r="GG223" s="44" t="s">
        <v>151</v>
      </c>
      <c r="GH223" s="100" t="str">
        <f t="shared" ref="GH223:GO223" si="1258">VLOOKUP(FZ223,$FK$3:$FL$15,2,FALSE)</f>
        <v>Elfenbenskusten</v>
      </c>
      <c r="GI223" s="100" t="str">
        <f t="shared" si="1258"/>
        <v>Iran</v>
      </c>
      <c r="GJ223" s="100" t="str">
        <f t="shared" si="1258"/>
        <v>Argentina</v>
      </c>
      <c r="GK223" s="100" t="str">
        <f t="shared" si="1258"/>
        <v>Marocko</v>
      </c>
      <c r="GL223" s="100" t="str">
        <f t="shared" si="1258"/>
        <v>Sydkorea</v>
      </c>
      <c r="GM223" s="100" t="str">
        <f t="shared" si="1258"/>
        <v>Sverige</v>
      </c>
      <c r="GN223" s="100" t="str">
        <f t="shared" si="1258"/>
        <v>England</v>
      </c>
      <c r="GO223" s="100" t="str">
        <f t="shared" si="1258"/>
        <v>Portugal</v>
      </c>
      <c r="GP223" s="42" t="str">
        <f t="shared" si="81"/>
        <v/>
      </c>
      <c r="GQ223" s="42"/>
      <c r="GR223" s="42"/>
      <c r="GS223" s="42"/>
      <c r="GT223" s="42"/>
      <c r="GU223" s="42"/>
      <c r="GV223" s="42"/>
      <c r="GW223" s="42"/>
      <c r="GX223" s="44"/>
      <c r="GY223" s="43"/>
      <c r="GZ223" s="43"/>
      <c r="HA223" s="44"/>
      <c r="HB223" s="42"/>
      <c r="HC223" s="42"/>
      <c r="HD223" s="42"/>
      <c r="HE223" s="42"/>
    </row>
    <row r="224" spans="1:213" ht="14.25" customHeight="1" x14ac:dyDescent="0.35">
      <c r="A224" s="42"/>
      <c r="B224" s="43"/>
      <c r="C224" s="43"/>
      <c r="D224" s="43"/>
      <c r="E224" s="44"/>
      <c r="F224" s="43"/>
      <c r="G224" s="44"/>
      <c r="H224" s="44"/>
      <c r="I224" s="44"/>
      <c r="J224" s="57"/>
      <c r="K224" s="44"/>
      <c r="L224" s="44"/>
      <c r="M224" s="42"/>
      <c r="N224" s="42"/>
      <c r="O224" s="42"/>
      <c r="P224" s="42"/>
      <c r="Q224" s="42"/>
      <c r="R224" s="42"/>
      <c r="S224" s="42"/>
      <c r="T224" s="43"/>
      <c r="U224" s="42"/>
      <c r="V224" s="44"/>
      <c r="W224" s="44"/>
      <c r="X224" s="44"/>
      <c r="Y224" s="44"/>
      <c r="Z224" s="47"/>
      <c r="AA224" s="48"/>
      <c r="AB224" s="42"/>
      <c r="AC224" s="14"/>
      <c r="AD224" s="14"/>
      <c r="AE224" s="14"/>
      <c r="AF224" s="14"/>
      <c r="AG224" s="44"/>
      <c r="AH224" s="44"/>
      <c r="AI224" s="44"/>
      <c r="AJ224" s="57"/>
      <c r="AK224" s="58"/>
      <c r="AL224" s="49"/>
      <c r="AM224" s="49"/>
      <c r="AN224" s="49"/>
      <c r="AO224" s="49"/>
      <c r="AP224" s="49"/>
      <c r="AQ224" s="49"/>
      <c r="AR224" s="49"/>
      <c r="AS224" s="49"/>
      <c r="AT224" s="49"/>
      <c r="AU224" s="49"/>
      <c r="AV224" s="49"/>
      <c r="AW224" s="49"/>
      <c r="AX224" s="49"/>
      <c r="AY224" s="49"/>
      <c r="AZ224" s="49"/>
      <c r="BA224" s="49"/>
      <c r="BB224" s="49"/>
      <c r="BC224" s="49"/>
      <c r="BD224" s="49"/>
      <c r="BE224" s="49"/>
      <c r="BF224" s="49"/>
      <c r="BG224" s="49"/>
      <c r="BH224" s="49"/>
      <c r="BI224" s="49"/>
      <c r="BJ224" s="49"/>
      <c r="BK224" s="49"/>
      <c r="BL224" s="49"/>
      <c r="BM224" s="49"/>
      <c r="BN224" s="49"/>
      <c r="BO224" s="49"/>
      <c r="BP224" s="14"/>
      <c r="BQ224" s="14"/>
      <c r="BR224" s="14"/>
      <c r="BS224" s="49"/>
      <c r="BT224" s="49"/>
      <c r="BU224" s="49"/>
      <c r="BV224" s="49"/>
      <c r="BW224" s="49"/>
      <c r="BX224" s="49"/>
      <c r="BY224" s="49"/>
      <c r="BZ224" s="14"/>
      <c r="CA224" s="49"/>
      <c r="CB224" s="49"/>
      <c r="CC224" s="14"/>
      <c r="CD224" s="14"/>
      <c r="CE224" s="49"/>
      <c r="CF224" s="49"/>
      <c r="CG224" s="49"/>
      <c r="CH224" s="49"/>
      <c r="CI224" s="49"/>
      <c r="CJ224" s="49"/>
      <c r="CK224" s="49"/>
      <c r="CL224" s="49"/>
      <c r="CM224" s="49"/>
      <c r="CN224" s="49"/>
      <c r="CO224" s="49"/>
      <c r="CP224" s="49"/>
      <c r="CQ224" s="49"/>
      <c r="CR224" s="49"/>
      <c r="CS224" s="49"/>
      <c r="CT224" s="49"/>
      <c r="CU224" s="49"/>
      <c r="CV224" s="49"/>
      <c r="CW224" s="14"/>
      <c r="CX224" s="14"/>
      <c r="CY224" s="49"/>
      <c r="CZ224" s="49"/>
      <c r="DA224" s="49"/>
      <c r="DB224" s="49"/>
      <c r="DC224" s="49"/>
      <c r="DD224" s="49"/>
      <c r="DE224" s="49"/>
      <c r="DF224" s="49"/>
      <c r="DG224" s="49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49"/>
      <c r="DS224" s="49"/>
      <c r="DT224" s="49"/>
      <c r="DU224" s="49"/>
      <c r="DV224" s="49"/>
      <c r="DW224" s="49"/>
      <c r="DX224" s="49"/>
      <c r="DY224" s="49"/>
      <c r="DZ224" s="49"/>
      <c r="EA224" s="49"/>
      <c r="EB224" s="49"/>
      <c r="EC224" s="49"/>
      <c r="ED224" s="49"/>
      <c r="EE224" s="49"/>
      <c r="EF224" s="49"/>
      <c r="EG224" s="49"/>
      <c r="EH224" s="49"/>
      <c r="EI224" s="49"/>
      <c r="EJ224" s="49"/>
      <c r="EK224" s="14"/>
      <c r="EL224" s="49"/>
      <c r="EM224" s="49"/>
      <c r="EN224" s="49"/>
      <c r="EO224" s="49"/>
      <c r="EP224" s="49"/>
      <c r="EQ224" s="49"/>
      <c r="ER224" s="49"/>
      <c r="ES224" s="49"/>
      <c r="ET224" s="49"/>
      <c r="EU224" s="49"/>
      <c r="EV224" s="49"/>
      <c r="EW224" s="49"/>
      <c r="EX224" s="49"/>
      <c r="EY224" s="49"/>
      <c r="EZ224" s="49"/>
      <c r="FA224" s="49"/>
      <c r="FB224" s="49"/>
      <c r="FC224" s="49"/>
      <c r="FD224" s="49"/>
      <c r="FE224" s="14"/>
      <c r="FF224" s="49"/>
      <c r="FG224" s="49"/>
      <c r="FH224" s="14"/>
      <c r="FI224" s="42"/>
      <c r="FJ224" s="42"/>
      <c r="FK224" s="42"/>
      <c r="FL224" s="42"/>
      <c r="FM224" s="42"/>
      <c r="FN224" s="42"/>
      <c r="FO224" s="42"/>
      <c r="FP224" s="42"/>
      <c r="FQ224" s="42"/>
      <c r="FR224" s="42"/>
      <c r="FS224" s="42"/>
      <c r="FT224" s="42"/>
      <c r="FU224" s="42"/>
      <c r="FV224" s="42"/>
      <c r="FW224" s="42"/>
      <c r="FX224" s="44">
        <v>222</v>
      </c>
      <c r="FY224" s="44" t="str">
        <f t="shared" si="79"/>
        <v>EGICAFLK</v>
      </c>
      <c r="FZ224" s="44" t="s">
        <v>148</v>
      </c>
      <c r="GA224" s="44" t="s">
        <v>149</v>
      </c>
      <c r="GB224" s="44" t="s">
        <v>150</v>
      </c>
      <c r="GC224" s="44" t="s">
        <v>163</v>
      </c>
      <c r="GD224" s="44" t="s">
        <v>145</v>
      </c>
      <c r="GE224" s="44" t="s">
        <v>109</v>
      </c>
      <c r="GF224" s="44" t="s">
        <v>152</v>
      </c>
      <c r="GG224" s="44" t="s">
        <v>151</v>
      </c>
      <c r="GH224" s="100" t="str">
        <f t="shared" ref="GH224:GO224" si="1259">VLOOKUP(FZ224,$FK$3:$FL$15,2,FALSE)</f>
        <v>Elfenbenskusten</v>
      </c>
      <c r="GI224" s="100" t="str">
        <f t="shared" si="1259"/>
        <v>Iran</v>
      </c>
      <c r="GJ224" s="100" t="str">
        <f t="shared" si="1259"/>
        <v>Senegal</v>
      </c>
      <c r="GK224" s="100" t="str">
        <f t="shared" si="1259"/>
        <v>Marocko</v>
      </c>
      <c r="GL224" s="100" t="str">
        <f t="shared" si="1259"/>
        <v>Sydkorea</v>
      </c>
      <c r="GM224" s="100" t="str">
        <f t="shared" si="1259"/>
        <v>Sverige</v>
      </c>
      <c r="GN224" s="100" t="str">
        <f t="shared" si="1259"/>
        <v>England</v>
      </c>
      <c r="GO224" s="100" t="str">
        <f t="shared" si="1259"/>
        <v>Portugal</v>
      </c>
      <c r="GP224" s="42" t="str">
        <f t="shared" si="81"/>
        <v/>
      </c>
      <c r="GQ224" s="42"/>
      <c r="GR224" s="42"/>
      <c r="GS224" s="42"/>
      <c r="GT224" s="42"/>
      <c r="GU224" s="42"/>
      <c r="GV224" s="42"/>
      <c r="GW224" s="42"/>
      <c r="GX224" s="44"/>
      <c r="GY224" s="43"/>
      <c r="GZ224" s="43"/>
      <c r="HA224" s="44"/>
      <c r="HB224" s="42"/>
      <c r="HC224" s="42"/>
      <c r="HD224" s="42"/>
      <c r="HE224" s="42"/>
    </row>
    <row r="225" spans="1:213" ht="14.25" customHeight="1" x14ac:dyDescent="0.35">
      <c r="A225" s="42"/>
      <c r="B225" s="43"/>
      <c r="C225" s="43"/>
      <c r="D225" s="43"/>
      <c r="E225" s="44"/>
      <c r="F225" s="43"/>
      <c r="G225" s="44"/>
      <c r="H225" s="44"/>
      <c r="I225" s="44"/>
      <c r="J225" s="57"/>
      <c r="K225" s="44"/>
      <c r="L225" s="44"/>
      <c r="M225" s="42"/>
      <c r="N225" s="42"/>
      <c r="O225" s="42"/>
      <c r="P225" s="42"/>
      <c r="Q225" s="42"/>
      <c r="R225" s="42"/>
      <c r="S225" s="42"/>
      <c r="T225" s="43"/>
      <c r="U225" s="42"/>
      <c r="V225" s="44"/>
      <c r="W225" s="44"/>
      <c r="X225" s="44"/>
      <c r="Y225" s="44"/>
      <c r="Z225" s="47"/>
      <c r="AA225" s="48"/>
      <c r="AB225" s="42"/>
      <c r="AC225" s="14"/>
      <c r="AD225" s="14"/>
      <c r="AE225" s="14"/>
      <c r="AF225" s="14"/>
      <c r="AG225" s="44"/>
      <c r="AH225" s="44"/>
      <c r="AI225" s="44"/>
      <c r="AJ225" s="57"/>
      <c r="AK225" s="58"/>
      <c r="AL225" s="49"/>
      <c r="AM225" s="49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49"/>
      <c r="BG225" s="49"/>
      <c r="BH225" s="49"/>
      <c r="BI225" s="49"/>
      <c r="BJ225" s="49"/>
      <c r="BK225" s="49"/>
      <c r="BL225" s="49"/>
      <c r="BM225" s="49"/>
      <c r="BN225" s="49"/>
      <c r="BO225" s="49"/>
      <c r="BP225" s="14"/>
      <c r="BQ225" s="14"/>
      <c r="BR225" s="14"/>
      <c r="BS225" s="49"/>
      <c r="BT225" s="49"/>
      <c r="BU225" s="49"/>
      <c r="BV225" s="49"/>
      <c r="BW225" s="49"/>
      <c r="BX225" s="49"/>
      <c r="BY225" s="49"/>
      <c r="BZ225" s="14"/>
      <c r="CA225" s="49"/>
      <c r="CB225" s="49"/>
      <c r="CC225" s="14"/>
      <c r="CD225" s="14"/>
      <c r="CE225" s="49"/>
      <c r="CF225" s="49"/>
      <c r="CG225" s="49"/>
      <c r="CH225" s="49"/>
      <c r="CI225" s="49"/>
      <c r="CJ225" s="49"/>
      <c r="CK225" s="49"/>
      <c r="CL225" s="49"/>
      <c r="CM225" s="49"/>
      <c r="CN225" s="49"/>
      <c r="CO225" s="49"/>
      <c r="CP225" s="49"/>
      <c r="CQ225" s="49"/>
      <c r="CR225" s="49"/>
      <c r="CS225" s="49"/>
      <c r="CT225" s="49"/>
      <c r="CU225" s="49"/>
      <c r="CV225" s="49"/>
      <c r="CW225" s="14"/>
      <c r="CX225" s="14"/>
      <c r="CY225" s="49"/>
      <c r="CZ225" s="49"/>
      <c r="DA225" s="49"/>
      <c r="DB225" s="49"/>
      <c r="DC225" s="49"/>
      <c r="DD225" s="49"/>
      <c r="DE225" s="49"/>
      <c r="DF225" s="49"/>
      <c r="DG225" s="49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49"/>
      <c r="DS225" s="49"/>
      <c r="DT225" s="49"/>
      <c r="DU225" s="49"/>
      <c r="DV225" s="49"/>
      <c r="DW225" s="49"/>
      <c r="DX225" s="49"/>
      <c r="DY225" s="49"/>
      <c r="DZ225" s="49"/>
      <c r="EA225" s="49"/>
      <c r="EB225" s="49"/>
      <c r="EC225" s="49"/>
      <c r="ED225" s="49"/>
      <c r="EE225" s="49"/>
      <c r="EF225" s="49"/>
      <c r="EG225" s="49"/>
      <c r="EH225" s="49"/>
      <c r="EI225" s="49"/>
      <c r="EJ225" s="49"/>
      <c r="EK225" s="14"/>
      <c r="EL225" s="49"/>
      <c r="EM225" s="49"/>
      <c r="EN225" s="49"/>
      <c r="EO225" s="49"/>
      <c r="EP225" s="49"/>
      <c r="EQ225" s="49"/>
      <c r="ER225" s="49"/>
      <c r="ES225" s="49"/>
      <c r="ET225" s="49"/>
      <c r="EU225" s="49"/>
      <c r="EV225" s="49"/>
      <c r="EW225" s="49"/>
      <c r="EX225" s="49"/>
      <c r="EY225" s="49"/>
      <c r="EZ225" s="49"/>
      <c r="FA225" s="49"/>
      <c r="FB225" s="49"/>
      <c r="FC225" s="49"/>
      <c r="FD225" s="49"/>
      <c r="FE225" s="14"/>
      <c r="FF225" s="49"/>
      <c r="FG225" s="49"/>
      <c r="FH225" s="14"/>
      <c r="FI225" s="42"/>
      <c r="FJ225" s="42"/>
      <c r="FK225" s="42"/>
      <c r="FL225" s="42"/>
      <c r="FM225" s="42"/>
      <c r="FN225" s="42"/>
      <c r="FO225" s="42"/>
      <c r="FP225" s="42"/>
      <c r="FQ225" s="42"/>
      <c r="FR225" s="42"/>
      <c r="FS225" s="42"/>
      <c r="FT225" s="42"/>
      <c r="FU225" s="42"/>
      <c r="FV225" s="42"/>
      <c r="FW225" s="42"/>
      <c r="FX225" s="44">
        <v>223</v>
      </c>
      <c r="FY225" s="44" t="str">
        <f t="shared" si="79"/>
        <v>EGJCAFLI</v>
      </c>
      <c r="FZ225" s="44" t="s">
        <v>148</v>
      </c>
      <c r="GA225" s="44" t="s">
        <v>149</v>
      </c>
      <c r="GB225" s="44" t="s">
        <v>159</v>
      </c>
      <c r="GC225" s="44" t="s">
        <v>163</v>
      </c>
      <c r="GD225" s="44" t="s">
        <v>145</v>
      </c>
      <c r="GE225" s="44" t="s">
        <v>109</v>
      </c>
      <c r="GF225" s="44" t="s">
        <v>152</v>
      </c>
      <c r="GG225" s="44" t="s">
        <v>150</v>
      </c>
      <c r="GH225" s="100" t="str">
        <f t="shared" ref="GH225:GO225" si="1260">VLOOKUP(FZ225,$FK$3:$FL$15,2,FALSE)</f>
        <v>Elfenbenskusten</v>
      </c>
      <c r="GI225" s="100" t="str">
        <f t="shared" si="1260"/>
        <v>Iran</v>
      </c>
      <c r="GJ225" s="100" t="str">
        <f t="shared" si="1260"/>
        <v>Argentina</v>
      </c>
      <c r="GK225" s="100" t="str">
        <f t="shared" si="1260"/>
        <v>Marocko</v>
      </c>
      <c r="GL225" s="100" t="str">
        <f t="shared" si="1260"/>
        <v>Sydkorea</v>
      </c>
      <c r="GM225" s="100" t="str">
        <f t="shared" si="1260"/>
        <v>Sverige</v>
      </c>
      <c r="GN225" s="100" t="str">
        <f t="shared" si="1260"/>
        <v>England</v>
      </c>
      <c r="GO225" s="100" t="str">
        <f t="shared" si="1260"/>
        <v>Senegal</v>
      </c>
      <c r="GP225" s="42" t="str">
        <f t="shared" si="81"/>
        <v/>
      </c>
      <c r="GQ225" s="42"/>
      <c r="GR225" s="42"/>
      <c r="GS225" s="42"/>
      <c r="GT225" s="42"/>
      <c r="GU225" s="42"/>
      <c r="GV225" s="42"/>
      <c r="GW225" s="42"/>
      <c r="GX225" s="44"/>
      <c r="GY225" s="43"/>
      <c r="GZ225" s="43"/>
      <c r="HA225" s="44"/>
      <c r="HB225" s="42"/>
      <c r="HC225" s="42"/>
      <c r="HD225" s="42"/>
      <c r="HE225" s="42"/>
    </row>
    <row r="226" spans="1:213" ht="14.25" customHeight="1" x14ac:dyDescent="0.35">
      <c r="A226" s="42"/>
      <c r="B226" s="43"/>
      <c r="C226" s="43"/>
      <c r="D226" s="43"/>
      <c r="E226" s="44"/>
      <c r="F226" s="43"/>
      <c r="G226" s="44"/>
      <c r="H226" s="44"/>
      <c r="I226" s="44"/>
      <c r="J226" s="57"/>
      <c r="K226" s="44"/>
      <c r="L226" s="44"/>
      <c r="M226" s="42"/>
      <c r="N226" s="42"/>
      <c r="O226" s="42"/>
      <c r="P226" s="42"/>
      <c r="Q226" s="42"/>
      <c r="R226" s="42"/>
      <c r="S226" s="42"/>
      <c r="T226" s="43"/>
      <c r="U226" s="42"/>
      <c r="V226" s="44"/>
      <c r="W226" s="44"/>
      <c r="X226" s="44"/>
      <c r="Y226" s="44"/>
      <c r="Z226" s="47"/>
      <c r="AA226" s="48"/>
      <c r="AB226" s="42"/>
      <c r="AC226" s="14"/>
      <c r="AD226" s="14"/>
      <c r="AE226" s="14"/>
      <c r="AF226" s="14"/>
      <c r="AG226" s="44"/>
      <c r="AH226" s="44"/>
      <c r="AI226" s="44"/>
      <c r="AJ226" s="57"/>
      <c r="AK226" s="58"/>
      <c r="AL226" s="49"/>
      <c r="AM226" s="49"/>
      <c r="AN226" s="49"/>
      <c r="AO226" s="49"/>
      <c r="AP226" s="49"/>
      <c r="AQ226" s="49"/>
      <c r="AR226" s="49"/>
      <c r="AS226" s="49"/>
      <c r="AT226" s="49"/>
      <c r="AU226" s="49"/>
      <c r="AV226" s="49"/>
      <c r="AW226" s="49"/>
      <c r="AX226" s="49"/>
      <c r="AY226" s="49"/>
      <c r="AZ226" s="49"/>
      <c r="BA226" s="49"/>
      <c r="BB226" s="49"/>
      <c r="BC226" s="49"/>
      <c r="BD226" s="49"/>
      <c r="BE226" s="49"/>
      <c r="BF226" s="49"/>
      <c r="BG226" s="49"/>
      <c r="BH226" s="49"/>
      <c r="BI226" s="49"/>
      <c r="BJ226" s="49"/>
      <c r="BK226" s="49"/>
      <c r="BL226" s="49"/>
      <c r="BM226" s="49"/>
      <c r="BN226" s="49"/>
      <c r="BO226" s="49"/>
      <c r="BP226" s="14"/>
      <c r="BQ226" s="14"/>
      <c r="BR226" s="14"/>
      <c r="BS226" s="49"/>
      <c r="BT226" s="49"/>
      <c r="BU226" s="49"/>
      <c r="BV226" s="49"/>
      <c r="BW226" s="49"/>
      <c r="BX226" s="49"/>
      <c r="BY226" s="49"/>
      <c r="BZ226" s="14"/>
      <c r="CA226" s="49"/>
      <c r="CB226" s="49"/>
      <c r="CC226" s="14"/>
      <c r="CD226" s="14"/>
      <c r="CE226" s="49"/>
      <c r="CF226" s="49"/>
      <c r="CG226" s="49"/>
      <c r="CH226" s="49"/>
      <c r="CI226" s="49"/>
      <c r="CJ226" s="49"/>
      <c r="CK226" s="49"/>
      <c r="CL226" s="49"/>
      <c r="CM226" s="49"/>
      <c r="CN226" s="49"/>
      <c r="CO226" s="49"/>
      <c r="CP226" s="49"/>
      <c r="CQ226" s="49"/>
      <c r="CR226" s="49"/>
      <c r="CS226" s="49"/>
      <c r="CT226" s="49"/>
      <c r="CU226" s="49"/>
      <c r="CV226" s="49"/>
      <c r="CW226" s="14"/>
      <c r="CX226" s="14"/>
      <c r="CY226" s="49"/>
      <c r="CZ226" s="49"/>
      <c r="DA226" s="49"/>
      <c r="DB226" s="49"/>
      <c r="DC226" s="49"/>
      <c r="DD226" s="49"/>
      <c r="DE226" s="49"/>
      <c r="DF226" s="49"/>
      <c r="DG226" s="49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49"/>
      <c r="DS226" s="49"/>
      <c r="DT226" s="49"/>
      <c r="DU226" s="49"/>
      <c r="DV226" s="49"/>
      <c r="DW226" s="49"/>
      <c r="DX226" s="49"/>
      <c r="DY226" s="49"/>
      <c r="DZ226" s="49"/>
      <c r="EA226" s="49"/>
      <c r="EB226" s="49"/>
      <c r="EC226" s="49"/>
      <c r="ED226" s="49"/>
      <c r="EE226" s="49"/>
      <c r="EF226" s="49"/>
      <c r="EG226" s="49"/>
      <c r="EH226" s="49"/>
      <c r="EI226" s="49"/>
      <c r="EJ226" s="49"/>
      <c r="EK226" s="14"/>
      <c r="EL226" s="49"/>
      <c r="EM226" s="49"/>
      <c r="EN226" s="49"/>
      <c r="EO226" s="49"/>
      <c r="EP226" s="49"/>
      <c r="EQ226" s="49"/>
      <c r="ER226" s="49"/>
      <c r="ES226" s="49"/>
      <c r="ET226" s="49"/>
      <c r="EU226" s="49"/>
      <c r="EV226" s="49"/>
      <c r="EW226" s="49"/>
      <c r="EX226" s="49"/>
      <c r="EY226" s="49"/>
      <c r="EZ226" s="49"/>
      <c r="FA226" s="49"/>
      <c r="FB226" s="49"/>
      <c r="FC226" s="49"/>
      <c r="FD226" s="49"/>
      <c r="FE226" s="14"/>
      <c r="FF226" s="49"/>
      <c r="FG226" s="49"/>
      <c r="FH226" s="14"/>
      <c r="FI226" s="42"/>
      <c r="FJ226" s="42"/>
      <c r="FK226" s="42"/>
      <c r="FL226" s="42"/>
      <c r="FM226" s="42"/>
      <c r="FN226" s="42"/>
      <c r="FO226" s="42"/>
      <c r="FP226" s="42"/>
      <c r="FQ226" s="42"/>
      <c r="FR226" s="42"/>
      <c r="FS226" s="42"/>
      <c r="FT226" s="42"/>
      <c r="FU226" s="42"/>
      <c r="FV226" s="42"/>
      <c r="FW226" s="42"/>
      <c r="FX226" s="44">
        <v>224</v>
      </c>
      <c r="FY226" s="44" t="str">
        <f t="shared" si="79"/>
        <v>EGJCAFIK</v>
      </c>
      <c r="FZ226" s="44" t="s">
        <v>148</v>
      </c>
      <c r="GA226" s="44" t="s">
        <v>149</v>
      </c>
      <c r="GB226" s="44" t="s">
        <v>159</v>
      </c>
      <c r="GC226" s="44" t="s">
        <v>163</v>
      </c>
      <c r="GD226" s="44" t="s">
        <v>145</v>
      </c>
      <c r="GE226" s="44" t="s">
        <v>109</v>
      </c>
      <c r="GF226" s="44" t="s">
        <v>150</v>
      </c>
      <c r="GG226" s="44" t="s">
        <v>151</v>
      </c>
      <c r="GH226" s="100" t="str">
        <f t="shared" ref="GH226:GO226" si="1261">VLOOKUP(FZ226,$FK$3:$FL$15,2,FALSE)</f>
        <v>Elfenbenskusten</v>
      </c>
      <c r="GI226" s="100" t="str">
        <f t="shared" si="1261"/>
        <v>Iran</v>
      </c>
      <c r="GJ226" s="100" t="str">
        <f t="shared" si="1261"/>
        <v>Argentina</v>
      </c>
      <c r="GK226" s="100" t="str">
        <f t="shared" si="1261"/>
        <v>Marocko</v>
      </c>
      <c r="GL226" s="100" t="str">
        <f t="shared" si="1261"/>
        <v>Sydkorea</v>
      </c>
      <c r="GM226" s="100" t="str">
        <f t="shared" si="1261"/>
        <v>Sverige</v>
      </c>
      <c r="GN226" s="100" t="str">
        <f t="shared" si="1261"/>
        <v>Senegal</v>
      </c>
      <c r="GO226" s="100" t="str">
        <f t="shared" si="1261"/>
        <v>Portugal</v>
      </c>
      <c r="GP226" s="42" t="str">
        <f t="shared" si="81"/>
        <v/>
      </c>
      <c r="GQ226" s="42"/>
      <c r="GR226" s="42"/>
      <c r="GS226" s="42"/>
      <c r="GT226" s="42"/>
      <c r="GU226" s="42"/>
      <c r="GV226" s="42"/>
      <c r="GW226" s="42"/>
      <c r="GX226" s="44"/>
      <c r="GY226" s="43"/>
      <c r="GZ226" s="43"/>
      <c r="HA226" s="44"/>
      <c r="HB226" s="42"/>
      <c r="HC226" s="42"/>
      <c r="HD226" s="42"/>
      <c r="HE226" s="42"/>
    </row>
    <row r="227" spans="1:213" ht="14.25" customHeight="1" x14ac:dyDescent="0.35">
      <c r="A227" s="42"/>
      <c r="B227" s="43"/>
      <c r="C227" s="43"/>
      <c r="D227" s="43"/>
      <c r="E227" s="44"/>
      <c r="F227" s="43"/>
      <c r="G227" s="44"/>
      <c r="H227" s="44"/>
      <c r="I227" s="44"/>
      <c r="J227" s="57"/>
      <c r="K227" s="44"/>
      <c r="L227" s="44"/>
      <c r="M227" s="42"/>
      <c r="N227" s="42"/>
      <c r="O227" s="42"/>
      <c r="P227" s="42"/>
      <c r="Q227" s="42"/>
      <c r="R227" s="42"/>
      <c r="S227" s="42"/>
      <c r="T227" s="43"/>
      <c r="U227" s="42"/>
      <c r="V227" s="44"/>
      <c r="W227" s="44"/>
      <c r="X227" s="44"/>
      <c r="Y227" s="44"/>
      <c r="Z227" s="47"/>
      <c r="AA227" s="48"/>
      <c r="AB227" s="42"/>
      <c r="AC227" s="14"/>
      <c r="AD227" s="14"/>
      <c r="AE227" s="14"/>
      <c r="AF227" s="14"/>
      <c r="AG227" s="44"/>
      <c r="AH227" s="44"/>
      <c r="AI227" s="44"/>
      <c r="AJ227" s="57"/>
      <c r="AK227" s="58"/>
      <c r="AL227" s="49"/>
      <c r="AM227" s="49"/>
      <c r="AN227" s="49"/>
      <c r="AO227" s="49"/>
      <c r="AP227" s="49"/>
      <c r="AQ227" s="49"/>
      <c r="AR227" s="49"/>
      <c r="AS227" s="49"/>
      <c r="AT227" s="49"/>
      <c r="AU227" s="49"/>
      <c r="AV227" s="49"/>
      <c r="AW227" s="49"/>
      <c r="AX227" s="49"/>
      <c r="AY227" s="49"/>
      <c r="AZ227" s="49"/>
      <c r="BA227" s="49"/>
      <c r="BB227" s="49"/>
      <c r="BC227" s="49"/>
      <c r="BD227" s="49"/>
      <c r="BE227" s="49"/>
      <c r="BF227" s="49"/>
      <c r="BG227" s="49"/>
      <c r="BH227" s="49"/>
      <c r="BI227" s="49"/>
      <c r="BJ227" s="49"/>
      <c r="BK227" s="49"/>
      <c r="BL227" s="49"/>
      <c r="BM227" s="49"/>
      <c r="BN227" s="49"/>
      <c r="BO227" s="49"/>
      <c r="BP227" s="14"/>
      <c r="BQ227" s="14"/>
      <c r="BR227" s="14"/>
      <c r="BS227" s="49"/>
      <c r="BT227" s="49"/>
      <c r="BU227" s="49"/>
      <c r="BV227" s="49"/>
      <c r="BW227" s="49"/>
      <c r="BX227" s="49"/>
      <c r="BY227" s="49"/>
      <c r="BZ227" s="14"/>
      <c r="CA227" s="49"/>
      <c r="CB227" s="49"/>
      <c r="CC227" s="14"/>
      <c r="CD227" s="14"/>
      <c r="CE227" s="49"/>
      <c r="CF227" s="49"/>
      <c r="CG227" s="49"/>
      <c r="CH227" s="49"/>
      <c r="CI227" s="49"/>
      <c r="CJ227" s="49"/>
      <c r="CK227" s="49"/>
      <c r="CL227" s="49"/>
      <c r="CM227" s="49"/>
      <c r="CN227" s="49"/>
      <c r="CO227" s="49"/>
      <c r="CP227" s="49"/>
      <c r="CQ227" s="49"/>
      <c r="CR227" s="49"/>
      <c r="CS227" s="49"/>
      <c r="CT227" s="49"/>
      <c r="CU227" s="49"/>
      <c r="CV227" s="49"/>
      <c r="CW227" s="14"/>
      <c r="CX227" s="14"/>
      <c r="CY227" s="49"/>
      <c r="CZ227" s="49"/>
      <c r="DA227" s="49"/>
      <c r="DB227" s="49"/>
      <c r="DC227" s="49"/>
      <c r="DD227" s="49"/>
      <c r="DE227" s="49"/>
      <c r="DF227" s="49"/>
      <c r="DG227" s="49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49"/>
      <c r="DS227" s="49"/>
      <c r="DT227" s="49"/>
      <c r="DU227" s="49"/>
      <c r="DV227" s="49"/>
      <c r="DW227" s="49"/>
      <c r="DX227" s="49"/>
      <c r="DY227" s="49"/>
      <c r="DZ227" s="49"/>
      <c r="EA227" s="49"/>
      <c r="EB227" s="49"/>
      <c r="EC227" s="49"/>
      <c r="ED227" s="49"/>
      <c r="EE227" s="49"/>
      <c r="EF227" s="49"/>
      <c r="EG227" s="49"/>
      <c r="EH227" s="49"/>
      <c r="EI227" s="49"/>
      <c r="EJ227" s="49"/>
      <c r="EK227" s="14"/>
      <c r="EL227" s="49"/>
      <c r="EM227" s="49"/>
      <c r="EN227" s="49"/>
      <c r="EO227" s="49"/>
      <c r="EP227" s="49"/>
      <c r="EQ227" s="49"/>
      <c r="ER227" s="49"/>
      <c r="ES227" s="49"/>
      <c r="ET227" s="49"/>
      <c r="EU227" s="49"/>
      <c r="EV227" s="49"/>
      <c r="EW227" s="49"/>
      <c r="EX227" s="49"/>
      <c r="EY227" s="49"/>
      <c r="EZ227" s="49"/>
      <c r="FA227" s="49"/>
      <c r="FB227" s="49"/>
      <c r="FC227" s="49"/>
      <c r="FD227" s="49"/>
      <c r="FE227" s="14"/>
      <c r="FF227" s="49"/>
      <c r="FG227" s="49"/>
      <c r="FH227" s="14"/>
      <c r="FI227" s="42"/>
      <c r="FJ227" s="42"/>
      <c r="FK227" s="42"/>
      <c r="FL227" s="42"/>
      <c r="FM227" s="42"/>
      <c r="FN227" s="42"/>
      <c r="FO227" s="42"/>
      <c r="FP227" s="42"/>
      <c r="FQ227" s="42"/>
      <c r="FR227" s="42"/>
      <c r="FS227" s="42"/>
      <c r="FT227" s="42"/>
      <c r="FU227" s="42"/>
      <c r="FV227" s="42"/>
      <c r="FW227" s="42"/>
      <c r="FX227" s="44">
        <v>225</v>
      </c>
      <c r="FY227" s="44" t="str">
        <f t="shared" si="79"/>
        <v>HGECAFLK</v>
      </c>
      <c r="FZ227" s="44" t="s">
        <v>160</v>
      </c>
      <c r="GA227" s="44" t="s">
        <v>149</v>
      </c>
      <c r="GB227" s="44" t="s">
        <v>148</v>
      </c>
      <c r="GC227" s="44" t="s">
        <v>163</v>
      </c>
      <c r="GD227" s="44" t="s">
        <v>145</v>
      </c>
      <c r="GE227" s="44" t="s">
        <v>109</v>
      </c>
      <c r="GF227" s="44" t="s">
        <v>152</v>
      </c>
      <c r="GG227" s="44" t="s">
        <v>151</v>
      </c>
      <c r="GH227" s="100" t="str">
        <f t="shared" ref="GH227:GO227" si="1262">VLOOKUP(FZ227,$FK$3:$FL$15,2,FALSE)</f>
        <v>Uruguay</v>
      </c>
      <c r="GI227" s="100" t="str">
        <f t="shared" si="1262"/>
        <v>Iran</v>
      </c>
      <c r="GJ227" s="100" t="str">
        <f t="shared" si="1262"/>
        <v>Elfenbenskusten</v>
      </c>
      <c r="GK227" s="100" t="str">
        <f t="shared" si="1262"/>
        <v>Marocko</v>
      </c>
      <c r="GL227" s="100" t="str">
        <f t="shared" si="1262"/>
        <v>Sydkorea</v>
      </c>
      <c r="GM227" s="100" t="str">
        <f t="shared" si="1262"/>
        <v>Sverige</v>
      </c>
      <c r="GN227" s="100" t="str">
        <f t="shared" si="1262"/>
        <v>England</v>
      </c>
      <c r="GO227" s="100" t="str">
        <f t="shared" si="1262"/>
        <v>Portugal</v>
      </c>
      <c r="GP227" s="42" t="str">
        <f t="shared" si="81"/>
        <v/>
      </c>
      <c r="GQ227" s="42"/>
      <c r="GR227" s="42"/>
      <c r="GS227" s="42"/>
      <c r="GT227" s="42"/>
      <c r="GU227" s="42"/>
      <c r="GV227" s="42"/>
      <c r="GW227" s="42"/>
      <c r="GX227" s="44"/>
      <c r="GY227" s="43"/>
      <c r="GZ227" s="43"/>
      <c r="HA227" s="44"/>
      <c r="HB227" s="42"/>
      <c r="HC227" s="42"/>
      <c r="HD227" s="42"/>
      <c r="HE227" s="42"/>
    </row>
    <row r="228" spans="1:213" ht="14.25" customHeight="1" x14ac:dyDescent="0.35">
      <c r="A228" s="42"/>
      <c r="B228" s="43"/>
      <c r="C228" s="43"/>
      <c r="D228" s="43"/>
      <c r="E228" s="44"/>
      <c r="F228" s="43"/>
      <c r="G228" s="44"/>
      <c r="H228" s="44"/>
      <c r="I228" s="44"/>
      <c r="J228" s="57"/>
      <c r="K228" s="44"/>
      <c r="L228" s="44"/>
      <c r="M228" s="42"/>
      <c r="N228" s="42"/>
      <c r="O228" s="42"/>
      <c r="P228" s="42"/>
      <c r="Q228" s="42"/>
      <c r="R228" s="42"/>
      <c r="S228" s="42"/>
      <c r="T228" s="43"/>
      <c r="U228" s="42"/>
      <c r="V228" s="44"/>
      <c r="W228" s="44"/>
      <c r="X228" s="44"/>
      <c r="Y228" s="44"/>
      <c r="Z228" s="47"/>
      <c r="AA228" s="48"/>
      <c r="AB228" s="42"/>
      <c r="AC228" s="14"/>
      <c r="AD228" s="14"/>
      <c r="AE228" s="14"/>
      <c r="AF228" s="14"/>
      <c r="AG228" s="44"/>
      <c r="AH228" s="44"/>
      <c r="AI228" s="44"/>
      <c r="AJ228" s="57"/>
      <c r="AK228" s="58"/>
      <c r="AL228" s="49"/>
      <c r="AM228" s="49"/>
      <c r="AN228" s="49"/>
      <c r="AO228" s="49"/>
      <c r="AP228" s="49"/>
      <c r="AQ228" s="49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9"/>
      <c r="BJ228" s="49"/>
      <c r="BK228" s="49"/>
      <c r="BL228" s="49"/>
      <c r="BM228" s="49"/>
      <c r="BN228" s="49"/>
      <c r="BO228" s="49"/>
      <c r="BP228" s="14"/>
      <c r="BQ228" s="14"/>
      <c r="BR228" s="14"/>
      <c r="BS228" s="49"/>
      <c r="BT228" s="49"/>
      <c r="BU228" s="49"/>
      <c r="BV228" s="49"/>
      <c r="BW228" s="49"/>
      <c r="BX228" s="49"/>
      <c r="BY228" s="49"/>
      <c r="BZ228" s="14"/>
      <c r="CA228" s="49"/>
      <c r="CB228" s="49"/>
      <c r="CC228" s="14"/>
      <c r="CD228" s="14"/>
      <c r="CE228" s="49"/>
      <c r="CF228" s="49"/>
      <c r="CG228" s="49"/>
      <c r="CH228" s="49"/>
      <c r="CI228" s="49"/>
      <c r="CJ228" s="49"/>
      <c r="CK228" s="49"/>
      <c r="CL228" s="49"/>
      <c r="CM228" s="49"/>
      <c r="CN228" s="49"/>
      <c r="CO228" s="49"/>
      <c r="CP228" s="49"/>
      <c r="CQ228" s="49"/>
      <c r="CR228" s="49"/>
      <c r="CS228" s="49"/>
      <c r="CT228" s="49"/>
      <c r="CU228" s="49"/>
      <c r="CV228" s="49"/>
      <c r="CW228" s="14"/>
      <c r="CX228" s="14"/>
      <c r="CY228" s="49"/>
      <c r="CZ228" s="49"/>
      <c r="DA228" s="49"/>
      <c r="DB228" s="49"/>
      <c r="DC228" s="49"/>
      <c r="DD228" s="49"/>
      <c r="DE228" s="49"/>
      <c r="DF228" s="49"/>
      <c r="DG228" s="49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49"/>
      <c r="DS228" s="49"/>
      <c r="DT228" s="49"/>
      <c r="DU228" s="49"/>
      <c r="DV228" s="49"/>
      <c r="DW228" s="49"/>
      <c r="DX228" s="49"/>
      <c r="DY228" s="49"/>
      <c r="DZ228" s="49"/>
      <c r="EA228" s="49"/>
      <c r="EB228" s="49"/>
      <c r="EC228" s="49"/>
      <c r="ED228" s="49"/>
      <c r="EE228" s="49"/>
      <c r="EF228" s="49"/>
      <c r="EG228" s="49"/>
      <c r="EH228" s="49"/>
      <c r="EI228" s="49"/>
      <c r="EJ228" s="49"/>
      <c r="EK228" s="14"/>
      <c r="EL228" s="49"/>
      <c r="EM228" s="49"/>
      <c r="EN228" s="49"/>
      <c r="EO228" s="49"/>
      <c r="EP228" s="49"/>
      <c r="EQ228" s="49"/>
      <c r="ER228" s="49"/>
      <c r="ES228" s="49"/>
      <c r="ET228" s="49"/>
      <c r="EU228" s="49"/>
      <c r="EV228" s="49"/>
      <c r="EW228" s="49"/>
      <c r="EX228" s="49"/>
      <c r="EY228" s="49"/>
      <c r="EZ228" s="49"/>
      <c r="FA228" s="49"/>
      <c r="FB228" s="49"/>
      <c r="FC228" s="49"/>
      <c r="FD228" s="49"/>
      <c r="FE228" s="14"/>
      <c r="FF228" s="49"/>
      <c r="FG228" s="49"/>
      <c r="FH228" s="14"/>
      <c r="FI228" s="42"/>
      <c r="FJ228" s="42"/>
      <c r="FK228" s="42"/>
      <c r="FL228" s="42"/>
      <c r="FM228" s="42"/>
      <c r="FN228" s="42"/>
      <c r="FO228" s="42"/>
      <c r="FP228" s="42"/>
      <c r="FQ228" s="42"/>
      <c r="FR228" s="42"/>
      <c r="FS228" s="42"/>
      <c r="FT228" s="42"/>
      <c r="FU228" s="42"/>
      <c r="FV228" s="42"/>
      <c r="FW228" s="42"/>
      <c r="FX228" s="44">
        <v>226</v>
      </c>
      <c r="FY228" s="44" t="str">
        <f t="shared" si="79"/>
        <v>HGJCAFLE</v>
      </c>
      <c r="FZ228" s="44" t="s">
        <v>160</v>
      </c>
      <c r="GA228" s="44" t="s">
        <v>149</v>
      </c>
      <c r="GB228" s="44" t="s">
        <v>159</v>
      </c>
      <c r="GC228" s="44" t="s">
        <v>163</v>
      </c>
      <c r="GD228" s="44" t="s">
        <v>145</v>
      </c>
      <c r="GE228" s="44" t="s">
        <v>109</v>
      </c>
      <c r="GF228" s="44" t="s">
        <v>152</v>
      </c>
      <c r="GG228" s="44" t="s">
        <v>148</v>
      </c>
      <c r="GH228" s="100" t="str">
        <f t="shared" ref="GH228:GO228" si="1263">VLOOKUP(FZ228,$FK$3:$FL$15,2,FALSE)</f>
        <v>Uruguay</v>
      </c>
      <c r="GI228" s="100" t="str">
        <f t="shared" si="1263"/>
        <v>Iran</v>
      </c>
      <c r="GJ228" s="100" t="str">
        <f t="shared" si="1263"/>
        <v>Argentina</v>
      </c>
      <c r="GK228" s="100" t="str">
        <f t="shared" si="1263"/>
        <v>Marocko</v>
      </c>
      <c r="GL228" s="100" t="str">
        <f t="shared" si="1263"/>
        <v>Sydkorea</v>
      </c>
      <c r="GM228" s="100" t="str">
        <f t="shared" si="1263"/>
        <v>Sverige</v>
      </c>
      <c r="GN228" s="100" t="str">
        <f t="shared" si="1263"/>
        <v>England</v>
      </c>
      <c r="GO228" s="100" t="str">
        <f t="shared" si="1263"/>
        <v>Elfenbenskusten</v>
      </c>
      <c r="GP228" s="42" t="str">
        <f t="shared" si="81"/>
        <v/>
      </c>
      <c r="GQ228" s="42"/>
      <c r="GR228" s="42"/>
      <c r="GS228" s="42"/>
      <c r="GT228" s="42"/>
      <c r="GU228" s="42"/>
      <c r="GV228" s="42"/>
      <c r="GW228" s="42"/>
      <c r="GX228" s="44"/>
      <c r="GY228" s="43"/>
      <c r="GZ228" s="43"/>
      <c r="HA228" s="44"/>
      <c r="HB228" s="42"/>
      <c r="HC228" s="42"/>
      <c r="HD228" s="42"/>
      <c r="HE228" s="42"/>
    </row>
    <row r="229" spans="1:213" ht="14.25" customHeight="1" x14ac:dyDescent="0.35">
      <c r="A229" s="42"/>
      <c r="B229" s="43"/>
      <c r="C229" s="43"/>
      <c r="D229" s="43"/>
      <c r="E229" s="44"/>
      <c r="F229" s="43"/>
      <c r="G229" s="44"/>
      <c r="H229" s="44"/>
      <c r="I229" s="44"/>
      <c r="J229" s="57"/>
      <c r="K229" s="44"/>
      <c r="L229" s="44"/>
      <c r="M229" s="42"/>
      <c r="N229" s="42"/>
      <c r="O229" s="42"/>
      <c r="P229" s="42"/>
      <c r="Q229" s="42"/>
      <c r="R229" s="42"/>
      <c r="S229" s="42"/>
      <c r="T229" s="43"/>
      <c r="U229" s="42"/>
      <c r="V229" s="44"/>
      <c r="W229" s="44"/>
      <c r="X229" s="44"/>
      <c r="Y229" s="44"/>
      <c r="Z229" s="47"/>
      <c r="AA229" s="48"/>
      <c r="AB229" s="42"/>
      <c r="AC229" s="14"/>
      <c r="AD229" s="14"/>
      <c r="AE229" s="14"/>
      <c r="AF229" s="14"/>
      <c r="AG229" s="44"/>
      <c r="AH229" s="44"/>
      <c r="AI229" s="44"/>
      <c r="AJ229" s="57"/>
      <c r="AK229" s="58"/>
      <c r="AL229" s="49"/>
      <c r="AM229" s="49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14"/>
      <c r="BQ229" s="14"/>
      <c r="BR229" s="14"/>
      <c r="BS229" s="49"/>
      <c r="BT229" s="49"/>
      <c r="BU229" s="49"/>
      <c r="BV229" s="49"/>
      <c r="BW229" s="49"/>
      <c r="BX229" s="49"/>
      <c r="BY229" s="49"/>
      <c r="BZ229" s="14"/>
      <c r="CA229" s="49"/>
      <c r="CB229" s="49"/>
      <c r="CC229" s="14"/>
      <c r="CD229" s="14"/>
      <c r="CE229" s="49"/>
      <c r="CF229" s="49"/>
      <c r="CG229" s="49"/>
      <c r="CH229" s="49"/>
      <c r="CI229" s="49"/>
      <c r="CJ229" s="49"/>
      <c r="CK229" s="49"/>
      <c r="CL229" s="49"/>
      <c r="CM229" s="49"/>
      <c r="CN229" s="49"/>
      <c r="CO229" s="49"/>
      <c r="CP229" s="49"/>
      <c r="CQ229" s="49"/>
      <c r="CR229" s="49"/>
      <c r="CS229" s="49"/>
      <c r="CT229" s="49"/>
      <c r="CU229" s="49"/>
      <c r="CV229" s="49"/>
      <c r="CW229" s="14"/>
      <c r="CX229" s="14"/>
      <c r="CY229" s="49"/>
      <c r="CZ229" s="49"/>
      <c r="DA229" s="49"/>
      <c r="DB229" s="49"/>
      <c r="DC229" s="49"/>
      <c r="DD229" s="49"/>
      <c r="DE229" s="49"/>
      <c r="DF229" s="49"/>
      <c r="DG229" s="49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49"/>
      <c r="DS229" s="49"/>
      <c r="DT229" s="49"/>
      <c r="DU229" s="49"/>
      <c r="DV229" s="49"/>
      <c r="DW229" s="49"/>
      <c r="DX229" s="49"/>
      <c r="DY229" s="49"/>
      <c r="DZ229" s="49"/>
      <c r="EA229" s="49"/>
      <c r="EB229" s="49"/>
      <c r="EC229" s="49"/>
      <c r="ED229" s="49"/>
      <c r="EE229" s="49"/>
      <c r="EF229" s="49"/>
      <c r="EG229" s="49"/>
      <c r="EH229" s="49"/>
      <c r="EI229" s="49"/>
      <c r="EJ229" s="49"/>
      <c r="EK229" s="14"/>
      <c r="EL229" s="49"/>
      <c r="EM229" s="49"/>
      <c r="EN229" s="49"/>
      <c r="EO229" s="49"/>
      <c r="EP229" s="49"/>
      <c r="EQ229" s="49"/>
      <c r="ER229" s="49"/>
      <c r="ES229" s="49"/>
      <c r="ET229" s="49"/>
      <c r="EU229" s="49"/>
      <c r="EV229" s="49"/>
      <c r="EW229" s="49"/>
      <c r="EX229" s="49"/>
      <c r="EY229" s="49"/>
      <c r="EZ229" s="49"/>
      <c r="FA229" s="49"/>
      <c r="FB229" s="49"/>
      <c r="FC229" s="49"/>
      <c r="FD229" s="49"/>
      <c r="FE229" s="14"/>
      <c r="FF229" s="49"/>
      <c r="FG229" s="49"/>
      <c r="FH229" s="14"/>
      <c r="FI229" s="42"/>
      <c r="FJ229" s="42"/>
      <c r="FK229" s="42"/>
      <c r="FL229" s="42"/>
      <c r="FM229" s="42"/>
      <c r="FN229" s="42"/>
      <c r="FO229" s="42"/>
      <c r="FP229" s="42"/>
      <c r="FQ229" s="42"/>
      <c r="FR229" s="42"/>
      <c r="FS229" s="42"/>
      <c r="FT229" s="42"/>
      <c r="FU229" s="42"/>
      <c r="FV229" s="42"/>
      <c r="FW229" s="42"/>
      <c r="FX229" s="44">
        <v>227</v>
      </c>
      <c r="FY229" s="44" t="str">
        <f t="shared" si="79"/>
        <v>HGJCAFEK</v>
      </c>
      <c r="FZ229" s="44" t="s">
        <v>160</v>
      </c>
      <c r="GA229" s="44" t="s">
        <v>149</v>
      </c>
      <c r="GB229" s="44" t="s">
        <v>159</v>
      </c>
      <c r="GC229" s="44" t="s">
        <v>163</v>
      </c>
      <c r="GD229" s="44" t="s">
        <v>145</v>
      </c>
      <c r="GE229" s="44" t="s">
        <v>109</v>
      </c>
      <c r="GF229" s="44" t="s">
        <v>148</v>
      </c>
      <c r="GG229" s="44" t="s">
        <v>151</v>
      </c>
      <c r="GH229" s="100" t="str">
        <f t="shared" ref="GH229:GO229" si="1264">VLOOKUP(FZ229,$FK$3:$FL$15,2,FALSE)</f>
        <v>Uruguay</v>
      </c>
      <c r="GI229" s="100" t="str">
        <f t="shared" si="1264"/>
        <v>Iran</v>
      </c>
      <c r="GJ229" s="100" t="str">
        <f t="shared" si="1264"/>
        <v>Argentina</v>
      </c>
      <c r="GK229" s="100" t="str">
        <f t="shared" si="1264"/>
        <v>Marocko</v>
      </c>
      <c r="GL229" s="100" t="str">
        <f t="shared" si="1264"/>
        <v>Sydkorea</v>
      </c>
      <c r="GM229" s="100" t="str">
        <f t="shared" si="1264"/>
        <v>Sverige</v>
      </c>
      <c r="GN229" s="100" t="str">
        <f t="shared" si="1264"/>
        <v>Elfenbenskusten</v>
      </c>
      <c r="GO229" s="100" t="str">
        <f t="shared" si="1264"/>
        <v>Portugal</v>
      </c>
      <c r="GP229" s="42" t="str">
        <f t="shared" si="81"/>
        <v/>
      </c>
      <c r="GQ229" s="42"/>
      <c r="GR229" s="42"/>
      <c r="GS229" s="42"/>
      <c r="GT229" s="42"/>
      <c r="GU229" s="42"/>
      <c r="GV229" s="42"/>
      <c r="GW229" s="42"/>
      <c r="GX229" s="44"/>
      <c r="GY229" s="43"/>
      <c r="GZ229" s="43"/>
      <c r="HA229" s="44"/>
      <c r="HB229" s="42"/>
      <c r="HC229" s="42"/>
      <c r="HD229" s="42"/>
      <c r="HE229" s="42"/>
    </row>
    <row r="230" spans="1:213" ht="14.25" customHeight="1" x14ac:dyDescent="0.35">
      <c r="A230" s="42"/>
      <c r="B230" s="43"/>
      <c r="C230" s="43"/>
      <c r="D230" s="43"/>
      <c r="E230" s="44"/>
      <c r="F230" s="43"/>
      <c r="G230" s="44"/>
      <c r="H230" s="44"/>
      <c r="I230" s="44"/>
      <c r="J230" s="57"/>
      <c r="K230" s="44"/>
      <c r="L230" s="44"/>
      <c r="M230" s="42"/>
      <c r="N230" s="42"/>
      <c r="O230" s="42"/>
      <c r="P230" s="42"/>
      <c r="Q230" s="42"/>
      <c r="R230" s="42"/>
      <c r="S230" s="42"/>
      <c r="T230" s="43"/>
      <c r="U230" s="42"/>
      <c r="V230" s="44"/>
      <c r="W230" s="44"/>
      <c r="X230" s="44"/>
      <c r="Y230" s="44"/>
      <c r="Z230" s="47"/>
      <c r="AA230" s="48"/>
      <c r="AB230" s="42"/>
      <c r="AC230" s="14"/>
      <c r="AD230" s="14"/>
      <c r="AE230" s="14"/>
      <c r="AF230" s="14"/>
      <c r="AG230" s="44"/>
      <c r="AH230" s="44"/>
      <c r="AI230" s="44"/>
      <c r="AJ230" s="57"/>
      <c r="AK230" s="58"/>
      <c r="AL230" s="49"/>
      <c r="AM230" s="49"/>
      <c r="AN230" s="49"/>
      <c r="AO230" s="49"/>
      <c r="AP230" s="49"/>
      <c r="AQ230" s="49"/>
      <c r="AR230" s="49"/>
      <c r="AS230" s="49"/>
      <c r="AT230" s="49"/>
      <c r="AU230" s="49"/>
      <c r="AV230" s="49"/>
      <c r="AW230" s="49"/>
      <c r="AX230" s="49"/>
      <c r="AY230" s="49"/>
      <c r="AZ230" s="49"/>
      <c r="BA230" s="49"/>
      <c r="BB230" s="49"/>
      <c r="BC230" s="49"/>
      <c r="BD230" s="49"/>
      <c r="BE230" s="49"/>
      <c r="BF230" s="49"/>
      <c r="BG230" s="49"/>
      <c r="BH230" s="49"/>
      <c r="BI230" s="49"/>
      <c r="BJ230" s="49"/>
      <c r="BK230" s="49"/>
      <c r="BL230" s="49"/>
      <c r="BM230" s="49"/>
      <c r="BN230" s="49"/>
      <c r="BO230" s="49"/>
      <c r="BP230" s="14"/>
      <c r="BQ230" s="14"/>
      <c r="BR230" s="14"/>
      <c r="BS230" s="49"/>
      <c r="BT230" s="49"/>
      <c r="BU230" s="49"/>
      <c r="BV230" s="49"/>
      <c r="BW230" s="49"/>
      <c r="BX230" s="49"/>
      <c r="BY230" s="49"/>
      <c r="BZ230" s="14"/>
      <c r="CA230" s="49"/>
      <c r="CB230" s="49"/>
      <c r="CC230" s="14"/>
      <c r="CD230" s="14"/>
      <c r="CE230" s="49"/>
      <c r="CF230" s="49"/>
      <c r="CG230" s="49"/>
      <c r="CH230" s="49"/>
      <c r="CI230" s="49"/>
      <c r="CJ230" s="49"/>
      <c r="CK230" s="49"/>
      <c r="CL230" s="49"/>
      <c r="CM230" s="49"/>
      <c r="CN230" s="49"/>
      <c r="CO230" s="49"/>
      <c r="CP230" s="49"/>
      <c r="CQ230" s="49"/>
      <c r="CR230" s="49"/>
      <c r="CS230" s="49"/>
      <c r="CT230" s="49"/>
      <c r="CU230" s="49"/>
      <c r="CV230" s="49"/>
      <c r="CW230" s="14"/>
      <c r="CX230" s="14"/>
      <c r="CY230" s="49"/>
      <c r="CZ230" s="49"/>
      <c r="DA230" s="49"/>
      <c r="DB230" s="49"/>
      <c r="DC230" s="49"/>
      <c r="DD230" s="49"/>
      <c r="DE230" s="49"/>
      <c r="DF230" s="49"/>
      <c r="DG230" s="49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49"/>
      <c r="DS230" s="49"/>
      <c r="DT230" s="49"/>
      <c r="DU230" s="49"/>
      <c r="DV230" s="49"/>
      <c r="DW230" s="49"/>
      <c r="DX230" s="49"/>
      <c r="DY230" s="49"/>
      <c r="DZ230" s="49"/>
      <c r="EA230" s="49"/>
      <c r="EB230" s="49"/>
      <c r="EC230" s="49"/>
      <c r="ED230" s="49"/>
      <c r="EE230" s="49"/>
      <c r="EF230" s="49"/>
      <c r="EG230" s="49"/>
      <c r="EH230" s="49"/>
      <c r="EI230" s="49"/>
      <c r="EJ230" s="49"/>
      <c r="EK230" s="14"/>
      <c r="EL230" s="49"/>
      <c r="EM230" s="49"/>
      <c r="EN230" s="49"/>
      <c r="EO230" s="49"/>
      <c r="EP230" s="49"/>
      <c r="EQ230" s="49"/>
      <c r="ER230" s="49"/>
      <c r="ES230" s="49"/>
      <c r="ET230" s="49"/>
      <c r="EU230" s="49"/>
      <c r="EV230" s="49"/>
      <c r="EW230" s="49"/>
      <c r="EX230" s="49"/>
      <c r="EY230" s="49"/>
      <c r="EZ230" s="49"/>
      <c r="FA230" s="49"/>
      <c r="FB230" s="49"/>
      <c r="FC230" s="49"/>
      <c r="FD230" s="49"/>
      <c r="FE230" s="14"/>
      <c r="FF230" s="49"/>
      <c r="FG230" s="49"/>
      <c r="FH230" s="14"/>
      <c r="FI230" s="42"/>
      <c r="FJ230" s="42"/>
      <c r="FK230" s="42"/>
      <c r="FL230" s="42"/>
      <c r="FM230" s="42"/>
      <c r="FN230" s="42"/>
      <c r="FO230" s="42"/>
      <c r="FP230" s="42"/>
      <c r="FQ230" s="42"/>
      <c r="FR230" s="42"/>
      <c r="FS230" s="42"/>
      <c r="FT230" s="42"/>
      <c r="FU230" s="42"/>
      <c r="FV230" s="42"/>
      <c r="FW230" s="42"/>
      <c r="FX230" s="44">
        <v>228</v>
      </c>
      <c r="FY230" s="44" t="str">
        <f t="shared" si="79"/>
        <v>HGECAFLI</v>
      </c>
      <c r="FZ230" s="44" t="s">
        <v>160</v>
      </c>
      <c r="GA230" s="44" t="s">
        <v>149</v>
      </c>
      <c r="GB230" s="44" t="s">
        <v>148</v>
      </c>
      <c r="GC230" s="44" t="s">
        <v>163</v>
      </c>
      <c r="GD230" s="44" t="s">
        <v>145</v>
      </c>
      <c r="GE230" s="44" t="s">
        <v>109</v>
      </c>
      <c r="GF230" s="44" t="s">
        <v>152</v>
      </c>
      <c r="GG230" s="44" t="s">
        <v>150</v>
      </c>
      <c r="GH230" s="100" t="str">
        <f t="shared" ref="GH230:GO230" si="1265">VLOOKUP(FZ230,$FK$3:$FL$15,2,FALSE)</f>
        <v>Uruguay</v>
      </c>
      <c r="GI230" s="100" t="str">
        <f t="shared" si="1265"/>
        <v>Iran</v>
      </c>
      <c r="GJ230" s="100" t="str">
        <f t="shared" si="1265"/>
        <v>Elfenbenskusten</v>
      </c>
      <c r="GK230" s="100" t="str">
        <f t="shared" si="1265"/>
        <v>Marocko</v>
      </c>
      <c r="GL230" s="100" t="str">
        <f t="shared" si="1265"/>
        <v>Sydkorea</v>
      </c>
      <c r="GM230" s="100" t="str">
        <f t="shared" si="1265"/>
        <v>Sverige</v>
      </c>
      <c r="GN230" s="100" t="str">
        <f t="shared" si="1265"/>
        <v>England</v>
      </c>
      <c r="GO230" s="100" t="str">
        <f t="shared" si="1265"/>
        <v>Senegal</v>
      </c>
      <c r="GP230" s="42" t="str">
        <f t="shared" si="81"/>
        <v/>
      </c>
      <c r="GQ230" s="42"/>
      <c r="GR230" s="42"/>
      <c r="GS230" s="42"/>
      <c r="GT230" s="42"/>
      <c r="GU230" s="42"/>
      <c r="GV230" s="42"/>
      <c r="GW230" s="42"/>
      <c r="GX230" s="44"/>
      <c r="GY230" s="43"/>
      <c r="GZ230" s="43"/>
      <c r="HA230" s="44"/>
      <c r="HB230" s="42"/>
      <c r="HC230" s="42"/>
      <c r="HD230" s="42"/>
      <c r="HE230" s="42"/>
    </row>
    <row r="231" spans="1:213" ht="14.25" customHeight="1" x14ac:dyDescent="0.35">
      <c r="A231" s="42"/>
      <c r="B231" s="43"/>
      <c r="C231" s="43"/>
      <c r="D231" s="43"/>
      <c r="E231" s="44"/>
      <c r="F231" s="43"/>
      <c r="G231" s="44"/>
      <c r="H231" s="44"/>
      <c r="I231" s="44"/>
      <c r="J231" s="57"/>
      <c r="K231" s="44"/>
      <c r="L231" s="44"/>
      <c r="M231" s="42"/>
      <c r="N231" s="42"/>
      <c r="O231" s="42"/>
      <c r="P231" s="42"/>
      <c r="Q231" s="42"/>
      <c r="R231" s="42"/>
      <c r="S231" s="42"/>
      <c r="T231" s="43"/>
      <c r="U231" s="42"/>
      <c r="V231" s="44"/>
      <c r="W231" s="44"/>
      <c r="X231" s="44"/>
      <c r="Y231" s="44"/>
      <c r="Z231" s="47"/>
      <c r="AA231" s="48"/>
      <c r="AB231" s="42"/>
      <c r="AC231" s="14"/>
      <c r="AD231" s="14"/>
      <c r="AE231" s="14"/>
      <c r="AF231" s="14"/>
      <c r="AG231" s="44"/>
      <c r="AH231" s="44"/>
      <c r="AI231" s="44"/>
      <c r="AJ231" s="57"/>
      <c r="AK231" s="58"/>
      <c r="AL231" s="49"/>
      <c r="AM231" s="49"/>
      <c r="AN231" s="49"/>
      <c r="AO231" s="49"/>
      <c r="AP231" s="49"/>
      <c r="AQ231" s="49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49"/>
      <c r="BD231" s="49"/>
      <c r="BE231" s="49"/>
      <c r="BF231" s="49"/>
      <c r="BG231" s="49"/>
      <c r="BH231" s="49"/>
      <c r="BI231" s="49"/>
      <c r="BJ231" s="49"/>
      <c r="BK231" s="49"/>
      <c r="BL231" s="49"/>
      <c r="BM231" s="49"/>
      <c r="BN231" s="49"/>
      <c r="BO231" s="49"/>
      <c r="BP231" s="14"/>
      <c r="BQ231" s="14"/>
      <c r="BR231" s="14"/>
      <c r="BS231" s="49"/>
      <c r="BT231" s="49"/>
      <c r="BU231" s="49"/>
      <c r="BV231" s="49"/>
      <c r="BW231" s="49"/>
      <c r="BX231" s="49"/>
      <c r="BY231" s="49"/>
      <c r="BZ231" s="14"/>
      <c r="CA231" s="49"/>
      <c r="CB231" s="49"/>
      <c r="CC231" s="14"/>
      <c r="CD231" s="14"/>
      <c r="CE231" s="49"/>
      <c r="CF231" s="49"/>
      <c r="CG231" s="49"/>
      <c r="CH231" s="49"/>
      <c r="CI231" s="49"/>
      <c r="CJ231" s="49"/>
      <c r="CK231" s="49"/>
      <c r="CL231" s="49"/>
      <c r="CM231" s="49"/>
      <c r="CN231" s="49"/>
      <c r="CO231" s="49"/>
      <c r="CP231" s="49"/>
      <c r="CQ231" s="49"/>
      <c r="CR231" s="49"/>
      <c r="CS231" s="49"/>
      <c r="CT231" s="49"/>
      <c r="CU231" s="49"/>
      <c r="CV231" s="49"/>
      <c r="CW231" s="14"/>
      <c r="CX231" s="14"/>
      <c r="CY231" s="49"/>
      <c r="CZ231" s="49"/>
      <c r="DA231" s="49"/>
      <c r="DB231" s="49"/>
      <c r="DC231" s="49"/>
      <c r="DD231" s="49"/>
      <c r="DE231" s="49"/>
      <c r="DF231" s="49"/>
      <c r="DG231" s="49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49"/>
      <c r="DS231" s="49"/>
      <c r="DT231" s="49"/>
      <c r="DU231" s="49"/>
      <c r="DV231" s="49"/>
      <c r="DW231" s="49"/>
      <c r="DX231" s="49"/>
      <c r="DY231" s="49"/>
      <c r="DZ231" s="49"/>
      <c r="EA231" s="49"/>
      <c r="EB231" s="49"/>
      <c r="EC231" s="49"/>
      <c r="ED231" s="49"/>
      <c r="EE231" s="49"/>
      <c r="EF231" s="49"/>
      <c r="EG231" s="49"/>
      <c r="EH231" s="49"/>
      <c r="EI231" s="49"/>
      <c r="EJ231" s="49"/>
      <c r="EK231" s="14"/>
      <c r="EL231" s="49"/>
      <c r="EM231" s="49"/>
      <c r="EN231" s="49"/>
      <c r="EO231" s="49"/>
      <c r="EP231" s="49"/>
      <c r="EQ231" s="49"/>
      <c r="ER231" s="49"/>
      <c r="ES231" s="49"/>
      <c r="ET231" s="49"/>
      <c r="EU231" s="49"/>
      <c r="EV231" s="49"/>
      <c r="EW231" s="49"/>
      <c r="EX231" s="49"/>
      <c r="EY231" s="49"/>
      <c r="EZ231" s="49"/>
      <c r="FA231" s="49"/>
      <c r="FB231" s="49"/>
      <c r="FC231" s="49"/>
      <c r="FD231" s="49"/>
      <c r="FE231" s="14"/>
      <c r="FF231" s="49"/>
      <c r="FG231" s="49"/>
      <c r="FH231" s="14"/>
      <c r="FI231" s="42"/>
      <c r="FJ231" s="42"/>
      <c r="FK231" s="42"/>
      <c r="FL231" s="42"/>
      <c r="FM231" s="42"/>
      <c r="FN231" s="42"/>
      <c r="FO231" s="42"/>
      <c r="FP231" s="42"/>
      <c r="FQ231" s="42"/>
      <c r="FR231" s="42"/>
      <c r="FS231" s="42"/>
      <c r="FT231" s="42"/>
      <c r="FU231" s="42"/>
      <c r="FV231" s="42"/>
      <c r="FW231" s="42"/>
      <c r="FX231" s="44">
        <v>229</v>
      </c>
      <c r="FY231" s="44" t="str">
        <f t="shared" si="79"/>
        <v>HGECAFIK</v>
      </c>
      <c r="FZ231" s="44" t="s">
        <v>160</v>
      </c>
      <c r="GA231" s="44" t="s">
        <v>149</v>
      </c>
      <c r="GB231" s="44" t="s">
        <v>148</v>
      </c>
      <c r="GC231" s="44" t="s">
        <v>163</v>
      </c>
      <c r="GD231" s="44" t="s">
        <v>145</v>
      </c>
      <c r="GE231" s="44" t="s">
        <v>109</v>
      </c>
      <c r="GF231" s="44" t="s">
        <v>150</v>
      </c>
      <c r="GG231" s="44" t="s">
        <v>151</v>
      </c>
      <c r="GH231" s="100" t="str">
        <f t="shared" ref="GH231:GO231" si="1266">VLOOKUP(FZ231,$FK$3:$FL$15,2,FALSE)</f>
        <v>Uruguay</v>
      </c>
      <c r="GI231" s="100" t="str">
        <f t="shared" si="1266"/>
        <v>Iran</v>
      </c>
      <c r="GJ231" s="100" t="str">
        <f t="shared" si="1266"/>
        <v>Elfenbenskusten</v>
      </c>
      <c r="GK231" s="100" t="str">
        <f t="shared" si="1266"/>
        <v>Marocko</v>
      </c>
      <c r="GL231" s="100" t="str">
        <f t="shared" si="1266"/>
        <v>Sydkorea</v>
      </c>
      <c r="GM231" s="100" t="str">
        <f t="shared" si="1266"/>
        <v>Sverige</v>
      </c>
      <c r="GN231" s="100" t="str">
        <f t="shared" si="1266"/>
        <v>Senegal</v>
      </c>
      <c r="GO231" s="100" t="str">
        <f t="shared" si="1266"/>
        <v>Portugal</v>
      </c>
      <c r="GP231" s="42" t="str">
        <f t="shared" si="81"/>
        <v/>
      </c>
      <c r="GQ231" s="42"/>
      <c r="GR231" s="42"/>
      <c r="GS231" s="42"/>
      <c r="GT231" s="42"/>
      <c r="GU231" s="42"/>
      <c r="GV231" s="42"/>
      <c r="GW231" s="42"/>
      <c r="GX231" s="44"/>
      <c r="GY231" s="43"/>
      <c r="GZ231" s="43"/>
      <c r="HA231" s="44"/>
      <c r="HB231" s="42"/>
      <c r="HC231" s="42"/>
      <c r="HD231" s="42"/>
      <c r="HE231" s="42"/>
    </row>
    <row r="232" spans="1:213" ht="14.25" customHeight="1" x14ac:dyDescent="0.35">
      <c r="A232" s="42"/>
      <c r="B232" s="43"/>
      <c r="C232" s="43"/>
      <c r="D232" s="43"/>
      <c r="E232" s="44"/>
      <c r="F232" s="43"/>
      <c r="G232" s="44"/>
      <c r="H232" s="44"/>
      <c r="I232" s="44"/>
      <c r="J232" s="57"/>
      <c r="K232" s="44"/>
      <c r="L232" s="44"/>
      <c r="M232" s="42"/>
      <c r="N232" s="42"/>
      <c r="O232" s="42"/>
      <c r="P232" s="42"/>
      <c r="Q232" s="42"/>
      <c r="R232" s="42"/>
      <c r="S232" s="42"/>
      <c r="T232" s="43"/>
      <c r="U232" s="42"/>
      <c r="V232" s="44"/>
      <c r="W232" s="44"/>
      <c r="X232" s="44"/>
      <c r="Y232" s="44"/>
      <c r="Z232" s="47"/>
      <c r="AA232" s="48"/>
      <c r="AB232" s="42"/>
      <c r="AC232" s="14"/>
      <c r="AD232" s="14"/>
      <c r="AE232" s="14"/>
      <c r="AF232" s="14"/>
      <c r="AG232" s="44"/>
      <c r="AH232" s="44"/>
      <c r="AI232" s="44"/>
      <c r="AJ232" s="57"/>
      <c r="AK232" s="58"/>
      <c r="AL232" s="49"/>
      <c r="AM232" s="49"/>
      <c r="AN232" s="49"/>
      <c r="AO232" s="49"/>
      <c r="AP232" s="49"/>
      <c r="AQ232" s="49"/>
      <c r="AR232" s="49"/>
      <c r="AS232" s="49"/>
      <c r="AT232" s="49"/>
      <c r="AU232" s="49"/>
      <c r="AV232" s="49"/>
      <c r="AW232" s="49"/>
      <c r="AX232" s="49"/>
      <c r="AY232" s="49"/>
      <c r="AZ232" s="49"/>
      <c r="BA232" s="49"/>
      <c r="BB232" s="49"/>
      <c r="BC232" s="49"/>
      <c r="BD232" s="49"/>
      <c r="BE232" s="49"/>
      <c r="BF232" s="49"/>
      <c r="BG232" s="49"/>
      <c r="BH232" s="49"/>
      <c r="BI232" s="49"/>
      <c r="BJ232" s="49"/>
      <c r="BK232" s="49"/>
      <c r="BL232" s="49"/>
      <c r="BM232" s="49"/>
      <c r="BN232" s="49"/>
      <c r="BO232" s="49"/>
      <c r="BP232" s="14"/>
      <c r="BQ232" s="14"/>
      <c r="BR232" s="14"/>
      <c r="BS232" s="49"/>
      <c r="BT232" s="49"/>
      <c r="BU232" s="49"/>
      <c r="BV232" s="49"/>
      <c r="BW232" s="49"/>
      <c r="BX232" s="49"/>
      <c r="BY232" s="49"/>
      <c r="BZ232" s="14"/>
      <c r="CA232" s="49"/>
      <c r="CB232" s="49"/>
      <c r="CC232" s="14"/>
      <c r="CD232" s="14"/>
      <c r="CE232" s="49"/>
      <c r="CF232" s="49"/>
      <c r="CG232" s="49"/>
      <c r="CH232" s="49"/>
      <c r="CI232" s="49"/>
      <c r="CJ232" s="49"/>
      <c r="CK232" s="49"/>
      <c r="CL232" s="49"/>
      <c r="CM232" s="49"/>
      <c r="CN232" s="49"/>
      <c r="CO232" s="49"/>
      <c r="CP232" s="49"/>
      <c r="CQ232" s="49"/>
      <c r="CR232" s="49"/>
      <c r="CS232" s="49"/>
      <c r="CT232" s="49"/>
      <c r="CU232" s="49"/>
      <c r="CV232" s="49"/>
      <c r="CW232" s="14"/>
      <c r="CX232" s="14"/>
      <c r="CY232" s="49"/>
      <c r="CZ232" s="49"/>
      <c r="DA232" s="49"/>
      <c r="DB232" s="49"/>
      <c r="DC232" s="49"/>
      <c r="DD232" s="49"/>
      <c r="DE232" s="49"/>
      <c r="DF232" s="49"/>
      <c r="DG232" s="49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49"/>
      <c r="DS232" s="49"/>
      <c r="DT232" s="49"/>
      <c r="DU232" s="49"/>
      <c r="DV232" s="49"/>
      <c r="DW232" s="49"/>
      <c r="DX232" s="49"/>
      <c r="DY232" s="49"/>
      <c r="DZ232" s="49"/>
      <c r="EA232" s="49"/>
      <c r="EB232" s="49"/>
      <c r="EC232" s="49"/>
      <c r="ED232" s="49"/>
      <c r="EE232" s="49"/>
      <c r="EF232" s="49"/>
      <c r="EG232" s="49"/>
      <c r="EH232" s="49"/>
      <c r="EI232" s="49"/>
      <c r="EJ232" s="49"/>
      <c r="EK232" s="14"/>
      <c r="EL232" s="49"/>
      <c r="EM232" s="49"/>
      <c r="EN232" s="49"/>
      <c r="EO232" s="49"/>
      <c r="EP232" s="49"/>
      <c r="EQ232" s="49"/>
      <c r="ER232" s="49"/>
      <c r="ES232" s="49"/>
      <c r="ET232" s="49"/>
      <c r="EU232" s="49"/>
      <c r="EV232" s="49"/>
      <c r="EW232" s="49"/>
      <c r="EX232" s="49"/>
      <c r="EY232" s="49"/>
      <c r="EZ232" s="49"/>
      <c r="FA232" s="49"/>
      <c r="FB232" s="49"/>
      <c r="FC232" s="49"/>
      <c r="FD232" s="49"/>
      <c r="FE232" s="14"/>
      <c r="FF232" s="49"/>
      <c r="FG232" s="49"/>
      <c r="FH232" s="14"/>
      <c r="FI232" s="42"/>
      <c r="FJ232" s="42"/>
      <c r="FK232" s="42"/>
      <c r="FL232" s="42"/>
      <c r="FM232" s="42"/>
      <c r="FN232" s="42"/>
      <c r="FO232" s="42"/>
      <c r="FP232" s="42"/>
      <c r="FQ232" s="42"/>
      <c r="FR232" s="42"/>
      <c r="FS232" s="42"/>
      <c r="FT232" s="42"/>
      <c r="FU232" s="42"/>
      <c r="FV232" s="42"/>
      <c r="FW232" s="42"/>
      <c r="FX232" s="44">
        <v>230</v>
      </c>
      <c r="FY232" s="44" t="str">
        <f t="shared" si="79"/>
        <v>HGJCAFEI</v>
      </c>
      <c r="FZ232" s="44" t="s">
        <v>160</v>
      </c>
      <c r="GA232" s="44" t="s">
        <v>149</v>
      </c>
      <c r="GB232" s="44" t="s">
        <v>159</v>
      </c>
      <c r="GC232" s="44" t="s">
        <v>163</v>
      </c>
      <c r="GD232" s="44" t="s">
        <v>145</v>
      </c>
      <c r="GE232" s="44" t="s">
        <v>109</v>
      </c>
      <c r="GF232" s="44" t="s">
        <v>148</v>
      </c>
      <c r="GG232" s="44" t="s">
        <v>150</v>
      </c>
      <c r="GH232" s="100" t="str">
        <f t="shared" ref="GH232:GO232" si="1267">VLOOKUP(FZ232,$FK$3:$FL$15,2,FALSE)</f>
        <v>Uruguay</v>
      </c>
      <c r="GI232" s="100" t="str">
        <f t="shared" si="1267"/>
        <v>Iran</v>
      </c>
      <c r="GJ232" s="100" t="str">
        <f t="shared" si="1267"/>
        <v>Argentina</v>
      </c>
      <c r="GK232" s="100" t="str">
        <f t="shared" si="1267"/>
        <v>Marocko</v>
      </c>
      <c r="GL232" s="100" t="str">
        <f t="shared" si="1267"/>
        <v>Sydkorea</v>
      </c>
      <c r="GM232" s="100" t="str">
        <f t="shared" si="1267"/>
        <v>Sverige</v>
      </c>
      <c r="GN232" s="100" t="str">
        <f t="shared" si="1267"/>
        <v>Elfenbenskusten</v>
      </c>
      <c r="GO232" s="100" t="str">
        <f t="shared" si="1267"/>
        <v>Senegal</v>
      </c>
      <c r="GP232" s="42" t="str">
        <f t="shared" si="81"/>
        <v/>
      </c>
      <c r="GQ232" s="42"/>
      <c r="GR232" s="42"/>
      <c r="GS232" s="42"/>
      <c r="GT232" s="42"/>
      <c r="GU232" s="42"/>
      <c r="GV232" s="42"/>
      <c r="GW232" s="42"/>
      <c r="GX232" s="44"/>
      <c r="GY232" s="43"/>
      <c r="GZ232" s="43"/>
      <c r="HA232" s="44"/>
      <c r="HB232" s="42"/>
      <c r="HC232" s="42"/>
      <c r="HD232" s="42"/>
      <c r="HE232" s="42"/>
    </row>
    <row r="233" spans="1:213" ht="14.25" customHeight="1" x14ac:dyDescent="0.35">
      <c r="A233" s="42"/>
      <c r="B233" s="43"/>
      <c r="C233" s="43"/>
      <c r="D233" s="43"/>
      <c r="E233" s="44"/>
      <c r="F233" s="43"/>
      <c r="G233" s="44"/>
      <c r="H233" s="44"/>
      <c r="I233" s="44"/>
      <c r="J233" s="57"/>
      <c r="K233" s="44"/>
      <c r="L233" s="44"/>
      <c r="M233" s="42"/>
      <c r="N233" s="42"/>
      <c r="O233" s="42"/>
      <c r="P233" s="42"/>
      <c r="Q233" s="42"/>
      <c r="R233" s="42"/>
      <c r="S233" s="42"/>
      <c r="T233" s="43"/>
      <c r="U233" s="42"/>
      <c r="V233" s="44"/>
      <c r="W233" s="44"/>
      <c r="X233" s="44"/>
      <c r="Y233" s="44"/>
      <c r="Z233" s="47"/>
      <c r="AA233" s="48"/>
      <c r="AB233" s="42"/>
      <c r="AC233" s="14"/>
      <c r="AD233" s="14"/>
      <c r="AE233" s="14"/>
      <c r="AF233" s="14"/>
      <c r="AG233" s="44"/>
      <c r="AH233" s="44"/>
      <c r="AI233" s="44"/>
      <c r="AJ233" s="57"/>
      <c r="AK233" s="58"/>
      <c r="AL233" s="49"/>
      <c r="AM233" s="49"/>
      <c r="AN233" s="49"/>
      <c r="AO233" s="49"/>
      <c r="AP233" s="49"/>
      <c r="AQ233" s="49"/>
      <c r="AR233" s="49"/>
      <c r="AS233" s="49"/>
      <c r="AT233" s="49"/>
      <c r="AU233" s="49"/>
      <c r="AV233" s="49"/>
      <c r="AW233" s="49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9"/>
      <c r="BJ233" s="49"/>
      <c r="BK233" s="49"/>
      <c r="BL233" s="49"/>
      <c r="BM233" s="49"/>
      <c r="BN233" s="49"/>
      <c r="BO233" s="49"/>
      <c r="BP233" s="14"/>
      <c r="BQ233" s="14"/>
      <c r="BR233" s="14"/>
      <c r="BS233" s="49"/>
      <c r="BT233" s="49"/>
      <c r="BU233" s="49"/>
      <c r="BV233" s="49"/>
      <c r="BW233" s="49"/>
      <c r="BX233" s="49"/>
      <c r="BY233" s="49"/>
      <c r="BZ233" s="14"/>
      <c r="CA233" s="49"/>
      <c r="CB233" s="49"/>
      <c r="CC233" s="14"/>
      <c r="CD233" s="14"/>
      <c r="CE233" s="49"/>
      <c r="CF233" s="49"/>
      <c r="CG233" s="49"/>
      <c r="CH233" s="49"/>
      <c r="CI233" s="49"/>
      <c r="CJ233" s="49"/>
      <c r="CK233" s="49"/>
      <c r="CL233" s="49"/>
      <c r="CM233" s="49"/>
      <c r="CN233" s="49"/>
      <c r="CO233" s="49"/>
      <c r="CP233" s="49"/>
      <c r="CQ233" s="49"/>
      <c r="CR233" s="49"/>
      <c r="CS233" s="49"/>
      <c r="CT233" s="49"/>
      <c r="CU233" s="49"/>
      <c r="CV233" s="49"/>
      <c r="CW233" s="14"/>
      <c r="CX233" s="14"/>
      <c r="CY233" s="49"/>
      <c r="CZ233" s="49"/>
      <c r="DA233" s="49"/>
      <c r="DB233" s="49"/>
      <c r="DC233" s="49"/>
      <c r="DD233" s="49"/>
      <c r="DE233" s="49"/>
      <c r="DF233" s="49"/>
      <c r="DG233" s="49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49"/>
      <c r="DS233" s="49"/>
      <c r="DT233" s="49"/>
      <c r="DU233" s="49"/>
      <c r="DV233" s="49"/>
      <c r="DW233" s="49"/>
      <c r="DX233" s="49"/>
      <c r="DY233" s="49"/>
      <c r="DZ233" s="49"/>
      <c r="EA233" s="49"/>
      <c r="EB233" s="49"/>
      <c r="EC233" s="49"/>
      <c r="ED233" s="49"/>
      <c r="EE233" s="49"/>
      <c r="EF233" s="49"/>
      <c r="EG233" s="49"/>
      <c r="EH233" s="49"/>
      <c r="EI233" s="49"/>
      <c r="EJ233" s="49"/>
      <c r="EK233" s="14"/>
      <c r="EL233" s="49"/>
      <c r="EM233" s="49"/>
      <c r="EN233" s="49"/>
      <c r="EO233" s="49"/>
      <c r="EP233" s="49"/>
      <c r="EQ233" s="49"/>
      <c r="ER233" s="49"/>
      <c r="ES233" s="49"/>
      <c r="ET233" s="49"/>
      <c r="EU233" s="49"/>
      <c r="EV233" s="49"/>
      <c r="EW233" s="49"/>
      <c r="EX233" s="49"/>
      <c r="EY233" s="49"/>
      <c r="EZ233" s="49"/>
      <c r="FA233" s="49"/>
      <c r="FB233" s="49"/>
      <c r="FC233" s="49"/>
      <c r="FD233" s="49"/>
      <c r="FE233" s="14"/>
      <c r="FF233" s="49"/>
      <c r="FG233" s="49"/>
      <c r="FH233" s="14"/>
      <c r="FI233" s="42"/>
      <c r="FJ233" s="42"/>
      <c r="FK233" s="42"/>
      <c r="FL233" s="42"/>
      <c r="FM233" s="42"/>
      <c r="FN233" s="42"/>
      <c r="FO233" s="42"/>
      <c r="FP233" s="42"/>
      <c r="FQ233" s="42"/>
      <c r="FR233" s="42"/>
      <c r="FS233" s="42"/>
      <c r="FT233" s="42"/>
      <c r="FU233" s="42"/>
      <c r="FV233" s="42"/>
      <c r="FW233" s="42"/>
      <c r="FX233" s="44">
        <v>231</v>
      </c>
      <c r="FY233" s="44" t="str">
        <f t="shared" si="79"/>
        <v>HJICADLK</v>
      </c>
      <c r="FZ233" s="44" t="s">
        <v>160</v>
      </c>
      <c r="GA233" s="44" t="s">
        <v>159</v>
      </c>
      <c r="GB233" s="44" t="s">
        <v>150</v>
      </c>
      <c r="GC233" s="44" t="s">
        <v>163</v>
      </c>
      <c r="GD233" s="44" t="s">
        <v>145</v>
      </c>
      <c r="GE233" s="44" t="s">
        <v>147</v>
      </c>
      <c r="GF233" s="44" t="s">
        <v>152</v>
      </c>
      <c r="GG233" s="44" t="s">
        <v>151</v>
      </c>
      <c r="GH233" s="100" t="str">
        <f t="shared" ref="GH233:GO233" si="1268">VLOOKUP(FZ233,$FK$3:$FL$15,2,FALSE)</f>
        <v>Uruguay</v>
      </c>
      <c r="GI233" s="100" t="str">
        <f t="shared" si="1268"/>
        <v>Argentina</v>
      </c>
      <c r="GJ233" s="100" t="str">
        <f t="shared" si="1268"/>
        <v>Senegal</v>
      </c>
      <c r="GK233" s="100" t="str">
        <f t="shared" si="1268"/>
        <v>Marocko</v>
      </c>
      <c r="GL233" s="100" t="str">
        <f t="shared" si="1268"/>
        <v>Sydkorea</v>
      </c>
      <c r="GM233" s="100" t="str">
        <f t="shared" si="1268"/>
        <v>USA</v>
      </c>
      <c r="GN233" s="100" t="str">
        <f t="shared" si="1268"/>
        <v>England</v>
      </c>
      <c r="GO233" s="100" t="str">
        <f t="shared" si="1268"/>
        <v>Portugal</v>
      </c>
      <c r="GP233" s="42" t="str">
        <f t="shared" si="81"/>
        <v/>
      </c>
      <c r="GQ233" s="42"/>
      <c r="GR233" s="42"/>
      <c r="GS233" s="42"/>
      <c r="GT233" s="42"/>
      <c r="GU233" s="42"/>
      <c r="GV233" s="42"/>
      <c r="GW233" s="42"/>
      <c r="GX233" s="44"/>
      <c r="GY233" s="43"/>
      <c r="GZ233" s="43"/>
      <c r="HA233" s="44"/>
      <c r="HB233" s="42"/>
      <c r="HC233" s="42"/>
      <c r="HD233" s="42"/>
      <c r="HE233" s="42"/>
    </row>
    <row r="234" spans="1:213" ht="14.25" customHeight="1" x14ac:dyDescent="0.35">
      <c r="A234" s="42"/>
      <c r="B234" s="43"/>
      <c r="C234" s="43"/>
      <c r="D234" s="43"/>
      <c r="E234" s="44"/>
      <c r="F234" s="43"/>
      <c r="G234" s="44"/>
      <c r="H234" s="44"/>
      <c r="I234" s="44"/>
      <c r="J234" s="57"/>
      <c r="K234" s="44"/>
      <c r="L234" s="44"/>
      <c r="M234" s="42"/>
      <c r="N234" s="42"/>
      <c r="O234" s="42"/>
      <c r="P234" s="42"/>
      <c r="Q234" s="42"/>
      <c r="R234" s="42"/>
      <c r="S234" s="42"/>
      <c r="T234" s="43"/>
      <c r="U234" s="42"/>
      <c r="V234" s="44"/>
      <c r="W234" s="44"/>
      <c r="X234" s="44"/>
      <c r="Y234" s="44"/>
      <c r="Z234" s="47"/>
      <c r="AA234" s="48"/>
      <c r="AB234" s="42"/>
      <c r="AC234" s="14"/>
      <c r="AD234" s="14"/>
      <c r="AE234" s="14"/>
      <c r="AF234" s="14"/>
      <c r="AG234" s="44"/>
      <c r="AH234" s="44"/>
      <c r="AI234" s="44"/>
      <c r="AJ234" s="57"/>
      <c r="AK234" s="58"/>
      <c r="AL234" s="49"/>
      <c r="AM234" s="49"/>
      <c r="AN234" s="49"/>
      <c r="AO234" s="49"/>
      <c r="AP234" s="49"/>
      <c r="AQ234" s="49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49"/>
      <c r="BD234" s="49"/>
      <c r="BE234" s="49"/>
      <c r="BF234" s="49"/>
      <c r="BG234" s="49"/>
      <c r="BH234" s="49"/>
      <c r="BI234" s="49"/>
      <c r="BJ234" s="49"/>
      <c r="BK234" s="49"/>
      <c r="BL234" s="49"/>
      <c r="BM234" s="49"/>
      <c r="BN234" s="49"/>
      <c r="BO234" s="49"/>
      <c r="BP234" s="14"/>
      <c r="BQ234" s="14"/>
      <c r="BR234" s="14"/>
      <c r="BS234" s="49"/>
      <c r="BT234" s="49"/>
      <c r="BU234" s="49"/>
      <c r="BV234" s="49"/>
      <c r="BW234" s="49"/>
      <c r="BX234" s="49"/>
      <c r="BY234" s="49"/>
      <c r="BZ234" s="14"/>
      <c r="CA234" s="49"/>
      <c r="CB234" s="49"/>
      <c r="CC234" s="14"/>
      <c r="CD234" s="14"/>
      <c r="CE234" s="49"/>
      <c r="CF234" s="49"/>
      <c r="CG234" s="49"/>
      <c r="CH234" s="49"/>
      <c r="CI234" s="49"/>
      <c r="CJ234" s="49"/>
      <c r="CK234" s="49"/>
      <c r="CL234" s="49"/>
      <c r="CM234" s="49"/>
      <c r="CN234" s="49"/>
      <c r="CO234" s="49"/>
      <c r="CP234" s="49"/>
      <c r="CQ234" s="49"/>
      <c r="CR234" s="49"/>
      <c r="CS234" s="49"/>
      <c r="CT234" s="49"/>
      <c r="CU234" s="49"/>
      <c r="CV234" s="49"/>
      <c r="CW234" s="14"/>
      <c r="CX234" s="14"/>
      <c r="CY234" s="49"/>
      <c r="CZ234" s="49"/>
      <c r="DA234" s="49"/>
      <c r="DB234" s="49"/>
      <c r="DC234" s="49"/>
      <c r="DD234" s="49"/>
      <c r="DE234" s="49"/>
      <c r="DF234" s="49"/>
      <c r="DG234" s="49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49"/>
      <c r="DS234" s="49"/>
      <c r="DT234" s="49"/>
      <c r="DU234" s="49"/>
      <c r="DV234" s="49"/>
      <c r="DW234" s="49"/>
      <c r="DX234" s="49"/>
      <c r="DY234" s="49"/>
      <c r="DZ234" s="49"/>
      <c r="EA234" s="49"/>
      <c r="EB234" s="49"/>
      <c r="EC234" s="49"/>
      <c r="ED234" s="49"/>
      <c r="EE234" s="49"/>
      <c r="EF234" s="49"/>
      <c r="EG234" s="49"/>
      <c r="EH234" s="49"/>
      <c r="EI234" s="49"/>
      <c r="EJ234" s="49"/>
      <c r="EK234" s="14"/>
      <c r="EL234" s="49"/>
      <c r="EM234" s="49"/>
      <c r="EN234" s="49"/>
      <c r="EO234" s="49"/>
      <c r="EP234" s="49"/>
      <c r="EQ234" s="49"/>
      <c r="ER234" s="49"/>
      <c r="ES234" s="49"/>
      <c r="ET234" s="49"/>
      <c r="EU234" s="49"/>
      <c r="EV234" s="49"/>
      <c r="EW234" s="49"/>
      <c r="EX234" s="49"/>
      <c r="EY234" s="49"/>
      <c r="EZ234" s="49"/>
      <c r="FA234" s="49"/>
      <c r="FB234" s="49"/>
      <c r="FC234" s="49"/>
      <c r="FD234" s="49"/>
      <c r="FE234" s="14"/>
      <c r="FF234" s="49"/>
      <c r="FG234" s="49"/>
      <c r="FH234" s="14"/>
      <c r="FI234" s="42"/>
      <c r="FJ234" s="42"/>
      <c r="FK234" s="42"/>
      <c r="FL234" s="42"/>
      <c r="FM234" s="42"/>
      <c r="FN234" s="42"/>
      <c r="FO234" s="42"/>
      <c r="FP234" s="42"/>
      <c r="FQ234" s="42"/>
      <c r="FR234" s="42"/>
      <c r="FS234" s="42"/>
      <c r="FT234" s="42"/>
      <c r="FU234" s="42"/>
      <c r="FV234" s="42"/>
      <c r="FW234" s="42"/>
      <c r="FX234" s="44">
        <v>232</v>
      </c>
      <c r="FY234" s="44" t="str">
        <f t="shared" si="79"/>
        <v>IGJCADLK</v>
      </c>
      <c r="FZ234" s="44" t="s">
        <v>150</v>
      </c>
      <c r="GA234" s="44" t="s">
        <v>149</v>
      </c>
      <c r="GB234" s="44" t="s">
        <v>159</v>
      </c>
      <c r="GC234" s="44" t="s">
        <v>163</v>
      </c>
      <c r="GD234" s="44" t="s">
        <v>145</v>
      </c>
      <c r="GE234" s="44" t="s">
        <v>147</v>
      </c>
      <c r="GF234" s="44" t="s">
        <v>152</v>
      </c>
      <c r="GG234" s="44" t="s">
        <v>151</v>
      </c>
      <c r="GH234" s="100" t="str">
        <f t="shared" ref="GH234:GO234" si="1269">VLOOKUP(FZ234,$FK$3:$FL$15,2,FALSE)</f>
        <v>Senegal</v>
      </c>
      <c r="GI234" s="100" t="str">
        <f t="shared" si="1269"/>
        <v>Iran</v>
      </c>
      <c r="GJ234" s="100" t="str">
        <f t="shared" si="1269"/>
        <v>Argentina</v>
      </c>
      <c r="GK234" s="100" t="str">
        <f t="shared" si="1269"/>
        <v>Marocko</v>
      </c>
      <c r="GL234" s="100" t="str">
        <f t="shared" si="1269"/>
        <v>Sydkorea</v>
      </c>
      <c r="GM234" s="100" t="str">
        <f t="shared" si="1269"/>
        <v>USA</v>
      </c>
      <c r="GN234" s="100" t="str">
        <f t="shared" si="1269"/>
        <v>England</v>
      </c>
      <c r="GO234" s="100" t="str">
        <f t="shared" si="1269"/>
        <v>Portugal</v>
      </c>
      <c r="GP234" s="42" t="str">
        <f t="shared" si="81"/>
        <v/>
      </c>
      <c r="GQ234" s="42"/>
      <c r="GR234" s="42"/>
      <c r="GS234" s="42"/>
      <c r="GT234" s="42"/>
      <c r="GU234" s="42"/>
      <c r="GV234" s="42"/>
      <c r="GW234" s="42"/>
      <c r="GX234" s="44"/>
      <c r="GY234" s="43"/>
      <c r="GZ234" s="43"/>
      <c r="HA234" s="44"/>
      <c r="HB234" s="42"/>
      <c r="HC234" s="42"/>
      <c r="HD234" s="42"/>
      <c r="HE234" s="42"/>
    </row>
    <row r="235" spans="1:213" ht="14.25" customHeight="1" x14ac:dyDescent="0.35">
      <c r="A235" s="42"/>
      <c r="B235" s="43"/>
      <c r="C235" s="43"/>
      <c r="D235" s="43"/>
      <c r="E235" s="44"/>
      <c r="F235" s="43"/>
      <c r="G235" s="44"/>
      <c r="H235" s="44"/>
      <c r="I235" s="44"/>
      <c r="J235" s="57"/>
      <c r="K235" s="44"/>
      <c r="L235" s="44"/>
      <c r="M235" s="42"/>
      <c r="N235" s="42"/>
      <c r="O235" s="42"/>
      <c r="P235" s="42"/>
      <c r="Q235" s="42"/>
      <c r="R235" s="42"/>
      <c r="S235" s="42"/>
      <c r="T235" s="43"/>
      <c r="U235" s="42"/>
      <c r="V235" s="44"/>
      <c r="W235" s="44"/>
      <c r="X235" s="44"/>
      <c r="Y235" s="44"/>
      <c r="Z235" s="47"/>
      <c r="AA235" s="48"/>
      <c r="AB235" s="42"/>
      <c r="AC235" s="14"/>
      <c r="AD235" s="14"/>
      <c r="AE235" s="14"/>
      <c r="AF235" s="14"/>
      <c r="AG235" s="44"/>
      <c r="AH235" s="44"/>
      <c r="AI235" s="44"/>
      <c r="AJ235" s="57"/>
      <c r="AK235" s="58"/>
      <c r="AL235" s="49"/>
      <c r="AM235" s="49"/>
      <c r="AN235" s="49"/>
      <c r="AO235" s="49"/>
      <c r="AP235" s="49"/>
      <c r="AQ235" s="49"/>
      <c r="AR235" s="49"/>
      <c r="AS235" s="49"/>
      <c r="AT235" s="49"/>
      <c r="AU235" s="49"/>
      <c r="AV235" s="49"/>
      <c r="AW235" s="49"/>
      <c r="AX235" s="49"/>
      <c r="AY235" s="49"/>
      <c r="AZ235" s="49"/>
      <c r="BA235" s="49"/>
      <c r="BB235" s="49"/>
      <c r="BC235" s="49"/>
      <c r="BD235" s="49"/>
      <c r="BE235" s="49"/>
      <c r="BF235" s="49"/>
      <c r="BG235" s="49"/>
      <c r="BH235" s="49"/>
      <c r="BI235" s="49"/>
      <c r="BJ235" s="49"/>
      <c r="BK235" s="49"/>
      <c r="BL235" s="49"/>
      <c r="BM235" s="49"/>
      <c r="BN235" s="49"/>
      <c r="BO235" s="49"/>
      <c r="BP235" s="14"/>
      <c r="BQ235" s="14"/>
      <c r="BR235" s="14"/>
      <c r="BS235" s="49"/>
      <c r="BT235" s="49"/>
      <c r="BU235" s="49"/>
      <c r="BV235" s="49"/>
      <c r="BW235" s="49"/>
      <c r="BX235" s="49"/>
      <c r="BY235" s="49"/>
      <c r="BZ235" s="14"/>
      <c r="CA235" s="49"/>
      <c r="CB235" s="49"/>
      <c r="CC235" s="14"/>
      <c r="CD235" s="14"/>
      <c r="CE235" s="49"/>
      <c r="CF235" s="49"/>
      <c r="CG235" s="49"/>
      <c r="CH235" s="49"/>
      <c r="CI235" s="49"/>
      <c r="CJ235" s="49"/>
      <c r="CK235" s="49"/>
      <c r="CL235" s="49"/>
      <c r="CM235" s="49"/>
      <c r="CN235" s="49"/>
      <c r="CO235" s="49"/>
      <c r="CP235" s="49"/>
      <c r="CQ235" s="49"/>
      <c r="CR235" s="49"/>
      <c r="CS235" s="49"/>
      <c r="CT235" s="49"/>
      <c r="CU235" s="49"/>
      <c r="CV235" s="49"/>
      <c r="CW235" s="14"/>
      <c r="CX235" s="14"/>
      <c r="CY235" s="49"/>
      <c r="CZ235" s="49"/>
      <c r="DA235" s="49"/>
      <c r="DB235" s="49"/>
      <c r="DC235" s="49"/>
      <c r="DD235" s="49"/>
      <c r="DE235" s="49"/>
      <c r="DF235" s="49"/>
      <c r="DG235" s="49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49"/>
      <c r="DS235" s="49"/>
      <c r="DT235" s="49"/>
      <c r="DU235" s="49"/>
      <c r="DV235" s="49"/>
      <c r="DW235" s="49"/>
      <c r="DX235" s="49"/>
      <c r="DY235" s="49"/>
      <c r="DZ235" s="49"/>
      <c r="EA235" s="49"/>
      <c r="EB235" s="49"/>
      <c r="EC235" s="49"/>
      <c r="ED235" s="49"/>
      <c r="EE235" s="49"/>
      <c r="EF235" s="49"/>
      <c r="EG235" s="49"/>
      <c r="EH235" s="49"/>
      <c r="EI235" s="49"/>
      <c r="EJ235" s="49"/>
      <c r="EK235" s="14"/>
      <c r="EL235" s="49"/>
      <c r="EM235" s="49"/>
      <c r="EN235" s="49"/>
      <c r="EO235" s="49"/>
      <c r="EP235" s="49"/>
      <c r="EQ235" s="49"/>
      <c r="ER235" s="49"/>
      <c r="ES235" s="49"/>
      <c r="ET235" s="49"/>
      <c r="EU235" s="49"/>
      <c r="EV235" s="49"/>
      <c r="EW235" s="49"/>
      <c r="EX235" s="49"/>
      <c r="EY235" s="49"/>
      <c r="EZ235" s="49"/>
      <c r="FA235" s="49"/>
      <c r="FB235" s="49"/>
      <c r="FC235" s="49"/>
      <c r="FD235" s="49"/>
      <c r="FE235" s="14"/>
      <c r="FF235" s="49"/>
      <c r="FG235" s="49"/>
      <c r="FH235" s="14"/>
      <c r="FI235" s="42"/>
      <c r="FJ235" s="42"/>
      <c r="FK235" s="42"/>
      <c r="FL235" s="42"/>
      <c r="FM235" s="42"/>
      <c r="FN235" s="42"/>
      <c r="FO235" s="42"/>
      <c r="FP235" s="42"/>
      <c r="FQ235" s="42"/>
      <c r="FR235" s="42"/>
      <c r="FS235" s="42"/>
      <c r="FT235" s="42"/>
      <c r="FU235" s="42"/>
      <c r="FV235" s="42"/>
      <c r="FW235" s="42"/>
      <c r="FX235" s="44">
        <v>233</v>
      </c>
      <c r="FY235" s="44" t="str">
        <f t="shared" si="79"/>
        <v>HGJCADLK</v>
      </c>
      <c r="FZ235" s="44" t="s">
        <v>160</v>
      </c>
      <c r="GA235" s="44" t="s">
        <v>149</v>
      </c>
      <c r="GB235" s="44" t="s">
        <v>159</v>
      </c>
      <c r="GC235" s="44" t="s">
        <v>163</v>
      </c>
      <c r="GD235" s="44" t="s">
        <v>145</v>
      </c>
      <c r="GE235" s="44" t="s">
        <v>147</v>
      </c>
      <c r="GF235" s="44" t="s">
        <v>152</v>
      </c>
      <c r="GG235" s="44" t="s">
        <v>151</v>
      </c>
      <c r="GH235" s="100" t="str">
        <f t="shared" ref="GH235:GO235" si="1270">VLOOKUP(FZ235,$FK$3:$FL$15,2,FALSE)</f>
        <v>Uruguay</v>
      </c>
      <c r="GI235" s="100" t="str">
        <f t="shared" si="1270"/>
        <v>Iran</v>
      </c>
      <c r="GJ235" s="100" t="str">
        <f t="shared" si="1270"/>
        <v>Argentina</v>
      </c>
      <c r="GK235" s="100" t="str">
        <f t="shared" si="1270"/>
        <v>Marocko</v>
      </c>
      <c r="GL235" s="100" t="str">
        <f t="shared" si="1270"/>
        <v>Sydkorea</v>
      </c>
      <c r="GM235" s="100" t="str">
        <f t="shared" si="1270"/>
        <v>USA</v>
      </c>
      <c r="GN235" s="100" t="str">
        <f t="shared" si="1270"/>
        <v>England</v>
      </c>
      <c r="GO235" s="100" t="str">
        <f t="shared" si="1270"/>
        <v>Portugal</v>
      </c>
      <c r="GP235" s="42" t="str">
        <f t="shared" si="81"/>
        <v/>
      </c>
      <c r="GQ235" s="42"/>
      <c r="GR235" s="42"/>
      <c r="GS235" s="42"/>
      <c r="GT235" s="42"/>
      <c r="GU235" s="42"/>
      <c r="GV235" s="42"/>
      <c r="GW235" s="42"/>
      <c r="GX235" s="44"/>
      <c r="GY235" s="43"/>
      <c r="GZ235" s="43"/>
      <c r="HA235" s="44"/>
      <c r="HB235" s="42"/>
      <c r="HC235" s="42"/>
      <c r="HD235" s="42"/>
      <c r="HE235" s="42"/>
    </row>
    <row r="236" spans="1:213" ht="14.25" customHeight="1" x14ac:dyDescent="0.35">
      <c r="A236" s="42"/>
      <c r="B236" s="43"/>
      <c r="C236" s="43"/>
      <c r="D236" s="43"/>
      <c r="E236" s="44"/>
      <c r="F236" s="43"/>
      <c r="G236" s="44"/>
      <c r="H236" s="44"/>
      <c r="I236" s="44"/>
      <c r="J236" s="57"/>
      <c r="K236" s="44"/>
      <c r="L236" s="44"/>
      <c r="M236" s="42"/>
      <c r="N236" s="42"/>
      <c r="O236" s="42"/>
      <c r="P236" s="42"/>
      <c r="Q236" s="42"/>
      <c r="R236" s="42"/>
      <c r="S236" s="42"/>
      <c r="T236" s="43"/>
      <c r="U236" s="42"/>
      <c r="V236" s="44"/>
      <c r="W236" s="44"/>
      <c r="X236" s="44"/>
      <c r="Y236" s="44"/>
      <c r="Z236" s="47"/>
      <c r="AA236" s="48"/>
      <c r="AB236" s="42"/>
      <c r="AC236" s="14"/>
      <c r="AD236" s="14"/>
      <c r="AE236" s="14"/>
      <c r="AF236" s="14"/>
      <c r="AG236" s="44"/>
      <c r="AH236" s="44"/>
      <c r="AI236" s="44"/>
      <c r="AJ236" s="57"/>
      <c r="AK236" s="58"/>
      <c r="AL236" s="49"/>
      <c r="AM236" s="49"/>
      <c r="AN236" s="49"/>
      <c r="AO236" s="49"/>
      <c r="AP236" s="49"/>
      <c r="AQ236" s="49"/>
      <c r="AR236" s="49"/>
      <c r="AS236" s="49"/>
      <c r="AT236" s="49"/>
      <c r="AU236" s="49"/>
      <c r="AV236" s="49"/>
      <c r="AW236" s="49"/>
      <c r="AX236" s="49"/>
      <c r="AY236" s="49"/>
      <c r="AZ236" s="49"/>
      <c r="BA236" s="49"/>
      <c r="BB236" s="49"/>
      <c r="BC236" s="49"/>
      <c r="BD236" s="49"/>
      <c r="BE236" s="49"/>
      <c r="BF236" s="49"/>
      <c r="BG236" s="49"/>
      <c r="BH236" s="49"/>
      <c r="BI236" s="49"/>
      <c r="BJ236" s="49"/>
      <c r="BK236" s="49"/>
      <c r="BL236" s="49"/>
      <c r="BM236" s="49"/>
      <c r="BN236" s="49"/>
      <c r="BO236" s="49"/>
      <c r="BP236" s="14"/>
      <c r="BQ236" s="14"/>
      <c r="BR236" s="14"/>
      <c r="BS236" s="49"/>
      <c r="BT236" s="49"/>
      <c r="BU236" s="49"/>
      <c r="BV236" s="49"/>
      <c r="BW236" s="49"/>
      <c r="BX236" s="49"/>
      <c r="BY236" s="49"/>
      <c r="BZ236" s="14"/>
      <c r="CA236" s="49"/>
      <c r="CB236" s="49"/>
      <c r="CC236" s="14"/>
      <c r="CD236" s="14"/>
      <c r="CE236" s="49"/>
      <c r="CF236" s="49"/>
      <c r="CG236" s="49"/>
      <c r="CH236" s="49"/>
      <c r="CI236" s="49"/>
      <c r="CJ236" s="49"/>
      <c r="CK236" s="49"/>
      <c r="CL236" s="49"/>
      <c r="CM236" s="49"/>
      <c r="CN236" s="49"/>
      <c r="CO236" s="49"/>
      <c r="CP236" s="49"/>
      <c r="CQ236" s="49"/>
      <c r="CR236" s="49"/>
      <c r="CS236" s="49"/>
      <c r="CT236" s="49"/>
      <c r="CU236" s="49"/>
      <c r="CV236" s="49"/>
      <c r="CW236" s="14"/>
      <c r="CX236" s="14"/>
      <c r="CY236" s="49"/>
      <c r="CZ236" s="49"/>
      <c r="DA236" s="49"/>
      <c r="DB236" s="49"/>
      <c r="DC236" s="49"/>
      <c r="DD236" s="49"/>
      <c r="DE236" s="49"/>
      <c r="DF236" s="49"/>
      <c r="DG236" s="49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49"/>
      <c r="DS236" s="49"/>
      <c r="DT236" s="49"/>
      <c r="DU236" s="49"/>
      <c r="DV236" s="49"/>
      <c r="DW236" s="49"/>
      <c r="DX236" s="49"/>
      <c r="DY236" s="49"/>
      <c r="DZ236" s="49"/>
      <c r="EA236" s="49"/>
      <c r="EB236" s="49"/>
      <c r="EC236" s="49"/>
      <c r="ED236" s="49"/>
      <c r="EE236" s="49"/>
      <c r="EF236" s="49"/>
      <c r="EG236" s="49"/>
      <c r="EH236" s="49"/>
      <c r="EI236" s="49"/>
      <c r="EJ236" s="49"/>
      <c r="EK236" s="14"/>
      <c r="EL236" s="49"/>
      <c r="EM236" s="49"/>
      <c r="EN236" s="49"/>
      <c r="EO236" s="49"/>
      <c r="EP236" s="49"/>
      <c r="EQ236" s="49"/>
      <c r="ER236" s="49"/>
      <c r="ES236" s="49"/>
      <c r="ET236" s="49"/>
      <c r="EU236" s="49"/>
      <c r="EV236" s="49"/>
      <c r="EW236" s="49"/>
      <c r="EX236" s="49"/>
      <c r="EY236" s="49"/>
      <c r="EZ236" s="49"/>
      <c r="FA236" s="49"/>
      <c r="FB236" s="49"/>
      <c r="FC236" s="49"/>
      <c r="FD236" s="49"/>
      <c r="FE236" s="14"/>
      <c r="FF236" s="49"/>
      <c r="FG236" s="49"/>
      <c r="FH236" s="14"/>
      <c r="FI236" s="42"/>
      <c r="FJ236" s="42"/>
      <c r="FK236" s="42"/>
      <c r="FL236" s="42"/>
      <c r="FM236" s="42"/>
      <c r="FN236" s="42"/>
      <c r="FO236" s="42"/>
      <c r="FP236" s="42"/>
      <c r="FQ236" s="42"/>
      <c r="FR236" s="42"/>
      <c r="FS236" s="42"/>
      <c r="FT236" s="42"/>
      <c r="FU236" s="42"/>
      <c r="FV236" s="42"/>
      <c r="FW236" s="42"/>
      <c r="FX236" s="44">
        <v>234</v>
      </c>
      <c r="FY236" s="44" t="str">
        <f t="shared" si="79"/>
        <v>HGICADLK</v>
      </c>
      <c r="FZ236" s="44" t="s">
        <v>160</v>
      </c>
      <c r="GA236" s="44" t="s">
        <v>149</v>
      </c>
      <c r="GB236" s="44" t="s">
        <v>150</v>
      </c>
      <c r="GC236" s="44" t="s">
        <v>163</v>
      </c>
      <c r="GD236" s="44" t="s">
        <v>145</v>
      </c>
      <c r="GE236" s="44" t="s">
        <v>147</v>
      </c>
      <c r="GF236" s="44" t="s">
        <v>152</v>
      </c>
      <c r="GG236" s="44" t="s">
        <v>151</v>
      </c>
      <c r="GH236" s="100" t="str">
        <f t="shared" ref="GH236:GO236" si="1271">VLOOKUP(FZ236,$FK$3:$FL$15,2,FALSE)</f>
        <v>Uruguay</v>
      </c>
      <c r="GI236" s="100" t="str">
        <f t="shared" si="1271"/>
        <v>Iran</v>
      </c>
      <c r="GJ236" s="100" t="str">
        <f t="shared" si="1271"/>
        <v>Senegal</v>
      </c>
      <c r="GK236" s="100" t="str">
        <f t="shared" si="1271"/>
        <v>Marocko</v>
      </c>
      <c r="GL236" s="100" t="str">
        <f t="shared" si="1271"/>
        <v>Sydkorea</v>
      </c>
      <c r="GM236" s="100" t="str">
        <f t="shared" si="1271"/>
        <v>USA</v>
      </c>
      <c r="GN236" s="100" t="str">
        <f t="shared" si="1271"/>
        <v>England</v>
      </c>
      <c r="GO236" s="100" t="str">
        <f t="shared" si="1271"/>
        <v>Portugal</v>
      </c>
      <c r="GP236" s="42" t="str">
        <f t="shared" si="81"/>
        <v/>
      </c>
      <c r="GQ236" s="42"/>
      <c r="GR236" s="42"/>
      <c r="GS236" s="42"/>
      <c r="GT236" s="42"/>
      <c r="GU236" s="42"/>
      <c r="GV236" s="42"/>
      <c r="GW236" s="42"/>
      <c r="GX236" s="44"/>
      <c r="GY236" s="43"/>
      <c r="GZ236" s="43"/>
      <c r="HA236" s="44"/>
      <c r="HB236" s="42"/>
      <c r="HC236" s="42"/>
      <c r="HD236" s="42"/>
      <c r="HE236" s="42"/>
    </row>
    <row r="237" spans="1:213" ht="14.25" customHeight="1" x14ac:dyDescent="0.35">
      <c r="A237" s="42"/>
      <c r="B237" s="43"/>
      <c r="C237" s="43"/>
      <c r="D237" s="43"/>
      <c r="E237" s="44"/>
      <c r="F237" s="43"/>
      <c r="G237" s="44"/>
      <c r="H237" s="44"/>
      <c r="I237" s="44"/>
      <c r="J237" s="57"/>
      <c r="K237" s="44"/>
      <c r="L237" s="44"/>
      <c r="M237" s="42"/>
      <c r="N237" s="42"/>
      <c r="O237" s="42"/>
      <c r="P237" s="42"/>
      <c r="Q237" s="42"/>
      <c r="R237" s="42"/>
      <c r="S237" s="42"/>
      <c r="T237" s="43"/>
      <c r="U237" s="42"/>
      <c r="V237" s="44"/>
      <c r="W237" s="44"/>
      <c r="X237" s="44"/>
      <c r="Y237" s="44"/>
      <c r="Z237" s="47"/>
      <c r="AA237" s="48"/>
      <c r="AB237" s="42"/>
      <c r="AC237" s="14"/>
      <c r="AD237" s="14"/>
      <c r="AE237" s="14"/>
      <c r="AF237" s="14"/>
      <c r="AG237" s="44"/>
      <c r="AH237" s="44"/>
      <c r="AI237" s="44"/>
      <c r="AJ237" s="57"/>
      <c r="AK237" s="58"/>
      <c r="AL237" s="49"/>
      <c r="AM237" s="49"/>
      <c r="AN237" s="49"/>
      <c r="AO237" s="49"/>
      <c r="AP237" s="49"/>
      <c r="AQ237" s="49"/>
      <c r="AR237" s="49"/>
      <c r="AS237" s="49"/>
      <c r="AT237" s="49"/>
      <c r="AU237" s="49"/>
      <c r="AV237" s="49"/>
      <c r="AW237" s="49"/>
      <c r="AX237" s="49"/>
      <c r="AY237" s="49"/>
      <c r="AZ237" s="49"/>
      <c r="BA237" s="49"/>
      <c r="BB237" s="49"/>
      <c r="BC237" s="49"/>
      <c r="BD237" s="49"/>
      <c r="BE237" s="49"/>
      <c r="BF237" s="49"/>
      <c r="BG237" s="49"/>
      <c r="BH237" s="49"/>
      <c r="BI237" s="49"/>
      <c r="BJ237" s="49"/>
      <c r="BK237" s="49"/>
      <c r="BL237" s="49"/>
      <c r="BM237" s="49"/>
      <c r="BN237" s="49"/>
      <c r="BO237" s="49"/>
      <c r="BP237" s="14"/>
      <c r="BQ237" s="14"/>
      <c r="BR237" s="14"/>
      <c r="BS237" s="49"/>
      <c r="BT237" s="49"/>
      <c r="BU237" s="49"/>
      <c r="BV237" s="49"/>
      <c r="BW237" s="49"/>
      <c r="BX237" s="49"/>
      <c r="BY237" s="49"/>
      <c r="BZ237" s="14"/>
      <c r="CA237" s="49"/>
      <c r="CB237" s="49"/>
      <c r="CC237" s="14"/>
      <c r="CD237" s="14"/>
      <c r="CE237" s="49"/>
      <c r="CF237" s="49"/>
      <c r="CG237" s="49"/>
      <c r="CH237" s="49"/>
      <c r="CI237" s="49"/>
      <c r="CJ237" s="49"/>
      <c r="CK237" s="49"/>
      <c r="CL237" s="49"/>
      <c r="CM237" s="49"/>
      <c r="CN237" s="49"/>
      <c r="CO237" s="49"/>
      <c r="CP237" s="49"/>
      <c r="CQ237" s="49"/>
      <c r="CR237" s="49"/>
      <c r="CS237" s="49"/>
      <c r="CT237" s="49"/>
      <c r="CU237" s="49"/>
      <c r="CV237" s="49"/>
      <c r="CW237" s="14"/>
      <c r="CX237" s="14"/>
      <c r="CY237" s="49"/>
      <c r="CZ237" s="49"/>
      <c r="DA237" s="49"/>
      <c r="DB237" s="49"/>
      <c r="DC237" s="49"/>
      <c r="DD237" s="49"/>
      <c r="DE237" s="49"/>
      <c r="DF237" s="49"/>
      <c r="DG237" s="49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49"/>
      <c r="DS237" s="49"/>
      <c r="DT237" s="49"/>
      <c r="DU237" s="49"/>
      <c r="DV237" s="49"/>
      <c r="DW237" s="49"/>
      <c r="DX237" s="49"/>
      <c r="DY237" s="49"/>
      <c r="DZ237" s="49"/>
      <c r="EA237" s="49"/>
      <c r="EB237" s="49"/>
      <c r="EC237" s="49"/>
      <c r="ED237" s="49"/>
      <c r="EE237" s="49"/>
      <c r="EF237" s="49"/>
      <c r="EG237" s="49"/>
      <c r="EH237" s="49"/>
      <c r="EI237" s="49"/>
      <c r="EJ237" s="49"/>
      <c r="EK237" s="14"/>
      <c r="EL237" s="49"/>
      <c r="EM237" s="49"/>
      <c r="EN237" s="49"/>
      <c r="EO237" s="49"/>
      <c r="EP237" s="49"/>
      <c r="EQ237" s="49"/>
      <c r="ER237" s="49"/>
      <c r="ES237" s="49"/>
      <c r="ET237" s="49"/>
      <c r="EU237" s="49"/>
      <c r="EV237" s="49"/>
      <c r="EW237" s="49"/>
      <c r="EX237" s="49"/>
      <c r="EY237" s="49"/>
      <c r="EZ237" s="49"/>
      <c r="FA237" s="49"/>
      <c r="FB237" s="49"/>
      <c r="FC237" s="49"/>
      <c r="FD237" s="49"/>
      <c r="FE237" s="14"/>
      <c r="FF237" s="49"/>
      <c r="FG237" s="49"/>
      <c r="FH237" s="14"/>
      <c r="FI237" s="42"/>
      <c r="FJ237" s="42"/>
      <c r="FK237" s="42"/>
      <c r="FL237" s="42"/>
      <c r="FM237" s="42"/>
      <c r="FN237" s="42"/>
      <c r="FO237" s="42"/>
      <c r="FP237" s="42"/>
      <c r="FQ237" s="42"/>
      <c r="FR237" s="42"/>
      <c r="FS237" s="42"/>
      <c r="FT237" s="42"/>
      <c r="FU237" s="42"/>
      <c r="FV237" s="42"/>
      <c r="FW237" s="42"/>
      <c r="FX237" s="44">
        <v>235</v>
      </c>
      <c r="FY237" s="44" t="str">
        <f t="shared" si="79"/>
        <v>HGJCADLI</v>
      </c>
      <c r="FZ237" s="44" t="s">
        <v>160</v>
      </c>
      <c r="GA237" s="44" t="s">
        <v>149</v>
      </c>
      <c r="GB237" s="44" t="s">
        <v>159</v>
      </c>
      <c r="GC237" s="44" t="s">
        <v>163</v>
      </c>
      <c r="GD237" s="44" t="s">
        <v>145</v>
      </c>
      <c r="GE237" s="44" t="s">
        <v>147</v>
      </c>
      <c r="GF237" s="44" t="s">
        <v>152</v>
      </c>
      <c r="GG237" s="44" t="s">
        <v>150</v>
      </c>
      <c r="GH237" s="100" t="str">
        <f t="shared" ref="GH237:GO237" si="1272">VLOOKUP(FZ237,$FK$3:$FL$15,2,FALSE)</f>
        <v>Uruguay</v>
      </c>
      <c r="GI237" s="100" t="str">
        <f t="shared" si="1272"/>
        <v>Iran</v>
      </c>
      <c r="GJ237" s="100" t="str">
        <f t="shared" si="1272"/>
        <v>Argentina</v>
      </c>
      <c r="GK237" s="100" t="str">
        <f t="shared" si="1272"/>
        <v>Marocko</v>
      </c>
      <c r="GL237" s="100" t="str">
        <f t="shared" si="1272"/>
        <v>Sydkorea</v>
      </c>
      <c r="GM237" s="100" t="str">
        <f t="shared" si="1272"/>
        <v>USA</v>
      </c>
      <c r="GN237" s="100" t="str">
        <f t="shared" si="1272"/>
        <v>England</v>
      </c>
      <c r="GO237" s="100" t="str">
        <f t="shared" si="1272"/>
        <v>Senegal</v>
      </c>
      <c r="GP237" s="42" t="str">
        <f t="shared" si="81"/>
        <v/>
      </c>
      <c r="GQ237" s="42"/>
      <c r="GR237" s="42"/>
      <c r="GS237" s="42"/>
      <c r="GT237" s="42"/>
      <c r="GU237" s="42"/>
      <c r="GV237" s="42"/>
      <c r="GW237" s="42"/>
      <c r="GX237" s="44"/>
      <c r="GY237" s="43"/>
      <c r="GZ237" s="43"/>
      <c r="HA237" s="44"/>
      <c r="HB237" s="42"/>
      <c r="HC237" s="42"/>
      <c r="HD237" s="42"/>
      <c r="HE237" s="42"/>
    </row>
    <row r="238" spans="1:213" ht="14.25" customHeight="1" x14ac:dyDescent="0.35">
      <c r="A238" s="42"/>
      <c r="B238" s="43"/>
      <c r="C238" s="43"/>
      <c r="D238" s="43"/>
      <c r="E238" s="44"/>
      <c r="F238" s="43"/>
      <c r="G238" s="44"/>
      <c r="H238" s="44"/>
      <c r="I238" s="44"/>
      <c r="J238" s="57"/>
      <c r="K238" s="44"/>
      <c r="L238" s="44"/>
      <c r="M238" s="42"/>
      <c r="N238" s="42"/>
      <c r="O238" s="42"/>
      <c r="P238" s="42"/>
      <c r="Q238" s="42"/>
      <c r="R238" s="42"/>
      <c r="S238" s="42"/>
      <c r="T238" s="43"/>
      <c r="U238" s="42"/>
      <c r="V238" s="44"/>
      <c r="W238" s="44"/>
      <c r="X238" s="44"/>
      <c r="Y238" s="44"/>
      <c r="Z238" s="47"/>
      <c r="AA238" s="48"/>
      <c r="AB238" s="42"/>
      <c r="AC238" s="14"/>
      <c r="AD238" s="14"/>
      <c r="AE238" s="14"/>
      <c r="AF238" s="14"/>
      <c r="AG238" s="44"/>
      <c r="AH238" s="44"/>
      <c r="AI238" s="44"/>
      <c r="AJ238" s="57"/>
      <c r="AK238" s="58"/>
      <c r="AL238" s="49"/>
      <c r="AM238" s="49"/>
      <c r="AN238" s="49"/>
      <c r="AO238" s="49"/>
      <c r="AP238" s="49"/>
      <c r="AQ238" s="49"/>
      <c r="AR238" s="49"/>
      <c r="AS238" s="49"/>
      <c r="AT238" s="49"/>
      <c r="AU238" s="49"/>
      <c r="AV238" s="49"/>
      <c r="AW238" s="49"/>
      <c r="AX238" s="49"/>
      <c r="AY238" s="49"/>
      <c r="AZ238" s="49"/>
      <c r="BA238" s="49"/>
      <c r="BB238" s="49"/>
      <c r="BC238" s="49"/>
      <c r="BD238" s="49"/>
      <c r="BE238" s="49"/>
      <c r="BF238" s="49"/>
      <c r="BG238" s="49"/>
      <c r="BH238" s="49"/>
      <c r="BI238" s="49"/>
      <c r="BJ238" s="49"/>
      <c r="BK238" s="49"/>
      <c r="BL238" s="49"/>
      <c r="BM238" s="49"/>
      <c r="BN238" s="49"/>
      <c r="BO238" s="49"/>
      <c r="BP238" s="14"/>
      <c r="BQ238" s="14"/>
      <c r="BR238" s="14"/>
      <c r="BS238" s="49"/>
      <c r="BT238" s="49"/>
      <c r="BU238" s="49"/>
      <c r="BV238" s="49"/>
      <c r="BW238" s="49"/>
      <c r="BX238" s="49"/>
      <c r="BY238" s="49"/>
      <c r="BZ238" s="14"/>
      <c r="CA238" s="49"/>
      <c r="CB238" s="49"/>
      <c r="CC238" s="14"/>
      <c r="CD238" s="14"/>
      <c r="CE238" s="49"/>
      <c r="CF238" s="49"/>
      <c r="CG238" s="49"/>
      <c r="CH238" s="49"/>
      <c r="CI238" s="49"/>
      <c r="CJ238" s="49"/>
      <c r="CK238" s="49"/>
      <c r="CL238" s="49"/>
      <c r="CM238" s="49"/>
      <c r="CN238" s="49"/>
      <c r="CO238" s="49"/>
      <c r="CP238" s="49"/>
      <c r="CQ238" s="49"/>
      <c r="CR238" s="49"/>
      <c r="CS238" s="49"/>
      <c r="CT238" s="49"/>
      <c r="CU238" s="49"/>
      <c r="CV238" s="49"/>
      <c r="CW238" s="14"/>
      <c r="CX238" s="14"/>
      <c r="CY238" s="49"/>
      <c r="CZ238" s="49"/>
      <c r="DA238" s="49"/>
      <c r="DB238" s="49"/>
      <c r="DC238" s="49"/>
      <c r="DD238" s="49"/>
      <c r="DE238" s="49"/>
      <c r="DF238" s="49"/>
      <c r="DG238" s="49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49"/>
      <c r="DS238" s="49"/>
      <c r="DT238" s="49"/>
      <c r="DU238" s="49"/>
      <c r="DV238" s="49"/>
      <c r="DW238" s="49"/>
      <c r="DX238" s="49"/>
      <c r="DY238" s="49"/>
      <c r="DZ238" s="49"/>
      <c r="EA238" s="49"/>
      <c r="EB238" s="49"/>
      <c r="EC238" s="49"/>
      <c r="ED238" s="49"/>
      <c r="EE238" s="49"/>
      <c r="EF238" s="49"/>
      <c r="EG238" s="49"/>
      <c r="EH238" s="49"/>
      <c r="EI238" s="49"/>
      <c r="EJ238" s="49"/>
      <c r="EK238" s="14"/>
      <c r="EL238" s="49"/>
      <c r="EM238" s="49"/>
      <c r="EN238" s="49"/>
      <c r="EO238" s="49"/>
      <c r="EP238" s="49"/>
      <c r="EQ238" s="49"/>
      <c r="ER238" s="49"/>
      <c r="ES238" s="49"/>
      <c r="ET238" s="49"/>
      <c r="EU238" s="49"/>
      <c r="EV238" s="49"/>
      <c r="EW238" s="49"/>
      <c r="EX238" s="49"/>
      <c r="EY238" s="49"/>
      <c r="EZ238" s="49"/>
      <c r="FA238" s="49"/>
      <c r="FB238" s="49"/>
      <c r="FC238" s="49"/>
      <c r="FD238" s="49"/>
      <c r="FE238" s="14"/>
      <c r="FF238" s="49"/>
      <c r="FG238" s="49"/>
      <c r="FH238" s="14"/>
      <c r="FI238" s="42"/>
      <c r="FJ238" s="42"/>
      <c r="FK238" s="42"/>
      <c r="FL238" s="42"/>
      <c r="FM238" s="42"/>
      <c r="FN238" s="42"/>
      <c r="FO238" s="42"/>
      <c r="FP238" s="42"/>
      <c r="FQ238" s="42"/>
      <c r="FR238" s="42"/>
      <c r="FS238" s="42"/>
      <c r="FT238" s="42"/>
      <c r="FU238" s="42"/>
      <c r="FV238" s="42"/>
      <c r="FW238" s="42"/>
      <c r="FX238" s="44">
        <v>236</v>
      </c>
      <c r="FY238" s="44" t="str">
        <f t="shared" si="79"/>
        <v>HGJCADIK</v>
      </c>
      <c r="FZ238" s="44" t="s">
        <v>160</v>
      </c>
      <c r="GA238" s="44" t="s">
        <v>149</v>
      </c>
      <c r="GB238" s="44" t="s">
        <v>159</v>
      </c>
      <c r="GC238" s="44" t="s">
        <v>163</v>
      </c>
      <c r="GD238" s="44" t="s">
        <v>145</v>
      </c>
      <c r="GE238" s="44" t="s">
        <v>147</v>
      </c>
      <c r="GF238" s="44" t="s">
        <v>150</v>
      </c>
      <c r="GG238" s="44" t="s">
        <v>151</v>
      </c>
      <c r="GH238" s="100" t="str">
        <f t="shared" ref="GH238:GO238" si="1273">VLOOKUP(FZ238,$FK$3:$FL$15,2,FALSE)</f>
        <v>Uruguay</v>
      </c>
      <c r="GI238" s="100" t="str">
        <f t="shared" si="1273"/>
        <v>Iran</v>
      </c>
      <c r="GJ238" s="100" t="str">
        <f t="shared" si="1273"/>
        <v>Argentina</v>
      </c>
      <c r="GK238" s="100" t="str">
        <f t="shared" si="1273"/>
        <v>Marocko</v>
      </c>
      <c r="GL238" s="100" t="str">
        <f t="shared" si="1273"/>
        <v>Sydkorea</v>
      </c>
      <c r="GM238" s="100" t="str">
        <f t="shared" si="1273"/>
        <v>USA</v>
      </c>
      <c r="GN238" s="100" t="str">
        <f t="shared" si="1273"/>
        <v>Senegal</v>
      </c>
      <c r="GO238" s="100" t="str">
        <f t="shared" si="1273"/>
        <v>Portugal</v>
      </c>
      <c r="GP238" s="42" t="str">
        <f t="shared" si="81"/>
        <v/>
      </c>
      <c r="GQ238" s="42"/>
      <c r="GR238" s="42"/>
      <c r="GS238" s="42"/>
      <c r="GT238" s="42"/>
      <c r="GU238" s="42"/>
      <c r="GV238" s="42"/>
      <c r="GW238" s="42"/>
      <c r="GX238" s="44"/>
      <c r="GY238" s="43"/>
      <c r="GZ238" s="43"/>
      <c r="HA238" s="44"/>
      <c r="HB238" s="42"/>
      <c r="HC238" s="42"/>
      <c r="HD238" s="42"/>
      <c r="HE238" s="42"/>
    </row>
    <row r="239" spans="1:213" ht="14.25" customHeight="1" x14ac:dyDescent="0.35">
      <c r="A239" s="42"/>
      <c r="B239" s="43"/>
      <c r="C239" s="43"/>
      <c r="D239" s="43"/>
      <c r="E239" s="44"/>
      <c r="F239" s="43"/>
      <c r="G239" s="44"/>
      <c r="H239" s="44"/>
      <c r="I239" s="44"/>
      <c r="J239" s="57"/>
      <c r="K239" s="44"/>
      <c r="L239" s="44"/>
      <c r="M239" s="42"/>
      <c r="N239" s="42"/>
      <c r="O239" s="42"/>
      <c r="P239" s="42"/>
      <c r="Q239" s="42"/>
      <c r="R239" s="42"/>
      <c r="S239" s="42"/>
      <c r="T239" s="43"/>
      <c r="U239" s="42"/>
      <c r="V239" s="44"/>
      <c r="W239" s="44"/>
      <c r="X239" s="44"/>
      <c r="Y239" s="44"/>
      <c r="Z239" s="47"/>
      <c r="AA239" s="48"/>
      <c r="AB239" s="42"/>
      <c r="AC239" s="14"/>
      <c r="AD239" s="14"/>
      <c r="AE239" s="14"/>
      <c r="AF239" s="14"/>
      <c r="AG239" s="44"/>
      <c r="AH239" s="44"/>
      <c r="AI239" s="44"/>
      <c r="AJ239" s="57"/>
      <c r="AK239" s="58"/>
      <c r="AL239" s="49"/>
      <c r="AM239" s="49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49"/>
      <c r="BG239" s="49"/>
      <c r="BH239" s="49"/>
      <c r="BI239" s="49"/>
      <c r="BJ239" s="49"/>
      <c r="BK239" s="49"/>
      <c r="BL239" s="49"/>
      <c r="BM239" s="49"/>
      <c r="BN239" s="49"/>
      <c r="BO239" s="49"/>
      <c r="BP239" s="14"/>
      <c r="BQ239" s="14"/>
      <c r="BR239" s="14"/>
      <c r="BS239" s="49"/>
      <c r="BT239" s="49"/>
      <c r="BU239" s="49"/>
      <c r="BV239" s="49"/>
      <c r="BW239" s="49"/>
      <c r="BX239" s="49"/>
      <c r="BY239" s="49"/>
      <c r="BZ239" s="14"/>
      <c r="CA239" s="49"/>
      <c r="CB239" s="49"/>
      <c r="CC239" s="14"/>
      <c r="CD239" s="14"/>
      <c r="CE239" s="49"/>
      <c r="CF239" s="49"/>
      <c r="CG239" s="49"/>
      <c r="CH239" s="49"/>
      <c r="CI239" s="49"/>
      <c r="CJ239" s="49"/>
      <c r="CK239" s="49"/>
      <c r="CL239" s="49"/>
      <c r="CM239" s="49"/>
      <c r="CN239" s="49"/>
      <c r="CO239" s="49"/>
      <c r="CP239" s="49"/>
      <c r="CQ239" s="49"/>
      <c r="CR239" s="49"/>
      <c r="CS239" s="49"/>
      <c r="CT239" s="49"/>
      <c r="CU239" s="49"/>
      <c r="CV239" s="49"/>
      <c r="CW239" s="14"/>
      <c r="CX239" s="14"/>
      <c r="CY239" s="49"/>
      <c r="CZ239" s="49"/>
      <c r="DA239" s="49"/>
      <c r="DB239" s="49"/>
      <c r="DC239" s="49"/>
      <c r="DD239" s="49"/>
      <c r="DE239" s="49"/>
      <c r="DF239" s="49"/>
      <c r="DG239" s="49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49"/>
      <c r="DS239" s="49"/>
      <c r="DT239" s="49"/>
      <c r="DU239" s="49"/>
      <c r="DV239" s="49"/>
      <c r="DW239" s="49"/>
      <c r="DX239" s="49"/>
      <c r="DY239" s="49"/>
      <c r="DZ239" s="49"/>
      <c r="EA239" s="49"/>
      <c r="EB239" s="49"/>
      <c r="EC239" s="49"/>
      <c r="ED239" s="49"/>
      <c r="EE239" s="49"/>
      <c r="EF239" s="49"/>
      <c r="EG239" s="49"/>
      <c r="EH239" s="49"/>
      <c r="EI239" s="49"/>
      <c r="EJ239" s="49"/>
      <c r="EK239" s="14"/>
      <c r="EL239" s="49"/>
      <c r="EM239" s="49"/>
      <c r="EN239" s="49"/>
      <c r="EO239" s="49"/>
      <c r="EP239" s="49"/>
      <c r="EQ239" s="49"/>
      <c r="ER239" s="49"/>
      <c r="ES239" s="49"/>
      <c r="ET239" s="49"/>
      <c r="EU239" s="49"/>
      <c r="EV239" s="49"/>
      <c r="EW239" s="49"/>
      <c r="EX239" s="49"/>
      <c r="EY239" s="49"/>
      <c r="EZ239" s="49"/>
      <c r="FA239" s="49"/>
      <c r="FB239" s="49"/>
      <c r="FC239" s="49"/>
      <c r="FD239" s="49"/>
      <c r="FE239" s="14"/>
      <c r="FF239" s="49"/>
      <c r="FG239" s="49"/>
      <c r="FH239" s="14"/>
      <c r="FI239" s="42"/>
      <c r="FJ239" s="42"/>
      <c r="FK239" s="42"/>
      <c r="FL239" s="42"/>
      <c r="FM239" s="42"/>
      <c r="FN239" s="42"/>
      <c r="FO239" s="42"/>
      <c r="FP239" s="42"/>
      <c r="FQ239" s="42"/>
      <c r="FR239" s="42"/>
      <c r="FS239" s="42"/>
      <c r="FT239" s="42"/>
      <c r="FU239" s="42"/>
      <c r="FV239" s="42"/>
      <c r="FW239" s="42"/>
      <c r="FX239" s="44">
        <v>237</v>
      </c>
      <c r="FY239" s="44" t="str">
        <f t="shared" si="79"/>
        <v>CJIDAFLK</v>
      </c>
      <c r="FZ239" s="44" t="s">
        <v>163</v>
      </c>
      <c r="GA239" s="44" t="s">
        <v>159</v>
      </c>
      <c r="GB239" s="44" t="s">
        <v>150</v>
      </c>
      <c r="GC239" s="44" t="s">
        <v>147</v>
      </c>
      <c r="GD239" s="44" t="s">
        <v>145</v>
      </c>
      <c r="GE239" s="44" t="s">
        <v>109</v>
      </c>
      <c r="GF239" s="44" t="s">
        <v>152</v>
      </c>
      <c r="GG239" s="44" t="s">
        <v>151</v>
      </c>
      <c r="GH239" s="100" t="str">
        <f t="shared" ref="GH239:GO239" si="1274">VLOOKUP(FZ239,$FK$3:$FL$15,2,FALSE)</f>
        <v>Marocko</v>
      </c>
      <c r="GI239" s="100" t="str">
        <f t="shared" si="1274"/>
        <v>Argentina</v>
      </c>
      <c r="GJ239" s="100" t="str">
        <f t="shared" si="1274"/>
        <v>Senegal</v>
      </c>
      <c r="GK239" s="100" t="str">
        <f t="shared" si="1274"/>
        <v>USA</v>
      </c>
      <c r="GL239" s="100" t="str">
        <f t="shared" si="1274"/>
        <v>Sydkorea</v>
      </c>
      <c r="GM239" s="100" t="str">
        <f t="shared" si="1274"/>
        <v>Sverige</v>
      </c>
      <c r="GN239" s="100" t="str">
        <f t="shared" si="1274"/>
        <v>England</v>
      </c>
      <c r="GO239" s="100" t="str">
        <f t="shared" si="1274"/>
        <v>Portugal</v>
      </c>
      <c r="GP239" s="42" t="str">
        <f t="shared" si="81"/>
        <v/>
      </c>
      <c r="GQ239" s="42"/>
      <c r="GR239" s="42"/>
      <c r="GS239" s="42"/>
      <c r="GT239" s="42"/>
      <c r="GU239" s="42"/>
      <c r="GV239" s="42"/>
      <c r="GW239" s="42"/>
      <c r="GX239" s="44"/>
      <c r="GY239" s="43"/>
      <c r="GZ239" s="43"/>
      <c r="HA239" s="44"/>
      <c r="HB239" s="42"/>
      <c r="HC239" s="42"/>
      <c r="HD239" s="42"/>
      <c r="HE239" s="42"/>
    </row>
    <row r="240" spans="1:213" ht="14.25" customHeight="1" x14ac:dyDescent="0.35">
      <c r="A240" s="42"/>
      <c r="B240" s="43"/>
      <c r="C240" s="43"/>
      <c r="D240" s="43"/>
      <c r="E240" s="44"/>
      <c r="F240" s="43"/>
      <c r="G240" s="44"/>
      <c r="H240" s="44"/>
      <c r="I240" s="44"/>
      <c r="J240" s="57"/>
      <c r="K240" s="44"/>
      <c r="L240" s="44"/>
      <c r="M240" s="42"/>
      <c r="N240" s="42"/>
      <c r="O240" s="42"/>
      <c r="P240" s="42"/>
      <c r="Q240" s="42"/>
      <c r="R240" s="42"/>
      <c r="S240" s="42"/>
      <c r="T240" s="43"/>
      <c r="U240" s="42"/>
      <c r="V240" s="44"/>
      <c r="W240" s="44"/>
      <c r="X240" s="44"/>
      <c r="Y240" s="44"/>
      <c r="Z240" s="47"/>
      <c r="AA240" s="48"/>
      <c r="AB240" s="42"/>
      <c r="AC240" s="14"/>
      <c r="AD240" s="14"/>
      <c r="AE240" s="14"/>
      <c r="AF240" s="14"/>
      <c r="AG240" s="44"/>
      <c r="AH240" s="44"/>
      <c r="AI240" s="44"/>
      <c r="AJ240" s="57"/>
      <c r="AK240" s="58"/>
      <c r="AL240" s="49"/>
      <c r="AM240" s="49"/>
      <c r="AN240" s="49"/>
      <c r="AO240" s="49"/>
      <c r="AP240" s="49"/>
      <c r="AQ240" s="49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49"/>
      <c r="BD240" s="49"/>
      <c r="BE240" s="49"/>
      <c r="BF240" s="49"/>
      <c r="BG240" s="49"/>
      <c r="BH240" s="49"/>
      <c r="BI240" s="49"/>
      <c r="BJ240" s="49"/>
      <c r="BK240" s="49"/>
      <c r="BL240" s="49"/>
      <c r="BM240" s="49"/>
      <c r="BN240" s="49"/>
      <c r="BO240" s="49"/>
      <c r="BP240" s="14"/>
      <c r="BQ240" s="14"/>
      <c r="BR240" s="14"/>
      <c r="BS240" s="49"/>
      <c r="BT240" s="49"/>
      <c r="BU240" s="49"/>
      <c r="BV240" s="49"/>
      <c r="BW240" s="49"/>
      <c r="BX240" s="49"/>
      <c r="BY240" s="49"/>
      <c r="BZ240" s="14"/>
      <c r="CA240" s="49"/>
      <c r="CB240" s="49"/>
      <c r="CC240" s="14"/>
      <c r="CD240" s="14"/>
      <c r="CE240" s="49"/>
      <c r="CF240" s="49"/>
      <c r="CG240" s="49"/>
      <c r="CH240" s="49"/>
      <c r="CI240" s="49"/>
      <c r="CJ240" s="49"/>
      <c r="CK240" s="49"/>
      <c r="CL240" s="49"/>
      <c r="CM240" s="49"/>
      <c r="CN240" s="49"/>
      <c r="CO240" s="49"/>
      <c r="CP240" s="49"/>
      <c r="CQ240" s="49"/>
      <c r="CR240" s="49"/>
      <c r="CS240" s="49"/>
      <c r="CT240" s="49"/>
      <c r="CU240" s="49"/>
      <c r="CV240" s="49"/>
      <c r="CW240" s="14"/>
      <c r="CX240" s="14"/>
      <c r="CY240" s="49"/>
      <c r="CZ240" s="49"/>
      <c r="DA240" s="49"/>
      <c r="DB240" s="49"/>
      <c r="DC240" s="49"/>
      <c r="DD240" s="49"/>
      <c r="DE240" s="49"/>
      <c r="DF240" s="49"/>
      <c r="DG240" s="49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49"/>
      <c r="DS240" s="49"/>
      <c r="DT240" s="49"/>
      <c r="DU240" s="49"/>
      <c r="DV240" s="49"/>
      <c r="DW240" s="49"/>
      <c r="DX240" s="49"/>
      <c r="DY240" s="49"/>
      <c r="DZ240" s="49"/>
      <c r="EA240" s="49"/>
      <c r="EB240" s="49"/>
      <c r="EC240" s="49"/>
      <c r="ED240" s="49"/>
      <c r="EE240" s="49"/>
      <c r="EF240" s="49"/>
      <c r="EG240" s="49"/>
      <c r="EH240" s="49"/>
      <c r="EI240" s="49"/>
      <c r="EJ240" s="49"/>
      <c r="EK240" s="14"/>
      <c r="EL240" s="49"/>
      <c r="EM240" s="49"/>
      <c r="EN240" s="49"/>
      <c r="EO240" s="49"/>
      <c r="EP240" s="49"/>
      <c r="EQ240" s="49"/>
      <c r="ER240" s="49"/>
      <c r="ES240" s="49"/>
      <c r="ET240" s="49"/>
      <c r="EU240" s="49"/>
      <c r="EV240" s="49"/>
      <c r="EW240" s="49"/>
      <c r="EX240" s="49"/>
      <c r="EY240" s="49"/>
      <c r="EZ240" s="49"/>
      <c r="FA240" s="49"/>
      <c r="FB240" s="49"/>
      <c r="FC240" s="49"/>
      <c r="FD240" s="49"/>
      <c r="FE240" s="14"/>
      <c r="FF240" s="49"/>
      <c r="FG240" s="49"/>
      <c r="FH240" s="14"/>
      <c r="FI240" s="42"/>
      <c r="FJ240" s="42"/>
      <c r="FK240" s="42"/>
      <c r="FL240" s="42"/>
      <c r="FM240" s="42"/>
      <c r="FN240" s="42"/>
      <c r="FO240" s="42"/>
      <c r="FP240" s="42"/>
      <c r="FQ240" s="42"/>
      <c r="FR240" s="42"/>
      <c r="FS240" s="42"/>
      <c r="FT240" s="42"/>
      <c r="FU240" s="42"/>
      <c r="FV240" s="42"/>
      <c r="FW240" s="42"/>
      <c r="FX240" s="44">
        <v>238</v>
      </c>
      <c r="FY240" s="44" t="str">
        <f t="shared" si="79"/>
        <v>HJFCADLK</v>
      </c>
      <c r="FZ240" s="44" t="s">
        <v>160</v>
      </c>
      <c r="GA240" s="44" t="s">
        <v>159</v>
      </c>
      <c r="GB240" s="44" t="s">
        <v>109</v>
      </c>
      <c r="GC240" s="44" t="s">
        <v>163</v>
      </c>
      <c r="GD240" s="44" t="s">
        <v>145</v>
      </c>
      <c r="GE240" s="44" t="s">
        <v>147</v>
      </c>
      <c r="GF240" s="44" t="s">
        <v>152</v>
      </c>
      <c r="GG240" s="44" t="s">
        <v>151</v>
      </c>
      <c r="GH240" s="100" t="str">
        <f t="shared" ref="GH240:GO240" si="1275">VLOOKUP(FZ240,$FK$3:$FL$15,2,FALSE)</f>
        <v>Uruguay</v>
      </c>
      <c r="GI240" s="100" t="str">
        <f t="shared" si="1275"/>
        <v>Argentina</v>
      </c>
      <c r="GJ240" s="100" t="str">
        <f t="shared" si="1275"/>
        <v>Sverige</v>
      </c>
      <c r="GK240" s="100" t="str">
        <f t="shared" si="1275"/>
        <v>Marocko</v>
      </c>
      <c r="GL240" s="100" t="str">
        <f t="shared" si="1275"/>
        <v>Sydkorea</v>
      </c>
      <c r="GM240" s="100" t="str">
        <f t="shared" si="1275"/>
        <v>USA</v>
      </c>
      <c r="GN240" s="100" t="str">
        <f t="shared" si="1275"/>
        <v>England</v>
      </c>
      <c r="GO240" s="100" t="str">
        <f t="shared" si="1275"/>
        <v>Portugal</v>
      </c>
      <c r="GP240" s="42" t="str">
        <f t="shared" si="81"/>
        <v/>
      </c>
      <c r="GQ240" s="42"/>
      <c r="GR240" s="42"/>
      <c r="GS240" s="42"/>
      <c r="GT240" s="42"/>
      <c r="GU240" s="42"/>
      <c r="GV240" s="42"/>
      <c r="GW240" s="42"/>
      <c r="GX240" s="44"/>
      <c r="GY240" s="43"/>
      <c r="GZ240" s="43"/>
      <c r="HA240" s="44"/>
      <c r="HB240" s="42"/>
      <c r="HC240" s="42"/>
      <c r="HD240" s="42"/>
      <c r="HE240" s="42"/>
    </row>
    <row r="241" spans="1:213" ht="14.25" customHeight="1" x14ac:dyDescent="0.35">
      <c r="A241" s="42"/>
      <c r="B241" s="43"/>
      <c r="C241" s="43"/>
      <c r="D241" s="43"/>
      <c r="E241" s="44"/>
      <c r="F241" s="43"/>
      <c r="G241" s="44"/>
      <c r="H241" s="44"/>
      <c r="I241" s="44"/>
      <c r="J241" s="57"/>
      <c r="K241" s="44"/>
      <c r="L241" s="44"/>
      <c r="M241" s="42"/>
      <c r="N241" s="42"/>
      <c r="O241" s="42"/>
      <c r="P241" s="42"/>
      <c r="Q241" s="42"/>
      <c r="R241" s="42"/>
      <c r="S241" s="42"/>
      <c r="T241" s="43"/>
      <c r="U241" s="42"/>
      <c r="V241" s="44"/>
      <c r="W241" s="44"/>
      <c r="X241" s="44"/>
      <c r="Y241" s="44"/>
      <c r="Z241" s="47"/>
      <c r="AA241" s="48"/>
      <c r="AB241" s="42"/>
      <c r="AC241" s="14"/>
      <c r="AD241" s="14"/>
      <c r="AE241" s="14"/>
      <c r="AF241" s="14"/>
      <c r="AG241" s="44"/>
      <c r="AH241" s="44"/>
      <c r="AI241" s="44"/>
      <c r="AJ241" s="57"/>
      <c r="AK241" s="58"/>
      <c r="AL241" s="49"/>
      <c r="AM241" s="49"/>
      <c r="AN241" s="49"/>
      <c r="AO241" s="49"/>
      <c r="AP241" s="49"/>
      <c r="AQ241" s="49"/>
      <c r="AR241" s="49"/>
      <c r="AS241" s="49"/>
      <c r="AT241" s="49"/>
      <c r="AU241" s="49"/>
      <c r="AV241" s="49"/>
      <c r="AW241" s="49"/>
      <c r="AX241" s="49"/>
      <c r="AY241" s="49"/>
      <c r="AZ241" s="49"/>
      <c r="BA241" s="49"/>
      <c r="BB241" s="49"/>
      <c r="BC241" s="49"/>
      <c r="BD241" s="49"/>
      <c r="BE241" s="49"/>
      <c r="BF241" s="49"/>
      <c r="BG241" s="49"/>
      <c r="BH241" s="49"/>
      <c r="BI241" s="49"/>
      <c r="BJ241" s="49"/>
      <c r="BK241" s="49"/>
      <c r="BL241" s="49"/>
      <c r="BM241" s="49"/>
      <c r="BN241" s="49"/>
      <c r="BO241" s="49"/>
      <c r="BP241" s="14"/>
      <c r="BQ241" s="14"/>
      <c r="BR241" s="14"/>
      <c r="BS241" s="49"/>
      <c r="BT241" s="49"/>
      <c r="BU241" s="49"/>
      <c r="BV241" s="49"/>
      <c r="BW241" s="49"/>
      <c r="BX241" s="49"/>
      <c r="BY241" s="49"/>
      <c r="BZ241" s="14"/>
      <c r="CA241" s="49"/>
      <c r="CB241" s="49"/>
      <c r="CC241" s="14"/>
      <c r="CD241" s="14"/>
      <c r="CE241" s="49"/>
      <c r="CF241" s="49"/>
      <c r="CG241" s="49"/>
      <c r="CH241" s="49"/>
      <c r="CI241" s="49"/>
      <c r="CJ241" s="49"/>
      <c r="CK241" s="49"/>
      <c r="CL241" s="49"/>
      <c r="CM241" s="49"/>
      <c r="CN241" s="49"/>
      <c r="CO241" s="49"/>
      <c r="CP241" s="49"/>
      <c r="CQ241" s="49"/>
      <c r="CR241" s="49"/>
      <c r="CS241" s="49"/>
      <c r="CT241" s="49"/>
      <c r="CU241" s="49"/>
      <c r="CV241" s="49"/>
      <c r="CW241" s="14"/>
      <c r="CX241" s="14"/>
      <c r="CY241" s="49"/>
      <c r="CZ241" s="49"/>
      <c r="DA241" s="49"/>
      <c r="DB241" s="49"/>
      <c r="DC241" s="49"/>
      <c r="DD241" s="49"/>
      <c r="DE241" s="49"/>
      <c r="DF241" s="49"/>
      <c r="DG241" s="49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49"/>
      <c r="DS241" s="49"/>
      <c r="DT241" s="49"/>
      <c r="DU241" s="49"/>
      <c r="DV241" s="49"/>
      <c r="DW241" s="49"/>
      <c r="DX241" s="49"/>
      <c r="DY241" s="49"/>
      <c r="DZ241" s="49"/>
      <c r="EA241" s="49"/>
      <c r="EB241" s="49"/>
      <c r="EC241" s="49"/>
      <c r="ED241" s="49"/>
      <c r="EE241" s="49"/>
      <c r="EF241" s="49"/>
      <c r="EG241" s="49"/>
      <c r="EH241" s="49"/>
      <c r="EI241" s="49"/>
      <c r="EJ241" s="49"/>
      <c r="EK241" s="14"/>
      <c r="EL241" s="49"/>
      <c r="EM241" s="49"/>
      <c r="EN241" s="49"/>
      <c r="EO241" s="49"/>
      <c r="EP241" s="49"/>
      <c r="EQ241" s="49"/>
      <c r="ER241" s="49"/>
      <c r="ES241" s="49"/>
      <c r="ET241" s="49"/>
      <c r="EU241" s="49"/>
      <c r="EV241" s="49"/>
      <c r="EW241" s="49"/>
      <c r="EX241" s="49"/>
      <c r="EY241" s="49"/>
      <c r="EZ241" s="49"/>
      <c r="FA241" s="49"/>
      <c r="FB241" s="49"/>
      <c r="FC241" s="49"/>
      <c r="FD241" s="49"/>
      <c r="FE241" s="14"/>
      <c r="FF241" s="49"/>
      <c r="FG241" s="49"/>
      <c r="FH241" s="14"/>
      <c r="FI241" s="42"/>
      <c r="FJ241" s="42"/>
      <c r="FK241" s="42"/>
      <c r="FL241" s="42"/>
      <c r="FM241" s="42"/>
      <c r="FN241" s="42"/>
      <c r="FO241" s="42"/>
      <c r="FP241" s="42"/>
      <c r="FQ241" s="42"/>
      <c r="FR241" s="42"/>
      <c r="FS241" s="42"/>
      <c r="FT241" s="42"/>
      <c r="FU241" s="42"/>
      <c r="FV241" s="42"/>
      <c r="FW241" s="42"/>
      <c r="FX241" s="44">
        <v>239</v>
      </c>
      <c r="FY241" s="44" t="str">
        <f t="shared" si="79"/>
        <v>HFICADLK</v>
      </c>
      <c r="FZ241" s="44" t="s">
        <v>160</v>
      </c>
      <c r="GA241" s="44" t="s">
        <v>109</v>
      </c>
      <c r="GB241" s="44" t="s">
        <v>150</v>
      </c>
      <c r="GC241" s="44" t="s">
        <v>163</v>
      </c>
      <c r="GD241" s="44" t="s">
        <v>145</v>
      </c>
      <c r="GE241" s="44" t="s">
        <v>147</v>
      </c>
      <c r="GF241" s="44" t="s">
        <v>152</v>
      </c>
      <c r="GG241" s="44" t="s">
        <v>151</v>
      </c>
      <c r="GH241" s="100" t="str">
        <f t="shared" ref="GH241:GO241" si="1276">VLOOKUP(FZ241,$FK$3:$FL$15,2,FALSE)</f>
        <v>Uruguay</v>
      </c>
      <c r="GI241" s="100" t="str">
        <f t="shared" si="1276"/>
        <v>Sverige</v>
      </c>
      <c r="GJ241" s="100" t="str">
        <f t="shared" si="1276"/>
        <v>Senegal</v>
      </c>
      <c r="GK241" s="100" t="str">
        <f t="shared" si="1276"/>
        <v>Marocko</v>
      </c>
      <c r="GL241" s="100" t="str">
        <f t="shared" si="1276"/>
        <v>Sydkorea</v>
      </c>
      <c r="GM241" s="100" t="str">
        <f t="shared" si="1276"/>
        <v>USA</v>
      </c>
      <c r="GN241" s="100" t="str">
        <f t="shared" si="1276"/>
        <v>England</v>
      </c>
      <c r="GO241" s="100" t="str">
        <f t="shared" si="1276"/>
        <v>Portugal</v>
      </c>
      <c r="GP241" s="42" t="str">
        <f t="shared" si="81"/>
        <v/>
      </c>
      <c r="GQ241" s="42"/>
      <c r="GR241" s="42"/>
      <c r="GS241" s="42"/>
      <c r="GT241" s="42"/>
      <c r="GU241" s="42"/>
      <c r="GV241" s="42"/>
      <c r="GW241" s="42"/>
      <c r="GX241" s="44"/>
      <c r="GY241" s="43"/>
      <c r="GZ241" s="43"/>
      <c r="HA241" s="44"/>
      <c r="HB241" s="42"/>
      <c r="HC241" s="42"/>
      <c r="HD241" s="42"/>
      <c r="HE241" s="42"/>
    </row>
    <row r="242" spans="1:213" ht="14.25" customHeight="1" x14ac:dyDescent="0.35">
      <c r="A242" s="42"/>
      <c r="B242" s="43"/>
      <c r="C242" s="43"/>
      <c r="D242" s="43"/>
      <c r="E242" s="44"/>
      <c r="F242" s="43"/>
      <c r="G242" s="44"/>
      <c r="H242" s="44"/>
      <c r="I242" s="44"/>
      <c r="J242" s="57"/>
      <c r="K242" s="44"/>
      <c r="L242" s="44"/>
      <c r="M242" s="42"/>
      <c r="N242" s="42"/>
      <c r="O242" s="42"/>
      <c r="P242" s="42"/>
      <c r="Q242" s="42"/>
      <c r="R242" s="42"/>
      <c r="S242" s="42"/>
      <c r="T242" s="43"/>
      <c r="U242" s="42"/>
      <c r="V242" s="44"/>
      <c r="W242" s="44"/>
      <c r="X242" s="44"/>
      <c r="Y242" s="44"/>
      <c r="Z242" s="47"/>
      <c r="AA242" s="48"/>
      <c r="AB242" s="42"/>
      <c r="AC242" s="14"/>
      <c r="AD242" s="14"/>
      <c r="AE242" s="14"/>
      <c r="AF242" s="14"/>
      <c r="AG242" s="44"/>
      <c r="AH242" s="44"/>
      <c r="AI242" s="44"/>
      <c r="AJ242" s="57"/>
      <c r="AK242" s="58"/>
      <c r="AL242" s="49"/>
      <c r="AM242" s="49"/>
      <c r="AN242" s="49"/>
      <c r="AO242" s="49"/>
      <c r="AP242" s="49"/>
      <c r="AQ242" s="49"/>
      <c r="AR242" s="49"/>
      <c r="AS242" s="49"/>
      <c r="AT242" s="49"/>
      <c r="AU242" s="49"/>
      <c r="AV242" s="49"/>
      <c r="AW242" s="49"/>
      <c r="AX242" s="49"/>
      <c r="AY242" s="49"/>
      <c r="AZ242" s="49"/>
      <c r="BA242" s="49"/>
      <c r="BB242" s="49"/>
      <c r="BC242" s="49"/>
      <c r="BD242" s="49"/>
      <c r="BE242" s="49"/>
      <c r="BF242" s="49"/>
      <c r="BG242" s="49"/>
      <c r="BH242" s="49"/>
      <c r="BI242" s="49"/>
      <c r="BJ242" s="49"/>
      <c r="BK242" s="49"/>
      <c r="BL242" s="49"/>
      <c r="BM242" s="49"/>
      <c r="BN242" s="49"/>
      <c r="BO242" s="49"/>
      <c r="BP242" s="14"/>
      <c r="BQ242" s="14"/>
      <c r="BR242" s="14"/>
      <c r="BS242" s="49"/>
      <c r="BT242" s="49"/>
      <c r="BU242" s="49"/>
      <c r="BV242" s="49"/>
      <c r="BW242" s="49"/>
      <c r="BX242" s="49"/>
      <c r="BY242" s="49"/>
      <c r="BZ242" s="14"/>
      <c r="CA242" s="49"/>
      <c r="CB242" s="49"/>
      <c r="CC242" s="14"/>
      <c r="CD242" s="14"/>
      <c r="CE242" s="49"/>
      <c r="CF242" s="49"/>
      <c r="CG242" s="49"/>
      <c r="CH242" s="49"/>
      <c r="CI242" s="49"/>
      <c r="CJ242" s="49"/>
      <c r="CK242" s="49"/>
      <c r="CL242" s="49"/>
      <c r="CM242" s="49"/>
      <c r="CN242" s="49"/>
      <c r="CO242" s="49"/>
      <c r="CP242" s="49"/>
      <c r="CQ242" s="49"/>
      <c r="CR242" s="49"/>
      <c r="CS242" s="49"/>
      <c r="CT242" s="49"/>
      <c r="CU242" s="49"/>
      <c r="CV242" s="49"/>
      <c r="CW242" s="14"/>
      <c r="CX242" s="14"/>
      <c r="CY242" s="49"/>
      <c r="CZ242" s="49"/>
      <c r="DA242" s="49"/>
      <c r="DB242" s="49"/>
      <c r="DC242" s="49"/>
      <c r="DD242" s="49"/>
      <c r="DE242" s="49"/>
      <c r="DF242" s="49"/>
      <c r="DG242" s="49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49"/>
      <c r="DS242" s="49"/>
      <c r="DT242" s="49"/>
      <c r="DU242" s="49"/>
      <c r="DV242" s="49"/>
      <c r="DW242" s="49"/>
      <c r="DX242" s="49"/>
      <c r="DY242" s="49"/>
      <c r="DZ242" s="49"/>
      <c r="EA242" s="49"/>
      <c r="EB242" s="49"/>
      <c r="EC242" s="49"/>
      <c r="ED242" s="49"/>
      <c r="EE242" s="49"/>
      <c r="EF242" s="49"/>
      <c r="EG242" s="49"/>
      <c r="EH242" s="49"/>
      <c r="EI242" s="49"/>
      <c r="EJ242" s="49"/>
      <c r="EK242" s="14"/>
      <c r="EL242" s="49"/>
      <c r="EM242" s="49"/>
      <c r="EN242" s="49"/>
      <c r="EO242" s="49"/>
      <c r="EP242" s="49"/>
      <c r="EQ242" s="49"/>
      <c r="ER242" s="49"/>
      <c r="ES242" s="49"/>
      <c r="ET242" s="49"/>
      <c r="EU242" s="49"/>
      <c r="EV242" s="49"/>
      <c r="EW242" s="49"/>
      <c r="EX242" s="49"/>
      <c r="EY242" s="49"/>
      <c r="EZ242" s="49"/>
      <c r="FA242" s="49"/>
      <c r="FB242" s="49"/>
      <c r="FC242" s="49"/>
      <c r="FD242" s="49"/>
      <c r="FE242" s="14"/>
      <c r="FF242" s="49"/>
      <c r="FG242" s="49"/>
      <c r="FH242" s="14"/>
      <c r="FI242" s="42"/>
      <c r="FJ242" s="42"/>
      <c r="FK242" s="42"/>
      <c r="FL242" s="42"/>
      <c r="FM242" s="42"/>
      <c r="FN242" s="42"/>
      <c r="FO242" s="42"/>
      <c r="FP242" s="42"/>
      <c r="FQ242" s="42"/>
      <c r="FR242" s="42"/>
      <c r="FS242" s="42"/>
      <c r="FT242" s="42"/>
      <c r="FU242" s="42"/>
      <c r="FV242" s="42"/>
      <c r="FW242" s="42"/>
      <c r="FX242" s="44">
        <v>240</v>
      </c>
      <c r="FY242" s="44" t="str">
        <f t="shared" si="79"/>
        <v>HJFCADLI</v>
      </c>
      <c r="FZ242" s="44" t="s">
        <v>160</v>
      </c>
      <c r="GA242" s="44" t="s">
        <v>159</v>
      </c>
      <c r="GB242" s="44" t="s">
        <v>109</v>
      </c>
      <c r="GC242" s="44" t="s">
        <v>163</v>
      </c>
      <c r="GD242" s="44" t="s">
        <v>145</v>
      </c>
      <c r="GE242" s="44" t="s">
        <v>147</v>
      </c>
      <c r="GF242" s="44" t="s">
        <v>152</v>
      </c>
      <c r="GG242" s="44" t="s">
        <v>150</v>
      </c>
      <c r="GH242" s="100" t="str">
        <f t="shared" ref="GH242:GO242" si="1277">VLOOKUP(FZ242,$FK$3:$FL$15,2,FALSE)</f>
        <v>Uruguay</v>
      </c>
      <c r="GI242" s="100" t="str">
        <f t="shared" si="1277"/>
        <v>Argentina</v>
      </c>
      <c r="GJ242" s="100" t="str">
        <f t="shared" si="1277"/>
        <v>Sverige</v>
      </c>
      <c r="GK242" s="100" t="str">
        <f t="shared" si="1277"/>
        <v>Marocko</v>
      </c>
      <c r="GL242" s="100" t="str">
        <f t="shared" si="1277"/>
        <v>Sydkorea</v>
      </c>
      <c r="GM242" s="100" t="str">
        <f t="shared" si="1277"/>
        <v>USA</v>
      </c>
      <c r="GN242" s="100" t="str">
        <f t="shared" si="1277"/>
        <v>England</v>
      </c>
      <c r="GO242" s="100" t="str">
        <f t="shared" si="1277"/>
        <v>Senegal</v>
      </c>
      <c r="GP242" s="42" t="str">
        <f t="shared" si="81"/>
        <v/>
      </c>
      <c r="GQ242" s="42"/>
      <c r="GR242" s="42"/>
      <c r="GS242" s="42"/>
      <c r="GT242" s="42"/>
      <c r="GU242" s="42"/>
      <c r="GV242" s="42"/>
      <c r="GW242" s="42"/>
      <c r="GX242" s="44"/>
      <c r="GY242" s="43"/>
      <c r="GZ242" s="43"/>
      <c r="HA242" s="44"/>
      <c r="HB242" s="42"/>
      <c r="HC242" s="42"/>
      <c r="HD242" s="42"/>
      <c r="HE242" s="42"/>
    </row>
    <row r="243" spans="1:213" ht="14.25" customHeight="1" x14ac:dyDescent="0.35">
      <c r="A243" s="42"/>
      <c r="B243" s="43"/>
      <c r="C243" s="43"/>
      <c r="D243" s="43"/>
      <c r="E243" s="44"/>
      <c r="F243" s="43"/>
      <c r="G243" s="44"/>
      <c r="H243" s="44"/>
      <c r="I243" s="44"/>
      <c r="J243" s="57"/>
      <c r="K243" s="44"/>
      <c r="L243" s="44"/>
      <c r="M243" s="42"/>
      <c r="N243" s="42"/>
      <c r="O243" s="42"/>
      <c r="P243" s="42"/>
      <c r="Q243" s="42"/>
      <c r="R243" s="42"/>
      <c r="S243" s="42"/>
      <c r="T243" s="43"/>
      <c r="U243" s="42"/>
      <c r="V243" s="44"/>
      <c r="W243" s="44"/>
      <c r="X243" s="44"/>
      <c r="Y243" s="44"/>
      <c r="Z243" s="47"/>
      <c r="AA243" s="48"/>
      <c r="AB243" s="42"/>
      <c r="AC243" s="14"/>
      <c r="AD243" s="14"/>
      <c r="AE243" s="14"/>
      <c r="AF243" s="14"/>
      <c r="AG243" s="44"/>
      <c r="AH243" s="44"/>
      <c r="AI243" s="44"/>
      <c r="AJ243" s="57"/>
      <c r="AK243" s="58"/>
      <c r="AL243" s="49"/>
      <c r="AM243" s="49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49"/>
      <c r="BG243" s="49"/>
      <c r="BH243" s="49"/>
      <c r="BI243" s="49"/>
      <c r="BJ243" s="49"/>
      <c r="BK243" s="49"/>
      <c r="BL243" s="49"/>
      <c r="BM243" s="49"/>
      <c r="BN243" s="49"/>
      <c r="BO243" s="49"/>
      <c r="BP243" s="14"/>
      <c r="BQ243" s="14"/>
      <c r="BR243" s="14"/>
      <c r="BS243" s="49"/>
      <c r="BT243" s="49"/>
      <c r="BU243" s="49"/>
      <c r="BV243" s="49"/>
      <c r="BW243" s="49"/>
      <c r="BX243" s="49"/>
      <c r="BY243" s="49"/>
      <c r="BZ243" s="14"/>
      <c r="CA243" s="49"/>
      <c r="CB243" s="49"/>
      <c r="CC243" s="14"/>
      <c r="CD243" s="14"/>
      <c r="CE243" s="49"/>
      <c r="CF243" s="49"/>
      <c r="CG243" s="49"/>
      <c r="CH243" s="49"/>
      <c r="CI243" s="49"/>
      <c r="CJ243" s="49"/>
      <c r="CK243" s="49"/>
      <c r="CL243" s="49"/>
      <c r="CM243" s="49"/>
      <c r="CN243" s="49"/>
      <c r="CO243" s="49"/>
      <c r="CP243" s="49"/>
      <c r="CQ243" s="49"/>
      <c r="CR243" s="49"/>
      <c r="CS243" s="49"/>
      <c r="CT243" s="49"/>
      <c r="CU243" s="49"/>
      <c r="CV243" s="49"/>
      <c r="CW243" s="14"/>
      <c r="CX243" s="14"/>
      <c r="CY243" s="49"/>
      <c r="CZ243" s="49"/>
      <c r="DA243" s="49"/>
      <c r="DB243" s="49"/>
      <c r="DC243" s="49"/>
      <c r="DD243" s="49"/>
      <c r="DE243" s="49"/>
      <c r="DF243" s="49"/>
      <c r="DG243" s="49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49"/>
      <c r="DS243" s="49"/>
      <c r="DT243" s="49"/>
      <c r="DU243" s="49"/>
      <c r="DV243" s="49"/>
      <c r="DW243" s="49"/>
      <c r="DX243" s="49"/>
      <c r="DY243" s="49"/>
      <c r="DZ243" s="49"/>
      <c r="EA243" s="49"/>
      <c r="EB243" s="49"/>
      <c r="EC243" s="49"/>
      <c r="ED243" s="49"/>
      <c r="EE243" s="49"/>
      <c r="EF243" s="49"/>
      <c r="EG243" s="49"/>
      <c r="EH243" s="49"/>
      <c r="EI243" s="49"/>
      <c r="EJ243" s="49"/>
      <c r="EK243" s="14"/>
      <c r="EL243" s="49"/>
      <c r="EM243" s="49"/>
      <c r="EN243" s="49"/>
      <c r="EO243" s="49"/>
      <c r="EP243" s="49"/>
      <c r="EQ243" s="49"/>
      <c r="ER243" s="49"/>
      <c r="ES243" s="49"/>
      <c r="ET243" s="49"/>
      <c r="EU243" s="49"/>
      <c r="EV243" s="49"/>
      <c r="EW243" s="49"/>
      <c r="EX243" s="49"/>
      <c r="EY243" s="49"/>
      <c r="EZ243" s="49"/>
      <c r="FA243" s="49"/>
      <c r="FB243" s="49"/>
      <c r="FC243" s="49"/>
      <c r="FD243" s="49"/>
      <c r="FE243" s="14"/>
      <c r="FF243" s="49"/>
      <c r="FG243" s="49"/>
      <c r="FH243" s="14"/>
      <c r="FI243" s="42"/>
      <c r="FJ243" s="42"/>
      <c r="FK243" s="42"/>
      <c r="FL243" s="42"/>
      <c r="FM243" s="42"/>
      <c r="FN243" s="42"/>
      <c r="FO243" s="42"/>
      <c r="FP243" s="42"/>
      <c r="FQ243" s="42"/>
      <c r="FR243" s="42"/>
      <c r="FS243" s="42"/>
      <c r="FT243" s="42"/>
      <c r="FU243" s="42"/>
      <c r="FV243" s="42"/>
      <c r="FW243" s="42"/>
      <c r="FX243" s="44">
        <v>241</v>
      </c>
      <c r="FY243" s="44" t="str">
        <f t="shared" si="79"/>
        <v>HJFCADIK</v>
      </c>
      <c r="FZ243" s="44" t="s">
        <v>160</v>
      </c>
      <c r="GA243" s="44" t="s">
        <v>159</v>
      </c>
      <c r="GB243" s="44" t="s">
        <v>109</v>
      </c>
      <c r="GC243" s="44" t="s">
        <v>163</v>
      </c>
      <c r="GD243" s="44" t="s">
        <v>145</v>
      </c>
      <c r="GE243" s="44" t="s">
        <v>147</v>
      </c>
      <c r="GF243" s="44" t="s">
        <v>150</v>
      </c>
      <c r="GG243" s="44" t="s">
        <v>151</v>
      </c>
      <c r="GH243" s="100" t="str">
        <f t="shared" ref="GH243:GO243" si="1278">VLOOKUP(FZ243,$FK$3:$FL$15,2,FALSE)</f>
        <v>Uruguay</v>
      </c>
      <c r="GI243" s="100" t="str">
        <f t="shared" si="1278"/>
        <v>Argentina</v>
      </c>
      <c r="GJ243" s="100" t="str">
        <f t="shared" si="1278"/>
        <v>Sverige</v>
      </c>
      <c r="GK243" s="100" t="str">
        <f t="shared" si="1278"/>
        <v>Marocko</v>
      </c>
      <c r="GL243" s="100" t="str">
        <f t="shared" si="1278"/>
        <v>Sydkorea</v>
      </c>
      <c r="GM243" s="100" t="str">
        <f t="shared" si="1278"/>
        <v>USA</v>
      </c>
      <c r="GN243" s="100" t="str">
        <f t="shared" si="1278"/>
        <v>Senegal</v>
      </c>
      <c r="GO243" s="100" t="str">
        <f t="shared" si="1278"/>
        <v>Portugal</v>
      </c>
      <c r="GP243" s="42" t="str">
        <f t="shared" si="81"/>
        <v/>
      </c>
      <c r="GQ243" s="42"/>
      <c r="GR243" s="42"/>
      <c r="GS243" s="42"/>
      <c r="GT243" s="42"/>
      <c r="GU243" s="42"/>
      <c r="GV243" s="42"/>
      <c r="GW243" s="42"/>
      <c r="GX243" s="44"/>
      <c r="GY243" s="43"/>
      <c r="GZ243" s="43"/>
      <c r="HA243" s="44"/>
      <c r="HB243" s="42"/>
      <c r="HC243" s="42"/>
      <c r="HD243" s="42"/>
      <c r="HE243" s="42"/>
    </row>
    <row r="244" spans="1:213" ht="14.25" customHeight="1" x14ac:dyDescent="0.35">
      <c r="A244" s="42"/>
      <c r="B244" s="43"/>
      <c r="C244" s="43"/>
      <c r="D244" s="43"/>
      <c r="E244" s="44"/>
      <c r="F244" s="43"/>
      <c r="G244" s="44"/>
      <c r="H244" s="44"/>
      <c r="I244" s="44"/>
      <c r="J244" s="57"/>
      <c r="K244" s="44"/>
      <c r="L244" s="44"/>
      <c r="M244" s="42"/>
      <c r="N244" s="42"/>
      <c r="O244" s="42"/>
      <c r="P244" s="42"/>
      <c r="Q244" s="42"/>
      <c r="R244" s="42"/>
      <c r="S244" s="42"/>
      <c r="T244" s="43"/>
      <c r="U244" s="42"/>
      <c r="V244" s="44"/>
      <c r="W244" s="44"/>
      <c r="X244" s="44"/>
      <c r="Y244" s="44"/>
      <c r="Z244" s="47"/>
      <c r="AA244" s="48"/>
      <c r="AB244" s="42"/>
      <c r="AC244" s="14"/>
      <c r="AD244" s="14"/>
      <c r="AE244" s="14"/>
      <c r="AF244" s="14"/>
      <c r="AG244" s="44"/>
      <c r="AH244" s="44"/>
      <c r="AI244" s="44"/>
      <c r="AJ244" s="57"/>
      <c r="AK244" s="58"/>
      <c r="AL244" s="49"/>
      <c r="AM244" s="49"/>
      <c r="AN244" s="49"/>
      <c r="AO244" s="49"/>
      <c r="AP244" s="49"/>
      <c r="AQ244" s="49"/>
      <c r="AR244" s="49"/>
      <c r="AS244" s="49"/>
      <c r="AT244" s="49"/>
      <c r="AU244" s="49"/>
      <c r="AV244" s="49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9"/>
      <c r="BJ244" s="49"/>
      <c r="BK244" s="49"/>
      <c r="BL244" s="49"/>
      <c r="BM244" s="49"/>
      <c r="BN244" s="49"/>
      <c r="BO244" s="49"/>
      <c r="BP244" s="14"/>
      <c r="BQ244" s="14"/>
      <c r="BR244" s="14"/>
      <c r="BS244" s="49"/>
      <c r="BT244" s="49"/>
      <c r="BU244" s="49"/>
      <c r="BV244" s="49"/>
      <c r="BW244" s="49"/>
      <c r="BX244" s="49"/>
      <c r="BY244" s="49"/>
      <c r="BZ244" s="14"/>
      <c r="CA244" s="49"/>
      <c r="CB244" s="49"/>
      <c r="CC244" s="14"/>
      <c r="CD244" s="14"/>
      <c r="CE244" s="49"/>
      <c r="CF244" s="49"/>
      <c r="CG244" s="49"/>
      <c r="CH244" s="49"/>
      <c r="CI244" s="49"/>
      <c r="CJ244" s="49"/>
      <c r="CK244" s="49"/>
      <c r="CL244" s="49"/>
      <c r="CM244" s="49"/>
      <c r="CN244" s="49"/>
      <c r="CO244" s="49"/>
      <c r="CP244" s="49"/>
      <c r="CQ244" s="49"/>
      <c r="CR244" s="49"/>
      <c r="CS244" s="49"/>
      <c r="CT244" s="49"/>
      <c r="CU244" s="49"/>
      <c r="CV244" s="49"/>
      <c r="CW244" s="14"/>
      <c r="CX244" s="14"/>
      <c r="CY244" s="49"/>
      <c r="CZ244" s="49"/>
      <c r="DA244" s="49"/>
      <c r="DB244" s="49"/>
      <c r="DC244" s="49"/>
      <c r="DD244" s="49"/>
      <c r="DE244" s="49"/>
      <c r="DF244" s="49"/>
      <c r="DG244" s="49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49"/>
      <c r="DS244" s="49"/>
      <c r="DT244" s="49"/>
      <c r="DU244" s="49"/>
      <c r="DV244" s="49"/>
      <c r="DW244" s="49"/>
      <c r="DX244" s="49"/>
      <c r="DY244" s="49"/>
      <c r="DZ244" s="49"/>
      <c r="EA244" s="49"/>
      <c r="EB244" s="49"/>
      <c r="EC244" s="49"/>
      <c r="ED244" s="49"/>
      <c r="EE244" s="49"/>
      <c r="EF244" s="49"/>
      <c r="EG244" s="49"/>
      <c r="EH244" s="49"/>
      <c r="EI244" s="49"/>
      <c r="EJ244" s="49"/>
      <c r="EK244" s="14"/>
      <c r="EL244" s="49"/>
      <c r="EM244" s="49"/>
      <c r="EN244" s="49"/>
      <c r="EO244" s="49"/>
      <c r="EP244" s="49"/>
      <c r="EQ244" s="49"/>
      <c r="ER244" s="49"/>
      <c r="ES244" s="49"/>
      <c r="ET244" s="49"/>
      <c r="EU244" s="49"/>
      <c r="EV244" s="49"/>
      <c r="EW244" s="49"/>
      <c r="EX244" s="49"/>
      <c r="EY244" s="49"/>
      <c r="EZ244" s="49"/>
      <c r="FA244" s="49"/>
      <c r="FB244" s="49"/>
      <c r="FC244" s="49"/>
      <c r="FD244" s="49"/>
      <c r="FE244" s="14"/>
      <c r="FF244" s="49"/>
      <c r="FG244" s="49"/>
      <c r="FH244" s="14"/>
      <c r="FI244" s="42"/>
      <c r="FJ244" s="42"/>
      <c r="FK244" s="42"/>
      <c r="FL244" s="42"/>
      <c r="FM244" s="42"/>
      <c r="FN244" s="42"/>
      <c r="FO244" s="42"/>
      <c r="FP244" s="42"/>
      <c r="FQ244" s="42"/>
      <c r="FR244" s="42"/>
      <c r="FS244" s="42"/>
      <c r="FT244" s="42"/>
      <c r="FU244" s="42"/>
      <c r="FV244" s="42"/>
      <c r="FW244" s="42"/>
      <c r="FX244" s="44">
        <v>242</v>
      </c>
      <c r="FY244" s="44" t="str">
        <f t="shared" si="79"/>
        <v>CGJDAFLK</v>
      </c>
      <c r="FZ244" s="44" t="s">
        <v>163</v>
      </c>
      <c r="GA244" s="44" t="s">
        <v>149</v>
      </c>
      <c r="GB244" s="44" t="s">
        <v>159</v>
      </c>
      <c r="GC244" s="44" t="s">
        <v>147</v>
      </c>
      <c r="GD244" s="44" t="s">
        <v>145</v>
      </c>
      <c r="GE244" s="44" t="s">
        <v>109</v>
      </c>
      <c r="GF244" s="44" t="s">
        <v>152</v>
      </c>
      <c r="GG244" s="44" t="s">
        <v>151</v>
      </c>
      <c r="GH244" s="100" t="str">
        <f t="shared" ref="GH244:GO244" si="1279">VLOOKUP(FZ244,$FK$3:$FL$15,2,FALSE)</f>
        <v>Marocko</v>
      </c>
      <c r="GI244" s="100" t="str">
        <f t="shared" si="1279"/>
        <v>Iran</v>
      </c>
      <c r="GJ244" s="100" t="str">
        <f t="shared" si="1279"/>
        <v>Argentina</v>
      </c>
      <c r="GK244" s="100" t="str">
        <f t="shared" si="1279"/>
        <v>USA</v>
      </c>
      <c r="GL244" s="100" t="str">
        <f t="shared" si="1279"/>
        <v>Sydkorea</v>
      </c>
      <c r="GM244" s="100" t="str">
        <f t="shared" si="1279"/>
        <v>Sverige</v>
      </c>
      <c r="GN244" s="100" t="str">
        <f t="shared" si="1279"/>
        <v>England</v>
      </c>
      <c r="GO244" s="100" t="str">
        <f t="shared" si="1279"/>
        <v>Portugal</v>
      </c>
      <c r="GP244" s="42" t="str">
        <f t="shared" si="81"/>
        <v/>
      </c>
      <c r="GQ244" s="42"/>
      <c r="GR244" s="42"/>
      <c r="GS244" s="42"/>
      <c r="GT244" s="42"/>
      <c r="GU244" s="42"/>
      <c r="GV244" s="42"/>
      <c r="GW244" s="42"/>
      <c r="GX244" s="44"/>
      <c r="GY244" s="43"/>
      <c r="GZ244" s="43"/>
      <c r="HA244" s="44"/>
      <c r="HB244" s="42"/>
      <c r="HC244" s="42"/>
      <c r="HD244" s="42"/>
      <c r="HE244" s="42"/>
    </row>
    <row r="245" spans="1:213" ht="14.25" customHeight="1" x14ac:dyDescent="0.35">
      <c r="A245" s="42"/>
      <c r="B245" s="43"/>
      <c r="C245" s="43"/>
      <c r="D245" s="43"/>
      <c r="E245" s="44"/>
      <c r="F245" s="43"/>
      <c r="G245" s="44"/>
      <c r="H245" s="44"/>
      <c r="I245" s="44"/>
      <c r="J245" s="57"/>
      <c r="K245" s="44"/>
      <c r="L245" s="44"/>
      <c r="M245" s="42"/>
      <c r="N245" s="42"/>
      <c r="O245" s="42"/>
      <c r="P245" s="42"/>
      <c r="Q245" s="42"/>
      <c r="R245" s="42"/>
      <c r="S245" s="42"/>
      <c r="T245" s="43"/>
      <c r="U245" s="42"/>
      <c r="V245" s="44"/>
      <c r="W245" s="44"/>
      <c r="X245" s="44"/>
      <c r="Y245" s="44"/>
      <c r="Z245" s="47"/>
      <c r="AA245" s="48"/>
      <c r="AB245" s="42"/>
      <c r="AC245" s="14"/>
      <c r="AD245" s="14"/>
      <c r="AE245" s="14"/>
      <c r="AF245" s="14"/>
      <c r="AG245" s="44"/>
      <c r="AH245" s="44"/>
      <c r="AI245" s="44"/>
      <c r="AJ245" s="57"/>
      <c r="AK245" s="58"/>
      <c r="AL245" s="49"/>
      <c r="AM245" s="49"/>
      <c r="AN245" s="49"/>
      <c r="AO245" s="49"/>
      <c r="AP245" s="49"/>
      <c r="AQ245" s="49"/>
      <c r="AR245" s="49"/>
      <c r="AS245" s="49"/>
      <c r="AT245" s="49"/>
      <c r="AU245" s="49"/>
      <c r="AV245" s="49"/>
      <c r="AW245" s="49"/>
      <c r="AX245" s="49"/>
      <c r="AY245" s="49"/>
      <c r="AZ245" s="49"/>
      <c r="BA245" s="49"/>
      <c r="BB245" s="49"/>
      <c r="BC245" s="49"/>
      <c r="BD245" s="49"/>
      <c r="BE245" s="49"/>
      <c r="BF245" s="49"/>
      <c r="BG245" s="49"/>
      <c r="BH245" s="49"/>
      <c r="BI245" s="49"/>
      <c r="BJ245" s="49"/>
      <c r="BK245" s="49"/>
      <c r="BL245" s="49"/>
      <c r="BM245" s="49"/>
      <c r="BN245" s="49"/>
      <c r="BO245" s="49"/>
      <c r="BP245" s="14"/>
      <c r="BQ245" s="14"/>
      <c r="BR245" s="14"/>
      <c r="BS245" s="49"/>
      <c r="BT245" s="49"/>
      <c r="BU245" s="49"/>
      <c r="BV245" s="49"/>
      <c r="BW245" s="49"/>
      <c r="BX245" s="49"/>
      <c r="BY245" s="49"/>
      <c r="BZ245" s="14"/>
      <c r="CA245" s="49"/>
      <c r="CB245" s="49"/>
      <c r="CC245" s="14"/>
      <c r="CD245" s="14"/>
      <c r="CE245" s="49"/>
      <c r="CF245" s="49"/>
      <c r="CG245" s="49"/>
      <c r="CH245" s="49"/>
      <c r="CI245" s="49"/>
      <c r="CJ245" s="49"/>
      <c r="CK245" s="49"/>
      <c r="CL245" s="49"/>
      <c r="CM245" s="49"/>
      <c r="CN245" s="49"/>
      <c r="CO245" s="49"/>
      <c r="CP245" s="49"/>
      <c r="CQ245" s="49"/>
      <c r="CR245" s="49"/>
      <c r="CS245" s="49"/>
      <c r="CT245" s="49"/>
      <c r="CU245" s="49"/>
      <c r="CV245" s="49"/>
      <c r="CW245" s="14"/>
      <c r="CX245" s="14"/>
      <c r="CY245" s="49"/>
      <c r="CZ245" s="49"/>
      <c r="DA245" s="49"/>
      <c r="DB245" s="49"/>
      <c r="DC245" s="49"/>
      <c r="DD245" s="49"/>
      <c r="DE245" s="49"/>
      <c r="DF245" s="49"/>
      <c r="DG245" s="49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49"/>
      <c r="DS245" s="49"/>
      <c r="DT245" s="49"/>
      <c r="DU245" s="49"/>
      <c r="DV245" s="49"/>
      <c r="DW245" s="49"/>
      <c r="DX245" s="49"/>
      <c r="DY245" s="49"/>
      <c r="DZ245" s="49"/>
      <c r="EA245" s="49"/>
      <c r="EB245" s="49"/>
      <c r="EC245" s="49"/>
      <c r="ED245" s="49"/>
      <c r="EE245" s="49"/>
      <c r="EF245" s="49"/>
      <c r="EG245" s="49"/>
      <c r="EH245" s="49"/>
      <c r="EI245" s="49"/>
      <c r="EJ245" s="49"/>
      <c r="EK245" s="14"/>
      <c r="EL245" s="49"/>
      <c r="EM245" s="49"/>
      <c r="EN245" s="49"/>
      <c r="EO245" s="49"/>
      <c r="EP245" s="49"/>
      <c r="EQ245" s="49"/>
      <c r="ER245" s="49"/>
      <c r="ES245" s="49"/>
      <c r="ET245" s="49"/>
      <c r="EU245" s="49"/>
      <c r="EV245" s="49"/>
      <c r="EW245" s="49"/>
      <c r="EX245" s="49"/>
      <c r="EY245" s="49"/>
      <c r="EZ245" s="49"/>
      <c r="FA245" s="49"/>
      <c r="FB245" s="49"/>
      <c r="FC245" s="49"/>
      <c r="FD245" s="49"/>
      <c r="FE245" s="14"/>
      <c r="FF245" s="49"/>
      <c r="FG245" s="49"/>
      <c r="FH245" s="14"/>
      <c r="FI245" s="42"/>
      <c r="FJ245" s="42"/>
      <c r="FK245" s="42"/>
      <c r="FL245" s="42"/>
      <c r="FM245" s="42"/>
      <c r="FN245" s="42"/>
      <c r="FO245" s="42"/>
      <c r="FP245" s="42"/>
      <c r="FQ245" s="42"/>
      <c r="FR245" s="42"/>
      <c r="FS245" s="42"/>
      <c r="FT245" s="42"/>
      <c r="FU245" s="42"/>
      <c r="FV245" s="42"/>
      <c r="FW245" s="42"/>
      <c r="FX245" s="44">
        <v>243</v>
      </c>
      <c r="FY245" s="44" t="str">
        <f t="shared" si="79"/>
        <v>CGIDAFLK</v>
      </c>
      <c r="FZ245" s="44" t="s">
        <v>163</v>
      </c>
      <c r="GA245" s="44" t="s">
        <v>149</v>
      </c>
      <c r="GB245" s="44" t="s">
        <v>150</v>
      </c>
      <c r="GC245" s="44" t="s">
        <v>147</v>
      </c>
      <c r="GD245" s="44" t="s">
        <v>145</v>
      </c>
      <c r="GE245" s="44" t="s">
        <v>109</v>
      </c>
      <c r="GF245" s="44" t="s">
        <v>152</v>
      </c>
      <c r="GG245" s="44" t="s">
        <v>151</v>
      </c>
      <c r="GH245" s="100" t="str">
        <f t="shared" ref="GH245:GO245" si="1280">VLOOKUP(FZ245,$FK$3:$FL$15,2,FALSE)</f>
        <v>Marocko</v>
      </c>
      <c r="GI245" s="100" t="str">
        <f t="shared" si="1280"/>
        <v>Iran</v>
      </c>
      <c r="GJ245" s="100" t="str">
        <f t="shared" si="1280"/>
        <v>Senegal</v>
      </c>
      <c r="GK245" s="100" t="str">
        <f t="shared" si="1280"/>
        <v>USA</v>
      </c>
      <c r="GL245" s="100" t="str">
        <f t="shared" si="1280"/>
        <v>Sydkorea</v>
      </c>
      <c r="GM245" s="100" t="str">
        <f t="shared" si="1280"/>
        <v>Sverige</v>
      </c>
      <c r="GN245" s="100" t="str">
        <f t="shared" si="1280"/>
        <v>England</v>
      </c>
      <c r="GO245" s="100" t="str">
        <f t="shared" si="1280"/>
        <v>Portugal</v>
      </c>
      <c r="GP245" s="42" t="str">
        <f t="shared" si="81"/>
        <v/>
      </c>
      <c r="GQ245" s="42"/>
      <c r="GR245" s="42"/>
      <c r="GS245" s="42"/>
      <c r="GT245" s="42"/>
      <c r="GU245" s="42"/>
      <c r="GV245" s="42"/>
      <c r="GW245" s="42"/>
      <c r="GX245" s="44"/>
      <c r="GY245" s="43"/>
      <c r="GZ245" s="43"/>
      <c r="HA245" s="44"/>
      <c r="HB245" s="42"/>
      <c r="HC245" s="42"/>
      <c r="HD245" s="42"/>
      <c r="HE245" s="42"/>
    </row>
    <row r="246" spans="1:213" ht="14.25" customHeight="1" x14ac:dyDescent="0.35">
      <c r="A246" s="42"/>
      <c r="B246" s="43"/>
      <c r="C246" s="43"/>
      <c r="D246" s="43"/>
      <c r="E246" s="44"/>
      <c r="F246" s="43"/>
      <c r="G246" s="44"/>
      <c r="H246" s="44"/>
      <c r="I246" s="44"/>
      <c r="J246" s="57"/>
      <c r="K246" s="44"/>
      <c r="L246" s="44"/>
      <c r="M246" s="42"/>
      <c r="N246" s="42"/>
      <c r="O246" s="42"/>
      <c r="P246" s="42"/>
      <c r="Q246" s="42"/>
      <c r="R246" s="42"/>
      <c r="S246" s="42"/>
      <c r="T246" s="43"/>
      <c r="U246" s="42"/>
      <c r="V246" s="44"/>
      <c r="W246" s="44"/>
      <c r="X246" s="44"/>
      <c r="Y246" s="44"/>
      <c r="Z246" s="47"/>
      <c r="AA246" s="48"/>
      <c r="AB246" s="42"/>
      <c r="AC246" s="14"/>
      <c r="AD246" s="14"/>
      <c r="AE246" s="14"/>
      <c r="AF246" s="14"/>
      <c r="AG246" s="44"/>
      <c r="AH246" s="44"/>
      <c r="AI246" s="44"/>
      <c r="AJ246" s="57"/>
      <c r="AK246" s="58"/>
      <c r="AL246" s="49"/>
      <c r="AM246" s="49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14"/>
      <c r="BQ246" s="14"/>
      <c r="BR246" s="14"/>
      <c r="BS246" s="49"/>
      <c r="BT246" s="49"/>
      <c r="BU246" s="49"/>
      <c r="BV246" s="49"/>
      <c r="BW246" s="49"/>
      <c r="BX246" s="49"/>
      <c r="BY246" s="49"/>
      <c r="BZ246" s="14"/>
      <c r="CA246" s="49"/>
      <c r="CB246" s="49"/>
      <c r="CC246" s="14"/>
      <c r="CD246" s="14"/>
      <c r="CE246" s="49"/>
      <c r="CF246" s="49"/>
      <c r="CG246" s="49"/>
      <c r="CH246" s="49"/>
      <c r="CI246" s="49"/>
      <c r="CJ246" s="49"/>
      <c r="CK246" s="49"/>
      <c r="CL246" s="49"/>
      <c r="CM246" s="49"/>
      <c r="CN246" s="49"/>
      <c r="CO246" s="49"/>
      <c r="CP246" s="49"/>
      <c r="CQ246" s="49"/>
      <c r="CR246" s="49"/>
      <c r="CS246" s="49"/>
      <c r="CT246" s="49"/>
      <c r="CU246" s="49"/>
      <c r="CV246" s="49"/>
      <c r="CW246" s="14"/>
      <c r="CX246" s="14"/>
      <c r="CY246" s="49"/>
      <c r="CZ246" s="49"/>
      <c r="DA246" s="49"/>
      <c r="DB246" s="49"/>
      <c r="DC246" s="49"/>
      <c r="DD246" s="49"/>
      <c r="DE246" s="49"/>
      <c r="DF246" s="49"/>
      <c r="DG246" s="49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49"/>
      <c r="DS246" s="49"/>
      <c r="DT246" s="49"/>
      <c r="DU246" s="49"/>
      <c r="DV246" s="49"/>
      <c r="DW246" s="49"/>
      <c r="DX246" s="49"/>
      <c r="DY246" s="49"/>
      <c r="DZ246" s="49"/>
      <c r="EA246" s="49"/>
      <c r="EB246" s="49"/>
      <c r="EC246" s="49"/>
      <c r="ED246" s="49"/>
      <c r="EE246" s="49"/>
      <c r="EF246" s="49"/>
      <c r="EG246" s="49"/>
      <c r="EH246" s="49"/>
      <c r="EI246" s="49"/>
      <c r="EJ246" s="49"/>
      <c r="EK246" s="14"/>
      <c r="EL246" s="49"/>
      <c r="EM246" s="49"/>
      <c r="EN246" s="49"/>
      <c r="EO246" s="49"/>
      <c r="EP246" s="49"/>
      <c r="EQ246" s="49"/>
      <c r="ER246" s="49"/>
      <c r="ES246" s="49"/>
      <c r="ET246" s="49"/>
      <c r="EU246" s="49"/>
      <c r="EV246" s="49"/>
      <c r="EW246" s="49"/>
      <c r="EX246" s="49"/>
      <c r="EY246" s="49"/>
      <c r="EZ246" s="49"/>
      <c r="FA246" s="49"/>
      <c r="FB246" s="49"/>
      <c r="FC246" s="49"/>
      <c r="FD246" s="49"/>
      <c r="FE246" s="14"/>
      <c r="FF246" s="49"/>
      <c r="FG246" s="49"/>
      <c r="FH246" s="14"/>
      <c r="FI246" s="42"/>
      <c r="FJ246" s="42"/>
      <c r="FK246" s="42"/>
      <c r="FL246" s="42"/>
      <c r="FM246" s="42"/>
      <c r="FN246" s="42"/>
      <c r="FO246" s="42"/>
      <c r="FP246" s="42"/>
      <c r="FQ246" s="42"/>
      <c r="FR246" s="42"/>
      <c r="FS246" s="42"/>
      <c r="FT246" s="42"/>
      <c r="FU246" s="42"/>
      <c r="FV246" s="42"/>
      <c r="FW246" s="42"/>
      <c r="FX246" s="44">
        <v>244</v>
      </c>
      <c r="FY246" s="44" t="str">
        <f t="shared" si="79"/>
        <v>CGJDAFLI</v>
      </c>
      <c r="FZ246" s="44" t="s">
        <v>163</v>
      </c>
      <c r="GA246" s="44" t="s">
        <v>149</v>
      </c>
      <c r="GB246" s="44" t="s">
        <v>159</v>
      </c>
      <c r="GC246" s="44" t="s">
        <v>147</v>
      </c>
      <c r="GD246" s="44" t="s">
        <v>145</v>
      </c>
      <c r="GE246" s="44" t="s">
        <v>109</v>
      </c>
      <c r="GF246" s="44" t="s">
        <v>152</v>
      </c>
      <c r="GG246" s="44" t="s">
        <v>150</v>
      </c>
      <c r="GH246" s="100" t="str">
        <f t="shared" ref="GH246:GO246" si="1281">VLOOKUP(FZ246,$FK$3:$FL$15,2,FALSE)</f>
        <v>Marocko</v>
      </c>
      <c r="GI246" s="100" t="str">
        <f t="shared" si="1281"/>
        <v>Iran</v>
      </c>
      <c r="GJ246" s="100" t="str">
        <f t="shared" si="1281"/>
        <v>Argentina</v>
      </c>
      <c r="GK246" s="100" t="str">
        <f t="shared" si="1281"/>
        <v>USA</v>
      </c>
      <c r="GL246" s="100" t="str">
        <f t="shared" si="1281"/>
        <v>Sydkorea</v>
      </c>
      <c r="GM246" s="100" t="str">
        <f t="shared" si="1281"/>
        <v>Sverige</v>
      </c>
      <c r="GN246" s="100" t="str">
        <f t="shared" si="1281"/>
        <v>England</v>
      </c>
      <c r="GO246" s="100" t="str">
        <f t="shared" si="1281"/>
        <v>Senegal</v>
      </c>
      <c r="GP246" s="42" t="str">
        <f t="shared" si="81"/>
        <v/>
      </c>
      <c r="GQ246" s="42"/>
      <c r="GR246" s="42"/>
      <c r="GS246" s="42"/>
      <c r="GT246" s="42"/>
      <c r="GU246" s="42"/>
      <c r="GV246" s="42"/>
      <c r="GW246" s="42"/>
      <c r="GX246" s="44"/>
      <c r="GY246" s="43"/>
      <c r="GZ246" s="43"/>
      <c r="HA246" s="44"/>
      <c r="HB246" s="42"/>
      <c r="HC246" s="42"/>
      <c r="HD246" s="42"/>
      <c r="HE246" s="42"/>
    </row>
    <row r="247" spans="1:213" ht="14.25" customHeight="1" x14ac:dyDescent="0.35">
      <c r="A247" s="42"/>
      <c r="B247" s="43"/>
      <c r="C247" s="43"/>
      <c r="D247" s="43"/>
      <c r="E247" s="44"/>
      <c r="F247" s="43"/>
      <c r="G247" s="44"/>
      <c r="H247" s="44"/>
      <c r="I247" s="44"/>
      <c r="J247" s="57"/>
      <c r="K247" s="44"/>
      <c r="L247" s="44"/>
      <c r="M247" s="42"/>
      <c r="N247" s="42"/>
      <c r="O247" s="42"/>
      <c r="P247" s="42"/>
      <c r="Q247" s="42"/>
      <c r="R247" s="42"/>
      <c r="S247" s="42"/>
      <c r="T247" s="43"/>
      <c r="U247" s="42"/>
      <c r="V247" s="44"/>
      <c r="W247" s="44"/>
      <c r="X247" s="44"/>
      <c r="Y247" s="44"/>
      <c r="Z247" s="47"/>
      <c r="AA247" s="48"/>
      <c r="AB247" s="42"/>
      <c r="AC247" s="14"/>
      <c r="AD247" s="14"/>
      <c r="AE247" s="14"/>
      <c r="AF247" s="14"/>
      <c r="AG247" s="44"/>
      <c r="AH247" s="44"/>
      <c r="AI247" s="44"/>
      <c r="AJ247" s="57"/>
      <c r="AK247" s="58"/>
      <c r="AL247" s="49"/>
      <c r="AM247" s="49"/>
      <c r="AN247" s="49"/>
      <c r="AO247" s="49"/>
      <c r="AP247" s="49"/>
      <c r="AQ247" s="49"/>
      <c r="AR247" s="49"/>
      <c r="AS247" s="49"/>
      <c r="AT247" s="49"/>
      <c r="AU247" s="49"/>
      <c r="AV247" s="49"/>
      <c r="AW247" s="49"/>
      <c r="AX247" s="49"/>
      <c r="AY247" s="49"/>
      <c r="AZ247" s="49"/>
      <c r="BA247" s="49"/>
      <c r="BB247" s="49"/>
      <c r="BC247" s="49"/>
      <c r="BD247" s="49"/>
      <c r="BE247" s="49"/>
      <c r="BF247" s="49"/>
      <c r="BG247" s="49"/>
      <c r="BH247" s="49"/>
      <c r="BI247" s="49"/>
      <c r="BJ247" s="49"/>
      <c r="BK247" s="49"/>
      <c r="BL247" s="49"/>
      <c r="BM247" s="49"/>
      <c r="BN247" s="49"/>
      <c r="BO247" s="49"/>
      <c r="BP247" s="14"/>
      <c r="BQ247" s="14"/>
      <c r="BR247" s="14"/>
      <c r="BS247" s="49"/>
      <c r="BT247" s="49"/>
      <c r="BU247" s="49"/>
      <c r="BV247" s="49"/>
      <c r="BW247" s="49"/>
      <c r="BX247" s="49"/>
      <c r="BY247" s="49"/>
      <c r="BZ247" s="14"/>
      <c r="CA247" s="49"/>
      <c r="CB247" s="49"/>
      <c r="CC247" s="14"/>
      <c r="CD247" s="14"/>
      <c r="CE247" s="49"/>
      <c r="CF247" s="49"/>
      <c r="CG247" s="49"/>
      <c r="CH247" s="49"/>
      <c r="CI247" s="49"/>
      <c r="CJ247" s="49"/>
      <c r="CK247" s="49"/>
      <c r="CL247" s="49"/>
      <c r="CM247" s="49"/>
      <c r="CN247" s="49"/>
      <c r="CO247" s="49"/>
      <c r="CP247" s="49"/>
      <c r="CQ247" s="49"/>
      <c r="CR247" s="49"/>
      <c r="CS247" s="49"/>
      <c r="CT247" s="49"/>
      <c r="CU247" s="49"/>
      <c r="CV247" s="49"/>
      <c r="CW247" s="14"/>
      <c r="CX247" s="14"/>
      <c r="CY247" s="49"/>
      <c r="CZ247" s="49"/>
      <c r="DA247" s="49"/>
      <c r="DB247" s="49"/>
      <c r="DC247" s="49"/>
      <c r="DD247" s="49"/>
      <c r="DE247" s="49"/>
      <c r="DF247" s="49"/>
      <c r="DG247" s="49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49"/>
      <c r="DS247" s="49"/>
      <c r="DT247" s="49"/>
      <c r="DU247" s="49"/>
      <c r="DV247" s="49"/>
      <c r="DW247" s="49"/>
      <c r="DX247" s="49"/>
      <c r="DY247" s="49"/>
      <c r="DZ247" s="49"/>
      <c r="EA247" s="49"/>
      <c r="EB247" s="49"/>
      <c r="EC247" s="49"/>
      <c r="ED247" s="49"/>
      <c r="EE247" s="49"/>
      <c r="EF247" s="49"/>
      <c r="EG247" s="49"/>
      <c r="EH247" s="49"/>
      <c r="EI247" s="49"/>
      <c r="EJ247" s="49"/>
      <c r="EK247" s="14"/>
      <c r="EL247" s="49"/>
      <c r="EM247" s="49"/>
      <c r="EN247" s="49"/>
      <c r="EO247" s="49"/>
      <c r="EP247" s="49"/>
      <c r="EQ247" s="49"/>
      <c r="ER247" s="49"/>
      <c r="ES247" s="49"/>
      <c r="ET247" s="49"/>
      <c r="EU247" s="49"/>
      <c r="EV247" s="49"/>
      <c r="EW247" s="49"/>
      <c r="EX247" s="49"/>
      <c r="EY247" s="49"/>
      <c r="EZ247" s="49"/>
      <c r="FA247" s="49"/>
      <c r="FB247" s="49"/>
      <c r="FC247" s="49"/>
      <c r="FD247" s="49"/>
      <c r="FE247" s="14"/>
      <c r="FF247" s="49"/>
      <c r="FG247" s="49"/>
      <c r="FH247" s="14"/>
      <c r="FI247" s="42"/>
      <c r="FJ247" s="42"/>
      <c r="FK247" s="42"/>
      <c r="FL247" s="42"/>
      <c r="FM247" s="42"/>
      <c r="FN247" s="42"/>
      <c r="FO247" s="42"/>
      <c r="FP247" s="42"/>
      <c r="FQ247" s="42"/>
      <c r="FR247" s="42"/>
      <c r="FS247" s="42"/>
      <c r="FT247" s="42"/>
      <c r="FU247" s="42"/>
      <c r="FV247" s="42"/>
      <c r="FW247" s="42"/>
      <c r="FX247" s="44">
        <v>245</v>
      </c>
      <c r="FY247" s="44" t="str">
        <f t="shared" si="79"/>
        <v>CGJDAFIK</v>
      </c>
      <c r="FZ247" s="44" t="s">
        <v>163</v>
      </c>
      <c r="GA247" s="44" t="s">
        <v>149</v>
      </c>
      <c r="GB247" s="44" t="s">
        <v>159</v>
      </c>
      <c r="GC247" s="44" t="s">
        <v>147</v>
      </c>
      <c r="GD247" s="44" t="s">
        <v>145</v>
      </c>
      <c r="GE247" s="44" t="s">
        <v>109</v>
      </c>
      <c r="GF247" s="44" t="s">
        <v>150</v>
      </c>
      <c r="GG247" s="44" t="s">
        <v>151</v>
      </c>
      <c r="GH247" s="100" t="str">
        <f t="shared" ref="GH247:GO247" si="1282">VLOOKUP(FZ247,$FK$3:$FL$15,2,FALSE)</f>
        <v>Marocko</v>
      </c>
      <c r="GI247" s="100" t="str">
        <f t="shared" si="1282"/>
        <v>Iran</v>
      </c>
      <c r="GJ247" s="100" t="str">
        <f t="shared" si="1282"/>
        <v>Argentina</v>
      </c>
      <c r="GK247" s="100" t="str">
        <f t="shared" si="1282"/>
        <v>USA</v>
      </c>
      <c r="GL247" s="100" t="str">
        <f t="shared" si="1282"/>
        <v>Sydkorea</v>
      </c>
      <c r="GM247" s="100" t="str">
        <f t="shared" si="1282"/>
        <v>Sverige</v>
      </c>
      <c r="GN247" s="100" t="str">
        <f t="shared" si="1282"/>
        <v>Senegal</v>
      </c>
      <c r="GO247" s="100" t="str">
        <f t="shared" si="1282"/>
        <v>Portugal</v>
      </c>
      <c r="GP247" s="42" t="str">
        <f t="shared" si="81"/>
        <v/>
      </c>
      <c r="GQ247" s="42"/>
      <c r="GR247" s="42"/>
      <c r="GS247" s="42"/>
      <c r="GT247" s="42"/>
      <c r="GU247" s="42"/>
      <c r="GV247" s="42"/>
      <c r="GW247" s="42"/>
      <c r="GX247" s="44"/>
      <c r="GY247" s="43"/>
      <c r="GZ247" s="43"/>
      <c r="HA247" s="44"/>
      <c r="HB247" s="42"/>
      <c r="HC247" s="42"/>
      <c r="HD247" s="42"/>
      <c r="HE247" s="42"/>
    </row>
    <row r="248" spans="1:213" ht="14.25" customHeight="1" x14ac:dyDescent="0.35">
      <c r="A248" s="42"/>
      <c r="B248" s="43"/>
      <c r="C248" s="43"/>
      <c r="D248" s="43"/>
      <c r="E248" s="44"/>
      <c r="F248" s="43"/>
      <c r="G248" s="44"/>
      <c r="H248" s="44"/>
      <c r="I248" s="44"/>
      <c r="J248" s="57"/>
      <c r="K248" s="44"/>
      <c r="L248" s="44"/>
      <c r="M248" s="42"/>
      <c r="N248" s="42"/>
      <c r="O248" s="42"/>
      <c r="P248" s="42"/>
      <c r="Q248" s="42"/>
      <c r="R248" s="42"/>
      <c r="S248" s="42"/>
      <c r="T248" s="43"/>
      <c r="U248" s="42"/>
      <c r="V248" s="44"/>
      <c r="W248" s="44"/>
      <c r="X248" s="44"/>
      <c r="Y248" s="44"/>
      <c r="Z248" s="47"/>
      <c r="AA248" s="48"/>
      <c r="AB248" s="42"/>
      <c r="AC248" s="14"/>
      <c r="AD248" s="14"/>
      <c r="AE248" s="14"/>
      <c r="AF248" s="14"/>
      <c r="AG248" s="44"/>
      <c r="AH248" s="44"/>
      <c r="AI248" s="44"/>
      <c r="AJ248" s="57"/>
      <c r="AK248" s="58"/>
      <c r="AL248" s="49"/>
      <c r="AM248" s="49"/>
      <c r="AN248" s="49"/>
      <c r="AO248" s="49"/>
      <c r="AP248" s="49"/>
      <c r="AQ248" s="49"/>
      <c r="AR248" s="49"/>
      <c r="AS248" s="49"/>
      <c r="AT248" s="49"/>
      <c r="AU248" s="49"/>
      <c r="AV248" s="49"/>
      <c r="AW248" s="49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9"/>
      <c r="BJ248" s="49"/>
      <c r="BK248" s="49"/>
      <c r="BL248" s="49"/>
      <c r="BM248" s="49"/>
      <c r="BN248" s="49"/>
      <c r="BO248" s="49"/>
      <c r="BP248" s="14"/>
      <c r="BQ248" s="14"/>
      <c r="BR248" s="14"/>
      <c r="BS248" s="49"/>
      <c r="BT248" s="49"/>
      <c r="BU248" s="49"/>
      <c r="BV248" s="49"/>
      <c r="BW248" s="49"/>
      <c r="BX248" s="49"/>
      <c r="BY248" s="49"/>
      <c r="BZ248" s="14"/>
      <c r="CA248" s="49"/>
      <c r="CB248" s="49"/>
      <c r="CC248" s="14"/>
      <c r="CD248" s="14"/>
      <c r="CE248" s="49"/>
      <c r="CF248" s="49"/>
      <c r="CG248" s="49"/>
      <c r="CH248" s="49"/>
      <c r="CI248" s="49"/>
      <c r="CJ248" s="49"/>
      <c r="CK248" s="49"/>
      <c r="CL248" s="49"/>
      <c r="CM248" s="49"/>
      <c r="CN248" s="49"/>
      <c r="CO248" s="49"/>
      <c r="CP248" s="49"/>
      <c r="CQ248" s="49"/>
      <c r="CR248" s="49"/>
      <c r="CS248" s="49"/>
      <c r="CT248" s="49"/>
      <c r="CU248" s="49"/>
      <c r="CV248" s="49"/>
      <c r="CW248" s="14"/>
      <c r="CX248" s="14"/>
      <c r="CY248" s="49"/>
      <c r="CZ248" s="49"/>
      <c r="DA248" s="49"/>
      <c r="DB248" s="49"/>
      <c r="DC248" s="49"/>
      <c r="DD248" s="49"/>
      <c r="DE248" s="49"/>
      <c r="DF248" s="49"/>
      <c r="DG248" s="49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49"/>
      <c r="DS248" s="49"/>
      <c r="DT248" s="49"/>
      <c r="DU248" s="49"/>
      <c r="DV248" s="49"/>
      <c r="DW248" s="49"/>
      <c r="DX248" s="49"/>
      <c r="DY248" s="49"/>
      <c r="DZ248" s="49"/>
      <c r="EA248" s="49"/>
      <c r="EB248" s="49"/>
      <c r="EC248" s="49"/>
      <c r="ED248" s="49"/>
      <c r="EE248" s="49"/>
      <c r="EF248" s="49"/>
      <c r="EG248" s="49"/>
      <c r="EH248" s="49"/>
      <c r="EI248" s="49"/>
      <c r="EJ248" s="49"/>
      <c r="EK248" s="14"/>
      <c r="EL248" s="49"/>
      <c r="EM248" s="49"/>
      <c r="EN248" s="49"/>
      <c r="EO248" s="49"/>
      <c r="EP248" s="49"/>
      <c r="EQ248" s="49"/>
      <c r="ER248" s="49"/>
      <c r="ES248" s="49"/>
      <c r="ET248" s="49"/>
      <c r="EU248" s="49"/>
      <c r="EV248" s="49"/>
      <c r="EW248" s="49"/>
      <c r="EX248" s="49"/>
      <c r="EY248" s="49"/>
      <c r="EZ248" s="49"/>
      <c r="FA248" s="49"/>
      <c r="FB248" s="49"/>
      <c r="FC248" s="49"/>
      <c r="FD248" s="49"/>
      <c r="FE248" s="14"/>
      <c r="FF248" s="49"/>
      <c r="FG248" s="49"/>
      <c r="FH248" s="14"/>
      <c r="FI248" s="42"/>
      <c r="FJ248" s="42"/>
      <c r="FK248" s="42"/>
      <c r="FL248" s="42"/>
      <c r="FM248" s="42"/>
      <c r="FN248" s="42"/>
      <c r="FO248" s="42"/>
      <c r="FP248" s="42"/>
      <c r="FQ248" s="42"/>
      <c r="FR248" s="42"/>
      <c r="FS248" s="42"/>
      <c r="FT248" s="42"/>
      <c r="FU248" s="42"/>
      <c r="FV248" s="42"/>
      <c r="FW248" s="42"/>
      <c r="FX248" s="44">
        <v>246</v>
      </c>
      <c r="FY248" s="44" t="str">
        <f t="shared" si="79"/>
        <v>HGFCADLK</v>
      </c>
      <c r="FZ248" s="44" t="s">
        <v>160</v>
      </c>
      <c r="GA248" s="44" t="s">
        <v>149</v>
      </c>
      <c r="GB248" s="44" t="s">
        <v>109</v>
      </c>
      <c r="GC248" s="44" t="s">
        <v>163</v>
      </c>
      <c r="GD248" s="44" t="s">
        <v>145</v>
      </c>
      <c r="GE248" s="44" t="s">
        <v>147</v>
      </c>
      <c r="GF248" s="44" t="s">
        <v>152</v>
      </c>
      <c r="GG248" s="44" t="s">
        <v>151</v>
      </c>
      <c r="GH248" s="100" t="str">
        <f t="shared" ref="GH248:GO248" si="1283">VLOOKUP(FZ248,$FK$3:$FL$15,2,FALSE)</f>
        <v>Uruguay</v>
      </c>
      <c r="GI248" s="100" t="str">
        <f t="shared" si="1283"/>
        <v>Iran</v>
      </c>
      <c r="GJ248" s="100" t="str">
        <f t="shared" si="1283"/>
        <v>Sverige</v>
      </c>
      <c r="GK248" s="100" t="str">
        <f t="shared" si="1283"/>
        <v>Marocko</v>
      </c>
      <c r="GL248" s="100" t="str">
        <f t="shared" si="1283"/>
        <v>Sydkorea</v>
      </c>
      <c r="GM248" s="100" t="str">
        <f t="shared" si="1283"/>
        <v>USA</v>
      </c>
      <c r="GN248" s="100" t="str">
        <f t="shared" si="1283"/>
        <v>England</v>
      </c>
      <c r="GO248" s="100" t="str">
        <f t="shared" si="1283"/>
        <v>Portugal</v>
      </c>
      <c r="GP248" s="42" t="str">
        <f t="shared" si="81"/>
        <v/>
      </c>
      <c r="GQ248" s="42"/>
      <c r="GR248" s="42"/>
      <c r="GS248" s="42"/>
      <c r="GT248" s="42"/>
      <c r="GU248" s="42"/>
      <c r="GV248" s="42"/>
      <c r="GW248" s="42"/>
      <c r="GX248" s="44"/>
      <c r="GY248" s="43"/>
      <c r="GZ248" s="43"/>
      <c r="HA248" s="44"/>
      <c r="HB248" s="42"/>
      <c r="HC248" s="42"/>
      <c r="HD248" s="42"/>
      <c r="HE248" s="42"/>
    </row>
    <row r="249" spans="1:213" ht="14.25" customHeight="1" x14ac:dyDescent="0.35">
      <c r="A249" s="42"/>
      <c r="B249" s="43"/>
      <c r="C249" s="43"/>
      <c r="D249" s="43"/>
      <c r="E249" s="44"/>
      <c r="F249" s="43"/>
      <c r="G249" s="44"/>
      <c r="H249" s="44"/>
      <c r="I249" s="44"/>
      <c r="J249" s="57"/>
      <c r="K249" s="44"/>
      <c r="L249" s="44"/>
      <c r="M249" s="42"/>
      <c r="N249" s="42"/>
      <c r="O249" s="42"/>
      <c r="P249" s="42"/>
      <c r="Q249" s="42"/>
      <c r="R249" s="42"/>
      <c r="S249" s="42"/>
      <c r="T249" s="43"/>
      <c r="U249" s="42"/>
      <c r="V249" s="44"/>
      <c r="W249" s="44"/>
      <c r="X249" s="44"/>
      <c r="Y249" s="44"/>
      <c r="Z249" s="47"/>
      <c r="AA249" s="48"/>
      <c r="AB249" s="42"/>
      <c r="AC249" s="14"/>
      <c r="AD249" s="14"/>
      <c r="AE249" s="14"/>
      <c r="AF249" s="14"/>
      <c r="AG249" s="44"/>
      <c r="AH249" s="44"/>
      <c r="AI249" s="44"/>
      <c r="AJ249" s="57"/>
      <c r="AK249" s="58"/>
      <c r="AL249" s="49"/>
      <c r="AM249" s="49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49"/>
      <c r="BG249" s="49"/>
      <c r="BH249" s="49"/>
      <c r="BI249" s="49"/>
      <c r="BJ249" s="49"/>
      <c r="BK249" s="49"/>
      <c r="BL249" s="49"/>
      <c r="BM249" s="49"/>
      <c r="BN249" s="49"/>
      <c r="BO249" s="49"/>
      <c r="BP249" s="14"/>
      <c r="BQ249" s="14"/>
      <c r="BR249" s="14"/>
      <c r="BS249" s="49"/>
      <c r="BT249" s="49"/>
      <c r="BU249" s="49"/>
      <c r="BV249" s="49"/>
      <c r="BW249" s="49"/>
      <c r="BX249" s="49"/>
      <c r="BY249" s="49"/>
      <c r="BZ249" s="14"/>
      <c r="CA249" s="49"/>
      <c r="CB249" s="49"/>
      <c r="CC249" s="14"/>
      <c r="CD249" s="14"/>
      <c r="CE249" s="49"/>
      <c r="CF249" s="49"/>
      <c r="CG249" s="49"/>
      <c r="CH249" s="49"/>
      <c r="CI249" s="49"/>
      <c r="CJ249" s="49"/>
      <c r="CK249" s="49"/>
      <c r="CL249" s="49"/>
      <c r="CM249" s="49"/>
      <c r="CN249" s="49"/>
      <c r="CO249" s="49"/>
      <c r="CP249" s="49"/>
      <c r="CQ249" s="49"/>
      <c r="CR249" s="49"/>
      <c r="CS249" s="49"/>
      <c r="CT249" s="49"/>
      <c r="CU249" s="49"/>
      <c r="CV249" s="49"/>
      <c r="CW249" s="14"/>
      <c r="CX249" s="14"/>
      <c r="CY249" s="49"/>
      <c r="CZ249" s="49"/>
      <c r="DA249" s="49"/>
      <c r="DB249" s="49"/>
      <c r="DC249" s="49"/>
      <c r="DD249" s="49"/>
      <c r="DE249" s="49"/>
      <c r="DF249" s="49"/>
      <c r="DG249" s="49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49"/>
      <c r="DS249" s="49"/>
      <c r="DT249" s="49"/>
      <c r="DU249" s="49"/>
      <c r="DV249" s="49"/>
      <c r="DW249" s="49"/>
      <c r="DX249" s="49"/>
      <c r="DY249" s="49"/>
      <c r="DZ249" s="49"/>
      <c r="EA249" s="49"/>
      <c r="EB249" s="49"/>
      <c r="EC249" s="49"/>
      <c r="ED249" s="49"/>
      <c r="EE249" s="49"/>
      <c r="EF249" s="49"/>
      <c r="EG249" s="49"/>
      <c r="EH249" s="49"/>
      <c r="EI249" s="49"/>
      <c r="EJ249" s="49"/>
      <c r="EK249" s="14"/>
      <c r="EL249" s="49"/>
      <c r="EM249" s="49"/>
      <c r="EN249" s="49"/>
      <c r="EO249" s="49"/>
      <c r="EP249" s="49"/>
      <c r="EQ249" s="49"/>
      <c r="ER249" s="49"/>
      <c r="ES249" s="49"/>
      <c r="ET249" s="49"/>
      <c r="EU249" s="49"/>
      <c r="EV249" s="49"/>
      <c r="EW249" s="49"/>
      <c r="EX249" s="49"/>
      <c r="EY249" s="49"/>
      <c r="EZ249" s="49"/>
      <c r="FA249" s="49"/>
      <c r="FB249" s="49"/>
      <c r="FC249" s="49"/>
      <c r="FD249" s="49"/>
      <c r="FE249" s="14"/>
      <c r="FF249" s="49"/>
      <c r="FG249" s="49"/>
      <c r="FH249" s="14"/>
      <c r="FI249" s="42"/>
      <c r="FJ249" s="42"/>
      <c r="FK249" s="42"/>
      <c r="FL249" s="42"/>
      <c r="FM249" s="42"/>
      <c r="FN249" s="42"/>
      <c r="FO249" s="42"/>
      <c r="FP249" s="42"/>
      <c r="FQ249" s="42"/>
      <c r="FR249" s="42"/>
      <c r="FS249" s="42"/>
      <c r="FT249" s="42"/>
      <c r="FU249" s="42"/>
      <c r="FV249" s="42"/>
      <c r="FW249" s="42"/>
      <c r="FX249" s="44">
        <v>247</v>
      </c>
      <c r="FY249" s="44" t="str">
        <f t="shared" si="79"/>
        <v>CGJDAFLH</v>
      </c>
      <c r="FZ249" s="44" t="s">
        <v>163</v>
      </c>
      <c r="GA249" s="44" t="s">
        <v>149</v>
      </c>
      <c r="GB249" s="44" t="s">
        <v>159</v>
      </c>
      <c r="GC249" s="44" t="s">
        <v>147</v>
      </c>
      <c r="GD249" s="44" t="s">
        <v>145</v>
      </c>
      <c r="GE249" s="44" t="s">
        <v>109</v>
      </c>
      <c r="GF249" s="44" t="s">
        <v>152</v>
      </c>
      <c r="GG249" s="44" t="s">
        <v>160</v>
      </c>
      <c r="GH249" s="100" t="str">
        <f t="shared" ref="GH249:GO249" si="1284">VLOOKUP(FZ249,$FK$3:$FL$15,2,FALSE)</f>
        <v>Marocko</v>
      </c>
      <c r="GI249" s="100" t="str">
        <f t="shared" si="1284"/>
        <v>Iran</v>
      </c>
      <c r="GJ249" s="100" t="str">
        <f t="shared" si="1284"/>
        <v>Argentina</v>
      </c>
      <c r="GK249" s="100" t="str">
        <f t="shared" si="1284"/>
        <v>USA</v>
      </c>
      <c r="GL249" s="100" t="str">
        <f t="shared" si="1284"/>
        <v>Sydkorea</v>
      </c>
      <c r="GM249" s="100" t="str">
        <f t="shared" si="1284"/>
        <v>Sverige</v>
      </c>
      <c r="GN249" s="100" t="str">
        <f t="shared" si="1284"/>
        <v>England</v>
      </c>
      <c r="GO249" s="100" t="str">
        <f t="shared" si="1284"/>
        <v>Uruguay</v>
      </c>
      <c r="GP249" s="42" t="str">
        <f t="shared" si="81"/>
        <v/>
      </c>
      <c r="GQ249" s="42"/>
      <c r="GR249" s="42"/>
      <c r="GS249" s="42"/>
      <c r="GT249" s="42"/>
      <c r="GU249" s="42"/>
      <c r="GV249" s="42"/>
      <c r="GW249" s="42"/>
      <c r="GX249" s="44"/>
      <c r="GY249" s="43"/>
      <c r="GZ249" s="43"/>
      <c r="HA249" s="44"/>
      <c r="HB249" s="42"/>
      <c r="HC249" s="42"/>
      <c r="HD249" s="42"/>
      <c r="HE249" s="42"/>
    </row>
    <row r="250" spans="1:213" ht="14.25" customHeight="1" x14ac:dyDescent="0.35">
      <c r="A250" s="42"/>
      <c r="B250" s="43"/>
      <c r="C250" s="43"/>
      <c r="D250" s="43"/>
      <c r="E250" s="44"/>
      <c r="F250" s="43"/>
      <c r="G250" s="44"/>
      <c r="H250" s="44"/>
      <c r="I250" s="44"/>
      <c r="J250" s="57"/>
      <c r="K250" s="44"/>
      <c r="L250" s="44"/>
      <c r="M250" s="42"/>
      <c r="N250" s="42"/>
      <c r="O250" s="42"/>
      <c r="P250" s="42"/>
      <c r="Q250" s="42"/>
      <c r="R250" s="42"/>
      <c r="S250" s="42"/>
      <c r="T250" s="43"/>
      <c r="U250" s="42"/>
      <c r="V250" s="44"/>
      <c r="W250" s="44"/>
      <c r="X250" s="44"/>
      <c r="Y250" s="44"/>
      <c r="Z250" s="47"/>
      <c r="AA250" s="48"/>
      <c r="AB250" s="42"/>
      <c r="AC250" s="14"/>
      <c r="AD250" s="14"/>
      <c r="AE250" s="14"/>
      <c r="AF250" s="14"/>
      <c r="AG250" s="44"/>
      <c r="AH250" s="44"/>
      <c r="AI250" s="44"/>
      <c r="AJ250" s="57"/>
      <c r="AK250" s="58"/>
      <c r="AL250" s="49"/>
      <c r="AM250" s="49"/>
      <c r="AN250" s="49"/>
      <c r="AO250" s="49"/>
      <c r="AP250" s="49"/>
      <c r="AQ250" s="49"/>
      <c r="AR250" s="49"/>
      <c r="AS250" s="49"/>
      <c r="AT250" s="49"/>
      <c r="AU250" s="49"/>
      <c r="AV250" s="49"/>
      <c r="AW250" s="49"/>
      <c r="AX250" s="49"/>
      <c r="AY250" s="49"/>
      <c r="AZ250" s="49"/>
      <c r="BA250" s="49"/>
      <c r="BB250" s="49"/>
      <c r="BC250" s="49"/>
      <c r="BD250" s="49"/>
      <c r="BE250" s="49"/>
      <c r="BF250" s="49"/>
      <c r="BG250" s="49"/>
      <c r="BH250" s="49"/>
      <c r="BI250" s="49"/>
      <c r="BJ250" s="49"/>
      <c r="BK250" s="49"/>
      <c r="BL250" s="49"/>
      <c r="BM250" s="49"/>
      <c r="BN250" s="49"/>
      <c r="BO250" s="49"/>
      <c r="BP250" s="14"/>
      <c r="BQ250" s="14"/>
      <c r="BR250" s="14"/>
      <c r="BS250" s="49"/>
      <c r="BT250" s="49"/>
      <c r="BU250" s="49"/>
      <c r="BV250" s="49"/>
      <c r="BW250" s="49"/>
      <c r="BX250" s="49"/>
      <c r="BY250" s="49"/>
      <c r="BZ250" s="14"/>
      <c r="CA250" s="49"/>
      <c r="CB250" s="49"/>
      <c r="CC250" s="14"/>
      <c r="CD250" s="14"/>
      <c r="CE250" s="49"/>
      <c r="CF250" s="49"/>
      <c r="CG250" s="49"/>
      <c r="CH250" s="49"/>
      <c r="CI250" s="49"/>
      <c r="CJ250" s="49"/>
      <c r="CK250" s="49"/>
      <c r="CL250" s="49"/>
      <c r="CM250" s="49"/>
      <c r="CN250" s="49"/>
      <c r="CO250" s="49"/>
      <c r="CP250" s="49"/>
      <c r="CQ250" s="49"/>
      <c r="CR250" s="49"/>
      <c r="CS250" s="49"/>
      <c r="CT250" s="49"/>
      <c r="CU250" s="49"/>
      <c r="CV250" s="49"/>
      <c r="CW250" s="14"/>
      <c r="CX250" s="14"/>
      <c r="CY250" s="49"/>
      <c r="CZ250" s="49"/>
      <c r="DA250" s="49"/>
      <c r="DB250" s="49"/>
      <c r="DC250" s="49"/>
      <c r="DD250" s="49"/>
      <c r="DE250" s="49"/>
      <c r="DF250" s="49"/>
      <c r="DG250" s="49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49"/>
      <c r="DS250" s="49"/>
      <c r="DT250" s="49"/>
      <c r="DU250" s="49"/>
      <c r="DV250" s="49"/>
      <c r="DW250" s="49"/>
      <c r="DX250" s="49"/>
      <c r="DY250" s="49"/>
      <c r="DZ250" s="49"/>
      <c r="EA250" s="49"/>
      <c r="EB250" s="49"/>
      <c r="EC250" s="49"/>
      <c r="ED250" s="49"/>
      <c r="EE250" s="49"/>
      <c r="EF250" s="49"/>
      <c r="EG250" s="49"/>
      <c r="EH250" s="49"/>
      <c r="EI250" s="49"/>
      <c r="EJ250" s="49"/>
      <c r="EK250" s="14"/>
      <c r="EL250" s="49"/>
      <c r="EM250" s="49"/>
      <c r="EN250" s="49"/>
      <c r="EO250" s="49"/>
      <c r="EP250" s="49"/>
      <c r="EQ250" s="49"/>
      <c r="ER250" s="49"/>
      <c r="ES250" s="49"/>
      <c r="ET250" s="49"/>
      <c r="EU250" s="49"/>
      <c r="EV250" s="49"/>
      <c r="EW250" s="49"/>
      <c r="EX250" s="49"/>
      <c r="EY250" s="49"/>
      <c r="EZ250" s="49"/>
      <c r="FA250" s="49"/>
      <c r="FB250" s="49"/>
      <c r="FC250" s="49"/>
      <c r="FD250" s="49"/>
      <c r="FE250" s="14"/>
      <c r="FF250" s="49"/>
      <c r="FG250" s="49"/>
      <c r="FH250" s="14"/>
      <c r="FI250" s="42"/>
      <c r="FJ250" s="42"/>
      <c r="FK250" s="42"/>
      <c r="FL250" s="42"/>
      <c r="FM250" s="42"/>
      <c r="FN250" s="42"/>
      <c r="FO250" s="42"/>
      <c r="FP250" s="42"/>
      <c r="FQ250" s="42"/>
      <c r="FR250" s="42"/>
      <c r="FS250" s="42"/>
      <c r="FT250" s="42"/>
      <c r="FU250" s="42"/>
      <c r="FV250" s="42"/>
      <c r="FW250" s="42"/>
      <c r="FX250" s="44">
        <v>248</v>
      </c>
      <c r="FY250" s="44" t="str">
        <f t="shared" si="79"/>
        <v>HGJCAFDK</v>
      </c>
      <c r="FZ250" s="44" t="s">
        <v>160</v>
      </c>
      <c r="GA250" s="44" t="s">
        <v>149</v>
      </c>
      <c r="GB250" s="44" t="s">
        <v>159</v>
      </c>
      <c r="GC250" s="44" t="s">
        <v>163</v>
      </c>
      <c r="GD250" s="44" t="s">
        <v>145</v>
      </c>
      <c r="GE250" s="44" t="s">
        <v>109</v>
      </c>
      <c r="GF250" s="44" t="s">
        <v>147</v>
      </c>
      <c r="GG250" s="44" t="s">
        <v>151</v>
      </c>
      <c r="GH250" s="100" t="str">
        <f t="shared" ref="GH250:GO250" si="1285">VLOOKUP(FZ250,$FK$3:$FL$15,2,FALSE)</f>
        <v>Uruguay</v>
      </c>
      <c r="GI250" s="100" t="str">
        <f t="shared" si="1285"/>
        <v>Iran</v>
      </c>
      <c r="GJ250" s="100" t="str">
        <f t="shared" si="1285"/>
        <v>Argentina</v>
      </c>
      <c r="GK250" s="100" t="str">
        <f t="shared" si="1285"/>
        <v>Marocko</v>
      </c>
      <c r="GL250" s="100" t="str">
        <f t="shared" si="1285"/>
        <v>Sydkorea</v>
      </c>
      <c r="GM250" s="100" t="str">
        <f t="shared" si="1285"/>
        <v>Sverige</v>
      </c>
      <c r="GN250" s="100" t="str">
        <f t="shared" si="1285"/>
        <v>USA</v>
      </c>
      <c r="GO250" s="100" t="str">
        <f t="shared" si="1285"/>
        <v>Portugal</v>
      </c>
      <c r="GP250" s="42" t="str">
        <f t="shared" si="81"/>
        <v/>
      </c>
      <c r="GQ250" s="42"/>
      <c r="GR250" s="42"/>
      <c r="GS250" s="42"/>
      <c r="GT250" s="42"/>
      <c r="GU250" s="42"/>
      <c r="GV250" s="42"/>
      <c r="GW250" s="42"/>
      <c r="GX250" s="44"/>
      <c r="GY250" s="43"/>
      <c r="GZ250" s="43"/>
      <c r="HA250" s="44"/>
      <c r="HB250" s="42"/>
      <c r="HC250" s="42"/>
      <c r="HD250" s="42"/>
      <c r="HE250" s="42"/>
    </row>
    <row r="251" spans="1:213" ht="14.25" customHeight="1" x14ac:dyDescent="0.35">
      <c r="A251" s="42"/>
      <c r="B251" s="43"/>
      <c r="C251" s="43"/>
      <c r="D251" s="43"/>
      <c r="E251" s="44"/>
      <c r="F251" s="43"/>
      <c r="G251" s="44"/>
      <c r="H251" s="44"/>
      <c r="I251" s="44"/>
      <c r="J251" s="57"/>
      <c r="K251" s="44"/>
      <c r="L251" s="44"/>
      <c r="M251" s="42"/>
      <c r="N251" s="42"/>
      <c r="O251" s="42"/>
      <c r="P251" s="42"/>
      <c r="Q251" s="42"/>
      <c r="R251" s="42"/>
      <c r="S251" s="42"/>
      <c r="T251" s="43"/>
      <c r="U251" s="42"/>
      <c r="V251" s="44"/>
      <c r="W251" s="44"/>
      <c r="X251" s="44"/>
      <c r="Y251" s="44"/>
      <c r="Z251" s="47"/>
      <c r="AA251" s="48"/>
      <c r="AB251" s="42"/>
      <c r="AC251" s="14"/>
      <c r="AD251" s="14"/>
      <c r="AE251" s="14"/>
      <c r="AF251" s="14"/>
      <c r="AG251" s="44"/>
      <c r="AH251" s="44"/>
      <c r="AI251" s="44"/>
      <c r="AJ251" s="57"/>
      <c r="AK251" s="58"/>
      <c r="AL251" s="49"/>
      <c r="AM251" s="49"/>
      <c r="AN251" s="49"/>
      <c r="AO251" s="49"/>
      <c r="AP251" s="49"/>
      <c r="AQ251" s="49"/>
      <c r="AR251" s="49"/>
      <c r="AS251" s="49"/>
      <c r="AT251" s="49"/>
      <c r="AU251" s="49"/>
      <c r="AV251" s="49"/>
      <c r="AW251" s="49"/>
      <c r="AX251" s="49"/>
      <c r="AY251" s="49"/>
      <c r="AZ251" s="49"/>
      <c r="BA251" s="49"/>
      <c r="BB251" s="49"/>
      <c r="BC251" s="49"/>
      <c r="BD251" s="49"/>
      <c r="BE251" s="49"/>
      <c r="BF251" s="49"/>
      <c r="BG251" s="49"/>
      <c r="BH251" s="49"/>
      <c r="BI251" s="49"/>
      <c r="BJ251" s="49"/>
      <c r="BK251" s="49"/>
      <c r="BL251" s="49"/>
      <c r="BM251" s="49"/>
      <c r="BN251" s="49"/>
      <c r="BO251" s="49"/>
      <c r="BP251" s="14"/>
      <c r="BQ251" s="14"/>
      <c r="BR251" s="14"/>
      <c r="BS251" s="49"/>
      <c r="BT251" s="49"/>
      <c r="BU251" s="49"/>
      <c r="BV251" s="49"/>
      <c r="BW251" s="49"/>
      <c r="BX251" s="49"/>
      <c r="BY251" s="49"/>
      <c r="BZ251" s="14"/>
      <c r="CA251" s="49"/>
      <c r="CB251" s="49"/>
      <c r="CC251" s="14"/>
      <c r="CD251" s="14"/>
      <c r="CE251" s="49"/>
      <c r="CF251" s="49"/>
      <c r="CG251" s="49"/>
      <c r="CH251" s="49"/>
      <c r="CI251" s="49"/>
      <c r="CJ251" s="49"/>
      <c r="CK251" s="49"/>
      <c r="CL251" s="49"/>
      <c r="CM251" s="49"/>
      <c r="CN251" s="49"/>
      <c r="CO251" s="49"/>
      <c r="CP251" s="49"/>
      <c r="CQ251" s="49"/>
      <c r="CR251" s="49"/>
      <c r="CS251" s="49"/>
      <c r="CT251" s="49"/>
      <c r="CU251" s="49"/>
      <c r="CV251" s="49"/>
      <c r="CW251" s="14"/>
      <c r="CX251" s="14"/>
      <c r="CY251" s="49"/>
      <c r="CZ251" s="49"/>
      <c r="DA251" s="49"/>
      <c r="DB251" s="49"/>
      <c r="DC251" s="49"/>
      <c r="DD251" s="49"/>
      <c r="DE251" s="49"/>
      <c r="DF251" s="49"/>
      <c r="DG251" s="49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49"/>
      <c r="DS251" s="49"/>
      <c r="DT251" s="49"/>
      <c r="DU251" s="49"/>
      <c r="DV251" s="49"/>
      <c r="DW251" s="49"/>
      <c r="DX251" s="49"/>
      <c r="DY251" s="49"/>
      <c r="DZ251" s="49"/>
      <c r="EA251" s="49"/>
      <c r="EB251" s="49"/>
      <c r="EC251" s="49"/>
      <c r="ED251" s="49"/>
      <c r="EE251" s="49"/>
      <c r="EF251" s="49"/>
      <c r="EG251" s="49"/>
      <c r="EH251" s="49"/>
      <c r="EI251" s="49"/>
      <c r="EJ251" s="49"/>
      <c r="EK251" s="14"/>
      <c r="EL251" s="49"/>
      <c r="EM251" s="49"/>
      <c r="EN251" s="49"/>
      <c r="EO251" s="49"/>
      <c r="EP251" s="49"/>
      <c r="EQ251" s="49"/>
      <c r="ER251" s="49"/>
      <c r="ES251" s="49"/>
      <c r="ET251" s="49"/>
      <c r="EU251" s="49"/>
      <c r="EV251" s="49"/>
      <c r="EW251" s="49"/>
      <c r="EX251" s="49"/>
      <c r="EY251" s="49"/>
      <c r="EZ251" s="49"/>
      <c r="FA251" s="49"/>
      <c r="FB251" s="49"/>
      <c r="FC251" s="49"/>
      <c r="FD251" s="49"/>
      <c r="FE251" s="14"/>
      <c r="FF251" s="49"/>
      <c r="FG251" s="49"/>
      <c r="FH251" s="14"/>
      <c r="FI251" s="42"/>
      <c r="FJ251" s="42"/>
      <c r="FK251" s="42"/>
      <c r="FL251" s="42"/>
      <c r="FM251" s="42"/>
      <c r="FN251" s="42"/>
      <c r="FO251" s="42"/>
      <c r="FP251" s="42"/>
      <c r="FQ251" s="42"/>
      <c r="FR251" s="42"/>
      <c r="FS251" s="42"/>
      <c r="FT251" s="42"/>
      <c r="FU251" s="42"/>
      <c r="FV251" s="42"/>
      <c r="FW251" s="42"/>
      <c r="FX251" s="44">
        <v>249</v>
      </c>
      <c r="FY251" s="44" t="str">
        <f t="shared" si="79"/>
        <v>HGFCADLI</v>
      </c>
      <c r="FZ251" s="44" t="s">
        <v>160</v>
      </c>
      <c r="GA251" s="44" t="s">
        <v>149</v>
      </c>
      <c r="GB251" s="44" t="s">
        <v>109</v>
      </c>
      <c r="GC251" s="44" t="s">
        <v>163</v>
      </c>
      <c r="GD251" s="44" t="s">
        <v>145</v>
      </c>
      <c r="GE251" s="44" t="s">
        <v>147</v>
      </c>
      <c r="GF251" s="44" t="s">
        <v>152</v>
      </c>
      <c r="GG251" s="44" t="s">
        <v>150</v>
      </c>
      <c r="GH251" s="100" t="str">
        <f t="shared" ref="GH251:GO251" si="1286">VLOOKUP(FZ251,$FK$3:$FL$15,2,FALSE)</f>
        <v>Uruguay</v>
      </c>
      <c r="GI251" s="100" t="str">
        <f t="shared" si="1286"/>
        <v>Iran</v>
      </c>
      <c r="GJ251" s="100" t="str">
        <f t="shared" si="1286"/>
        <v>Sverige</v>
      </c>
      <c r="GK251" s="100" t="str">
        <f t="shared" si="1286"/>
        <v>Marocko</v>
      </c>
      <c r="GL251" s="100" t="str">
        <f t="shared" si="1286"/>
        <v>Sydkorea</v>
      </c>
      <c r="GM251" s="100" t="str">
        <f t="shared" si="1286"/>
        <v>USA</v>
      </c>
      <c r="GN251" s="100" t="str">
        <f t="shared" si="1286"/>
        <v>England</v>
      </c>
      <c r="GO251" s="100" t="str">
        <f t="shared" si="1286"/>
        <v>Senegal</v>
      </c>
      <c r="GP251" s="42" t="str">
        <f t="shared" si="81"/>
        <v/>
      </c>
      <c r="GQ251" s="42"/>
      <c r="GR251" s="42"/>
      <c r="GS251" s="42"/>
      <c r="GT251" s="42"/>
      <c r="GU251" s="42"/>
      <c r="GV251" s="42"/>
      <c r="GW251" s="42"/>
      <c r="GX251" s="44"/>
      <c r="GY251" s="43"/>
      <c r="GZ251" s="43"/>
      <c r="HA251" s="44"/>
      <c r="HB251" s="42"/>
      <c r="HC251" s="42"/>
      <c r="HD251" s="42"/>
      <c r="HE251" s="42"/>
    </row>
    <row r="252" spans="1:213" ht="14.25" customHeight="1" x14ac:dyDescent="0.35">
      <c r="A252" s="42"/>
      <c r="B252" s="43"/>
      <c r="C252" s="43"/>
      <c r="D252" s="43"/>
      <c r="E252" s="44"/>
      <c r="F252" s="43"/>
      <c r="G252" s="44"/>
      <c r="H252" s="44"/>
      <c r="I252" s="44"/>
      <c r="J252" s="57"/>
      <c r="K252" s="44"/>
      <c r="L252" s="44"/>
      <c r="M252" s="42"/>
      <c r="N252" s="42"/>
      <c r="O252" s="42"/>
      <c r="P252" s="42"/>
      <c r="Q252" s="42"/>
      <c r="R252" s="42"/>
      <c r="S252" s="42"/>
      <c r="T252" s="43"/>
      <c r="U252" s="42"/>
      <c r="V252" s="44"/>
      <c r="W252" s="44"/>
      <c r="X252" s="44"/>
      <c r="Y252" s="44"/>
      <c r="Z252" s="47"/>
      <c r="AA252" s="48"/>
      <c r="AB252" s="42"/>
      <c r="AC252" s="14"/>
      <c r="AD252" s="14"/>
      <c r="AE252" s="14"/>
      <c r="AF252" s="14"/>
      <c r="AG252" s="44"/>
      <c r="AH252" s="44"/>
      <c r="AI252" s="44"/>
      <c r="AJ252" s="57"/>
      <c r="AK252" s="58"/>
      <c r="AL252" s="49"/>
      <c r="AM252" s="49"/>
      <c r="AN252" s="49"/>
      <c r="AO252" s="49"/>
      <c r="AP252" s="49"/>
      <c r="AQ252" s="49"/>
      <c r="AR252" s="49"/>
      <c r="AS252" s="49"/>
      <c r="AT252" s="49"/>
      <c r="AU252" s="49"/>
      <c r="AV252" s="49"/>
      <c r="AW252" s="49"/>
      <c r="AX252" s="49"/>
      <c r="AY252" s="49"/>
      <c r="AZ252" s="49"/>
      <c r="BA252" s="49"/>
      <c r="BB252" s="49"/>
      <c r="BC252" s="49"/>
      <c r="BD252" s="49"/>
      <c r="BE252" s="49"/>
      <c r="BF252" s="49"/>
      <c r="BG252" s="49"/>
      <c r="BH252" s="49"/>
      <c r="BI252" s="49"/>
      <c r="BJ252" s="49"/>
      <c r="BK252" s="49"/>
      <c r="BL252" s="49"/>
      <c r="BM252" s="49"/>
      <c r="BN252" s="49"/>
      <c r="BO252" s="49"/>
      <c r="BP252" s="14"/>
      <c r="BQ252" s="14"/>
      <c r="BR252" s="14"/>
      <c r="BS252" s="49"/>
      <c r="BT252" s="49"/>
      <c r="BU252" s="49"/>
      <c r="BV252" s="49"/>
      <c r="BW252" s="49"/>
      <c r="BX252" s="49"/>
      <c r="BY252" s="49"/>
      <c r="BZ252" s="14"/>
      <c r="CA252" s="49"/>
      <c r="CB252" s="49"/>
      <c r="CC252" s="14"/>
      <c r="CD252" s="14"/>
      <c r="CE252" s="49"/>
      <c r="CF252" s="49"/>
      <c r="CG252" s="49"/>
      <c r="CH252" s="49"/>
      <c r="CI252" s="49"/>
      <c r="CJ252" s="49"/>
      <c r="CK252" s="49"/>
      <c r="CL252" s="49"/>
      <c r="CM252" s="49"/>
      <c r="CN252" s="49"/>
      <c r="CO252" s="49"/>
      <c r="CP252" s="49"/>
      <c r="CQ252" s="49"/>
      <c r="CR252" s="49"/>
      <c r="CS252" s="49"/>
      <c r="CT252" s="49"/>
      <c r="CU252" s="49"/>
      <c r="CV252" s="49"/>
      <c r="CW252" s="14"/>
      <c r="CX252" s="14"/>
      <c r="CY252" s="49"/>
      <c r="CZ252" s="49"/>
      <c r="DA252" s="49"/>
      <c r="DB252" s="49"/>
      <c r="DC252" s="49"/>
      <c r="DD252" s="49"/>
      <c r="DE252" s="49"/>
      <c r="DF252" s="49"/>
      <c r="DG252" s="49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49"/>
      <c r="DS252" s="49"/>
      <c r="DT252" s="49"/>
      <c r="DU252" s="49"/>
      <c r="DV252" s="49"/>
      <c r="DW252" s="49"/>
      <c r="DX252" s="49"/>
      <c r="DY252" s="49"/>
      <c r="DZ252" s="49"/>
      <c r="EA252" s="49"/>
      <c r="EB252" s="49"/>
      <c r="EC252" s="49"/>
      <c r="ED252" s="49"/>
      <c r="EE252" s="49"/>
      <c r="EF252" s="49"/>
      <c r="EG252" s="49"/>
      <c r="EH252" s="49"/>
      <c r="EI252" s="49"/>
      <c r="EJ252" s="49"/>
      <c r="EK252" s="14"/>
      <c r="EL252" s="49"/>
      <c r="EM252" s="49"/>
      <c r="EN252" s="49"/>
      <c r="EO252" s="49"/>
      <c r="EP252" s="49"/>
      <c r="EQ252" s="49"/>
      <c r="ER252" s="49"/>
      <c r="ES252" s="49"/>
      <c r="ET252" s="49"/>
      <c r="EU252" s="49"/>
      <c r="EV252" s="49"/>
      <c r="EW252" s="49"/>
      <c r="EX252" s="49"/>
      <c r="EY252" s="49"/>
      <c r="EZ252" s="49"/>
      <c r="FA252" s="49"/>
      <c r="FB252" s="49"/>
      <c r="FC252" s="49"/>
      <c r="FD252" s="49"/>
      <c r="FE252" s="14"/>
      <c r="FF252" s="49"/>
      <c r="FG252" s="49"/>
      <c r="FH252" s="14"/>
      <c r="FI252" s="42"/>
      <c r="FJ252" s="42"/>
      <c r="FK252" s="42"/>
      <c r="FL252" s="42"/>
      <c r="FM252" s="42"/>
      <c r="FN252" s="42"/>
      <c r="FO252" s="42"/>
      <c r="FP252" s="42"/>
      <c r="FQ252" s="42"/>
      <c r="FR252" s="42"/>
      <c r="FS252" s="42"/>
      <c r="FT252" s="42"/>
      <c r="FU252" s="42"/>
      <c r="FV252" s="42"/>
      <c r="FW252" s="42"/>
      <c r="FX252" s="44">
        <v>250</v>
      </c>
      <c r="FY252" s="44" t="str">
        <f t="shared" si="79"/>
        <v>HGFCADIK</v>
      </c>
      <c r="FZ252" s="44" t="s">
        <v>160</v>
      </c>
      <c r="GA252" s="44" t="s">
        <v>149</v>
      </c>
      <c r="GB252" s="44" t="s">
        <v>109</v>
      </c>
      <c r="GC252" s="44" t="s">
        <v>163</v>
      </c>
      <c r="GD252" s="44" t="s">
        <v>145</v>
      </c>
      <c r="GE252" s="44" t="s">
        <v>147</v>
      </c>
      <c r="GF252" s="44" t="s">
        <v>150</v>
      </c>
      <c r="GG252" s="44" t="s">
        <v>151</v>
      </c>
      <c r="GH252" s="100" t="str">
        <f t="shared" ref="GH252:GO252" si="1287">VLOOKUP(FZ252,$FK$3:$FL$15,2,FALSE)</f>
        <v>Uruguay</v>
      </c>
      <c r="GI252" s="100" t="str">
        <f t="shared" si="1287"/>
        <v>Iran</v>
      </c>
      <c r="GJ252" s="100" t="str">
        <f t="shared" si="1287"/>
        <v>Sverige</v>
      </c>
      <c r="GK252" s="100" t="str">
        <f t="shared" si="1287"/>
        <v>Marocko</v>
      </c>
      <c r="GL252" s="100" t="str">
        <f t="shared" si="1287"/>
        <v>Sydkorea</v>
      </c>
      <c r="GM252" s="100" t="str">
        <f t="shared" si="1287"/>
        <v>USA</v>
      </c>
      <c r="GN252" s="100" t="str">
        <f t="shared" si="1287"/>
        <v>Senegal</v>
      </c>
      <c r="GO252" s="100" t="str">
        <f t="shared" si="1287"/>
        <v>Portugal</v>
      </c>
      <c r="GP252" s="42" t="str">
        <f t="shared" si="81"/>
        <v/>
      </c>
      <c r="GQ252" s="42"/>
      <c r="GR252" s="42"/>
      <c r="GS252" s="42"/>
      <c r="GT252" s="42"/>
      <c r="GU252" s="42"/>
      <c r="GV252" s="42"/>
      <c r="GW252" s="42"/>
      <c r="GX252" s="44"/>
      <c r="GY252" s="43"/>
      <c r="GZ252" s="43"/>
      <c r="HA252" s="44"/>
      <c r="HB252" s="42"/>
      <c r="HC252" s="42"/>
      <c r="HD252" s="42"/>
      <c r="HE252" s="42"/>
    </row>
    <row r="253" spans="1:213" ht="14.25" customHeight="1" x14ac:dyDescent="0.35">
      <c r="A253" s="42"/>
      <c r="B253" s="43"/>
      <c r="C253" s="43"/>
      <c r="D253" s="43"/>
      <c r="E253" s="44"/>
      <c r="F253" s="43"/>
      <c r="G253" s="44"/>
      <c r="H253" s="44"/>
      <c r="I253" s="44"/>
      <c r="J253" s="57"/>
      <c r="K253" s="44"/>
      <c r="L253" s="44"/>
      <c r="M253" s="42"/>
      <c r="N253" s="42"/>
      <c r="O253" s="42"/>
      <c r="P253" s="42"/>
      <c r="Q253" s="42"/>
      <c r="R253" s="42"/>
      <c r="S253" s="42"/>
      <c r="T253" s="43"/>
      <c r="U253" s="42"/>
      <c r="V253" s="44"/>
      <c r="W253" s="44"/>
      <c r="X253" s="44"/>
      <c r="Y253" s="44"/>
      <c r="Z253" s="47"/>
      <c r="AA253" s="48"/>
      <c r="AB253" s="42"/>
      <c r="AC253" s="14"/>
      <c r="AD253" s="14"/>
      <c r="AE253" s="14"/>
      <c r="AF253" s="14"/>
      <c r="AG253" s="44"/>
      <c r="AH253" s="44"/>
      <c r="AI253" s="44"/>
      <c r="AJ253" s="57"/>
      <c r="AK253" s="58"/>
      <c r="AL253" s="49"/>
      <c r="AM253" s="49"/>
      <c r="AN253" s="49"/>
      <c r="AO253" s="49"/>
      <c r="AP253" s="49"/>
      <c r="AQ253" s="49"/>
      <c r="AR253" s="49"/>
      <c r="AS253" s="49"/>
      <c r="AT253" s="49"/>
      <c r="AU253" s="49"/>
      <c r="AV253" s="49"/>
      <c r="AW253" s="49"/>
      <c r="AX253" s="49"/>
      <c r="AY253" s="49"/>
      <c r="AZ253" s="49"/>
      <c r="BA253" s="49"/>
      <c r="BB253" s="49"/>
      <c r="BC253" s="49"/>
      <c r="BD253" s="49"/>
      <c r="BE253" s="49"/>
      <c r="BF253" s="49"/>
      <c r="BG253" s="49"/>
      <c r="BH253" s="49"/>
      <c r="BI253" s="49"/>
      <c r="BJ253" s="49"/>
      <c r="BK253" s="49"/>
      <c r="BL253" s="49"/>
      <c r="BM253" s="49"/>
      <c r="BN253" s="49"/>
      <c r="BO253" s="49"/>
      <c r="BP253" s="14"/>
      <c r="BQ253" s="14"/>
      <c r="BR253" s="14"/>
      <c r="BS253" s="49"/>
      <c r="BT253" s="49"/>
      <c r="BU253" s="49"/>
      <c r="BV253" s="49"/>
      <c r="BW253" s="49"/>
      <c r="BX253" s="49"/>
      <c r="BY253" s="49"/>
      <c r="BZ253" s="14"/>
      <c r="CA253" s="49"/>
      <c r="CB253" s="49"/>
      <c r="CC253" s="14"/>
      <c r="CD253" s="14"/>
      <c r="CE253" s="49"/>
      <c r="CF253" s="49"/>
      <c r="CG253" s="49"/>
      <c r="CH253" s="49"/>
      <c r="CI253" s="49"/>
      <c r="CJ253" s="49"/>
      <c r="CK253" s="49"/>
      <c r="CL253" s="49"/>
      <c r="CM253" s="49"/>
      <c r="CN253" s="49"/>
      <c r="CO253" s="49"/>
      <c r="CP253" s="49"/>
      <c r="CQ253" s="49"/>
      <c r="CR253" s="49"/>
      <c r="CS253" s="49"/>
      <c r="CT253" s="49"/>
      <c r="CU253" s="49"/>
      <c r="CV253" s="49"/>
      <c r="CW253" s="14"/>
      <c r="CX253" s="14"/>
      <c r="CY253" s="49"/>
      <c r="CZ253" s="49"/>
      <c r="DA253" s="49"/>
      <c r="DB253" s="49"/>
      <c r="DC253" s="49"/>
      <c r="DD253" s="49"/>
      <c r="DE253" s="49"/>
      <c r="DF253" s="49"/>
      <c r="DG253" s="49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49"/>
      <c r="DS253" s="49"/>
      <c r="DT253" s="49"/>
      <c r="DU253" s="49"/>
      <c r="DV253" s="49"/>
      <c r="DW253" s="49"/>
      <c r="DX253" s="49"/>
      <c r="DY253" s="49"/>
      <c r="DZ253" s="49"/>
      <c r="EA253" s="49"/>
      <c r="EB253" s="49"/>
      <c r="EC253" s="49"/>
      <c r="ED253" s="49"/>
      <c r="EE253" s="49"/>
      <c r="EF253" s="49"/>
      <c r="EG253" s="49"/>
      <c r="EH253" s="49"/>
      <c r="EI253" s="49"/>
      <c r="EJ253" s="49"/>
      <c r="EK253" s="14"/>
      <c r="EL253" s="49"/>
      <c r="EM253" s="49"/>
      <c r="EN253" s="49"/>
      <c r="EO253" s="49"/>
      <c r="EP253" s="49"/>
      <c r="EQ253" s="49"/>
      <c r="ER253" s="49"/>
      <c r="ES253" s="49"/>
      <c r="ET253" s="49"/>
      <c r="EU253" s="49"/>
      <c r="EV253" s="49"/>
      <c r="EW253" s="49"/>
      <c r="EX253" s="49"/>
      <c r="EY253" s="49"/>
      <c r="EZ253" s="49"/>
      <c r="FA253" s="49"/>
      <c r="FB253" s="49"/>
      <c r="FC253" s="49"/>
      <c r="FD253" s="49"/>
      <c r="FE253" s="14"/>
      <c r="FF253" s="49"/>
      <c r="FG253" s="49"/>
      <c r="FH253" s="14"/>
      <c r="FI253" s="42"/>
      <c r="FJ253" s="42"/>
      <c r="FK253" s="42"/>
      <c r="FL253" s="42"/>
      <c r="FM253" s="42"/>
      <c r="FN253" s="42"/>
      <c r="FO253" s="42"/>
      <c r="FP253" s="42"/>
      <c r="FQ253" s="42"/>
      <c r="FR253" s="42"/>
      <c r="FS253" s="42"/>
      <c r="FT253" s="42"/>
      <c r="FU253" s="42"/>
      <c r="FV253" s="42"/>
      <c r="FW253" s="42"/>
      <c r="FX253" s="44">
        <v>251</v>
      </c>
      <c r="FY253" s="44" t="str">
        <f t="shared" si="79"/>
        <v>HGJCAFDI</v>
      </c>
      <c r="FZ253" s="44" t="s">
        <v>160</v>
      </c>
      <c r="GA253" s="44" t="s">
        <v>149</v>
      </c>
      <c r="GB253" s="44" t="s">
        <v>159</v>
      </c>
      <c r="GC253" s="44" t="s">
        <v>163</v>
      </c>
      <c r="GD253" s="44" t="s">
        <v>145</v>
      </c>
      <c r="GE253" s="44" t="s">
        <v>109</v>
      </c>
      <c r="GF253" s="44" t="s">
        <v>147</v>
      </c>
      <c r="GG253" s="44" t="s">
        <v>150</v>
      </c>
      <c r="GH253" s="100" t="str">
        <f t="shared" ref="GH253:GO253" si="1288">VLOOKUP(FZ253,$FK$3:$FL$15,2,FALSE)</f>
        <v>Uruguay</v>
      </c>
      <c r="GI253" s="100" t="str">
        <f t="shared" si="1288"/>
        <v>Iran</v>
      </c>
      <c r="GJ253" s="100" t="str">
        <f t="shared" si="1288"/>
        <v>Argentina</v>
      </c>
      <c r="GK253" s="100" t="str">
        <f t="shared" si="1288"/>
        <v>Marocko</v>
      </c>
      <c r="GL253" s="100" t="str">
        <f t="shared" si="1288"/>
        <v>Sydkorea</v>
      </c>
      <c r="GM253" s="100" t="str">
        <f t="shared" si="1288"/>
        <v>Sverige</v>
      </c>
      <c r="GN253" s="100" t="str">
        <f t="shared" si="1288"/>
        <v>USA</v>
      </c>
      <c r="GO253" s="100" t="str">
        <f t="shared" si="1288"/>
        <v>Senegal</v>
      </c>
      <c r="GP253" s="42" t="str">
        <f t="shared" si="81"/>
        <v/>
      </c>
      <c r="GQ253" s="42"/>
      <c r="GR253" s="42"/>
      <c r="GS253" s="42"/>
      <c r="GT253" s="42"/>
      <c r="GU253" s="42"/>
      <c r="GV253" s="42"/>
      <c r="GW253" s="42"/>
      <c r="GX253" s="44"/>
      <c r="GY253" s="43"/>
      <c r="GZ253" s="43"/>
      <c r="HA253" s="44"/>
      <c r="HB253" s="42"/>
      <c r="HC253" s="42"/>
      <c r="HD253" s="42"/>
      <c r="HE253" s="42"/>
    </row>
    <row r="254" spans="1:213" ht="14.25" customHeight="1" x14ac:dyDescent="0.35">
      <c r="A254" s="42"/>
      <c r="B254" s="43"/>
      <c r="C254" s="43"/>
      <c r="D254" s="43"/>
      <c r="E254" s="44"/>
      <c r="F254" s="43"/>
      <c r="G254" s="44"/>
      <c r="H254" s="44"/>
      <c r="I254" s="44"/>
      <c r="J254" s="57"/>
      <c r="K254" s="44"/>
      <c r="L254" s="44"/>
      <c r="M254" s="42"/>
      <c r="N254" s="42"/>
      <c r="O254" s="42"/>
      <c r="P254" s="42"/>
      <c r="Q254" s="42"/>
      <c r="R254" s="42"/>
      <c r="S254" s="42"/>
      <c r="T254" s="43"/>
      <c r="U254" s="42"/>
      <c r="V254" s="44"/>
      <c r="W254" s="44"/>
      <c r="X254" s="44"/>
      <c r="Y254" s="44"/>
      <c r="Z254" s="47"/>
      <c r="AA254" s="48"/>
      <c r="AB254" s="42"/>
      <c r="AC254" s="14"/>
      <c r="AD254" s="14"/>
      <c r="AE254" s="14"/>
      <c r="AF254" s="14"/>
      <c r="AG254" s="44"/>
      <c r="AH254" s="44"/>
      <c r="AI254" s="44"/>
      <c r="AJ254" s="57"/>
      <c r="AK254" s="58"/>
      <c r="AL254" s="49"/>
      <c r="AM254" s="49"/>
      <c r="AN254" s="49"/>
      <c r="AO254" s="49"/>
      <c r="AP254" s="49"/>
      <c r="AQ254" s="49"/>
      <c r="AR254" s="49"/>
      <c r="AS254" s="49"/>
      <c r="AT254" s="49"/>
      <c r="AU254" s="49"/>
      <c r="AV254" s="49"/>
      <c r="AW254" s="49"/>
      <c r="AX254" s="49"/>
      <c r="AY254" s="49"/>
      <c r="AZ254" s="49"/>
      <c r="BA254" s="49"/>
      <c r="BB254" s="49"/>
      <c r="BC254" s="49"/>
      <c r="BD254" s="49"/>
      <c r="BE254" s="49"/>
      <c r="BF254" s="49"/>
      <c r="BG254" s="49"/>
      <c r="BH254" s="49"/>
      <c r="BI254" s="49"/>
      <c r="BJ254" s="49"/>
      <c r="BK254" s="49"/>
      <c r="BL254" s="49"/>
      <c r="BM254" s="49"/>
      <c r="BN254" s="49"/>
      <c r="BO254" s="49"/>
      <c r="BP254" s="14"/>
      <c r="BQ254" s="14"/>
      <c r="BR254" s="14"/>
      <c r="BS254" s="49"/>
      <c r="BT254" s="49"/>
      <c r="BU254" s="49"/>
      <c r="BV254" s="49"/>
      <c r="BW254" s="49"/>
      <c r="BX254" s="49"/>
      <c r="BY254" s="49"/>
      <c r="BZ254" s="14"/>
      <c r="CA254" s="49"/>
      <c r="CB254" s="49"/>
      <c r="CC254" s="14"/>
      <c r="CD254" s="14"/>
      <c r="CE254" s="49"/>
      <c r="CF254" s="49"/>
      <c r="CG254" s="49"/>
      <c r="CH254" s="49"/>
      <c r="CI254" s="49"/>
      <c r="CJ254" s="49"/>
      <c r="CK254" s="49"/>
      <c r="CL254" s="49"/>
      <c r="CM254" s="49"/>
      <c r="CN254" s="49"/>
      <c r="CO254" s="49"/>
      <c r="CP254" s="49"/>
      <c r="CQ254" s="49"/>
      <c r="CR254" s="49"/>
      <c r="CS254" s="49"/>
      <c r="CT254" s="49"/>
      <c r="CU254" s="49"/>
      <c r="CV254" s="49"/>
      <c r="CW254" s="14"/>
      <c r="CX254" s="14"/>
      <c r="CY254" s="49"/>
      <c r="CZ254" s="49"/>
      <c r="DA254" s="49"/>
      <c r="DB254" s="49"/>
      <c r="DC254" s="49"/>
      <c r="DD254" s="49"/>
      <c r="DE254" s="49"/>
      <c r="DF254" s="49"/>
      <c r="DG254" s="49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49"/>
      <c r="DS254" s="49"/>
      <c r="DT254" s="49"/>
      <c r="DU254" s="49"/>
      <c r="DV254" s="49"/>
      <c r="DW254" s="49"/>
      <c r="DX254" s="49"/>
      <c r="DY254" s="49"/>
      <c r="DZ254" s="49"/>
      <c r="EA254" s="49"/>
      <c r="EB254" s="49"/>
      <c r="EC254" s="49"/>
      <c r="ED254" s="49"/>
      <c r="EE254" s="49"/>
      <c r="EF254" s="49"/>
      <c r="EG254" s="49"/>
      <c r="EH254" s="49"/>
      <c r="EI254" s="49"/>
      <c r="EJ254" s="49"/>
      <c r="EK254" s="14"/>
      <c r="EL254" s="49"/>
      <c r="EM254" s="49"/>
      <c r="EN254" s="49"/>
      <c r="EO254" s="49"/>
      <c r="EP254" s="49"/>
      <c r="EQ254" s="49"/>
      <c r="ER254" s="49"/>
      <c r="ES254" s="49"/>
      <c r="ET254" s="49"/>
      <c r="EU254" s="49"/>
      <c r="EV254" s="49"/>
      <c r="EW254" s="49"/>
      <c r="EX254" s="49"/>
      <c r="EY254" s="49"/>
      <c r="EZ254" s="49"/>
      <c r="FA254" s="49"/>
      <c r="FB254" s="49"/>
      <c r="FC254" s="49"/>
      <c r="FD254" s="49"/>
      <c r="FE254" s="14"/>
      <c r="FF254" s="49"/>
      <c r="FG254" s="49"/>
      <c r="FH254" s="14"/>
      <c r="FI254" s="42"/>
      <c r="FJ254" s="42"/>
      <c r="FK254" s="42"/>
      <c r="FL254" s="42"/>
      <c r="FM254" s="42"/>
      <c r="FN254" s="42"/>
      <c r="FO254" s="42"/>
      <c r="FP254" s="42"/>
      <c r="FQ254" s="42"/>
      <c r="FR254" s="42"/>
      <c r="FS254" s="42"/>
      <c r="FT254" s="42"/>
      <c r="FU254" s="42"/>
      <c r="FV254" s="42"/>
      <c r="FW254" s="42"/>
      <c r="FX254" s="44">
        <v>252</v>
      </c>
      <c r="FY254" s="44" t="str">
        <f t="shared" si="79"/>
        <v>EJICADLK</v>
      </c>
      <c r="FZ254" s="44" t="s">
        <v>148</v>
      </c>
      <c r="GA254" s="44" t="s">
        <v>159</v>
      </c>
      <c r="GB254" s="44" t="s">
        <v>150</v>
      </c>
      <c r="GC254" s="44" t="s">
        <v>163</v>
      </c>
      <c r="GD254" s="44" t="s">
        <v>145</v>
      </c>
      <c r="GE254" s="44" t="s">
        <v>147</v>
      </c>
      <c r="GF254" s="44" t="s">
        <v>152</v>
      </c>
      <c r="GG254" s="44" t="s">
        <v>151</v>
      </c>
      <c r="GH254" s="100" t="str">
        <f t="shared" ref="GH254:GO254" si="1289">VLOOKUP(FZ254,$FK$3:$FL$15,2,FALSE)</f>
        <v>Elfenbenskusten</v>
      </c>
      <c r="GI254" s="100" t="str">
        <f t="shared" si="1289"/>
        <v>Argentina</v>
      </c>
      <c r="GJ254" s="100" t="str">
        <f t="shared" si="1289"/>
        <v>Senegal</v>
      </c>
      <c r="GK254" s="100" t="str">
        <f t="shared" si="1289"/>
        <v>Marocko</v>
      </c>
      <c r="GL254" s="100" t="str">
        <f t="shared" si="1289"/>
        <v>Sydkorea</v>
      </c>
      <c r="GM254" s="100" t="str">
        <f t="shared" si="1289"/>
        <v>USA</v>
      </c>
      <c r="GN254" s="100" t="str">
        <f t="shared" si="1289"/>
        <v>England</v>
      </c>
      <c r="GO254" s="100" t="str">
        <f t="shared" si="1289"/>
        <v>Portugal</v>
      </c>
      <c r="GP254" s="42" t="str">
        <f t="shared" si="81"/>
        <v/>
      </c>
      <c r="GQ254" s="42"/>
      <c r="GR254" s="42"/>
      <c r="GS254" s="42"/>
      <c r="GT254" s="42"/>
      <c r="GU254" s="42"/>
      <c r="GV254" s="42"/>
      <c r="GW254" s="42"/>
      <c r="GX254" s="44"/>
      <c r="GY254" s="43"/>
      <c r="GZ254" s="43"/>
      <c r="HA254" s="44"/>
      <c r="HB254" s="42"/>
      <c r="HC254" s="42"/>
      <c r="HD254" s="42"/>
      <c r="HE254" s="42"/>
    </row>
    <row r="255" spans="1:213" ht="14.25" customHeight="1" x14ac:dyDescent="0.35">
      <c r="A255" s="42"/>
      <c r="B255" s="43"/>
      <c r="C255" s="43"/>
      <c r="D255" s="43"/>
      <c r="E255" s="44"/>
      <c r="F255" s="43"/>
      <c r="G255" s="44"/>
      <c r="H255" s="44"/>
      <c r="I255" s="44"/>
      <c r="J255" s="57"/>
      <c r="K255" s="44"/>
      <c r="L255" s="44"/>
      <c r="M255" s="42"/>
      <c r="N255" s="42"/>
      <c r="O255" s="42"/>
      <c r="P255" s="42"/>
      <c r="Q255" s="42"/>
      <c r="R255" s="42"/>
      <c r="S255" s="42"/>
      <c r="T255" s="43"/>
      <c r="U255" s="42"/>
      <c r="V255" s="44"/>
      <c r="W255" s="44"/>
      <c r="X255" s="44"/>
      <c r="Y255" s="44"/>
      <c r="Z255" s="47"/>
      <c r="AA255" s="48"/>
      <c r="AB255" s="42"/>
      <c r="AC255" s="14"/>
      <c r="AD255" s="14"/>
      <c r="AE255" s="14"/>
      <c r="AF255" s="14"/>
      <c r="AG255" s="44"/>
      <c r="AH255" s="44"/>
      <c r="AI255" s="44"/>
      <c r="AJ255" s="57"/>
      <c r="AK255" s="58"/>
      <c r="AL255" s="49"/>
      <c r="AM255" s="49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9"/>
      <c r="BJ255" s="49"/>
      <c r="BK255" s="49"/>
      <c r="BL255" s="49"/>
      <c r="BM255" s="49"/>
      <c r="BN255" s="49"/>
      <c r="BO255" s="49"/>
      <c r="BP255" s="14"/>
      <c r="BQ255" s="14"/>
      <c r="BR255" s="14"/>
      <c r="BS255" s="49"/>
      <c r="BT255" s="49"/>
      <c r="BU255" s="49"/>
      <c r="BV255" s="49"/>
      <c r="BW255" s="49"/>
      <c r="BX255" s="49"/>
      <c r="BY255" s="49"/>
      <c r="BZ255" s="14"/>
      <c r="CA255" s="49"/>
      <c r="CB255" s="49"/>
      <c r="CC255" s="14"/>
      <c r="CD255" s="14"/>
      <c r="CE255" s="49"/>
      <c r="CF255" s="49"/>
      <c r="CG255" s="49"/>
      <c r="CH255" s="49"/>
      <c r="CI255" s="49"/>
      <c r="CJ255" s="49"/>
      <c r="CK255" s="49"/>
      <c r="CL255" s="49"/>
      <c r="CM255" s="49"/>
      <c r="CN255" s="49"/>
      <c r="CO255" s="49"/>
      <c r="CP255" s="49"/>
      <c r="CQ255" s="49"/>
      <c r="CR255" s="49"/>
      <c r="CS255" s="49"/>
      <c r="CT255" s="49"/>
      <c r="CU255" s="49"/>
      <c r="CV255" s="49"/>
      <c r="CW255" s="14"/>
      <c r="CX255" s="14"/>
      <c r="CY255" s="49"/>
      <c r="CZ255" s="49"/>
      <c r="DA255" s="49"/>
      <c r="DB255" s="49"/>
      <c r="DC255" s="49"/>
      <c r="DD255" s="49"/>
      <c r="DE255" s="49"/>
      <c r="DF255" s="49"/>
      <c r="DG255" s="49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49"/>
      <c r="DS255" s="49"/>
      <c r="DT255" s="49"/>
      <c r="DU255" s="49"/>
      <c r="DV255" s="49"/>
      <c r="DW255" s="49"/>
      <c r="DX255" s="49"/>
      <c r="DY255" s="49"/>
      <c r="DZ255" s="49"/>
      <c r="EA255" s="49"/>
      <c r="EB255" s="49"/>
      <c r="EC255" s="49"/>
      <c r="ED255" s="49"/>
      <c r="EE255" s="49"/>
      <c r="EF255" s="49"/>
      <c r="EG255" s="49"/>
      <c r="EH255" s="49"/>
      <c r="EI255" s="49"/>
      <c r="EJ255" s="49"/>
      <c r="EK255" s="14"/>
      <c r="EL255" s="49"/>
      <c r="EM255" s="49"/>
      <c r="EN255" s="49"/>
      <c r="EO255" s="49"/>
      <c r="EP255" s="49"/>
      <c r="EQ255" s="49"/>
      <c r="ER255" s="49"/>
      <c r="ES255" s="49"/>
      <c r="ET255" s="49"/>
      <c r="EU255" s="49"/>
      <c r="EV255" s="49"/>
      <c r="EW255" s="49"/>
      <c r="EX255" s="49"/>
      <c r="EY255" s="49"/>
      <c r="EZ255" s="49"/>
      <c r="FA255" s="49"/>
      <c r="FB255" s="49"/>
      <c r="FC255" s="49"/>
      <c r="FD255" s="49"/>
      <c r="FE255" s="14"/>
      <c r="FF255" s="49"/>
      <c r="FG255" s="49"/>
      <c r="FH255" s="14"/>
      <c r="FI255" s="42"/>
      <c r="FJ255" s="42"/>
      <c r="FK255" s="42"/>
      <c r="FL255" s="42"/>
      <c r="FM255" s="42"/>
      <c r="FN255" s="42"/>
      <c r="FO255" s="42"/>
      <c r="FP255" s="42"/>
      <c r="FQ255" s="42"/>
      <c r="FR255" s="42"/>
      <c r="FS255" s="42"/>
      <c r="FT255" s="42"/>
      <c r="FU255" s="42"/>
      <c r="FV255" s="42"/>
      <c r="FW255" s="42"/>
      <c r="FX255" s="44">
        <v>253</v>
      </c>
      <c r="FY255" s="44" t="str">
        <f t="shared" si="79"/>
        <v>HJECADLK</v>
      </c>
      <c r="FZ255" s="44" t="s">
        <v>160</v>
      </c>
      <c r="GA255" s="44" t="s">
        <v>159</v>
      </c>
      <c r="GB255" s="44" t="s">
        <v>148</v>
      </c>
      <c r="GC255" s="44" t="s">
        <v>163</v>
      </c>
      <c r="GD255" s="44" t="s">
        <v>145</v>
      </c>
      <c r="GE255" s="44" t="s">
        <v>147</v>
      </c>
      <c r="GF255" s="44" t="s">
        <v>152</v>
      </c>
      <c r="GG255" s="44" t="s">
        <v>151</v>
      </c>
      <c r="GH255" s="100" t="str">
        <f t="shared" ref="GH255:GO255" si="1290">VLOOKUP(FZ255,$FK$3:$FL$15,2,FALSE)</f>
        <v>Uruguay</v>
      </c>
      <c r="GI255" s="100" t="str">
        <f t="shared" si="1290"/>
        <v>Argentina</v>
      </c>
      <c r="GJ255" s="100" t="str">
        <f t="shared" si="1290"/>
        <v>Elfenbenskusten</v>
      </c>
      <c r="GK255" s="100" t="str">
        <f t="shared" si="1290"/>
        <v>Marocko</v>
      </c>
      <c r="GL255" s="100" t="str">
        <f t="shared" si="1290"/>
        <v>Sydkorea</v>
      </c>
      <c r="GM255" s="100" t="str">
        <f t="shared" si="1290"/>
        <v>USA</v>
      </c>
      <c r="GN255" s="100" t="str">
        <f t="shared" si="1290"/>
        <v>England</v>
      </c>
      <c r="GO255" s="100" t="str">
        <f t="shared" si="1290"/>
        <v>Portugal</v>
      </c>
      <c r="GP255" s="42" t="str">
        <f t="shared" si="81"/>
        <v/>
      </c>
      <c r="GQ255" s="42"/>
      <c r="GR255" s="42"/>
      <c r="GS255" s="42"/>
      <c r="GT255" s="42"/>
      <c r="GU255" s="42"/>
      <c r="GV255" s="42"/>
      <c r="GW255" s="42"/>
      <c r="GX255" s="44"/>
      <c r="GY255" s="43"/>
      <c r="GZ255" s="43"/>
      <c r="HA255" s="44"/>
      <c r="HB255" s="42"/>
      <c r="HC255" s="42"/>
      <c r="HD255" s="42"/>
      <c r="HE255" s="42"/>
    </row>
    <row r="256" spans="1:213" ht="14.25" customHeight="1" x14ac:dyDescent="0.35">
      <c r="A256" s="42"/>
      <c r="B256" s="43"/>
      <c r="C256" s="43"/>
      <c r="D256" s="43"/>
      <c r="E256" s="44"/>
      <c r="F256" s="43"/>
      <c r="G256" s="44"/>
      <c r="H256" s="44"/>
      <c r="I256" s="44"/>
      <c r="J256" s="57"/>
      <c r="K256" s="44"/>
      <c r="L256" s="44"/>
      <c r="M256" s="42"/>
      <c r="N256" s="42"/>
      <c r="O256" s="42"/>
      <c r="P256" s="42"/>
      <c r="Q256" s="42"/>
      <c r="R256" s="42"/>
      <c r="S256" s="42"/>
      <c r="T256" s="43"/>
      <c r="U256" s="42"/>
      <c r="V256" s="44"/>
      <c r="W256" s="44"/>
      <c r="X256" s="44"/>
      <c r="Y256" s="44"/>
      <c r="Z256" s="47"/>
      <c r="AA256" s="48"/>
      <c r="AB256" s="42"/>
      <c r="AC256" s="14"/>
      <c r="AD256" s="14"/>
      <c r="AE256" s="14"/>
      <c r="AF256" s="14"/>
      <c r="AG256" s="44"/>
      <c r="AH256" s="44"/>
      <c r="AI256" s="44"/>
      <c r="AJ256" s="57"/>
      <c r="AK256" s="58"/>
      <c r="AL256" s="49"/>
      <c r="AM256" s="49"/>
      <c r="AN256" s="49"/>
      <c r="AO256" s="49"/>
      <c r="AP256" s="49"/>
      <c r="AQ256" s="49"/>
      <c r="AR256" s="49"/>
      <c r="AS256" s="49"/>
      <c r="AT256" s="49"/>
      <c r="AU256" s="49"/>
      <c r="AV256" s="49"/>
      <c r="AW256" s="49"/>
      <c r="AX256" s="49"/>
      <c r="AY256" s="49"/>
      <c r="AZ256" s="49"/>
      <c r="BA256" s="49"/>
      <c r="BB256" s="49"/>
      <c r="BC256" s="49"/>
      <c r="BD256" s="49"/>
      <c r="BE256" s="49"/>
      <c r="BF256" s="49"/>
      <c r="BG256" s="49"/>
      <c r="BH256" s="49"/>
      <c r="BI256" s="49"/>
      <c r="BJ256" s="49"/>
      <c r="BK256" s="49"/>
      <c r="BL256" s="49"/>
      <c r="BM256" s="49"/>
      <c r="BN256" s="49"/>
      <c r="BO256" s="49"/>
      <c r="BP256" s="14"/>
      <c r="BQ256" s="14"/>
      <c r="BR256" s="14"/>
      <c r="BS256" s="49"/>
      <c r="BT256" s="49"/>
      <c r="BU256" s="49"/>
      <c r="BV256" s="49"/>
      <c r="BW256" s="49"/>
      <c r="BX256" s="49"/>
      <c r="BY256" s="49"/>
      <c r="BZ256" s="14"/>
      <c r="CA256" s="49"/>
      <c r="CB256" s="49"/>
      <c r="CC256" s="14"/>
      <c r="CD256" s="14"/>
      <c r="CE256" s="49"/>
      <c r="CF256" s="49"/>
      <c r="CG256" s="49"/>
      <c r="CH256" s="49"/>
      <c r="CI256" s="49"/>
      <c r="CJ256" s="49"/>
      <c r="CK256" s="49"/>
      <c r="CL256" s="49"/>
      <c r="CM256" s="49"/>
      <c r="CN256" s="49"/>
      <c r="CO256" s="49"/>
      <c r="CP256" s="49"/>
      <c r="CQ256" s="49"/>
      <c r="CR256" s="49"/>
      <c r="CS256" s="49"/>
      <c r="CT256" s="49"/>
      <c r="CU256" s="49"/>
      <c r="CV256" s="49"/>
      <c r="CW256" s="14"/>
      <c r="CX256" s="14"/>
      <c r="CY256" s="49"/>
      <c r="CZ256" s="49"/>
      <c r="DA256" s="49"/>
      <c r="DB256" s="49"/>
      <c r="DC256" s="49"/>
      <c r="DD256" s="49"/>
      <c r="DE256" s="49"/>
      <c r="DF256" s="49"/>
      <c r="DG256" s="49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49"/>
      <c r="DS256" s="49"/>
      <c r="DT256" s="49"/>
      <c r="DU256" s="49"/>
      <c r="DV256" s="49"/>
      <c r="DW256" s="49"/>
      <c r="DX256" s="49"/>
      <c r="DY256" s="49"/>
      <c r="DZ256" s="49"/>
      <c r="EA256" s="49"/>
      <c r="EB256" s="49"/>
      <c r="EC256" s="49"/>
      <c r="ED256" s="49"/>
      <c r="EE256" s="49"/>
      <c r="EF256" s="49"/>
      <c r="EG256" s="49"/>
      <c r="EH256" s="49"/>
      <c r="EI256" s="49"/>
      <c r="EJ256" s="49"/>
      <c r="EK256" s="14"/>
      <c r="EL256" s="49"/>
      <c r="EM256" s="49"/>
      <c r="EN256" s="49"/>
      <c r="EO256" s="49"/>
      <c r="EP256" s="49"/>
      <c r="EQ256" s="49"/>
      <c r="ER256" s="49"/>
      <c r="ES256" s="49"/>
      <c r="ET256" s="49"/>
      <c r="EU256" s="49"/>
      <c r="EV256" s="49"/>
      <c r="EW256" s="49"/>
      <c r="EX256" s="49"/>
      <c r="EY256" s="49"/>
      <c r="EZ256" s="49"/>
      <c r="FA256" s="49"/>
      <c r="FB256" s="49"/>
      <c r="FC256" s="49"/>
      <c r="FD256" s="49"/>
      <c r="FE256" s="14"/>
      <c r="FF256" s="49"/>
      <c r="FG256" s="49"/>
      <c r="FH256" s="14"/>
      <c r="FI256" s="42"/>
      <c r="FJ256" s="42"/>
      <c r="FK256" s="42"/>
      <c r="FL256" s="42"/>
      <c r="FM256" s="42"/>
      <c r="FN256" s="42"/>
      <c r="FO256" s="42"/>
      <c r="FP256" s="42"/>
      <c r="FQ256" s="42"/>
      <c r="FR256" s="42"/>
      <c r="FS256" s="42"/>
      <c r="FT256" s="42"/>
      <c r="FU256" s="42"/>
      <c r="FV256" s="42"/>
      <c r="FW256" s="42"/>
      <c r="FX256" s="44">
        <v>254</v>
      </c>
      <c r="FY256" s="44" t="str">
        <f t="shared" si="79"/>
        <v>HEICADLK</v>
      </c>
      <c r="FZ256" s="44" t="s">
        <v>160</v>
      </c>
      <c r="GA256" s="44" t="s">
        <v>148</v>
      </c>
      <c r="GB256" s="44" t="s">
        <v>150</v>
      </c>
      <c r="GC256" s="44" t="s">
        <v>163</v>
      </c>
      <c r="GD256" s="44" t="s">
        <v>145</v>
      </c>
      <c r="GE256" s="44" t="s">
        <v>147</v>
      </c>
      <c r="GF256" s="44" t="s">
        <v>152</v>
      </c>
      <c r="GG256" s="44" t="s">
        <v>151</v>
      </c>
      <c r="GH256" s="100" t="str">
        <f t="shared" ref="GH256:GO256" si="1291">VLOOKUP(FZ256,$FK$3:$FL$15,2,FALSE)</f>
        <v>Uruguay</v>
      </c>
      <c r="GI256" s="100" t="str">
        <f t="shared" si="1291"/>
        <v>Elfenbenskusten</v>
      </c>
      <c r="GJ256" s="100" t="str">
        <f t="shared" si="1291"/>
        <v>Senegal</v>
      </c>
      <c r="GK256" s="100" t="str">
        <f t="shared" si="1291"/>
        <v>Marocko</v>
      </c>
      <c r="GL256" s="100" t="str">
        <f t="shared" si="1291"/>
        <v>Sydkorea</v>
      </c>
      <c r="GM256" s="100" t="str">
        <f t="shared" si="1291"/>
        <v>USA</v>
      </c>
      <c r="GN256" s="100" t="str">
        <f t="shared" si="1291"/>
        <v>England</v>
      </c>
      <c r="GO256" s="100" t="str">
        <f t="shared" si="1291"/>
        <v>Portugal</v>
      </c>
      <c r="GP256" s="42" t="str">
        <f t="shared" si="81"/>
        <v/>
      </c>
      <c r="GQ256" s="42"/>
      <c r="GR256" s="42"/>
      <c r="GS256" s="42"/>
      <c r="GT256" s="42"/>
      <c r="GU256" s="42"/>
      <c r="GV256" s="42"/>
      <c r="GW256" s="42"/>
      <c r="GX256" s="44"/>
      <c r="GY256" s="43"/>
      <c r="GZ256" s="43"/>
      <c r="HA256" s="44"/>
      <c r="HB256" s="42"/>
      <c r="HC256" s="42"/>
      <c r="HD256" s="42"/>
      <c r="HE256" s="42"/>
    </row>
    <row r="257" spans="1:213" ht="14.25" customHeight="1" x14ac:dyDescent="0.35">
      <c r="A257" s="42"/>
      <c r="B257" s="43"/>
      <c r="C257" s="43"/>
      <c r="D257" s="43"/>
      <c r="E257" s="44"/>
      <c r="F257" s="43"/>
      <c r="G257" s="44"/>
      <c r="H257" s="44"/>
      <c r="I257" s="44"/>
      <c r="J257" s="57"/>
      <c r="K257" s="44"/>
      <c r="L257" s="44"/>
      <c r="M257" s="42"/>
      <c r="N257" s="42"/>
      <c r="O257" s="42"/>
      <c r="P257" s="42"/>
      <c r="Q257" s="42"/>
      <c r="R257" s="42"/>
      <c r="S257" s="42"/>
      <c r="T257" s="43"/>
      <c r="U257" s="42"/>
      <c r="V257" s="44"/>
      <c r="W257" s="44"/>
      <c r="X257" s="44"/>
      <c r="Y257" s="44"/>
      <c r="Z257" s="47"/>
      <c r="AA257" s="48"/>
      <c r="AB257" s="42"/>
      <c r="AC257" s="14"/>
      <c r="AD257" s="14"/>
      <c r="AE257" s="14"/>
      <c r="AF257" s="14"/>
      <c r="AG257" s="44"/>
      <c r="AH257" s="44"/>
      <c r="AI257" s="44"/>
      <c r="AJ257" s="57"/>
      <c r="AK257" s="58"/>
      <c r="AL257" s="49"/>
      <c r="AM257" s="49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49"/>
      <c r="BG257" s="49"/>
      <c r="BH257" s="49"/>
      <c r="BI257" s="49"/>
      <c r="BJ257" s="49"/>
      <c r="BK257" s="49"/>
      <c r="BL257" s="49"/>
      <c r="BM257" s="49"/>
      <c r="BN257" s="49"/>
      <c r="BO257" s="49"/>
      <c r="BP257" s="14"/>
      <c r="BQ257" s="14"/>
      <c r="BR257" s="14"/>
      <c r="BS257" s="49"/>
      <c r="BT257" s="49"/>
      <c r="BU257" s="49"/>
      <c r="BV257" s="49"/>
      <c r="BW257" s="49"/>
      <c r="BX257" s="49"/>
      <c r="BY257" s="49"/>
      <c r="BZ257" s="14"/>
      <c r="CA257" s="49"/>
      <c r="CB257" s="49"/>
      <c r="CC257" s="14"/>
      <c r="CD257" s="14"/>
      <c r="CE257" s="49"/>
      <c r="CF257" s="49"/>
      <c r="CG257" s="49"/>
      <c r="CH257" s="49"/>
      <c r="CI257" s="49"/>
      <c r="CJ257" s="49"/>
      <c r="CK257" s="49"/>
      <c r="CL257" s="49"/>
      <c r="CM257" s="49"/>
      <c r="CN257" s="49"/>
      <c r="CO257" s="49"/>
      <c r="CP257" s="49"/>
      <c r="CQ257" s="49"/>
      <c r="CR257" s="49"/>
      <c r="CS257" s="49"/>
      <c r="CT257" s="49"/>
      <c r="CU257" s="49"/>
      <c r="CV257" s="49"/>
      <c r="CW257" s="14"/>
      <c r="CX257" s="14"/>
      <c r="CY257" s="49"/>
      <c r="CZ257" s="49"/>
      <c r="DA257" s="49"/>
      <c r="DB257" s="49"/>
      <c r="DC257" s="49"/>
      <c r="DD257" s="49"/>
      <c r="DE257" s="49"/>
      <c r="DF257" s="49"/>
      <c r="DG257" s="49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49"/>
      <c r="DS257" s="49"/>
      <c r="DT257" s="49"/>
      <c r="DU257" s="49"/>
      <c r="DV257" s="49"/>
      <c r="DW257" s="49"/>
      <c r="DX257" s="49"/>
      <c r="DY257" s="49"/>
      <c r="DZ257" s="49"/>
      <c r="EA257" s="49"/>
      <c r="EB257" s="49"/>
      <c r="EC257" s="49"/>
      <c r="ED257" s="49"/>
      <c r="EE257" s="49"/>
      <c r="EF257" s="49"/>
      <c r="EG257" s="49"/>
      <c r="EH257" s="49"/>
      <c r="EI257" s="49"/>
      <c r="EJ257" s="49"/>
      <c r="EK257" s="14"/>
      <c r="EL257" s="49"/>
      <c r="EM257" s="49"/>
      <c r="EN257" s="49"/>
      <c r="EO257" s="49"/>
      <c r="EP257" s="49"/>
      <c r="EQ257" s="49"/>
      <c r="ER257" s="49"/>
      <c r="ES257" s="49"/>
      <c r="ET257" s="49"/>
      <c r="EU257" s="49"/>
      <c r="EV257" s="49"/>
      <c r="EW257" s="49"/>
      <c r="EX257" s="49"/>
      <c r="EY257" s="49"/>
      <c r="EZ257" s="49"/>
      <c r="FA257" s="49"/>
      <c r="FB257" s="49"/>
      <c r="FC257" s="49"/>
      <c r="FD257" s="49"/>
      <c r="FE257" s="14"/>
      <c r="FF257" s="49"/>
      <c r="FG257" s="49"/>
      <c r="FH257" s="14"/>
      <c r="FI257" s="42"/>
      <c r="FJ257" s="42"/>
      <c r="FK257" s="42"/>
      <c r="FL257" s="42"/>
      <c r="FM257" s="42"/>
      <c r="FN257" s="42"/>
      <c r="FO257" s="42"/>
      <c r="FP257" s="42"/>
      <c r="FQ257" s="42"/>
      <c r="FR257" s="42"/>
      <c r="FS257" s="42"/>
      <c r="FT257" s="42"/>
      <c r="FU257" s="42"/>
      <c r="FV257" s="42"/>
      <c r="FW257" s="42"/>
      <c r="FX257" s="44">
        <v>255</v>
      </c>
      <c r="FY257" s="44" t="str">
        <f t="shared" si="79"/>
        <v>HJECADLI</v>
      </c>
      <c r="FZ257" s="44" t="s">
        <v>160</v>
      </c>
      <c r="GA257" s="44" t="s">
        <v>159</v>
      </c>
      <c r="GB257" s="44" t="s">
        <v>148</v>
      </c>
      <c r="GC257" s="44" t="s">
        <v>163</v>
      </c>
      <c r="GD257" s="44" t="s">
        <v>145</v>
      </c>
      <c r="GE257" s="44" t="s">
        <v>147</v>
      </c>
      <c r="GF257" s="44" t="s">
        <v>152</v>
      </c>
      <c r="GG257" s="44" t="s">
        <v>150</v>
      </c>
      <c r="GH257" s="100" t="str">
        <f t="shared" ref="GH257:GO257" si="1292">VLOOKUP(FZ257,$FK$3:$FL$15,2,FALSE)</f>
        <v>Uruguay</v>
      </c>
      <c r="GI257" s="100" t="str">
        <f t="shared" si="1292"/>
        <v>Argentina</v>
      </c>
      <c r="GJ257" s="100" t="str">
        <f t="shared" si="1292"/>
        <v>Elfenbenskusten</v>
      </c>
      <c r="GK257" s="100" t="str">
        <f t="shared" si="1292"/>
        <v>Marocko</v>
      </c>
      <c r="GL257" s="100" t="str">
        <f t="shared" si="1292"/>
        <v>Sydkorea</v>
      </c>
      <c r="GM257" s="100" t="str">
        <f t="shared" si="1292"/>
        <v>USA</v>
      </c>
      <c r="GN257" s="100" t="str">
        <f t="shared" si="1292"/>
        <v>England</v>
      </c>
      <c r="GO257" s="100" t="str">
        <f t="shared" si="1292"/>
        <v>Senegal</v>
      </c>
      <c r="GP257" s="42" t="str">
        <f t="shared" si="81"/>
        <v/>
      </c>
      <c r="GQ257" s="42"/>
      <c r="GR257" s="42"/>
      <c r="GS257" s="42"/>
      <c r="GT257" s="42"/>
      <c r="GU257" s="42"/>
      <c r="GV257" s="42"/>
      <c r="GW257" s="42"/>
      <c r="GX257" s="44"/>
      <c r="GY257" s="43"/>
      <c r="GZ257" s="43"/>
      <c r="HA257" s="44"/>
      <c r="HB257" s="42"/>
      <c r="HC257" s="42"/>
      <c r="HD257" s="42"/>
      <c r="HE257" s="42"/>
    </row>
    <row r="258" spans="1:213" ht="14.25" customHeight="1" x14ac:dyDescent="0.35">
      <c r="A258" s="42"/>
      <c r="B258" s="43"/>
      <c r="C258" s="43"/>
      <c r="D258" s="43"/>
      <c r="E258" s="44"/>
      <c r="F258" s="43"/>
      <c r="G258" s="44"/>
      <c r="H258" s="44"/>
      <c r="I258" s="44"/>
      <c r="J258" s="57"/>
      <c r="K258" s="44"/>
      <c r="L258" s="44"/>
      <c r="M258" s="42"/>
      <c r="N258" s="42"/>
      <c r="O258" s="42"/>
      <c r="P258" s="42"/>
      <c r="Q258" s="42"/>
      <c r="R258" s="42"/>
      <c r="S258" s="42"/>
      <c r="T258" s="43"/>
      <c r="U258" s="42"/>
      <c r="V258" s="44"/>
      <c r="W258" s="44"/>
      <c r="X258" s="44"/>
      <c r="Y258" s="44"/>
      <c r="Z258" s="47"/>
      <c r="AA258" s="48"/>
      <c r="AB258" s="42"/>
      <c r="AC258" s="14"/>
      <c r="AD258" s="14"/>
      <c r="AE258" s="14"/>
      <c r="AF258" s="14"/>
      <c r="AG258" s="44"/>
      <c r="AH258" s="44"/>
      <c r="AI258" s="44"/>
      <c r="AJ258" s="57"/>
      <c r="AK258" s="58"/>
      <c r="AL258" s="49"/>
      <c r="AM258" s="49"/>
      <c r="AN258" s="49"/>
      <c r="AO258" s="49"/>
      <c r="AP258" s="49"/>
      <c r="AQ258" s="49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49"/>
      <c r="BD258" s="49"/>
      <c r="BE258" s="49"/>
      <c r="BF258" s="49"/>
      <c r="BG258" s="49"/>
      <c r="BH258" s="49"/>
      <c r="BI258" s="49"/>
      <c r="BJ258" s="49"/>
      <c r="BK258" s="49"/>
      <c r="BL258" s="49"/>
      <c r="BM258" s="49"/>
      <c r="BN258" s="49"/>
      <c r="BO258" s="49"/>
      <c r="BP258" s="14"/>
      <c r="BQ258" s="14"/>
      <c r="BR258" s="14"/>
      <c r="BS258" s="49"/>
      <c r="BT258" s="49"/>
      <c r="BU258" s="49"/>
      <c r="BV258" s="49"/>
      <c r="BW258" s="49"/>
      <c r="BX258" s="49"/>
      <c r="BY258" s="49"/>
      <c r="BZ258" s="14"/>
      <c r="CA258" s="49"/>
      <c r="CB258" s="49"/>
      <c r="CC258" s="14"/>
      <c r="CD258" s="14"/>
      <c r="CE258" s="49"/>
      <c r="CF258" s="49"/>
      <c r="CG258" s="49"/>
      <c r="CH258" s="49"/>
      <c r="CI258" s="49"/>
      <c r="CJ258" s="49"/>
      <c r="CK258" s="49"/>
      <c r="CL258" s="49"/>
      <c r="CM258" s="49"/>
      <c r="CN258" s="49"/>
      <c r="CO258" s="49"/>
      <c r="CP258" s="49"/>
      <c r="CQ258" s="49"/>
      <c r="CR258" s="49"/>
      <c r="CS258" s="49"/>
      <c r="CT258" s="49"/>
      <c r="CU258" s="49"/>
      <c r="CV258" s="49"/>
      <c r="CW258" s="14"/>
      <c r="CX258" s="14"/>
      <c r="CY258" s="49"/>
      <c r="CZ258" s="49"/>
      <c r="DA258" s="49"/>
      <c r="DB258" s="49"/>
      <c r="DC258" s="49"/>
      <c r="DD258" s="49"/>
      <c r="DE258" s="49"/>
      <c r="DF258" s="49"/>
      <c r="DG258" s="49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49"/>
      <c r="DS258" s="49"/>
      <c r="DT258" s="49"/>
      <c r="DU258" s="49"/>
      <c r="DV258" s="49"/>
      <c r="DW258" s="49"/>
      <c r="DX258" s="49"/>
      <c r="DY258" s="49"/>
      <c r="DZ258" s="49"/>
      <c r="EA258" s="49"/>
      <c r="EB258" s="49"/>
      <c r="EC258" s="49"/>
      <c r="ED258" s="49"/>
      <c r="EE258" s="49"/>
      <c r="EF258" s="49"/>
      <c r="EG258" s="49"/>
      <c r="EH258" s="49"/>
      <c r="EI258" s="49"/>
      <c r="EJ258" s="49"/>
      <c r="EK258" s="14"/>
      <c r="EL258" s="49"/>
      <c r="EM258" s="49"/>
      <c r="EN258" s="49"/>
      <c r="EO258" s="49"/>
      <c r="EP258" s="49"/>
      <c r="EQ258" s="49"/>
      <c r="ER258" s="49"/>
      <c r="ES258" s="49"/>
      <c r="ET258" s="49"/>
      <c r="EU258" s="49"/>
      <c r="EV258" s="49"/>
      <c r="EW258" s="49"/>
      <c r="EX258" s="49"/>
      <c r="EY258" s="49"/>
      <c r="EZ258" s="49"/>
      <c r="FA258" s="49"/>
      <c r="FB258" s="49"/>
      <c r="FC258" s="49"/>
      <c r="FD258" s="49"/>
      <c r="FE258" s="14"/>
      <c r="FF258" s="49"/>
      <c r="FG258" s="49"/>
      <c r="FH258" s="14"/>
      <c r="FI258" s="42"/>
      <c r="FJ258" s="42"/>
      <c r="FK258" s="42"/>
      <c r="FL258" s="42"/>
      <c r="FM258" s="42"/>
      <c r="FN258" s="42"/>
      <c r="FO258" s="42"/>
      <c r="FP258" s="42"/>
      <c r="FQ258" s="42"/>
      <c r="FR258" s="42"/>
      <c r="FS258" s="42"/>
      <c r="FT258" s="42"/>
      <c r="FU258" s="42"/>
      <c r="FV258" s="42"/>
      <c r="FW258" s="42"/>
      <c r="FX258" s="44">
        <v>256</v>
      </c>
      <c r="FY258" s="44" t="str">
        <f t="shared" si="79"/>
        <v>HJECADIK</v>
      </c>
      <c r="FZ258" s="44" t="s">
        <v>160</v>
      </c>
      <c r="GA258" s="44" t="s">
        <v>159</v>
      </c>
      <c r="GB258" s="44" t="s">
        <v>148</v>
      </c>
      <c r="GC258" s="44" t="s">
        <v>163</v>
      </c>
      <c r="GD258" s="44" t="s">
        <v>145</v>
      </c>
      <c r="GE258" s="44" t="s">
        <v>147</v>
      </c>
      <c r="GF258" s="44" t="s">
        <v>150</v>
      </c>
      <c r="GG258" s="44" t="s">
        <v>151</v>
      </c>
      <c r="GH258" s="100" t="str">
        <f t="shared" ref="GH258:GO258" si="1293">VLOOKUP(FZ258,$FK$3:$FL$15,2,FALSE)</f>
        <v>Uruguay</v>
      </c>
      <c r="GI258" s="100" t="str">
        <f t="shared" si="1293"/>
        <v>Argentina</v>
      </c>
      <c r="GJ258" s="100" t="str">
        <f t="shared" si="1293"/>
        <v>Elfenbenskusten</v>
      </c>
      <c r="GK258" s="100" t="str">
        <f t="shared" si="1293"/>
        <v>Marocko</v>
      </c>
      <c r="GL258" s="100" t="str">
        <f t="shared" si="1293"/>
        <v>Sydkorea</v>
      </c>
      <c r="GM258" s="100" t="str">
        <f t="shared" si="1293"/>
        <v>USA</v>
      </c>
      <c r="GN258" s="100" t="str">
        <f t="shared" si="1293"/>
        <v>Senegal</v>
      </c>
      <c r="GO258" s="100" t="str">
        <f t="shared" si="1293"/>
        <v>Portugal</v>
      </c>
      <c r="GP258" s="42" t="str">
        <f t="shared" si="81"/>
        <v/>
      </c>
      <c r="GQ258" s="42"/>
      <c r="GR258" s="42"/>
      <c r="GS258" s="42"/>
      <c r="GT258" s="42"/>
      <c r="GU258" s="42"/>
      <c r="GV258" s="42"/>
      <c r="GW258" s="42"/>
      <c r="GX258" s="44"/>
      <c r="GY258" s="43"/>
      <c r="GZ258" s="43"/>
      <c r="HA258" s="44"/>
      <c r="HB258" s="42"/>
      <c r="HC258" s="42"/>
      <c r="HD258" s="42"/>
      <c r="HE258" s="42"/>
    </row>
    <row r="259" spans="1:213" ht="14.25" customHeight="1" x14ac:dyDescent="0.35">
      <c r="A259" s="42"/>
      <c r="B259" s="43"/>
      <c r="C259" s="43"/>
      <c r="D259" s="43"/>
      <c r="E259" s="44"/>
      <c r="F259" s="43"/>
      <c r="G259" s="44"/>
      <c r="H259" s="44"/>
      <c r="I259" s="44"/>
      <c r="J259" s="57"/>
      <c r="K259" s="44"/>
      <c r="L259" s="44"/>
      <c r="M259" s="42"/>
      <c r="N259" s="42"/>
      <c r="O259" s="42"/>
      <c r="P259" s="42"/>
      <c r="Q259" s="42"/>
      <c r="R259" s="42"/>
      <c r="S259" s="42"/>
      <c r="T259" s="43"/>
      <c r="U259" s="42"/>
      <c r="V259" s="44"/>
      <c r="W259" s="44"/>
      <c r="X259" s="44"/>
      <c r="Y259" s="44"/>
      <c r="Z259" s="47"/>
      <c r="AA259" s="48"/>
      <c r="AB259" s="42"/>
      <c r="AC259" s="14"/>
      <c r="AD259" s="14"/>
      <c r="AE259" s="14"/>
      <c r="AF259" s="14"/>
      <c r="AG259" s="44"/>
      <c r="AH259" s="44"/>
      <c r="AI259" s="44"/>
      <c r="AJ259" s="57"/>
      <c r="AK259" s="58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49"/>
      <c r="BG259" s="49"/>
      <c r="BH259" s="49"/>
      <c r="BI259" s="49"/>
      <c r="BJ259" s="49"/>
      <c r="BK259" s="49"/>
      <c r="BL259" s="49"/>
      <c r="BM259" s="49"/>
      <c r="BN259" s="49"/>
      <c r="BO259" s="49"/>
      <c r="BP259" s="14"/>
      <c r="BQ259" s="14"/>
      <c r="BR259" s="14"/>
      <c r="BS259" s="49"/>
      <c r="BT259" s="49"/>
      <c r="BU259" s="49"/>
      <c r="BV259" s="49"/>
      <c r="BW259" s="49"/>
      <c r="BX259" s="49"/>
      <c r="BY259" s="49"/>
      <c r="BZ259" s="14"/>
      <c r="CA259" s="49"/>
      <c r="CB259" s="49"/>
      <c r="CC259" s="14"/>
      <c r="CD259" s="14"/>
      <c r="CE259" s="49"/>
      <c r="CF259" s="49"/>
      <c r="CG259" s="49"/>
      <c r="CH259" s="49"/>
      <c r="CI259" s="49"/>
      <c r="CJ259" s="49"/>
      <c r="CK259" s="49"/>
      <c r="CL259" s="49"/>
      <c r="CM259" s="49"/>
      <c r="CN259" s="49"/>
      <c r="CO259" s="49"/>
      <c r="CP259" s="49"/>
      <c r="CQ259" s="49"/>
      <c r="CR259" s="49"/>
      <c r="CS259" s="49"/>
      <c r="CT259" s="49"/>
      <c r="CU259" s="49"/>
      <c r="CV259" s="49"/>
      <c r="CW259" s="14"/>
      <c r="CX259" s="14"/>
      <c r="CY259" s="49"/>
      <c r="CZ259" s="49"/>
      <c r="DA259" s="49"/>
      <c r="DB259" s="49"/>
      <c r="DC259" s="49"/>
      <c r="DD259" s="49"/>
      <c r="DE259" s="49"/>
      <c r="DF259" s="49"/>
      <c r="DG259" s="49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49"/>
      <c r="DS259" s="49"/>
      <c r="DT259" s="49"/>
      <c r="DU259" s="49"/>
      <c r="DV259" s="49"/>
      <c r="DW259" s="49"/>
      <c r="DX259" s="49"/>
      <c r="DY259" s="49"/>
      <c r="DZ259" s="49"/>
      <c r="EA259" s="49"/>
      <c r="EB259" s="49"/>
      <c r="EC259" s="49"/>
      <c r="ED259" s="49"/>
      <c r="EE259" s="49"/>
      <c r="EF259" s="49"/>
      <c r="EG259" s="49"/>
      <c r="EH259" s="49"/>
      <c r="EI259" s="49"/>
      <c r="EJ259" s="49"/>
      <c r="EK259" s="14"/>
      <c r="EL259" s="49"/>
      <c r="EM259" s="49"/>
      <c r="EN259" s="49"/>
      <c r="EO259" s="49"/>
      <c r="EP259" s="49"/>
      <c r="EQ259" s="49"/>
      <c r="ER259" s="49"/>
      <c r="ES259" s="49"/>
      <c r="ET259" s="49"/>
      <c r="EU259" s="49"/>
      <c r="EV259" s="49"/>
      <c r="EW259" s="49"/>
      <c r="EX259" s="49"/>
      <c r="EY259" s="49"/>
      <c r="EZ259" s="49"/>
      <c r="FA259" s="49"/>
      <c r="FB259" s="49"/>
      <c r="FC259" s="49"/>
      <c r="FD259" s="49"/>
      <c r="FE259" s="14"/>
      <c r="FF259" s="49"/>
      <c r="FG259" s="49"/>
      <c r="FH259" s="14"/>
      <c r="FI259" s="42"/>
      <c r="FJ259" s="42"/>
      <c r="FK259" s="42"/>
      <c r="FL259" s="42"/>
      <c r="FM259" s="42"/>
      <c r="FN259" s="42"/>
      <c r="FO259" s="42"/>
      <c r="FP259" s="42"/>
      <c r="FQ259" s="42"/>
      <c r="FR259" s="42"/>
      <c r="FS259" s="42"/>
      <c r="FT259" s="42"/>
      <c r="FU259" s="42"/>
      <c r="FV259" s="42"/>
      <c r="FW259" s="42"/>
      <c r="FX259" s="44">
        <v>257</v>
      </c>
      <c r="FY259" s="44" t="str">
        <f t="shared" ref="FY259:FY498" si="1294">FZ259&amp;GA259&amp;GB259&amp;GC259&amp;GD259&amp;GE259&amp;GF259&amp;GG259</f>
        <v>EGJCADLK</v>
      </c>
      <c r="FZ259" s="44" t="s">
        <v>148</v>
      </c>
      <c r="GA259" s="44" t="s">
        <v>149</v>
      </c>
      <c r="GB259" s="44" t="s">
        <v>159</v>
      </c>
      <c r="GC259" s="44" t="s">
        <v>163</v>
      </c>
      <c r="GD259" s="44" t="s">
        <v>145</v>
      </c>
      <c r="GE259" s="44" t="s">
        <v>147</v>
      </c>
      <c r="GF259" s="44" t="s">
        <v>152</v>
      </c>
      <c r="GG259" s="44" t="s">
        <v>151</v>
      </c>
      <c r="GH259" s="100" t="str">
        <f t="shared" ref="GH259:GO259" si="1295">VLOOKUP(FZ259,$FK$3:$FL$15,2,FALSE)</f>
        <v>Elfenbenskusten</v>
      </c>
      <c r="GI259" s="100" t="str">
        <f t="shared" si="1295"/>
        <v>Iran</v>
      </c>
      <c r="GJ259" s="100" t="str">
        <f t="shared" si="1295"/>
        <v>Argentina</v>
      </c>
      <c r="GK259" s="100" t="str">
        <f t="shared" si="1295"/>
        <v>Marocko</v>
      </c>
      <c r="GL259" s="100" t="str">
        <f t="shared" si="1295"/>
        <v>Sydkorea</v>
      </c>
      <c r="GM259" s="100" t="str">
        <f t="shared" si="1295"/>
        <v>USA</v>
      </c>
      <c r="GN259" s="100" t="str">
        <f t="shared" si="1295"/>
        <v>England</v>
      </c>
      <c r="GO259" s="100" t="str">
        <f t="shared" si="1295"/>
        <v>Portugal</v>
      </c>
      <c r="GP259" s="42" t="str">
        <f t="shared" ref="GP259:GP498" si="1296">IFERROR(IF(AND(VLOOKUP(FZ259,$FV$4:$FV$15,1,FALSE)=FZ259,VLOOKUP(GA259,$FV$4:$FV$15,1,FALSE)=GA259,VLOOKUP(GB259,$FV$4:$FV$15,1,FALSE)=GB259,VLOOKUP(GC259,$FV$4:$FV$15,1,FALSE)=GC259,VLOOKUP(GD259,$FV$4:$FV$15,1,FALSE)=GD259,VLOOKUP(GE259,$FV$4:$FV$15,1,FALSE)=GE259,VLOOKUP(GF259,$FV$4:$FV$15,1,FALSE)=GF259,VLOOKUP(GG259,$FV$4:$FV$15,1,FALSE)=GG259),FX259,""),"")</f>
        <v/>
      </c>
      <c r="GQ259" s="42"/>
      <c r="GR259" s="42"/>
      <c r="GS259" s="42"/>
      <c r="GT259" s="42"/>
      <c r="GU259" s="42"/>
      <c r="GV259" s="42"/>
      <c r="GW259" s="42"/>
      <c r="GX259" s="42"/>
      <c r="GY259" s="42"/>
      <c r="GZ259" s="42"/>
      <c r="HA259" s="42"/>
      <c r="HB259" s="42"/>
      <c r="HC259" s="42"/>
      <c r="HD259" s="42"/>
      <c r="HE259" s="42"/>
    </row>
    <row r="260" spans="1:213" ht="14.25" customHeight="1" x14ac:dyDescent="0.35">
      <c r="A260" s="42"/>
      <c r="B260" s="43"/>
      <c r="C260" s="43"/>
      <c r="D260" s="43"/>
      <c r="E260" s="44"/>
      <c r="F260" s="43"/>
      <c r="G260" s="44"/>
      <c r="H260" s="44"/>
      <c r="I260" s="44"/>
      <c r="J260" s="57"/>
      <c r="K260" s="44"/>
      <c r="L260" s="44"/>
      <c r="M260" s="42"/>
      <c r="N260" s="42"/>
      <c r="O260" s="42"/>
      <c r="P260" s="42"/>
      <c r="Q260" s="42"/>
      <c r="R260" s="42"/>
      <c r="S260" s="42"/>
      <c r="T260" s="43"/>
      <c r="U260" s="42"/>
      <c r="V260" s="44"/>
      <c r="W260" s="44"/>
      <c r="X260" s="44"/>
      <c r="Y260" s="44"/>
      <c r="Z260" s="47"/>
      <c r="AA260" s="48"/>
      <c r="AB260" s="42"/>
      <c r="AC260" s="14"/>
      <c r="AD260" s="14"/>
      <c r="AE260" s="14"/>
      <c r="AF260" s="14"/>
      <c r="AG260" s="44"/>
      <c r="AH260" s="44"/>
      <c r="AI260" s="44"/>
      <c r="AJ260" s="57"/>
      <c r="AK260" s="58"/>
      <c r="AL260" s="49"/>
      <c r="AM260" s="49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14"/>
      <c r="BQ260" s="14"/>
      <c r="BR260" s="14"/>
      <c r="BS260" s="49"/>
      <c r="BT260" s="49"/>
      <c r="BU260" s="49"/>
      <c r="BV260" s="49"/>
      <c r="BW260" s="49"/>
      <c r="BX260" s="49"/>
      <c r="BY260" s="49"/>
      <c r="BZ260" s="14"/>
      <c r="CA260" s="49"/>
      <c r="CB260" s="49"/>
      <c r="CC260" s="14"/>
      <c r="CD260" s="14"/>
      <c r="CE260" s="49"/>
      <c r="CF260" s="49"/>
      <c r="CG260" s="49"/>
      <c r="CH260" s="49"/>
      <c r="CI260" s="49"/>
      <c r="CJ260" s="49"/>
      <c r="CK260" s="49"/>
      <c r="CL260" s="49"/>
      <c r="CM260" s="49"/>
      <c r="CN260" s="49"/>
      <c r="CO260" s="49"/>
      <c r="CP260" s="49"/>
      <c r="CQ260" s="49"/>
      <c r="CR260" s="49"/>
      <c r="CS260" s="49"/>
      <c r="CT260" s="49"/>
      <c r="CU260" s="49"/>
      <c r="CV260" s="49"/>
      <c r="CW260" s="14"/>
      <c r="CX260" s="14"/>
      <c r="CY260" s="49"/>
      <c r="CZ260" s="49"/>
      <c r="DA260" s="49"/>
      <c r="DB260" s="49"/>
      <c r="DC260" s="49"/>
      <c r="DD260" s="49"/>
      <c r="DE260" s="49"/>
      <c r="DF260" s="49"/>
      <c r="DG260" s="49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49"/>
      <c r="DS260" s="49"/>
      <c r="DT260" s="49"/>
      <c r="DU260" s="49"/>
      <c r="DV260" s="49"/>
      <c r="DW260" s="49"/>
      <c r="DX260" s="49"/>
      <c r="DY260" s="49"/>
      <c r="DZ260" s="49"/>
      <c r="EA260" s="49"/>
      <c r="EB260" s="49"/>
      <c r="EC260" s="49"/>
      <c r="ED260" s="49"/>
      <c r="EE260" s="49"/>
      <c r="EF260" s="49"/>
      <c r="EG260" s="49"/>
      <c r="EH260" s="49"/>
      <c r="EI260" s="49"/>
      <c r="EJ260" s="49"/>
      <c r="EK260" s="14"/>
      <c r="EL260" s="49"/>
      <c r="EM260" s="49"/>
      <c r="EN260" s="49"/>
      <c r="EO260" s="49"/>
      <c r="EP260" s="49"/>
      <c r="EQ260" s="49"/>
      <c r="ER260" s="49"/>
      <c r="ES260" s="49"/>
      <c r="ET260" s="49"/>
      <c r="EU260" s="49"/>
      <c r="EV260" s="49"/>
      <c r="EW260" s="49"/>
      <c r="EX260" s="49"/>
      <c r="EY260" s="49"/>
      <c r="EZ260" s="49"/>
      <c r="FA260" s="49"/>
      <c r="FB260" s="49"/>
      <c r="FC260" s="49"/>
      <c r="FD260" s="49"/>
      <c r="FE260" s="14"/>
      <c r="FF260" s="49"/>
      <c r="FG260" s="49"/>
      <c r="FH260" s="14"/>
      <c r="FI260" s="42"/>
      <c r="FJ260" s="42"/>
      <c r="FK260" s="42"/>
      <c r="FL260" s="42"/>
      <c r="FM260" s="42"/>
      <c r="FN260" s="42"/>
      <c r="FO260" s="42"/>
      <c r="FP260" s="42"/>
      <c r="FQ260" s="42"/>
      <c r="FR260" s="42"/>
      <c r="FS260" s="42"/>
      <c r="FT260" s="42"/>
      <c r="FU260" s="42"/>
      <c r="FV260" s="42"/>
      <c r="FW260" s="42"/>
      <c r="FX260" s="44">
        <v>258</v>
      </c>
      <c r="FY260" s="44" t="str">
        <f t="shared" si="1294"/>
        <v>EGICADLK</v>
      </c>
      <c r="FZ260" s="44" t="s">
        <v>148</v>
      </c>
      <c r="GA260" s="44" t="s">
        <v>149</v>
      </c>
      <c r="GB260" s="44" t="s">
        <v>150</v>
      </c>
      <c r="GC260" s="44" t="s">
        <v>163</v>
      </c>
      <c r="GD260" s="44" t="s">
        <v>145</v>
      </c>
      <c r="GE260" s="44" t="s">
        <v>147</v>
      </c>
      <c r="GF260" s="44" t="s">
        <v>152</v>
      </c>
      <c r="GG260" s="44" t="s">
        <v>151</v>
      </c>
      <c r="GH260" s="100" t="str">
        <f t="shared" ref="GH260:GO260" si="1297">VLOOKUP(FZ260,$FK$3:$FL$15,2,FALSE)</f>
        <v>Elfenbenskusten</v>
      </c>
      <c r="GI260" s="100" t="str">
        <f t="shared" si="1297"/>
        <v>Iran</v>
      </c>
      <c r="GJ260" s="100" t="str">
        <f t="shared" si="1297"/>
        <v>Senegal</v>
      </c>
      <c r="GK260" s="100" t="str">
        <f t="shared" si="1297"/>
        <v>Marocko</v>
      </c>
      <c r="GL260" s="100" t="str">
        <f t="shared" si="1297"/>
        <v>Sydkorea</v>
      </c>
      <c r="GM260" s="100" t="str">
        <f t="shared" si="1297"/>
        <v>USA</v>
      </c>
      <c r="GN260" s="100" t="str">
        <f t="shared" si="1297"/>
        <v>England</v>
      </c>
      <c r="GO260" s="100" t="str">
        <f t="shared" si="1297"/>
        <v>Portugal</v>
      </c>
      <c r="GP260" s="42" t="str">
        <f t="shared" si="1296"/>
        <v/>
      </c>
      <c r="GQ260" s="42"/>
      <c r="GR260" s="42"/>
      <c r="GS260" s="42"/>
      <c r="GT260" s="42"/>
      <c r="GU260" s="42"/>
      <c r="GV260" s="42"/>
      <c r="GW260" s="42"/>
      <c r="GX260" s="42"/>
      <c r="GY260" s="42"/>
      <c r="GZ260" s="42"/>
      <c r="HA260" s="42"/>
      <c r="HB260" s="42"/>
      <c r="HC260" s="42"/>
      <c r="HD260" s="42"/>
      <c r="HE260" s="42"/>
    </row>
    <row r="261" spans="1:213" ht="14.25" customHeight="1" x14ac:dyDescent="0.35">
      <c r="A261" s="42"/>
      <c r="B261" s="43"/>
      <c r="C261" s="43"/>
      <c r="D261" s="43"/>
      <c r="E261" s="44"/>
      <c r="F261" s="43"/>
      <c r="G261" s="44"/>
      <c r="H261" s="44"/>
      <c r="I261" s="44"/>
      <c r="J261" s="57"/>
      <c r="K261" s="44"/>
      <c r="L261" s="44"/>
      <c r="M261" s="42"/>
      <c r="N261" s="42"/>
      <c r="O261" s="42"/>
      <c r="P261" s="42"/>
      <c r="Q261" s="42"/>
      <c r="R261" s="42"/>
      <c r="S261" s="42"/>
      <c r="T261" s="43"/>
      <c r="U261" s="42"/>
      <c r="V261" s="44"/>
      <c r="W261" s="44"/>
      <c r="X261" s="44"/>
      <c r="Y261" s="44"/>
      <c r="Z261" s="47"/>
      <c r="AA261" s="48"/>
      <c r="AB261" s="42"/>
      <c r="AC261" s="14"/>
      <c r="AD261" s="14"/>
      <c r="AE261" s="14"/>
      <c r="AF261" s="14"/>
      <c r="AG261" s="44"/>
      <c r="AH261" s="44"/>
      <c r="AI261" s="44"/>
      <c r="AJ261" s="57"/>
      <c r="AK261" s="58"/>
      <c r="AL261" s="49"/>
      <c r="AM261" s="49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49"/>
      <c r="BG261" s="49"/>
      <c r="BH261" s="49"/>
      <c r="BI261" s="49"/>
      <c r="BJ261" s="49"/>
      <c r="BK261" s="49"/>
      <c r="BL261" s="49"/>
      <c r="BM261" s="49"/>
      <c r="BN261" s="49"/>
      <c r="BO261" s="49"/>
      <c r="BP261" s="14"/>
      <c r="BQ261" s="14"/>
      <c r="BR261" s="14"/>
      <c r="BS261" s="49"/>
      <c r="BT261" s="49"/>
      <c r="BU261" s="49"/>
      <c r="BV261" s="49"/>
      <c r="BW261" s="49"/>
      <c r="BX261" s="49"/>
      <c r="BY261" s="49"/>
      <c r="BZ261" s="14"/>
      <c r="CA261" s="49"/>
      <c r="CB261" s="49"/>
      <c r="CC261" s="14"/>
      <c r="CD261" s="14"/>
      <c r="CE261" s="49"/>
      <c r="CF261" s="49"/>
      <c r="CG261" s="49"/>
      <c r="CH261" s="49"/>
      <c r="CI261" s="49"/>
      <c r="CJ261" s="49"/>
      <c r="CK261" s="49"/>
      <c r="CL261" s="49"/>
      <c r="CM261" s="49"/>
      <c r="CN261" s="49"/>
      <c r="CO261" s="49"/>
      <c r="CP261" s="49"/>
      <c r="CQ261" s="49"/>
      <c r="CR261" s="49"/>
      <c r="CS261" s="49"/>
      <c r="CT261" s="49"/>
      <c r="CU261" s="49"/>
      <c r="CV261" s="49"/>
      <c r="CW261" s="14"/>
      <c r="CX261" s="14"/>
      <c r="CY261" s="49"/>
      <c r="CZ261" s="49"/>
      <c r="DA261" s="49"/>
      <c r="DB261" s="49"/>
      <c r="DC261" s="49"/>
      <c r="DD261" s="49"/>
      <c r="DE261" s="49"/>
      <c r="DF261" s="49"/>
      <c r="DG261" s="49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49"/>
      <c r="DS261" s="49"/>
      <c r="DT261" s="49"/>
      <c r="DU261" s="49"/>
      <c r="DV261" s="49"/>
      <c r="DW261" s="49"/>
      <c r="DX261" s="49"/>
      <c r="DY261" s="49"/>
      <c r="DZ261" s="49"/>
      <c r="EA261" s="49"/>
      <c r="EB261" s="49"/>
      <c r="EC261" s="49"/>
      <c r="ED261" s="49"/>
      <c r="EE261" s="49"/>
      <c r="EF261" s="49"/>
      <c r="EG261" s="49"/>
      <c r="EH261" s="49"/>
      <c r="EI261" s="49"/>
      <c r="EJ261" s="49"/>
      <c r="EK261" s="14"/>
      <c r="EL261" s="49"/>
      <c r="EM261" s="49"/>
      <c r="EN261" s="49"/>
      <c r="EO261" s="49"/>
      <c r="EP261" s="49"/>
      <c r="EQ261" s="49"/>
      <c r="ER261" s="49"/>
      <c r="ES261" s="49"/>
      <c r="ET261" s="49"/>
      <c r="EU261" s="49"/>
      <c r="EV261" s="49"/>
      <c r="EW261" s="49"/>
      <c r="EX261" s="49"/>
      <c r="EY261" s="49"/>
      <c r="EZ261" s="49"/>
      <c r="FA261" s="49"/>
      <c r="FB261" s="49"/>
      <c r="FC261" s="49"/>
      <c r="FD261" s="49"/>
      <c r="FE261" s="14"/>
      <c r="FF261" s="49"/>
      <c r="FG261" s="49"/>
      <c r="FH261" s="14"/>
      <c r="FI261" s="42"/>
      <c r="FJ261" s="42"/>
      <c r="FK261" s="42"/>
      <c r="FL261" s="42"/>
      <c r="FM261" s="42"/>
      <c r="FN261" s="42"/>
      <c r="FO261" s="42"/>
      <c r="FP261" s="42"/>
      <c r="FQ261" s="42"/>
      <c r="FR261" s="42"/>
      <c r="FS261" s="42"/>
      <c r="FT261" s="42"/>
      <c r="FU261" s="42"/>
      <c r="FV261" s="42"/>
      <c r="FW261" s="42"/>
      <c r="FX261" s="44">
        <v>259</v>
      </c>
      <c r="FY261" s="44" t="str">
        <f t="shared" si="1294"/>
        <v>EGJCADLI</v>
      </c>
      <c r="FZ261" s="44" t="s">
        <v>148</v>
      </c>
      <c r="GA261" s="44" t="s">
        <v>149</v>
      </c>
      <c r="GB261" s="44" t="s">
        <v>159</v>
      </c>
      <c r="GC261" s="44" t="s">
        <v>163</v>
      </c>
      <c r="GD261" s="44" t="s">
        <v>145</v>
      </c>
      <c r="GE261" s="44" t="s">
        <v>147</v>
      </c>
      <c r="GF261" s="44" t="s">
        <v>152</v>
      </c>
      <c r="GG261" s="44" t="s">
        <v>150</v>
      </c>
      <c r="GH261" s="100" t="str">
        <f t="shared" ref="GH261:GO261" si="1298">VLOOKUP(FZ261,$FK$3:$FL$15,2,FALSE)</f>
        <v>Elfenbenskusten</v>
      </c>
      <c r="GI261" s="100" t="str">
        <f t="shared" si="1298"/>
        <v>Iran</v>
      </c>
      <c r="GJ261" s="100" t="str">
        <f t="shared" si="1298"/>
        <v>Argentina</v>
      </c>
      <c r="GK261" s="100" t="str">
        <f t="shared" si="1298"/>
        <v>Marocko</v>
      </c>
      <c r="GL261" s="100" t="str">
        <f t="shared" si="1298"/>
        <v>Sydkorea</v>
      </c>
      <c r="GM261" s="100" t="str">
        <f t="shared" si="1298"/>
        <v>USA</v>
      </c>
      <c r="GN261" s="100" t="str">
        <f t="shared" si="1298"/>
        <v>England</v>
      </c>
      <c r="GO261" s="100" t="str">
        <f t="shared" si="1298"/>
        <v>Senegal</v>
      </c>
      <c r="GP261" s="42" t="str">
        <f t="shared" si="1296"/>
        <v/>
      </c>
      <c r="GQ261" s="42"/>
      <c r="GR261" s="42"/>
      <c r="GS261" s="42"/>
      <c r="GT261" s="42"/>
      <c r="GU261" s="42"/>
      <c r="GV261" s="42"/>
      <c r="GW261" s="42"/>
      <c r="GX261" s="42"/>
      <c r="GY261" s="42"/>
      <c r="GZ261" s="42"/>
      <c r="HA261" s="42"/>
      <c r="HB261" s="42"/>
      <c r="HC261" s="42"/>
      <c r="HD261" s="42"/>
      <c r="HE261" s="42"/>
    </row>
    <row r="262" spans="1:213" ht="14.25" customHeight="1" x14ac:dyDescent="0.35">
      <c r="A262" s="42"/>
      <c r="B262" s="43"/>
      <c r="C262" s="43"/>
      <c r="D262" s="43"/>
      <c r="E262" s="44"/>
      <c r="F262" s="43"/>
      <c r="G262" s="44"/>
      <c r="H262" s="44"/>
      <c r="I262" s="44"/>
      <c r="J262" s="57"/>
      <c r="K262" s="44"/>
      <c r="L262" s="44"/>
      <c r="M262" s="42"/>
      <c r="N262" s="42"/>
      <c r="O262" s="42"/>
      <c r="P262" s="42"/>
      <c r="Q262" s="42"/>
      <c r="R262" s="42"/>
      <c r="S262" s="42"/>
      <c r="T262" s="43"/>
      <c r="U262" s="42"/>
      <c r="V262" s="44"/>
      <c r="W262" s="44"/>
      <c r="X262" s="44"/>
      <c r="Y262" s="44"/>
      <c r="Z262" s="47"/>
      <c r="AA262" s="48"/>
      <c r="AB262" s="42"/>
      <c r="AC262" s="14"/>
      <c r="AD262" s="14"/>
      <c r="AE262" s="14"/>
      <c r="AF262" s="14"/>
      <c r="AG262" s="44"/>
      <c r="AH262" s="44"/>
      <c r="AI262" s="44"/>
      <c r="AJ262" s="57"/>
      <c r="AK262" s="58"/>
      <c r="AL262" s="49"/>
      <c r="AM262" s="49"/>
      <c r="AN262" s="49"/>
      <c r="AO262" s="49"/>
      <c r="AP262" s="49"/>
      <c r="AQ262" s="49"/>
      <c r="AR262" s="49"/>
      <c r="AS262" s="49"/>
      <c r="AT262" s="49"/>
      <c r="AU262" s="49"/>
      <c r="AV262" s="49"/>
      <c r="AW262" s="49"/>
      <c r="AX262" s="49"/>
      <c r="AY262" s="49"/>
      <c r="AZ262" s="49"/>
      <c r="BA262" s="49"/>
      <c r="BB262" s="49"/>
      <c r="BC262" s="49"/>
      <c r="BD262" s="49"/>
      <c r="BE262" s="49"/>
      <c r="BF262" s="49"/>
      <c r="BG262" s="49"/>
      <c r="BH262" s="49"/>
      <c r="BI262" s="49"/>
      <c r="BJ262" s="49"/>
      <c r="BK262" s="49"/>
      <c r="BL262" s="49"/>
      <c r="BM262" s="49"/>
      <c r="BN262" s="49"/>
      <c r="BO262" s="49"/>
      <c r="BP262" s="14"/>
      <c r="BQ262" s="14"/>
      <c r="BR262" s="14"/>
      <c r="BS262" s="49"/>
      <c r="BT262" s="49"/>
      <c r="BU262" s="49"/>
      <c r="BV262" s="49"/>
      <c r="BW262" s="49"/>
      <c r="BX262" s="49"/>
      <c r="BY262" s="49"/>
      <c r="BZ262" s="14"/>
      <c r="CA262" s="49"/>
      <c r="CB262" s="49"/>
      <c r="CC262" s="14"/>
      <c r="CD262" s="14"/>
      <c r="CE262" s="49"/>
      <c r="CF262" s="49"/>
      <c r="CG262" s="49"/>
      <c r="CH262" s="49"/>
      <c r="CI262" s="49"/>
      <c r="CJ262" s="49"/>
      <c r="CK262" s="49"/>
      <c r="CL262" s="49"/>
      <c r="CM262" s="49"/>
      <c r="CN262" s="49"/>
      <c r="CO262" s="49"/>
      <c r="CP262" s="49"/>
      <c r="CQ262" s="49"/>
      <c r="CR262" s="49"/>
      <c r="CS262" s="49"/>
      <c r="CT262" s="49"/>
      <c r="CU262" s="49"/>
      <c r="CV262" s="49"/>
      <c r="CW262" s="14"/>
      <c r="CX262" s="14"/>
      <c r="CY262" s="49"/>
      <c r="CZ262" s="49"/>
      <c r="DA262" s="49"/>
      <c r="DB262" s="49"/>
      <c r="DC262" s="49"/>
      <c r="DD262" s="49"/>
      <c r="DE262" s="49"/>
      <c r="DF262" s="49"/>
      <c r="DG262" s="49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49"/>
      <c r="DS262" s="49"/>
      <c r="DT262" s="49"/>
      <c r="DU262" s="49"/>
      <c r="DV262" s="49"/>
      <c r="DW262" s="49"/>
      <c r="DX262" s="49"/>
      <c r="DY262" s="49"/>
      <c r="DZ262" s="49"/>
      <c r="EA262" s="49"/>
      <c r="EB262" s="49"/>
      <c r="EC262" s="49"/>
      <c r="ED262" s="49"/>
      <c r="EE262" s="49"/>
      <c r="EF262" s="49"/>
      <c r="EG262" s="49"/>
      <c r="EH262" s="49"/>
      <c r="EI262" s="49"/>
      <c r="EJ262" s="49"/>
      <c r="EK262" s="14"/>
      <c r="EL262" s="49"/>
      <c r="EM262" s="49"/>
      <c r="EN262" s="49"/>
      <c r="EO262" s="49"/>
      <c r="EP262" s="49"/>
      <c r="EQ262" s="49"/>
      <c r="ER262" s="49"/>
      <c r="ES262" s="49"/>
      <c r="ET262" s="49"/>
      <c r="EU262" s="49"/>
      <c r="EV262" s="49"/>
      <c r="EW262" s="49"/>
      <c r="EX262" s="49"/>
      <c r="EY262" s="49"/>
      <c r="EZ262" s="49"/>
      <c r="FA262" s="49"/>
      <c r="FB262" s="49"/>
      <c r="FC262" s="49"/>
      <c r="FD262" s="49"/>
      <c r="FE262" s="14"/>
      <c r="FF262" s="49"/>
      <c r="FG262" s="49"/>
      <c r="FH262" s="14"/>
      <c r="FI262" s="42"/>
      <c r="FJ262" s="42"/>
      <c r="FK262" s="42"/>
      <c r="FL262" s="42"/>
      <c r="FM262" s="42"/>
      <c r="FN262" s="42"/>
      <c r="FO262" s="42"/>
      <c r="FP262" s="42"/>
      <c r="FQ262" s="42"/>
      <c r="FR262" s="42"/>
      <c r="FS262" s="42"/>
      <c r="FT262" s="42"/>
      <c r="FU262" s="42"/>
      <c r="FV262" s="42"/>
      <c r="FW262" s="42"/>
      <c r="FX262" s="44">
        <v>260</v>
      </c>
      <c r="FY262" s="44" t="str">
        <f t="shared" si="1294"/>
        <v>EGJCADIK</v>
      </c>
      <c r="FZ262" s="44" t="s">
        <v>148</v>
      </c>
      <c r="GA262" s="44" t="s">
        <v>149</v>
      </c>
      <c r="GB262" s="44" t="s">
        <v>159</v>
      </c>
      <c r="GC262" s="44" t="s">
        <v>163</v>
      </c>
      <c r="GD262" s="44" t="s">
        <v>145</v>
      </c>
      <c r="GE262" s="44" t="s">
        <v>147</v>
      </c>
      <c r="GF262" s="44" t="s">
        <v>150</v>
      </c>
      <c r="GG262" s="44" t="s">
        <v>151</v>
      </c>
      <c r="GH262" s="100" t="str">
        <f t="shared" ref="GH262:GO262" si="1299">VLOOKUP(FZ262,$FK$3:$FL$15,2,FALSE)</f>
        <v>Elfenbenskusten</v>
      </c>
      <c r="GI262" s="100" t="str">
        <f t="shared" si="1299"/>
        <v>Iran</v>
      </c>
      <c r="GJ262" s="100" t="str">
        <f t="shared" si="1299"/>
        <v>Argentina</v>
      </c>
      <c r="GK262" s="100" t="str">
        <f t="shared" si="1299"/>
        <v>Marocko</v>
      </c>
      <c r="GL262" s="100" t="str">
        <f t="shared" si="1299"/>
        <v>Sydkorea</v>
      </c>
      <c r="GM262" s="100" t="str">
        <f t="shared" si="1299"/>
        <v>USA</v>
      </c>
      <c r="GN262" s="100" t="str">
        <f t="shared" si="1299"/>
        <v>Senegal</v>
      </c>
      <c r="GO262" s="100" t="str">
        <f t="shared" si="1299"/>
        <v>Portugal</v>
      </c>
      <c r="GP262" s="42" t="str">
        <f t="shared" si="1296"/>
        <v/>
      </c>
      <c r="GQ262" s="42"/>
      <c r="GR262" s="42"/>
      <c r="GS262" s="42"/>
      <c r="GT262" s="42"/>
      <c r="GU262" s="42"/>
      <c r="GV262" s="42"/>
      <c r="GW262" s="42"/>
      <c r="GX262" s="42"/>
      <c r="GY262" s="42"/>
      <c r="GZ262" s="42"/>
      <c r="HA262" s="42"/>
      <c r="HB262" s="42"/>
      <c r="HC262" s="42"/>
      <c r="HD262" s="42"/>
      <c r="HE262" s="42"/>
    </row>
    <row r="263" spans="1:213" ht="14.25" customHeight="1" x14ac:dyDescent="0.35">
      <c r="A263" s="42"/>
      <c r="B263" s="43"/>
      <c r="C263" s="43"/>
      <c r="D263" s="43"/>
      <c r="E263" s="44"/>
      <c r="F263" s="43"/>
      <c r="G263" s="44"/>
      <c r="H263" s="44"/>
      <c r="I263" s="44"/>
      <c r="J263" s="57"/>
      <c r="K263" s="44"/>
      <c r="L263" s="44"/>
      <c r="M263" s="42"/>
      <c r="N263" s="42"/>
      <c r="O263" s="42"/>
      <c r="P263" s="42"/>
      <c r="Q263" s="42"/>
      <c r="R263" s="42"/>
      <c r="S263" s="42"/>
      <c r="T263" s="43"/>
      <c r="U263" s="42"/>
      <c r="V263" s="44"/>
      <c r="W263" s="44"/>
      <c r="X263" s="44"/>
      <c r="Y263" s="44"/>
      <c r="Z263" s="47"/>
      <c r="AA263" s="48"/>
      <c r="AB263" s="42"/>
      <c r="AC263" s="14"/>
      <c r="AD263" s="14"/>
      <c r="AE263" s="14"/>
      <c r="AF263" s="14"/>
      <c r="AG263" s="44"/>
      <c r="AH263" s="44"/>
      <c r="AI263" s="44"/>
      <c r="AJ263" s="57"/>
      <c r="AK263" s="58"/>
      <c r="AL263" s="49"/>
      <c r="AM263" s="49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49"/>
      <c r="BG263" s="49"/>
      <c r="BH263" s="49"/>
      <c r="BI263" s="49"/>
      <c r="BJ263" s="49"/>
      <c r="BK263" s="49"/>
      <c r="BL263" s="49"/>
      <c r="BM263" s="49"/>
      <c r="BN263" s="49"/>
      <c r="BO263" s="49"/>
      <c r="BP263" s="14"/>
      <c r="BQ263" s="14"/>
      <c r="BR263" s="14"/>
      <c r="BS263" s="49"/>
      <c r="BT263" s="49"/>
      <c r="BU263" s="49"/>
      <c r="BV263" s="49"/>
      <c r="BW263" s="49"/>
      <c r="BX263" s="49"/>
      <c r="BY263" s="49"/>
      <c r="BZ263" s="14"/>
      <c r="CA263" s="49"/>
      <c r="CB263" s="49"/>
      <c r="CC263" s="14"/>
      <c r="CD263" s="14"/>
      <c r="CE263" s="49"/>
      <c r="CF263" s="49"/>
      <c r="CG263" s="49"/>
      <c r="CH263" s="49"/>
      <c r="CI263" s="49"/>
      <c r="CJ263" s="49"/>
      <c r="CK263" s="49"/>
      <c r="CL263" s="49"/>
      <c r="CM263" s="49"/>
      <c r="CN263" s="49"/>
      <c r="CO263" s="49"/>
      <c r="CP263" s="49"/>
      <c r="CQ263" s="49"/>
      <c r="CR263" s="49"/>
      <c r="CS263" s="49"/>
      <c r="CT263" s="49"/>
      <c r="CU263" s="49"/>
      <c r="CV263" s="49"/>
      <c r="CW263" s="14"/>
      <c r="CX263" s="14"/>
      <c r="CY263" s="49"/>
      <c r="CZ263" s="49"/>
      <c r="DA263" s="49"/>
      <c r="DB263" s="49"/>
      <c r="DC263" s="49"/>
      <c r="DD263" s="49"/>
      <c r="DE263" s="49"/>
      <c r="DF263" s="49"/>
      <c r="DG263" s="49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49"/>
      <c r="DS263" s="49"/>
      <c r="DT263" s="49"/>
      <c r="DU263" s="49"/>
      <c r="DV263" s="49"/>
      <c r="DW263" s="49"/>
      <c r="DX263" s="49"/>
      <c r="DY263" s="49"/>
      <c r="DZ263" s="49"/>
      <c r="EA263" s="49"/>
      <c r="EB263" s="49"/>
      <c r="EC263" s="49"/>
      <c r="ED263" s="49"/>
      <c r="EE263" s="49"/>
      <c r="EF263" s="49"/>
      <c r="EG263" s="49"/>
      <c r="EH263" s="49"/>
      <c r="EI263" s="49"/>
      <c r="EJ263" s="49"/>
      <c r="EK263" s="14"/>
      <c r="EL263" s="49"/>
      <c r="EM263" s="49"/>
      <c r="EN263" s="49"/>
      <c r="EO263" s="49"/>
      <c r="EP263" s="49"/>
      <c r="EQ263" s="49"/>
      <c r="ER263" s="49"/>
      <c r="ES263" s="49"/>
      <c r="ET263" s="49"/>
      <c r="EU263" s="49"/>
      <c r="EV263" s="49"/>
      <c r="EW263" s="49"/>
      <c r="EX263" s="49"/>
      <c r="EY263" s="49"/>
      <c r="EZ263" s="49"/>
      <c r="FA263" s="49"/>
      <c r="FB263" s="49"/>
      <c r="FC263" s="49"/>
      <c r="FD263" s="49"/>
      <c r="FE263" s="14"/>
      <c r="FF263" s="49"/>
      <c r="FG263" s="49"/>
      <c r="FH263" s="14"/>
      <c r="FI263" s="42"/>
      <c r="FJ263" s="42"/>
      <c r="FK263" s="42"/>
      <c r="FL263" s="42"/>
      <c r="FM263" s="42"/>
      <c r="FN263" s="42"/>
      <c r="FO263" s="42"/>
      <c r="FP263" s="42"/>
      <c r="FQ263" s="42"/>
      <c r="FR263" s="42"/>
      <c r="FS263" s="42"/>
      <c r="FT263" s="42"/>
      <c r="FU263" s="42"/>
      <c r="FV263" s="42"/>
      <c r="FW263" s="42"/>
      <c r="FX263" s="44">
        <v>261</v>
      </c>
      <c r="FY263" s="44" t="str">
        <f t="shared" si="1294"/>
        <v>HGECADLK</v>
      </c>
      <c r="FZ263" s="44" t="s">
        <v>160</v>
      </c>
      <c r="GA263" s="44" t="s">
        <v>149</v>
      </c>
      <c r="GB263" s="44" t="s">
        <v>148</v>
      </c>
      <c r="GC263" s="44" t="s">
        <v>163</v>
      </c>
      <c r="GD263" s="44" t="s">
        <v>145</v>
      </c>
      <c r="GE263" s="44" t="s">
        <v>147</v>
      </c>
      <c r="GF263" s="44" t="s">
        <v>152</v>
      </c>
      <c r="GG263" s="44" t="s">
        <v>151</v>
      </c>
      <c r="GH263" s="100" t="str">
        <f t="shared" ref="GH263:GO263" si="1300">VLOOKUP(FZ263,$FK$3:$FL$15,2,FALSE)</f>
        <v>Uruguay</v>
      </c>
      <c r="GI263" s="100" t="str">
        <f t="shared" si="1300"/>
        <v>Iran</v>
      </c>
      <c r="GJ263" s="100" t="str">
        <f t="shared" si="1300"/>
        <v>Elfenbenskusten</v>
      </c>
      <c r="GK263" s="100" t="str">
        <f t="shared" si="1300"/>
        <v>Marocko</v>
      </c>
      <c r="GL263" s="100" t="str">
        <f t="shared" si="1300"/>
        <v>Sydkorea</v>
      </c>
      <c r="GM263" s="100" t="str">
        <f t="shared" si="1300"/>
        <v>USA</v>
      </c>
      <c r="GN263" s="100" t="str">
        <f t="shared" si="1300"/>
        <v>England</v>
      </c>
      <c r="GO263" s="100" t="str">
        <f t="shared" si="1300"/>
        <v>Portugal</v>
      </c>
      <c r="GP263" s="42" t="str">
        <f t="shared" si="1296"/>
        <v/>
      </c>
      <c r="GQ263" s="42"/>
      <c r="GR263" s="42"/>
      <c r="GS263" s="42"/>
      <c r="GT263" s="42"/>
      <c r="GU263" s="42"/>
      <c r="GV263" s="42"/>
      <c r="GW263" s="42"/>
      <c r="GX263" s="42"/>
      <c r="GY263" s="42"/>
      <c r="GZ263" s="42"/>
      <c r="HA263" s="42"/>
      <c r="HB263" s="42"/>
      <c r="HC263" s="42"/>
      <c r="HD263" s="42"/>
      <c r="HE263" s="42"/>
    </row>
    <row r="264" spans="1:213" ht="14.25" customHeight="1" x14ac:dyDescent="0.35">
      <c r="A264" s="42"/>
      <c r="B264" s="43"/>
      <c r="C264" s="43"/>
      <c r="D264" s="43"/>
      <c r="E264" s="44"/>
      <c r="F264" s="43"/>
      <c r="G264" s="44"/>
      <c r="H264" s="44"/>
      <c r="I264" s="44"/>
      <c r="J264" s="57"/>
      <c r="K264" s="44"/>
      <c r="L264" s="44"/>
      <c r="M264" s="42"/>
      <c r="N264" s="42"/>
      <c r="O264" s="42"/>
      <c r="P264" s="42"/>
      <c r="Q264" s="42"/>
      <c r="R264" s="42"/>
      <c r="S264" s="42"/>
      <c r="T264" s="43"/>
      <c r="U264" s="42"/>
      <c r="V264" s="44"/>
      <c r="W264" s="44"/>
      <c r="X264" s="44"/>
      <c r="Y264" s="44"/>
      <c r="Z264" s="47"/>
      <c r="AA264" s="48"/>
      <c r="AB264" s="42"/>
      <c r="AC264" s="14"/>
      <c r="AD264" s="14"/>
      <c r="AE264" s="14"/>
      <c r="AF264" s="14"/>
      <c r="AG264" s="44"/>
      <c r="AH264" s="44"/>
      <c r="AI264" s="44"/>
      <c r="AJ264" s="57"/>
      <c r="AK264" s="58"/>
      <c r="AL264" s="49"/>
      <c r="AM264" s="49"/>
      <c r="AN264" s="49"/>
      <c r="AO264" s="49"/>
      <c r="AP264" s="49"/>
      <c r="AQ264" s="49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49"/>
      <c r="BD264" s="49"/>
      <c r="BE264" s="49"/>
      <c r="BF264" s="49"/>
      <c r="BG264" s="49"/>
      <c r="BH264" s="49"/>
      <c r="BI264" s="49"/>
      <c r="BJ264" s="49"/>
      <c r="BK264" s="49"/>
      <c r="BL264" s="49"/>
      <c r="BM264" s="49"/>
      <c r="BN264" s="49"/>
      <c r="BO264" s="49"/>
      <c r="BP264" s="14"/>
      <c r="BQ264" s="14"/>
      <c r="BR264" s="14"/>
      <c r="BS264" s="49"/>
      <c r="BT264" s="49"/>
      <c r="BU264" s="49"/>
      <c r="BV264" s="49"/>
      <c r="BW264" s="49"/>
      <c r="BX264" s="49"/>
      <c r="BY264" s="49"/>
      <c r="BZ264" s="14"/>
      <c r="CA264" s="49"/>
      <c r="CB264" s="49"/>
      <c r="CC264" s="14"/>
      <c r="CD264" s="14"/>
      <c r="CE264" s="49"/>
      <c r="CF264" s="49"/>
      <c r="CG264" s="49"/>
      <c r="CH264" s="49"/>
      <c r="CI264" s="49"/>
      <c r="CJ264" s="49"/>
      <c r="CK264" s="49"/>
      <c r="CL264" s="49"/>
      <c r="CM264" s="49"/>
      <c r="CN264" s="49"/>
      <c r="CO264" s="49"/>
      <c r="CP264" s="49"/>
      <c r="CQ264" s="49"/>
      <c r="CR264" s="49"/>
      <c r="CS264" s="49"/>
      <c r="CT264" s="49"/>
      <c r="CU264" s="49"/>
      <c r="CV264" s="49"/>
      <c r="CW264" s="14"/>
      <c r="CX264" s="14"/>
      <c r="CY264" s="49"/>
      <c r="CZ264" s="49"/>
      <c r="DA264" s="49"/>
      <c r="DB264" s="49"/>
      <c r="DC264" s="49"/>
      <c r="DD264" s="49"/>
      <c r="DE264" s="49"/>
      <c r="DF264" s="49"/>
      <c r="DG264" s="49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49"/>
      <c r="DS264" s="49"/>
      <c r="DT264" s="49"/>
      <c r="DU264" s="49"/>
      <c r="DV264" s="49"/>
      <c r="DW264" s="49"/>
      <c r="DX264" s="49"/>
      <c r="DY264" s="49"/>
      <c r="DZ264" s="49"/>
      <c r="EA264" s="49"/>
      <c r="EB264" s="49"/>
      <c r="EC264" s="49"/>
      <c r="ED264" s="49"/>
      <c r="EE264" s="49"/>
      <c r="EF264" s="49"/>
      <c r="EG264" s="49"/>
      <c r="EH264" s="49"/>
      <c r="EI264" s="49"/>
      <c r="EJ264" s="49"/>
      <c r="EK264" s="14"/>
      <c r="EL264" s="49"/>
      <c r="EM264" s="49"/>
      <c r="EN264" s="49"/>
      <c r="EO264" s="49"/>
      <c r="EP264" s="49"/>
      <c r="EQ264" s="49"/>
      <c r="ER264" s="49"/>
      <c r="ES264" s="49"/>
      <c r="ET264" s="49"/>
      <c r="EU264" s="49"/>
      <c r="EV264" s="49"/>
      <c r="EW264" s="49"/>
      <c r="EX264" s="49"/>
      <c r="EY264" s="49"/>
      <c r="EZ264" s="49"/>
      <c r="FA264" s="49"/>
      <c r="FB264" s="49"/>
      <c r="FC264" s="49"/>
      <c r="FD264" s="49"/>
      <c r="FE264" s="14"/>
      <c r="FF264" s="49"/>
      <c r="FG264" s="49"/>
      <c r="FH264" s="14"/>
      <c r="FI264" s="42"/>
      <c r="FJ264" s="42"/>
      <c r="FK264" s="42"/>
      <c r="FL264" s="42"/>
      <c r="FM264" s="42"/>
      <c r="FN264" s="42"/>
      <c r="FO264" s="42"/>
      <c r="FP264" s="42"/>
      <c r="FQ264" s="42"/>
      <c r="FR264" s="42"/>
      <c r="FS264" s="42"/>
      <c r="FT264" s="42"/>
      <c r="FU264" s="42"/>
      <c r="FV264" s="42"/>
      <c r="FW264" s="42"/>
      <c r="FX264" s="44">
        <v>262</v>
      </c>
      <c r="FY264" s="44" t="str">
        <f t="shared" si="1294"/>
        <v>HGJCADLE</v>
      </c>
      <c r="FZ264" s="44" t="s">
        <v>160</v>
      </c>
      <c r="GA264" s="44" t="s">
        <v>149</v>
      </c>
      <c r="GB264" s="44" t="s">
        <v>159</v>
      </c>
      <c r="GC264" s="44" t="s">
        <v>163</v>
      </c>
      <c r="GD264" s="44" t="s">
        <v>145</v>
      </c>
      <c r="GE264" s="44" t="s">
        <v>147</v>
      </c>
      <c r="GF264" s="44" t="s">
        <v>152</v>
      </c>
      <c r="GG264" s="44" t="s">
        <v>148</v>
      </c>
      <c r="GH264" s="100" t="str">
        <f t="shared" ref="GH264:GO264" si="1301">VLOOKUP(FZ264,$FK$3:$FL$15,2,FALSE)</f>
        <v>Uruguay</v>
      </c>
      <c r="GI264" s="100" t="str">
        <f t="shared" si="1301"/>
        <v>Iran</v>
      </c>
      <c r="GJ264" s="100" t="str">
        <f t="shared" si="1301"/>
        <v>Argentina</v>
      </c>
      <c r="GK264" s="100" t="str">
        <f t="shared" si="1301"/>
        <v>Marocko</v>
      </c>
      <c r="GL264" s="100" t="str">
        <f t="shared" si="1301"/>
        <v>Sydkorea</v>
      </c>
      <c r="GM264" s="100" t="str">
        <f t="shared" si="1301"/>
        <v>USA</v>
      </c>
      <c r="GN264" s="100" t="str">
        <f t="shared" si="1301"/>
        <v>England</v>
      </c>
      <c r="GO264" s="100" t="str">
        <f t="shared" si="1301"/>
        <v>Elfenbenskusten</v>
      </c>
      <c r="GP264" s="42" t="str">
        <f t="shared" si="1296"/>
        <v/>
      </c>
      <c r="GQ264" s="42"/>
      <c r="GR264" s="42"/>
      <c r="GS264" s="42"/>
      <c r="GT264" s="42"/>
      <c r="GU264" s="42"/>
      <c r="GV264" s="42"/>
      <c r="GW264" s="42"/>
      <c r="GX264" s="42"/>
      <c r="GY264" s="42"/>
      <c r="GZ264" s="42"/>
      <c r="HA264" s="42"/>
      <c r="HB264" s="42"/>
      <c r="HC264" s="42"/>
      <c r="HD264" s="42"/>
      <c r="HE264" s="42"/>
    </row>
    <row r="265" spans="1:213" ht="14.25" customHeight="1" x14ac:dyDescent="0.35">
      <c r="A265" s="42"/>
      <c r="B265" s="43"/>
      <c r="C265" s="43"/>
      <c r="D265" s="43"/>
      <c r="E265" s="44"/>
      <c r="F265" s="43"/>
      <c r="G265" s="44"/>
      <c r="H265" s="44"/>
      <c r="I265" s="44"/>
      <c r="J265" s="57"/>
      <c r="K265" s="44"/>
      <c r="L265" s="44"/>
      <c r="M265" s="42"/>
      <c r="N265" s="42"/>
      <c r="O265" s="42"/>
      <c r="P265" s="42"/>
      <c r="Q265" s="42"/>
      <c r="R265" s="42"/>
      <c r="S265" s="42"/>
      <c r="T265" s="43"/>
      <c r="U265" s="42"/>
      <c r="V265" s="44"/>
      <c r="W265" s="44"/>
      <c r="X265" s="44"/>
      <c r="Y265" s="44"/>
      <c r="Z265" s="47"/>
      <c r="AA265" s="48"/>
      <c r="AB265" s="42"/>
      <c r="AC265" s="14"/>
      <c r="AD265" s="14"/>
      <c r="AE265" s="14"/>
      <c r="AF265" s="14"/>
      <c r="AG265" s="44"/>
      <c r="AH265" s="44"/>
      <c r="AI265" s="44"/>
      <c r="AJ265" s="57"/>
      <c r="AK265" s="58"/>
      <c r="AL265" s="49"/>
      <c r="AM265" s="49"/>
      <c r="AN265" s="49"/>
      <c r="AO265" s="49"/>
      <c r="AP265" s="49"/>
      <c r="AQ265" s="49"/>
      <c r="AR265" s="49"/>
      <c r="AS265" s="49"/>
      <c r="AT265" s="49"/>
      <c r="AU265" s="49"/>
      <c r="AV265" s="49"/>
      <c r="AW265" s="49"/>
      <c r="AX265" s="49"/>
      <c r="AY265" s="49"/>
      <c r="AZ265" s="49"/>
      <c r="BA265" s="49"/>
      <c r="BB265" s="49"/>
      <c r="BC265" s="49"/>
      <c r="BD265" s="49"/>
      <c r="BE265" s="49"/>
      <c r="BF265" s="49"/>
      <c r="BG265" s="49"/>
      <c r="BH265" s="49"/>
      <c r="BI265" s="49"/>
      <c r="BJ265" s="49"/>
      <c r="BK265" s="49"/>
      <c r="BL265" s="49"/>
      <c r="BM265" s="49"/>
      <c r="BN265" s="49"/>
      <c r="BO265" s="49"/>
      <c r="BP265" s="14"/>
      <c r="BQ265" s="14"/>
      <c r="BR265" s="14"/>
      <c r="BS265" s="49"/>
      <c r="BT265" s="49"/>
      <c r="BU265" s="49"/>
      <c r="BV265" s="49"/>
      <c r="BW265" s="49"/>
      <c r="BX265" s="49"/>
      <c r="BY265" s="49"/>
      <c r="BZ265" s="14"/>
      <c r="CA265" s="49"/>
      <c r="CB265" s="49"/>
      <c r="CC265" s="14"/>
      <c r="CD265" s="14"/>
      <c r="CE265" s="49"/>
      <c r="CF265" s="49"/>
      <c r="CG265" s="49"/>
      <c r="CH265" s="49"/>
      <c r="CI265" s="49"/>
      <c r="CJ265" s="49"/>
      <c r="CK265" s="49"/>
      <c r="CL265" s="49"/>
      <c r="CM265" s="49"/>
      <c r="CN265" s="49"/>
      <c r="CO265" s="49"/>
      <c r="CP265" s="49"/>
      <c r="CQ265" s="49"/>
      <c r="CR265" s="49"/>
      <c r="CS265" s="49"/>
      <c r="CT265" s="49"/>
      <c r="CU265" s="49"/>
      <c r="CV265" s="49"/>
      <c r="CW265" s="14"/>
      <c r="CX265" s="14"/>
      <c r="CY265" s="49"/>
      <c r="CZ265" s="49"/>
      <c r="DA265" s="49"/>
      <c r="DB265" s="49"/>
      <c r="DC265" s="49"/>
      <c r="DD265" s="49"/>
      <c r="DE265" s="49"/>
      <c r="DF265" s="49"/>
      <c r="DG265" s="49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49"/>
      <c r="DS265" s="49"/>
      <c r="DT265" s="49"/>
      <c r="DU265" s="49"/>
      <c r="DV265" s="49"/>
      <c r="DW265" s="49"/>
      <c r="DX265" s="49"/>
      <c r="DY265" s="49"/>
      <c r="DZ265" s="49"/>
      <c r="EA265" s="49"/>
      <c r="EB265" s="49"/>
      <c r="EC265" s="49"/>
      <c r="ED265" s="49"/>
      <c r="EE265" s="49"/>
      <c r="EF265" s="49"/>
      <c r="EG265" s="49"/>
      <c r="EH265" s="49"/>
      <c r="EI265" s="49"/>
      <c r="EJ265" s="49"/>
      <c r="EK265" s="14"/>
      <c r="EL265" s="49"/>
      <c r="EM265" s="49"/>
      <c r="EN265" s="49"/>
      <c r="EO265" s="49"/>
      <c r="EP265" s="49"/>
      <c r="EQ265" s="49"/>
      <c r="ER265" s="49"/>
      <c r="ES265" s="49"/>
      <c r="ET265" s="49"/>
      <c r="EU265" s="49"/>
      <c r="EV265" s="49"/>
      <c r="EW265" s="49"/>
      <c r="EX265" s="49"/>
      <c r="EY265" s="49"/>
      <c r="EZ265" s="49"/>
      <c r="FA265" s="49"/>
      <c r="FB265" s="49"/>
      <c r="FC265" s="49"/>
      <c r="FD265" s="49"/>
      <c r="FE265" s="14"/>
      <c r="FF265" s="49"/>
      <c r="FG265" s="49"/>
      <c r="FH265" s="14"/>
      <c r="FI265" s="42"/>
      <c r="FJ265" s="42"/>
      <c r="FK265" s="42"/>
      <c r="FL265" s="42"/>
      <c r="FM265" s="42"/>
      <c r="FN265" s="42"/>
      <c r="FO265" s="42"/>
      <c r="FP265" s="42"/>
      <c r="FQ265" s="42"/>
      <c r="FR265" s="42"/>
      <c r="FS265" s="42"/>
      <c r="FT265" s="42"/>
      <c r="FU265" s="42"/>
      <c r="FV265" s="42"/>
      <c r="FW265" s="42"/>
      <c r="FX265" s="44">
        <v>263</v>
      </c>
      <c r="FY265" s="44" t="str">
        <f t="shared" si="1294"/>
        <v>HGJCADEK</v>
      </c>
      <c r="FZ265" s="44" t="s">
        <v>160</v>
      </c>
      <c r="GA265" s="44" t="s">
        <v>149</v>
      </c>
      <c r="GB265" s="44" t="s">
        <v>159</v>
      </c>
      <c r="GC265" s="44" t="s">
        <v>163</v>
      </c>
      <c r="GD265" s="44" t="s">
        <v>145</v>
      </c>
      <c r="GE265" s="44" t="s">
        <v>147</v>
      </c>
      <c r="GF265" s="44" t="s">
        <v>148</v>
      </c>
      <c r="GG265" s="44" t="s">
        <v>151</v>
      </c>
      <c r="GH265" s="100" t="str">
        <f t="shared" ref="GH265:GO265" si="1302">VLOOKUP(FZ265,$FK$3:$FL$15,2,FALSE)</f>
        <v>Uruguay</v>
      </c>
      <c r="GI265" s="100" t="str">
        <f t="shared" si="1302"/>
        <v>Iran</v>
      </c>
      <c r="GJ265" s="100" t="str">
        <f t="shared" si="1302"/>
        <v>Argentina</v>
      </c>
      <c r="GK265" s="100" t="str">
        <f t="shared" si="1302"/>
        <v>Marocko</v>
      </c>
      <c r="GL265" s="100" t="str">
        <f t="shared" si="1302"/>
        <v>Sydkorea</v>
      </c>
      <c r="GM265" s="100" t="str">
        <f t="shared" si="1302"/>
        <v>USA</v>
      </c>
      <c r="GN265" s="100" t="str">
        <f t="shared" si="1302"/>
        <v>Elfenbenskusten</v>
      </c>
      <c r="GO265" s="100" t="str">
        <f t="shared" si="1302"/>
        <v>Portugal</v>
      </c>
      <c r="GP265" s="42" t="str">
        <f t="shared" si="1296"/>
        <v/>
      </c>
      <c r="GQ265" s="42"/>
      <c r="GR265" s="42"/>
      <c r="GS265" s="42"/>
      <c r="GT265" s="42"/>
      <c r="GU265" s="42"/>
      <c r="GV265" s="42"/>
      <c r="GW265" s="42"/>
      <c r="GX265" s="42"/>
      <c r="GY265" s="42"/>
      <c r="GZ265" s="42"/>
      <c r="HA265" s="42"/>
      <c r="HB265" s="42"/>
      <c r="HC265" s="42"/>
      <c r="HD265" s="42"/>
      <c r="HE265" s="42"/>
    </row>
    <row r="266" spans="1:213" ht="14.25" customHeight="1" x14ac:dyDescent="0.35">
      <c r="A266" s="42"/>
      <c r="B266" s="43"/>
      <c r="C266" s="43"/>
      <c r="D266" s="43"/>
      <c r="E266" s="44"/>
      <c r="F266" s="43"/>
      <c r="G266" s="44"/>
      <c r="H266" s="44"/>
      <c r="I266" s="44"/>
      <c r="J266" s="57"/>
      <c r="K266" s="44"/>
      <c r="L266" s="44"/>
      <c r="M266" s="42"/>
      <c r="N266" s="42"/>
      <c r="O266" s="42"/>
      <c r="P266" s="42"/>
      <c r="Q266" s="42"/>
      <c r="R266" s="42"/>
      <c r="S266" s="42"/>
      <c r="T266" s="43"/>
      <c r="U266" s="42"/>
      <c r="V266" s="44"/>
      <c r="W266" s="44"/>
      <c r="X266" s="44"/>
      <c r="Y266" s="44"/>
      <c r="Z266" s="47"/>
      <c r="AA266" s="48"/>
      <c r="AB266" s="42"/>
      <c r="AC266" s="14"/>
      <c r="AD266" s="14"/>
      <c r="AE266" s="14"/>
      <c r="AF266" s="14"/>
      <c r="AG266" s="44"/>
      <c r="AH266" s="44"/>
      <c r="AI266" s="44"/>
      <c r="AJ266" s="57"/>
      <c r="AK266" s="58"/>
      <c r="AL266" s="49"/>
      <c r="AM266" s="49"/>
      <c r="AN266" s="49"/>
      <c r="AO266" s="49"/>
      <c r="AP266" s="49"/>
      <c r="AQ266" s="49"/>
      <c r="AR266" s="49"/>
      <c r="AS266" s="49"/>
      <c r="AT266" s="49"/>
      <c r="AU266" s="49"/>
      <c r="AV266" s="49"/>
      <c r="AW266" s="49"/>
      <c r="AX266" s="49"/>
      <c r="AY266" s="49"/>
      <c r="AZ266" s="49"/>
      <c r="BA266" s="49"/>
      <c r="BB266" s="49"/>
      <c r="BC266" s="49"/>
      <c r="BD266" s="49"/>
      <c r="BE266" s="49"/>
      <c r="BF266" s="49"/>
      <c r="BG266" s="49"/>
      <c r="BH266" s="49"/>
      <c r="BI266" s="49"/>
      <c r="BJ266" s="49"/>
      <c r="BK266" s="49"/>
      <c r="BL266" s="49"/>
      <c r="BM266" s="49"/>
      <c r="BN266" s="49"/>
      <c r="BO266" s="49"/>
      <c r="BP266" s="14"/>
      <c r="BQ266" s="14"/>
      <c r="BR266" s="14"/>
      <c r="BS266" s="49"/>
      <c r="BT266" s="49"/>
      <c r="BU266" s="49"/>
      <c r="BV266" s="49"/>
      <c r="BW266" s="49"/>
      <c r="BX266" s="49"/>
      <c r="BY266" s="49"/>
      <c r="BZ266" s="14"/>
      <c r="CA266" s="49"/>
      <c r="CB266" s="49"/>
      <c r="CC266" s="14"/>
      <c r="CD266" s="14"/>
      <c r="CE266" s="49"/>
      <c r="CF266" s="49"/>
      <c r="CG266" s="49"/>
      <c r="CH266" s="49"/>
      <c r="CI266" s="49"/>
      <c r="CJ266" s="49"/>
      <c r="CK266" s="49"/>
      <c r="CL266" s="49"/>
      <c r="CM266" s="49"/>
      <c r="CN266" s="49"/>
      <c r="CO266" s="49"/>
      <c r="CP266" s="49"/>
      <c r="CQ266" s="49"/>
      <c r="CR266" s="49"/>
      <c r="CS266" s="49"/>
      <c r="CT266" s="49"/>
      <c r="CU266" s="49"/>
      <c r="CV266" s="49"/>
      <c r="CW266" s="14"/>
      <c r="CX266" s="14"/>
      <c r="CY266" s="49"/>
      <c r="CZ266" s="49"/>
      <c r="DA266" s="49"/>
      <c r="DB266" s="49"/>
      <c r="DC266" s="49"/>
      <c r="DD266" s="49"/>
      <c r="DE266" s="49"/>
      <c r="DF266" s="49"/>
      <c r="DG266" s="49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49"/>
      <c r="DS266" s="49"/>
      <c r="DT266" s="49"/>
      <c r="DU266" s="49"/>
      <c r="DV266" s="49"/>
      <c r="DW266" s="49"/>
      <c r="DX266" s="49"/>
      <c r="DY266" s="49"/>
      <c r="DZ266" s="49"/>
      <c r="EA266" s="49"/>
      <c r="EB266" s="49"/>
      <c r="EC266" s="49"/>
      <c r="ED266" s="49"/>
      <c r="EE266" s="49"/>
      <c r="EF266" s="49"/>
      <c r="EG266" s="49"/>
      <c r="EH266" s="49"/>
      <c r="EI266" s="49"/>
      <c r="EJ266" s="49"/>
      <c r="EK266" s="14"/>
      <c r="EL266" s="49"/>
      <c r="EM266" s="49"/>
      <c r="EN266" s="49"/>
      <c r="EO266" s="49"/>
      <c r="EP266" s="49"/>
      <c r="EQ266" s="49"/>
      <c r="ER266" s="49"/>
      <c r="ES266" s="49"/>
      <c r="ET266" s="49"/>
      <c r="EU266" s="49"/>
      <c r="EV266" s="49"/>
      <c r="EW266" s="49"/>
      <c r="EX266" s="49"/>
      <c r="EY266" s="49"/>
      <c r="EZ266" s="49"/>
      <c r="FA266" s="49"/>
      <c r="FB266" s="49"/>
      <c r="FC266" s="49"/>
      <c r="FD266" s="49"/>
      <c r="FE266" s="14"/>
      <c r="FF266" s="49"/>
      <c r="FG266" s="49"/>
      <c r="FH266" s="14"/>
      <c r="FI266" s="42"/>
      <c r="FJ266" s="42"/>
      <c r="FK266" s="42"/>
      <c r="FL266" s="42"/>
      <c r="FM266" s="42"/>
      <c r="FN266" s="42"/>
      <c r="FO266" s="42"/>
      <c r="FP266" s="42"/>
      <c r="FQ266" s="42"/>
      <c r="FR266" s="42"/>
      <c r="FS266" s="42"/>
      <c r="FT266" s="42"/>
      <c r="FU266" s="42"/>
      <c r="FV266" s="42"/>
      <c r="FW266" s="42"/>
      <c r="FX266" s="44">
        <v>264</v>
      </c>
      <c r="FY266" s="44" t="str">
        <f t="shared" si="1294"/>
        <v>HGECADLI</v>
      </c>
      <c r="FZ266" s="44" t="s">
        <v>160</v>
      </c>
      <c r="GA266" s="44" t="s">
        <v>149</v>
      </c>
      <c r="GB266" s="44" t="s">
        <v>148</v>
      </c>
      <c r="GC266" s="44" t="s">
        <v>163</v>
      </c>
      <c r="GD266" s="44" t="s">
        <v>145</v>
      </c>
      <c r="GE266" s="44" t="s">
        <v>147</v>
      </c>
      <c r="GF266" s="44" t="s">
        <v>152</v>
      </c>
      <c r="GG266" s="44" t="s">
        <v>150</v>
      </c>
      <c r="GH266" s="100" t="str">
        <f t="shared" ref="GH266:GO266" si="1303">VLOOKUP(FZ266,$FK$3:$FL$15,2,FALSE)</f>
        <v>Uruguay</v>
      </c>
      <c r="GI266" s="100" t="str">
        <f t="shared" si="1303"/>
        <v>Iran</v>
      </c>
      <c r="GJ266" s="100" t="str">
        <f t="shared" si="1303"/>
        <v>Elfenbenskusten</v>
      </c>
      <c r="GK266" s="100" t="str">
        <f t="shared" si="1303"/>
        <v>Marocko</v>
      </c>
      <c r="GL266" s="100" t="str">
        <f t="shared" si="1303"/>
        <v>Sydkorea</v>
      </c>
      <c r="GM266" s="100" t="str">
        <f t="shared" si="1303"/>
        <v>USA</v>
      </c>
      <c r="GN266" s="100" t="str">
        <f t="shared" si="1303"/>
        <v>England</v>
      </c>
      <c r="GO266" s="100" t="str">
        <f t="shared" si="1303"/>
        <v>Senegal</v>
      </c>
      <c r="GP266" s="42" t="str">
        <f t="shared" si="1296"/>
        <v/>
      </c>
      <c r="GQ266" s="42"/>
      <c r="GR266" s="42"/>
      <c r="GS266" s="42"/>
      <c r="GT266" s="42"/>
      <c r="GU266" s="42"/>
      <c r="GV266" s="42"/>
      <c r="GW266" s="42"/>
      <c r="GX266" s="42"/>
      <c r="GY266" s="42"/>
      <c r="GZ266" s="42"/>
      <c r="HA266" s="42"/>
      <c r="HB266" s="42"/>
      <c r="HC266" s="42"/>
      <c r="HD266" s="42"/>
      <c r="HE266" s="42"/>
    </row>
    <row r="267" spans="1:213" ht="14.25" customHeight="1" x14ac:dyDescent="0.35">
      <c r="A267" s="42"/>
      <c r="B267" s="43"/>
      <c r="C267" s="43"/>
      <c r="D267" s="43"/>
      <c r="E267" s="44"/>
      <c r="F267" s="43"/>
      <c r="G267" s="44"/>
      <c r="H267" s="44"/>
      <c r="I267" s="44"/>
      <c r="J267" s="57"/>
      <c r="K267" s="44"/>
      <c r="L267" s="44"/>
      <c r="M267" s="42"/>
      <c r="N267" s="42"/>
      <c r="O267" s="42"/>
      <c r="P267" s="42"/>
      <c r="Q267" s="42"/>
      <c r="R267" s="42"/>
      <c r="S267" s="42"/>
      <c r="T267" s="43"/>
      <c r="U267" s="42"/>
      <c r="V267" s="44"/>
      <c r="W267" s="44"/>
      <c r="X267" s="44"/>
      <c r="Y267" s="44"/>
      <c r="Z267" s="47"/>
      <c r="AA267" s="48"/>
      <c r="AB267" s="42"/>
      <c r="AC267" s="14"/>
      <c r="AD267" s="14"/>
      <c r="AE267" s="14"/>
      <c r="AF267" s="14"/>
      <c r="AG267" s="44"/>
      <c r="AH267" s="44"/>
      <c r="AI267" s="44"/>
      <c r="AJ267" s="57"/>
      <c r="AK267" s="58"/>
      <c r="AL267" s="49"/>
      <c r="AM267" s="49"/>
      <c r="AN267" s="49"/>
      <c r="AO267" s="49"/>
      <c r="AP267" s="49"/>
      <c r="AQ267" s="49"/>
      <c r="AR267" s="49"/>
      <c r="AS267" s="49"/>
      <c r="AT267" s="49"/>
      <c r="AU267" s="49"/>
      <c r="AV267" s="49"/>
      <c r="AW267" s="49"/>
      <c r="AX267" s="49"/>
      <c r="AY267" s="49"/>
      <c r="AZ267" s="49"/>
      <c r="BA267" s="49"/>
      <c r="BB267" s="49"/>
      <c r="BC267" s="49"/>
      <c r="BD267" s="49"/>
      <c r="BE267" s="49"/>
      <c r="BF267" s="49"/>
      <c r="BG267" s="49"/>
      <c r="BH267" s="49"/>
      <c r="BI267" s="49"/>
      <c r="BJ267" s="49"/>
      <c r="BK267" s="49"/>
      <c r="BL267" s="49"/>
      <c r="BM267" s="49"/>
      <c r="BN267" s="49"/>
      <c r="BO267" s="49"/>
      <c r="BP267" s="14"/>
      <c r="BQ267" s="14"/>
      <c r="BR267" s="14"/>
      <c r="BS267" s="49"/>
      <c r="BT267" s="49"/>
      <c r="BU267" s="49"/>
      <c r="BV267" s="49"/>
      <c r="BW267" s="49"/>
      <c r="BX267" s="49"/>
      <c r="BY267" s="49"/>
      <c r="BZ267" s="14"/>
      <c r="CA267" s="49"/>
      <c r="CB267" s="49"/>
      <c r="CC267" s="14"/>
      <c r="CD267" s="14"/>
      <c r="CE267" s="49"/>
      <c r="CF267" s="49"/>
      <c r="CG267" s="49"/>
      <c r="CH267" s="49"/>
      <c r="CI267" s="49"/>
      <c r="CJ267" s="49"/>
      <c r="CK267" s="49"/>
      <c r="CL267" s="49"/>
      <c r="CM267" s="49"/>
      <c r="CN267" s="49"/>
      <c r="CO267" s="49"/>
      <c r="CP267" s="49"/>
      <c r="CQ267" s="49"/>
      <c r="CR267" s="49"/>
      <c r="CS267" s="49"/>
      <c r="CT267" s="49"/>
      <c r="CU267" s="49"/>
      <c r="CV267" s="49"/>
      <c r="CW267" s="14"/>
      <c r="CX267" s="14"/>
      <c r="CY267" s="49"/>
      <c r="CZ267" s="49"/>
      <c r="DA267" s="49"/>
      <c r="DB267" s="49"/>
      <c r="DC267" s="49"/>
      <c r="DD267" s="49"/>
      <c r="DE267" s="49"/>
      <c r="DF267" s="49"/>
      <c r="DG267" s="49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49"/>
      <c r="DS267" s="49"/>
      <c r="DT267" s="49"/>
      <c r="DU267" s="49"/>
      <c r="DV267" s="49"/>
      <c r="DW267" s="49"/>
      <c r="DX267" s="49"/>
      <c r="DY267" s="49"/>
      <c r="DZ267" s="49"/>
      <c r="EA267" s="49"/>
      <c r="EB267" s="49"/>
      <c r="EC267" s="49"/>
      <c r="ED267" s="49"/>
      <c r="EE267" s="49"/>
      <c r="EF267" s="49"/>
      <c r="EG267" s="49"/>
      <c r="EH267" s="49"/>
      <c r="EI267" s="49"/>
      <c r="EJ267" s="49"/>
      <c r="EK267" s="14"/>
      <c r="EL267" s="49"/>
      <c r="EM267" s="49"/>
      <c r="EN267" s="49"/>
      <c r="EO267" s="49"/>
      <c r="EP267" s="49"/>
      <c r="EQ267" s="49"/>
      <c r="ER267" s="49"/>
      <c r="ES267" s="49"/>
      <c r="ET267" s="49"/>
      <c r="EU267" s="49"/>
      <c r="EV267" s="49"/>
      <c r="EW267" s="49"/>
      <c r="EX267" s="49"/>
      <c r="EY267" s="49"/>
      <c r="EZ267" s="49"/>
      <c r="FA267" s="49"/>
      <c r="FB267" s="49"/>
      <c r="FC267" s="49"/>
      <c r="FD267" s="49"/>
      <c r="FE267" s="14"/>
      <c r="FF267" s="49"/>
      <c r="FG267" s="49"/>
      <c r="FH267" s="14"/>
      <c r="FI267" s="42"/>
      <c r="FJ267" s="42"/>
      <c r="FK267" s="42"/>
      <c r="FL267" s="42"/>
      <c r="FM267" s="42"/>
      <c r="FN267" s="42"/>
      <c r="FO267" s="42"/>
      <c r="FP267" s="42"/>
      <c r="FQ267" s="42"/>
      <c r="FR267" s="42"/>
      <c r="FS267" s="42"/>
      <c r="FT267" s="42"/>
      <c r="FU267" s="42"/>
      <c r="FV267" s="42"/>
      <c r="FW267" s="42"/>
      <c r="FX267" s="44">
        <v>265</v>
      </c>
      <c r="FY267" s="44" t="str">
        <f t="shared" si="1294"/>
        <v>HGECADIK</v>
      </c>
      <c r="FZ267" s="44" t="s">
        <v>160</v>
      </c>
      <c r="GA267" s="44" t="s">
        <v>149</v>
      </c>
      <c r="GB267" s="44" t="s">
        <v>148</v>
      </c>
      <c r="GC267" s="44" t="s">
        <v>163</v>
      </c>
      <c r="GD267" s="44" t="s">
        <v>145</v>
      </c>
      <c r="GE267" s="44" t="s">
        <v>147</v>
      </c>
      <c r="GF267" s="44" t="s">
        <v>150</v>
      </c>
      <c r="GG267" s="44" t="s">
        <v>151</v>
      </c>
      <c r="GH267" s="100" t="str">
        <f t="shared" ref="GH267:GO267" si="1304">VLOOKUP(FZ267,$FK$3:$FL$15,2,FALSE)</f>
        <v>Uruguay</v>
      </c>
      <c r="GI267" s="100" t="str">
        <f t="shared" si="1304"/>
        <v>Iran</v>
      </c>
      <c r="GJ267" s="100" t="str">
        <f t="shared" si="1304"/>
        <v>Elfenbenskusten</v>
      </c>
      <c r="GK267" s="100" t="str">
        <f t="shared" si="1304"/>
        <v>Marocko</v>
      </c>
      <c r="GL267" s="100" t="str">
        <f t="shared" si="1304"/>
        <v>Sydkorea</v>
      </c>
      <c r="GM267" s="100" t="str">
        <f t="shared" si="1304"/>
        <v>USA</v>
      </c>
      <c r="GN267" s="100" t="str">
        <f t="shared" si="1304"/>
        <v>Senegal</v>
      </c>
      <c r="GO267" s="100" t="str">
        <f t="shared" si="1304"/>
        <v>Portugal</v>
      </c>
      <c r="GP267" s="42" t="str">
        <f t="shared" si="1296"/>
        <v/>
      </c>
      <c r="GQ267" s="42"/>
      <c r="GR267" s="42"/>
      <c r="GS267" s="42"/>
      <c r="GT267" s="42"/>
      <c r="GU267" s="42"/>
      <c r="GV267" s="42"/>
      <c r="GW267" s="42"/>
      <c r="GX267" s="42"/>
      <c r="GY267" s="42"/>
      <c r="GZ267" s="42"/>
      <c r="HA267" s="42"/>
      <c r="HB267" s="42"/>
      <c r="HC267" s="42"/>
      <c r="HD267" s="42"/>
      <c r="HE267" s="42"/>
    </row>
    <row r="268" spans="1:213" ht="14.25" customHeight="1" x14ac:dyDescent="0.35">
      <c r="A268" s="42"/>
      <c r="B268" s="43"/>
      <c r="C268" s="43"/>
      <c r="D268" s="43"/>
      <c r="E268" s="44"/>
      <c r="F268" s="43"/>
      <c r="G268" s="44"/>
      <c r="H268" s="44"/>
      <c r="I268" s="44"/>
      <c r="J268" s="57"/>
      <c r="K268" s="44"/>
      <c r="L268" s="44"/>
      <c r="M268" s="42"/>
      <c r="N268" s="42"/>
      <c r="O268" s="42"/>
      <c r="P268" s="42"/>
      <c r="Q268" s="42"/>
      <c r="R268" s="42"/>
      <c r="S268" s="42"/>
      <c r="T268" s="43"/>
      <c r="U268" s="42"/>
      <c r="V268" s="44"/>
      <c r="W268" s="44"/>
      <c r="X268" s="44"/>
      <c r="Y268" s="44"/>
      <c r="Z268" s="47"/>
      <c r="AA268" s="48"/>
      <c r="AB268" s="42"/>
      <c r="AC268" s="14"/>
      <c r="AD268" s="14"/>
      <c r="AE268" s="14"/>
      <c r="AF268" s="14"/>
      <c r="AG268" s="44"/>
      <c r="AH268" s="44"/>
      <c r="AI268" s="44"/>
      <c r="AJ268" s="57"/>
      <c r="AK268" s="58"/>
      <c r="AL268" s="49"/>
      <c r="AM268" s="49"/>
      <c r="AN268" s="49"/>
      <c r="AO268" s="49"/>
      <c r="AP268" s="49"/>
      <c r="AQ268" s="49"/>
      <c r="AR268" s="49"/>
      <c r="AS268" s="49"/>
      <c r="AT268" s="49"/>
      <c r="AU268" s="49"/>
      <c r="AV268" s="49"/>
      <c r="AW268" s="49"/>
      <c r="AX268" s="49"/>
      <c r="AY268" s="49"/>
      <c r="AZ268" s="49"/>
      <c r="BA268" s="49"/>
      <c r="BB268" s="49"/>
      <c r="BC268" s="49"/>
      <c r="BD268" s="49"/>
      <c r="BE268" s="49"/>
      <c r="BF268" s="49"/>
      <c r="BG268" s="49"/>
      <c r="BH268" s="49"/>
      <c r="BI268" s="49"/>
      <c r="BJ268" s="49"/>
      <c r="BK268" s="49"/>
      <c r="BL268" s="49"/>
      <c r="BM268" s="49"/>
      <c r="BN268" s="49"/>
      <c r="BO268" s="49"/>
      <c r="BP268" s="14"/>
      <c r="BQ268" s="14"/>
      <c r="BR268" s="14"/>
      <c r="BS268" s="49"/>
      <c r="BT268" s="49"/>
      <c r="BU268" s="49"/>
      <c r="BV268" s="49"/>
      <c r="BW268" s="49"/>
      <c r="BX268" s="49"/>
      <c r="BY268" s="49"/>
      <c r="BZ268" s="14"/>
      <c r="CA268" s="49"/>
      <c r="CB268" s="49"/>
      <c r="CC268" s="14"/>
      <c r="CD268" s="14"/>
      <c r="CE268" s="49"/>
      <c r="CF268" s="49"/>
      <c r="CG268" s="49"/>
      <c r="CH268" s="49"/>
      <c r="CI268" s="49"/>
      <c r="CJ268" s="49"/>
      <c r="CK268" s="49"/>
      <c r="CL268" s="49"/>
      <c r="CM268" s="49"/>
      <c r="CN268" s="49"/>
      <c r="CO268" s="49"/>
      <c r="CP268" s="49"/>
      <c r="CQ268" s="49"/>
      <c r="CR268" s="49"/>
      <c r="CS268" s="49"/>
      <c r="CT268" s="49"/>
      <c r="CU268" s="49"/>
      <c r="CV268" s="49"/>
      <c r="CW268" s="14"/>
      <c r="CX268" s="14"/>
      <c r="CY268" s="49"/>
      <c r="CZ268" s="49"/>
      <c r="DA268" s="49"/>
      <c r="DB268" s="49"/>
      <c r="DC268" s="49"/>
      <c r="DD268" s="49"/>
      <c r="DE268" s="49"/>
      <c r="DF268" s="49"/>
      <c r="DG268" s="49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49"/>
      <c r="DS268" s="49"/>
      <c r="DT268" s="49"/>
      <c r="DU268" s="49"/>
      <c r="DV268" s="49"/>
      <c r="DW268" s="49"/>
      <c r="DX268" s="49"/>
      <c r="DY268" s="49"/>
      <c r="DZ268" s="49"/>
      <c r="EA268" s="49"/>
      <c r="EB268" s="49"/>
      <c r="EC268" s="49"/>
      <c r="ED268" s="49"/>
      <c r="EE268" s="49"/>
      <c r="EF268" s="49"/>
      <c r="EG268" s="49"/>
      <c r="EH268" s="49"/>
      <c r="EI268" s="49"/>
      <c r="EJ268" s="49"/>
      <c r="EK268" s="14"/>
      <c r="EL268" s="49"/>
      <c r="EM268" s="49"/>
      <c r="EN268" s="49"/>
      <c r="EO268" s="49"/>
      <c r="EP268" s="49"/>
      <c r="EQ268" s="49"/>
      <c r="ER268" s="49"/>
      <c r="ES268" s="49"/>
      <c r="ET268" s="49"/>
      <c r="EU268" s="49"/>
      <c r="EV268" s="49"/>
      <c r="EW268" s="49"/>
      <c r="EX268" s="49"/>
      <c r="EY268" s="49"/>
      <c r="EZ268" s="49"/>
      <c r="FA268" s="49"/>
      <c r="FB268" s="49"/>
      <c r="FC268" s="49"/>
      <c r="FD268" s="49"/>
      <c r="FE268" s="14"/>
      <c r="FF268" s="49"/>
      <c r="FG268" s="49"/>
      <c r="FH268" s="14"/>
      <c r="FI268" s="42"/>
      <c r="FJ268" s="42"/>
      <c r="FK268" s="42"/>
      <c r="FL268" s="42"/>
      <c r="FM268" s="42"/>
      <c r="FN268" s="42"/>
      <c r="FO268" s="42"/>
      <c r="FP268" s="42"/>
      <c r="FQ268" s="42"/>
      <c r="FR268" s="42"/>
      <c r="FS268" s="42"/>
      <c r="FT268" s="42"/>
      <c r="FU268" s="42"/>
      <c r="FV268" s="42"/>
      <c r="FW268" s="42"/>
      <c r="FX268" s="44">
        <v>266</v>
      </c>
      <c r="FY268" s="44" t="str">
        <f t="shared" si="1294"/>
        <v>HGJCADEI</v>
      </c>
      <c r="FZ268" s="44" t="s">
        <v>160</v>
      </c>
      <c r="GA268" s="44" t="s">
        <v>149</v>
      </c>
      <c r="GB268" s="44" t="s">
        <v>159</v>
      </c>
      <c r="GC268" s="44" t="s">
        <v>163</v>
      </c>
      <c r="GD268" s="44" t="s">
        <v>145</v>
      </c>
      <c r="GE268" s="44" t="s">
        <v>147</v>
      </c>
      <c r="GF268" s="44" t="s">
        <v>148</v>
      </c>
      <c r="GG268" s="44" t="s">
        <v>150</v>
      </c>
      <c r="GH268" s="100" t="str">
        <f t="shared" ref="GH268:GO268" si="1305">VLOOKUP(FZ268,$FK$3:$FL$15,2,FALSE)</f>
        <v>Uruguay</v>
      </c>
      <c r="GI268" s="100" t="str">
        <f t="shared" si="1305"/>
        <v>Iran</v>
      </c>
      <c r="GJ268" s="100" t="str">
        <f t="shared" si="1305"/>
        <v>Argentina</v>
      </c>
      <c r="GK268" s="100" t="str">
        <f t="shared" si="1305"/>
        <v>Marocko</v>
      </c>
      <c r="GL268" s="100" t="str">
        <f t="shared" si="1305"/>
        <v>Sydkorea</v>
      </c>
      <c r="GM268" s="100" t="str">
        <f t="shared" si="1305"/>
        <v>USA</v>
      </c>
      <c r="GN268" s="100" t="str">
        <f t="shared" si="1305"/>
        <v>Elfenbenskusten</v>
      </c>
      <c r="GO268" s="100" t="str">
        <f t="shared" si="1305"/>
        <v>Senegal</v>
      </c>
      <c r="GP268" s="42" t="str">
        <f t="shared" si="1296"/>
        <v/>
      </c>
      <c r="GQ268" s="42"/>
      <c r="GR268" s="42"/>
      <c r="GS268" s="42"/>
      <c r="GT268" s="42"/>
      <c r="GU268" s="42"/>
      <c r="GV268" s="42"/>
      <c r="GW268" s="42"/>
      <c r="GX268" s="42"/>
      <c r="GY268" s="42"/>
      <c r="GZ268" s="42"/>
      <c r="HA268" s="42"/>
      <c r="HB268" s="42"/>
      <c r="HC268" s="42"/>
      <c r="HD268" s="42"/>
      <c r="HE268" s="42"/>
    </row>
    <row r="269" spans="1:213" ht="14.25" customHeight="1" x14ac:dyDescent="0.35">
      <c r="A269" s="42"/>
      <c r="B269" s="43"/>
      <c r="C269" s="43"/>
      <c r="D269" s="43"/>
      <c r="E269" s="44"/>
      <c r="F269" s="43"/>
      <c r="G269" s="44"/>
      <c r="H269" s="44"/>
      <c r="I269" s="44"/>
      <c r="J269" s="57"/>
      <c r="K269" s="44"/>
      <c r="L269" s="44"/>
      <c r="M269" s="42"/>
      <c r="N269" s="42"/>
      <c r="O269" s="42"/>
      <c r="P269" s="42"/>
      <c r="Q269" s="42"/>
      <c r="R269" s="42"/>
      <c r="S269" s="42"/>
      <c r="T269" s="43"/>
      <c r="U269" s="42"/>
      <c r="V269" s="44"/>
      <c r="W269" s="44"/>
      <c r="X269" s="44"/>
      <c r="Y269" s="44"/>
      <c r="Z269" s="47"/>
      <c r="AA269" s="48"/>
      <c r="AB269" s="42"/>
      <c r="AC269" s="14"/>
      <c r="AD269" s="14"/>
      <c r="AE269" s="14"/>
      <c r="AF269" s="14"/>
      <c r="AG269" s="44"/>
      <c r="AH269" s="44"/>
      <c r="AI269" s="44"/>
      <c r="AJ269" s="57"/>
      <c r="AK269" s="58"/>
      <c r="AL269" s="49"/>
      <c r="AM269" s="49"/>
      <c r="AN269" s="49"/>
      <c r="AO269" s="49"/>
      <c r="AP269" s="49"/>
      <c r="AQ269" s="49"/>
      <c r="AR269" s="49"/>
      <c r="AS269" s="49"/>
      <c r="AT269" s="49"/>
      <c r="AU269" s="49"/>
      <c r="AV269" s="49"/>
      <c r="AW269" s="49"/>
      <c r="AX269" s="49"/>
      <c r="AY269" s="49"/>
      <c r="AZ269" s="49"/>
      <c r="BA269" s="49"/>
      <c r="BB269" s="49"/>
      <c r="BC269" s="49"/>
      <c r="BD269" s="49"/>
      <c r="BE269" s="49"/>
      <c r="BF269" s="49"/>
      <c r="BG269" s="49"/>
      <c r="BH269" s="49"/>
      <c r="BI269" s="49"/>
      <c r="BJ269" s="49"/>
      <c r="BK269" s="49"/>
      <c r="BL269" s="49"/>
      <c r="BM269" s="49"/>
      <c r="BN269" s="49"/>
      <c r="BO269" s="49"/>
      <c r="BP269" s="14"/>
      <c r="BQ269" s="14"/>
      <c r="BR269" s="14"/>
      <c r="BS269" s="49"/>
      <c r="BT269" s="49"/>
      <c r="BU269" s="49"/>
      <c r="BV269" s="49"/>
      <c r="BW269" s="49"/>
      <c r="BX269" s="49"/>
      <c r="BY269" s="49"/>
      <c r="BZ269" s="14"/>
      <c r="CA269" s="49"/>
      <c r="CB269" s="49"/>
      <c r="CC269" s="14"/>
      <c r="CD269" s="14"/>
      <c r="CE269" s="49"/>
      <c r="CF269" s="49"/>
      <c r="CG269" s="49"/>
      <c r="CH269" s="49"/>
      <c r="CI269" s="49"/>
      <c r="CJ269" s="49"/>
      <c r="CK269" s="49"/>
      <c r="CL269" s="49"/>
      <c r="CM269" s="49"/>
      <c r="CN269" s="49"/>
      <c r="CO269" s="49"/>
      <c r="CP269" s="49"/>
      <c r="CQ269" s="49"/>
      <c r="CR269" s="49"/>
      <c r="CS269" s="49"/>
      <c r="CT269" s="49"/>
      <c r="CU269" s="49"/>
      <c r="CV269" s="49"/>
      <c r="CW269" s="14"/>
      <c r="CX269" s="14"/>
      <c r="CY269" s="49"/>
      <c r="CZ269" s="49"/>
      <c r="DA269" s="49"/>
      <c r="DB269" s="49"/>
      <c r="DC269" s="49"/>
      <c r="DD269" s="49"/>
      <c r="DE269" s="49"/>
      <c r="DF269" s="49"/>
      <c r="DG269" s="49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49"/>
      <c r="DS269" s="49"/>
      <c r="DT269" s="49"/>
      <c r="DU269" s="49"/>
      <c r="DV269" s="49"/>
      <c r="DW269" s="49"/>
      <c r="DX269" s="49"/>
      <c r="DY269" s="49"/>
      <c r="DZ269" s="49"/>
      <c r="EA269" s="49"/>
      <c r="EB269" s="49"/>
      <c r="EC269" s="49"/>
      <c r="ED269" s="49"/>
      <c r="EE269" s="49"/>
      <c r="EF269" s="49"/>
      <c r="EG269" s="49"/>
      <c r="EH269" s="49"/>
      <c r="EI269" s="49"/>
      <c r="EJ269" s="49"/>
      <c r="EK269" s="14"/>
      <c r="EL269" s="49"/>
      <c r="EM269" s="49"/>
      <c r="EN269" s="49"/>
      <c r="EO269" s="49"/>
      <c r="EP269" s="49"/>
      <c r="EQ269" s="49"/>
      <c r="ER269" s="49"/>
      <c r="ES269" s="49"/>
      <c r="ET269" s="49"/>
      <c r="EU269" s="49"/>
      <c r="EV269" s="49"/>
      <c r="EW269" s="49"/>
      <c r="EX269" s="49"/>
      <c r="EY269" s="49"/>
      <c r="EZ269" s="49"/>
      <c r="FA269" s="49"/>
      <c r="FB269" s="49"/>
      <c r="FC269" s="49"/>
      <c r="FD269" s="49"/>
      <c r="FE269" s="14"/>
      <c r="FF269" s="49"/>
      <c r="FG269" s="49"/>
      <c r="FH269" s="14"/>
      <c r="FI269" s="42"/>
      <c r="FJ269" s="42"/>
      <c r="FK269" s="42"/>
      <c r="FL269" s="42"/>
      <c r="FM269" s="42"/>
      <c r="FN269" s="42"/>
      <c r="FO269" s="42"/>
      <c r="FP269" s="42"/>
      <c r="FQ269" s="42"/>
      <c r="FR269" s="42"/>
      <c r="FS269" s="42"/>
      <c r="FT269" s="42"/>
      <c r="FU269" s="42"/>
      <c r="FV269" s="42"/>
      <c r="FW269" s="42"/>
      <c r="FX269" s="44">
        <v>267</v>
      </c>
      <c r="FY269" s="44" t="str">
        <f t="shared" si="1294"/>
        <v>CJEDAFLK</v>
      </c>
      <c r="FZ269" s="44" t="s">
        <v>163</v>
      </c>
      <c r="GA269" s="44" t="s">
        <v>159</v>
      </c>
      <c r="GB269" s="44" t="s">
        <v>148</v>
      </c>
      <c r="GC269" s="44" t="s">
        <v>147</v>
      </c>
      <c r="GD269" s="44" t="s">
        <v>145</v>
      </c>
      <c r="GE269" s="44" t="s">
        <v>109</v>
      </c>
      <c r="GF269" s="44" t="s">
        <v>152</v>
      </c>
      <c r="GG269" s="44" t="s">
        <v>151</v>
      </c>
      <c r="GH269" s="100" t="str">
        <f t="shared" ref="GH269:GO269" si="1306">VLOOKUP(FZ269,$FK$3:$FL$15,2,FALSE)</f>
        <v>Marocko</v>
      </c>
      <c r="GI269" s="100" t="str">
        <f t="shared" si="1306"/>
        <v>Argentina</v>
      </c>
      <c r="GJ269" s="100" t="str">
        <f t="shared" si="1306"/>
        <v>Elfenbenskusten</v>
      </c>
      <c r="GK269" s="100" t="str">
        <f t="shared" si="1306"/>
        <v>USA</v>
      </c>
      <c r="GL269" s="100" t="str">
        <f t="shared" si="1306"/>
        <v>Sydkorea</v>
      </c>
      <c r="GM269" s="100" t="str">
        <f t="shared" si="1306"/>
        <v>Sverige</v>
      </c>
      <c r="GN269" s="100" t="str">
        <f t="shared" si="1306"/>
        <v>England</v>
      </c>
      <c r="GO269" s="100" t="str">
        <f t="shared" si="1306"/>
        <v>Portugal</v>
      </c>
      <c r="GP269" s="42" t="str">
        <f t="shared" si="1296"/>
        <v/>
      </c>
      <c r="GQ269" s="42"/>
      <c r="GR269" s="42"/>
      <c r="GS269" s="42"/>
      <c r="GT269" s="42"/>
      <c r="GU269" s="42"/>
      <c r="GV269" s="42"/>
      <c r="GW269" s="42"/>
      <c r="GX269" s="42"/>
      <c r="GY269" s="42"/>
      <c r="GZ269" s="42"/>
      <c r="HA269" s="42"/>
      <c r="HB269" s="42"/>
      <c r="HC269" s="42"/>
      <c r="HD269" s="42"/>
      <c r="HE269" s="42"/>
    </row>
    <row r="270" spans="1:213" ht="14.25" customHeight="1" x14ac:dyDescent="0.35">
      <c r="A270" s="42"/>
      <c r="B270" s="43"/>
      <c r="C270" s="43"/>
      <c r="D270" s="43"/>
      <c r="E270" s="44"/>
      <c r="F270" s="43"/>
      <c r="G270" s="44"/>
      <c r="H270" s="44"/>
      <c r="I270" s="44"/>
      <c r="J270" s="57"/>
      <c r="K270" s="44"/>
      <c r="L270" s="44"/>
      <c r="M270" s="42"/>
      <c r="N270" s="42"/>
      <c r="O270" s="42"/>
      <c r="P270" s="42"/>
      <c r="Q270" s="42"/>
      <c r="R270" s="42"/>
      <c r="S270" s="42"/>
      <c r="T270" s="43"/>
      <c r="U270" s="42"/>
      <c r="V270" s="44"/>
      <c r="W270" s="44"/>
      <c r="X270" s="44"/>
      <c r="Y270" s="44"/>
      <c r="Z270" s="47"/>
      <c r="AA270" s="48"/>
      <c r="AB270" s="42"/>
      <c r="AC270" s="14"/>
      <c r="AD270" s="14"/>
      <c r="AE270" s="14"/>
      <c r="AF270" s="14"/>
      <c r="AG270" s="44"/>
      <c r="AH270" s="44"/>
      <c r="AI270" s="44"/>
      <c r="AJ270" s="57"/>
      <c r="AK270" s="58"/>
      <c r="AL270" s="49"/>
      <c r="AM270" s="49"/>
      <c r="AN270" s="49"/>
      <c r="AO270" s="49"/>
      <c r="AP270" s="49"/>
      <c r="AQ270" s="49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49"/>
      <c r="BD270" s="49"/>
      <c r="BE270" s="49"/>
      <c r="BF270" s="49"/>
      <c r="BG270" s="49"/>
      <c r="BH270" s="49"/>
      <c r="BI270" s="49"/>
      <c r="BJ270" s="49"/>
      <c r="BK270" s="49"/>
      <c r="BL270" s="49"/>
      <c r="BM270" s="49"/>
      <c r="BN270" s="49"/>
      <c r="BO270" s="49"/>
      <c r="BP270" s="14"/>
      <c r="BQ270" s="14"/>
      <c r="BR270" s="14"/>
      <c r="BS270" s="49"/>
      <c r="BT270" s="49"/>
      <c r="BU270" s="49"/>
      <c r="BV270" s="49"/>
      <c r="BW270" s="49"/>
      <c r="BX270" s="49"/>
      <c r="BY270" s="49"/>
      <c r="BZ270" s="14"/>
      <c r="CA270" s="49"/>
      <c r="CB270" s="49"/>
      <c r="CC270" s="14"/>
      <c r="CD270" s="14"/>
      <c r="CE270" s="49"/>
      <c r="CF270" s="49"/>
      <c r="CG270" s="49"/>
      <c r="CH270" s="49"/>
      <c r="CI270" s="49"/>
      <c r="CJ270" s="49"/>
      <c r="CK270" s="49"/>
      <c r="CL270" s="49"/>
      <c r="CM270" s="49"/>
      <c r="CN270" s="49"/>
      <c r="CO270" s="49"/>
      <c r="CP270" s="49"/>
      <c r="CQ270" s="49"/>
      <c r="CR270" s="49"/>
      <c r="CS270" s="49"/>
      <c r="CT270" s="49"/>
      <c r="CU270" s="49"/>
      <c r="CV270" s="49"/>
      <c r="CW270" s="14"/>
      <c r="CX270" s="14"/>
      <c r="CY270" s="49"/>
      <c r="CZ270" s="49"/>
      <c r="DA270" s="49"/>
      <c r="DB270" s="49"/>
      <c r="DC270" s="49"/>
      <c r="DD270" s="49"/>
      <c r="DE270" s="49"/>
      <c r="DF270" s="49"/>
      <c r="DG270" s="49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49"/>
      <c r="DS270" s="49"/>
      <c r="DT270" s="49"/>
      <c r="DU270" s="49"/>
      <c r="DV270" s="49"/>
      <c r="DW270" s="49"/>
      <c r="DX270" s="49"/>
      <c r="DY270" s="49"/>
      <c r="DZ270" s="49"/>
      <c r="EA270" s="49"/>
      <c r="EB270" s="49"/>
      <c r="EC270" s="49"/>
      <c r="ED270" s="49"/>
      <c r="EE270" s="49"/>
      <c r="EF270" s="49"/>
      <c r="EG270" s="49"/>
      <c r="EH270" s="49"/>
      <c r="EI270" s="49"/>
      <c r="EJ270" s="49"/>
      <c r="EK270" s="14"/>
      <c r="EL270" s="49"/>
      <c r="EM270" s="49"/>
      <c r="EN270" s="49"/>
      <c r="EO270" s="49"/>
      <c r="EP270" s="49"/>
      <c r="EQ270" s="49"/>
      <c r="ER270" s="49"/>
      <c r="ES270" s="49"/>
      <c r="ET270" s="49"/>
      <c r="EU270" s="49"/>
      <c r="EV270" s="49"/>
      <c r="EW270" s="49"/>
      <c r="EX270" s="49"/>
      <c r="EY270" s="49"/>
      <c r="EZ270" s="49"/>
      <c r="FA270" s="49"/>
      <c r="FB270" s="49"/>
      <c r="FC270" s="49"/>
      <c r="FD270" s="49"/>
      <c r="FE270" s="14"/>
      <c r="FF270" s="49"/>
      <c r="FG270" s="49"/>
      <c r="FH270" s="14"/>
      <c r="FI270" s="42"/>
      <c r="FJ270" s="42"/>
      <c r="FK270" s="42"/>
      <c r="FL270" s="42"/>
      <c r="FM270" s="42"/>
      <c r="FN270" s="42"/>
      <c r="FO270" s="42"/>
      <c r="FP270" s="42"/>
      <c r="FQ270" s="42"/>
      <c r="FR270" s="42"/>
      <c r="FS270" s="42"/>
      <c r="FT270" s="42"/>
      <c r="FU270" s="42"/>
      <c r="FV270" s="42"/>
      <c r="FW270" s="42"/>
      <c r="FX270" s="44">
        <v>268</v>
      </c>
      <c r="FY270" s="44" t="str">
        <f t="shared" si="1294"/>
        <v>CEIDAFLK</v>
      </c>
      <c r="FZ270" s="44" t="s">
        <v>163</v>
      </c>
      <c r="GA270" s="44" t="s">
        <v>148</v>
      </c>
      <c r="GB270" s="44" t="s">
        <v>150</v>
      </c>
      <c r="GC270" s="44" t="s">
        <v>147</v>
      </c>
      <c r="GD270" s="44" t="s">
        <v>145</v>
      </c>
      <c r="GE270" s="44" t="s">
        <v>109</v>
      </c>
      <c r="GF270" s="44" t="s">
        <v>152</v>
      </c>
      <c r="GG270" s="44" t="s">
        <v>151</v>
      </c>
      <c r="GH270" s="100" t="str">
        <f t="shared" ref="GH270:GO270" si="1307">VLOOKUP(FZ270,$FK$3:$FL$15,2,FALSE)</f>
        <v>Marocko</v>
      </c>
      <c r="GI270" s="100" t="str">
        <f t="shared" si="1307"/>
        <v>Elfenbenskusten</v>
      </c>
      <c r="GJ270" s="100" t="str">
        <f t="shared" si="1307"/>
        <v>Senegal</v>
      </c>
      <c r="GK270" s="100" t="str">
        <f t="shared" si="1307"/>
        <v>USA</v>
      </c>
      <c r="GL270" s="100" t="str">
        <f t="shared" si="1307"/>
        <v>Sydkorea</v>
      </c>
      <c r="GM270" s="100" t="str">
        <f t="shared" si="1307"/>
        <v>Sverige</v>
      </c>
      <c r="GN270" s="100" t="str">
        <f t="shared" si="1307"/>
        <v>England</v>
      </c>
      <c r="GO270" s="100" t="str">
        <f t="shared" si="1307"/>
        <v>Portugal</v>
      </c>
      <c r="GP270" s="42" t="str">
        <f t="shared" si="1296"/>
        <v/>
      </c>
      <c r="GQ270" s="42"/>
      <c r="GR270" s="42"/>
      <c r="GS270" s="42"/>
      <c r="GT270" s="42"/>
      <c r="GU270" s="42"/>
      <c r="GV270" s="42"/>
      <c r="GW270" s="42"/>
      <c r="GX270" s="42"/>
      <c r="GY270" s="42"/>
      <c r="GZ270" s="42"/>
      <c r="HA270" s="42"/>
      <c r="HB270" s="42"/>
      <c r="HC270" s="42"/>
      <c r="HD270" s="42"/>
      <c r="HE270" s="42"/>
    </row>
    <row r="271" spans="1:213" ht="14.25" customHeight="1" x14ac:dyDescent="0.35">
      <c r="A271" s="42"/>
      <c r="B271" s="43"/>
      <c r="C271" s="43"/>
      <c r="D271" s="43"/>
      <c r="E271" s="44"/>
      <c r="F271" s="43"/>
      <c r="G271" s="44"/>
      <c r="H271" s="44"/>
      <c r="I271" s="44"/>
      <c r="J271" s="57"/>
      <c r="K271" s="44"/>
      <c r="L271" s="44"/>
      <c r="M271" s="42"/>
      <c r="N271" s="42"/>
      <c r="O271" s="42"/>
      <c r="P271" s="42"/>
      <c r="Q271" s="42"/>
      <c r="R271" s="42"/>
      <c r="S271" s="42"/>
      <c r="T271" s="43"/>
      <c r="U271" s="42"/>
      <c r="V271" s="44"/>
      <c r="W271" s="44"/>
      <c r="X271" s="44"/>
      <c r="Y271" s="44"/>
      <c r="Z271" s="47"/>
      <c r="AA271" s="48"/>
      <c r="AB271" s="42"/>
      <c r="AC271" s="14"/>
      <c r="AD271" s="14"/>
      <c r="AE271" s="14"/>
      <c r="AF271" s="14"/>
      <c r="AG271" s="44"/>
      <c r="AH271" s="44"/>
      <c r="AI271" s="44"/>
      <c r="AJ271" s="57"/>
      <c r="AK271" s="58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9"/>
      <c r="BJ271" s="49"/>
      <c r="BK271" s="49"/>
      <c r="BL271" s="49"/>
      <c r="BM271" s="49"/>
      <c r="BN271" s="49"/>
      <c r="BO271" s="49"/>
      <c r="BP271" s="14"/>
      <c r="BQ271" s="14"/>
      <c r="BR271" s="14"/>
      <c r="BS271" s="49"/>
      <c r="BT271" s="49"/>
      <c r="BU271" s="49"/>
      <c r="BV271" s="49"/>
      <c r="BW271" s="49"/>
      <c r="BX271" s="49"/>
      <c r="BY271" s="49"/>
      <c r="BZ271" s="14"/>
      <c r="CA271" s="49"/>
      <c r="CB271" s="49"/>
      <c r="CC271" s="14"/>
      <c r="CD271" s="14"/>
      <c r="CE271" s="49"/>
      <c r="CF271" s="49"/>
      <c r="CG271" s="49"/>
      <c r="CH271" s="49"/>
      <c r="CI271" s="49"/>
      <c r="CJ271" s="49"/>
      <c r="CK271" s="49"/>
      <c r="CL271" s="49"/>
      <c r="CM271" s="49"/>
      <c r="CN271" s="49"/>
      <c r="CO271" s="49"/>
      <c r="CP271" s="49"/>
      <c r="CQ271" s="49"/>
      <c r="CR271" s="49"/>
      <c r="CS271" s="49"/>
      <c r="CT271" s="49"/>
      <c r="CU271" s="49"/>
      <c r="CV271" s="49"/>
      <c r="CW271" s="14"/>
      <c r="CX271" s="14"/>
      <c r="CY271" s="49"/>
      <c r="CZ271" s="49"/>
      <c r="DA271" s="49"/>
      <c r="DB271" s="49"/>
      <c r="DC271" s="49"/>
      <c r="DD271" s="49"/>
      <c r="DE271" s="49"/>
      <c r="DF271" s="49"/>
      <c r="DG271" s="49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49"/>
      <c r="DS271" s="49"/>
      <c r="DT271" s="49"/>
      <c r="DU271" s="49"/>
      <c r="DV271" s="49"/>
      <c r="DW271" s="49"/>
      <c r="DX271" s="49"/>
      <c r="DY271" s="49"/>
      <c r="DZ271" s="49"/>
      <c r="EA271" s="49"/>
      <c r="EB271" s="49"/>
      <c r="EC271" s="49"/>
      <c r="ED271" s="49"/>
      <c r="EE271" s="49"/>
      <c r="EF271" s="49"/>
      <c r="EG271" s="49"/>
      <c r="EH271" s="49"/>
      <c r="EI271" s="49"/>
      <c r="EJ271" s="49"/>
      <c r="EK271" s="14"/>
      <c r="EL271" s="49"/>
      <c r="EM271" s="49"/>
      <c r="EN271" s="49"/>
      <c r="EO271" s="49"/>
      <c r="EP271" s="49"/>
      <c r="EQ271" s="49"/>
      <c r="ER271" s="49"/>
      <c r="ES271" s="49"/>
      <c r="ET271" s="49"/>
      <c r="EU271" s="49"/>
      <c r="EV271" s="49"/>
      <c r="EW271" s="49"/>
      <c r="EX271" s="49"/>
      <c r="EY271" s="49"/>
      <c r="EZ271" s="49"/>
      <c r="FA271" s="49"/>
      <c r="FB271" s="49"/>
      <c r="FC271" s="49"/>
      <c r="FD271" s="49"/>
      <c r="FE271" s="14"/>
      <c r="FF271" s="49"/>
      <c r="FG271" s="49"/>
      <c r="FH271" s="14"/>
      <c r="FI271" s="42"/>
      <c r="FJ271" s="42"/>
      <c r="FK271" s="42"/>
      <c r="FL271" s="42"/>
      <c r="FM271" s="42"/>
      <c r="FN271" s="42"/>
      <c r="FO271" s="42"/>
      <c r="FP271" s="42"/>
      <c r="FQ271" s="42"/>
      <c r="FR271" s="42"/>
      <c r="FS271" s="42"/>
      <c r="FT271" s="42"/>
      <c r="FU271" s="42"/>
      <c r="FV271" s="42"/>
      <c r="FW271" s="42"/>
      <c r="FX271" s="44">
        <v>269</v>
      </c>
      <c r="FY271" s="44" t="str">
        <f t="shared" si="1294"/>
        <v>CJEDAFLI</v>
      </c>
      <c r="FZ271" s="44" t="s">
        <v>163</v>
      </c>
      <c r="GA271" s="44" t="s">
        <v>159</v>
      </c>
      <c r="GB271" s="44" t="s">
        <v>148</v>
      </c>
      <c r="GC271" s="44" t="s">
        <v>147</v>
      </c>
      <c r="GD271" s="44" t="s">
        <v>145</v>
      </c>
      <c r="GE271" s="44" t="s">
        <v>109</v>
      </c>
      <c r="GF271" s="44" t="s">
        <v>152</v>
      </c>
      <c r="GG271" s="44" t="s">
        <v>150</v>
      </c>
      <c r="GH271" s="100" t="str">
        <f t="shared" ref="GH271:GO271" si="1308">VLOOKUP(FZ271,$FK$3:$FL$15,2,FALSE)</f>
        <v>Marocko</v>
      </c>
      <c r="GI271" s="100" t="str">
        <f t="shared" si="1308"/>
        <v>Argentina</v>
      </c>
      <c r="GJ271" s="100" t="str">
        <f t="shared" si="1308"/>
        <v>Elfenbenskusten</v>
      </c>
      <c r="GK271" s="100" t="str">
        <f t="shared" si="1308"/>
        <v>USA</v>
      </c>
      <c r="GL271" s="100" t="str">
        <f t="shared" si="1308"/>
        <v>Sydkorea</v>
      </c>
      <c r="GM271" s="100" t="str">
        <f t="shared" si="1308"/>
        <v>Sverige</v>
      </c>
      <c r="GN271" s="100" t="str">
        <f t="shared" si="1308"/>
        <v>England</v>
      </c>
      <c r="GO271" s="100" t="str">
        <f t="shared" si="1308"/>
        <v>Senegal</v>
      </c>
      <c r="GP271" s="42" t="str">
        <f t="shared" si="1296"/>
        <v/>
      </c>
      <c r="GQ271" s="42"/>
      <c r="GR271" s="42"/>
      <c r="GS271" s="42"/>
      <c r="GT271" s="42"/>
      <c r="GU271" s="42"/>
      <c r="GV271" s="42"/>
      <c r="GW271" s="42"/>
      <c r="GX271" s="42"/>
      <c r="GY271" s="42"/>
      <c r="GZ271" s="42"/>
      <c r="HA271" s="42"/>
      <c r="HB271" s="42"/>
      <c r="HC271" s="42"/>
      <c r="HD271" s="42"/>
      <c r="HE271" s="42"/>
    </row>
    <row r="272" spans="1:213" ht="14.25" customHeight="1" x14ac:dyDescent="0.35">
      <c r="A272" s="42"/>
      <c r="B272" s="43"/>
      <c r="C272" s="43"/>
      <c r="D272" s="43"/>
      <c r="E272" s="44"/>
      <c r="F272" s="43"/>
      <c r="G272" s="44"/>
      <c r="H272" s="44"/>
      <c r="I272" s="44"/>
      <c r="J272" s="57"/>
      <c r="K272" s="44"/>
      <c r="L272" s="44"/>
      <c r="M272" s="42"/>
      <c r="N272" s="42"/>
      <c r="O272" s="42"/>
      <c r="P272" s="42"/>
      <c r="Q272" s="42"/>
      <c r="R272" s="42"/>
      <c r="S272" s="42"/>
      <c r="T272" s="43"/>
      <c r="U272" s="42"/>
      <c r="V272" s="44"/>
      <c r="W272" s="44"/>
      <c r="X272" s="44"/>
      <c r="Y272" s="44"/>
      <c r="Z272" s="47"/>
      <c r="AA272" s="48"/>
      <c r="AB272" s="42"/>
      <c r="AC272" s="14"/>
      <c r="AD272" s="14"/>
      <c r="AE272" s="14"/>
      <c r="AF272" s="14"/>
      <c r="AG272" s="44"/>
      <c r="AH272" s="44"/>
      <c r="AI272" s="44"/>
      <c r="AJ272" s="57"/>
      <c r="AK272" s="58"/>
      <c r="AL272" s="49"/>
      <c r="AM272" s="49"/>
      <c r="AN272" s="49"/>
      <c r="AO272" s="49"/>
      <c r="AP272" s="49"/>
      <c r="AQ272" s="49"/>
      <c r="AR272" s="49"/>
      <c r="AS272" s="49"/>
      <c r="AT272" s="49"/>
      <c r="AU272" s="49"/>
      <c r="AV272" s="49"/>
      <c r="AW272" s="49"/>
      <c r="AX272" s="49"/>
      <c r="AY272" s="49"/>
      <c r="AZ272" s="49"/>
      <c r="BA272" s="49"/>
      <c r="BB272" s="49"/>
      <c r="BC272" s="49"/>
      <c r="BD272" s="49"/>
      <c r="BE272" s="49"/>
      <c r="BF272" s="49"/>
      <c r="BG272" s="49"/>
      <c r="BH272" s="49"/>
      <c r="BI272" s="49"/>
      <c r="BJ272" s="49"/>
      <c r="BK272" s="49"/>
      <c r="BL272" s="49"/>
      <c r="BM272" s="49"/>
      <c r="BN272" s="49"/>
      <c r="BO272" s="49"/>
      <c r="BP272" s="14"/>
      <c r="BQ272" s="14"/>
      <c r="BR272" s="14"/>
      <c r="BS272" s="49"/>
      <c r="BT272" s="49"/>
      <c r="BU272" s="49"/>
      <c r="BV272" s="49"/>
      <c r="BW272" s="49"/>
      <c r="BX272" s="49"/>
      <c r="BY272" s="49"/>
      <c r="BZ272" s="14"/>
      <c r="CA272" s="49"/>
      <c r="CB272" s="49"/>
      <c r="CC272" s="14"/>
      <c r="CD272" s="14"/>
      <c r="CE272" s="49"/>
      <c r="CF272" s="49"/>
      <c r="CG272" s="49"/>
      <c r="CH272" s="49"/>
      <c r="CI272" s="49"/>
      <c r="CJ272" s="49"/>
      <c r="CK272" s="49"/>
      <c r="CL272" s="49"/>
      <c r="CM272" s="49"/>
      <c r="CN272" s="49"/>
      <c r="CO272" s="49"/>
      <c r="CP272" s="49"/>
      <c r="CQ272" s="49"/>
      <c r="CR272" s="49"/>
      <c r="CS272" s="49"/>
      <c r="CT272" s="49"/>
      <c r="CU272" s="49"/>
      <c r="CV272" s="49"/>
      <c r="CW272" s="14"/>
      <c r="CX272" s="14"/>
      <c r="CY272" s="49"/>
      <c r="CZ272" s="49"/>
      <c r="DA272" s="49"/>
      <c r="DB272" s="49"/>
      <c r="DC272" s="49"/>
      <c r="DD272" s="49"/>
      <c r="DE272" s="49"/>
      <c r="DF272" s="49"/>
      <c r="DG272" s="49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49"/>
      <c r="DS272" s="49"/>
      <c r="DT272" s="49"/>
      <c r="DU272" s="49"/>
      <c r="DV272" s="49"/>
      <c r="DW272" s="49"/>
      <c r="DX272" s="49"/>
      <c r="DY272" s="49"/>
      <c r="DZ272" s="49"/>
      <c r="EA272" s="49"/>
      <c r="EB272" s="49"/>
      <c r="EC272" s="49"/>
      <c r="ED272" s="49"/>
      <c r="EE272" s="49"/>
      <c r="EF272" s="49"/>
      <c r="EG272" s="49"/>
      <c r="EH272" s="49"/>
      <c r="EI272" s="49"/>
      <c r="EJ272" s="49"/>
      <c r="EK272" s="14"/>
      <c r="EL272" s="49"/>
      <c r="EM272" s="49"/>
      <c r="EN272" s="49"/>
      <c r="EO272" s="49"/>
      <c r="EP272" s="49"/>
      <c r="EQ272" s="49"/>
      <c r="ER272" s="49"/>
      <c r="ES272" s="49"/>
      <c r="ET272" s="49"/>
      <c r="EU272" s="49"/>
      <c r="EV272" s="49"/>
      <c r="EW272" s="49"/>
      <c r="EX272" s="49"/>
      <c r="EY272" s="49"/>
      <c r="EZ272" s="49"/>
      <c r="FA272" s="49"/>
      <c r="FB272" s="49"/>
      <c r="FC272" s="49"/>
      <c r="FD272" s="49"/>
      <c r="FE272" s="14"/>
      <c r="FF272" s="49"/>
      <c r="FG272" s="49"/>
      <c r="FH272" s="14"/>
      <c r="FI272" s="42"/>
      <c r="FJ272" s="42"/>
      <c r="FK272" s="42"/>
      <c r="FL272" s="42"/>
      <c r="FM272" s="42"/>
      <c r="FN272" s="42"/>
      <c r="FO272" s="42"/>
      <c r="FP272" s="42"/>
      <c r="FQ272" s="42"/>
      <c r="FR272" s="42"/>
      <c r="FS272" s="42"/>
      <c r="FT272" s="42"/>
      <c r="FU272" s="42"/>
      <c r="FV272" s="42"/>
      <c r="FW272" s="42"/>
      <c r="FX272" s="44">
        <v>270</v>
      </c>
      <c r="FY272" s="44" t="str">
        <f t="shared" si="1294"/>
        <v>CJEDAFIK</v>
      </c>
      <c r="FZ272" s="44" t="s">
        <v>163</v>
      </c>
      <c r="GA272" s="44" t="s">
        <v>159</v>
      </c>
      <c r="GB272" s="44" t="s">
        <v>148</v>
      </c>
      <c r="GC272" s="44" t="s">
        <v>147</v>
      </c>
      <c r="GD272" s="44" t="s">
        <v>145</v>
      </c>
      <c r="GE272" s="44" t="s">
        <v>109</v>
      </c>
      <c r="GF272" s="44" t="s">
        <v>150</v>
      </c>
      <c r="GG272" s="44" t="s">
        <v>151</v>
      </c>
      <c r="GH272" s="100" t="str">
        <f t="shared" ref="GH272:GO272" si="1309">VLOOKUP(FZ272,$FK$3:$FL$15,2,FALSE)</f>
        <v>Marocko</v>
      </c>
      <c r="GI272" s="100" t="str">
        <f t="shared" si="1309"/>
        <v>Argentina</v>
      </c>
      <c r="GJ272" s="100" t="str">
        <f t="shared" si="1309"/>
        <v>Elfenbenskusten</v>
      </c>
      <c r="GK272" s="100" t="str">
        <f t="shared" si="1309"/>
        <v>USA</v>
      </c>
      <c r="GL272" s="100" t="str">
        <f t="shared" si="1309"/>
        <v>Sydkorea</v>
      </c>
      <c r="GM272" s="100" t="str">
        <f t="shared" si="1309"/>
        <v>Sverige</v>
      </c>
      <c r="GN272" s="100" t="str">
        <f t="shared" si="1309"/>
        <v>Senegal</v>
      </c>
      <c r="GO272" s="100" t="str">
        <f t="shared" si="1309"/>
        <v>Portugal</v>
      </c>
      <c r="GP272" s="42" t="str">
        <f t="shared" si="1296"/>
        <v/>
      </c>
      <c r="GQ272" s="42"/>
      <c r="GR272" s="42"/>
      <c r="GS272" s="42"/>
      <c r="GT272" s="42"/>
      <c r="GU272" s="42"/>
      <c r="GV272" s="42"/>
      <c r="GW272" s="42"/>
      <c r="GX272" s="42"/>
      <c r="GY272" s="42"/>
      <c r="GZ272" s="42"/>
      <c r="HA272" s="42"/>
      <c r="HB272" s="42"/>
      <c r="HC272" s="42"/>
      <c r="HD272" s="42"/>
      <c r="HE272" s="42"/>
    </row>
    <row r="273" spans="1:213" ht="14.25" customHeight="1" x14ac:dyDescent="0.35">
      <c r="A273" s="42"/>
      <c r="B273" s="43"/>
      <c r="C273" s="43"/>
      <c r="D273" s="43"/>
      <c r="E273" s="44"/>
      <c r="F273" s="43"/>
      <c r="G273" s="44"/>
      <c r="H273" s="44"/>
      <c r="I273" s="44"/>
      <c r="J273" s="57"/>
      <c r="K273" s="44"/>
      <c r="L273" s="44"/>
      <c r="M273" s="42"/>
      <c r="N273" s="42"/>
      <c r="O273" s="42"/>
      <c r="P273" s="42"/>
      <c r="Q273" s="42"/>
      <c r="R273" s="42"/>
      <c r="S273" s="42"/>
      <c r="T273" s="43"/>
      <c r="U273" s="42"/>
      <c r="V273" s="44"/>
      <c r="W273" s="44"/>
      <c r="X273" s="44"/>
      <c r="Y273" s="44"/>
      <c r="Z273" s="47"/>
      <c r="AA273" s="48"/>
      <c r="AB273" s="42"/>
      <c r="AC273" s="14"/>
      <c r="AD273" s="14"/>
      <c r="AE273" s="14"/>
      <c r="AF273" s="14"/>
      <c r="AG273" s="44"/>
      <c r="AH273" s="44"/>
      <c r="AI273" s="44"/>
      <c r="AJ273" s="57"/>
      <c r="AK273" s="58"/>
      <c r="AL273" s="49"/>
      <c r="AM273" s="49"/>
      <c r="AN273" s="49"/>
      <c r="AO273" s="49"/>
      <c r="AP273" s="49"/>
      <c r="AQ273" s="49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49"/>
      <c r="BG273" s="49"/>
      <c r="BH273" s="49"/>
      <c r="BI273" s="49"/>
      <c r="BJ273" s="49"/>
      <c r="BK273" s="49"/>
      <c r="BL273" s="49"/>
      <c r="BM273" s="49"/>
      <c r="BN273" s="49"/>
      <c r="BO273" s="49"/>
      <c r="BP273" s="14"/>
      <c r="BQ273" s="14"/>
      <c r="BR273" s="14"/>
      <c r="BS273" s="49"/>
      <c r="BT273" s="49"/>
      <c r="BU273" s="49"/>
      <c r="BV273" s="49"/>
      <c r="BW273" s="49"/>
      <c r="BX273" s="49"/>
      <c r="BY273" s="49"/>
      <c r="BZ273" s="14"/>
      <c r="CA273" s="49"/>
      <c r="CB273" s="49"/>
      <c r="CC273" s="14"/>
      <c r="CD273" s="14"/>
      <c r="CE273" s="49"/>
      <c r="CF273" s="49"/>
      <c r="CG273" s="49"/>
      <c r="CH273" s="49"/>
      <c r="CI273" s="49"/>
      <c r="CJ273" s="49"/>
      <c r="CK273" s="49"/>
      <c r="CL273" s="49"/>
      <c r="CM273" s="49"/>
      <c r="CN273" s="49"/>
      <c r="CO273" s="49"/>
      <c r="CP273" s="49"/>
      <c r="CQ273" s="49"/>
      <c r="CR273" s="49"/>
      <c r="CS273" s="49"/>
      <c r="CT273" s="49"/>
      <c r="CU273" s="49"/>
      <c r="CV273" s="49"/>
      <c r="CW273" s="14"/>
      <c r="CX273" s="14"/>
      <c r="CY273" s="49"/>
      <c r="CZ273" s="49"/>
      <c r="DA273" s="49"/>
      <c r="DB273" s="49"/>
      <c r="DC273" s="49"/>
      <c r="DD273" s="49"/>
      <c r="DE273" s="49"/>
      <c r="DF273" s="49"/>
      <c r="DG273" s="49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49"/>
      <c r="DS273" s="49"/>
      <c r="DT273" s="49"/>
      <c r="DU273" s="49"/>
      <c r="DV273" s="49"/>
      <c r="DW273" s="49"/>
      <c r="DX273" s="49"/>
      <c r="DY273" s="49"/>
      <c r="DZ273" s="49"/>
      <c r="EA273" s="49"/>
      <c r="EB273" s="49"/>
      <c r="EC273" s="49"/>
      <c r="ED273" s="49"/>
      <c r="EE273" s="49"/>
      <c r="EF273" s="49"/>
      <c r="EG273" s="49"/>
      <c r="EH273" s="49"/>
      <c r="EI273" s="49"/>
      <c r="EJ273" s="49"/>
      <c r="EK273" s="14"/>
      <c r="EL273" s="49"/>
      <c r="EM273" s="49"/>
      <c r="EN273" s="49"/>
      <c r="EO273" s="49"/>
      <c r="EP273" s="49"/>
      <c r="EQ273" s="49"/>
      <c r="ER273" s="49"/>
      <c r="ES273" s="49"/>
      <c r="ET273" s="49"/>
      <c r="EU273" s="49"/>
      <c r="EV273" s="49"/>
      <c r="EW273" s="49"/>
      <c r="EX273" s="49"/>
      <c r="EY273" s="49"/>
      <c r="EZ273" s="49"/>
      <c r="FA273" s="49"/>
      <c r="FB273" s="49"/>
      <c r="FC273" s="49"/>
      <c r="FD273" s="49"/>
      <c r="FE273" s="14"/>
      <c r="FF273" s="49"/>
      <c r="FG273" s="49"/>
      <c r="FH273" s="14"/>
      <c r="FI273" s="42"/>
      <c r="FJ273" s="42"/>
      <c r="FK273" s="42"/>
      <c r="FL273" s="42"/>
      <c r="FM273" s="42"/>
      <c r="FN273" s="42"/>
      <c r="FO273" s="42"/>
      <c r="FP273" s="42"/>
      <c r="FQ273" s="42"/>
      <c r="FR273" s="42"/>
      <c r="FS273" s="42"/>
      <c r="FT273" s="42"/>
      <c r="FU273" s="42"/>
      <c r="FV273" s="42"/>
      <c r="FW273" s="42"/>
      <c r="FX273" s="44">
        <v>271</v>
      </c>
      <c r="FY273" s="44" t="str">
        <f t="shared" si="1294"/>
        <v>HEFCADLK</v>
      </c>
      <c r="FZ273" s="44" t="s">
        <v>160</v>
      </c>
      <c r="GA273" s="44" t="s">
        <v>148</v>
      </c>
      <c r="GB273" s="44" t="s">
        <v>109</v>
      </c>
      <c r="GC273" s="44" t="s">
        <v>163</v>
      </c>
      <c r="GD273" s="44" t="s">
        <v>145</v>
      </c>
      <c r="GE273" s="44" t="s">
        <v>147</v>
      </c>
      <c r="GF273" s="44" t="s">
        <v>152</v>
      </c>
      <c r="GG273" s="44" t="s">
        <v>151</v>
      </c>
      <c r="GH273" s="100" t="str">
        <f t="shared" ref="GH273:GO273" si="1310">VLOOKUP(FZ273,$FK$3:$FL$15,2,FALSE)</f>
        <v>Uruguay</v>
      </c>
      <c r="GI273" s="100" t="str">
        <f t="shared" si="1310"/>
        <v>Elfenbenskusten</v>
      </c>
      <c r="GJ273" s="100" t="str">
        <f t="shared" si="1310"/>
        <v>Sverige</v>
      </c>
      <c r="GK273" s="100" t="str">
        <f t="shared" si="1310"/>
        <v>Marocko</v>
      </c>
      <c r="GL273" s="100" t="str">
        <f t="shared" si="1310"/>
        <v>Sydkorea</v>
      </c>
      <c r="GM273" s="100" t="str">
        <f t="shared" si="1310"/>
        <v>USA</v>
      </c>
      <c r="GN273" s="100" t="str">
        <f t="shared" si="1310"/>
        <v>England</v>
      </c>
      <c r="GO273" s="100" t="str">
        <f t="shared" si="1310"/>
        <v>Portugal</v>
      </c>
      <c r="GP273" s="42" t="str">
        <f t="shared" si="1296"/>
        <v/>
      </c>
      <c r="GQ273" s="42"/>
      <c r="GR273" s="42"/>
      <c r="GS273" s="42"/>
      <c r="GT273" s="42"/>
      <c r="GU273" s="42"/>
      <c r="GV273" s="42"/>
      <c r="GW273" s="42"/>
      <c r="GX273" s="42"/>
      <c r="GY273" s="42"/>
      <c r="GZ273" s="42"/>
      <c r="HA273" s="42"/>
      <c r="HB273" s="42"/>
      <c r="HC273" s="42"/>
      <c r="HD273" s="42"/>
      <c r="HE273" s="42"/>
    </row>
    <row r="274" spans="1:213" ht="14.25" customHeight="1" x14ac:dyDescent="0.35">
      <c r="A274" s="42"/>
      <c r="B274" s="43"/>
      <c r="C274" s="43"/>
      <c r="D274" s="43"/>
      <c r="E274" s="44"/>
      <c r="F274" s="43"/>
      <c r="G274" s="44"/>
      <c r="H274" s="44"/>
      <c r="I274" s="44"/>
      <c r="J274" s="57"/>
      <c r="K274" s="44"/>
      <c r="L274" s="44"/>
      <c r="M274" s="42"/>
      <c r="N274" s="42"/>
      <c r="O274" s="42"/>
      <c r="P274" s="42"/>
      <c r="Q274" s="42"/>
      <c r="R274" s="42"/>
      <c r="S274" s="42"/>
      <c r="T274" s="43"/>
      <c r="U274" s="42"/>
      <c r="V274" s="44"/>
      <c r="W274" s="44"/>
      <c r="X274" s="44"/>
      <c r="Y274" s="44"/>
      <c r="Z274" s="47"/>
      <c r="AA274" s="48"/>
      <c r="AB274" s="42"/>
      <c r="AC274" s="14"/>
      <c r="AD274" s="14"/>
      <c r="AE274" s="14"/>
      <c r="AF274" s="14"/>
      <c r="AG274" s="44"/>
      <c r="AH274" s="44"/>
      <c r="AI274" s="44"/>
      <c r="AJ274" s="57"/>
      <c r="AK274" s="58"/>
      <c r="AL274" s="49"/>
      <c r="AM274" s="49"/>
      <c r="AN274" s="49"/>
      <c r="AO274" s="49"/>
      <c r="AP274" s="49"/>
      <c r="AQ274" s="49"/>
      <c r="AR274" s="49"/>
      <c r="AS274" s="49"/>
      <c r="AT274" s="49"/>
      <c r="AU274" s="49"/>
      <c r="AV274" s="49"/>
      <c r="AW274" s="49"/>
      <c r="AX274" s="49"/>
      <c r="AY274" s="49"/>
      <c r="AZ274" s="49"/>
      <c r="BA274" s="49"/>
      <c r="BB274" s="49"/>
      <c r="BC274" s="49"/>
      <c r="BD274" s="49"/>
      <c r="BE274" s="49"/>
      <c r="BF274" s="49"/>
      <c r="BG274" s="49"/>
      <c r="BH274" s="49"/>
      <c r="BI274" s="49"/>
      <c r="BJ274" s="49"/>
      <c r="BK274" s="49"/>
      <c r="BL274" s="49"/>
      <c r="BM274" s="49"/>
      <c r="BN274" s="49"/>
      <c r="BO274" s="49"/>
      <c r="BP274" s="14"/>
      <c r="BQ274" s="14"/>
      <c r="BR274" s="14"/>
      <c r="BS274" s="49"/>
      <c r="BT274" s="49"/>
      <c r="BU274" s="49"/>
      <c r="BV274" s="49"/>
      <c r="BW274" s="49"/>
      <c r="BX274" s="49"/>
      <c r="BY274" s="49"/>
      <c r="BZ274" s="14"/>
      <c r="CA274" s="49"/>
      <c r="CB274" s="49"/>
      <c r="CC274" s="14"/>
      <c r="CD274" s="14"/>
      <c r="CE274" s="49"/>
      <c r="CF274" s="49"/>
      <c r="CG274" s="49"/>
      <c r="CH274" s="49"/>
      <c r="CI274" s="49"/>
      <c r="CJ274" s="49"/>
      <c r="CK274" s="49"/>
      <c r="CL274" s="49"/>
      <c r="CM274" s="49"/>
      <c r="CN274" s="49"/>
      <c r="CO274" s="49"/>
      <c r="CP274" s="49"/>
      <c r="CQ274" s="49"/>
      <c r="CR274" s="49"/>
      <c r="CS274" s="49"/>
      <c r="CT274" s="49"/>
      <c r="CU274" s="49"/>
      <c r="CV274" s="49"/>
      <c r="CW274" s="14"/>
      <c r="CX274" s="14"/>
      <c r="CY274" s="49"/>
      <c r="CZ274" s="49"/>
      <c r="DA274" s="49"/>
      <c r="DB274" s="49"/>
      <c r="DC274" s="49"/>
      <c r="DD274" s="49"/>
      <c r="DE274" s="49"/>
      <c r="DF274" s="49"/>
      <c r="DG274" s="49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49"/>
      <c r="DS274" s="49"/>
      <c r="DT274" s="49"/>
      <c r="DU274" s="49"/>
      <c r="DV274" s="49"/>
      <c r="DW274" s="49"/>
      <c r="DX274" s="49"/>
      <c r="DY274" s="49"/>
      <c r="DZ274" s="49"/>
      <c r="EA274" s="49"/>
      <c r="EB274" s="49"/>
      <c r="EC274" s="49"/>
      <c r="ED274" s="49"/>
      <c r="EE274" s="49"/>
      <c r="EF274" s="49"/>
      <c r="EG274" s="49"/>
      <c r="EH274" s="49"/>
      <c r="EI274" s="49"/>
      <c r="EJ274" s="49"/>
      <c r="EK274" s="14"/>
      <c r="EL274" s="49"/>
      <c r="EM274" s="49"/>
      <c r="EN274" s="49"/>
      <c r="EO274" s="49"/>
      <c r="EP274" s="49"/>
      <c r="EQ274" s="49"/>
      <c r="ER274" s="49"/>
      <c r="ES274" s="49"/>
      <c r="ET274" s="49"/>
      <c r="EU274" s="49"/>
      <c r="EV274" s="49"/>
      <c r="EW274" s="49"/>
      <c r="EX274" s="49"/>
      <c r="EY274" s="49"/>
      <c r="EZ274" s="49"/>
      <c r="FA274" s="49"/>
      <c r="FB274" s="49"/>
      <c r="FC274" s="49"/>
      <c r="FD274" s="49"/>
      <c r="FE274" s="14"/>
      <c r="FF274" s="49"/>
      <c r="FG274" s="49"/>
      <c r="FH274" s="14"/>
      <c r="FI274" s="42"/>
      <c r="FJ274" s="42"/>
      <c r="FK274" s="42"/>
      <c r="FL274" s="42"/>
      <c r="FM274" s="42"/>
      <c r="FN274" s="42"/>
      <c r="FO274" s="42"/>
      <c r="FP274" s="42"/>
      <c r="FQ274" s="42"/>
      <c r="FR274" s="42"/>
      <c r="FS274" s="42"/>
      <c r="FT274" s="42"/>
      <c r="FU274" s="42"/>
      <c r="FV274" s="42"/>
      <c r="FW274" s="42"/>
      <c r="FX274" s="44">
        <v>272</v>
      </c>
      <c r="FY274" s="44" t="str">
        <f t="shared" si="1294"/>
        <v>HJFCADLE</v>
      </c>
      <c r="FZ274" s="44" t="s">
        <v>160</v>
      </c>
      <c r="GA274" s="44" t="s">
        <v>159</v>
      </c>
      <c r="GB274" s="44" t="s">
        <v>109</v>
      </c>
      <c r="GC274" s="44" t="s">
        <v>163</v>
      </c>
      <c r="GD274" s="44" t="s">
        <v>145</v>
      </c>
      <c r="GE274" s="44" t="s">
        <v>147</v>
      </c>
      <c r="GF274" s="44" t="s">
        <v>152</v>
      </c>
      <c r="GG274" s="44" t="s">
        <v>148</v>
      </c>
      <c r="GH274" s="100" t="str">
        <f t="shared" ref="GH274:GO274" si="1311">VLOOKUP(FZ274,$FK$3:$FL$15,2,FALSE)</f>
        <v>Uruguay</v>
      </c>
      <c r="GI274" s="100" t="str">
        <f t="shared" si="1311"/>
        <v>Argentina</v>
      </c>
      <c r="GJ274" s="100" t="str">
        <f t="shared" si="1311"/>
        <v>Sverige</v>
      </c>
      <c r="GK274" s="100" t="str">
        <f t="shared" si="1311"/>
        <v>Marocko</v>
      </c>
      <c r="GL274" s="100" t="str">
        <f t="shared" si="1311"/>
        <v>Sydkorea</v>
      </c>
      <c r="GM274" s="100" t="str">
        <f t="shared" si="1311"/>
        <v>USA</v>
      </c>
      <c r="GN274" s="100" t="str">
        <f t="shared" si="1311"/>
        <v>England</v>
      </c>
      <c r="GO274" s="100" t="str">
        <f t="shared" si="1311"/>
        <v>Elfenbenskusten</v>
      </c>
      <c r="GP274" s="42" t="str">
        <f t="shared" si="1296"/>
        <v/>
      </c>
      <c r="GQ274" s="42"/>
      <c r="GR274" s="42"/>
      <c r="GS274" s="42"/>
      <c r="GT274" s="42"/>
      <c r="GU274" s="42"/>
      <c r="GV274" s="42"/>
      <c r="GW274" s="42"/>
      <c r="GX274" s="42"/>
      <c r="GY274" s="42"/>
      <c r="GZ274" s="42"/>
      <c r="HA274" s="42"/>
      <c r="HB274" s="42"/>
      <c r="HC274" s="42"/>
      <c r="HD274" s="42"/>
      <c r="HE274" s="42"/>
    </row>
    <row r="275" spans="1:213" ht="14.25" customHeight="1" x14ac:dyDescent="0.35">
      <c r="A275" s="42"/>
      <c r="B275" s="43"/>
      <c r="C275" s="43"/>
      <c r="D275" s="43"/>
      <c r="E275" s="44"/>
      <c r="F275" s="43"/>
      <c r="G275" s="44"/>
      <c r="H275" s="44"/>
      <c r="I275" s="44"/>
      <c r="J275" s="57"/>
      <c r="K275" s="44"/>
      <c r="L275" s="44"/>
      <c r="M275" s="42"/>
      <c r="N275" s="42"/>
      <c r="O275" s="42"/>
      <c r="P275" s="42"/>
      <c r="Q275" s="42"/>
      <c r="R275" s="42"/>
      <c r="S275" s="42"/>
      <c r="T275" s="43"/>
      <c r="U275" s="42"/>
      <c r="V275" s="44"/>
      <c r="W275" s="44"/>
      <c r="X275" s="44"/>
      <c r="Y275" s="44"/>
      <c r="Z275" s="47"/>
      <c r="AA275" s="48"/>
      <c r="AB275" s="42"/>
      <c r="AC275" s="14"/>
      <c r="AD275" s="14"/>
      <c r="AE275" s="14"/>
      <c r="AF275" s="14"/>
      <c r="AG275" s="44"/>
      <c r="AH275" s="44"/>
      <c r="AI275" s="44"/>
      <c r="AJ275" s="57"/>
      <c r="AK275" s="58"/>
      <c r="AL275" s="49"/>
      <c r="AM275" s="49"/>
      <c r="AN275" s="49"/>
      <c r="AO275" s="49"/>
      <c r="AP275" s="49"/>
      <c r="AQ275" s="49"/>
      <c r="AR275" s="49"/>
      <c r="AS275" s="49"/>
      <c r="AT275" s="49"/>
      <c r="AU275" s="49"/>
      <c r="AV275" s="49"/>
      <c r="AW275" s="49"/>
      <c r="AX275" s="49"/>
      <c r="AY275" s="49"/>
      <c r="AZ275" s="49"/>
      <c r="BA275" s="49"/>
      <c r="BB275" s="49"/>
      <c r="BC275" s="49"/>
      <c r="BD275" s="49"/>
      <c r="BE275" s="49"/>
      <c r="BF275" s="49"/>
      <c r="BG275" s="49"/>
      <c r="BH275" s="49"/>
      <c r="BI275" s="49"/>
      <c r="BJ275" s="49"/>
      <c r="BK275" s="49"/>
      <c r="BL275" s="49"/>
      <c r="BM275" s="49"/>
      <c r="BN275" s="49"/>
      <c r="BO275" s="49"/>
      <c r="BP275" s="14"/>
      <c r="BQ275" s="14"/>
      <c r="BR275" s="14"/>
      <c r="BS275" s="49"/>
      <c r="BT275" s="49"/>
      <c r="BU275" s="49"/>
      <c r="BV275" s="49"/>
      <c r="BW275" s="49"/>
      <c r="BX275" s="49"/>
      <c r="BY275" s="49"/>
      <c r="BZ275" s="14"/>
      <c r="CA275" s="49"/>
      <c r="CB275" s="49"/>
      <c r="CC275" s="14"/>
      <c r="CD275" s="14"/>
      <c r="CE275" s="49"/>
      <c r="CF275" s="49"/>
      <c r="CG275" s="49"/>
      <c r="CH275" s="49"/>
      <c r="CI275" s="49"/>
      <c r="CJ275" s="49"/>
      <c r="CK275" s="49"/>
      <c r="CL275" s="49"/>
      <c r="CM275" s="49"/>
      <c r="CN275" s="49"/>
      <c r="CO275" s="49"/>
      <c r="CP275" s="49"/>
      <c r="CQ275" s="49"/>
      <c r="CR275" s="49"/>
      <c r="CS275" s="49"/>
      <c r="CT275" s="49"/>
      <c r="CU275" s="49"/>
      <c r="CV275" s="49"/>
      <c r="CW275" s="14"/>
      <c r="CX275" s="14"/>
      <c r="CY275" s="49"/>
      <c r="CZ275" s="49"/>
      <c r="DA275" s="49"/>
      <c r="DB275" s="49"/>
      <c r="DC275" s="49"/>
      <c r="DD275" s="49"/>
      <c r="DE275" s="49"/>
      <c r="DF275" s="49"/>
      <c r="DG275" s="49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49"/>
      <c r="DS275" s="49"/>
      <c r="DT275" s="49"/>
      <c r="DU275" s="49"/>
      <c r="DV275" s="49"/>
      <c r="DW275" s="49"/>
      <c r="DX275" s="49"/>
      <c r="DY275" s="49"/>
      <c r="DZ275" s="49"/>
      <c r="EA275" s="49"/>
      <c r="EB275" s="49"/>
      <c r="EC275" s="49"/>
      <c r="ED275" s="49"/>
      <c r="EE275" s="49"/>
      <c r="EF275" s="49"/>
      <c r="EG275" s="49"/>
      <c r="EH275" s="49"/>
      <c r="EI275" s="49"/>
      <c r="EJ275" s="49"/>
      <c r="EK275" s="14"/>
      <c r="EL275" s="49"/>
      <c r="EM275" s="49"/>
      <c r="EN275" s="49"/>
      <c r="EO275" s="49"/>
      <c r="EP275" s="49"/>
      <c r="EQ275" s="49"/>
      <c r="ER275" s="49"/>
      <c r="ES275" s="49"/>
      <c r="ET275" s="49"/>
      <c r="EU275" s="49"/>
      <c r="EV275" s="49"/>
      <c r="EW275" s="49"/>
      <c r="EX275" s="49"/>
      <c r="EY275" s="49"/>
      <c r="EZ275" s="49"/>
      <c r="FA275" s="49"/>
      <c r="FB275" s="49"/>
      <c r="FC275" s="49"/>
      <c r="FD275" s="49"/>
      <c r="FE275" s="14"/>
      <c r="FF275" s="49"/>
      <c r="FG275" s="49"/>
      <c r="FH275" s="14"/>
      <c r="FI275" s="42"/>
      <c r="FJ275" s="42"/>
      <c r="FK275" s="42"/>
      <c r="FL275" s="42"/>
      <c r="FM275" s="42"/>
      <c r="FN275" s="42"/>
      <c r="FO275" s="42"/>
      <c r="FP275" s="42"/>
      <c r="FQ275" s="42"/>
      <c r="FR275" s="42"/>
      <c r="FS275" s="42"/>
      <c r="FT275" s="42"/>
      <c r="FU275" s="42"/>
      <c r="FV275" s="42"/>
      <c r="FW275" s="42"/>
      <c r="FX275" s="44">
        <v>273</v>
      </c>
      <c r="FY275" s="44" t="str">
        <f t="shared" si="1294"/>
        <v>HJECAFDK</v>
      </c>
      <c r="FZ275" s="44" t="s">
        <v>160</v>
      </c>
      <c r="GA275" s="44" t="s">
        <v>159</v>
      </c>
      <c r="GB275" s="44" t="s">
        <v>148</v>
      </c>
      <c r="GC275" s="44" t="s">
        <v>163</v>
      </c>
      <c r="GD275" s="44" t="s">
        <v>145</v>
      </c>
      <c r="GE275" s="44" t="s">
        <v>109</v>
      </c>
      <c r="GF275" s="44" t="s">
        <v>147</v>
      </c>
      <c r="GG275" s="44" t="s">
        <v>151</v>
      </c>
      <c r="GH275" s="100" t="str">
        <f t="shared" ref="GH275:GO275" si="1312">VLOOKUP(FZ275,$FK$3:$FL$15,2,FALSE)</f>
        <v>Uruguay</v>
      </c>
      <c r="GI275" s="100" t="str">
        <f t="shared" si="1312"/>
        <v>Argentina</v>
      </c>
      <c r="GJ275" s="100" t="str">
        <f t="shared" si="1312"/>
        <v>Elfenbenskusten</v>
      </c>
      <c r="GK275" s="100" t="str">
        <f t="shared" si="1312"/>
        <v>Marocko</v>
      </c>
      <c r="GL275" s="100" t="str">
        <f t="shared" si="1312"/>
        <v>Sydkorea</v>
      </c>
      <c r="GM275" s="100" t="str">
        <f t="shared" si="1312"/>
        <v>Sverige</v>
      </c>
      <c r="GN275" s="100" t="str">
        <f t="shared" si="1312"/>
        <v>USA</v>
      </c>
      <c r="GO275" s="100" t="str">
        <f t="shared" si="1312"/>
        <v>Portugal</v>
      </c>
      <c r="GP275" s="42" t="str">
        <f t="shared" si="1296"/>
        <v/>
      </c>
      <c r="GQ275" s="42"/>
      <c r="GR275" s="42"/>
      <c r="GS275" s="42"/>
      <c r="GT275" s="42"/>
      <c r="GU275" s="42"/>
      <c r="GV275" s="42"/>
      <c r="GW275" s="42"/>
      <c r="GX275" s="42"/>
      <c r="GY275" s="42"/>
      <c r="GZ275" s="42"/>
      <c r="HA275" s="42"/>
      <c r="HB275" s="42"/>
      <c r="HC275" s="42"/>
      <c r="HD275" s="42"/>
      <c r="HE275" s="42"/>
    </row>
    <row r="276" spans="1:213" ht="14.25" customHeight="1" x14ac:dyDescent="0.35">
      <c r="A276" s="42"/>
      <c r="B276" s="43"/>
      <c r="C276" s="43"/>
      <c r="D276" s="43"/>
      <c r="E276" s="44"/>
      <c r="F276" s="43"/>
      <c r="G276" s="44"/>
      <c r="H276" s="44"/>
      <c r="I276" s="44"/>
      <c r="J276" s="57"/>
      <c r="K276" s="44"/>
      <c r="L276" s="44"/>
      <c r="M276" s="42"/>
      <c r="N276" s="42"/>
      <c r="O276" s="42"/>
      <c r="P276" s="42"/>
      <c r="Q276" s="42"/>
      <c r="R276" s="42"/>
      <c r="S276" s="42"/>
      <c r="T276" s="43"/>
      <c r="U276" s="42"/>
      <c r="V276" s="44"/>
      <c r="W276" s="44"/>
      <c r="X276" s="44"/>
      <c r="Y276" s="44"/>
      <c r="Z276" s="47"/>
      <c r="AA276" s="48"/>
      <c r="AB276" s="42"/>
      <c r="AC276" s="14"/>
      <c r="AD276" s="14"/>
      <c r="AE276" s="14"/>
      <c r="AF276" s="14"/>
      <c r="AG276" s="44"/>
      <c r="AH276" s="44"/>
      <c r="AI276" s="44"/>
      <c r="AJ276" s="57"/>
      <c r="AK276" s="58"/>
      <c r="AL276" s="49"/>
      <c r="AM276" s="49"/>
      <c r="AN276" s="49"/>
      <c r="AO276" s="49"/>
      <c r="AP276" s="49"/>
      <c r="AQ276" s="49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49"/>
      <c r="BD276" s="49"/>
      <c r="BE276" s="49"/>
      <c r="BF276" s="49"/>
      <c r="BG276" s="49"/>
      <c r="BH276" s="49"/>
      <c r="BI276" s="49"/>
      <c r="BJ276" s="49"/>
      <c r="BK276" s="49"/>
      <c r="BL276" s="49"/>
      <c r="BM276" s="49"/>
      <c r="BN276" s="49"/>
      <c r="BO276" s="49"/>
      <c r="BP276" s="14"/>
      <c r="BQ276" s="14"/>
      <c r="BR276" s="14"/>
      <c r="BS276" s="49"/>
      <c r="BT276" s="49"/>
      <c r="BU276" s="49"/>
      <c r="BV276" s="49"/>
      <c r="BW276" s="49"/>
      <c r="BX276" s="49"/>
      <c r="BY276" s="49"/>
      <c r="BZ276" s="14"/>
      <c r="CA276" s="49"/>
      <c r="CB276" s="49"/>
      <c r="CC276" s="14"/>
      <c r="CD276" s="14"/>
      <c r="CE276" s="49"/>
      <c r="CF276" s="49"/>
      <c r="CG276" s="49"/>
      <c r="CH276" s="49"/>
      <c r="CI276" s="49"/>
      <c r="CJ276" s="49"/>
      <c r="CK276" s="49"/>
      <c r="CL276" s="49"/>
      <c r="CM276" s="49"/>
      <c r="CN276" s="49"/>
      <c r="CO276" s="49"/>
      <c r="CP276" s="49"/>
      <c r="CQ276" s="49"/>
      <c r="CR276" s="49"/>
      <c r="CS276" s="49"/>
      <c r="CT276" s="49"/>
      <c r="CU276" s="49"/>
      <c r="CV276" s="49"/>
      <c r="CW276" s="14"/>
      <c r="CX276" s="14"/>
      <c r="CY276" s="49"/>
      <c r="CZ276" s="49"/>
      <c r="DA276" s="49"/>
      <c r="DB276" s="49"/>
      <c r="DC276" s="49"/>
      <c r="DD276" s="49"/>
      <c r="DE276" s="49"/>
      <c r="DF276" s="49"/>
      <c r="DG276" s="49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49"/>
      <c r="DS276" s="49"/>
      <c r="DT276" s="49"/>
      <c r="DU276" s="49"/>
      <c r="DV276" s="49"/>
      <c r="DW276" s="49"/>
      <c r="DX276" s="49"/>
      <c r="DY276" s="49"/>
      <c r="DZ276" s="49"/>
      <c r="EA276" s="49"/>
      <c r="EB276" s="49"/>
      <c r="EC276" s="49"/>
      <c r="ED276" s="49"/>
      <c r="EE276" s="49"/>
      <c r="EF276" s="49"/>
      <c r="EG276" s="49"/>
      <c r="EH276" s="49"/>
      <c r="EI276" s="49"/>
      <c r="EJ276" s="49"/>
      <c r="EK276" s="14"/>
      <c r="EL276" s="49"/>
      <c r="EM276" s="49"/>
      <c r="EN276" s="49"/>
      <c r="EO276" s="49"/>
      <c r="EP276" s="49"/>
      <c r="EQ276" s="49"/>
      <c r="ER276" s="49"/>
      <c r="ES276" s="49"/>
      <c r="ET276" s="49"/>
      <c r="EU276" s="49"/>
      <c r="EV276" s="49"/>
      <c r="EW276" s="49"/>
      <c r="EX276" s="49"/>
      <c r="EY276" s="49"/>
      <c r="EZ276" s="49"/>
      <c r="FA276" s="49"/>
      <c r="FB276" s="49"/>
      <c r="FC276" s="49"/>
      <c r="FD276" s="49"/>
      <c r="FE276" s="14"/>
      <c r="FF276" s="49"/>
      <c r="FG276" s="49"/>
      <c r="FH276" s="14"/>
      <c r="FI276" s="42"/>
      <c r="FJ276" s="42"/>
      <c r="FK276" s="42"/>
      <c r="FL276" s="42"/>
      <c r="FM276" s="42"/>
      <c r="FN276" s="42"/>
      <c r="FO276" s="42"/>
      <c r="FP276" s="42"/>
      <c r="FQ276" s="42"/>
      <c r="FR276" s="42"/>
      <c r="FS276" s="42"/>
      <c r="FT276" s="42"/>
      <c r="FU276" s="42"/>
      <c r="FV276" s="42"/>
      <c r="FW276" s="42"/>
      <c r="FX276" s="44">
        <v>274</v>
      </c>
      <c r="FY276" s="44" t="str">
        <f t="shared" si="1294"/>
        <v>HEFCADLI</v>
      </c>
      <c r="FZ276" s="44" t="s">
        <v>160</v>
      </c>
      <c r="GA276" s="44" t="s">
        <v>148</v>
      </c>
      <c r="GB276" s="44" t="s">
        <v>109</v>
      </c>
      <c r="GC276" s="44" t="s">
        <v>163</v>
      </c>
      <c r="GD276" s="44" t="s">
        <v>145</v>
      </c>
      <c r="GE276" s="44" t="s">
        <v>147</v>
      </c>
      <c r="GF276" s="44" t="s">
        <v>152</v>
      </c>
      <c r="GG276" s="44" t="s">
        <v>150</v>
      </c>
      <c r="GH276" s="100" t="str">
        <f t="shared" ref="GH276:GO276" si="1313">VLOOKUP(FZ276,$FK$3:$FL$15,2,FALSE)</f>
        <v>Uruguay</v>
      </c>
      <c r="GI276" s="100" t="str">
        <f t="shared" si="1313"/>
        <v>Elfenbenskusten</v>
      </c>
      <c r="GJ276" s="100" t="str">
        <f t="shared" si="1313"/>
        <v>Sverige</v>
      </c>
      <c r="GK276" s="100" t="str">
        <f t="shared" si="1313"/>
        <v>Marocko</v>
      </c>
      <c r="GL276" s="100" t="str">
        <f t="shared" si="1313"/>
        <v>Sydkorea</v>
      </c>
      <c r="GM276" s="100" t="str">
        <f t="shared" si="1313"/>
        <v>USA</v>
      </c>
      <c r="GN276" s="100" t="str">
        <f t="shared" si="1313"/>
        <v>England</v>
      </c>
      <c r="GO276" s="100" t="str">
        <f t="shared" si="1313"/>
        <v>Senegal</v>
      </c>
      <c r="GP276" s="42" t="str">
        <f t="shared" si="1296"/>
        <v/>
      </c>
      <c r="GQ276" s="42"/>
      <c r="GR276" s="42"/>
      <c r="GS276" s="42"/>
      <c r="GT276" s="42"/>
      <c r="GU276" s="42"/>
      <c r="GV276" s="42"/>
      <c r="GW276" s="42"/>
      <c r="GX276" s="42"/>
      <c r="GY276" s="42"/>
      <c r="GZ276" s="42"/>
      <c r="HA276" s="42"/>
      <c r="HB276" s="42"/>
      <c r="HC276" s="42"/>
      <c r="HD276" s="42"/>
      <c r="HE276" s="42"/>
    </row>
    <row r="277" spans="1:213" ht="14.25" customHeight="1" x14ac:dyDescent="0.35">
      <c r="A277" s="42"/>
      <c r="B277" s="43"/>
      <c r="C277" s="43"/>
      <c r="D277" s="43"/>
      <c r="E277" s="44"/>
      <c r="F277" s="43"/>
      <c r="G277" s="44"/>
      <c r="H277" s="44"/>
      <c r="I277" s="44"/>
      <c r="J277" s="57"/>
      <c r="K277" s="44"/>
      <c r="L277" s="44"/>
      <c r="M277" s="42"/>
      <c r="N277" s="42"/>
      <c r="O277" s="42"/>
      <c r="P277" s="42"/>
      <c r="Q277" s="42"/>
      <c r="R277" s="42"/>
      <c r="S277" s="42"/>
      <c r="T277" s="43"/>
      <c r="U277" s="42"/>
      <c r="V277" s="44"/>
      <c r="W277" s="44"/>
      <c r="X277" s="44"/>
      <c r="Y277" s="44"/>
      <c r="Z277" s="47"/>
      <c r="AA277" s="48"/>
      <c r="AB277" s="42"/>
      <c r="AC277" s="14"/>
      <c r="AD277" s="14"/>
      <c r="AE277" s="14"/>
      <c r="AF277" s="14"/>
      <c r="AG277" s="44"/>
      <c r="AH277" s="44"/>
      <c r="AI277" s="44"/>
      <c r="AJ277" s="57"/>
      <c r="AK277" s="58"/>
      <c r="AL277" s="49"/>
      <c r="AM277" s="49"/>
      <c r="AN277" s="49"/>
      <c r="AO277" s="49"/>
      <c r="AP277" s="49"/>
      <c r="AQ277" s="49"/>
      <c r="AR277" s="49"/>
      <c r="AS277" s="49"/>
      <c r="AT277" s="49"/>
      <c r="AU277" s="49"/>
      <c r="AV277" s="49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9"/>
      <c r="BJ277" s="49"/>
      <c r="BK277" s="49"/>
      <c r="BL277" s="49"/>
      <c r="BM277" s="49"/>
      <c r="BN277" s="49"/>
      <c r="BO277" s="49"/>
      <c r="BP277" s="14"/>
      <c r="BQ277" s="14"/>
      <c r="BR277" s="14"/>
      <c r="BS277" s="49"/>
      <c r="BT277" s="49"/>
      <c r="BU277" s="49"/>
      <c r="BV277" s="49"/>
      <c r="BW277" s="49"/>
      <c r="BX277" s="49"/>
      <c r="BY277" s="49"/>
      <c r="BZ277" s="14"/>
      <c r="CA277" s="49"/>
      <c r="CB277" s="49"/>
      <c r="CC277" s="14"/>
      <c r="CD277" s="14"/>
      <c r="CE277" s="49"/>
      <c r="CF277" s="49"/>
      <c r="CG277" s="49"/>
      <c r="CH277" s="49"/>
      <c r="CI277" s="49"/>
      <c r="CJ277" s="49"/>
      <c r="CK277" s="49"/>
      <c r="CL277" s="49"/>
      <c r="CM277" s="49"/>
      <c r="CN277" s="49"/>
      <c r="CO277" s="49"/>
      <c r="CP277" s="49"/>
      <c r="CQ277" s="49"/>
      <c r="CR277" s="49"/>
      <c r="CS277" s="49"/>
      <c r="CT277" s="49"/>
      <c r="CU277" s="49"/>
      <c r="CV277" s="49"/>
      <c r="CW277" s="14"/>
      <c r="CX277" s="14"/>
      <c r="CY277" s="49"/>
      <c r="CZ277" s="49"/>
      <c r="DA277" s="49"/>
      <c r="DB277" s="49"/>
      <c r="DC277" s="49"/>
      <c r="DD277" s="49"/>
      <c r="DE277" s="49"/>
      <c r="DF277" s="49"/>
      <c r="DG277" s="49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49"/>
      <c r="DS277" s="49"/>
      <c r="DT277" s="49"/>
      <c r="DU277" s="49"/>
      <c r="DV277" s="49"/>
      <c r="DW277" s="49"/>
      <c r="DX277" s="49"/>
      <c r="DY277" s="49"/>
      <c r="DZ277" s="49"/>
      <c r="EA277" s="49"/>
      <c r="EB277" s="49"/>
      <c r="EC277" s="49"/>
      <c r="ED277" s="49"/>
      <c r="EE277" s="49"/>
      <c r="EF277" s="49"/>
      <c r="EG277" s="49"/>
      <c r="EH277" s="49"/>
      <c r="EI277" s="49"/>
      <c r="EJ277" s="49"/>
      <c r="EK277" s="14"/>
      <c r="EL277" s="49"/>
      <c r="EM277" s="49"/>
      <c r="EN277" s="49"/>
      <c r="EO277" s="49"/>
      <c r="EP277" s="49"/>
      <c r="EQ277" s="49"/>
      <c r="ER277" s="49"/>
      <c r="ES277" s="49"/>
      <c r="ET277" s="49"/>
      <c r="EU277" s="49"/>
      <c r="EV277" s="49"/>
      <c r="EW277" s="49"/>
      <c r="EX277" s="49"/>
      <c r="EY277" s="49"/>
      <c r="EZ277" s="49"/>
      <c r="FA277" s="49"/>
      <c r="FB277" s="49"/>
      <c r="FC277" s="49"/>
      <c r="FD277" s="49"/>
      <c r="FE277" s="14"/>
      <c r="FF277" s="49"/>
      <c r="FG277" s="49"/>
      <c r="FH277" s="14"/>
      <c r="FI277" s="42"/>
      <c r="FJ277" s="42"/>
      <c r="FK277" s="42"/>
      <c r="FL277" s="42"/>
      <c r="FM277" s="42"/>
      <c r="FN277" s="42"/>
      <c r="FO277" s="42"/>
      <c r="FP277" s="42"/>
      <c r="FQ277" s="42"/>
      <c r="FR277" s="42"/>
      <c r="FS277" s="42"/>
      <c r="FT277" s="42"/>
      <c r="FU277" s="42"/>
      <c r="FV277" s="42"/>
      <c r="FW277" s="42"/>
      <c r="FX277" s="44">
        <v>275</v>
      </c>
      <c r="FY277" s="44" t="str">
        <f t="shared" si="1294"/>
        <v>HEFCADIK</v>
      </c>
      <c r="FZ277" s="44" t="s">
        <v>160</v>
      </c>
      <c r="GA277" s="44" t="s">
        <v>148</v>
      </c>
      <c r="GB277" s="44" t="s">
        <v>109</v>
      </c>
      <c r="GC277" s="44" t="s">
        <v>163</v>
      </c>
      <c r="GD277" s="44" t="s">
        <v>145</v>
      </c>
      <c r="GE277" s="44" t="s">
        <v>147</v>
      </c>
      <c r="GF277" s="44" t="s">
        <v>150</v>
      </c>
      <c r="GG277" s="44" t="s">
        <v>151</v>
      </c>
      <c r="GH277" s="100" t="str">
        <f t="shared" ref="GH277:GO277" si="1314">VLOOKUP(FZ277,$FK$3:$FL$15,2,FALSE)</f>
        <v>Uruguay</v>
      </c>
      <c r="GI277" s="100" t="str">
        <f t="shared" si="1314"/>
        <v>Elfenbenskusten</v>
      </c>
      <c r="GJ277" s="100" t="str">
        <f t="shared" si="1314"/>
        <v>Sverige</v>
      </c>
      <c r="GK277" s="100" t="str">
        <f t="shared" si="1314"/>
        <v>Marocko</v>
      </c>
      <c r="GL277" s="100" t="str">
        <f t="shared" si="1314"/>
        <v>Sydkorea</v>
      </c>
      <c r="GM277" s="100" t="str">
        <f t="shared" si="1314"/>
        <v>USA</v>
      </c>
      <c r="GN277" s="100" t="str">
        <f t="shared" si="1314"/>
        <v>Senegal</v>
      </c>
      <c r="GO277" s="100" t="str">
        <f t="shared" si="1314"/>
        <v>Portugal</v>
      </c>
      <c r="GP277" s="42" t="str">
        <f t="shared" si="1296"/>
        <v/>
      </c>
      <c r="GQ277" s="42"/>
      <c r="GR277" s="42"/>
      <c r="GS277" s="42"/>
      <c r="GT277" s="42"/>
      <c r="GU277" s="42"/>
      <c r="GV277" s="42"/>
      <c r="GW277" s="42"/>
      <c r="GX277" s="42"/>
      <c r="GY277" s="42"/>
      <c r="GZ277" s="42"/>
      <c r="HA277" s="42"/>
      <c r="HB277" s="42"/>
      <c r="HC277" s="42"/>
      <c r="HD277" s="42"/>
      <c r="HE277" s="42"/>
    </row>
    <row r="278" spans="1:213" ht="14.25" customHeight="1" x14ac:dyDescent="0.35">
      <c r="A278" s="42"/>
      <c r="B278" s="43"/>
      <c r="C278" s="43"/>
      <c r="D278" s="43"/>
      <c r="E278" s="44"/>
      <c r="F278" s="43"/>
      <c r="G278" s="44"/>
      <c r="H278" s="44"/>
      <c r="I278" s="44"/>
      <c r="J278" s="57"/>
      <c r="K278" s="44"/>
      <c r="L278" s="44"/>
      <c r="M278" s="42"/>
      <c r="N278" s="42"/>
      <c r="O278" s="42"/>
      <c r="P278" s="42"/>
      <c r="Q278" s="42"/>
      <c r="R278" s="42"/>
      <c r="S278" s="42"/>
      <c r="T278" s="43"/>
      <c r="U278" s="42"/>
      <c r="V278" s="44"/>
      <c r="W278" s="44"/>
      <c r="X278" s="44"/>
      <c r="Y278" s="44"/>
      <c r="Z278" s="47"/>
      <c r="AA278" s="48"/>
      <c r="AB278" s="42"/>
      <c r="AC278" s="14"/>
      <c r="AD278" s="14"/>
      <c r="AE278" s="14"/>
      <c r="AF278" s="14"/>
      <c r="AG278" s="44"/>
      <c r="AH278" s="44"/>
      <c r="AI278" s="44"/>
      <c r="AJ278" s="57"/>
      <c r="AK278" s="58"/>
      <c r="AL278" s="49"/>
      <c r="AM278" s="49"/>
      <c r="AN278" s="49"/>
      <c r="AO278" s="49"/>
      <c r="AP278" s="49"/>
      <c r="AQ278" s="49"/>
      <c r="AR278" s="49"/>
      <c r="AS278" s="49"/>
      <c r="AT278" s="49"/>
      <c r="AU278" s="49"/>
      <c r="AV278" s="49"/>
      <c r="AW278" s="49"/>
      <c r="AX278" s="49"/>
      <c r="AY278" s="49"/>
      <c r="AZ278" s="49"/>
      <c r="BA278" s="49"/>
      <c r="BB278" s="49"/>
      <c r="BC278" s="49"/>
      <c r="BD278" s="49"/>
      <c r="BE278" s="49"/>
      <c r="BF278" s="49"/>
      <c r="BG278" s="49"/>
      <c r="BH278" s="49"/>
      <c r="BI278" s="49"/>
      <c r="BJ278" s="49"/>
      <c r="BK278" s="49"/>
      <c r="BL278" s="49"/>
      <c r="BM278" s="49"/>
      <c r="BN278" s="49"/>
      <c r="BO278" s="49"/>
      <c r="BP278" s="14"/>
      <c r="BQ278" s="14"/>
      <c r="BR278" s="14"/>
      <c r="BS278" s="49"/>
      <c r="BT278" s="49"/>
      <c r="BU278" s="49"/>
      <c r="BV278" s="49"/>
      <c r="BW278" s="49"/>
      <c r="BX278" s="49"/>
      <c r="BY278" s="49"/>
      <c r="BZ278" s="14"/>
      <c r="CA278" s="49"/>
      <c r="CB278" s="49"/>
      <c r="CC278" s="14"/>
      <c r="CD278" s="14"/>
      <c r="CE278" s="49"/>
      <c r="CF278" s="49"/>
      <c r="CG278" s="49"/>
      <c r="CH278" s="49"/>
      <c r="CI278" s="49"/>
      <c r="CJ278" s="49"/>
      <c r="CK278" s="49"/>
      <c r="CL278" s="49"/>
      <c r="CM278" s="49"/>
      <c r="CN278" s="49"/>
      <c r="CO278" s="49"/>
      <c r="CP278" s="49"/>
      <c r="CQ278" s="49"/>
      <c r="CR278" s="49"/>
      <c r="CS278" s="49"/>
      <c r="CT278" s="49"/>
      <c r="CU278" s="49"/>
      <c r="CV278" s="49"/>
      <c r="CW278" s="14"/>
      <c r="CX278" s="14"/>
      <c r="CY278" s="49"/>
      <c r="CZ278" s="49"/>
      <c r="DA278" s="49"/>
      <c r="DB278" s="49"/>
      <c r="DC278" s="49"/>
      <c r="DD278" s="49"/>
      <c r="DE278" s="49"/>
      <c r="DF278" s="49"/>
      <c r="DG278" s="49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49"/>
      <c r="DS278" s="49"/>
      <c r="DT278" s="49"/>
      <c r="DU278" s="49"/>
      <c r="DV278" s="49"/>
      <c r="DW278" s="49"/>
      <c r="DX278" s="49"/>
      <c r="DY278" s="49"/>
      <c r="DZ278" s="49"/>
      <c r="EA278" s="49"/>
      <c r="EB278" s="49"/>
      <c r="EC278" s="49"/>
      <c r="ED278" s="49"/>
      <c r="EE278" s="49"/>
      <c r="EF278" s="49"/>
      <c r="EG278" s="49"/>
      <c r="EH278" s="49"/>
      <c r="EI278" s="49"/>
      <c r="EJ278" s="49"/>
      <c r="EK278" s="14"/>
      <c r="EL278" s="49"/>
      <c r="EM278" s="49"/>
      <c r="EN278" s="49"/>
      <c r="EO278" s="49"/>
      <c r="EP278" s="49"/>
      <c r="EQ278" s="49"/>
      <c r="ER278" s="49"/>
      <c r="ES278" s="49"/>
      <c r="ET278" s="49"/>
      <c r="EU278" s="49"/>
      <c r="EV278" s="49"/>
      <c r="EW278" s="49"/>
      <c r="EX278" s="49"/>
      <c r="EY278" s="49"/>
      <c r="EZ278" s="49"/>
      <c r="FA278" s="49"/>
      <c r="FB278" s="49"/>
      <c r="FC278" s="49"/>
      <c r="FD278" s="49"/>
      <c r="FE278" s="14"/>
      <c r="FF278" s="49"/>
      <c r="FG278" s="49"/>
      <c r="FH278" s="14"/>
      <c r="FI278" s="42"/>
      <c r="FJ278" s="42"/>
      <c r="FK278" s="42"/>
      <c r="FL278" s="42"/>
      <c r="FM278" s="42"/>
      <c r="FN278" s="42"/>
      <c r="FO278" s="42"/>
      <c r="FP278" s="42"/>
      <c r="FQ278" s="42"/>
      <c r="FR278" s="42"/>
      <c r="FS278" s="42"/>
      <c r="FT278" s="42"/>
      <c r="FU278" s="42"/>
      <c r="FV278" s="42"/>
      <c r="FW278" s="42"/>
      <c r="FX278" s="44">
        <v>276</v>
      </c>
      <c r="FY278" s="44" t="str">
        <f t="shared" si="1294"/>
        <v>HJECAFDI</v>
      </c>
      <c r="FZ278" s="44" t="s">
        <v>160</v>
      </c>
      <c r="GA278" s="44" t="s">
        <v>159</v>
      </c>
      <c r="GB278" s="44" t="s">
        <v>148</v>
      </c>
      <c r="GC278" s="44" t="s">
        <v>163</v>
      </c>
      <c r="GD278" s="44" t="s">
        <v>145</v>
      </c>
      <c r="GE278" s="44" t="s">
        <v>109</v>
      </c>
      <c r="GF278" s="44" t="s">
        <v>147</v>
      </c>
      <c r="GG278" s="44" t="s">
        <v>150</v>
      </c>
      <c r="GH278" s="100" t="str">
        <f t="shared" ref="GH278:GO278" si="1315">VLOOKUP(FZ278,$FK$3:$FL$15,2,FALSE)</f>
        <v>Uruguay</v>
      </c>
      <c r="GI278" s="100" t="str">
        <f t="shared" si="1315"/>
        <v>Argentina</v>
      </c>
      <c r="GJ278" s="100" t="str">
        <f t="shared" si="1315"/>
        <v>Elfenbenskusten</v>
      </c>
      <c r="GK278" s="100" t="str">
        <f t="shared" si="1315"/>
        <v>Marocko</v>
      </c>
      <c r="GL278" s="100" t="str">
        <f t="shared" si="1315"/>
        <v>Sydkorea</v>
      </c>
      <c r="GM278" s="100" t="str">
        <f t="shared" si="1315"/>
        <v>Sverige</v>
      </c>
      <c r="GN278" s="100" t="str">
        <f t="shared" si="1315"/>
        <v>USA</v>
      </c>
      <c r="GO278" s="100" t="str">
        <f t="shared" si="1315"/>
        <v>Senegal</v>
      </c>
      <c r="GP278" s="42" t="str">
        <f t="shared" si="1296"/>
        <v/>
      </c>
      <c r="GQ278" s="42"/>
      <c r="GR278" s="42"/>
      <c r="GS278" s="42"/>
      <c r="GT278" s="42"/>
      <c r="GU278" s="42"/>
      <c r="GV278" s="42"/>
      <c r="GW278" s="42"/>
      <c r="GX278" s="42"/>
      <c r="GY278" s="42"/>
      <c r="GZ278" s="42"/>
      <c r="HA278" s="42"/>
      <c r="HB278" s="42"/>
      <c r="HC278" s="42"/>
      <c r="HD278" s="42"/>
      <c r="HE278" s="42"/>
    </row>
    <row r="279" spans="1:213" ht="14.25" customHeight="1" x14ac:dyDescent="0.35">
      <c r="A279" s="42"/>
      <c r="B279" s="43"/>
      <c r="C279" s="43"/>
      <c r="D279" s="43"/>
      <c r="E279" s="44"/>
      <c r="F279" s="43"/>
      <c r="G279" s="44"/>
      <c r="H279" s="44"/>
      <c r="I279" s="44"/>
      <c r="J279" s="57"/>
      <c r="K279" s="44"/>
      <c r="L279" s="44"/>
      <c r="M279" s="42"/>
      <c r="N279" s="42"/>
      <c r="O279" s="42"/>
      <c r="P279" s="42"/>
      <c r="Q279" s="42"/>
      <c r="R279" s="42"/>
      <c r="S279" s="42"/>
      <c r="T279" s="43"/>
      <c r="U279" s="42"/>
      <c r="V279" s="44"/>
      <c r="W279" s="44"/>
      <c r="X279" s="44"/>
      <c r="Y279" s="44"/>
      <c r="Z279" s="47"/>
      <c r="AA279" s="48"/>
      <c r="AB279" s="42"/>
      <c r="AC279" s="14"/>
      <c r="AD279" s="14"/>
      <c r="AE279" s="14"/>
      <c r="AF279" s="14"/>
      <c r="AG279" s="44"/>
      <c r="AH279" s="44"/>
      <c r="AI279" s="44"/>
      <c r="AJ279" s="57"/>
      <c r="AK279" s="58"/>
      <c r="AL279" s="49"/>
      <c r="AM279" s="49"/>
      <c r="AN279" s="49"/>
      <c r="AO279" s="49"/>
      <c r="AP279" s="49"/>
      <c r="AQ279" s="49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49"/>
      <c r="BD279" s="49"/>
      <c r="BE279" s="49"/>
      <c r="BF279" s="49"/>
      <c r="BG279" s="49"/>
      <c r="BH279" s="49"/>
      <c r="BI279" s="49"/>
      <c r="BJ279" s="49"/>
      <c r="BK279" s="49"/>
      <c r="BL279" s="49"/>
      <c r="BM279" s="49"/>
      <c r="BN279" s="49"/>
      <c r="BO279" s="49"/>
      <c r="BP279" s="14"/>
      <c r="BQ279" s="14"/>
      <c r="BR279" s="14"/>
      <c r="BS279" s="49"/>
      <c r="BT279" s="49"/>
      <c r="BU279" s="49"/>
      <c r="BV279" s="49"/>
      <c r="BW279" s="49"/>
      <c r="BX279" s="49"/>
      <c r="BY279" s="49"/>
      <c r="BZ279" s="14"/>
      <c r="CA279" s="49"/>
      <c r="CB279" s="49"/>
      <c r="CC279" s="14"/>
      <c r="CD279" s="14"/>
      <c r="CE279" s="49"/>
      <c r="CF279" s="49"/>
      <c r="CG279" s="49"/>
      <c r="CH279" s="49"/>
      <c r="CI279" s="49"/>
      <c r="CJ279" s="49"/>
      <c r="CK279" s="49"/>
      <c r="CL279" s="49"/>
      <c r="CM279" s="49"/>
      <c r="CN279" s="49"/>
      <c r="CO279" s="49"/>
      <c r="CP279" s="49"/>
      <c r="CQ279" s="49"/>
      <c r="CR279" s="49"/>
      <c r="CS279" s="49"/>
      <c r="CT279" s="49"/>
      <c r="CU279" s="49"/>
      <c r="CV279" s="49"/>
      <c r="CW279" s="14"/>
      <c r="CX279" s="14"/>
      <c r="CY279" s="49"/>
      <c r="CZ279" s="49"/>
      <c r="DA279" s="49"/>
      <c r="DB279" s="49"/>
      <c r="DC279" s="49"/>
      <c r="DD279" s="49"/>
      <c r="DE279" s="49"/>
      <c r="DF279" s="49"/>
      <c r="DG279" s="49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49"/>
      <c r="DS279" s="49"/>
      <c r="DT279" s="49"/>
      <c r="DU279" s="49"/>
      <c r="DV279" s="49"/>
      <c r="DW279" s="49"/>
      <c r="DX279" s="49"/>
      <c r="DY279" s="49"/>
      <c r="DZ279" s="49"/>
      <c r="EA279" s="49"/>
      <c r="EB279" s="49"/>
      <c r="EC279" s="49"/>
      <c r="ED279" s="49"/>
      <c r="EE279" s="49"/>
      <c r="EF279" s="49"/>
      <c r="EG279" s="49"/>
      <c r="EH279" s="49"/>
      <c r="EI279" s="49"/>
      <c r="EJ279" s="49"/>
      <c r="EK279" s="14"/>
      <c r="EL279" s="49"/>
      <c r="EM279" s="49"/>
      <c r="EN279" s="49"/>
      <c r="EO279" s="49"/>
      <c r="EP279" s="49"/>
      <c r="EQ279" s="49"/>
      <c r="ER279" s="49"/>
      <c r="ES279" s="49"/>
      <c r="ET279" s="49"/>
      <c r="EU279" s="49"/>
      <c r="EV279" s="49"/>
      <c r="EW279" s="49"/>
      <c r="EX279" s="49"/>
      <c r="EY279" s="49"/>
      <c r="EZ279" s="49"/>
      <c r="FA279" s="49"/>
      <c r="FB279" s="49"/>
      <c r="FC279" s="49"/>
      <c r="FD279" s="49"/>
      <c r="FE279" s="14"/>
      <c r="FF279" s="49"/>
      <c r="FG279" s="49"/>
      <c r="FH279" s="14"/>
      <c r="FI279" s="42"/>
      <c r="FJ279" s="42"/>
      <c r="FK279" s="42"/>
      <c r="FL279" s="42"/>
      <c r="FM279" s="42"/>
      <c r="FN279" s="42"/>
      <c r="FO279" s="42"/>
      <c r="FP279" s="42"/>
      <c r="FQ279" s="42"/>
      <c r="FR279" s="42"/>
      <c r="FS279" s="42"/>
      <c r="FT279" s="42"/>
      <c r="FU279" s="42"/>
      <c r="FV279" s="42"/>
      <c r="FW279" s="42"/>
      <c r="FX279" s="44">
        <v>277</v>
      </c>
      <c r="FY279" s="44" t="str">
        <f t="shared" si="1294"/>
        <v>CGEDAFLK</v>
      </c>
      <c r="FZ279" s="44" t="s">
        <v>163</v>
      </c>
      <c r="GA279" s="44" t="s">
        <v>149</v>
      </c>
      <c r="GB279" s="44" t="s">
        <v>148</v>
      </c>
      <c r="GC279" s="44" t="s">
        <v>147</v>
      </c>
      <c r="GD279" s="44" t="s">
        <v>145</v>
      </c>
      <c r="GE279" s="44" t="s">
        <v>109</v>
      </c>
      <c r="GF279" s="44" t="s">
        <v>152</v>
      </c>
      <c r="GG279" s="44" t="s">
        <v>151</v>
      </c>
      <c r="GH279" s="100" t="str">
        <f t="shared" ref="GH279:GO279" si="1316">VLOOKUP(FZ279,$FK$3:$FL$15,2,FALSE)</f>
        <v>Marocko</v>
      </c>
      <c r="GI279" s="100" t="str">
        <f t="shared" si="1316"/>
        <v>Iran</v>
      </c>
      <c r="GJ279" s="100" t="str">
        <f t="shared" si="1316"/>
        <v>Elfenbenskusten</v>
      </c>
      <c r="GK279" s="100" t="str">
        <f t="shared" si="1316"/>
        <v>USA</v>
      </c>
      <c r="GL279" s="100" t="str">
        <f t="shared" si="1316"/>
        <v>Sydkorea</v>
      </c>
      <c r="GM279" s="100" t="str">
        <f t="shared" si="1316"/>
        <v>Sverige</v>
      </c>
      <c r="GN279" s="100" t="str">
        <f t="shared" si="1316"/>
        <v>England</v>
      </c>
      <c r="GO279" s="100" t="str">
        <f t="shared" si="1316"/>
        <v>Portugal</v>
      </c>
      <c r="GP279" s="42" t="str">
        <f t="shared" si="1296"/>
        <v/>
      </c>
      <c r="GQ279" s="42"/>
      <c r="GR279" s="42"/>
      <c r="GS279" s="42"/>
      <c r="GT279" s="42"/>
      <c r="GU279" s="42"/>
      <c r="GV279" s="42"/>
      <c r="GW279" s="42"/>
      <c r="GX279" s="42"/>
      <c r="GY279" s="42"/>
      <c r="GZ279" s="42"/>
      <c r="HA279" s="42"/>
      <c r="HB279" s="42"/>
      <c r="HC279" s="42"/>
      <c r="HD279" s="42"/>
      <c r="HE279" s="42"/>
    </row>
    <row r="280" spans="1:213" ht="14.25" customHeight="1" x14ac:dyDescent="0.35">
      <c r="A280" s="42"/>
      <c r="B280" s="43"/>
      <c r="C280" s="43"/>
      <c r="D280" s="43"/>
      <c r="E280" s="44"/>
      <c r="F280" s="43"/>
      <c r="G280" s="44"/>
      <c r="H280" s="44"/>
      <c r="I280" s="44"/>
      <c r="J280" s="57"/>
      <c r="K280" s="44"/>
      <c r="L280" s="44"/>
      <c r="M280" s="42"/>
      <c r="N280" s="42"/>
      <c r="O280" s="42"/>
      <c r="P280" s="42"/>
      <c r="Q280" s="42"/>
      <c r="R280" s="42"/>
      <c r="S280" s="42"/>
      <c r="T280" s="43"/>
      <c r="U280" s="42"/>
      <c r="V280" s="44"/>
      <c r="W280" s="44"/>
      <c r="X280" s="44"/>
      <c r="Y280" s="44"/>
      <c r="Z280" s="47"/>
      <c r="AA280" s="48"/>
      <c r="AB280" s="42"/>
      <c r="AC280" s="14"/>
      <c r="AD280" s="14"/>
      <c r="AE280" s="14"/>
      <c r="AF280" s="14"/>
      <c r="AG280" s="44"/>
      <c r="AH280" s="44"/>
      <c r="AI280" s="44"/>
      <c r="AJ280" s="57"/>
      <c r="AK280" s="58"/>
      <c r="AL280" s="49"/>
      <c r="AM280" s="49"/>
      <c r="AN280" s="49"/>
      <c r="AO280" s="49"/>
      <c r="AP280" s="49"/>
      <c r="AQ280" s="49"/>
      <c r="AR280" s="49"/>
      <c r="AS280" s="49"/>
      <c r="AT280" s="49"/>
      <c r="AU280" s="49"/>
      <c r="AV280" s="49"/>
      <c r="AW280" s="49"/>
      <c r="AX280" s="49"/>
      <c r="AY280" s="49"/>
      <c r="AZ280" s="49"/>
      <c r="BA280" s="49"/>
      <c r="BB280" s="49"/>
      <c r="BC280" s="49"/>
      <c r="BD280" s="49"/>
      <c r="BE280" s="49"/>
      <c r="BF280" s="49"/>
      <c r="BG280" s="49"/>
      <c r="BH280" s="49"/>
      <c r="BI280" s="49"/>
      <c r="BJ280" s="49"/>
      <c r="BK280" s="49"/>
      <c r="BL280" s="49"/>
      <c r="BM280" s="49"/>
      <c r="BN280" s="49"/>
      <c r="BO280" s="49"/>
      <c r="BP280" s="14"/>
      <c r="BQ280" s="14"/>
      <c r="BR280" s="14"/>
      <c r="BS280" s="49"/>
      <c r="BT280" s="49"/>
      <c r="BU280" s="49"/>
      <c r="BV280" s="49"/>
      <c r="BW280" s="49"/>
      <c r="BX280" s="49"/>
      <c r="BY280" s="49"/>
      <c r="BZ280" s="14"/>
      <c r="CA280" s="49"/>
      <c r="CB280" s="49"/>
      <c r="CC280" s="14"/>
      <c r="CD280" s="14"/>
      <c r="CE280" s="49"/>
      <c r="CF280" s="49"/>
      <c r="CG280" s="49"/>
      <c r="CH280" s="49"/>
      <c r="CI280" s="49"/>
      <c r="CJ280" s="49"/>
      <c r="CK280" s="49"/>
      <c r="CL280" s="49"/>
      <c r="CM280" s="49"/>
      <c r="CN280" s="49"/>
      <c r="CO280" s="49"/>
      <c r="CP280" s="49"/>
      <c r="CQ280" s="49"/>
      <c r="CR280" s="49"/>
      <c r="CS280" s="49"/>
      <c r="CT280" s="49"/>
      <c r="CU280" s="49"/>
      <c r="CV280" s="49"/>
      <c r="CW280" s="14"/>
      <c r="CX280" s="14"/>
      <c r="CY280" s="49"/>
      <c r="CZ280" s="49"/>
      <c r="DA280" s="49"/>
      <c r="DB280" s="49"/>
      <c r="DC280" s="49"/>
      <c r="DD280" s="49"/>
      <c r="DE280" s="49"/>
      <c r="DF280" s="49"/>
      <c r="DG280" s="49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49"/>
      <c r="DS280" s="49"/>
      <c r="DT280" s="49"/>
      <c r="DU280" s="49"/>
      <c r="DV280" s="49"/>
      <c r="DW280" s="49"/>
      <c r="DX280" s="49"/>
      <c r="DY280" s="49"/>
      <c r="DZ280" s="49"/>
      <c r="EA280" s="49"/>
      <c r="EB280" s="49"/>
      <c r="EC280" s="49"/>
      <c r="ED280" s="49"/>
      <c r="EE280" s="49"/>
      <c r="EF280" s="49"/>
      <c r="EG280" s="49"/>
      <c r="EH280" s="49"/>
      <c r="EI280" s="49"/>
      <c r="EJ280" s="49"/>
      <c r="EK280" s="14"/>
      <c r="EL280" s="49"/>
      <c r="EM280" s="49"/>
      <c r="EN280" s="49"/>
      <c r="EO280" s="49"/>
      <c r="EP280" s="49"/>
      <c r="EQ280" s="49"/>
      <c r="ER280" s="49"/>
      <c r="ES280" s="49"/>
      <c r="ET280" s="49"/>
      <c r="EU280" s="49"/>
      <c r="EV280" s="49"/>
      <c r="EW280" s="49"/>
      <c r="EX280" s="49"/>
      <c r="EY280" s="49"/>
      <c r="EZ280" s="49"/>
      <c r="FA280" s="49"/>
      <c r="FB280" s="49"/>
      <c r="FC280" s="49"/>
      <c r="FD280" s="49"/>
      <c r="FE280" s="14"/>
      <c r="FF280" s="49"/>
      <c r="FG280" s="49"/>
      <c r="FH280" s="14"/>
      <c r="FI280" s="42"/>
      <c r="FJ280" s="42"/>
      <c r="FK280" s="42"/>
      <c r="FL280" s="42"/>
      <c r="FM280" s="42"/>
      <c r="FN280" s="42"/>
      <c r="FO280" s="42"/>
      <c r="FP280" s="42"/>
      <c r="FQ280" s="42"/>
      <c r="FR280" s="42"/>
      <c r="FS280" s="42"/>
      <c r="FT280" s="42"/>
      <c r="FU280" s="42"/>
      <c r="FV280" s="42"/>
      <c r="FW280" s="42"/>
      <c r="FX280" s="44">
        <v>278</v>
      </c>
      <c r="FY280" s="44" t="str">
        <f t="shared" si="1294"/>
        <v>CGJDAFLE</v>
      </c>
      <c r="FZ280" s="44" t="s">
        <v>163</v>
      </c>
      <c r="GA280" s="44" t="s">
        <v>149</v>
      </c>
      <c r="GB280" s="44" t="s">
        <v>159</v>
      </c>
      <c r="GC280" s="44" t="s">
        <v>147</v>
      </c>
      <c r="GD280" s="44" t="s">
        <v>145</v>
      </c>
      <c r="GE280" s="44" t="s">
        <v>109</v>
      </c>
      <c r="GF280" s="44" t="s">
        <v>152</v>
      </c>
      <c r="GG280" s="44" t="s">
        <v>148</v>
      </c>
      <c r="GH280" s="100" t="str">
        <f t="shared" ref="GH280:GO280" si="1317">VLOOKUP(FZ280,$FK$3:$FL$15,2,FALSE)</f>
        <v>Marocko</v>
      </c>
      <c r="GI280" s="100" t="str">
        <f t="shared" si="1317"/>
        <v>Iran</v>
      </c>
      <c r="GJ280" s="100" t="str">
        <f t="shared" si="1317"/>
        <v>Argentina</v>
      </c>
      <c r="GK280" s="100" t="str">
        <f t="shared" si="1317"/>
        <v>USA</v>
      </c>
      <c r="GL280" s="100" t="str">
        <f t="shared" si="1317"/>
        <v>Sydkorea</v>
      </c>
      <c r="GM280" s="100" t="str">
        <f t="shared" si="1317"/>
        <v>Sverige</v>
      </c>
      <c r="GN280" s="100" t="str">
        <f t="shared" si="1317"/>
        <v>England</v>
      </c>
      <c r="GO280" s="100" t="str">
        <f t="shared" si="1317"/>
        <v>Elfenbenskusten</v>
      </c>
      <c r="GP280" s="42" t="str">
        <f t="shared" si="1296"/>
        <v/>
      </c>
      <c r="GQ280" s="42"/>
      <c r="GR280" s="42"/>
      <c r="GS280" s="42"/>
      <c r="GT280" s="42"/>
      <c r="GU280" s="42"/>
      <c r="GV280" s="42"/>
      <c r="GW280" s="42"/>
      <c r="GX280" s="42"/>
      <c r="GY280" s="42"/>
      <c r="GZ280" s="42"/>
      <c r="HA280" s="42"/>
      <c r="HB280" s="42"/>
      <c r="HC280" s="42"/>
      <c r="HD280" s="42"/>
      <c r="HE280" s="42"/>
    </row>
    <row r="281" spans="1:213" ht="14.25" customHeight="1" x14ac:dyDescent="0.35">
      <c r="A281" s="42"/>
      <c r="B281" s="43"/>
      <c r="C281" s="43"/>
      <c r="D281" s="43"/>
      <c r="E281" s="44"/>
      <c r="F281" s="43"/>
      <c r="G281" s="44"/>
      <c r="H281" s="44"/>
      <c r="I281" s="44"/>
      <c r="J281" s="57"/>
      <c r="K281" s="44"/>
      <c r="L281" s="44"/>
      <c r="M281" s="42"/>
      <c r="N281" s="42"/>
      <c r="O281" s="42"/>
      <c r="P281" s="42"/>
      <c r="Q281" s="42"/>
      <c r="R281" s="42"/>
      <c r="S281" s="42"/>
      <c r="T281" s="43"/>
      <c r="U281" s="42"/>
      <c r="V281" s="44"/>
      <c r="W281" s="44"/>
      <c r="X281" s="44"/>
      <c r="Y281" s="44"/>
      <c r="Z281" s="47"/>
      <c r="AA281" s="48"/>
      <c r="AB281" s="42"/>
      <c r="AC281" s="14"/>
      <c r="AD281" s="14"/>
      <c r="AE281" s="14"/>
      <c r="AF281" s="14"/>
      <c r="AG281" s="44"/>
      <c r="AH281" s="44"/>
      <c r="AI281" s="44"/>
      <c r="AJ281" s="57"/>
      <c r="AK281" s="58"/>
      <c r="AL281" s="49"/>
      <c r="AM281" s="49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49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14"/>
      <c r="BQ281" s="14"/>
      <c r="BR281" s="14"/>
      <c r="BS281" s="49"/>
      <c r="BT281" s="49"/>
      <c r="BU281" s="49"/>
      <c r="BV281" s="49"/>
      <c r="BW281" s="49"/>
      <c r="BX281" s="49"/>
      <c r="BY281" s="49"/>
      <c r="BZ281" s="14"/>
      <c r="CA281" s="49"/>
      <c r="CB281" s="49"/>
      <c r="CC281" s="14"/>
      <c r="CD281" s="14"/>
      <c r="CE281" s="49"/>
      <c r="CF281" s="49"/>
      <c r="CG281" s="49"/>
      <c r="CH281" s="49"/>
      <c r="CI281" s="49"/>
      <c r="CJ281" s="49"/>
      <c r="CK281" s="49"/>
      <c r="CL281" s="49"/>
      <c r="CM281" s="49"/>
      <c r="CN281" s="49"/>
      <c r="CO281" s="49"/>
      <c r="CP281" s="49"/>
      <c r="CQ281" s="49"/>
      <c r="CR281" s="49"/>
      <c r="CS281" s="49"/>
      <c r="CT281" s="49"/>
      <c r="CU281" s="49"/>
      <c r="CV281" s="49"/>
      <c r="CW281" s="14"/>
      <c r="CX281" s="14"/>
      <c r="CY281" s="49"/>
      <c r="CZ281" s="49"/>
      <c r="DA281" s="49"/>
      <c r="DB281" s="49"/>
      <c r="DC281" s="49"/>
      <c r="DD281" s="49"/>
      <c r="DE281" s="49"/>
      <c r="DF281" s="49"/>
      <c r="DG281" s="49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49"/>
      <c r="DS281" s="49"/>
      <c r="DT281" s="49"/>
      <c r="DU281" s="49"/>
      <c r="DV281" s="49"/>
      <c r="DW281" s="49"/>
      <c r="DX281" s="49"/>
      <c r="DY281" s="49"/>
      <c r="DZ281" s="49"/>
      <c r="EA281" s="49"/>
      <c r="EB281" s="49"/>
      <c r="EC281" s="49"/>
      <c r="ED281" s="49"/>
      <c r="EE281" s="49"/>
      <c r="EF281" s="49"/>
      <c r="EG281" s="49"/>
      <c r="EH281" s="49"/>
      <c r="EI281" s="49"/>
      <c r="EJ281" s="49"/>
      <c r="EK281" s="14"/>
      <c r="EL281" s="49"/>
      <c r="EM281" s="49"/>
      <c r="EN281" s="49"/>
      <c r="EO281" s="49"/>
      <c r="EP281" s="49"/>
      <c r="EQ281" s="49"/>
      <c r="ER281" s="49"/>
      <c r="ES281" s="49"/>
      <c r="ET281" s="49"/>
      <c r="EU281" s="49"/>
      <c r="EV281" s="49"/>
      <c r="EW281" s="49"/>
      <c r="EX281" s="49"/>
      <c r="EY281" s="49"/>
      <c r="EZ281" s="49"/>
      <c r="FA281" s="49"/>
      <c r="FB281" s="49"/>
      <c r="FC281" s="49"/>
      <c r="FD281" s="49"/>
      <c r="FE281" s="14"/>
      <c r="FF281" s="49"/>
      <c r="FG281" s="49"/>
      <c r="FH281" s="14"/>
      <c r="FI281" s="42"/>
      <c r="FJ281" s="42"/>
      <c r="FK281" s="42"/>
      <c r="FL281" s="42"/>
      <c r="FM281" s="42"/>
      <c r="FN281" s="42"/>
      <c r="FO281" s="42"/>
      <c r="FP281" s="42"/>
      <c r="FQ281" s="42"/>
      <c r="FR281" s="42"/>
      <c r="FS281" s="42"/>
      <c r="FT281" s="42"/>
      <c r="FU281" s="42"/>
      <c r="FV281" s="42"/>
      <c r="FW281" s="42"/>
      <c r="FX281" s="44">
        <v>279</v>
      </c>
      <c r="FY281" s="44" t="str">
        <f t="shared" si="1294"/>
        <v>CGJDAFEK</v>
      </c>
      <c r="FZ281" s="44" t="s">
        <v>163</v>
      </c>
      <c r="GA281" s="44" t="s">
        <v>149</v>
      </c>
      <c r="GB281" s="44" t="s">
        <v>159</v>
      </c>
      <c r="GC281" s="44" t="s">
        <v>147</v>
      </c>
      <c r="GD281" s="44" t="s">
        <v>145</v>
      </c>
      <c r="GE281" s="44" t="s">
        <v>109</v>
      </c>
      <c r="GF281" s="44" t="s">
        <v>148</v>
      </c>
      <c r="GG281" s="44" t="s">
        <v>151</v>
      </c>
      <c r="GH281" s="100" t="str">
        <f t="shared" ref="GH281:GO281" si="1318">VLOOKUP(FZ281,$FK$3:$FL$15,2,FALSE)</f>
        <v>Marocko</v>
      </c>
      <c r="GI281" s="100" t="str">
        <f t="shared" si="1318"/>
        <v>Iran</v>
      </c>
      <c r="GJ281" s="100" t="str">
        <f t="shared" si="1318"/>
        <v>Argentina</v>
      </c>
      <c r="GK281" s="100" t="str">
        <f t="shared" si="1318"/>
        <v>USA</v>
      </c>
      <c r="GL281" s="100" t="str">
        <f t="shared" si="1318"/>
        <v>Sydkorea</v>
      </c>
      <c r="GM281" s="100" t="str">
        <f t="shared" si="1318"/>
        <v>Sverige</v>
      </c>
      <c r="GN281" s="100" t="str">
        <f t="shared" si="1318"/>
        <v>Elfenbenskusten</v>
      </c>
      <c r="GO281" s="100" t="str">
        <f t="shared" si="1318"/>
        <v>Portugal</v>
      </c>
      <c r="GP281" s="42" t="str">
        <f t="shared" si="1296"/>
        <v/>
      </c>
      <c r="GQ281" s="42"/>
      <c r="GR281" s="42"/>
      <c r="GS281" s="42"/>
      <c r="GT281" s="42"/>
      <c r="GU281" s="42"/>
      <c r="GV281" s="42"/>
      <c r="GW281" s="42"/>
      <c r="GX281" s="42"/>
      <c r="GY281" s="42"/>
      <c r="GZ281" s="42"/>
      <c r="HA281" s="42"/>
      <c r="HB281" s="42"/>
      <c r="HC281" s="42"/>
      <c r="HD281" s="42"/>
      <c r="HE281" s="42"/>
    </row>
    <row r="282" spans="1:213" ht="14.25" customHeight="1" x14ac:dyDescent="0.35">
      <c r="A282" s="42"/>
      <c r="B282" s="43"/>
      <c r="C282" s="43"/>
      <c r="D282" s="43"/>
      <c r="E282" s="44"/>
      <c r="F282" s="43"/>
      <c r="G282" s="44"/>
      <c r="H282" s="44"/>
      <c r="I282" s="44"/>
      <c r="J282" s="57"/>
      <c r="K282" s="44"/>
      <c r="L282" s="44"/>
      <c r="M282" s="42"/>
      <c r="N282" s="42"/>
      <c r="O282" s="42"/>
      <c r="P282" s="42"/>
      <c r="Q282" s="42"/>
      <c r="R282" s="42"/>
      <c r="S282" s="42"/>
      <c r="T282" s="43"/>
      <c r="U282" s="42"/>
      <c r="V282" s="44"/>
      <c r="W282" s="44"/>
      <c r="X282" s="44"/>
      <c r="Y282" s="44"/>
      <c r="Z282" s="47"/>
      <c r="AA282" s="48"/>
      <c r="AB282" s="42"/>
      <c r="AC282" s="14"/>
      <c r="AD282" s="14"/>
      <c r="AE282" s="14"/>
      <c r="AF282" s="14"/>
      <c r="AG282" s="44"/>
      <c r="AH282" s="44"/>
      <c r="AI282" s="44"/>
      <c r="AJ282" s="57"/>
      <c r="AK282" s="58"/>
      <c r="AL282" s="49"/>
      <c r="AM282" s="49"/>
      <c r="AN282" s="49"/>
      <c r="AO282" s="49"/>
      <c r="AP282" s="49"/>
      <c r="AQ282" s="49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9"/>
      <c r="BJ282" s="49"/>
      <c r="BK282" s="49"/>
      <c r="BL282" s="49"/>
      <c r="BM282" s="49"/>
      <c r="BN282" s="49"/>
      <c r="BO282" s="49"/>
      <c r="BP282" s="14"/>
      <c r="BQ282" s="14"/>
      <c r="BR282" s="14"/>
      <c r="BS282" s="49"/>
      <c r="BT282" s="49"/>
      <c r="BU282" s="49"/>
      <c r="BV282" s="49"/>
      <c r="BW282" s="49"/>
      <c r="BX282" s="49"/>
      <c r="BY282" s="49"/>
      <c r="BZ282" s="14"/>
      <c r="CA282" s="49"/>
      <c r="CB282" s="49"/>
      <c r="CC282" s="14"/>
      <c r="CD282" s="14"/>
      <c r="CE282" s="49"/>
      <c r="CF282" s="49"/>
      <c r="CG282" s="49"/>
      <c r="CH282" s="49"/>
      <c r="CI282" s="49"/>
      <c r="CJ282" s="49"/>
      <c r="CK282" s="49"/>
      <c r="CL282" s="49"/>
      <c r="CM282" s="49"/>
      <c r="CN282" s="49"/>
      <c r="CO282" s="49"/>
      <c r="CP282" s="49"/>
      <c r="CQ282" s="49"/>
      <c r="CR282" s="49"/>
      <c r="CS282" s="49"/>
      <c r="CT282" s="49"/>
      <c r="CU282" s="49"/>
      <c r="CV282" s="49"/>
      <c r="CW282" s="14"/>
      <c r="CX282" s="14"/>
      <c r="CY282" s="49"/>
      <c r="CZ282" s="49"/>
      <c r="DA282" s="49"/>
      <c r="DB282" s="49"/>
      <c r="DC282" s="49"/>
      <c r="DD282" s="49"/>
      <c r="DE282" s="49"/>
      <c r="DF282" s="49"/>
      <c r="DG282" s="49"/>
      <c r="DH282" s="14"/>
      <c r="DI282" s="14"/>
      <c r="DJ282" s="14"/>
      <c r="DK282" s="14"/>
      <c r="DL282" s="14"/>
      <c r="DM282" s="14"/>
      <c r="DN282" s="14"/>
      <c r="DO282" s="14"/>
      <c r="DP282" s="14"/>
      <c r="DQ282" s="14"/>
      <c r="DR282" s="49"/>
      <c r="DS282" s="49"/>
      <c r="DT282" s="49"/>
      <c r="DU282" s="49"/>
      <c r="DV282" s="49"/>
      <c r="DW282" s="49"/>
      <c r="DX282" s="49"/>
      <c r="DY282" s="49"/>
      <c r="DZ282" s="49"/>
      <c r="EA282" s="49"/>
      <c r="EB282" s="49"/>
      <c r="EC282" s="49"/>
      <c r="ED282" s="49"/>
      <c r="EE282" s="49"/>
      <c r="EF282" s="49"/>
      <c r="EG282" s="49"/>
      <c r="EH282" s="49"/>
      <c r="EI282" s="49"/>
      <c r="EJ282" s="49"/>
      <c r="EK282" s="14"/>
      <c r="EL282" s="49"/>
      <c r="EM282" s="49"/>
      <c r="EN282" s="49"/>
      <c r="EO282" s="49"/>
      <c r="EP282" s="49"/>
      <c r="EQ282" s="49"/>
      <c r="ER282" s="49"/>
      <c r="ES282" s="49"/>
      <c r="ET282" s="49"/>
      <c r="EU282" s="49"/>
      <c r="EV282" s="49"/>
      <c r="EW282" s="49"/>
      <c r="EX282" s="49"/>
      <c r="EY282" s="49"/>
      <c r="EZ282" s="49"/>
      <c r="FA282" s="49"/>
      <c r="FB282" s="49"/>
      <c r="FC282" s="49"/>
      <c r="FD282" s="49"/>
      <c r="FE282" s="14"/>
      <c r="FF282" s="49"/>
      <c r="FG282" s="49"/>
      <c r="FH282" s="14"/>
      <c r="FI282" s="42"/>
      <c r="FJ282" s="42"/>
      <c r="FK282" s="42"/>
      <c r="FL282" s="42"/>
      <c r="FM282" s="42"/>
      <c r="FN282" s="42"/>
      <c r="FO282" s="42"/>
      <c r="FP282" s="42"/>
      <c r="FQ282" s="42"/>
      <c r="FR282" s="42"/>
      <c r="FS282" s="42"/>
      <c r="FT282" s="42"/>
      <c r="FU282" s="42"/>
      <c r="FV282" s="42"/>
      <c r="FW282" s="42"/>
      <c r="FX282" s="44">
        <v>280</v>
      </c>
      <c r="FY282" s="44" t="str">
        <f t="shared" si="1294"/>
        <v>CGEDAFLI</v>
      </c>
      <c r="FZ282" s="44" t="s">
        <v>163</v>
      </c>
      <c r="GA282" s="44" t="s">
        <v>149</v>
      </c>
      <c r="GB282" s="44" t="s">
        <v>148</v>
      </c>
      <c r="GC282" s="44" t="s">
        <v>147</v>
      </c>
      <c r="GD282" s="44" t="s">
        <v>145</v>
      </c>
      <c r="GE282" s="44" t="s">
        <v>109</v>
      </c>
      <c r="GF282" s="44" t="s">
        <v>152</v>
      </c>
      <c r="GG282" s="44" t="s">
        <v>150</v>
      </c>
      <c r="GH282" s="100" t="str">
        <f t="shared" ref="GH282:GO282" si="1319">VLOOKUP(FZ282,$FK$3:$FL$15,2,FALSE)</f>
        <v>Marocko</v>
      </c>
      <c r="GI282" s="100" t="str">
        <f t="shared" si="1319"/>
        <v>Iran</v>
      </c>
      <c r="GJ282" s="100" t="str">
        <f t="shared" si="1319"/>
        <v>Elfenbenskusten</v>
      </c>
      <c r="GK282" s="100" t="str">
        <f t="shared" si="1319"/>
        <v>USA</v>
      </c>
      <c r="GL282" s="100" t="str">
        <f t="shared" si="1319"/>
        <v>Sydkorea</v>
      </c>
      <c r="GM282" s="100" t="str">
        <f t="shared" si="1319"/>
        <v>Sverige</v>
      </c>
      <c r="GN282" s="100" t="str">
        <f t="shared" si="1319"/>
        <v>England</v>
      </c>
      <c r="GO282" s="100" t="str">
        <f t="shared" si="1319"/>
        <v>Senegal</v>
      </c>
      <c r="GP282" s="42" t="str">
        <f t="shared" si="1296"/>
        <v/>
      </c>
      <c r="GQ282" s="42"/>
      <c r="GR282" s="42"/>
      <c r="GS282" s="42"/>
      <c r="GT282" s="42"/>
      <c r="GU282" s="42"/>
      <c r="GV282" s="42"/>
      <c r="GW282" s="42"/>
      <c r="GX282" s="42"/>
      <c r="GY282" s="42"/>
      <c r="GZ282" s="42"/>
      <c r="HA282" s="42"/>
      <c r="HB282" s="42"/>
      <c r="HC282" s="42"/>
      <c r="HD282" s="42"/>
      <c r="HE282" s="42"/>
    </row>
    <row r="283" spans="1:213" ht="14.25" customHeight="1" x14ac:dyDescent="0.35">
      <c r="A283" s="42"/>
      <c r="B283" s="43"/>
      <c r="C283" s="43"/>
      <c r="D283" s="43"/>
      <c r="E283" s="44"/>
      <c r="F283" s="43"/>
      <c r="G283" s="44"/>
      <c r="H283" s="44"/>
      <c r="I283" s="44"/>
      <c r="J283" s="57"/>
      <c r="K283" s="44"/>
      <c r="L283" s="44"/>
      <c r="M283" s="42"/>
      <c r="N283" s="42"/>
      <c r="O283" s="42"/>
      <c r="P283" s="42"/>
      <c r="Q283" s="42"/>
      <c r="R283" s="42"/>
      <c r="S283" s="42"/>
      <c r="T283" s="43"/>
      <c r="U283" s="42"/>
      <c r="V283" s="44"/>
      <c r="W283" s="44"/>
      <c r="X283" s="44"/>
      <c r="Y283" s="44"/>
      <c r="Z283" s="47"/>
      <c r="AA283" s="48"/>
      <c r="AB283" s="42"/>
      <c r="AC283" s="14"/>
      <c r="AD283" s="14"/>
      <c r="AE283" s="14"/>
      <c r="AF283" s="14"/>
      <c r="AG283" s="44"/>
      <c r="AH283" s="44"/>
      <c r="AI283" s="44"/>
      <c r="AJ283" s="57"/>
      <c r="AK283" s="58"/>
      <c r="AL283" s="49"/>
      <c r="AM283" s="49"/>
      <c r="AN283" s="49"/>
      <c r="AO283" s="49"/>
      <c r="AP283" s="49"/>
      <c r="AQ283" s="49"/>
      <c r="AR283" s="49"/>
      <c r="AS283" s="49"/>
      <c r="AT283" s="49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49"/>
      <c r="BG283" s="49"/>
      <c r="BH283" s="49"/>
      <c r="BI283" s="49"/>
      <c r="BJ283" s="49"/>
      <c r="BK283" s="49"/>
      <c r="BL283" s="49"/>
      <c r="BM283" s="49"/>
      <c r="BN283" s="49"/>
      <c r="BO283" s="49"/>
      <c r="BP283" s="14"/>
      <c r="BQ283" s="14"/>
      <c r="BR283" s="14"/>
      <c r="BS283" s="49"/>
      <c r="BT283" s="49"/>
      <c r="BU283" s="49"/>
      <c r="BV283" s="49"/>
      <c r="BW283" s="49"/>
      <c r="BX283" s="49"/>
      <c r="BY283" s="49"/>
      <c r="BZ283" s="14"/>
      <c r="CA283" s="49"/>
      <c r="CB283" s="49"/>
      <c r="CC283" s="14"/>
      <c r="CD283" s="14"/>
      <c r="CE283" s="49"/>
      <c r="CF283" s="49"/>
      <c r="CG283" s="49"/>
      <c r="CH283" s="49"/>
      <c r="CI283" s="49"/>
      <c r="CJ283" s="49"/>
      <c r="CK283" s="49"/>
      <c r="CL283" s="49"/>
      <c r="CM283" s="49"/>
      <c r="CN283" s="49"/>
      <c r="CO283" s="49"/>
      <c r="CP283" s="49"/>
      <c r="CQ283" s="49"/>
      <c r="CR283" s="49"/>
      <c r="CS283" s="49"/>
      <c r="CT283" s="49"/>
      <c r="CU283" s="49"/>
      <c r="CV283" s="49"/>
      <c r="CW283" s="14"/>
      <c r="CX283" s="14"/>
      <c r="CY283" s="49"/>
      <c r="CZ283" s="49"/>
      <c r="DA283" s="49"/>
      <c r="DB283" s="49"/>
      <c r="DC283" s="49"/>
      <c r="DD283" s="49"/>
      <c r="DE283" s="49"/>
      <c r="DF283" s="49"/>
      <c r="DG283" s="49"/>
      <c r="DH283" s="14"/>
      <c r="DI283" s="14"/>
      <c r="DJ283" s="14"/>
      <c r="DK283" s="14"/>
      <c r="DL283" s="14"/>
      <c r="DM283" s="14"/>
      <c r="DN283" s="14"/>
      <c r="DO283" s="14"/>
      <c r="DP283" s="14"/>
      <c r="DQ283" s="14"/>
      <c r="DR283" s="49"/>
      <c r="DS283" s="49"/>
      <c r="DT283" s="49"/>
      <c r="DU283" s="49"/>
      <c r="DV283" s="49"/>
      <c r="DW283" s="49"/>
      <c r="DX283" s="49"/>
      <c r="DY283" s="49"/>
      <c r="DZ283" s="49"/>
      <c r="EA283" s="49"/>
      <c r="EB283" s="49"/>
      <c r="EC283" s="49"/>
      <c r="ED283" s="49"/>
      <c r="EE283" s="49"/>
      <c r="EF283" s="49"/>
      <c r="EG283" s="49"/>
      <c r="EH283" s="49"/>
      <c r="EI283" s="49"/>
      <c r="EJ283" s="49"/>
      <c r="EK283" s="14"/>
      <c r="EL283" s="49"/>
      <c r="EM283" s="49"/>
      <c r="EN283" s="49"/>
      <c r="EO283" s="49"/>
      <c r="EP283" s="49"/>
      <c r="EQ283" s="49"/>
      <c r="ER283" s="49"/>
      <c r="ES283" s="49"/>
      <c r="ET283" s="49"/>
      <c r="EU283" s="49"/>
      <c r="EV283" s="49"/>
      <c r="EW283" s="49"/>
      <c r="EX283" s="49"/>
      <c r="EY283" s="49"/>
      <c r="EZ283" s="49"/>
      <c r="FA283" s="49"/>
      <c r="FB283" s="49"/>
      <c r="FC283" s="49"/>
      <c r="FD283" s="49"/>
      <c r="FE283" s="14"/>
      <c r="FF283" s="49"/>
      <c r="FG283" s="49"/>
      <c r="FH283" s="14"/>
      <c r="FI283" s="42"/>
      <c r="FJ283" s="42"/>
      <c r="FK283" s="42"/>
      <c r="FL283" s="42"/>
      <c r="FM283" s="42"/>
      <c r="FN283" s="42"/>
      <c r="FO283" s="42"/>
      <c r="FP283" s="42"/>
      <c r="FQ283" s="42"/>
      <c r="FR283" s="42"/>
      <c r="FS283" s="42"/>
      <c r="FT283" s="42"/>
      <c r="FU283" s="42"/>
      <c r="FV283" s="42"/>
      <c r="FW283" s="42"/>
      <c r="FX283" s="44">
        <v>281</v>
      </c>
      <c r="FY283" s="44" t="str">
        <f t="shared" si="1294"/>
        <v>CGEDAFIK</v>
      </c>
      <c r="FZ283" s="44" t="s">
        <v>163</v>
      </c>
      <c r="GA283" s="44" t="s">
        <v>149</v>
      </c>
      <c r="GB283" s="44" t="s">
        <v>148</v>
      </c>
      <c r="GC283" s="44" t="s">
        <v>147</v>
      </c>
      <c r="GD283" s="44" t="s">
        <v>145</v>
      </c>
      <c r="GE283" s="44" t="s">
        <v>109</v>
      </c>
      <c r="GF283" s="44" t="s">
        <v>150</v>
      </c>
      <c r="GG283" s="44" t="s">
        <v>151</v>
      </c>
      <c r="GH283" s="100" t="str">
        <f t="shared" ref="GH283:GO283" si="1320">VLOOKUP(FZ283,$FK$3:$FL$15,2,FALSE)</f>
        <v>Marocko</v>
      </c>
      <c r="GI283" s="100" t="str">
        <f t="shared" si="1320"/>
        <v>Iran</v>
      </c>
      <c r="GJ283" s="100" t="str">
        <f t="shared" si="1320"/>
        <v>Elfenbenskusten</v>
      </c>
      <c r="GK283" s="100" t="str">
        <f t="shared" si="1320"/>
        <v>USA</v>
      </c>
      <c r="GL283" s="100" t="str">
        <f t="shared" si="1320"/>
        <v>Sydkorea</v>
      </c>
      <c r="GM283" s="100" t="str">
        <f t="shared" si="1320"/>
        <v>Sverige</v>
      </c>
      <c r="GN283" s="100" t="str">
        <f t="shared" si="1320"/>
        <v>Senegal</v>
      </c>
      <c r="GO283" s="100" t="str">
        <f t="shared" si="1320"/>
        <v>Portugal</v>
      </c>
      <c r="GP283" s="42" t="str">
        <f t="shared" si="1296"/>
        <v/>
      </c>
      <c r="GQ283" s="42"/>
      <c r="GR283" s="42"/>
      <c r="GS283" s="42"/>
      <c r="GT283" s="42"/>
      <c r="GU283" s="42"/>
      <c r="GV283" s="42"/>
      <c r="GW283" s="42"/>
      <c r="GX283" s="42"/>
      <c r="GY283" s="42"/>
      <c r="GZ283" s="42"/>
      <c r="HA283" s="42"/>
      <c r="HB283" s="42"/>
      <c r="HC283" s="42"/>
      <c r="HD283" s="42"/>
      <c r="HE283" s="42"/>
    </row>
    <row r="284" spans="1:213" ht="14.25" customHeight="1" x14ac:dyDescent="0.35">
      <c r="A284" s="42"/>
      <c r="B284" s="43"/>
      <c r="C284" s="43"/>
      <c r="D284" s="43"/>
      <c r="E284" s="44"/>
      <c r="F284" s="43"/>
      <c r="G284" s="44"/>
      <c r="H284" s="44"/>
      <c r="I284" s="44"/>
      <c r="J284" s="57"/>
      <c r="K284" s="44"/>
      <c r="L284" s="44"/>
      <c r="M284" s="42"/>
      <c r="N284" s="42"/>
      <c r="O284" s="42"/>
      <c r="P284" s="42"/>
      <c r="Q284" s="42"/>
      <c r="R284" s="42"/>
      <c r="S284" s="42"/>
      <c r="T284" s="43"/>
      <c r="U284" s="42"/>
      <c r="V284" s="44"/>
      <c r="W284" s="44"/>
      <c r="X284" s="44"/>
      <c r="Y284" s="44"/>
      <c r="Z284" s="47"/>
      <c r="AA284" s="48"/>
      <c r="AB284" s="42"/>
      <c r="AC284" s="14"/>
      <c r="AD284" s="14"/>
      <c r="AE284" s="14"/>
      <c r="AF284" s="14"/>
      <c r="AG284" s="44"/>
      <c r="AH284" s="44"/>
      <c r="AI284" s="44"/>
      <c r="AJ284" s="57"/>
      <c r="AK284" s="58"/>
      <c r="AL284" s="49"/>
      <c r="AM284" s="49"/>
      <c r="AN284" s="49"/>
      <c r="AO284" s="49"/>
      <c r="AP284" s="49"/>
      <c r="AQ284" s="49"/>
      <c r="AR284" s="49"/>
      <c r="AS284" s="49"/>
      <c r="AT284" s="49"/>
      <c r="AU284" s="49"/>
      <c r="AV284" s="49"/>
      <c r="AW284" s="49"/>
      <c r="AX284" s="49"/>
      <c r="AY284" s="49"/>
      <c r="AZ284" s="49"/>
      <c r="BA284" s="49"/>
      <c r="BB284" s="49"/>
      <c r="BC284" s="49"/>
      <c r="BD284" s="49"/>
      <c r="BE284" s="49"/>
      <c r="BF284" s="49"/>
      <c r="BG284" s="49"/>
      <c r="BH284" s="49"/>
      <c r="BI284" s="49"/>
      <c r="BJ284" s="49"/>
      <c r="BK284" s="49"/>
      <c r="BL284" s="49"/>
      <c r="BM284" s="49"/>
      <c r="BN284" s="49"/>
      <c r="BO284" s="49"/>
      <c r="BP284" s="14"/>
      <c r="BQ284" s="14"/>
      <c r="BR284" s="14"/>
      <c r="BS284" s="49"/>
      <c r="BT284" s="49"/>
      <c r="BU284" s="49"/>
      <c r="BV284" s="49"/>
      <c r="BW284" s="49"/>
      <c r="BX284" s="49"/>
      <c r="BY284" s="49"/>
      <c r="BZ284" s="14"/>
      <c r="CA284" s="49"/>
      <c r="CB284" s="49"/>
      <c r="CC284" s="14"/>
      <c r="CD284" s="14"/>
      <c r="CE284" s="49"/>
      <c r="CF284" s="49"/>
      <c r="CG284" s="49"/>
      <c r="CH284" s="49"/>
      <c r="CI284" s="49"/>
      <c r="CJ284" s="49"/>
      <c r="CK284" s="49"/>
      <c r="CL284" s="49"/>
      <c r="CM284" s="49"/>
      <c r="CN284" s="49"/>
      <c r="CO284" s="49"/>
      <c r="CP284" s="49"/>
      <c r="CQ284" s="49"/>
      <c r="CR284" s="49"/>
      <c r="CS284" s="49"/>
      <c r="CT284" s="49"/>
      <c r="CU284" s="49"/>
      <c r="CV284" s="49"/>
      <c r="CW284" s="14"/>
      <c r="CX284" s="14"/>
      <c r="CY284" s="49"/>
      <c r="CZ284" s="49"/>
      <c r="DA284" s="49"/>
      <c r="DB284" s="49"/>
      <c r="DC284" s="49"/>
      <c r="DD284" s="49"/>
      <c r="DE284" s="49"/>
      <c r="DF284" s="49"/>
      <c r="DG284" s="49"/>
      <c r="DH284" s="14"/>
      <c r="DI284" s="14"/>
      <c r="DJ284" s="14"/>
      <c r="DK284" s="14"/>
      <c r="DL284" s="14"/>
      <c r="DM284" s="14"/>
      <c r="DN284" s="14"/>
      <c r="DO284" s="14"/>
      <c r="DP284" s="14"/>
      <c r="DQ284" s="14"/>
      <c r="DR284" s="49"/>
      <c r="DS284" s="49"/>
      <c r="DT284" s="49"/>
      <c r="DU284" s="49"/>
      <c r="DV284" s="49"/>
      <c r="DW284" s="49"/>
      <c r="DX284" s="49"/>
      <c r="DY284" s="49"/>
      <c r="DZ284" s="49"/>
      <c r="EA284" s="49"/>
      <c r="EB284" s="49"/>
      <c r="EC284" s="49"/>
      <c r="ED284" s="49"/>
      <c r="EE284" s="49"/>
      <c r="EF284" s="49"/>
      <c r="EG284" s="49"/>
      <c r="EH284" s="49"/>
      <c r="EI284" s="49"/>
      <c r="EJ284" s="49"/>
      <c r="EK284" s="14"/>
      <c r="EL284" s="49"/>
      <c r="EM284" s="49"/>
      <c r="EN284" s="49"/>
      <c r="EO284" s="49"/>
      <c r="EP284" s="49"/>
      <c r="EQ284" s="49"/>
      <c r="ER284" s="49"/>
      <c r="ES284" s="49"/>
      <c r="ET284" s="49"/>
      <c r="EU284" s="49"/>
      <c r="EV284" s="49"/>
      <c r="EW284" s="49"/>
      <c r="EX284" s="49"/>
      <c r="EY284" s="49"/>
      <c r="EZ284" s="49"/>
      <c r="FA284" s="49"/>
      <c r="FB284" s="49"/>
      <c r="FC284" s="49"/>
      <c r="FD284" s="49"/>
      <c r="FE284" s="14"/>
      <c r="FF284" s="49"/>
      <c r="FG284" s="49"/>
      <c r="FH284" s="14"/>
      <c r="FI284" s="42"/>
      <c r="FJ284" s="42"/>
      <c r="FK284" s="42"/>
      <c r="FL284" s="42"/>
      <c r="FM284" s="42"/>
      <c r="FN284" s="42"/>
      <c r="FO284" s="42"/>
      <c r="FP284" s="42"/>
      <c r="FQ284" s="42"/>
      <c r="FR284" s="42"/>
      <c r="FS284" s="42"/>
      <c r="FT284" s="42"/>
      <c r="FU284" s="42"/>
      <c r="FV284" s="42"/>
      <c r="FW284" s="42"/>
      <c r="FX284" s="44">
        <v>282</v>
      </c>
      <c r="FY284" s="44" t="str">
        <f t="shared" si="1294"/>
        <v>CGJDAFEI</v>
      </c>
      <c r="FZ284" s="44" t="s">
        <v>163</v>
      </c>
      <c r="GA284" s="44" t="s">
        <v>149</v>
      </c>
      <c r="GB284" s="44" t="s">
        <v>159</v>
      </c>
      <c r="GC284" s="44" t="s">
        <v>147</v>
      </c>
      <c r="GD284" s="44" t="s">
        <v>145</v>
      </c>
      <c r="GE284" s="44" t="s">
        <v>109</v>
      </c>
      <c r="GF284" s="44" t="s">
        <v>148</v>
      </c>
      <c r="GG284" s="44" t="s">
        <v>150</v>
      </c>
      <c r="GH284" s="100" t="str">
        <f t="shared" ref="GH284:GO284" si="1321">VLOOKUP(FZ284,$FK$3:$FL$15,2,FALSE)</f>
        <v>Marocko</v>
      </c>
      <c r="GI284" s="100" t="str">
        <f t="shared" si="1321"/>
        <v>Iran</v>
      </c>
      <c r="GJ284" s="100" t="str">
        <f t="shared" si="1321"/>
        <v>Argentina</v>
      </c>
      <c r="GK284" s="100" t="str">
        <f t="shared" si="1321"/>
        <v>USA</v>
      </c>
      <c r="GL284" s="100" t="str">
        <f t="shared" si="1321"/>
        <v>Sydkorea</v>
      </c>
      <c r="GM284" s="100" t="str">
        <f t="shared" si="1321"/>
        <v>Sverige</v>
      </c>
      <c r="GN284" s="100" t="str">
        <f t="shared" si="1321"/>
        <v>Elfenbenskusten</v>
      </c>
      <c r="GO284" s="100" t="str">
        <f t="shared" si="1321"/>
        <v>Senegal</v>
      </c>
      <c r="GP284" s="42" t="str">
        <f t="shared" si="1296"/>
        <v/>
      </c>
      <c r="GQ284" s="42"/>
      <c r="GR284" s="42"/>
      <c r="GS284" s="42"/>
      <c r="GT284" s="42"/>
      <c r="GU284" s="42"/>
      <c r="GV284" s="42"/>
      <c r="GW284" s="42"/>
      <c r="GX284" s="42"/>
      <c r="GY284" s="42"/>
      <c r="GZ284" s="42"/>
      <c r="HA284" s="42"/>
      <c r="HB284" s="42"/>
      <c r="HC284" s="42"/>
      <c r="HD284" s="42"/>
      <c r="HE284" s="42"/>
    </row>
    <row r="285" spans="1:213" ht="14.25" customHeight="1" x14ac:dyDescent="0.35">
      <c r="A285" s="42"/>
      <c r="B285" s="43"/>
      <c r="C285" s="43"/>
      <c r="D285" s="43"/>
      <c r="E285" s="44"/>
      <c r="F285" s="43"/>
      <c r="G285" s="44"/>
      <c r="H285" s="44"/>
      <c r="I285" s="44"/>
      <c r="J285" s="57"/>
      <c r="K285" s="44"/>
      <c r="L285" s="44"/>
      <c r="M285" s="42"/>
      <c r="N285" s="42"/>
      <c r="O285" s="42"/>
      <c r="P285" s="42"/>
      <c r="Q285" s="42"/>
      <c r="R285" s="42"/>
      <c r="S285" s="42"/>
      <c r="T285" s="43"/>
      <c r="U285" s="42"/>
      <c r="V285" s="44"/>
      <c r="W285" s="44"/>
      <c r="X285" s="44"/>
      <c r="Y285" s="44"/>
      <c r="Z285" s="47"/>
      <c r="AA285" s="48"/>
      <c r="AB285" s="42"/>
      <c r="AC285" s="14"/>
      <c r="AD285" s="14"/>
      <c r="AE285" s="14"/>
      <c r="AF285" s="14"/>
      <c r="AG285" s="44"/>
      <c r="AH285" s="44"/>
      <c r="AI285" s="44"/>
      <c r="AJ285" s="57"/>
      <c r="AK285" s="58"/>
      <c r="AL285" s="49"/>
      <c r="AM285" s="49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49"/>
      <c r="BG285" s="49"/>
      <c r="BH285" s="49"/>
      <c r="BI285" s="49"/>
      <c r="BJ285" s="49"/>
      <c r="BK285" s="49"/>
      <c r="BL285" s="49"/>
      <c r="BM285" s="49"/>
      <c r="BN285" s="49"/>
      <c r="BO285" s="49"/>
      <c r="BP285" s="14"/>
      <c r="BQ285" s="14"/>
      <c r="BR285" s="14"/>
      <c r="BS285" s="49"/>
      <c r="BT285" s="49"/>
      <c r="BU285" s="49"/>
      <c r="BV285" s="49"/>
      <c r="BW285" s="49"/>
      <c r="BX285" s="49"/>
      <c r="BY285" s="49"/>
      <c r="BZ285" s="14"/>
      <c r="CA285" s="49"/>
      <c r="CB285" s="49"/>
      <c r="CC285" s="14"/>
      <c r="CD285" s="14"/>
      <c r="CE285" s="49"/>
      <c r="CF285" s="49"/>
      <c r="CG285" s="49"/>
      <c r="CH285" s="49"/>
      <c r="CI285" s="49"/>
      <c r="CJ285" s="49"/>
      <c r="CK285" s="49"/>
      <c r="CL285" s="49"/>
      <c r="CM285" s="49"/>
      <c r="CN285" s="49"/>
      <c r="CO285" s="49"/>
      <c r="CP285" s="49"/>
      <c r="CQ285" s="49"/>
      <c r="CR285" s="49"/>
      <c r="CS285" s="49"/>
      <c r="CT285" s="49"/>
      <c r="CU285" s="49"/>
      <c r="CV285" s="49"/>
      <c r="CW285" s="14"/>
      <c r="CX285" s="14"/>
      <c r="CY285" s="49"/>
      <c r="CZ285" s="49"/>
      <c r="DA285" s="49"/>
      <c r="DB285" s="49"/>
      <c r="DC285" s="49"/>
      <c r="DD285" s="49"/>
      <c r="DE285" s="49"/>
      <c r="DF285" s="49"/>
      <c r="DG285" s="49"/>
      <c r="DH285" s="14"/>
      <c r="DI285" s="14"/>
      <c r="DJ285" s="14"/>
      <c r="DK285" s="14"/>
      <c r="DL285" s="14"/>
      <c r="DM285" s="14"/>
      <c r="DN285" s="14"/>
      <c r="DO285" s="14"/>
      <c r="DP285" s="14"/>
      <c r="DQ285" s="14"/>
      <c r="DR285" s="49"/>
      <c r="DS285" s="49"/>
      <c r="DT285" s="49"/>
      <c r="DU285" s="49"/>
      <c r="DV285" s="49"/>
      <c r="DW285" s="49"/>
      <c r="DX285" s="49"/>
      <c r="DY285" s="49"/>
      <c r="DZ285" s="49"/>
      <c r="EA285" s="49"/>
      <c r="EB285" s="49"/>
      <c r="EC285" s="49"/>
      <c r="ED285" s="49"/>
      <c r="EE285" s="49"/>
      <c r="EF285" s="49"/>
      <c r="EG285" s="49"/>
      <c r="EH285" s="49"/>
      <c r="EI285" s="49"/>
      <c r="EJ285" s="49"/>
      <c r="EK285" s="14"/>
      <c r="EL285" s="49"/>
      <c r="EM285" s="49"/>
      <c r="EN285" s="49"/>
      <c r="EO285" s="49"/>
      <c r="EP285" s="49"/>
      <c r="EQ285" s="49"/>
      <c r="ER285" s="49"/>
      <c r="ES285" s="49"/>
      <c r="ET285" s="49"/>
      <c r="EU285" s="49"/>
      <c r="EV285" s="49"/>
      <c r="EW285" s="49"/>
      <c r="EX285" s="49"/>
      <c r="EY285" s="49"/>
      <c r="EZ285" s="49"/>
      <c r="FA285" s="49"/>
      <c r="FB285" s="49"/>
      <c r="FC285" s="49"/>
      <c r="FD285" s="49"/>
      <c r="FE285" s="14"/>
      <c r="FF285" s="49"/>
      <c r="FG285" s="49"/>
      <c r="FH285" s="14"/>
      <c r="FI285" s="42"/>
      <c r="FJ285" s="42"/>
      <c r="FK285" s="42"/>
      <c r="FL285" s="42"/>
      <c r="FM285" s="42"/>
      <c r="FN285" s="42"/>
      <c r="FO285" s="42"/>
      <c r="FP285" s="42"/>
      <c r="FQ285" s="42"/>
      <c r="FR285" s="42"/>
      <c r="FS285" s="42"/>
      <c r="FT285" s="42"/>
      <c r="FU285" s="42"/>
      <c r="FV285" s="42"/>
      <c r="FW285" s="42"/>
      <c r="FX285" s="44">
        <v>283</v>
      </c>
      <c r="FY285" s="44" t="str">
        <f t="shared" si="1294"/>
        <v>HGFCADLE</v>
      </c>
      <c r="FZ285" s="44" t="s">
        <v>160</v>
      </c>
      <c r="GA285" s="44" t="s">
        <v>149</v>
      </c>
      <c r="GB285" s="44" t="s">
        <v>109</v>
      </c>
      <c r="GC285" s="44" t="s">
        <v>163</v>
      </c>
      <c r="GD285" s="44" t="s">
        <v>145</v>
      </c>
      <c r="GE285" s="44" t="s">
        <v>147</v>
      </c>
      <c r="GF285" s="44" t="s">
        <v>152</v>
      </c>
      <c r="GG285" s="44" t="s">
        <v>148</v>
      </c>
      <c r="GH285" s="100" t="str">
        <f t="shared" ref="GH285:GO285" si="1322">VLOOKUP(FZ285,$FK$3:$FL$15,2,FALSE)</f>
        <v>Uruguay</v>
      </c>
      <c r="GI285" s="100" t="str">
        <f t="shared" si="1322"/>
        <v>Iran</v>
      </c>
      <c r="GJ285" s="100" t="str">
        <f t="shared" si="1322"/>
        <v>Sverige</v>
      </c>
      <c r="GK285" s="100" t="str">
        <f t="shared" si="1322"/>
        <v>Marocko</v>
      </c>
      <c r="GL285" s="100" t="str">
        <f t="shared" si="1322"/>
        <v>Sydkorea</v>
      </c>
      <c r="GM285" s="100" t="str">
        <f t="shared" si="1322"/>
        <v>USA</v>
      </c>
      <c r="GN285" s="100" t="str">
        <f t="shared" si="1322"/>
        <v>England</v>
      </c>
      <c r="GO285" s="100" t="str">
        <f t="shared" si="1322"/>
        <v>Elfenbenskusten</v>
      </c>
      <c r="GP285" s="42" t="str">
        <f t="shared" si="1296"/>
        <v/>
      </c>
      <c r="GQ285" s="42"/>
      <c r="GR285" s="42"/>
      <c r="GS285" s="42"/>
      <c r="GT285" s="42"/>
      <c r="GU285" s="42"/>
      <c r="GV285" s="42"/>
      <c r="GW285" s="42"/>
      <c r="GX285" s="42"/>
      <c r="GY285" s="42"/>
      <c r="GZ285" s="42"/>
      <c r="HA285" s="42"/>
      <c r="HB285" s="42"/>
      <c r="HC285" s="42"/>
      <c r="HD285" s="42"/>
      <c r="HE285" s="42"/>
    </row>
    <row r="286" spans="1:213" ht="14.25" customHeight="1" x14ac:dyDescent="0.35">
      <c r="A286" s="42"/>
      <c r="B286" s="43"/>
      <c r="C286" s="43"/>
      <c r="D286" s="43"/>
      <c r="E286" s="44"/>
      <c r="F286" s="43"/>
      <c r="G286" s="44"/>
      <c r="H286" s="44"/>
      <c r="I286" s="44"/>
      <c r="J286" s="57"/>
      <c r="K286" s="44"/>
      <c r="L286" s="44"/>
      <c r="M286" s="42"/>
      <c r="N286" s="42"/>
      <c r="O286" s="42"/>
      <c r="P286" s="42"/>
      <c r="Q286" s="42"/>
      <c r="R286" s="42"/>
      <c r="S286" s="42"/>
      <c r="T286" s="43"/>
      <c r="U286" s="42"/>
      <c r="V286" s="44"/>
      <c r="W286" s="44"/>
      <c r="X286" s="44"/>
      <c r="Y286" s="44"/>
      <c r="Z286" s="47"/>
      <c r="AA286" s="48"/>
      <c r="AB286" s="42"/>
      <c r="AC286" s="14"/>
      <c r="AD286" s="14"/>
      <c r="AE286" s="14"/>
      <c r="AF286" s="14"/>
      <c r="AG286" s="44"/>
      <c r="AH286" s="44"/>
      <c r="AI286" s="44"/>
      <c r="AJ286" s="57"/>
      <c r="AK286" s="58"/>
      <c r="AL286" s="49"/>
      <c r="AM286" s="49"/>
      <c r="AN286" s="49"/>
      <c r="AO286" s="49"/>
      <c r="AP286" s="49"/>
      <c r="AQ286" s="49"/>
      <c r="AR286" s="49"/>
      <c r="AS286" s="49"/>
      <c r="AT286" s="49"/>
      <c r="AU286" s="49"/>
      <c r="AV286" s="49"/>
      <c r="AW286" s="49"/>
      <c r="AX286" s="49"/>
      <c r="AY286" s="49"/>
      <c r="AZ286" s="49"/>
      <c r="BA286" s="49"/>
      <c r="BB286" s="49"/>
      <c r="BC286" s="49"/>
      <c r="BD286" s="49"/>
      <c r="BE286" s="49"/>
      <c r="BF286" s="49"/>
      <c r="BG286" s="49"/>
      <c r="BH286" s="49"/>
      <c r="BI286" s="49"/>
      <c r="BJ286" s="49"/>
      <c r="BK286" s="49"/>
      <c r="BL286" s="49"/>
      <c r="BM286" s="49"/>
      <c r="BN286" s="49"/>
      <c r="BO286" s="49"/>
      <c r="BP286" s="14"/>
      <c r="BQ286" s="14"/>
      <c r="BR286" s="14"/>
      <c r="BS286" s="49"/>
      <c r="BT286" s="49"/>
      <c r="BU286" s="49"/>
      <c r="BV286" s="49"/>
      <c r="BW286" s="49"/>
      <c r="BX286" s="49"/>
      <c r="BY286" s="49"/>
      <c r="BZ286" s="14"/>
      <c r="CA286" s="49"/>
      <c r="CB286" s="49"/>
      <c r="CC286" s="14"/>
      <c r="CD286" s="14"/>
      <c r="CE286" s="49"/>
      <c r="CF286" s="49"/>
      <c r="CG286" s="49"/>
      <c r="CH286" s="49"/>
      <c r="CI286" s="49"/>
      <c r="CJ286" s="49"/>
      <c r="CK286" s="49"/>
      <c r="CL286" s="49"/>
      <c r="CM286" s="49"/>
      <c r="CN286" s="49"/>
      <c r="CO286" s="49"/>
      <c r="CP286" s="49"/>
      <c r="CQ286" s="49"/>
      <c r="CR286" s="49"/>
      <c r="CS286" s="49"/>
      <c r="CT286" s="49"/>
      <c r="CU286" s="49"/>
      <c r="CV286" s="49"/>
      <c r="CW286" s="14"/>
      <c r="CX286" s="14"/>
      <c r="CY286" s="49"/>
      <c r="CZ286" s="49"/>
      <c r="DA286" s="49"/>
      <c r="DB286" s="49"/>
      <c r="DC286" s="49"/>
      <c r="DD286" s="49"/>
      <c r="DE286" s="49"/>
      <c r="DF286" s="49"/>
      <c r="DG286" s="49"/>
      <c r="DH286" s="14"/>
      <c r="DI286" s="14"/>
      <c r="DJ286" s="14"/>
      <c r="DK286" s="14"/>
      <c r="DL286" s="14"/>
      <c r="DM286" s="14"/>
      <c r="DN286" s="14"/>
      <c r="DO286" s="14"/>
      <c r="DP286" s="14"/>
      <c r="DQ286" s="14"/>
      <c r="DR286" s="49"/>
      <c r="DS286" s="49"/>
      <c r="DT286" s="49"/>
      <c r="DU286" s="49"/>
      <c r="DV286" s="49"/>
      <c r="DW286" s="49"/>
      <c r="DX286" s="49"/>
      <c r="DY286" s="49"/>
      <c r="DZ286" s="49"/>
      <c r="EA286" s="49"/>
      <c r="EB286" s="49"/>
      <c r="EC286" s="49"/>
      <c r="ED286" s="49"/>
      <c r="EE286" s="49"/>
      <c r="EF286" s="49"/>
      <c r="EG286" s="49"/>
      <c r="EH286" s="49"/>
      <c r="EI286" s="49"/>
      <c r="EJ286" s="49"/>
      <c r="EK286" s="14"/>
      <c r="EL286" s="49"/>
      <c r="EM286" s="49"/>
      <c r="EN286" s="49"/>
      <c r="EO286" s="49"/>
      <c r="EP286" s="49"/>
      <c r="EQ286" s="49"/>
      <c r="ER286" s="49"/>
      <c r="ES286" s="49"/>
      <c r="ET286" s="49"/>
      <c r="EU286" s="49"/>
      <c r="EV286" s="49"/>
      <c r="EW286" s="49"/>
      <c r="EX286" s="49"/>
      <c r="EY286" s="49"/>
      <c r="EZ286" s="49"/>
      <c r="FA286" s="49"/>
      <c r="FB286" s="49"/>
      <c r="FC286" s="49"/>
      <c r="FD286" s="49"/>
      <c r="FE286" s="14"/>
      <c r="FF286" s="49"/>
      <c r="FG286" s="49"/>
      <c r="FH286" s="14"/>
      <c r="FI286" s="42"/>
      <c r="FJ286" s="42"/>
      <c r="FK286" s="42"/>
      <c r="FL286" s="42"/>
      <c r="FM286" s="42"/>
      <c r="FN286" s="42"/>
      <c r="FO286" s="42"/>
      <c r="FP286" s="42"/>
      <c r="FQ286" s="42"/>
      <c r="FR286" s="42"/>
      <c r="FS286" s="42"/>
      <c r="FT286" s="42"/>
      <c r="FU286" s="42"/>
      <c r="FV286" s="42"/>
      <c r="FW286" s="42"/>
      <c r="FX286" s="44">
        <v>284</v>
      </c>
      <c r="FY286" s="44" t="str">
        <f t="shared" si="1294"/>
        <v>HGECAFDK</v>
      </c>
      <c r="FZ286" s="44" t="s">
        <v>160</v>
      </c>
      <c r="GA286" s="44" t="s">
        <v>149</v>
      </c>
      <c r="GB286" s="44" t="s">
        <v>148</v>
      </c>
      <c r="GC286" s="44" t="s">
        <v>163</v>
      </c>
      <c r="GD286" s="44" t="s">
        <v>145</v>
      </c>
      <c r="GE286" s="44" t="s">
        <v>109</v>
      </c>
      <c r="GF286" s="44" t="s">
        <v>147</v>
      </c>
      <c r="GG286" s="44" t="s">
        <v>151</v>
      </c>
      <c r="GH286" s="100" t="str">
        <f t="shared" ref="GH286:GO286" si="1323">VLOOKUP(FZ286,$FK$3:$FL$15,2,FALSE)</f>
        <v>Uruguay</v>
      </c>
      <c r="GI286" s="100" t="str">
        <f t="shared" si="1323"/>
        <v>Iran</v>
      </c>
      <c r="GJ286" s="100" t="str">
        <f t="shared" si="1323"/>
        <v>Elfenbenskusten</v>
      </c>
      <c r="GK286" s="100" t="str">
        <f t="shared" si="1323"/>
        <v>Marocko</v>
      </c>
      <c r="GL286" s="100" t="str">
        <f t="shared" si="1323"/>
        <v>Sydkorea</v>
      </c>
      <c r="GM286" s="100" t="str">
        <f t="shared" si="1323"/>
        <v>Sverige</v>
      </c>
      <c r="GN286" s="100" t="str">
        <f t="shared" si="1323"/>
        <v>USA</v>
      </c>
      <c r="GO286" s="100" t="str">
        <f t="shared" si="1323"/>
        <v>Portugal</v>
      </c>
      <c r="GP286" s="42" t="str">
        <f t="shared" si="1296"/>
        <v/>
      </c>
      <c r="GQ286" s="42"/>
      <c r="GR286" s="42"/>
      <c r="GS286" s="42"/>
      <c r="GT286" s="42"/>
      <c r="GU286" s="42"/>
      <c r="GV286" s="42"/>
      <c r="GW286" s="42"/>
      <c r="GX286" s="42"/>
      <c r="GY286" s="42"/>
      <c r="GZ286" s="42"/>
      <c r="HA286" s="42"/>
      <c r="HB286" s="42"/>
      <c r="HC286" s="42"/>
      <c r="HD286" s="42"/>
      <c r="HE286" s="42"/>
    </row>
    <row r="287" spans="1:213" ht="14.25" customHeight="1" x14ac:dyDescent="0.35">
      <c r="A287" s="42"/>
      <c r="B287" s="43"/>
      <c r="C287" s="43"/>
      <c r="D287" s="43"/>
      <c r="E287" s="44"/>
      <c r="F287" s="43"/>
      <c r="G287" s="44"/>
      <c r="H287" s="44"/>
      <c r="I287" s="44"/>
      <c r="J287" s="57"/>
      <c r="K287" s="44"/>
      <c r="L287" s="44"/>
      <c r="M287" s="42"/>
      <c r="N287" s="42"/>
      <c r="O287" s="42"/>
      <c r="P287" s="42"/>
      <c r="Q287" s="42"/>
      <c r="R287" s="42"/>
      <c r="S287" s="42"/>
      <c r="T287" s="43"/>
      <c r="U287" s="42"/>
      <c r="V287" s="44"/>
      <c r="W287" s="44"/>
      <c r="X287" s="44"/>
      <c r="Y287" s="44"/>
      <c r="Z287" s="47"/>
      <c r="AA287" s="48"/>
      <c r="AB287" s="42"/>
      <c r="AC287" s="14"/>
      <c r="AD287" s="14"/>
      <c r="AE287" s="14"/>
      <c r="AF287" s="14"/>
      <c r="AG287" s="44"/>
      <c r="AH287" s="44"/>
      <c r="AI287" s="44"/>
      <c r="AJ287" s="57"/>
      <c r="AK287" s="58"/>
      <c r="AL287" s="49"/>
      <c r="AM287" s="49"/>
      <c r="AN287" s="49"/>
      <c r="AO287" s="49"/>
      <c r="AP287" s="49"/>
      <c r="AQ287" s="49"/>
      <c r="AR287" s="49"/>
      <c r="AS287" s="49"/>
      <c r="AT287" s="49"/>
      <c r="AU287" s="49"/>
      <c r="AV287" s="49"/>
      <c r="AW287" s="49"/>
      <c r="AX287" s="49"/>
      <c r="AY287" s="49"/>
      <c r="AZ287" s="49"/>
      <c r="BA287" s="49"/>
      <c r="BB287" s="49"/>
      <c r="BC287" s="49"/>
      <c r="BD287" s="49"/>
      <c r="BE287" s="49"/>
      <c r="BF287" s="49"/>
      <c r="BG287" s="49"/>
      <c r="BH287" s="49"/>
      <c r="BI287" s="49"/>
      <c r="BJ287" s="49"/>
      <c r="BK287" s="49"/>
      <c r="BL287" s="49"/>
      <c r="BM287" s="49"/>
      <c r="BN287" s="49"/>
      <c r="BO287" s="49"/>
      <c r="BP287" s="14"/>
      <c r="BQ287" s="14"/>
      <c r="BR287" s="14"/>
      <c r="BS287" s="49"/>
      <c r="BT287" s="49"/>
      <c r="BU287" s="49"/>
      <c r="BV287" s="49"/>
      <c r="BW287" s="49"/>
      <c r="BX287" s="49"/>
      <c r="BY287" s="49"/>
      <c r="BZ287" s="14"/>
      <c r="CA287" s="49"/>
      <c r="CB287" s="49"/>
      <c r="CC287" s="14"/>
      <c r="CD287" s="14"/>
      <c r="CE287" s="49"/>
      <c r="CF287" s="49"/>
      <c r="CG287" s="49"/>
      <c r="CH287" s="49"/>
      <c r="CI287" s="49"/>
      <c r="CJ287" s="49"/>
      <c r="CK287" s="49"/>
      <c r="CL287" s="49"/>
      <c r="CM287" s="49"/>
      <c r="CN287" s="49"/>
      <c r="CO287" s="49"/>
      <c r="CP287" s="49"/>
      <c r="CQ287" s="49"/>
      <c r="CR287" s="49"/>
      <c r="CS287" s="49"/>
      <c r="CT287" s="49"/>
      <c r="CU287" s="49"/>
      <c r="CV287" s="49"/>
      <c r="CW287" s="14"/>
      <c r="CX287" s="14"/>
      <c r="CY287" s="49"/>
      <c r="CZ287" s="49"/>
      <c r="DA287" s="49"/>
      <c r="DB287" s="49"/>
      <c r="DC287" s="49"/>
      <c r="DD287" s="49"/>
      <c r="DE287" s="49"/>
      <c r="DF287" s="49"/>
      <c r="DG287" s="49"/>
      <c r="DH287" s="14"/>
      <c r="DI287" s="14"/>
      <c r="DJ287" s="14"/>
      <c r="DK287" s="14"/>
      <c r="DL287" s="14"/>
      <c r="DM287" s="14"/>
      <c r="DN287" s="14"/>
      <c r="DO287" s="14"/>
      <c r="DP287" s="14"/>
      <c r="DQ287" s="14"/>
      <c r="DR287" s="49"/>
      <c r="DS287" s="49"/>
      <c r="DT287" s="49"/>
      <c r="DU287" s="49"/>
      <c r="DV287" s="49"/>
      <c r="DW287" s="49"/>
      <c r="DX287" s="49"/>
      <c r="DY287" s="49"/>
      <c r="DZ287" s="49"/>
      <c r="EA287" s="49"/>
      <c r="EB287" s="49"/>
      <c r="EC287" s="49"/>
      <c r="ED287" s="49"/>
      <c r="EE287" s="49"/>
      <c r="EF287" s="49"/>
      <c r="EG287" s="49"/>
      <c r="EH287" s="49"/>
      <c r="EI287" s="49"/>
      <c r="EJ287" s="49"/>
      <c r="EK287" s="14"/>
      <c r="EL287" s="49"/>
      <c r="EM287" s="49"/>
      <c r="EN287" s="49"/>
      <c r="EO287" s="49"/>
      <c r="EP287" s="49"/>
      <c r="EQ287" s="49"/>
      <c r="ER287" s="49"/>
      <c r="ES287" s="49"/>
      <c r="ET287" s="49"/>
      <c r="EU287" s="49"/>
      <c r="EV287" s="49"/>
      <c r="EW287" s="49"/>
      <c r="EX287" s="49"/>
      <c r="EY287" s="49"/>
      <c r="EZ287" s="49"/>
      <c r="FA287" s="49"/>
      <c r="FB287" s="49"/>
      <c r="FC287" s="49"/>
      <c r="FD287" s="49"/>
      <c r="FE287" s="14"/>
      <c r="FF287" s="49"/>
      <c r="FG287" s="49"/>
      <c r="FH287" s="14"/>
      <c r="FI287" s="42"/>
      <c r="FJ287" s="42"/>
      <c r="FK287" s="42"/>
      <c r="FL287" s="42"/>
      <c r="FM287" s="42"/>
      <c r="FN287" s="42"/>
      <c r="FO287" s="42"/>
      <c r="FP287" s="42"/>
      <c r="FQ287" s="42"/>
      <c r="FR287" s="42"/>
      <c r="FS287" s="42"/>
      <c r="FT287" s="42"/>
      <c r="FU287" s="42"/>
      <c r="FV287" s="42"/>
      <c r="FW287" s="42"/>
      <c r="FX287" s="44">
        <v>285</v>
      </c>
      <c r="FY287" s="44" t="str">
        <f t="shared" si="1294"/>
        <v>HGJCAFDE</v>
      </c>
      <c r="FZ287" s="44" t="s">
        <v>160</v>
      </c>
      <c r="GA287" s="44" t="s">
        <v>149</v>
      </c>
      <c r="GB287" s="44" t="s">
        <v>159</v>
      </c>
      <c r="GC287" s="44" t="s">
        <v>163</v>
      </c>
      <c r="GD287" s="44" t="s">
        <v>145</v>
      </c>
      <c r="GE287" s="44" t="s">
        <v>109</v>
      </c>
      <c r="GF287" s="44" t="s">
        <v>147</v>
      </c>
      <c r="GG287" s="44" t="s">
        <v>148</v>
      </c>
      <c r="GH287" s="100" t="str">
        <f t="shared" ref="GH287:GO287" si="1324">VLOOKUP(FZ287,$FK$3:$FL$15,2,FALSE)</f>
        <v>Uruguay</v>
      </c>
      <c r="GI287" s="100" t="str">
        <f t="shared" si="1324"/>
        <v>Iran</v>
      </c>
      <c r="GJ287" s="100" t="str">
        <f t="shared" si="1324"/>
        <v>Argentina</v>
      </c>
      <c r="GK287" s="100" t="str">
        <f t="shared" si="1324"/>
        <v>Marocko</v>
      </c>
      <c r="GL287" s="100" t="str">
        <f t="shared" si="1324"/>
        <v>Sydkorea</v>
      </c>
      <c r="GM287" s="100" t="str">
        <f t="shared" si="1324"/>
        <v>Sverige</v>
      </c>
      <c r="GN287" s="100" t="str">
        <f t="shared" si="1324"/>
        <v>USA</v>
      </c>
      <c r="GO287" s="100" t="str">
        <f t="shared" si="1324"/>
        <v>Elfenbenskusten</v>
      </c>
      <c r="GP287" s="42" t="str">
        <f t="shared" si="1296"/>
        <v/>
      </c>
      <c r="GQ287" s="42"/>
      <c r="GR287" s="42"/>
      <c r="GS287" s="42"/>
      <c r="GT287" s="42"/>
      <c r="GU287" s="42"/>
      <c r="GV287" s="42"/>
      <c r="GW287" s="42"/>
      <c r="GX287" s="42"/>
      <c r="GY287" s="42"/>
      <c r="GZ287" s="42"/>
      <c r="HA287" s="42"/>
      <c r="HB287" s="42"/>
      <c r="HC287" s="42"/>
      <c r="HD287" s="42"/>
      <c r="HE287" s="42"/>
    </row>
    <row r="288" spans="1:213" ht="14.25" customHeight="1" x14ac:dyDescent="0.35">
      <c r="A288" s="42"/>
      <c r="B288" s="43"/>
      <c r="C288" s="43"/>
      <c r="D288" s="43"/>
      <c r="E288" s="44"/>
      <c r="F288" s="43"/>
      <c r="G288" s="44"/>
      <c r="H288" s="44"/>
      <c r="I288" s="44"/>
      <c r="J288" s="57"/>
      <c r="K288" s="44"/>
      <c r="L288" s="44"/>
      <c r="M288" s="42"/>
      <c r="N288" s="42"/>
      <c r="O288" s="42"/>
      <c r="P288" s="42"/>
      <c r="Q288" s="42"/>
      <c r="R288" s="42"/>
      <c r="S288" s="42"/>
      <c r="T288" s="43"/>
      <c r="U288" s="42"/>
      <c r="V288" s="44"/>
      <c r="W288" s="44"/>
      <c r="X288" s="44"/>
      <c r="Y288" s="44"/>
      <c r="Z288" s="47"/>
      <c r="AA288" s="48"/>
      <c r="AB288" s="42"/>
      <c r="AC288" s="14"/>
      <c r="AD288" s="14"/>
      <c r="AE288" s="14"/>
      <c r="AF288" s="14"/>
      <c r="AG288" s="44"/>
      <c r="AH288" s="44"/>
      <c r="AI288" s="44"/>
      <c r="AJ288" s="57"/>
      <c r="AK288" s="58"/>
      <c r="AL288" s="49"/>
      <c r="AM288" s="49"/>
      <c r="AN288" s="49"/>
      <c r="AO288" s="49"/>
      <c r="AP288" s="49"/>
      <c r="AQ288" s="49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49"/>
      <c r="BD288" s="49"/>
      <c r="BE288" s="49"/>
      <c r="BF288" s="49"/>
      <c r="BG288" s="49"/>
      <c r="BH288" s="49"/>
      <c r="BI288" s="49"/>
      <c r="BJ288" s="49"/>
      <c r="BK288" s="49"/>
      <c r="BL288" s="49"/>
      <c r="BM288" s="49"/>
      <c r="BN288" s="49"/>
      <c r="BO288" s="49"/>
      <c r="BP288" s="14"/>
      <c r="BQ288" s="14"/>
      <c r="BR288" s="14"/>
      <c r="BS288" s="49"/>
      <c r="BT288" s="49"/>
      <c r="BU288" s="49"/>
      <c r="BV288" s="49"/>
      <c r="BW288" s="49"/>
      <c r="BX288" s="49"/>
      <c r="BY288" s="49"/>
      <c r="BZ288" s="14"/>
      <c r="CA288" s="49"/>
      <c r="CB288" s="49"/>
      <c r="CC288" s="14"/>
      <c r="CD288" s="14"/>
      <c r="CE288" s="49"/>
      <c r="CF288" s="49"/>
      <c r="CG288" s="49"/>
      <c r="CH288" s="49"/>
      <c r="CI288" s="49"/>
      <c r="CJ288" s="49"/>
      <c r="CK288" s="49"/>
      <c r="CL288" s="49"/>
      <c r="CM288" s="49"/>
      <c r="CN288" s="49"/>
      <c r="CO288" s="49"/>
      <c r="CP288" s="49"/>
      <c r="CQ288" s="49"/>
      <c r="CR288" s="49"/>
      <c r="CS288" s="49"/>
      <c r="CT288" s="49"/>
      <c r="CU288" s="49"/>
      <c r="CV288" s="49"/>
      <c r="CW288" s="14"/>
      <c r="CX288" s="14"/>
      <c r="CY288" s="49"/>
      <c r="CZ288" s="49"/>
      <c r="DA288" s="49"/>
      <c r="DB288" s="49"/>
      <c r="DC288" s="49"/>
      <c r="DD288" s="49"/>
      <c r="DE288" s="49"/>
      <c r="DF288" s="49"/>
      <c r="DG288" s="49"/>
      <c r="DH288" s="14"/>
      <c r="DI288" s="14"/>
      <c r="DJ288" s="14"/>
      <c r="DK288" s="14"/>
      <c r="DL288" s="14"/>
      <c r="DM288" s="14"/>
      <c r="DN288" s="14"/>
      <c r="DO288" s="14"/>
      <c r="DP288" s="14"/>
      <c r="DQ288" s="14"/>
      <c r="DR288" s="49"/>
      <c r="DS288" s="49"/>
      <c r="DT288" s="49"/>
      <c r="DU288" s="49"/>
      <c r="DV288" s="49"/>
      <c r="DW288" s="49"/>
      <c r="DX288" s="49"/>
      <c r="DY288" s="49"/>
      <c r="DZ288" s="49"/>
      <c r="EA288" s="49"/>
      <c r="EB288" s="49"/>
      <c r="EC288" s="49"/>
      <c r="ED288" s="49"/>
      <c r="EE288" s="49"/>
      <c r="EF288" s="49"/>
      <c r="EG288" s="49"/>
      <c r="EH288" s="49"/>
      <c r="EI288" s="49"/>
      <c r="EJ288" s="49"/>
      <c r="EK288" s="14"/>
      <c r="EL288" s="49"/>
      <c r="EM288" s="49"/>
      <c r="EN288" s="49"/>
      <c r="EO288" s="49"/>
      <c r="EP288" s="49"/>
      <c r="EQ288" s="49"/>
      <c r="ER288" s="49"/>
      <c r="ES288" s="49"/>
      <c r="ET288" s="49"/>
      <c r="EU288" s="49"/>
      <c r="EV288" s="49"/>
      <c r="EW288" s="49"/>
      <c r="EX288" s="49"/>
      <c r="EY288" s="49"/>
      <c r="EZ288" s="49"/>
      <c r="FA288" s="49"/>
      <c r="FB288" s="49"/>
      <c r="FC288" s="49"/>
      <c r="FD288" s="49"/>
      <c r="FE288" s="14"/>
      <c r="FF288" s="49"/>
      <c r="FG288" s="49"/>
      <c r="FH288" s="14"/>
      <c r="FI288" s="42"/>
      <c r="FJ288" s="42"/>
      <c r="FK288" s="42"/>
      <c r="FL288" s="42"/>
      <c r="FM288" s="42"/>
      <c r="FN288" s="42"/>
      <c r="FO288" s="42"/>
      <c r="FP288" s="42"/>
      <c r="FQ288" s="42"/>
      <c r="FR288" s="42"/>
      <c r="FS288" s="42"/>
      <c r="FT288" s="42"/>
      <c r="FU288" s="42"/>
      <c r="FV288" s="42"/>
      <c r="FW288" s="42"/>
      <c r="FX288" s="44">
        <v>286</v>
      </c>
      <c r="FY288" s="44" t="str">
        <f t="shared" si="1294"/>
        <v>HGECAFDI</v>
      </c>
      <c r="FZ288" s="44" t="s">
        <v>160</v>
      </c>
      <c r="GA288" s="44" t="s">
        <v>149</v>
      </c>
      <c r="GB288" s="44" t="s">
        <v>148</v>
      </c>
      <c r="GC288" s="44" t="s">
        <v>163</v>
      </c>
      <c r="GD288" s="44" t="s">
        <v>145</v>
      </c>
      <c r="GE288" s="44" t="s">
        <v>109</v>
      </c>
      <c r="GF288" s="44" t="s">
        <v>147</v>
      </c>
      <c r="GG288" s="44" t="s">
        <v>150</v>
      </c>
      <c r="GH288" s="100" t="str">
        <f t="shared" ref="GH288:GO288" si="1325">VLOOKUP(FZ288,$FK$3:$FL$15,2,FALSE)</f>
        <v>Uruguay</v>
      </c>
      <c r="GI288" s="100" t="str">
        <f t="shared" si="1325"/>
        <v>Iran</v>
      </c>
      <c r="GJ288" s="100" t="str">
        <f t="shared" si="1325"/>
        <v>Elfenbenskusten</v>
      </c>
      <c r="GK288" s="100" t="str">
        <f t="shared" si="1325"/>
        <v>Marocko</v>
      </c>
      <c r="GL288" s="100" t="str">
        <f t="shared" si="1325"/>
        <v>Sydkorea</v>
      </c>
      <c r="GM288" s="100" t="str">
        <f t="shared" si="1325"/>
        <v>Sverige</v>
      </c>
      <c r="GN288" s="100" t="str">
        <f t="shared" si="1325"/>
        <v>USA</v>
      </c>
      <c r="GO288" s="100" t="str">
        <f t="shared" si="1325"/>
        <v>Senegal</v>
      </c>
      <c r="GP288" s="42" t="str">
        <f t="shared" si="1296"/>
        <v/>
      </c>
      <c r="GQ288" s="42"/>
      <c r="GR288" s="42"/>
      <c r="GS288" s="42"/>
      <c r="GT288" s="42"/>
      <c r="GU288" s="42"/>
      <c r="GV288" s="42"/>
      <c r="GW288" s="42"/>
      <c r="GX288" s="42"/>
      <c r="GY288" s="42"/>
      <c r="GZ288" s="42"/>
      <c r="HA288" s="42"/>
      <c r="HB288" s="42"/>
      <c r="HC288" s="42"/>
      <c r="HD288" s="42"/>
      <c r="HE288" s="42"/>
    </row>
    <row r="289" spans="1:213" ht="14.25" customHeight="1" x14ac:dyDescent="0.35">
      <c r="A289" s="42"/>
      <c r="B289" s="43"/>
      <c r="C289" s="43"/>
      <c r="D289" s="43"/>
      <c r="E289" s="44"/>
      <c r="F289" s="43"/>
      <c r="G289" s="44"/>
      <c r="H289" s="44"/>
      <c r="I289" s="44"/>
      <c r="J289" s="57"/>
      <c r="K289" s="44"/>
      <c r="L289" s="44"/>
      <c r="M289" s="42"/>
      <c r="N289" s="42"/>
      <c r="O289" s="42"/>
      <c r="P289" s="42"/>
      <c r="Q289" s="42"/>
      <c r="R289" s="42"/>
      <c r="S289" s="42"/>
      <c r="T289" s="43"/>
      <c r="U289" s="42"/>
      <c r="V289" s="44"/>
      <c r="W289" s="44"/>
      <c r="X289" s="44"/>
      <c r="Y289" s="44"/>
      <c r="Z289" s="47"/>
      <c r="AA289" s="48"/>
      <c r="AB289" s="42"/>
      <c r="AC289" s="14"/>
      <c r="AD289" s="14"/>
      <c r="AE289" s="14"/>
      <c r="AF289" s="14"/>
      <c r="AG289" s="44"/>
      <c r="AH289" s="44"/>
      <c r="AI289" s="44"/>
      <c r="AJ289" s="57"/>
      <c r="AK289" s="58"/>
      <c r="AL289" s="49"/>
      <c r="AM289" s="49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49"/>
      <c r="BG289" s="49"/>
      <c r="BH289" s="49"/>
      <c r="BI289" s="49"/>
      <c r="BJ289" s="49"/>
      <c r="BK289" s="49"/>
      <c r="BL289" s="49"/>
      <c r="BM289" s="49"/>
      <c r="BN289" s="49"/>
      <c r="BO289" s="49"/>
      <c r="BP289" s="14"/>
      <c r="BQ289" s="14"/>
      <c r="BR289" s="14"/>
      <c r="BS289" s="49"/>
      <c r="BT289" s="49"/>
      <c r="BU289" s="49"/>
      <c r="BV289" s="49"/>
      <c r="BW289" s="49"/>
      <c r="BX289" s="49"/>
      <c r="BY289" s="49"/>
      <c r="BZ289" s="14"/>
      <c r="CA289" s="49"/>
      <c r="CB289" s="49"/>
      <c r="CC289" s="14"/>
      <c r="CD289" s="14"/>
      <c r="CE289" s="49"/>
      <c r="CF289" s="49"/>
      <c r="CG289" s="49"/>
      <c r="CH289" s="49"/>
      <c r="CI289" s="49"/>
      <c r="CJ289" s="49"/>
      <c r="CK289" s="49"/>
      <c r="CL289" s="49"/>
      <c r="CM289" s="49"/>
      <c r="CN289" s="49"/>
      <c r="CO289" s="49"/>
      <c r="CP289" s="49"/>
      <c r="CQ289" s="49"/>
      <c r="CR289" s="49"/>
      <c r="CS289" s="49"/>
      <c r="CT289" s="49"/>
      <c r="CU289" s="49"/>
      <c r="CV289" s="49"/>
      <c r="CW289" s="14"/>
      <c r="CX289" s="14"/>
      <c r="CY289" s="49"/>
      <c r="CZ289" s="49"/>
      <c r="DA289" s="49"/>
      <c r="DB289" s="49"/>
      <c r="DC289" s="49"/>
      <c r="DD289" s="49"/>
      <c r="DE289" s="49"/>
      <c r="DF289" s="49"/>
      <c r="DG289" s="49"/>
      <c r="DH289" s="14"/>
      <c r="DI289" s="14"/>
      <c r="DJ289" s="14"/>
      <c r="DK289" s="14"/>
      <c r="DL289" s="14"/>
      <c r="DM289" s="14"/>
      <c r="DN289" s="14"/>
      <c r="DO289" s="14"/>
      <c r="DP289" s="14"/>
      <c r="DQ289" s="14"/>
      <c r="DR289" s="49"/>
      <c r="DS289" s="49"/>
      <c r="DT289" s="49"/>
      <c r="DU289" s="49"/>
      <c r="DV289" s="49"/>
      <c r="DW289" s="49"/>
      <c r="DX289" s="49"/>
      <c r="DY289" s="49"/>
      <c r="DZ289" s="49"/>
      <c r="EA289" s="49"/>
      <c r="EB289" s="49"/>
      <c r="EC289" s="49"/>
      <c r="ED289" s="49"/>
      <c r="EE289" s="49"/>
      <c r="EF289" s="49"/>
      <c r="EG289" s="49"/>
      <c r="EH289" s="49"/>
      <c r="EI289" s="49"/>
      <c r="EJ289" s="49"/>
      <c r="EK289" s="14"/>
      <c r="EL289" s="49"/>
      <c r="EM289" s="49"/>
      <c r="EN289" s="49"/>
      <c r="EO289" s="49"/>
      <c r="EP289" s="49"/>
      <c r="EQ289" s="49"/>
      <c r="ER289" s="49"/>
      <c r="ES289" s="49"/>
      <c r="ET289" s="49"/>
      <c r="EU289" s="49"/>
      <c r="EV289" s="49"/>
      <c r="EW289" s="49"/>
      <c r="EX289" s="49"/>
      <c r="EY289" s="49"/>
      <c r="EZ289" s="49"/>
      <c r="FA289" s="49"/>
      <c r="FB289" s="49"/>
      <c r="FC289" s="49"/>
      <c r="FD289" s="49"/>
      <c r="FE289" s="14"/>
      <c r="FF289" s="49"/>
      <c r="FG289" s="49"/>
      <c r="FH289" s="14"/>
      <c r="FI289" s="42"/>
      <c r="FJ289" s="42"/>
      <c r="FK289" s="42"/>
      <c r="FL289" s="42"/>
      <c r="FM289" s="42"/>
      <c r="FN289" s="42"/>
      <c r="FO289" s="42"/>
      <c r="FP289" s="42"/>
      <c r="FQ289" s="42"/>
      <c r="FR289" s="42"/>
      <c r="FS289" s="42"/>
      <c r="FT289" s="42"/>
      <c r="FU289" s="42"/>
      <c r="FV289" s="42"/>
      <c r="FW289" s="42"/>
      <c r="FX289" s="44">
        <v>287</v>
      </c>
      <c r="FY289" s="44" t="str">
        <f t="shared" si="1294"/>
        <v>HJBAIGLK</v>
      </c>
      <c r="FZ289" s="44" t="s">
        <v>160</v>
      </c>
      <c r="GA289" s="44" t="s">
        <v>159</v>
      </c>
      <c r="GB289" s="44" t="s">
        <v>146</v>
      </c>
      <c r="GC289" s="44" t="s">
        <v>145</v>
      </c>
      <c r="GD289" s="44" t="s">
        <v>150</v>
      </c>
      <c r="GE289" s="44" t="s">
        <v>149</v>
      </c>
      <c r="GF289" s="44" t="s">
        <v>152</v>
      </c>
      <c r="GG289" s="44" t="s">
        <v>151</v>
      </c>
      <c r="GH289" s="100" t="str">
        <f t="shared" ref="GH289:GO289" si="1326">VLOOKUP(FZ289,$FK$3:$FL$15,2,FALSE)</f>
        <v>Uruguay</v>
      </c>
      <c r="GI289" s="100" t="str">
        <f t="shared" si="1326"/>
        <v>Argentina</v>
      </c>
      <c r="GJ289" s="100" t="str">
        <f t="shared" si="1326"/>
        <v>Bosnien-Herzigovina</v>
      </c>
      <c r="GK289" s="100" t="str">
        <f t="shared" si="1326"/>
        <v>Sydkorea</v>
      </c>
      <c r="GL289" s="100" t="str">
        <f t="shared" si="1326"/>
        <v>Senegal</v>
      </c>
      <c r="GM289" s="100" t="str">
        <f t="shared" si="1326"/>
        <v>Iran</v>
      </c>
      <c r="GN289" s="100" t="str">
        <f t="shared" si="1326"/>
        <v>England</v>
      </c>
      <c r="GO289" s="100" t="str">
        <f t="shared" si="1326"/>
        <v>Portugal</v>
      </c>
      <c r="GP289" s="42" t="str">
        <f t="shared" si="1296"/>
        <v/>
      </c>
      <c r="GQ289" s="42"/>
      <c r="GR289" s="42"/>
      <c r="GS289" s="42"/>
      <c r="GT289" s="42"/>
      <c r="GU289" s="42"/>
      <c r="GV289" s="42"/>
      <c r="GW289" s="42"/>
      <c r="GX289" s="42"/>
      <c r="GY289" s="42"/>
      <c r="GZ289" s="42"/>
      <c r="HA289" s="42"/>
      <c r="HB289" s="42"/>
      <c r="HC289" s="42"/>
      <c r="HD289" s="42"/>
      <c r="HE289" s="42"/>
    </row>
    <row r="290" spans="1:213" ht="14.25" customHeight="1" x14ac:dyDescent="0.35">
      <c r="A290" s="42"/>
      <c r="B290" s="43"/>
      <c r="C290" s="43"/>
      <c r="D290" s="43"/>
      <c r="E290" s="44"/>
      <c r="F290" s="43"/>
      <c r="G290" s="44"/>
      <c r="H290" s="44"/>
      <c r="I290" s="44"/>
      <c r="J290" s="57"/>
      <c r="K290" s="44"/>
      <c r="L290" s="44"/>
      <c r="M290" s="42"/>
      <c r="N290" s="42"/>
      <c r="O290" s="42"/>
      <c r="P290" s="42"/>
      <c r="Q290" s="42"/>
      <c r="R290" s="42"/>
      <c r="S290" s="42"/>
      <c r="T290" s="43"/>
      <c r="U290" s="42"/>
      <c r="V290" s="44"/>
      <c r="W290" s="44"/>
      <c r="X290" s="44"/>
      <c r="Y290" s="44"/>
      <c r="Z290" s="47"/>
      <c r="AA290" s="48"/>
      <c r="AB290" s="42"/>
      <c r="AC290" s="14"/>
      <c r="AD290" s="14"/>
      <c r="AE290" s="14"/>
      <c r="AF290" s="14"/>
      <c r="AG290" s="44"/>
      <c r="AH290" s="44"/>
      <c r="AI290" s="44"/>
      <c r="AJ290" s="57"/>
      <c r="AK290" s="58"/>
      <c r="AL290" s="49"/>
      <c r="AM290" s="49"/>
      <c r="AN290" s="49"/>
      <c r="AO290" s="49"/>
      <c r="AP290" s="49"/>
      <c r="AQ290" s="49"/>
      <c r="AR290" s="49"/>
      <c r="AS290" s="49"/>
      <c r="AT290" s="49"/>
      <c r="AU290" s="49"/>
      <c r="AV290" s="49"/>
      <c r="AW290" s="49"/>
      <c r="AX290" s="49"/>
      <c r="AY290" s="49"/>
      <c r="AZ290" s="49"/>
      <c r="BA290" s="49"/>
      <c r="BB290" s="49"/>
      <c r="BC290" s="49"/>
      <c r="BD290" s="49"/>
      <c r="BE290" s="49"/>
      <c r="BF290" s="49"/>
      <c r="BG290" s="49"/>
      <c r="BH290" s="49"/>
      <c r="BI290" s="49"/>
      <c r="BJ290" s="49"/>
      <c r="BK290" s="49"/>
      <c r="BL290" s="49"/>
      <c r="BM290" s="49"/>
      <c r="BN290" s="49"/>
      <c r="BO290" s="49"/>
      <c r="BP290" s="14"/>
      <c r="BQ290" s="14"/>
      <c r="BR290" s="14"/>
      <c r="BS290" s="49"/>
      <c r="BT290" s="49"/>
      <c r="BU290" s="49"/>
      <c r="BV290" s="49"/>
      <c r="BW290" s="49"/>
      <c r="BX290" s="49"/>
      <c r="BY290" s="49"/>
      <c r="BZ290" s="14"/>
      <c r="CA290" s="49"/>
      <c r="CB290" s="49"/>
      <c r="CC290" s="14"/>
      <c r="CD290" s="14"/>
      <c r="CE290" s="49"/>
      <c r="CF290" s="49"/>
      <c r="CG290" s="49"/>
      <c r="CH290" s="49"/>
      <c r="CI290" s="49"/>
      <c r="CJ290" s="49"/>
      <c r="CK290" s="49"/>
      <c r="CL290" s="49"/>
      <c r="CM290" s="49"/>
      <c r="CN290" s="49"/>
      <c r="CO290" s="49"/>
      <c r="CP290" s="49"/>
      <c r="CQ290" s="49"/>
      <c r="CR290" s="49"/>
      <c r="CS290" s="49"/>
      <c r="CT290" s="49"/>
      <c r="CU290" s="49"/>
      <c r="CV290" s="49"/>
      <c r="CW290" s="14"/>
      <c r="CX290" s="14"/>
      <c r="CY290" s="49"/>
      <c r="CZ290" s="49"/>
      <c r="DA290" s="49"/>
      <c r="DB290" s="49"/>
      <c r="DC290" s="49"/>
      <c r="DD290" s="49"/>
      <c r="DE290" s="49"/>
      <c r="DF290" s="49"/>
      <c r="DG290" s="49"/>
      <c r="DH290" s="14"/>
      <c r="DI290" s="14"/>
      <c r="DJ290" s="14"/>
      <c r="DK290" s="14"/>
      <c r="DL290" s="14"/>
      <c r="DM290" s="14"/>
      <c r="DN290" s="14"/>
      <c r="DO290" s="14"/>
      <c r="DP290" s="14"/>
      <c r="DQ290" s="14"/>
      <c r="DR290" s="49"/>
      <c r="DS290" s="49"/>
      <c r="DT290" s="49"/>
      <c r="DU290" s="49"/>
      <c r="DV290" s="49"/>
      <c r="DW290" s="49"/>
      <c r="DX290" s="49"/>
      <c r="DY290" s="49"/>
      <c r="DZ290" s="49"/>
      <c r="EA290" s="49"/>
      <c r="EB290" s="49"/>
      <c r="EC290" s="49"/>
      <c r="ED290" s="49"/>
      <c r="EE290" s="49"/>
      <c r="EF290" s="49"/>
      <c r="EG290" s="49"/>
      <c r="EH290" s="49"/>
      <c r="EI290" s="49"/>
      <c r="EJ290" s="49"/>
      <c r="EK290" s="14"/>
      <c r="EL290" s="49"/>
      <c r="EM290" s="49"/>
      <c r="EN290" s="49"/>
      <c r="EO290" s="49"/>
      <c r="EP290" s="49"/>
      <c r="EQ290" s="49"/>
      <c r="ER290" s="49"/>
      <c r="ES290" s="49"/>
      <c r="ET290" s="49"/>
      <c r="EU290" s="49"/>
      <c r="EV290" s="49"/>
      <c r="EW290" s="49"/>
      <c r="EX290" s="49"/>
      <c r="EY290" s="49"/>
      <c r="EZ290" s="49"/>
      <c r="FA290" s="49"/>
      <c r="FB290" s="49"/>
      <c r="FC290" s="49"/>
      <c r="FD290" s="49"/>
      <c r="FE290" s="14"/>
      <c r="FF290" s="49"/>
      <c r="FG290" s="49"/>
      <c r="FH290" s="14"/>
      <c r="FI290" s="42"/>
      <c r="FJ290" s="42"/>
      <c r="FK290" s="42"/>
      <c r="FL290" s="42"/>
      <c r="FM290" s="42"/>
      <c r="FN290" s="42"/>
      <c r="FO290" s="42"/>
      <c r="FP290" s="42"/>
      <c r="FQ290" s="42"/>
      <c r="FR290" s="42"/>
      <c r="FS290" s="42"/>
      <c r="FT290" s="42"/>
      <c r="FU290" s="42"/>
      <c r="FV290" s="42"/>
      <c r="FW290" s="42"/>
      <c r="FX290" s="44">
        <v>288</v>
      </c>
      <c r="FY290" s="44" t="str">
        <f t="shared" si="1294"/>
        <v>HJBAIFLK</v>
      </c>
      <c r="FZ290" s="44" t="s">
        <v>160</v>
      </c>
      <c r="GA290" s="44" t="s">
        <v>159</v>
      </c>
      <c r="GB290" s="44" t="s">
        <v>146</v>
      </c>
      <c r="GC290" s="44" t="s">
        <v>145</v>
      </c>
      <c r="GD290" s="44" t="s">
        <v>150</v>
      </c>
      <c r="GE290" s="44" t="s">
        <v>109</v>
      </c>
      <c r="GF290" s="44" t="s">
        <v>152</v>
      </c>
      <c r="GG290" s="44" t="s">
        <v>151</v>
      </c>
      <c r="GH290" s="100" t="str">
        <f t="shared" ref="GH290:GO290" si="1327">VLOOKUP(FZ290,$FK$3:$FL$15,2,FALSE)</f>
        <v>Uruguay</v>
      </c>
      <c r="GI290" s="100" t="str">
        <f t="shared" si="1327"/>
        <v>Argentina</v>
      </c>
      <c r="GJ290" s="100" t="str">
        <f t="shared" si="1327"/>
        <v>Bosnien-Herzigovina</v>
      </c>
      <c r="GK290" s="100" t="str">
        <f t="shared" si="1327"/>
        <v>Sydkorea</v>
      </c>
      <c r="GL290" s="100" t="str">
        <f t="shared" si="1327"/>
        <v>Senegal</v>
      </c>
      <c r="GM290" s="100" t="str">
        <f t="shared" si="1327"/>
        <v>Sverige</v>
      </c>
      <c r="GN290" s="100" t="str">
        <f t="shared" si="1327"/>
        <v>England</v>
      </c>
      <c r="GO290" s="100" t="str">
        <f t="shared" si="1327"/>
        <v>Portugal</v>
      </c>
      <c r="GP290" s="42" t="str">
        <f t="shared" si="1296"/>
        <v/>
      </c>
      <c r="GQ290" s="42"/>
      <c r="GR290" s="42"/>
      <c r="GS290" s="42"/>
      <c r="GT290" s="42"/>
      <c r="GU290" s="42"/>
      <c r="GV290" s="42"/>
      <c r="GW290" s="42"/>
      <c r="GX290" s="42"/>
      <c r="GY290" s="42"/>
      <c r="GZ290" s="42"/>
      <c r="HA290" s="42"/>
      <c r="HB290" s="42"/>
      <c r="HC290" s="42"/>
      <c r="HD290" s="42"/>
      <c r="HE290" s="42"/>
    </row>
    <row r="291" spans="1:213" ht="14.25" customHeight="1" x14ac:dyDescent="0.35">
      <c r="A291" s="42"/>
      <c r="B291" s="43"/>
      <c r="C291" s="43"/>
      <c r="D291" s="43"/>
      <c r="E291" s="44"/>
      <c r="F291" s="43"/>
      <c r="G291" s="44"/>
      <c r="H291" s="44"/>
      <c r="I291" s="44"/>
      <c r="J291" s="57"/>
      <c r="K291" s="44"/>
      <c r="L291" s="44"/>
      <c r="M291" s="42"/>
      <c r="N291" s="42"/>
      <c r="O291" s="42"/>
      <c r="P291" s="42"/>
      <c r="Q291" s="42"/>
      <c r="R291" s="42"/>
      <c r="S291" s="42"/>
      <c r="T291" s="43"/>
      <c r="U291" s="42"/>
      <c r="V291" s="44"/>
      <c r="W291" s="44"/>
      <c r="X291" s="44"/>
      <c r="Y291" s="44"/>
      <c r="Z291" s="47"/>
      <c r="AA291" s="48"/>
      <c r="AB291" s="42"/>
      <c r="AC291" s="14"/>
      <c r="AD291" s="14"/>
      <c r="AE291" s="14"/>
      <c r="AF291" s="14"/>
      <c r="AG291" s="44"/>
      <c r="AH291" s="44"/>
      <c r="AI291" s="44"/>
      <c r="AJ291" s="57"/>
      <c r="AK291" s="58"/>
      <c r="AL291" s="49"/>
      <c r="AM291" s="49"/>
      <c r="AN291" s="49"/>
      <c r="AO291" s="49"/>
      <c r="AP291" s="49"/>
      <c r="AQ291" s="49"/>
      <c r="AR291" s="49"/>
      <c r="AS291" s="49"/>
      <c r="AT291" s="49"/>
      <c r="AU291" s="49"/>
      <c r="AV291" s="49"/>
      <c r="AW291" s="49"/>
      <c r="AX291" s="49"/>
      <c r="AY291" s="49"/>
      <c r="AZ291" s="49"/>
      <c r="BA291" s="49"/>
      <c r="BB291" s="49"/>
      <c r="BC291" s="49"/>
      <c r="BD291" s="49"/>
      <c r="BE291" s="49"/>
      <c r="BF291" s="49"/>
      <c r="BG291" s="49"/>
      <c r="BH291" s="49"/>
      <c r="BI291" s="49"/>
      <c r="BJ291" s="49"/>
      <c r="BK291" s="49"/>
      <c r="BL291" s="49"/>
      <c r="BM291" s="49"/>
      <c r="BN291" s="49"/>
      <c r="BO291" s="49"/>
      <c r="BP291" s="14"/>
      <c r="BQ291" s="14"/>
      <c r="BR291" s="14"/>
      <c r="BS291" s="49"/>
      <c r="BT291" s="49"/>
      <c r="BU291" s="49"/>
      <c r="BV291" s="49"/>
      <c r="BW291" s="49"/>
      <c r="BX291" s="49"/>
      <c r="BY291" s="49"/>
      <c r="BZ291" s="14"/>
      <c r="CA291" s="49"/>
      <c r="CB291" s="49"/>
      <c r="CC291" s="14"/>
      <c r="CD291" s="14"/>
      <c r="CE291" s="49"/>
      <c r="CF291" s="49"/>
      <c r="CG291" s="49"/>
      <c r="CH291" s="49"/>
      <c r="CI291" s="49"/>
      <c r="CJ291" s="49"/>
      <c r="CK291" s="49"/>
      <c r="CL291" s="49"/>
      <c r="CM291" s="49"/>
      <c r="CN291" s="49"/>
      <c r="CO291" s="49"/>
      <c r="CP291" s="49"/>
      <c r="CQ291" s="49"/>
      <c r="CR291" s="49"/>
      <c r="CS291" s="49"/>
      <c r="CT291" s="49"/>
      <c r="CU291" s="49"/>
      <c r="CV291" s="49"/>
      <c r="CW291" s="14"/>
      <c r="CX291" s="14"/>
      <c r="CY291" s="49"/>
      <c r="CZ291" s="49"/>
      <c r="DA291" s="49"/>
      <c r="DB291" s="49"/>
      <c r="DC291" s="49"/>
      <c r="DD291" s="49"/>
      <c r="DE291" s="49"/>
      <c r="DF291" s="49"/>
      <c r="DG291" s="49"/>
      <c r="DH291" s="14"/>
      <c r="DI291" s="14"/>
      <c r="DJ291" s="14"/>
      <c r="DK291" s="14"/>
      <c r="DL291" s="14"/>
      <c r="DM291" s="14"/>
      <c r="DN291" s="14"/>
      <c r="DO291" s="14"/>
      <c r="DP291" s="14"/>
      <c r="DQ291" s="14"/>
      <c r="DR291" s="49"/>
      <c r="DS291" s="49"/>
      <c r="DT291" s="49"/>
      <c r="DU291" s="49"/>
      <c r="DV291" s="49"/>
      <c r="DW291" s="49"/>
      <c r="DX291" s="49"/>
      <c r="DY291" s="49"/>
      <c r="DZ291" s="49"/>
      <c r="EA291" s="49"/>
      <c r="EB291" s="49"/>
      <c r="EC291" s="49"/>
      <c r="ED291" s="49"/>
      <c r="EE291" s="49"/>
      <c r="EF291" s="49"/>
      <c r="EG291" s="49"/>
      <c r="EH291" s="49"/>
      <c r="EI291" s="49"/>
      <c r="EJ291" s="49"/>
      <c r="EK291" s="14"/>
      <c r="EL291" s="49"/>
      <c r="EM291" s="49"/>
      <c r="EN291" s="49"/>
      <c r="EO291" s="49"/>
      <c r="EP291" s="49"/>
      <c r="EQ291" s="49"/>
      <c r="ER291" s="49"/>
      <c r="ES291" s="49"/>
      <c r="ET291" s="49"/>
      <c r="EU291" s="49"/>
      <c r="EV291" s="49"/>
      <c r="EW291" s="49"/>
      <c r="EX291" s="49"/>
      <c r="EY291" s="49"/>
      <c r="EZ291" s="49"/>
      <c r="FA291" s="49"/>
      <c r="FB291" s="49"/>
      <c r="FC291" s="49"/>
      <c r="FD291" s="49"/>
      <c r="FE291" s="14"/>
      <c r="FF291" s="49"/>
      <c r="FG291" s="49"/>
      <c r="FH291" s="14"/>
      <c r="FI291" s="42"/>
      <c r="FJ291" s="42"/>
      <c r="FK291" s="42"/>
      <c r="FL291" s="42"/>
      <c r="FM291" s="42"/>
      <c r="FN291" s="42"/>
      <c r="FO291" s="42"/>
      <c r="FP291" s="42"/>
      <c r="FQ291" s="42"/>
      <c r="FR291" s="42"/>
      <c r="FS291" s="42"/>
      <c r="FT291" s="42"/>
      <c r="FU291" s="42"/>
      <c r="FV291" s="42"/>
      <c r="FW291" s="42"/>
      <c r="FX291" s="44">
        <v>289</v>
      </c>
      <c r="FY291" s="44" t="str">
        <f t="shared" si="1294"/>
        <v>IJBFAGLK</v>
      </c>
      <c r="FZ291" s="44" t="s">
        <v>150</v>
      </c>
      <c r="GA291" s="44" t="s">
        <v>159</v>
      </c>
      <c r="GB291" s="44" t="s">
        <v>146</v>
      </c>
      <c r="GC291" s="44" t="s">
        <v>109</v>
      </c>
      <c r="GD291" s="44" t="s">
        <v>145</v>
      </c>
      <c r="GE291" s="44" t="s">
        <v>149</v>
      </c>
      <c r="GF291" s="44" t="s">
        <v>152</v>
      </c>
      <c r="GG291" s="44" t="s">
        <v>151</v>
      </c>
      <c r="GH291" s="100" t="str">
        <f t="shared" ref="GH291:GO291" si="1328">VLOOKUP(FZ291,$FK$3:$FL$15,2,FALSE)</f>
        <v>Senegal</v>
      </c>
      <c r="GI291" s="100" t="str">
        <f t="shared" si="1328"/>
        <v>Argentina</v>
      </c>
      <c r="GJ291" s="100" t="str">
        <f t="shared" si="1328"/>
        <v>Bosnien-Herzigovina</v>
      </c>
      <c r="GK291" s="100" t="str">
        <f t="shared" si="1328"/>
        <v>Sverige</v>
      </c>
      <c r="GL291" s="100" t="str">
        <f t="shared" si="1328"/>
        <v>Sydkorea</v>
      </c>
      <c r="GM291" s="100" t="str">
        <f t="shared" si="1328"/>
        <v>Iran</v>
      </c>
      <c r="GN291" s="100" t="str">
        <f t="shared" si="1328"/>
        <v>England</v>
      </c>
      <c r="GO291" s="100" t="str">
        <f t="shared" si="1328"/>
        <v>Portugal</v>
      </c>
      <c r="GP291" s="42" t="str">
        <f t="shared" si="1296"/>
        <v/>
      </c>
      <c r="GQ291" s="42"/>
      <c r="GR291" s="42"/>
      <c r="GS291" s="42"/>
      <c r="GT291" s="42"/>
      <c r="GU291" s="42"/>
      <c r="GV291" s="42"/>
      <c r="GW291" s="42"/>
      <c r="GX291" s="42"/>
      <c r="GY291" s="42"/>
      <c r="GZ291" s="42"/>
      <c r="HA291" s="42"/>
      <c r="HB291" s="42"/>
      <c r="HC291" s="42"/>
      <c r="HD291" s="42"/>
      <c r="HE291" s="42"/>
    </row>
    <row r="292" spans="1:213" ht="14.25" customHeight="1" x14ac:dyDescent="0.35">
      <c r="A292" s="42"/>
      <c r="B292" s="43"/>
      <c r="C292" s="43"/>
      <c r="D292" s="43"/>
      <c r="E292" s="44"/>
      <c r="F292" s="43"/>
      <c r="G292" s="44"/>
      <c r="H292" s="44"/>
      <c r="I292" s="44"/>
      <c r="J292" s="57"/>
      <c r="K292" s="44"/>
      <c r="L292" s="44"/>
      <c r="M292" s="42"/>
      <c r="N292" s="42"/>
      <c r="O292" s="42"/>
      <c r="P292" s="42"/>
      <c r="Q292" s="42"/>
      <c r="R292" s="42"/>
      <c r="S292" s="42"/>
      <c r="T292" s="43"/>
      <c r="U292" s="42"/>
      <c r="V292" s="44"/>
      <c r="W292" s="44"/>
      <c r="X292" s="44"/>
      <c r="Y292" s="44"/>
      <c r="Z292" s="47"/>
      <c r="AA292" s="48"/>
      <c r="AB292" s="42"/>
      <c r="AC292" s="14"/>
      <c r="AD292" s="14"/>
      <c r="AE292" s="14"/>
      <c r="AF292" s="14"/>
      <c r="AG292" s="44"/>
      <c r="AH292" s="44"/>
      <c r="AI292" s="44"/>
      <c r="AJ292" s="57"/>
      <c r="AK292" s="58"/>
      <c r="AL292" s="49"/>
      <c r="AM292" s="49"/>
      <c r="AN292" s="49"/>
      <c r="AO292" s="49"/>
      <c r="AP292" s="49"/>
      <c r="AQ292" s="49"/>
      <c r="AR292" s="49"/>
      <c r="AS292" s="49"/>
      <c r="AT292" s="49"/>
      <c r="AU292" s="49"/>
      <c r="AV292" s="49"/>
      <c r="AW292" s="49"/>
      <c r="AX292" s="49"/>
      <c r="AY292" s="49"/>
      <c r="AZ292" s="49"/>
      <c r="BA292" s="49"/>
      <c r="BB292" s="49"/>
      <c r="BC292" s="49"/>
      <c r="BD292" s="49"/>
      <c r="BE292" s="49"/>
      <c r="BF292" s="49"/>
      <c r="BG292" s="49"/>
      <c r="BH292" s="49"/>
      <c r="BI292" s="49"/>
      <c r="BJ292" s="49"/>
      <c r="BK292" s="49"/>
      <c r="BL292" s="49"/>
      <c r="BM292" s="49"/>
      <c r="BN292" s="49"/>
      <c r="BO292" s="49"/>
      <c r="BP292" s="14"/>
      <c r="BQ292" s="14"/>
      <c r="BR292" s="14"/>
      <c r="BS292" s="49"/>
      <c r="BT292" s="49"/>
      <c r="BU292" s="49"/>
      <c r="BV292" s="49"/>
      <c r="BW292" s="49"/>
      <c r="BX292" s="49"/>
      <c r="BY292" s="49"/>
      <c r="BZ292" s="14"/>
      <c r="CA292" s="49"/>
      <c r="CB292" s="49"/>
      <c r="CC292" s="14"/>
      <c r="CD292" s="14"/>
      <c r="CE292" s="49"/>
      <c r="CF292" s="49"/>
      <c r="CG292" s="49"/>
      <c r="CH292" s="49"/>
      <c r="CI292" s="49"/>
      <c r="CJ292" s="49"/>
      <c r="CK292" s="49"/>
      <c r="CL292" s="49"/>
      <c r="CM292" s="49"/>
      <c r="CN292" s="49"/>
      <c r="CO292" s="49"/>
      <c r="CP292" s="49"/>
      <c r="CQ292" s="49"/>
      <c r="CR292" s="49"/>
      <c r="CS292" s="49"/>
      <c r="CT292" s="49"/>
      <c r="CU292" s="49"/>
      <c r="CV292" s="49"/>
      <c r="CW292" s="14"/>
      <c r="CX292" s="14"/>
      <c r="CY292" s="49"/>
      <c r="CZ292" s="49"/>
      <c r="DA292" s="49"/>
      <c r="DB292" s="49"/>
      <c r="DC292" s="49"/>
      <c r="DD292" s="49"/>
      <c r="DE292" s="49"/>
      <c r="DF292" s="49"/>
      <c r="DG292" s="49"/>
      <c r="DH292" s="14"/>
      <c r="DI292" s="14"/>
      <c r="DJ292" s="14"/>
      <c r="DK292" s="14"/>
      <c r="DL292" s="14"/>
      <c r="DM292" s="14"/>
      <c r="DN292" s="14"/>
      <c r="DO292" s="14"/>
      <c r="DP292" s="14"/>
      <c r="DQ292" s="14"/>
      <c r="DR292" s="49"/>
      <c r="DS292" s="49"/>
      <c r="DT292" s="49"/>
      <c r="DU292" s="49"/>
      <c r="DV292" s="49"/>
      <c r="DW292" s="49"/>
      <c r="DX292" s="49"/>
      <c r="DY292" s="49"/>
      <c r="DZ292" s="49"/>
      <c r="EA292" s="49"/>
      <c r="EB292" s="49"/>
      <c r="EC292" s="49"/>
      <c r="ED292" s="49"/>
      <c r="EE292" s="49"/>
      <c r="EF292" s="49"/>
      <c r="EG292" s="49"/>
      <c r="EH292" s="49"/>
      <c r="EI292" s="49"/>
      <c r="EJ292" s="49"/>
      <c r="EK292" s="14"/>
      <c r="EL292" s="49"/>
      <c r="EM292" s="49"/>
      <c r="EN292" s="49"/>
      <c r="EO292" s="49"/>
      <c r="EP292" s="49"/>
      <c r="EQ292" s="49"/>
      <c r="ER292" s="49"/>
      <c r="ES292" s="49"/>
      <c r="ET292" s="49"/>
      <c r="EU292" s="49"/>
      <c r="EV292" s="49"/>
      <c r="EW292" s="49"/>
      <c r="EX292" s="49"/>
      <c r="EY292" s="49"/>
      <c r="EZ292" s="49"/>
      <c r="FA292" s="49"/>
      <c r="FB292" s="49"/>
      <c r="FC292" s="49"/>
      <c r="FD292" s="49"/>
      <c r="FE292" s="14"/>
      <c r="FF292" s="49"/>
      <c r="FG292" s="49"/>
      <c r="FH292" s="14"/>
      <c r="FI292" s="42"/>
      <c r="FJ292" s="42"/>
      <c r="FK292" s="42"/>
      <c r="FL292" s="42"/>
      <c r="FM292" s="42"/>
      <c r="FN292" s="42"/>
      <c r="FO292" s="42"/>
      <c r="FP292" s="42"/>
      <c r="FQ292" s="42"/>
      <c r="FR292" s="42"/>
      <c r="FS292" s="42"/>
      <c r="FT292" s="42"/>
      <c r="FU292" s="42"/>
      <c r="FV292" s="42"/>
      <c r="FW292" s="42"/>
      <c r="FX292" s="44">
        <v>290</v>
      </c>
      <c r="FY292" s="44" t="str">
        <f t="shared" si="1294"/>
        <v>HJBFAGLK</v>
      </c>
      <c r="FZ292" s="44" t="s">
        <v>160</v>
      </c>
      <c r="GA292" s="44" t="s">
        <v>159</v>
      </c>
      <c r="GB292" s="44" t="s">
        <v>146</v>
      </c>
      <c r="GC292" s="44" t="s">
        <v>109</v>
      </c>
      <c r="GD292" s="44" t="s">
        <v>145</v>
      </c>
      <c r="GE292" s="44" t="s">
        <v>149</v>
      </c>
      <c r="GF292" s="44" t="s">
        <v>152</v>
      </c>
      <c r="GG292" s="44" t="s">
        <v>151</v>
      </c>
      <c r="GH292" s="100" t="str">
        <f t="shared" ref="GH292:GO292" si="1329">VLOOKUP(FZ292,$FK$3:$FL$15,2,FALSE)</f>
        <v>Uruguay</v>
      </c>
      <c r="GI292" s="100" t="str">
        <f t="shared" si="1329"/>
        <v>Argentina</v>
      </c>
      <c r="GJ292" s="100" t="str">
        <f t="shared" si="1329"/>
        <v>Bosnien-Herzigovina</v>
      </c>
      <c r="GK292" s="100" t="str">
        <f t="shared" si="1329"/>
        <v>Sverige</v>
      </c>
      <c r="GL292" s="100" t="str">
        <f t="shared" si="1329"/>
        <v>Sydkorea</v>
      </c>
      <c r="GM292" s="100" t="str">
        <f t="shared" si="1329"/>
        <v>Iran</v>
      </c>
      <c r="GN292" s="100" t="str">
        <f t="shared" si="1329"/>
        <v>England</v>
      </c>
      <c r="GO292" s="100" t="str">
        <f t="shared" si="1329"/>
        <v>Portugal</v>
      </c>
      <c r="GP292" s="42" t="str">
        <f t="shared" si="1296"/>
        <v/>
      </c>
      <c r="GQ292" s="42"/>
      <c r="GR292" s="42"/>
      <c r="GS292" s="42"/>
      <c r="GT292" s="42"/>
      <c r="GU292" s="42"/>
      <c r="GV292" s="42"/>
      <c r="GW292" s="42"/>
      <c r="GX292" s="42"/>
      <c r="GY292" s="42"/>
      <c r="GZ292" s="42"/>
      <c r="HA292" s="42"/>
      <c r="HB292" s="42"/>
      <c r="HC292" s="42"/>
      <c r="HD292" s="42"/>
      <c r="HE292" s="42"/>
    </row>
    <row r="293" spans="1:213" ht="14.25" customHeight="1" x14ac:dyDescent="0.35">
      <c r="A293" s="42"/>
      <c r="B293" s="43"/>
      <c r="C293" s="43"/>
      <c r="D293" s="43"/>
      <c r="E293" s="44"/>
      <c r="F293" s="43"/>
      <c r="G293" s="44"/>
      <c r="H293" s="44"/>
      <c r="I293" s="44"/>
      <c r="J293" s="57"/>
      <c r="K293" s="44"/>
      <c r="L293" s="44"/>
      <c r="M293" s="42"/>
      <c r="N293" s="42"/>
      <c r="O293" s="42"/>
      <c r="P293" s="42"/>
      <c r="Q293" s="42"/>
      <c r="R293" s="42"/>
      <c r="S293" s="42"/>
      <c r="T293" s="43"/>
      <c r="U293" s="42"/>
      <c r="V293" s="44"/>
      <c r="W293" s="44"/>
      <c r="X293" s="44"/>
      <c r="Y293" s="44"/>
      <c r="Z293" s="47"/>
      <c r="AA293" s="48"/>
      <c r="AB293" s="42"/>
      <c r="AC293" s="14"/>
      <c r="AD293" s="14"/>
      <c r="AE293" s="14"/>
      <c r="AF293" s="14"/>
      <c r="AG293" s="44"/>
      <c r="AH293" s="44"/>
      <c r="AI293" s="44"/>
      <c r="AJ293" s="57"/>
      <c r="AK293" s="58"/>
      <c r="AL293" s="49"/>
      <c r="AM293" s="49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49"/>
      <c r="BG293" s="49"/>
      <c r="BH293" s="49"/>
      <c r="BI293" s="49"/>
      <c r="BJ293" s="49"/>
      <c r="BK293" s="49"/>
      <c r="BL293" s="49"/>
      <c r="BM293" s="49"/>
      <c r="BN293" s="49"/>
      <c r="BO293" s="49"/>
      <c r="BP293" s="14"/>
      <c r="BQ293" s="14"/>
      <c r="BR293" s="14"/>
      <c r="BS293" s="49"/>
      <c r="BT293" s="49"/>
      <c r="BU293" s="49"/>
      <c r="BV293" s="49"/>
      <c r="BW293" s="49"/>
      <c r="BX293" s="49"/>
      <c r="BY293" s="49"/>
      <c r="BZ293" s="14"/>
      <c r="CA293" s="49"/>
      <c r="CB293" s="49"/>
      <c r="CC293" s="14"/>
      <c r="CD293" s="14"/>
      <c r="CE293" s="49"/>
      <c r="CF293" s="49"/>
      <c r="CG293" s="49"/>
      <c r="CH293" s="49"/>
      <c r="CI293" s="49"/>
      <c r="CJ293" s="49"/>
      <c r="CK293" s="49"/>
      <c r="CL293" s="49"/>
      <c r="CM293" s="49"/>
      <c r="CN293" s="49"/>
      <c r="CO293" s="49"/>
      <c r="CP293" s="49"/>
      <c r="CQ293" s="49"/>
      <c r="CR293" s="49"/>
      <c r="CS293" s="49"/>
      <c r="CT293" s="49"/>
      <c r="CU293" s="49"/>
      <c r="CV293" s="49"/>
      <c r="CW293" s="14"/>
      <c r="CX293" s="14"/>
      <c r="CY293" s="49"/>
      <c r="CZ293" s="49"/>
      <c r="DA293" s="49"/>
      <c r="DB293" s="49"/>
      <c r="DC293" s="49"/>
      <c r="DD293" s="49"/>
      <c r="DE293" s="49"/>
      <c r="DF293" s="49"/>
      <c r="DG293" s="49"/>
      <c r="DH293" s="14"/>
      <c r="DI293" s="14"/>
      <c r="DJ293" s="14"/>
      <c r="DK293" s="14"/>
      <c r="DL293" s="14"/>
      <c r="DM293" s="14"/>
      <c r="DN293" s="14"/>
      <c r="DO293" s="14"/>
      <c r="DP293" s="14"/>
      <c r="DQ293" s="14"/>
      <c r="DR293" s="49"/>
      <c r="DS293" s="49"/>
      <c r="DT293" s="49"/>
      <c r="DU293" s="49"/>
      <c r="DV293" s="49"/>
      <c r="DW293" s="49"/>
      <c r="DX293" s="49"/>
      <c r="DY293" s="49"/>
      <c r="DZ293" s="49"/>
      <c r="EA293" s="49"/>
      <c r="EB293" s="49"/>
      <c r="EC293" s="49"/>
      <c r="ED293" s="49"/>
      <c r="EE293" s="49"/>
      <c r="EF293" s="49"/>
      <c r="EG293" s="49"/>
      <c r="EH293" s="49"/>
      <c r="EI293" s="49"/>
      <c r="EJ293" s="49"/>
      <c r="EK293" s="14"/>
      <c r="EL293" s="49"/>
      <c r="EM293" s="49"/>
      <c r="EN293" s="49"/>
      <c r="EO293" s="49"/>
      <c r="EP293" s="49"/>
      <c r="EQ293" s="49"/>
      <c r="ER293" s="49"/>
      <c r="ES293" s="49"/>
      <c r="ET293" s="49"/>
      <c r="EU293" s="49"/>
      <c r="EV293" s="49"/>
      <c r="EW293" s="49"/>
      <c r="EX293" s="49"/>
      <c r="EY293" s="49"/>
      <c r="EZ293" s="49"/>
      <c r="FA293" s="49"/>
      <c r="FB293" s="49"/>
      <c r="FC293" s="49"/>
      <c r="FD293" s="49"/>
      <c r="FE293" s="14"/>
      <c r="FF293" s="49"/>
      <c r="FG293" s="49"/>
      <c r="FH293" s="14"/>
      <c r="FI293" s="42"/>
      <c r="FJ293" s="42"/>
      <c r="FK293" s="42"/>
      <c r="FL293" s="42"/>
      <c r="FM293" s="42"/>
      <c r="FN293" s="42"/>
      <c r="FO293" s="42"/>
      <c r="FP293" s="42"/>
      <c r="FQ293" s="42"/>
      <c r="FR293" s="42"/>
      <c r="FS293" s="42"/>
      <c r="FT293" s="42"/>
      <c r="FU293" s="42"/>
      <c r="FV293" s="42"/>
      <c r="FW293" s="42"/>
      <c r="FX293" s="44">
        <v>291</v>
      </c>
      <c r="FY293" s="44" t="str">
        <f t="shared" si="1294"/>
        <v>HGBAIFLK</v>
      </c>
      <c r="FZ293" s="44" t="s">
        <v>160</v>
      </c>
      <c r="GA293" s="44" t="s">
        <v>149</v>
      </c>
      <c r="GB293" s="44" t="s">
        <v>146</v>
      </c>
      <c r="GC293" s="44" t="s">
        <v>145</v>
      </c>
      <c r="GD293" s="44" t="s">
        <v>150</v>
      </c>
      <c r="GE293" s="44" t="s">
        <v>109</v>
      </c>
      <c r="GF293" s="44" t="s">
        <v>152</v>
      </c>
      <c r="GG293" s="44" t="s">
        <v>151</v>
      </c>
      <c r="GH293" s="100" t="str">
        <f t="shared" ref="GH293:GO293" si="1330">VLOOKUP(FZ293,$FK$3:$FL$15,2,FALSE)</f>
        <v>Uruguay</v>
      </c>
      <c r="GI293" s="100" t="str">
        <f t="shared" si="1330"/>
        <v>Iran</v>
      </c>
      <c r="GJ293" s="100" t="str">
        <f t="shared" si="1330"/>
        <v>Bosnien-Herzigovina</v>
      </c>
      <c r="GK293" s="100" t="str">
        <f t="shared" si="1330"/>
        <v>Sydkorea</v>
      </c>
      <c r="GL293" s="100" t="str">
        <f t="shared" si="1330"/>
        <v>Senegal</v>
      </c>
      <c r="GM293" s="100" t="str">
        <f t="shared" si="1330"/>
        <v>Sverige</v>
      </c>
      <c r="GN293" s="100" t="str">
        <f t="shared" si="1330"/>
        <v>England</v>
      </c>
      <c r="GO293" s="100" t="str">
        <f t="shared" si="1330"/>
        <v>Portugal</v>
      </c>
      <c r="GP293" s="42" t="str">
        <f t="shared" si="1296"/>
        <v/>
      </c>
      <c r="GQ293" s="42"/>
      <c r="GR293" s="42"/>
      <c r="GS293" s="42"/>
      <c r="GT293" s="42"/>
      <c r="GU293" s="42"/>
      <c r="GV293" s="42"/>
      <c r="GW293" s="42"/>
      <c r="GX293" s="42"/>
      <c r="GY293" s="42"/>
      <c r="GZ293" s="42"/>
      <c r="HA293" s="42"/>
      <c r="HB293" s="42"/>
      <c r="HC293" s="42"/>
      <c r="HD293" s="42"/>
      <c r="HE293" s="42"/>
    </row>
    <row r="294" spans="1:213" ht="14.25" customHeight="1" x14ac:dyDescent="0.35">
      <c r="A294" s="42"/>
      <c r="B294" s="43"/>
      <c r="C294" s="43"/>
      <c r="D294" s="43"/>
      <c r="E294" s="44"/>
      <c r="F294" s="43"/>
      <c r="G294" s="44"/>
      <c r="H294" s="44"/>
      <c r="I294" s="44"/>
      <c r="J294" s="57"/>
      <c r="K294" s="44"/>
      <c r="L294" s="44"/>
      <c r="M294" s="42"/>
      <c r="N294" s="42"/>
      <c r="O294" s="42"/>
      <c r="P294" s="42"/>
      <c r="Q294" s="42"/>
      <c r="R294" s="42"/>
      <c r="S294" s="42"/>
      <c r="T294" s="43"/>
      <c r="U294" s="42"/>
      <c r="V294" s="44"/>
      <c r="W294" s="44"/>
      <c r="X294" s="44"/>
      <c r="Y294" s="44"/>
      <c r="Z294" s="47"/>
      <c r="AA294" s="48"/>
      <c r="AB294" s="42"/>
      <c r="AC294" s="14"/>
      <c r="AD294" s="14"/>
      <c r="AE294" s="14"/>
      <c r="AF294" s="14"/>
      <c r="AG294" s="44"/>
      <c r="AH294" s="44"/>
      <c r="AI294" s="44"/>
      <c r="AJ294" s="57"/>
      <c r="AK294" s="58"/>
      <c r="AL294" s="49"/>
      <c r="AM294" s="49"/>
      <c r="AN294" s="49"/>
      <c r="AO294" s="49"/>
      <c r="AP294" s="49"/>
      <c r="AQ294" s="49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49"/>
      <c r="BD294" s="49"/>
      <c r="BE294" s="49"/>
      <c r="BF294" s="49"/>
      <c r="BG294" s="49"/>
      <c r="BH294" s="49"/>
      <c r="BI294" s="49"/>
      <c r="BJ294" s="49"/>
      <c r="BK294" s="49"/>
      <c r="BL294" s="49"/>
      <c r="BM294" s="49"/>
      <c r="BN294" s="49"/>
      <c r="BO294" s="49"/>
      <c r="BP294" s="14"/>
      <c r="BQ294" s="14"/>
      <c r="BR294" s="14"/>
      <c r="BS294" s="49"/>
      <c r="BT294" s="49"/>
      <c r="BU294" s="49"/>
      <c r="BV294" s="49"/>
      <c r="BW294" s="49"/>
      <c r="BX294" s="49"/>
      <c r="BY294" s="49"/>
      <c r="BZ294" s="14"/>
      <c r="CA294" s="49"/>
      <c r="CB294" s="49"/>
      <c r="CC294" s="14"/>
      <c r="CD294" s="14"/>
      <c r="CE294" s="49"/>
      <c r="CF294" s="49"/>
      <c r="CG294" s="49"/>
      <c r="CH294" s="49"/>
      <c r="CI294" s="49"/>
      <c r="CJ294" s="49"/>
      <c r="CK294" s="49"/>
      <c r="CL294" s="49"/>
      <c r="CM294" s="49"/>
      <c r="CN294" s="49"/>
      <c r="CO294" s="49"/>
      <c r="CP294" s="49"/>
      <c r="CQ294" s="49"/>
      <c r="CR294" s="49"/>
      <c r="CS294" s="49"/>
      <c r="CT294" s="49"/>
      <c r="CU294" s="49"/>
      <c r="CV294" s="49"/>
      <c r="CW294" s="14"/>
      <c r="CX294" s="14"/>
      <c r="CY294" s="49"/>
      <c r="CZ294" s="49"/>
      <c r="DA294" s="49"/>
      <c r="DB294" s="49"/>
      <c r="DC294" s="49"/>
      <c r="DD294" s="49"/>
      <c r="DE294" s="49"/>
      <c r="DF294" s="49"/>
      <c r="DG294" s="49"/>
      <c r="DH294" s="14"/>
      <c r="DI294" s="14"/>
      <c r="DJ294" s="14"/>
      <c r="DK294" s="14"/>
      <c r="DL294" s="14"/>
      <c r="DM294" s="14"/>
      <c r="DN294" s="14"/>
      <c r="DO294" s="14"/>
      <c r="DP294" s="14"/>
      <c r="DQ294" s="14"/>
      <c r="DR294" s="49"/>
      <c r="DS294" s="49"/>
      <c r="DT294" s="49"/>
      <c r="DU294" s="49"/>
      <c r="DV294" s="49"/>
      <c r="DW294" s="49"/>
      <c r="DX294" s="49"/>
      <c r="DY294" s="49"/>
      <c r="DZ294" s="49"/>
      <c r="EA294" s="49"/>
      <c r="EB294" s="49"/>
      <c r="EC294" s="49"/>
      <c r="ED294" s="49"/>
      <c r="EE294" s="49"/>
      <c r="EF294" s="49"/>
      <c r="EG294" s="49"/>
      <c r="EH294" s="49"/>
      <c r="EI294" s="49"/>
      <c r="EJ294" s="49"/>
      <c r="EK294" s="14"/>
      <c r="EL294" s="49"/>
      <c r="EM294" s="49"/>
      <c r="EN294" s="49"/>
      <c r="EO294" s="49"/>
      <c r="EP294" s="49"/>
      <c r="EQ294" s="49"/>
      <c r="ER294" s="49"/>
      <c r="ES294" s="49"/>
      <c r="ET294" s="49"/>
      <c r="EU294" s="49"/>
      <c r="EV294" s="49"/>
      <c r="EW294" s="49"/>
      <c r="EX294" s="49"/>
      <c r="EY294" s="49"/>
      <c r="EZ294" s="49"/>
      <c r="FA294" s="49"/>
      <c r="FB294" s="49"/>
      <c r="FC294" s="49"/>
      <c r="FD294" s="49"/>
      <c r="FE294" s="14"/>
      <c r="FF294" s="49"/>
      <c r="FG294" s="49"/>
      <c r="FH294" s="14"/>
      <c r="FI294" s="42"/>
      <c r="FJ294" s="42"/>
      <c r="FK294" s="42"/>
      <c r="FL294" s="42"/>
      <c r="FM294" s="42"/>
      <c r="FN294" s="42"/>
      <c r="FO294" s="42"/>
      <c r="FP294" s="42"/>
      <c r="FQ294" s="42"/>
      <c r="FR294" s="42"/>
      <c r="FS294" s="42"/>
      <c r="FT294" s="42"/>
      <c r="FU294" s="42"/>
      <c r="FV294" s="42"/>
      <c r="FW294" s="42"/>
      <c r="FX294" s="44">
        <v>292</v>
      </c>
      <c r="FY294" s="44" t="str">
        <f t="shared" si="1294"/>
        <v>HJBFAGLI</v>
      </c>
      <c r="FZ294" s="44" t="s">
        <v>160</v>
      </c>
      <c r="GA294" s="44" t="s">
        <v>159</v>
      </c>
      <c r="GB294" s="44" t="s">
        <v>146</v>
      </c>
      <c r="GC294" s="44" t="s">
        <v>109</v>
      </c>
      <c r="GD294" s="44" t="s">
        <v>145</v>
      </c>
      <c r="GE294" s="44" t="s">
        <v>149</v>
      </c>
      <c r="GF294" s="44" t="s">
        <v>152</v>
      </c>
      <c r="GG294" s="44" t="s">
        <v>150</v>
      </c>
      <c r="GH294" s="100" t="str">
        <f t="shared" ref="GH294:GO294" si="1331">VLOOKUP(FZ294,$FK$3:$FL$15,2,FALSE)</f>
        <v>Uruguay</v>
      </c>
      <c r="GI294" s="100" t="str">
        <f t="shared" si="1331"/>
        <v>Argentina</v>
      </c>
      <c r="GJ294" s="100" t="str">
        <f t="shared" si="1331"/>
        <v>Bosnien-Herzigovina</v>
      </c>
      <c r="GK294" s="100" t="str">
        <f t="shared" si="1331"/>
        <v>Sverige</v>
      </c>
      <c r="GL294" s="100" t="str">
        <f t="shared" si="1331"/>
        <v>Sydkorea</v>
      </c>
      <c r="GM294" s="100" t="str">
        <f t="shared" si="1331"/>
        <v>Iran</v>
      </c>
      <c r="GN294" s="100" t="str">
        <f t="shared" si="1331"/>
        <v>England</v>
      </c>
      <c r="GO294" s="100" t="str">
        <f t="shared" si="1331"/>
        <v>Senegal</v>
      </c>
      <c r="GP294" s="42" t="str">
        <f t="shared" si="1296"/>
        <v/>
      </c>
      <c r="GQ294" s="42"/>
      <c r="GR294" s="42"/>
      <c r="GS294" s="42"/>
      <c r="GT294" s="42"/>
      <c r="GU294" s="42"/>
      <c r="GV294" s="42"/>
      <c r="GW294" s="42"/>
      <c r="GX294" s="42"/>
      <c r="GY294" s="42"/>
      <c r="GZ294" s="42"/>
      <c r="HA294" s="42"/>
      <c r="HB294" s="42"/>
      <c r="HC294" s="42"/>
      <c r="HD294" s="42"/>
      <c r="HE294" s="42"/>
    </row>
    <row r="295" spans="1:213" ht="14.25" customHeight="1" x14ac:dyDescent="0.35">
      <c r="A295" s="42"/>
      <c r="B295" s="43"/>
      <c r="C295" s="43"/>
      <c r="D295" s="43"/>
      <c r="E295" s="44"/>
      <c r="F295" s="43"/>
      <c r="G295" s="44"/>
      <c r="H295" s="44"/>
      <c r="I295" s="44"/>
      <c r="J295" s="57"/>
      <c r="K295" s="44"/>
      <c r="L295" s="44"/>
      <c r="M295" s="42"/>
      <c r="N295" s="42"/>
      <c r="O295" s="42"/>
      <c r="P295" s="42"/>
      <c r="Q295" s="42"/>
      <c r="R295" s="42"/>
      <c r="S295" s="42"/>
      <c r="T295" s="43"/>
      <c r="U295" s="42"/>
      <c r="V295" s="44"/>
      <c r="W295" s="44"/>
      <c r="X295" s="44"/>
      <c r="Y295" s="44"/>
      <c r="Z295" s="47"/>
      <c r="AA295" s="48"/>
      <c r="AB295" s="42"/>
      <c r="AC295" s="14"/>
      <c r="AD295" s="14"/>
      <c r="AE295" s="14"/>
      <c r="AF295" s="14"/>
      <c r="AG295" s="44"/>
      <c r="AH295" s="44"/>
      <c r="AI295" s="44"/>
      <c r="AJ295" s="57"/>
      <c r="AK295" s="58"/>
      <c r="AL295" s="49"/>
      <c r="AM295" s="49"/>
      <c r="AN295" s="49"/>
      <c r="AO295" s="49"/>
      <c r="AP295" s="49"/>
      <c r="AQ295" s="49"/>
      <c r="AR295" s="49"/>
      <c r="AS295" s="49"/>
      <c r="AT295" s="49"/>
      <c r="AU295" s="49"/>
      <c r="AV295" s="49"/>
      <c r="AW295" s="49"/>
      <c r="AX295" s="49"/>
      <c r="AY295" s="49"/>
      <c r="AZ295" s="49"/>
      <c r="BA295" s="49"/>
      <c r="BB295" s="49"/>
      <c r="BC295" s="49"/>
      <c r="BD295" s="49"/>
      <c r="BE295" s="49"/>
      <c r="BF295" s="49"/>
      <c r="BG295" s="49"/>
      <c r="BH295" s="49"/>
      <c r="BI295" s="49"/>
      <c r="BJ295" s="49"/>
      <c r="BK295" s="49"/>
      <c r="BL295" s="49"/>
      <c r="BM295" s="49"/>
      <c r="BN295" s="49"/>
      <c r="BO295" s="49"/>
      <c r="BP295" s="14"/>
      <c r="BQ295" s="14"/>
      <c r="BR295" s="14"/>
      <c r="BS295" s="49"/>
      <c r="BT295" s="49"/>
      <c r="BU295" s="49"/>
      <c r="BV295" s="49"/>
      <c r="BW295" s="49"/>
      <c r="BX295" s="49"/>
      <c r="BY295" s="49"/>
      <c r="BZ295" s="14"/>
      <c r="CA295" s="49"/>
      <c r="CB295" s="49"/>
      <c r="CC295" s="14"/>
      <c r="CD295" s="14"/>
      <c r="CE295" s="49"/>
      <c r="CF295" s="49"/>
      <c r="CG295" s="49"/>
      <c r="CH295" s="49"/>
      <c r="CI295" s="49"/>
      <c r="CJ295" s="49"/>
      <c r="CK295" s="49"/>
      <c r="CL295" s="49"/>
      <c r="CM295" s="49"/>
      <c r="CN295" s="49"/>
      <c r="CO295" s="49"/>
      <c r="CP295" s="49"/>
      <c r="CQ295" s="49"/>
      <c r="CR295" s="49"/>
      <c r="CS295" s="49"/>
      <c r="CT295" s="49"/>
      <c r="CU295" s="49"/>
      <c r="CV295" s="49"/>
      <c r="CW295" s="14"/>
      <c r="CX295" s="14"/>
      <c r="CY295" s="49"/>
      <c r="CZ295" s="49"/>
      <c r="DA295" s="49"/>
      <c r="DB295" s="49"/>
      <c r="DC295" s="49"/>
      <c r="DD295" s="49"/>
      <c r="DE295" s="49"/>
      <c r="DF295" s="49"/>
      <c r="DG295" s="49"/>
      <c r="DH295" s="14"/>
      <c r="DI295" s="14"/>
      <c r="DJ295" s="14"/>
      <c r="DK295" s="14"/>
      <c r="DL295" s="14"/>
      <c r="DM295" s="14"/>
      <c r="DN295" s="14"/>
      <c r="DO295" s="14"/>
      <c r="DP295" s="14"/>
      <c r="DQ295" s="14"/>
      <c r="DR295" s="49"/>
      <c r="DS295" s="49"/>
      <c r="DT295" s="49"/>
      <c r="DU295" s="49"/>
      <c r="DV295" s="49"/>
      <c r="DW295" s="49"/>
      <c r="DX295" s="49"/>
      <c r="DY295" s="49"/>
      <c r="DZ295" s="49"/>
      <c r="EA295" s="49"/>
      <c r="EB295" s="49"/>
      <c r="EC295" s="49"/>
      <c r="ED295" s="49"/>
      <c r="EE295" s="49"/>
      <c r="EF295" s="49"/>
      <c r="EG295" s="49"/>
      <c r="EH295" s="49"/>
      <c r="EI295" s="49"/>
      <c r="EJ295" s="49"/>
      <c r="EK295" s="14"/>
      <c r="EL295" s="49"/>
      <c r="EM295" s="49"/>
      <c r="EN295" s="49"/>
      <c r="EO295" s="49"/>
      <c r="EP295" s="49"/>
      <c r="EQ295" s="49"/>
      <c r="ER295" s="49"/>
      <c r="ES295" s="49"/>
      <c r="ET295" s="49"/>
      <c r="EU295" s="49"/>
      <c r="EV295" s="49"/>
      <c r="EW295" s="49"/>
      <c r="EX295" s="49"/>
      <c r="EY295" s="49"/>
      <c r="EZ295" s="49"/>
      <c r="FA295" s="49"/>
      <c r="FB295" s="49"/>
      <c r="FC295" s="49"/>
      <c r="FD295" s="49"/>
      <c r="FE295" s="14"/>
      <c r="FF295" s="49"/>
      <c r="FG295" s="49"/>
      <c r="FH295" s="14"/>
      <c r="FI295" s="42"/>
      <c r="FJ295" s="42"/>
      <c r="FK295" s="42"/>
      <c r="FL295" s="42"/>
      <c r="FM295" s="42"/>
      <c r="FN295" s="42"/>
      <c r="FO295" s="42"/>
      <c r="FP295" s="42"/>
      <c r="FQ295" s="42"/>
      <c r="FR295" s="42"/>
      <c r="FS295" s="42"/>
      <c r="FT295" s="42"/>
      <c r="FU295" s="42"/>
      <c r="FV295" s="42"/>
      <c r="FW295" s="42"/>
      <c r="FX295" s="44">
        <v>293</v>
      </c>
      <c r="FY295" s="44" t="str">
        <f t="shared" si="1294"/>
        <v>HJBFAGIK</v>
      </c>
      <c r="FZ295" s="44" t="s">
        <v>160</v>
      </c>
      <c r="GA295" s="44" t="s">
        <v>159</v>
      </c>
      <c r="GB295" s="44" t="s">
        <v>146</v>
      </c>
      <c r="GC295" s="44" t="s">
        <v>109</v>
      </c>
      <c r="GD295" s="44" t="s">
        <v>145</v>
      </c>
      <c r="GE295" s="44" t="s">
        <v>149</v>
      </c>
      <c r="GF295" s="44" t="s">
        <v>150</v>
      </c>
      <c r="GG295" s="44" t="s">
        <v>151</v>
      </c>
      <c r="GH295" s="100" t="str">
        <f t="shared" ref="GH295:GO295" si="1332">VLOOKUP(FZ295,$FK$3:$FL$15,2,FALSE)</f>
        <v>Uruguay</v>
      </c>
      <c r="GI295" s="100" t="str">
        <f t="shared" si="1332"/>
        <v>Argentina</v>
      </c>
      <c r="GJ295" s="100" t="str">
        <f t="shared" si="1332"/>
        <v>Bosnien-Herzigovina</v>
      </c>
      <c r="GK295" s="100" t="str">
        <f t="shared" si="1332"/>
        <v>Sverige</v>
      </c>
      <c r="GL295" s="100" t="str">
        <f t="shared" si="1332"/>
        <v>Sydkorea</v>
      </c>
      <c r="GM295" s="100" t="str">
        <f t="shared" si="1332"/>
        <v>Iran</v>
      </c>
      <c r="GN295" s="100" t="str">
        <f t="shared" si="1332"/>
        <v>Senegal</v>
      </c>
      <c r="GO295" s="100" t="str">
        <f t="shared" si="1332"/>
        <v>Portugal</v>
      </c>
      <c r="GP295" s="42" t="str">
        <f t="shared" si="1296"/>
        <v/>
      </c>
      <c r="GQ295" s="42"/>
      <c r="GR295" s="42"/>
      <c r="GS295" s="42"/>
      <c r="GT295" s="42"/>
      <c r="GU295" s="42"/>
      <c r="GV295" s="42"/>
      <c r="GW295" s="42"/>
      <c r="GX295" s="42"/>
      <c r="GY295" s="42"/>
      <c r="GZ295" s="42"/>
      <c r="HA295" s="42"/>
      <c r="HB295" s="42"/>
      <c r="HC295" s="42"/>
      <c r="HD295" s="42"/>
      <c r="HE295" s="42"/>
    </row>
    <row r="296" spans="1:213" ht="14.25" customHeight="1" x14ac:dyDescent="0.35">
      <c r="A296" s="42"/>
      <c r="B296" s="43"/>
      <c r="C296" s="43"/>
      <c r="D296" s="43"/>
      <c r="E296" s="44"/>
      <c r="F296" s="43"/>
      <c r="G296" s="44"/>
      <c r="H296" s="44"/>
      <c r="I296" s="44"/>
      <c r="J296" s="57"/>
      <c r="K296" s="44"/>
      <c r="L296" s="44"/>
      <c r="M296" s="42"/>
      <c r="N296" s="42"/>
      <c r="O296" s="42"/>
      <c r="P296" s="42"/>
      <c r="Q296" s="42"/>
      <c r="R296" s="42"/>
      <c r="S296" s="42"/>
      <c r="T296" s="43"/>
      <c r="U296" s="42"/>
      <c r="V296" s="44"/>
      <c r="W296" s="44"/>
      <c r="X296" s="44"/>
      <c r="Y296" s="44"/>
      <c r="Z296" s="47"/>
      <c r="AA296" s="48"/>
      <c r="AB296" s="42"/>
      <c r="AC296" s="14"/>
      <c r="AD296" s="14"/>
      <c r="AE296" s="14"/>
      <c r="AF296" s="14"/>
      <c r="AG296" s="44"/>
      <c r="AH296" s="44"/>
      <c r="AI296" s="44"/>
      <c r="AJ296" s="57"/>
      <c r="AK296" s="58"/>
      <c r="AL296" s="49"/>
      <c r="AM296" s="49"/>
      <c r="AN296" s="49"/>
      <c r="AO296" s="49"/>
      <c r="AP296" s="49"/>
      <c r="AQ296" s="49"/>
      <c r="AR296" s="49"/>
      <c r="AS296" s="49"/>
      <c r="AT296" s="49"/>
      <c r="AU296" s="49"/>
      <c r="AV296" s="49"/>
      <c r="AW296" s="49"/>
      <c r="AX296" s="49"/>
      <c r="AY296" s="49"/>
      <c r="AZ296" s="49"/>
      <c r="BA296" s="49"/>
      <c r="BB296" s="49"/>
      <c r="BC296" s="49"/>
      <c r="BD296" s="49"/>
      <c r="BE296" s="49"/>
      <c r="BF296" s="49"/>
      <c r="BG296" s="49"/>
      <c r="BH296" s="49"/>
      <c r="BI296" s="49"/>
      <c r="BJ296" s="49"/>
      <c r="BK296" s="49"/>
      <c r="BL296" s="49"/>
      <c r="BM296" s="49"/>
      <c r="BN296" s="49"/>
      <c r="BO296" s="49"/>
      <c r="BP296" s="14"/>
      <c r="BQ296" s="14"/>
      <c r="BR296" s="14"/>
      <c r="BS296" s="49"/>
      <c r="BT296" s="49"/>
      <c r="BU296" s="49"/>
      <c r="BV296" s="49"/>
      <c r="BW296" s="49"/>
      <c r="BX296" s="49"/>
      <c r="BY296" s="49"/>
      <c r="BZ296" s="14"/>
      <c r="CA296" s="49"/>
      <c r="CB296" s="49"/>
      <c r="CC296" s="14"/>
      <c r="CD296" s="14"/>
      <c r="CE296" s="49"/>
      <c r="CF296" s="49"/>
      <c r="CG296" s="49"/>
      <c r="CH296" s="49"/>
      <c r="CI296" s="49"/>
      <c r="CJ296" s="49"/>
      <c r="CK296" s="49"/>
      <c r="CL296" s="49"/>
      <c r="CM296" s="49"/>
      <c r="CN296" s="49"/>
      <c r="CO296" s="49"/>
      <c r="CP296" s="49"/>
      <c r="CQ296" s="49"/>
      <c r="CR296" s="49"/>
      <c r="CS296" s="49"/>
      <c r="CT296" s="49"/>
      <c r="CU296" s="49"/>
      <c r="CV296" s="49"/>
      <c r="CW296" s="14"/>
      <c r="CX296" s="14"/>
      <c r="CY296" s="49"/>
      <c r="CZ296" s="49"/>
      <c r="DA296" s="49"/>
      <c r="DB296" s="49"/>
      <c r="DC296" s="49"/>
      <c r="DD296" s="49"/>
      <c r="DE296" s="49"/>
      <c r="DF296" s="49"/>
      <c r="DG296" s="49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49"/>
      <c r="DS296" s="49"/>
      <c r="DT296" s="49"/>
      <c r="DU296" s="49"/>
      <c r="DV296" s="49"/>
      <c r="DW296" s="49"/>
      <c r="DX296" s="49"/>
      <c r="DY296" s="49"/>
      <c r="DZ296" s="49"/>
      <c r="EA296" s="49"/>
      <c r="EB296" s="49"/>
      <c r="EC296" s="49"/>
      <c r="ED296" s="49"/>
      <c r="EE296" s="49"/>
      <c r="EF296" s="49"/>
      <c r="EG296" s="49"/>
      <c r="EH296" s="49"/>
      <c r="EI296" s="49"/>
      <c r="EJ296" s="49"/>
      <c r="EK296" s="14"/>
      <c r="EL296" s="49"/>
      <c r="EM296" s="49"/>
      <c r="EN296" s="49"/>
      <c r="EO296" s="49"/>
      <c r="EP296" s="49"/>
      <c r="EQ296" s="49"/>
      <c r="ER296" s="49"/>
      <c r="ES296" s="49"/>
      <c r="ET296" s="49"/>
      <c r="EU296" s="49"/>
      <c r="EV296" s="49"/>
      <c r="EW296" s="49"/>
      <c r="EX296" s="49"/>
      <c r="EY296" s="49"/>
      <c r="EZ296" s="49"/>
      <c r="FA296" s="49"/>
      <c r="FB296" s="49"/>
      <c r="FC296" s="49"/>
      <c r="FD296" s="49"/>
      <c r="FE296" s="14"/>
      <c r="FF296" s="49"/>
      <c r="FG296" s="49"/>
      <c r="FH296" s="14"/>
      <c r="FI296" s="42"/>
      <c r="FJ296" s="42"/>
      <c r="FK296" s="42"/>
      <c r="FL296" s="42"/>
      <c r="FM296" s="42"/>
      <c r="FN296" s="42"/>
      <c r="FO296" s="42"/>
      <c r="FP296" s="42"/>
      <c r="FQ296" s="42"/>
      <c r="FR296" s="42"/>
      <c r="FS296" s="42"/>
      <c r="FT296" s="42"/>
      <c r="FU296" s="42"/>
      <c r="FV296" s="42"/>
      <c r="FW296" s="42"/>
      <c r="FX296" s="44">
        <v>294</v>
      </c>
      <c r="FY296" s="44" t="str">
        <f t="shared" si="1294"/>
        <v>EJBAIHLK</v>
      </c>
      <c r="FZ296" s="44" t="s">
        <v>148</v>
      </c>
      <c r="GA296" s="44" t="s">
        <v>159</v>
      </c>
      <c r="GB296" s="44" t="s">
        <v>146</v>
      </c>
      <c r="GC296" s="44" t="s">
        <v>145</v>
      </c>
      <c r="GD296" s="44" t="s">
        <v>150</v>
      </c>
      <c r="GE296" s="44" t="s">
        <v>160</v>
      </c>
      <c r="GF296" s="44" t="s">
        <v>152</v>
      </c>
      <c r="GG296" s="44" t="s">
        <v>151</v>
      </c>
      <c r="GH296" s="100" t="str">
        <f t="shared" ref="GH296:GO296" si="1333">VLOOKUP(FZ296,$FK$3:$FL$15,2,FALSE)</f>
        <v>Elfenbenskusten</v>
      </c>
      <c r="GI296" s="100" t="str">
        <f t="shared" si="1333"/>
        <v>Argentina</v>
      </c>
      <c r="GJ296" s="100" t="str">
        <f t="shared" si="1333"/>
        <v>Bosnien-Herzigovina</v>
      </c>
      <c r="GK296" s="100" t="str">
        <f t="shared" si="1333"/>
        <v>Sydkorea</v>
      </c>
      <c r="GL296" s="100" t="str">
        <f t="shared" si="1333"/>
        <v>Senegal</v>
      </c>
      <c r="GM296" s="100" t="str">
        <f t="shared" si="1333"/>
        <v>Uruguay</v>
      </c>
      <c r="GN296" s="100" t="str">
        <f t="shared" si="1333"/>
        <v>England</v>
      </c>
      <c r="GO296" s="100" t="str">
        <f t="shared" si="1333"/>
        <v>Portugal</v>
      </c>
      <c r="GP296" s="42" t="str">
        <f t="shared" si="1296"/>
        <v/>
      </c>
      <c r="GQ296" s="42"/>
      <c r="GR296" s="42"/>
      <c r="GS296" s="42"/>
      <c r="GT296" s="42"/>
      <c r="GU296" s="42"/>
      <c r="GV296" s="42"/>
      <c r="GW296" s="42"/>
      <c r="GX296" s="42"/>
      <c r="GY296" s="42"/>
      <c r="GZ296" s="42"/>
      <c r="HA296" s="42"/>
      <c r="HB296" s="42"/>
      <c r="HC296" s="42"/>
      <c r="HD296" s="42"/>
      <c r="HE296" s="42"/>
    </row>
    <row r="297" spans="1:213" ht="14.25" customHeight="1" x14ac:dyDescent="0.35">
      <c r="A297" s="42"/>
      <c r="B297" s="43"/>
      <c r="C297" s="43"/>
      <c r="D297" s="43"/>
      <c r="E297" s="44"/>
      <c r="F297" s="43"/>
      <c r="G297" s="44"/>
      <c r="H297" s="44"/>
      <c r="I297" s="44"/>
      <c r="J297" s="57"/>
      <c r="K297" s="44"/>
      <c r="L297" s="44"/>
      <c r="M297" s="42"/>
      <c r="N297" s="42"/>
      <c r="O297" s="42"/>
      <c r="P297" s="42"/>
      <c r="Q297" s="42"/>
      <c r="R297" s="42"/>
      <c r="S297" s="42"/>
      <c r="T297" s="43"/>
      <c r="U297" s="42"/>
      <c r="V297" s="44"/>
      <c r="W297" s="44"/>
      <c r="X297" s="44"/>
      <c r="Y297" s="44"/>
      <c r="Z297" s="47"/>
      <c r="AA297" s="48"/>
      <c r="AB297" s="42"/>
      <c r="AC297" s="14"/>
      <c r="AD297" s="14"/>
      <c r="AE297" s="14"/>
      <c r="AF297" s="14"/>
      <c r="AG297" s="44"/>
      <c r="AH297" s="44"/>
      <c r="AI297" s="44"/>
      <c r="AJ297" s="57"/>
      <c r="AK297" s="58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49"/>
      <c r="BG297" s="49"/>
      <c r="BH297" s="49"/>
      <c r="BI297" s="49"/>
      <c r="BJ297" s="49"/>
      <c r="BK297" s="49"/>
      <c r="BL297" s="49"/>
      <c r="BM297" s="49"/>
      <c r="BN297" s="49"/>
      <c r="BO297" s="49"/>
      <c r="BP297" s="14"/>
      <c r="BQ297" s="14"/>
      <c r="BR297" s="14"/>
      <c r="BS297" s="49"/>
      <c r="BT297" s="49"/>
      <c r="BU297" s="49"/>
      <c r="BV297" s="49"/>
      <c r="BW297" s="49"/>
      <c r="BX297" s="49"/>
      <c r="BY297" s="49"/>
      <c r="BZ297" s="14"/>
      <c r="CA297" s="49"/>
      <c r="CB297" s="49"/>
      <c r="CC297" s="14"/>
      <c r="CD297" s="14"/>
      <c r="CE297" s="49"/>
      <c r="CF297" s="49"/>
      <c r="CG297" s="49"/>
      <c r="CH297" s="49"/>
      <c r="CI297" s="49"/>
      <c r="CJ297" s="49"/>
      <c r="CK297" s="49"/>
      <c r="CL297" s="49"/>
      <c r="CM297" s="49"/>
      <c r="CN297" s="49"/>
      <c r="CO297" s="49"/>
      <c r="CP297" s="49"/>
      <c r="CQ297" s="49"/>
      <c r="CR297" s="49"/>
      <c r="CS297" s="49"/>
      <c r="CT297" s="49"/>
      <c r="CU297" s="49"/>
      <c r="CV297" s="49"/>
      <c r="CW297" s="14"/>
      <c r="CX297" s="14"/>
      <c r="CY297" s="49"/>
      <c r="CZ297" s="49"/>
      <c r="DA297" s="49"/>
      <c r="DB297" s="49"/>
      <c r="DC297" s="49"/>
      <c r="DD297" s="49"/>
      <c r="DE297" s="49"/>
      <c r="DF297" s="49"/>
      <c r="DG297" s="49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49"/>
      <c r="DS297" s="49"/>
      <c r="DT297" s="49"/>
      <c r="DU297" s="49"/>
      <c r="DV297" s="49"/>
      <c r="DW297" s="49"/>
      <c r="DX297" s="49"/>
      <c r="DY297" s="49"/>
      <c r="DZ297" s="49"/>
      <c r="EA297" s="49"/>
      <c r="EB297" s="49"/>
      <c r="EC297" s="49"/>
      <c r="ED297" s="49"/>
      <c r="EE297" s="49"/>
      <c r="EF297" s="49"/>
      <c r="EG297" s="49"/>
      <c r="EH297" s="49"/>
      <c r="EI297" s="49"/>
      <c r="EJ297" s="49"/>
      <c r="EK297" s="14"/>
      <c r="EL297" s="49"/>
      <c r="EM297" s="49"/>
      <c r="EN297" s="49"/>
      <c r="EO297" s="49"/>
      <c r="EP297" s="49"/>
      <c r="EQ297" s="49"/>
      <c r="ER297" s="49"/>
      <c r="ES297" s="49"/>
      <c r="ET297" s="49"/>
      <c r="EU297" s="49"/>
      <c r="EV297" s="49"/>
      <c r="EW297" s="49"/>
      <c r="EX297" s="49"/>
      <c r="EY297" s="49"/>
      <c r="EZ297" s="49"/>
      <c r="FA297" s="49"/>
      <c r="FB297" s="49"/>
      <c r="FC297" s="49"/>
      <c r="FD297" s="49"/>
      <c r="FE297" s="14"/>
      <c r="FF297" s="49"/>
      <c r="FG297" s="49"/>
      <c r="FH297" s="14"/>
      <c r="FI297" s="42"/>
      <c r="FJ297" s="42"/>
      <c r="FK297" s="42"/>
      <c r="FL297" s="42"/>
      <c r="FM297" s="42"/>
      <c r="FN297" s="42"/>
      <c r="FO297" s="42"/>
      <c r="FP297" s="42"/>
      <c r="FQ297" s="42"/>
      <c r="FR297" s="42"/>
      <c r="FS297" s="42"/>
      <c r="FT297" s="42"/>
      <c r="FU297" s="42"/>
      <c r="FV297" s="42"/>
      <c r="FW297" s="42"/>
      <c r="FX297" s="44">
        <v>295</v>
      </c>
      <c r="FY297" s="44" t="str">
        <f t="shared" si="1294"/>
        <v>EJBAIGLK</v>
      </c>
      <c r="FZ297" s="44" t="s">
        <v>148</v>
      </c>
      <c r="GA297" s="44" t="s">
        <v>159</v>
      </c>
      <c r="GB297" s="44" t="s">
        <v>146</v>
      </c>
      <c r="GC297" s="44" t="s">
        <v>145</v>
      </c>
      <c r="GD297" s="44" t="s">
        <v>150</v>
      </c>
      <c r="GE297" s="44" t="s">
        <v>149</v>
      </c>
      <c r="GF297" s="44" t="s">
        <v>152</v>
      </c>
      <c r="GG297" s="44" t="s">
        <v>151</v>
      </c>
      <c r="GH297" s="100" t="str">
        <f t="shared" ref="GH297:GO297" si="1334">VLOOKUP(FZ297,$FK$3:$FL$15,2,FALSE)</f>
        <v>Elfenbenskusten</v>
      </c>
      <c r="GI297" s="100" t="str">
        <f t="shared" si="1334"/>
        <v>Argentina</v>
      </c>
      <c r="GJ297" s="100" t="str">
        <f t="shared" si="1334"/>
        <v>Bosnien-Herzigovina</v>
      </c>
      <c r="GK297" s="100" t="str">
        <f t="shared" si="1334"/>
        <v>Sydkorea</v>
      </c>
      <c r="GL297" s="100" t="str">
        <f t="shared" si="1334"/>
        <v>Senegal</v>
      </c>
      <c r="GM297" s="100" t="str">
        <f t="shared" si="1334"/>
        <v>Iran</v>
      </c>
      <c r="GN297" s="100" t="str">
        <f t="shared" si="1334"/>
        <v>England</v>
      </c>
      <c r="GO297" s="100" t="str">
        <f t="shared" si="1334"/>
        <v>Portugal</v>
      </c>
      <c r="GP297" s="42" t="str">
        <f t="shared" si="1296"/>
        <v/>
      </c>
      <c r="GQ297" s="42"/>
      <c r="GR297" s="42"/>
      <c r="GS297" s="42"/>
      <c r="GT297" s="42"/>
      <c r="GU297" s="42"/>
      <c r="GV297" s="42"/>
      <c r="GW297" s="42"/>
      <c r="GX297" s="42"/>
      <c r="GY297" s="42"/>
      <c r="GZ297" s="42"/>
      <c r="HA297" s="42"/>
      <c r="HB297" s="42"/>
      <c r="HC297" s="42"/>
      <c r="HD297" s="42"/>
      <c r="HE297" s="42"/>
    </row>
    <row r="298" spans="1:213" ht="14.25" customHeight="1" x14ac:dyDescent="0.35">
      <c r="A298" s="42"/>
      <c r="B298" s="43"/>
      <c r="C298" s="43"/>
      <c r="D298" s="43"/>
      <c r="E298" s="44"/>
      <c r="F298" s="43"/>
      <c r="G298" s="44"/>
      <c r="H298" s="44"/>
      <c r="I298" s="44"/>
      <c r="J298" s="57"/>
      <c r="K298" s="44"/>
      <c r="L298" s="44"/>
      <c r="M298" s="42"/>
      <c r="N298" s="42"/>
      <c r="O298" s="42"/>
      <c r="P298" s="42"/>
      <c r="Q298" s="42"/>
      <c r="R298" s="42"/>
      <c r="S298" s="42"/>
      <c r="T298" s="43"/>
      <c r="U298" s="42"/>
      <c r="V298" s="44"/>
      <c r="W298" s="44"/>
      <c r="X298" s="44"/>
      <c r="Y298" s="44"/>
      <c r="Z298" s="47"/>
      <c r="AA298" s="48"/>
      <c r="AB298" s="42"/>
      <c r="AC298" s="14"/>
      <c r="AD298" s="14"/>
      <c r="AE298" s="14"/>
      <c r="AF298" s="14"/>
      <c r="AG298" s="44"/>
      <c r="AH298" s="44"/>
      <c r="AI298" s="44"/>
      <c r="AJ298" s="57"/>
      <c r="AK298" s="58"/>
      <c r="AL298" s="49"/>
      <c r="AM298" s="49"/>
      <c r="AN298" s="49"/>
      <c r="AO298" s="49"/>
      <c r="AP298" s="49"/>
      <c r="AQ298" s="49"/>
      <c r="AR298" s="49"/>
      <c r="AS298" s="49"/>
      <c r="AT298" s="49"/>
      <c r="AU298" s="49"/>
      <c r="AV298" s="49"/>
      <c r="AW298" s="49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9"/>
      <c r="BJ298" s="49"/>
      <c r="BK298" s="49"/>
      <c r="BL298" s="49"/>
      <c r="BM298" s="49"/>
      <c r="BN298" s="49"/>
      <c r="BO298" s="49"/>
      <c r="BP298" s="14"/>
      <c r="BQ298" s="14"/>
      <c r="BR298" s="14"/>
      <c r="BS298" s="49"/>
      <c r="BT298" s="49"/>
      <c r="BU298" s="49"/>
      <c r="BV298" s="49"/>
      <c r="BW298" s="49"/>
      <c r="BX298" s="49"/>
      <c r="BY298" s="49"/>
      <c r="BZ298" s="14"/>
      <c r="CA298" s="49"/>
      <c r="CB298" s="49"/>
      <c r="CC298" s="14"/>
      <c r="CD298" s="14"/>
      <c r="CE298" s="49"/>
      <c r="CF298" s="49"/>
      <c r="CG298" s="49"/>
      <c r="CH298" s="49"/>
      <c r="CI298" s="49"/>
      <c r="CJ298" s="49"/>
      <c r="CK298" s="49"/>
      <c r="CL298" s="49"/>
      <c r="CM298" s="49"/>
      <c r="CN298" s="49"/>
      <c r="CO298" s="49"/>
      <c r="CP298" s="49"/>
      <c r="CQ298" s="49"/>
      <c r="CR298" s="49"/>
      <c r="CS298" s="49"/>
      <c r="CT298" s="49"/>
      <c r="CU298" s="49"/>
      <c r="CV298" s="49"/>
      <c r="CW298" s="14"/>
      <c r="CX298" s="14"/>
      <c r="CY298" s="49"/>
      <c r="CZ298" s="49"/>
      <c r="DA298" s="49"/>
      <c r="DB298" s="49"/>
      <c r="DC298" s="49"/>
      <c r="DD298" s="49"/>
      <c r="DE298" s="49"/>
      <c r="DF298" s="49"/>
      <c r="DG298" s="49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49"/>
      <c r="DS298" s="49"/>
      <c r="DT298" s="49"/>
      <c r="DU298" s="49"/>
      <c r="DV298" s="49"/>
      <c r="DW298" s="49"/>
      <c r="DX298" s="49"/>
      <c r="DY298" s="49"/>
      <c r="DZ298" s="49"/>
      <c r="EA298" s="49"/>
      <c r="EB298" s="49"/>
      <c r="EC298" s="49"/>
      <c r="ED298" s="49"/>
      <c r="EE298" s="49"/>
      <c r="EF298" s="49"/>
      <c r="EG298" s="49"/>
      <c r="EH298" s="49"/>
      <c r="EI298" s="49"/>
      <c r="EJ298" s="49"/>
      <c r="EK298" s="14"/>
      <c r="EL298" s="49"/>
      <c r="EM298" s="49"/>
      <c r="EN298" s="49"/>
      <c r="EO298" s="49"/>
      <c r="EP298" s="49"/>
      <c r="EQ298" s="49"/>
      <c r="ER298" s="49"/>
      <c r="ES298" s="49"/>
      <c r="ET298" s="49"/>
      <c r="EU298" s="49"/>
      <c r="EV298" s="49"/>
      <c r="EW298" s="49"/>
      <c r="EX298" s="49"/>
      <c r="EY298" s="49"/>
      <c r="EZ298" s="49"/>
      <c r="FA298" s="49"/>
      <c r="FB298" s="49"/>
      <c r="FC298" s="49"/>
      <c r="FD298" s="49"/>
      <c r="FE298" s="14"/>
      <c r="FF298" s="49"/>
      <c r="FG298" s="49"/>
      <c r="FH298" s="14"/>
      <c r="FI298" s="42"/>
      <c r="FJ298" s="42"/>
      <c r="FK298" s="42"/>
      <c r="FL298" s="42"/>
      <c r="FM298" s="42"/>
      <c r="FN298" s="42"/>
      <c r="FO298" s="42"/>
      <c r="FP298" s="42"/>
      <c r="FQ298" s="42"/>
      <c r="FR298" s="42"/>
      <c r="FS298" s="42"/>
      <c r="FT298" s="42"/>
      <c r="FU298" s="42"/>
      <c r="FV298" s="42"/>
      <c r="FW298" s="42"/>
      <c r="FX298" s="44">
        <v>296</v>
      </c>
      <c r="FY298" s="44" t="str">
        <f t="shared" si="1294"/>
        <v>EJBAHGLK</v>
      </c>
      <c r="FZ298" s="44" t="s">
        <v>148</v>
      </c>
      <c r="GA298" s="44" t="s">
        <v>159</v>
      </c>
      <c r="GB298" s="44" t="s">
        <v>146</v>
      </c>
      <c r="GC298" s="44" t="s">
        <v>145</v>
      </c>
      <c r="GD298" s="44" t="s">
        <v>160</v>
      </c>
      <c r="GE298" s="44" t="s">
        <v>149</v>
      </c>
      <c r="GF298" s="44" t="s">
        <v>152</v>
      </c>
      <c r="GG298" s="44" t="s">
        <v>151</v>
      </c>
      <c r="GH298" s="100" t="str">
        <f t="shared" ref="GH298:GO298" si="1335">VLOOKUP(FZ298,$FK$3:$FL$15,2,FALSE)</f>
        <v>Elfenbenskusten</v>
      </c>
      <c r="GI298" s="100" t="str">
        <f t="shared" si="1335"/>
        <v>Argentina</v>
      </c>
      <c r="GJ298" s="100" t="str">
        <f t="shared" si="1335"/>
        <v>Bosnien-Herzigovina</v>
      </c>
      <c r="GK298" s="100" t="str">
        <f t="shared" si="1335"/>
        <v>Sydkorea</v>
      </c>
      <c r="GL298" s="100" t="str">
        <f t="shared" si="1335"/>
        <v>Uruguay</v>
      </c>
      <c r="GM298" s="100" t="str">
        <f t="shared" si="1335"/>
        <v>Iran</v>
      </c>
      <c r="GN298" s="100" t="str">
        <f t="shared" si="1335"/>
        <v>England</v>
      </c>
      <c r="GO298" s="100" t="str">
        <f t="shared" si="1335"/>
        <v>Portugal</v>
      </c>
      <c r="GP298" s="42" t="str">
        <f t="shared" si="1296"/>
        <v/>
      </c>
      <c r="GQ298" s="42"/>
      <c r="GR298" s="42"/>
      <c r="GS298" s="42"/>
      <c r="GT298" s="42"/>
      <c r="GU298" s="42"/>
      <c r="GV298" s="42"/>
      <c r="GW298" s="42"/>
      <c r="GX298" s="42"/>
      <c r="GY298" s="42"/>
      <c r="GZ298" s="42"/>
      <c r="HA298" s="42"/>
      <c r="HB298" s="42"/>
      <c r="HC298" s="42"/>
      <c r="HD298" s="42"/>
      <c r="HE298" s="42"/>
    </row>
    <row r="299" spans="1:213" ht="14.25" customHeight="1" x14ac:dyDescent="0.35">
      <c r="A299" s="42"/>
      <c r="B299" s="43"/>
      <c r="C299" s="43"/>
      <c r="D299" s="43"/>
      <c r="E299" s="44"/>
      <c r="F299" s="43"/>
      <c r="G299" s="44"/>
      <c r="H299" s="44"/>
      <c r="I299" s="44"/>
      <c r="J299" s="57"/>
      <c r="K299" s="44"/>
      <c r="L299" s="44"/>
      <c r="M299" s="42"/>
      <c r="N299" s="42"/>
      <c r="O299" s="42"/>
      <c r="P299" s="42"/>
      <c r="Q299" s="42"/>
      <c r="R299" s="42"/>
      <c r="S299" s="42"/>
      <c r="T299" s="43"/>
      <c r="U299" s="42"/>
      <c r="V299" s="44"/>
      <c r="W299" s="44"/>
      <c r="X299" s="44"/>
      <c r="Y299" s="44"/>
      <c r="Z299" s="47"/>
      <c r="AA299" s="48"/>
      <c r="AB299" s="42"/>
      <c r="AC299" s="14"/>
      <c r="AD299" s="14"/>
      <c r="AE299" s="14"/>
      <c r="AF299" s="14"/>
      <c r="AG299" s="44"/>
      <c r="AH299" s="44"/>
      <c r="AI299" s="44"/>
      <c r="AJ299" s="57"/>
      <c r="AK299" s="58"/>
      <c r="AL299" s="49"/>
      <c r="AM299" s="49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49"/>
      <c r="BG299" s="49"/>
      <c r="BH299" s="49"/>
      <c r="BI299" s="49"/>
      <c r="BJ299" s="49"/>
      <c r="BK299" s="49"/>
      <c r="BL299" s="49"/>
      <c r="BM299" s="49"/>
      <c r="BN299" s="49"/>
      <c r="BO299" s="49"/>
      <c r="BP299" s="14"/>
      <c r="BQ299" s="14"/>
      <c r="BR299" s="14"/>
      <c r="BS299" s="49"/>
      <c r="BT299" s="49"/>
      <c r="BU299" s="49"/>
      <c r="BV299" s="49"/>
      <c r="BW299" s="49"/>
      <c r="BX299" s="49"/>
      <c r="BY299" s="49"/>
      <c r="BZ299" s="14"/>
      <c r="CA299" s="49"/>
      <c r="CB299" s="49"/>
      <c r="CC299" s="14"/>
      <c r="CD299" s="14"/>
      <c r="CE299" s="49"/>
      <c r="CF299" s="49"/>
      <c r="CG299" s="49"/>
      <c r="CH299" s="49"/>
      <c r="CI299" s="49"/>
      <c r="CJ299" s="49"/>
      <c r="CK299" s="49"/>
      <c r="CL299" s="49"/>
      <c r="CM299" s="49"/>
      <c r="CN299" s="49"/>
      <c r="CO299" s="49"/>
      <c r="CP299" s="49"/>
      <c r="CQ299" s="49"/>
      <c r="CR299" s="49"/>
      <c r="CS299" s="49"/>
      <c r="CT299" s="49"/>
      <c r="CU299" s="49"/>
      <c r="CV299" s="49"/>
      <c r="CW299" s="14"/>
      <c r="CX299" s="14"/>
      <c r="CY299" s="49"/>
      <c r="CZ299" s="49"/>
      <c r="DA299" s="49"/>
      <c r="DB299" s="49"/>
      <c r="DC299" s="49"/>
      <c r="DD299" s="49"/>
      <c r="DE299" s="49"/>
      <c r="DF299" s="49"/>
      <c r="DG299" s="49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49"/>
      <c r="DS299" s="49"/>
      <c r="DT299" s="49"/>
      <c r="DU299" s="49"/>
      <c r="DV299" s="49"/>
      <c r="DW299" s="49"/>
      <c r="DX299" s="49"/>
      <c r="DY299" s="49"/>
      <c r="DZ299" s="49"/>
      <c r="EA299" s="49"/>
      <c r="EB299" s="49"/>
      <c r="EC299" s="49"/>
      <c r="ED299" s="49"/>
      <c r="EE299" s="49"/>
      <c r="EF299" s="49"/>
      <c r="EG299" s="49"/>
      <c r="EH299" s="49"/>
      <c r="EI299" s="49"/>
      <c r="EJ299" s="49"/>
      <c r="EK299" s="14"/>
      <c r="EL299" s="49"/>
      <c r="EM299" s="49"/>
      <c r="EN299" s="49"/>
      <c r="EO299" s="49"/>
      <c r="EP299" s="49"/>
      <c r="EQ299" s="49"/>
      <c r="ER299" s="49"/>
      <c r="ES299" s="49"/>
      <c r="ET299" s="49"/>
      <c r="EU299" s="49"/>
      <c r="EV299" s="49"/>
      <c r="EW299" s="49"/>
      <c r="EX299" s="49"/>
      <c r="EY299" s="49"/>
      <c r="EZ299" s="49"/>
      <c r="FA299" s="49"/>
      <c r="FB299" s="49"/>
      <c r="FC299" s="49"/>
      <c r="FD299" s="49"/>
      <c r="FE299" s="14"/>
      <c r="FF299" s="49"/>
      <c r="FG299" s="49"/>
      <c r="FH299" s="14"/>
      <c r="FI299" s="42"/>
      <c r="FJ299" s="42"/>
      <c r="FK299" s="42"/>
      <c r="FL299" s="42"/>
      <c r="FM299" s="42"/>
      <c r="FN299" s="42"/>
      <c r="FO299" s="42"/>
      <c r="FP299" s="42"/>
      <c r="FQ299" s="42"/>
      <c r="FR299" s="42"/>
      <c r="FS299" s="42"/>
      <c r="FT299" s="42"/>
      <c r="FU299" s="42"/>
      <c r="FV299" s="42"/>
      <c r="FW299" s="42"/>
      <c r="FX299" s="44">
        <v>297</v>
      </c>
      <c r="FY299" s="44" t="str">
        <f t="shared" si="1294"/>
        <v>EGBAIHLK</v>
      </c>
      <c r="FZ299" s="44" t="s">
        <v>148</v>
      </c>
      <c r="GA299" s="44" t="s">
        <v>149</v>
      </c>
      <c r="GB299" s="44" t="s">
        <v>146</v>
      </c>
      <c r="GC299" s="44" t="s">
        <v>145</v>
      </c>
      <c r="GD299" s="44" t="s">
        <v>150</v>
      </c>
      <c r="GE299" s="44" t="s">
        <v>160</v>
      </c>
      <c r="GF299" s="44" t="s">
        <v>152</v>
      </c>
      <c r="GG299" s="44" t="s">
        <v>151</v>
      </c>
      <c r="GH299" s="100" t="str">
        <f t="shared" ref="GH299:GO299" si="1336">VLOOKUP(FZ299,$FK$3:$FL$15,2,FALSE)</f>
        <v>Elfenbenskusten</v>
      </c>
      <c r="GI299" s="100" t="str">
        <f t="shared" si="1336"/>
        <v>Iran</v>
      </c>
      <c r="GJ299" s="100" t="str">
        <f t="shared" si="1336"/>
        <v>Bosnien-Herzigovina</v>
      </c>
      <c r="GK299" s="100" t="str">
        <f t="shared" si="1336"/>
        <v>Sydkorea</v>
      </c>
      <c r="GL299" s="100" t="str">
        <f t="shared" si="1336"/>
        <v>Senegal</v>
      </c>
      <c r="GM299" s="100" t="str">
        <f t="shared" si="1336"/>
        <v>Uruguay</v>
      </c>
      <c r="GN299" s="100" t="str">
        <f t="shared" si="1336"/>
        <v>England</v>
      </c>
      <c r="GO299" s="100" t="str">
        <f t="shared" si="1336"/>
        <v>Portugal</v>
      </c>
      <c r="GP299" s="42" t="str">
        <f t="shared" si="1296"/>
        <v/>
      </c>
      <c r="GQ299" s="42"/>
      <c r="GR299" s="42"/>
      <c r="GS299" s="42"/>
      <c r="GT299" s="42"/>
      <c r="GU299" s="42"/>
      <c r="GV299" s="42"/>
      <c r="GW299" s="42"/>
      <c r="GX299" s="42"/>
      <c r="GY299" s="42"/>
      <c r="GZ299" s="42"/>
      <c r="HA299" s="42"/>
      <c r="HB299" s="42"/>
      <c r="HC299" s="42"/>
      <c r="HD299" s="42"/>
      <c r="HE299" s="42"/>
    </row>
    <row r="300" spans="1:213" ht="14.25" customHeight="1" x14ac:dyDescent="0.35">
      <c r="A300" s="42"/>
      <c r="B300" s="43"/>
      <c r="C300" s="43"/>
      <c r="D300" s="43"/>
      <c r="E300" s="44"/>
      <c r="F300" s="43"/>
      <c r="G300" s="44"/>
      <c r="H300" s="44"/>
      <c r="I300" s="44"/>
      <c r="J300" s="57"/>
      <c r="K300" s="44"/>
      <c r="L300" s="44"/>
      <c r="M300" s="42"/>
      <c r="N300" s="42"/>
      <c r="O300" s="42"/>
      <c r="P300" s="42"/>
      <c r="Q300" s="42"/>
      <c r="R300" s="42"/>
      <c r="S300" s="42"/>
      <c r="T300" s="43"/>
      <c r="U300" s="42"/>
      <c r="V300" s="44"/>
      <c r="W300" s="44"/>
      <c r="X300" s="44"/>
      <c r="Y300" s="44"/>
      <c r="Z300" s="47"/>
      <c r="AA300" s="48"/>
      <c r="AB300" s="42"/>
      <c r="AC300" s="14"/>
      <c r="AD300" s="14"/>
      <c r="AE300" s="14"/>
      <c r="AF300" s="14"/>
      <c r="AG300" s="44"/>
      <c r="AH300" s="44"/>
      <c r="AI300" s="44"/>
      <c r="AJ300" s="57"/>
      <c r="AK300" s="58"/>
      <c r="AL300" s="49"/>
      <c r="AM300" s="49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49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14"/>
      <c r="BQ300" s="14"/>
      <c r="BR300" s="14"/>
      <c r="BS300" s="49"/>
      <c r="BT300" s="49"/>
      <c r="BU300" s="49"/>
      <c r="BV300" s="49"/>
      <c r="BW300" s="49"/>
      <c r="BX300" s="49"/>
      <c r="BY300" s="49"/>
      <c r="BZ300" s="14"/>
      <c r="CA300" s="49"/>
      <c r="CB300" s="49"/>
      <c r="CC300" s="14"/>
      <c r="CD300" s="14"/>
      <c r="CE300" s="49"/>
      <c r="CF300" s="49"/>
      <c r="CG300" s="49"/>
      <c r="CH300" s="49"/>
      <c r="CI300" s="49"/>
      <c r="CJ300" s="49"/>
      <c r="CK300" s="49"/>
      <c r="CL300" s="49"/>
      <c r="CM300" s="49"/>
      <c r="CN300" s="49"/>
      <c r="CO300" s="49"/>
      <c r="CP300" s="49"/>
      <c r="CQ300" s="49"/>
      <c r="CR300" s="49"/>
      <c r="CS300" s="49"/>
      <c r="CT300" s="49"/>
      <c r="CU300" s="49"/>
      <c r="CV300" s="49"/>
      <c r="CW300" s="14"/>
      <c r="CX300" s="14"/>
      <c r="CY300" s="49"/>
      <c r="CZ300" s="49"/>
      <c r="DA300" s="49"/>
      <c r="DB300" s="49"/>
      <c r="DC300" s="49"/>
      <c r="DD300" s="49"/>
      <c r="DE300" s="49"/>
      <c r="DF300" s="49"/>
      <c r="DG300" s="49"/>
      <c r="DH300" s="14"/>
      <c r="DI300" s="14"/>
      <c r="DJ300" s="14"/>
      <c r="DK300" s="14"/>
      <c r="DL300" s="14"/>
      <c r="DM300" s="14"/>
      <c r="DN300" s="14"/>
      <c r="DO300" s="14"/>
      <c r="DP300" s="14"/>
      <c r="DQ300" s="14"/>
      <c r="DR300" s="49"/>
      <c r="DS300" s="49"/>
      <c r="DT300" s="49"/>
      <c r="DU300" s="49"/>
      <c r="DV300" s="49"/>
      <c r="DW300" s="49"/>
      <c r="DX300" s="49"/>
      <c r="DY300" s="49"/>
      <c r="DZ300" s="49"/>
      <c r="EA300" s="49"/>
      <c r="EB300" s="49"/>
      <c r="EC300" s="49"/>
      <c r="ED300" s="49"/>
      <c r="EE300" s="49"/>
      <c r="EF300" s="49"/>
      <c r="EG300" s="49"/>
      <c r="EH300" s="49"/>
      <c r="EI300" s="49"/>
      <c r="EJ300" s="49"/>
      <c r="EK300" s="14"/>
      <c r="EL300" s="49"/>
      <c r="EM300" s="49"/>
      <c r="EN300" s="49"/>
      <c r="EO300" s="49"/>
      <c r="EP300" s="49"/>
      <c r="EQ300" s="49"/>
      <c r="ER300" s="49"/>
      <c r="ES300" s="49"/>
      <c r="ET300" s="49"/>
      <c r="EU300" s="49"/>
      <c r="EV300" s="49"/>
      <c r="EW300" s="49"/>
      <c r="EX300" s="49"/>
      <c r="EY300" s="49"/>
      <c r="EZ300" s="49"/>
      <c r="FA300" s="49"/>
      <c r="FB300" s="49"/>
      <c r="FC300" s="49"/>
      <c r="FD300" s="49"/>
      <c r="FE300" s="14"/>
      <c r="FF300" s="49"/>
      <c r="FG300" s="49"/>
      <c r="FH300" s="14"/>
      <c r="FI300" s="42"/>
      <c r="FJ300" s="42"/>
      <c r="FK300" s="42"/>
      <c r="FL300" s="42"/>
      <c r="FM300" s="42"/>
      <c r="FN300" s="42"/>
      <c r="FO300" s="42"/>
      <c r="FP300" s="42"/>
      <c r="FQ300" s="42"/>
      <c r="FR300" s="42"/>
      <c r="FS300" s="42"/>
      <c r="FT300" s="42"/>
      <c r="FU300" s="42"/>
      <c r="FV300" s="42"/>
      <c r="FW300" s="42"/>
      <c r="FX300" s="44">
        <v>298</v>
      </c>
      <c r="FY300" s="44" t="str">
        <f t="shared" si="1294"/>
        <v>EJBAHGLI</v>
      </c>
      <c r="FZ300" s="44" t="s">
        <v>148</v>
      </c>
      <c r="GA300" s="44" t="s">
        <v>159</v>
      </c>
      <c r="GB300" s="44" t="s">
        <v>146</v>
      </c>
      <c r="GC300" s="44" t="s">
        <v>145</v>
      </c>
      <c r="GD300" s="44" t="s">
        <v>160</v>
      </c>
      <c r="GE300" s="44" t="s">
        <v>149</v>
      </c>
      <c r="GF300" s="44" t="s">
        <v>152</v>
      </c>
      <c r="GG300" s="44" t="s">
        <v>150</v>
      </c>
      <c r="GH300" s="100" t="str">
        <f t="shared" ref="GH300:GO300" si="1337">VLOOKUP(FZ300,$FK$3:$FL$15,2,FALSE)</f>
        <v>Elfenbenskusten</v>
      </c>
      <c r="GI300" s="100" t="str">
        <f t="shared" si="1337"/>
        <v>Argentina</v>
      </c>
      <c r="GJ300" s="100" t="str">
        <f t="shared" si="1337"/>
        <v>Bosnien-Herzigovina</v>
      </c>
      <c r="GK300" s="100" t="str">
        <f t="shared" si="1337"/>
        <v>Sydkorea</v>
      </c>
      <c r="GL300" s="100" t="str">
        <f t="shared" si="1337"/>
        <v>Uruguay</v>
      </c>
      <c r="GM300" s="100" t="str">
        <f t="shared" si="1337"/>
        <v>Iran</v>
      </c>
      <c r="GN300" s="100" t="str">
        <f t="shared" si="1337"/>
        <v>England</v>
      </c>
      <c r="GO300" s="100" t="str">
        <f t="shared" si="1337"/>
        <v>Senegal</v>
      </c>
      <c r="GP300" s="42" t="str">
        <f t="shared" si="1296"/>
        <v/>
      </c>
      <c r="GQ300" s="42"/>
      <c r="GR300" s="42"/>
      <c r="GS300" s="42"/>
      <c r="GT300" s="42"/>
      <c r="GU300" s="42"/>
      <c r="GV300" s="42"/>
      <c r="GW300" s="42"/>
      <c r="GX300" s="42"/>
      <c r="GY300" s="42"/>
      <c r="GZ300" s="42"/>
      <c r="HA300" s="42"/>
      <c r="HB300" s="42"/>
      <c r="HC300" s="42"/>
      <c r="HD300" s="42"/>
      <c r="HE300" s="42"/>
    </row>
    <row r="301" spans="1:213" ht="14.25" customHeight="1" x14ac:dyDescent="0.35">
      <c r="A301" s="42"/>
      <c r="B301" s="43"/>
      <c r="C301" s="43"/>
      <c r="D301" s="43"/>
      <c r="E301" s="44"/>
      <c r="F301" s="43"/>
      <c r="G301" s="44"/>
      <c r="H301" s="44"/>
      <c r="I301" s="44"/>
      <c r="J301" s="57"/>
      <c r="K301" s="44"/>
      <c r="L301" s="44"/>
      <c r="M301" s="42"/>
      <c r="N301" s="42"/>
      <c r="O301" s="42"/>
      <c r="P301" s="42"/>
      <c r="Q301" s="42"/>
      <c r="R301" s="42"/>
      <c r="S301" s="42"/>
      <c r="T301" s="43"/>
      <c r="U301" s="42"/>
      <c r="V301" s="44"/>
      <c r="W301" s="44"/>
      <c r="X301" s="44"/>
      <c r="Y301" s="44"/>
      <c r="Z301" s="47"/>
      <c r="AA301" s="48"/>
      <c r="AB301" s="42"/>
      <c r="AC301" s="14"/>
      <c r="AD301" s="14"/>
      <c r="AE301" s="14"/>
      <c r="AF301" s="14"/>
      <c r="AG301" s="44"/>
      <c r="AH301" s="44"/>
      <c r="AI301" s="44"/>
      <c r="AJ301" s="57"/>
      <c r="AK301" s="58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49"/>
      <c r="BG301" s="49"/>
      <c r="BH301" s="49"/>
      <c r="BI301" s="49"/>
      <c r="BJ301" s="49"/>
      <c r="BK301" s="49"/>
      <c r="BL301" s="49"/>
      <c r="BM301" s="49"/>
      <c r="BN301" s="49"/>
      <c r="BO301" s="49"/>
      <c r="BP301" s="14"/>
      <c r="BQ301" s="14"/>
      <c r="BR301" s="14"/>
      <c r="BS301" s="49"/>
      <c r="BT301" s="49"/>
      <c r="BU301" s="49"/>
      <c r="BV301" s="49"/>
      <c r="BW301" s="49"/>
      <c r="BX301" s="49"/>
      <c r="BY301" s="49"/>
      <c r="BZ301" s="14"/>
      <c r="CA301" s="49"/>
      <c r="CB301" s="49"/>
      <c r="CC301" s="14"/>
      <c r="CD301" s="14"/>
      <c r="CE301" s="49"/>
      <c r="CF301" s="49"/>
      <c r="CG301" s="49"/>
      <c r="CH301" s="49"/>
      <c r="CI301" s="49"/>
      <c r="CJ301" s="49"/>
      <c r="CK301" s="49"/>
      <c r="CL301" s="49"/>
      <c r="CM301" s="49"/>
      <c r="CN301" s="49"/>
      <c r="CO301" s="49"/>
      <c r="CP301" s="49"/>
      <c r="CQ301" s="49"/>
      <c r="CR301" s="49"/>
      <c r="CS301" s="49"/>
      <c r="CT301" s="49"/>
      <c r="CU301" s="49"/>
      <c r="CV301" s="49"/>
      <c r="CW301" s="14"/>
      <c r="CX301" s="14"/>
      <c r="CY301" s="49"/>
      <c r="CZ301" s="49"/>
      <c r="DA301" s="49"/>
      <c r="DB301" s="49"/>
      <c r="DC301" s="49"/>
      <c r="DD301" s="49"/>
      <c r="DE301" s="49"/>
      <c r="DF301" s="49"/>
      <c r="DG301" s="49"/>
      <c r="DH301" s="14"/>
      <c r="DI301" s="14"/>
      <c r="DJ301" s="14"/>
      <c r="DK301" s="14"/>
      <c r="DL301" s="14"/>
      <c r="DM301" s="14"/>
      <c r="DN301" s="14"/>
      <c r="DO301" s="14"/>
      <c r="DP301" s="14"/>
      <c r="DQ301" s="14"/>
      <c r="DR301" s="49"/>
      <c r="DS301" s="49"/>
      <c r="DT301" s="49"/>
      <c r="DU301" s="49"/>
      <c r="DV301" s="49"/>
      <c r="DW301" s="49"/>
      <c r="DX301" s="49"/>
      <c r="DY301" s="49"/>
      <c r="DZ301" s="49"/>
      <c r="EA301" s="49"/>
      <c r="EB301" s="49"/>
      <c r="EC301" s="49"/>
      <c r="ED301" s="49"/>
      <c r="EE301" s="49"/>
      <c r="EF301" s="49"/>
      <c r="EG301" s="49"/>
      <c r="EH301" s="49"/>
      <c r="EI301" s="49"/>
      <c r="EJ301" s="49"/>
      <c r="EK301" s="14"/>
      <c r="EL301" s="49"/>
      <c r="EM301" s="49"/>
      <c r="EN301" s="49"/>
      <c r="EO301" s="49"/>
      <c r="EP301" s="49"/>
      <c r="EQ301" s="49"/>
      <c r="ER301" s="49"/>
      <c r="ES301" s="49"/>
      <c r="ET301" s="49"/>
      <c r="EU301" s="49"/>
      <c r="EV301" s="49"/>
      <c r="EW301" s="49"/>
      <c r="EX301" s="49"/>
      <c r="EY301" s="49"/>
      <c r="EZ301" s="49"/>
      <c r="FA301" s="49"/>
      <c r="FB301" s="49"/>
      <c r="FC301" s="49"/>
      <c r="FD301" s="49"/>
      <c r="FE301" s="14"/>
      <c r="FF301" s="49"/>
      <c r="FG301" s="49"/>
      <c r="FH301" s="14"/>
      <c r="FI301" s="42"/>
      <c r="FJ301" s="42"/>
      <c r="FK301" s="42"/>
      <c r="FL301" s="42"/>
      <c r="FM301" s="42"/>
      <c r="FN301" s="42"/>
      <c r="FO301" s="42"/>
      <c r="FP301" s="42"/>
      <c r="FQ301" s="42"/>
      <c r="FR301" s="42"/>
      <c r="FS301" s="42"/>
      <c r="FT301" s="42"/>
      <c r="FU301" s="42"/>
      <c r="FV301" s="42"/>
      <c r="FW301" s="42"/>
      <c r="FX301" s="44">
        <v>299</v>
      </c>
      <c r="FY301" s="44" t="str">
        <f t="shared" si="1294"/>
        <v>EJBAHGIK</v>
      </c>
      <c r="FZ301" s="44" t="s">
        <v>148</v>
      </c>
      <c r="GA301" s="44" t="s">
        <v>159</v>
      </c>
      <c r="GB301" s="44" t="s">
        <v>146</v>
      </c>
      <c r="GC301" s="44" t="s">
        <v>145</v>
      </c>
      <c r="GD301" s="44" t="s">
        <v>160</v>
      </c>
      <c r="GE301" s="44" t="s">
        <v>149</v>
      </c>
      <c r="GF301" s="44" t="s">
        <v>150</v>
      </c>
      <c r="GG301" s="44" t="s">
        <v>151</v>
      </c>
      <c r="GH301" s="100" t="str">
        <f t="shared" ref="GH301:GO301" si="1338">VLOOKUP(FZ301,$FK$3:$FL$15,2,FALSE)</f>
        <v>Elfenbenskusten</v>
      </c>
      <c r="GI301" s="100" t="str">
        <f t="shared" si="1338"/>
        <v>Argentina</v>
      </c>
      <c r="GJ301" s="100" t="str">
        <f t="shared" si="1338"/>
        <v>Bosnien-Herzigovina</v>
      </c>
      <c r="GK301" s="100" t="str">
        <f t="shared" si="1338"/>
        <v>Sydkorea</v>
      </c>
      <c r="GL301" s="100" t="str">
        <f t="shared" si="1338"/>
        <v>Uruguay</v>
      </c>
      <c r="GM301" s="100" t="str">
        <f t="shared" si="1338"/>
        <v>Iran</v>
      </c>
      <c r="GN301" s="100" t="str">
        <f t="shared" si="1338"/>
        <v>Senegal</v>
      </c>
      <c r="GO301" s="100" t="str">
        <f t="shared" si="1338"/>
        <v>Portugal</v>
      </c>
      <c r="GP301" s="42" t="str">
        <f t="shared" si="1296"/>
        <v/>
      </c>
      <c r="GQ301" s="42"/>
      <c r="GR301" s="42"/>
      <c r="GS301" s="42"/>
      <c r="GT301" s="42"/>
      <c r="GU301" s="42"/>
      <c r="GV301" s="42"/>
      <c r="GW301" s="42"/>
      <c r="GX301" s="42"/>
      <c r="GY301" s="42"/>
      <c r="GZ301" s="42"/>
      <c r="HA301" s="42"/>
      <c r="HB301" s="42"/>
      <c r="HC301" s="42"/>
      <c r="HD301" s="42"/>
      <c r="HE301" s="42"/>
    </row>
    <row r="302" spans="1:213" ht="14.25" customHeight="1" x14ac:dyDescent="0.35">
      <c r="A302" s="42"/>
      <c r="B302" s="43"/>
      <c r="C302" s="43"/>
      <c r="D302" s="43"/>
      <c r="E302" s="44"/>
      <c r="F302" s="43"/>
      <c r="G302" s="44"/>
      <c r="H302" s="44"/>
      <c r="I302" s="44"/>
      <c r="J302" s="57"/>
      <c r="K302" s="44"/>
      <c r="L302" s="44"/>
      <c r="M302" s="42"/>
      <c r="N302" s="42"/>
      <c r="O302" s="42"/>
      <c r="P302" s="42"/>
      <c r="Q302" s="42"/>
      <c r="R302" s="42"/>
      <c r="S302" s="42"/>
      <c r="T302" s="43"/>
      <c r="U302" s="42"/>
      <c r="V302" s="44"/>
      <c r="W302" s="44"/>
      <c r="X302" s="44"/>
      <c r="Y302" s="44"/>
      <c r="Z302" s="47"/>
      <c r="AA302" s="48"/>
      <c r="AB302" s="42"/>
      <c r="AC302" s="14"/>
      <c r="AD302" s="14"/>
      <c r="AE302" s="14"/>
      <c r="AF302" s="14"/>
      <c r="AG302" s="44"/>
      <c r="AH302" s="44"/>
      <c r="AI302" s="44"/>
      <c r="AJ302" s="57"/>
      <c r="AK302" s="58"/>
      <c r="AL302" s="49"/>
      <c r="AM302" s="49"/>
      <c r="AN302" s="49"/>
      <c r="AO302" s="49"/>
      <c r="AP302" s="49"/>
      <c r="AQ302" s="49"/>
      <c r="AR302" s="49"/>
      <c r="AS302" s="49"/>
      <c r="AT302" s="49"/>
      <c r="AU302" s="49"/>
      <c r="AV302" s="49"/>
      <c r="AW302" s="49"/>
      <c r="AX302" s="49"/>
      <c r="AY302" s="49"/>
      <c r="AZ302" s="49"/>
      <c r="BA302" s="49"/>
      <c r="BB302" s="49"/>
      <c r="BC302" s="49"/>
      <c r="BD302" s="49"/>
      <c r="BE302" s="49"/>
      <c r="BF302" s="49"/>
      <c r="BG302" s="49"/>
      <c r="BH302" s="49"/>
      <c r="BI302" s="49"/>
      <c r="BJ302" s="49"/>
      <c r="BK302" s="49"/>
      <c r="BL302" s="49"/>
      <c r="BM302" s="49"/>
      <c r="BN302" s="49"/>
      <c r="BO302" s="49"/>
      <c r="BP302" s="14"/>
      <c r="BQ302" s="14"/>
      <c r="BR302" s="14"/>
      <c r="BS302" s="49"/>
      <c r="BT302" s="49"/>
      <c r="BU302" s="49"/>
      <c r="BV302" s="49"/>
      <c r="BW302" s="49"/>
      <c r="BX302" s="49"/>
      <c r="BY302" s="49"/>
      <c r="BZ302" s="14"/>
      <c r="CA302" s="49"/>
      <c r="CB302" s="49"/>
      <c r="CC302" s="14"/>
      <c r="CD302" s="14"/>
      <c r="CE302" s="49"/>
      <c r="CF302" s="49"/>
      <c r="CG302" s="49"/>
      <c r="CH302" s="49"/>
      <c r="CI302" s="49"/>
      <c r="CJ302" s="49"/>
      <c r="CK302" s="49"/>
      <c r="CL302" s="49"/>
      <c r="CM302" s="49"/>
      <c r="CN302" s="49"/>
      <c r="CO302" s="49"/>
      <c r="CP302" s="49"/>
      <c r="CQ302" s="49"/>
      <c r="CR302" s="49"/>
      <c r="CS302" s="49"/>
      <c r="CT302" s="49"/>
      <c r="CU302" s="49"/>
      <c r="CV302" s="49"/>
      <c r="CW302" s="14"/>
      <c r="CX302" s="14"/>
      <c r="CY302" s="49"/>
      <c r="CZ302" s="49"/>
      <c r="DA302" s="49"/>
      <c r="DB302" s="49"/>
      <c r="DC302" s="49"/>
      <c r="DD302" s="49"/>
      <c r="DE302" s="49"/>
      <c r="DF302" s="49"/>
      <c r="DG302" s="49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49"/>
      <c r="DS302" s="49"/>
      <c r="DT302" s="49"/>
      <c r="DU302" s="49"/>
      <c r="DV302" s="49"/>
      <c r="DW302" s="49"/>
      <c r="DX302" s="49"/>
      <c r="DY302" s="49"/>
      <c r="DZ302" s="49"/>
      <c r="EA302" s="49"/>
      <c r="EB302" s="49"/>
      <c r="EC302" s="49"/>
      <c r="ED302" s="49"/>
      <c r="EE302" s="49"/>
      <c r="EF302" s="49"/>
      <c r="EG302" s="49"/>
      <c r="EH302" s="49"/>
      <c r="EI302" s="49"/>
      <c r="EJ302" s="49"/>
      <c r="EK302" s="14"/>
      <c r="EL302" s="49"/>
      <c r="EM302" s="49"/>
      <c r="EN302" s="49"/>
      <c r="EO302" s="49"/>
      <c r="EP302" s="49"/>
      <c r="EQ302" s="49"/>
      <c r="ER302" s="49"/>
      <c r="ES302" s="49"/>
      <c r="ET302" s="49"/>
      <c r="EU302" s="49"/>
      <c r="EV302" s="49"/>
      <c r="EW302" s="49"/>
      <c r="EX302" s="49"/>
      <c r="EY302" s="49"/>
      <c r="EZ302" s="49"/>
      <c r="FA302" s="49"/>
      <c r="FB302" s="49"/>
      <c r="FC302" s="49"/>
      <c r="FD302" s="49"/>
      <c r="FE302" s="14"/>
      <c r="FF302" s="49"/>
      <c r="FG302" s="49"/>
      <c r="FH302" s="14"/>
      <c r="FI302" s="42"/>
      <c r="FJ302" s="42"/>
      <c r="FK302" s="42"/>
      <c r="FL302" s="42"/>
      <c r="FM302" s="42"/>
      <c r="FN302" s="42"/>
      <c r="FO302" s="42"/>
      <c r="FP302" s="42"/>
      <c r="FQ302" s="42"/>
      <c r="FR302" s="42"/>
      <c r="FS302" s="42"/>
      <c r="FT302" s="42"/>
      <c r="FU302" s="42"/>
      <c r="FV302" s="42"/>
      <c r="FW302" s="42"/>
      <c r="FX302" s="44">
        <v>300</v>
      </c>
      <c r="FY302" s="44" t="str">
        <f t="shared" si="1294"/>
        <v>EJBAIFLK</v>
      </c>
      <c r="FZ302" s="44" t="s">
        <v>148</v>
      </c>
      <c r="GA302" s="44" t="s">
        <v>159</v>
      </c>
      <c r="GB302" s="44" t="s">
        <v>146</v>
      </c>
      <c r="GC302" s="44" t="s">
        <v>145</v>
      </c>
      <c r="GD302" s="44" t="s">
        <v>150</v>
      </c>
      <c r="GE302" s="44" t="s">
        <v>109</v>
      </c>
      <c r="GF302" s="44" t="s">
        <v>152</v>
      </c>
      <c r="GG302" s="44" t="s">
        <v>151</v>
      </c>
      <c r="GH302" s="100" t="str">
        <f t="shared" ref="GH302:GO302" si="1339">VLOOKUP(FZ302,$FK$3:$FL$15,2,FALSE)</f>
        <v>Elfenbenskusten</v>
      </c>
      <c r="GI302" s="100" t="str">
        <f t="shared" si="1339"/>
        <v>Argentina</v>
      </c>
      <c r="GJ302" s="100" t="str">
        <f t="shared" si="1339"/>
        <v>Bosnien-Herzigovina</v>
      </c>
      <c r="GK302" s="100" t="str">
        <f t="shared" si="1339"/>
        <v>Sydkorea</v>
      </c>
      <c r="GL302" s="100" t="str">
        <f t="shared" si="1339"/>
        <v>Senegal</v>
      </c>
      <c r="GM302" s="100" t="str">
        <f t="shared" si="1339"/>
        <v>Sverige</v>
      </c>
      <c r="GN302" s="100" t="str">
        <f t="shared" si="1339"/>
        <v>England</v>
      </c>
      <c r="GO302" s="100" t="str">
        <f t="shared" si="1339"/>
        <v>Portugal</v>
      </c>
      <c r="GP302" s="42" t="str">
        <f t="shared" si="1296"/>
        <v/>
      </c>
      <c r="GQ302" s="42"/>
      <c r="GR302" s="42"/>
      <c r="GS302" s="42"/>
      <c r="GT302" s="42"/>
      <c r="GU302" s="42"/>
      <c r="GV302" s="42"/>
      <c r="GW302" s="42"/>
      <c r="GX302" s="42"/>
      <c r="GY302" s="42"/>
      <c r="GZ302" s="42"/>
      <c r="HA302" s="42"/>
      <c r="HB302" s="42"/>
      <c r="HC302" s="42"/>
      <c r="HD302" s="42"/>
      <c r="HE302" s="42"/>
    </row>
    <row r="303" spans="1:213" ht="14.25" customHeight="1" x14ac:dyDescent="0.35">
      <c r="A303" s="42"/>
      <c r="B303" s="43"/>
      <c r="C303" s="43"/>
      <c r="D303" s="43"/>
      <c r="E303" s="44"/>
      <c r="F303" s="43"/>
      <c r="G303" s="44"/>
      <c r="H303" s="44"/>
      <c r="I303" s="44"/>
      <c r="J303" s="57"/>
      <c r="K303" s="44"/>
      <c r="L303" s="44"/>
      <c r="M303" s="42"/>
      <c r="N303" s="42"/>
      <c r="O303" s="42"/>
      <c r="P303" s="42"/>
      <c r="Q303" s="42"/>
      <c r="R303" s="42"/>
      <c r="S303" s="42"/>
      <c r="T303" s="43"/>
      <c r="U303" s="42"/>
      <c r="V303" s="44"/>
      <c r="W303" s="44"/>
      <c r="X303" s="44"/>
      <c r="Y303" s="44"/>
      <c r="Z303" s="47"/>
      <c r="AA303" s="48"/>
      <c r="AB303" s="42"/>
      <c r="AC303" s="14"/>
      <c r="AD303" s="14"/>
      <c r="AE303" s="14"/>
      <c r="AF303" s="14"/>
      <c r="AG303" s="44"/>
      <c r="AH303" s="44"/>
      <c r="AI303" s="44"/>
      <c r="AJ303" s="57"/>
      <c r="AK303" s="58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49"/>
      <c r="BG303" s="49"/>
      <c r="BH303" s="49"/>
      <c r="BI303" s="49"/>
      <c r="BJ303" s="49"/>
      <c r="BK303" s="49"/>
      <c r="BL303" s="49"/>
      <c r="BM303" s="49"/>
      <c r="BN303" s="49"/>
      <c r="BO303" s="49"/>
      <c r="BP303" s="14"/>
      <c r="BQ303" s="14"/>
      <c r="BR303" s="14"/>
      <c r="BS303" s="49"/>
      <c r="BT303" s="49"/>
      <c r="BU303" s="49"/>
      <c r="BV303" s="49"/>
      <c r="BW303" s="49"/>
      <c r="BX303" s="49"/>
      <c r="BY303" s="49"/>
      <c r="BZ303" s="14"/>
      <c r="CA303" s="49"/>
      <c r="CB303" s="49"/>
      <c r="CC303" s="14"/>
      <c r="CD303" s="14"/>
      <c r="CE303" s="49"/>
      <c r="CF303" s="49"/>
      <c r="CG303" s="49"/>
      <c r="CH303" s="49"/>
      <c r="CI303" s="49"/>
      <c r="CJ303" s="49"/>
      <c r="CK303" s="49"/>
      <c r="CL303" s="49"/>
      <c r="CM303" s="49"/>
      <c r="CN303" s="49"/>
      <c r="CO303" s="49"/>
      <c r="CP303" s="49"/>
      <c r="CQ303" s="49"/>
      <c r="CR303" s="49"/>
      <c r="CS303" s="49"/>
      <c r="CT303" s="49"/>
      <c r="CU303" s="49"/>
      <c r="CV303" s="49"/>
      <c r="CW303" s="14"/>
      <c r="CX303" s="14"/>
      <c r="CY303" s="49"/>
      <c r="CZ303" s="49"/>
      <c r="DA303" s="49"/>
      <c r="DB303" s="49"/>
      <c r="DC303" s="49"/>
      <c r="DD303" s="49"/>
      <c r="DE303" s="49"/>
      <c r="DF303" s="49"/>
      <c r="DG303" s="49"/>
      <c r="DH303" s="14"/>
      <c r="DI303" s="14"/>
      <c r="DJ303" s="14"/>
      <c r="DK303" s="14"/>
      <c r="DL303" s="14"/>
      <c r="DM303" s="14"/>
      <c r="DN303" s="14"/>
      <c r="DO303" s="14"/>
      <c r="DP303" s="14"/>
      <c r="DQ303" s="14"/>
      <c r="DR303" s="49"/>
      <c r="DS303" s="49"/>
      <c r="DT303" s="49"/>
      <c r="DU303" s="49"/>
      <c r="DV303" s="49"/>
      <c r="DW303" s="49"/>
      <c r="DX303" s="49"/>
      <c r="DY303" s="49"/>
      <c r="DZ303" s="49"/>
      <c r="EA303" s="49"/>
      <c r="EB303" s="49"/>
      <c r="EC303" s="49"/>
      <c r="ED303" s="49"/>
      <c r="EE303" s="49"/>
      <c r="EF303" s="49"/>
      <c r="EG303" s="49"/>
      <c r="EH303" s="49"/>
      <c r="EI303" s="49"/>
      <c r="EJ303" s="49"/>
      <c r="EK303" s="14"/>
      <c r="EL303" s="49"/>
      <c r="EM303" s="49"/>
      <c r="EN303" s="49"/>
      <c r="EO303" s="49"/>
      <c r="EP303" s="49"/>
      <c r="EQ303" s="49"/>
      <c r="ER303" s="49"/>
      <c r="ES303" s="49"/>
      <c r="ET303" s="49"/>
      <c r="EU303" s="49"/>
      <c r="EV303" s="49"/>
      <c r="EW303" s="49"/>
      <c r="EX303" s="49"/>
      <c r="EY303" s="49"/>
      <c r="EZ303" s="49"/>
      <c r="FA303" s="49"/>
      <c r="FB303" s="49"/>
      <c r="FC303" s="49"/>
      <c r="FD303" s="49"/>
      <c r="FE303" s="14"/>
      <c r="FF303" s="49"/>
      <c r="FG303" s="49"/>
      <c r="FH303" s="14"/>
      <c r="FI303" s="42"/>
      <c r="FJ303" s="42"/>
      <c r="FK303" s="42"/>
      <c r="FL303" s="42"/>
      <c r="FM303" s="42"/>
      <c r="FN303" s="42"/>
      <c r="FO303" s="42"/>
      <c r="FP303" s="42"/>
      <c r="FQ303" s="42"/>
      <c r="FR303" s="42"/>
      <c r="FS303" s="42"/>
      <c r="FT303" s="42"/>
      <c r="FU303" s="42"/>
      <c r="FV303" s="42"/>
      <c r="FW303" s="42"/>
      <c r="FX303" s="44">
        <v>301</v>
      </c>
      <c r="FY303" s="44" t="str">
        <f t="shared" si="1294"/>
        <v>EJBFAHLK</v>
      </c>
      <c r="FZ303" s="44" t="s">
        <v>148</v>
      </c>
      <c r="GA303" s="44" t="s">
        <v>159</v>
      </c>
      <c r="GB303" s="44" t="s">
        <v>146</v>
      </c>
      <c r="GC303" s="44" t="s">
        <v>109</v>
      </c>
      <c r="GD303" s="44" t="s">
        <v>145</v>
      </c>
      <c r="GE303" s="44" t="s">
        <v>160</v>
      </c>
      <c r="GF303" s="44" t="s">
        <v>152</v>
      </c>
      <c r="GG303" s="44" t="s">
        <v>151</v>
      </c>
      <c r="GH303" s="100" t="str">
        <f t="shared" ref="GH303:GO303" si="1340">VLOOKUP(FZ303,$FK$3:$FL$15,2,FALSE)</f>
        <v>Elfenbenskusten</v>
      </c>
      <c r="GI303" s="100" t="str">
        <f t="shared" si="1340"/>
        <v>Argentina</v>
      </c>
      <c r="GJ303" s="100" t="str">
        <f t="shared" si="1340"/>
        <v>Bosnien-Herzigovina</v>
      </c>
      <c r="GK303" s="100" t="str">
        <f t="shared" si="1340"/>
        <v>Sverige</v>
      </c>
      <c r="GL303" s="100" t="str">
        <f t="shared" si="1340"/>
        <v>Sydkorea</v>
      </c>
      <c r="GM303" s="100" t="str">
        <f t="shared" si="1340"/>
        <v>Uruguay</v>
      </c>
      <c r="GN303" s="100" t="str">
        <f t="shared" si="1340"/>
        <v>England</v>
      </c>
      <c r="GO303" s="100" t="str">
        <f t="shared" si="1340"/>
        <v>Portugal</v>
      </c>
      <c r="GP303" s="42" t="str">
        <f t="shared" si="1296"/>
        <v/>
      </c>
      <c r="GQ303" s="42"/>
      <c r="GR303" s="42"/>
      <c r="GS303" s="42"/>
      <c r="GT303" s="42"/>
      <c r="GU303" s="42"/>
      <c r="GV303" s="42"/>
      <c r="GW303" s="42"/>
      <c r="GX303" s="42"/>
      <c r="GY303" s="42"/>
      <c r="GZ303" s="42"/>
      <c r="HA303" s="42"/>
      <c r="HB303" s="42"/>
      <c r="HC303" s="42"/>
      <c r="HD303" s="42"/>
      <c r="HE303" s="42"/>
    </row>
    <row r="304" spans="1:213" ht="14.25" customHeight="1" x14ac:dyDescent="0.35">
      <c r="A304" s="42"/>
      <c r="B304" s="43"/>
      <c r="C304" s="43"/>
      <c r="D304" s="43"/>
      <c r="E304" s="44"/>
      <c r="F304" s="43"/>
      <c r="G304" s="44"/>
      <c r="H304" s="44"/>
      <c r="I304" s="44"/>
      <c r="J304" s="57"/>
      <c r="K304" s="44"/>
      <c r="L304" s="44"/>
      <c r="M304" s="42"/>
      <c r="N304" s="42"/>
      <c r="O304" s="42"/>
      <c r="P304" s="42"/>
      <c r="Q304" s="42"/>
      <c r="R304" s="42"/>
      <c r="S304" s="42"/>
      <c r="T304" s="43"/>
      <c r="U304" s="42"/>
      <c r="V304" s="44"/>
      <c r="W304" s="44"/>
      <c r="X304" s="44"/>
      <c r="Y304" s="44"/>
      <c r="Z304" s="47"/>
      <c r="AA304" s="48"/>
      <c r="AB304" s="42"/>
      <c r="AC304" s="14"/>
      <c r="AD304" s="14"/>
      <c r="AE304" s="14"/>
      <c r="AF304" s="14"/>
      <c r="AG304" s="44"/>
      <c r="AH304" s="44"/>
      <c r="AI304" s="44"/>
      <c r="AJ304" s="57"/>
      <c r="AK304" s="58"/>
      <c r="AL304" s="49"/>
      <c r="AM304" s="49"/>
      <c r="AN304" s="49"/>
      <c r="AO304" s="49"/>
      <c r="AP304" s="49"/>
      <c r="AQ304" s="49"/>
      <c r="AR304" s="49"/>
      <c r="AS304" s="49"/>
      <c r="AT304" s="49"/>
      <c r="AU304" s="49"/>
      <c r="AV304" s="49"/>
      <c r="AW304" s="49"/>
      <c r="AX304" s="49"/>
      <c r="AY304" s="49"/>
      <c r="AZ304" s="49"/>
      <c r="BA304" s="49"/>
      <c r="BB304" s="49"/>
      <c r="BC304" s="49"/>
      <c r="BD304" s="49"/>
      <c r="BE304" s="49"/>
      <c r="BF304" s="49"/>
      <c r="BG304" s="49"/>
      <c r="BH304" s="49"/>
      <c r="BI304" s="49"/>
      <c r="BJ304" s="49"/>
      <c r="BK304" s="49"/>
      <c r="BL304" s="49"/>
      <c r="BM304" s="49"/>
      <c r="BN304" s="49"/>
      <c r="BO304" s="49"/>
      <c r="BP304" s="14"/>
      <c r="BQ304" s="14"/>
      <c r="BR304" s="14"/>
      <c r="BS304" s="49"/>
      <c r="BT304" s="49"/>
      <c r="BU304" s="49"/>
      <c r="BV304" s="49"/>
      <c r="BW304" s="49"/>
      <c r="BX304" s="49"/>
      <c r="BY304" s="49"/>
      <c r="BZ304" s="14"/>
      <c r="CA304" s="49"/>
      <c r="CB304" s="49"/>
      <c r="CC304" s="14"/>
      <c r="CD304" s="14"/>
      <c r="CE304" s="49"/>
      <c r="CF304" s="49"/>
      <c r="CG304" s="49"/>
      <c r="CH304" s="49"/>
      <c r="CI304" s="49"/>
      <c r="CJ304" s="49"/>
      <c r="CK304" s="49"/>
      <c r="CL304" s="49"/>
      <c r="CM304" s="49"/>
      <c r="CN304" s="49"/>
      <c r="CO304" s="49"/>
      <c r="CP304" s="49"/>
      <c r="CQ304" s="49"/>
      <c r="CR304" s="49"/>
      <c r="CS304" s="49"/>
      <c r="CT304" s="49"/>
      <c r="CU304" s="49"/>
      <c r="CV304" s="49"/>
      <c r="CW304" s="14"/>
      <c r="CX304" s="14"/>
      <c r="CY304" s="49"/>
      <c r="CZ304" s="49"/>
      <c r="DA304" s="49"/>
      <c r="DB304" s="49"/>
      <c r="DC304" s="49"/>
      <c r="DD304" s="49"/>
      <c r="DE304" s="49"/>
      <c r="DF304" s="49"/>
      <c r="DG304" s="49"/>
      <c r="DH304" s="14"/>
      <c r="DI304" s="14"/>
      <c r="DJ304" s="14"/>
      <c r="DK304" s="14"/>
      <c r="DL304" s="14"/>
      <c r="DM304" s="14"/>
      <c r="DN304" s="14"/>
      <c r="DO304" s="14"/>
      <c r="DP304" s="14"/>
      <c r="DQ304" s="14"/>
      <c r="DR304" s="49"/>
      <c r="DS304" s="49"/>
      <c r="DT304" s="49"/>
      <c r="DU304" s="49"/>
      <c r="DV304" s="49"/>
      <c r="DW304" s="49"/>
      <c r="DX304" s="49"/>
      <c r="DY304" s="49"/>
      <c r="DZ304" s="49"/>
      <c r="EA304" s="49"/>
      <c r="EB304" s="49"/>
      <c r="EC304" s="49"/>
      <c r="ED304" s="49"/>
      <c r="EE304" s="49"/>
      <c r="EF304" s="49"/>
      <c r="EG304" s="49"/>
      <c r="EH304" s="49"/>
      <c r="EI304" s="49"/>
      <c r="EJ304" s="49"/>
      <c r="EK304" s="14"/>
      <c r="EL304" s="49"/>
      <c r="EM304" s="49"/>
      <c r="EN304" s="49"/>
      <c r="EO304" s="49"/>
      <c r="EP304" s="49"/>
      <c r="EQ304" s="49"/>
      <c r="ER304" s="49"/>
      <c r="ES304" s="49"/>
      <c r="ET304" s="49"/>
      <c r="EU304" s="49"/>
      <c r="EV304" s="49"/>
      <c r="EW304" s="49"/>
      <c r="EX304" s="49"/>
      <c r="EY304" s="49"/>
      <c r="EZ304" s="49"/>
      <c r="FA304" s="49"/>
      <c r="FB304" s="49"/>
      <c r="FC304" s="49"/>
      <c r="FD304" s="49"/>
      <c r="FE304" s="14"/>
      <c r="FF304" s="49"/>
      <c r="FG304" s="49"/>
      <c r="FH304" s="14"/>
      <c r="FI304" s="42"/>
      <c r="FJ304" s="42"/>
      <c r="FK304" s="42"/>
      <c r="FL304" s="42"/>
      <c r="FM304" s="42"/>
      <c r="FN304" s="42"/>
      <c r="FO304" s="42"/>
      <c r="FP304" s="42"/>
      <c r="FQ304" s="42"/>
      <c r="FR304" s="42"/>
      <c r="FS304" s="42"/>
      <c r="FT304" s="42"/>
      <c r="FU304" s="42"/>
      <c r="FV304" s="42"/>
      <c r="FW304" s="42"/>
      <c r="FX304" s="44">
        <v>302</v>
      </c>
      <c r="FY304" s="44" t="str">
        <f t="shared" si="1294"/>
        <v>EIBFAHLK</v>
      </c>
      <c r="FZ304" s="44" t="s">
        <v>148</v>
      </c>
      <c r="GA304" s="44" t="s">
        <v>150</v>
      </c>
      <c r="GB304" s="44" t="s">
        <v>146</v>
      </c>
      <c r="GC304" s="44" t="s">
        <v>109</v>
      </c>
      <c r="GD304" s="44" t="s">
        <v>145</v>
      </c>
      <c r="GE304" s="44" t="s">
        <v>160</v>
      </c>
      <c r="GF304" s="44" t="s">
        <v>152</v>
      </c>
      <c r="GG304" s="44" t="s">
        <v>151</v>
      </c>
      <c r="GH304" s="100" t="str">
        <f t="shared" ref="GH304:GO304" si="1341">VLOOKUP(FZ304,$FK$3:$FL$15,2,FALSE)</f>
        <v>Elfenbenskusten</v>
      </c>
      <c r="GI304" s="100" t="str">
        <f t="shared" si="1341"/>
        <v>Senegal</v>
      </c>
      <c r="GJ304" s="100" t="str">
        <f t="shared" si="1341"/>
        <v>Bosnien-Herzigovina</v>
      </c>
      <c r="GK304" s="100" t="str">
        <f t="shared" si="1341"/>
        <v>Sverige</v>
      </c>
      <c r="GL304" s="100" t="str">
        <f t="shared" si="1341"/>
        <v>Sydkorea</v>
      </c>
      <c r="GM304" s="100" t="str">
        <f t="shared" si="1341"/>
        <v>Uruguay</v>
      </c>
      <c r="GN304" s="100" t="str">
        <f t="shared" si="1341"/>
        <v>England</v>
      </c>
      <c r="GO304" s="100" t="str">
        <f t="shared" si="1341"/>
        <v>Portugal</v>
      </c>
      <c r="GP304" s="42" t="str">
        <f t="shared" si="1296"/>
        <v/>
      </c>
      <c r="GQ304" s="42"/>
      <c r="GR304" s="42"/>
      <c r="GS304" s="42"/>
      <c r="GT304" s="42"/>
      <c r="GU304" s="42"/>
      <c r="GV304" s="42"/>
      <c r="GW304" s="42"/>
      <c r="GX304" s="42"/>
      <c r="GY304" s="42"/>
      <c r="GZ304" s="42"/>
      <c r="HA304" s="42"/>
      <c r="HB304" s="42"/>
      <c r="HC304" s="42"/>
      <c r="HD304" s="42"/>
      <c r="HE304" s="42"/>
    </row>
    <row r="305" spans="1:213" ht="14.25" customHeight="1" x14ac:dyDescent="0.35">
      <c r="A305" s="42"/>
      <c r="B305" s="43"/>
      <c r="C305" s="43"/>
      <c r="D305" s="43"/>
      <c r="E305" s="44"/>
      <c r="F305" s="43"/>
      <c r="G305" s="44"/>
      <c r="H305" s="44"/>
      <c r="I305" s="44"/>
      <c r="J305" s="57"/>
      <c r="K305" s="44"/>
      <c r="L305" s="44"/>
      <c r="M305" s="42"/>
      <c r="N305" s="42"/>
      <c r="O305" s="42"/>
      <c r="P305" s="42"/>
      <c r="Q305" s="42"/>
      <c r="R305" s="42"/>
      <c r="S305" s="42"/>
      <c r="T305" s="43"/>
      <c r="U305" s="42"/>
      <c r="V305" s="44"/>
      <c r="W305" s="44"/>
      <c r="X305" s="44"/>
      <c r="Y305" s="44"/>
      <c r="Z305" s="47"/>
      <c r="AA305" s="48"/>
      <c r="AB305" s="42"/>
      <c r="AC305" s="14"/>
      <c r="AD305" s="14"/>
      <c r="AE305" s="14"/>
      <c r="AF305" s="14"/>
      <c r="AG305" s="44"/>
      <c r="AH305" s="44"/>
      <c r="AI305" s="44"/>
      <c r="AJ305" s="57"/>
      <c r="AK305" s="58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49"/>
      <c r="BG305" s="49"/>
      <c r="BH305" s="49"/>
      <c r="BI305" s="49"/>
      <c r="BJ305" s="49"/>
      <c r="BK305" s="49"/>
      <c r="BL305" s="49"/>
      <c r="BM305" s="49"/>
      <c r="BN305" s="49"/>
      <c r="BO305" s="49"/>
      <c r="BP305" s="14"/>
      <c r="BQ305" s="14"/>
      <c r="BR305" s="14"/>
      <c r="BS305" s="49"/>
      <c r="BT305" s="49"/>
      <c r="BU305" s="49"/>
      <c r="BV305" s="49"/>
      <c r="BW305" s="49"/>
      <c r="BX305" s="49"/>
      <c r="BY305" s="49"/>
      <c r="BZ305" s="14"/>
      <c r="CA305" s="49"/>
      <c r="CB305" s="49"/>
      <c r="CC305" s="14"/>
      <c r="CD305" s="14"/>
      <c r="CE305" s="49"/>
      <c r="CF305" s="49"/>
      <c r="CG305" s="49"/>
      <c r="CH305" s="49"/>
      <c r="CI305" s="49"/>
      <c r="CJ305" s="49"/>
      <c r="CK305" s="49"/>
      <c r="CL305" s="49"/>
      <c r="CM305" s="49"/>
      <c r="CN305" s="49"/>
      <c r="CO305" s="49"/>
      <c r="CP305" s="49"/>
      <c r="CQ305" s="49"/>
      <c r="CR305" s="49"/>
      <c r="CS305" s="49"/>
      <c r="CT305" s="49"/>
      <c r="CU305" s="49"/>
      <c r="CV305" s="49"/>
      <c r="CW305" s="14"/>
      <c r="CX305" s="14"/>
      <c r="CY305" s="49"/>
      <c r="CZ305" s="49"/>
      <c r="DA305" s="49"/>
      <c r="DB305" s="49"/>
      <c r="DC305" s="49"/>
      <c r="DD305" s="49"/>
      <c r="DE305" s="49"/>
      <c r="DF305" s="49"/>
      <c r="DG305" s="49"/>
      <c r="DH305" s="14"/>
      <c r="DI305" s="14"/>
      <c r="DJ305" s="14"/>
      <c r="DK305" s="14"/>
      <c r="DL305" s="14"/>
      <c r="DM305" s="14"/>
      <c r="DN305" s="14"/>
      <c r="DO305" s="14"/>
      <c r="DP305" s="14"/>
      <c r="DQ305" s="14"/>
      <c r="DR305" s="49"/>
      <c r="DS305" s="49"/>
      <c r="DT305" s="49"/>
      <c r="DU305" s="49"/>
      <c r="DV305" s="49"/>
      <c r="DW305" s="49"/>
      <c r="DX305" s="49"/>
      <c r="DY305" s="49"/>
      <c r="DZ305" s="49"/>
      <c r="EA305" s="49"/>
      <c r="EB305" s="49"/>
      <c r="EC305" s="49"/>
      <c r="ED305" s="49"/>
      <c r="EE305" s="49"/>
      <c r="EF305" s="49"/>
      <c r="EG305" s="49"/>
      <c r="EH305" s="49"/>
      <c r="EI305" s="49"/>
      <c r="EJ305" s="49"/>
      <c r="EK305" s="14"/>
      <c r="EL305" s="49"/>
      <c r="EM305" s="49"/>
      <c r="EN305" s="49"/>
      <c r="EO305" s="49"/>
      <c r="EP305" s="49"/>
      <c r="EQ305" s="49"/>
      <c r="ER305" s="49"/>
      <c r="ES305" s="49"/>
      <c r="ET305" s="49"/>
      <c r="EU305" s="49"/>
      <c r="EV305" s="49"/>
      <c r="EW305" s="49"/>
      <c r="EX305" s="49"/>
      <c r="EY305" s="49"/>
      <c r="EZ305" s="49"/>
      <c r="FA305" s="49"/>
      <c r="FB305" s="49"/>
      <c r="FC305" s="49"/>
      <c r="FD305" s="49"/>
      <c r="FE305" s="14"/>
      <c r="FF305" s="49"/>
      <c r="FG305" s="49"/>
      <c r="FH305" s="14"/>
      <c r="FI305" s="42"/>
      <c r="FJ305" s="42"/>
      <c r="FK305" s="42"/>
      <c r="FL305" s="42"/>
      <c r="FM305" s="42"/>
      <c r="FN305" s="42"/>
      <c r="FO305" s="42"/>
      <c r="FP305" s="42"/>
      <c r="FQ305" s="42"/>
      <c r="FR305" s="42"/>
      <c r="FS305" s="42"/>
      <c r="FT305" s="42"/>
      <c r="FU305" s="42"/>
      <c r="FV305" s="42"/>
      <c r="FW305" s="42"/>
      <c r="FX305" s="44">
        <v>303</v>
      </c>
      <c r="FY305" s="44" t="str">
        <f t="shared" si="1294"/>
        <v>EJBFAHLI</v>
      </c>
      <c r="FZ305" s="44" t="s">
        <v>148</v>
      </c>
      <c r="GA305" s="44" t="s">
        <v>159</v>
      </c>
      <c r="GB305" s="44" t="s">
        <v>146</v>
      </c>
      <c r="GC305" s="44" t="s">
        <v>109</v>
      </c>
      <c r="GD305" s="44" t="s">
        <v>145</v>
      </c>
      <c r="GE305" s="44" t="s">
        <v>160</v>
      </c>
      <c r="GF305" s="44" t="s">
        <v>152</v>
      </c>
      <c r="GG305" s="44" t="s">
        <v>150</v>
      </c>
      <c r="GH305" s="100" t="str">
        <f t="shared" ref="GH305:GO305" si="1342">VLOOKUP(FZ305,$FK$3:$FL$15,2,FALSE)</f>
        <v>Elfenbenskusten</v>
      </c>
      <c r="GI305" s="100" t="str">
        <f t="shared" si="1342"/>
        <v>Argentina</v>
      </c>
      <c r="GJ305" s="100" t="str">
        <f t="shared" si="1342"/>
        <v>Bosnien-Herzigovina</v>
      </c>
      <c r="GK305" s="100" t="str">
        <f t="shared" si="1342"/>
        <v>Sverige</v>
      </c>
      <c r="GL305" s="100" t="str">
        <f t="shared" si="1342"/>
        <v>Sydkorea</v>
      </c>
      <c r="GM305" s="100" t="str">
        <f t="shared" si="1342"/>
        <v>Uruguay</v>
      </c>
      <c r="GN305" s="100" t="str">
        <f t="shared" si="1342"/>
        <v>England</v>
      </c>
      <c r="GO305" s="100" t="str">
        <f t="shared" si="1342"/>
        <v>Senegal</v>
      </c>
      <c r="GP305" s="42" t="str">
        <f t="shared" si="1296"/>
        <v/>
      </c>
      <c r="GQ305" s="42"/>
      <c r="GR305" s="42"/>
      <c r="GS305" s="42"/>
      <c r="GT305" s="42"/>
      <c r="GU305" s="42"/>
      <c r="GV305" s="42"/>
      <c r="GW305" s="42"/>
      <c r="GX305" s="42"/>
      <c r="GY305" s="42"/>
      <c r="GZ305" s="42"/>
      <c r="HA305" s="42"/>
      <c r="HB305" s="42"/>
      <c r="HC305" s="42"/>
      <c r="HD305" s="42"/>
      <c r="HE305" s="42"/>
    </row>
    <row r="306" spans="1:213" ht="14.25" customHeight="1" x14ac:dyDescent="0.35">
      <c r="A306" s="42"/>
      <c r="B306" s="43"/>
      <c r="C306" s="43"/>
      <c r="D306" s="43"/>
      <c r="E306" s="44"/>
      <c r="F306" s="43"/>
      <c r="G306" s="44"/>
      <c r="H306" s="44"/>
      <c r="I306" s="44"/>
      <c r="J306" s="57"/>
      <c r="K306" s="44"/>
      <c r="L306" s="44"/>
      <c r="M306" s="42"/>
      <c r="N306" s="42"/>
      <c r="O306" s="42"/>
      <c r="P306" s="42"/>
      <c r="Q306" s="42"/>
      <c r="R306" s="42"/>
      <c r="S306" s="42"/>
      <c r="T306" s="43"/>
      <c r="U306" s="42"/>
      <c r="V306" s="44"/>
      <c r="W306" s="44"/>
      <c r="X306" s="44"/>
      <c r="Y306" s="44"/>
      <c r="Z306" s="47"/>
      <c r="AA306" s="48"/>
      <c r="AB306" s="42"/>
      <c r="AC306" s="14"/>
      <c r="AD306" s="14"/>
      <c r="AE306" s="14"/>
      <c r="AF306" s="14"/>
      <c r="AG306" s="44"/>
      <c r="AH306" s="44"/>
      <c r="AI306" s="44"/>
      <c r="AJ306" s="57"/>
      <c r="AK306" s="58"/>
      <c r="AL306" s="49"/>
      <c r="AM306" s="49"/>
      <c r="AN306" s="49"/>
      <c r="AO306" s="49"/>
      <c r="AP306" s="49"/>
      <c r="AQ306" s="49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49"/>
      <c r="BD306" s="49"/>
      <c r="BE306" s="49"/>
      <c r="BF306" s="49"/>
      <c r="BG306" s="49"/>
      <c r="BH306" s="49"/>
      <c r="BI306" s="49"/>
      <c r="BJ306" s="49"/>
      <c r="BK306" s="49"/>
      <c r="BL306" s="49"/>
      <c r="BM306" s="49"/>
      <c r="BN306" s="49"/>
      <c r="BO306" s="49"/>
      <c r="BP306" s="14"/>
      <c r="BQ306" s="14"/>
      <c r="BR306" s="14"/>
      <c r="BS306" s="49"/>
      <c r="BT306" s="49"/>
      <c r="BU306" s="49"/>
      <c r="BV306" s="49"/>
      <c r="BW306" s="49"/>
      <c r="BX306" s="49"/>
      <c r="BY306" s="49"/>
      <c r="BZ306" s="14"/>
      <c r="CA306" s="49"/>
      <c r="CB306" s="49"/>
      <c r="CC306" s="14"/>
      <c r="CD306" s="14"/>
      <c r="CE306" s="49"/>
      <c r="CF306" s="49"/>
      <c r="CG306" s="49"/>
      <c r="CH306" s="49"/>
      <c r="CI306" s="49"/>
      <c r="CJ306" s="49"/>
      <c r="CK306" s="49"/>
      <c r="CL306" s="49"/>
      <c r="CM306" s="49"/>
      <c r="CN306" s="49"/>
      <c r="CO306" s="49"/>
      <c r="CP306" s="49"/>
      <c r="CQ306" s="49"/>
      <c r="CR306" s="49"/>
      <c r="CS306" s="49"/>
      <c r="CT306" s="49"/>
      <c r="CU306" s="49"/>
      <c r="CV306" s="49"/>
      <c r="CW306" s="14"/>
      <c r="CX306" s="14"/>
      <c r="CY306" s="49"/>
      <c r="CZ306" s="49"/>
      <c r="DA306" s="49"/>
      <c r="DB306" s="49"/>
      <c r="DC306" s="49"/>
      <c r="DD306" s="49"/>
      <c r="DE306" s="49"/>
      <c r="DF306" s="49"/>
      <c r="DG306" s="49"/>
      <c r="DH306" s="14"/>
      <c r="DI306" s="14"/>
      <c r="DJ306" s="14"/>
      <c r="DK306" s="14"/>
      <c r="DL306" s="14"/>
      <c r="DM306" s="14"/>
      <c r="DN306" s="14"/>
      <c r="DO306" s="14"/>
      <c r="DP306" s="14"/>
      <c r="DQ306" s="14"/>
      <c r="DR306" s="49"/>
      <c r="DS306" s="49"/>
      <c r="DT306" s="49"/>
      <c r="DU306" s="49"/>
      <c r="DV306" s="49"/>
      <c r="DW306" s="49"/>
      <c r="DX306" s="49"/>
      <c r="DY306" s="49"/>
      <c r="DZ306" s="49"/>
      <c r="EA306" s="49"/>
      <c r="EB306" s="49"/>
      <c r="EC306" s="49"/>
      <c r="ED306" s="49"/>
      <c r="EE306" s="49"/>
      <c r="EF306" s="49"/>
      <c r="EG306" s="49"/>
      <c r="EH306" s="49"/>
      <c r="EI306" s="49"/>
      <c r="EJ306" s="49"/>
      <c r="EK306" s="14"/>
      <c r="EL306" s="49"/>
      <c r="EM306" s="49"/>
      <c r="EN306" s="49"/>
      <c r="EO306" s="49"/>
      <c r="EP306" s="49"/>
      <c r="EQ306" s="49"/>
      <c r="ER306" s="49"/>
      <c r="ES306" s="49"/>
      <c r="ET306" s="49"/>
      <c r="EU306" s="49"/>
      <c r="EV306" s="49"/>
      <c r="EW306" s="49"/>
      <c r="EX306" s="49"/>
      <c r="EY306" s="49"/>
      <c r="EZ306" s="49"/>
      <c r="FA306" s="49"/>
      <c r="FB306" s="49"/>
      <c r="FC306" s="49"/>
      <c r="FD306" s="49"/>
      <c r="FE306" s="14"/>
      <c r="FF306" s="49"/>
      <c r="FG306" s="49"/>
      <c r="FH306" s="14"/>
      <c r="FI306" s="42"/>
      <c r="FJ306" s="42"/>
      <c r="FK306" s="42"/>
      <c r="FL306" s="42"/>
      <c r="FM306" s="42"/>
      <c r="FN306" s="42"/>
      <c r="FO306" s="42"/>
      <c r="FP306" s="42"/>
      <c r="FQ306" s="42"/>
      <c r="FR306" s="42"/>
      <c r="FS306" s="42"/>
      <c r="FT306" s="42"/>
      <c r="FU306" s="42"/>
      <c r="FV306" s="42"/>
      <c r="FW306" s="42"/>
      <c r="FX306" s="44">
        <v>304</v>
      </c>
      <c r="FY306" s="44" t="str">
        <f t="shared" si="1294"/>
        <v>EJBFAHIK</v>
      </c>
      <c r="FZ306" s="44" t="s">
        <v>148</v>
      </c>
      <c r="GA306" s="44" t="s">
        <v>159</v>
      </c>
      <c r="GB306" s="44" t="s">
        <v>146</v>
      </c>
      <c r="GC306" s="44" t="s">
        <v>109</v>
      </c>
      <c r="GD306" s="44" t="s">
        <v>145</v>
      </c>
      <c r="GE306" s="44" t="s">
        <v>160</v>
      </c>
      <c r="GF306" s="44" t="s">
        <v>150</v>
      </c>
      <c r="GG306" s="44" t="s">
        <v>151</v>
      </c>
      <c r="GH306" s="100" t="str">
        <f t="shared" ref="GH306:GO306" si="1343">VLOOKUP(FZ306,$FK$3:$FL$15,2,FALSE)</f>
        <v>Elfenbenskusten</v>
      </c>
      <c r="GI306" s="100" t="str">
        <f t="shared" si="1343"/>
        <v>Argentina</v>
      </c>
      <c r="GJ306" s="100" t="str">
        <f t="shared" si="1343"/>
        <v>Bosnien-Herzigovina</v>
      </c>
      <c r="GK306" s="100" t="str">
        <f t="shared" si="1343"/>
        <v>Sverige</v>
      </c>
      <c r="GL306" s="100" t="str">
        <f t="shared" si="1343"/>
        <v>Sydkorea</v>
      </c>
      <c r="GM306" s="100" t="str">
        <f t="shared" si="1343"/>
        <v>Uruguay</v>
      </c>
      <c r="GN306" s="100" t="str">
        <f t="shared" si="1343"/>
        <v>Senegal</v>
      </c>
      <c r="GO306" s="100" t="str">
        <f t="shared" si="1343"/>
        <v>Portugal</v>
      </c>
      <c r="GP306" s="42" t="str">
        <f t="shared" si="1296"/>
        <v/>
      </c>
      <c r="GQ306" s="42"/>
      <c r="GR306" s="42"/>
      <c r="GS306" s="42"/>
      <c r="GT306" s="42"/>
      <c r="GU306" s="42"/>
      <c r="GV306" s="42"/>
      <c r="GW306" s="42"/>
      <c r="GX306" s="42"/>
      <c r="GY306" s="42"/>
      <c r="GZ306" s="42"/>
      <c r="HA306" s="42"/>
      <c r="HB306" s="42"/>
      <c r="HC306" s="42"/>
      <c r="HD306" s="42"/>
      <c r="HE306" s="42"/>
    </row>
    <row r="307" spans="1:213" ht="14.25" customHeight="1" x14ac:dyDescent="0.35">
      <c r="A307" s="42"/>
      <c r="B307" s="43"/>
      <c r="C307" s="43"/>
      <c r="D307" s="43"/>
      <c r="E307" s="44"/>
      <c r="F307" s="43"/>
      <c r="G307" s="44"/>
      <c r="H307" s="44"/>
      <c r="I307" s="44"/>
      <c r="J307" s="57"/>
      <c r="K307" s="44"/>
      <c r="L307" s="44"/>
      <c r="M307" s="42"/>
      <c r="N307" s="42"/>
      <c r="O307" s="42"/>
      <c r="P307" s="42"/>
      <c r="Q307" s="42"/>
      <c r="R307" s="42"/>
      <c r="S307" s="42"/>
      <c r="T307" s="43"/>
      <c r="U307" s="42"/>
      <c r="V307" s="44"/>
      <c r="W307" s="44"/>
      <c r="X307" s="44"/>
      <c r="Y307" s="44"/>
      <c r="Z307" s="47"/>
      <c r="AA307" s="48"/>
      <c r="AB307" s="42"/>
      <c r="AC307" s="14"/>
      <c r="AD307" s="14"/>
      <c r="AE307" s="14"/>
      <c r="AF307" s="14"/>
      <c r="AG307" s="44"/>
      <c r="AH307" s="44"/>
      <c r="AI307" s="44"/>
      <c r="AJ307" s="57"/>
      <c r="AK307" s="58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9"/>
      <c r="BJ307" s="49"/>
      <c r="BK307" s="49"/>
      <c r="BL307" s="49"/>
      <c r="BM307" s="49"/>
      <c r="BN307" s="49"/>
      <c r="BO307" s="49"/>
      <c r="BP307" s="14"/>
      <c r="BQ307" s="14"/>
      <c r="BR307" s="14"/>
      <c r="BS307" s="49"/>
      <c r="BT307" s="49"/>
      <c r="BU307" s="49"/>
      <c r="BV307" s="49"/>
      <c r="BW307" s="49"/>
      <c r="BX307" s="49"/>
      <c r="BY307" s="49"/>
      <c r="BZ307" s="14"/>
      <c r="CA307" s="49"/>
      <c r="CB307" s="49"/>
      <c r="CC307" s="14"/>
      <c r="CD307" s="14"/>
      <c r="CE307" s="49"/>
      <c r="CF307" s="49"/>
      <c r="CG307" s="49"/>
      <c r="CH307" s="49"/>
      <c r="CI307" s="49"/>
      <c r="CJ307" s="49"/>
      <c r="CK307" s="49"/>
      <c r="CL307" s="49"/>
      <c r="CM307" s="49"/>
      <c r="CN307" s="49"/>
      <c r="CO307" s="49"/>
      <c r="CP307" s="49"/>
      <c r="CQ307" s="49"/>
      <c r="CR307" s="49"/>
      <c r="CS307" s="49"/>
      <c r="CT307" s="49"/>
      <c r="CU307" s="49"/>
      <c r="CV307" s="49"/>
      <c r="CW307" s="14"/>
      <c r="CX307" s="14"/>
      <c r="CY307" s="49"/>
      <c r="CZ307" s="49"/>
      <c r="DA307" s="49"/>
      <c r="DB307" s="49"/>
      <c r="DC307" s="49"/>
      <c r="DD307" s="49"/>
      <c r="DE307" s="49"/>
      <c r="DF307" s="49"/>
      <c r="DG307" s="49"/>
      <c r="DH307" s="14"/>
      <c r="DI307" s="14"/>
      <c r="DJ307" s="14"/>
      <c r="DK307" s="14"/>
      <c r="DL307" s="14"/>
      <c r="DM307" s="14"/>
      <c r="DN307" s="14"/>
      <c r="DO307" s="14"/>
      <c r="DP307" s="14"/>
      <c r="DQ307" s="14"/>
      <c r="DR307" s="49"/>
      <c r="DS307" s="49"/>
      <c r="DT307" s="49"/>
      <c r="DU307" s="49"/>
      <c r="DV307" s="49"/>
      <c r="DW307" s="49"/>
      <c r="DX307" s="49"/>
      <c r="DY307" s="49"/>
      <c r="DZ307" s="49"/>
      <c r="EA307" s="49"/>
      <c r="EB307" s="49"/>
      <c r="EC307" s="49"/>
      <c r="ED307" s="49"/>
      <c r="EE307" s="49"/>
      <c r="EF307" s="49"/>
      <c r="EG307" s="49"/>
      <c r="EH307" s="49"/>
      <c r="EI307" s="49"/>
      <c r="EJ307" s="49"/>
      <c r="EK307" s="14"/>
      <c r="EL307" s="49"/>
      <c r="EM307" s="49"/>
      <c r="EN307" s="49"/>
      <c r="EO307" s="49"/>
      <c r="EP307" s="49"/>
      <c r="EQ307" s="49"/>
      <c r="ER307" s="49"/>
      <c r="ES307" s="49"/>
      <c r="ET307" s="49"/>
      <c r="EU307" s="49"/>
      <c r="EV307" s="49"/>
      <c r="EW307" s="49"/>
      <c r="EX307" s="49"/>
      <c r="EY307" s="49"/>
      <c r="EZ307" s="49"/>
      <c r="FA307" s="49"/>
      <c r="FB307" s="49"/>
      <c r="FC307" s="49"/>
      <c r="FD307" s="49"/>
      <c r="FE307" s="14"/>
      <c r="FF307" s="49"/>
      <c r="FG307" s="49"/>
      <c r="FH307" s="14"/>
      <c r="FI307" s="42"/>
      <c r="FJ307" s="42"/>
      <c r="FK307" s="42"/>
      <c r="FL307" s="42"/>
      <c r="FM307" s="42"/>
      <c r="FN307" s="42"/>
      <c r="FO307" s="42"/>
      <c r="FP307" s="42"/>
      <c r="FQ307" s="42"/>
      <c r="FR307" s="42"/>
      <c r="FS307" s="42"/>
      <c r="FT307" s="42"/>
      <c r="FU307" s="42"/>
      <c r="FV307" s="42"/>
      <c r="FW307" s="42"/>
      <c r="FX307" s="44">
        <v>305</v>
      </c>
      <c r="FY307" s="44" t="str">
        <f t="shared" si="1294"/>
        <v>EJBFAGLK</v>
      </c>
      <c r="FZ307" s="44" t="s">
        <v>148</v>
      </c>
      <c r="GA307" s="44" t="s">
        <v>159</v>
      </c>
      <c r="GB307" s="44" t="s">
        <v>146</v>
      </c>
      <c r="GC307" s="44" t="s">
        <v>109</v>
      </c>
      <c r="GD307" s="44" t="s">
        <v>145</v>
      </c>
      <c r="GE307" s="44" t="s">
        <v>149</v>
      </c>
      <c r="GF307" s="44" t="s">
        <v>152</v>
      </c>
      <c r="GG307" s="44" t="s">
        <v>151</v>
      </c>
      <c r="GH307" s="100" t="str">
        <f t="shared" ref="GH307:GO307" si="1344">VLOOKUP(FZ307,$FK$3:$FL$15,2,FALSE)</f>
        <v>Elfenbenskusten</v>
      </c>
      <c r="GI307" s="100" t="str">
        <f t="shared" si="1344"/>
        <v>Argentina</v>
      </c>
      <c r="GJ307" s="100" t="str">
        <f t="shared" si="1344"/>
        <v>Bosnien-Herzigovina</v>
      </c>
      <c r="GK307" s="100" t="str">
        <f t="shared" si="1344"/>
        <v>Sverige</v>
      </c>
      <c r="GL307" s="100" t="str">
        <f t="shared" si="1344"/>
        <v>Sydkorea</v>
      </c>
      <c r="GM307" s="100" t="str">
        <f t="shared" si="1344"/>
        <v>Iran</v>
      </c>
      <c r="GN307" s="100" t="str">
        <f t="shared" si="1344"/>
        <v>England</v>
      </c>
      <c r="GO307" s="100" t="str">
        <f t="shared" si="1344"/>
        <v>Portugal</v>
      </c>
      <c r="GP307" s="42" t="str">
        <f t="shared" si="1296"/>
        <v/>
      </c>
      <c r="GQ307" s="42"/>
      <c r="GR307" s="42"/>
      <c r="GS307" s="42"/>
      <c r="GT307" s="42"/>
      <c r="GU307" s="42"/>
      <c r="GV307" s="42"/>
      <c r="GW307" s="42"/>
      <c r="GX307" s="42"/>
      <c r="GY307" s="42"/>
      <c r="GZ307" s="42"/>
      <c r="HA307" s="42"/>
      <c r="HB307" s="42"/>
      <c r="HC307" s="42"/>
      <c r="HD307" s="42"/>
      <c r="HE307" s="42"/>
    </row>
    <row r="308" spans="1:213" ht="14.25" customHeight="1" x14ac:dyDescent="0.35">
      <c r="A308" s="42"/>
      <c r="B308" s="43"/>
      <c r="C308" s="43"/>
      <c r="D308" s="43"/>
      <c r="E308" s="44"/>
      <c r="F308" s="43"/>
      <c r="G308" s="44"/>
      <c r="H308" s="44"/>
      <c r="I308" s="44"/>
      <c r="J308" s="57"/>
      <c r="K308" s="44"/>
      <c r="L308" s="44"/>
      <c r="M308" s="42"/>
      <c r="N308" s="42"/>
      <c r="O308" s="42"/>
      <c r="P308" s="42"/>
      <c r="Q308" s="42"/>
      <c r="R308" s="42"/>
      <c r="S308" s="42"/>
      <c r="T308" s="43"/>
      <c r="U308" s="42"/>
      <c r="V308" s="44"/>
      <c r="W308" s="44"/>
      <c r="X308" s="44"/>
      <c r="Y308" s="44"/>
      <c r="Z308" s="47"/>
      <c r="AA308" s="48"/>
      <c r="AB308" s="42"/>
      <c r="AC308" s="14"/>
      <c r="AD308" s="14"/>
      <c r="AE308" s="14"/>
      <c r="AF308" s="14"/>
      <c r="AG308" s="44"/>
      <c r="AH308" s="44"/>
      <c r="AI308" s="44"/>
      <c r="AJ308" s="57"/>
      <c r="AK308" s="58"/>
      <c r="AL308" s="49"/>
      <c r="AM308" s="49"/>
      <c r="AN308" s="49"/>
      <c r="AO308" s="49"/>
      <c r="AP308" s="49"/>
      <c r="AQ308" s="49"/>
      <c r="AR308" s="49"/>
      <c r="AS308" s="49"/>
      <c r="AT308" s="49"/>
      <c r="AU308" s="49"/>
      <c r="AV308" s="49"/>
      <c r="AW308" s="49"/>
      <c r="AX308" s="49"/>
      <c r="AY308" s="49"/>
      <c r="AZ308" s="49"/>
      <c r="BA308" s="49"/>
      <c r="BB308" s="49"/>
      <c r="BC308" s="49"/>
      <c r="BD308" s="49"/>
      <c r="BE308" s="49"/>
      <c r="BF308" s="49"/>
      <c r="BG308" s="49"/>
      <c r="BH308" s="49"/>
      <c r="BI308" s="49"/>
      <c r="BJ308" s="49"/>
      <c r="BK308" s="49"/>
      <c r="BL308" s="49"/>
      <c r="BM308" s="49"/>
      <c r="BN308" s="49"/>
      <c r="BO308" s="49"/>
      <c r="BP308" s="14"/>
      <c r="BQ308" s="14"/>
      <c r="BR308" s="14"/>
      <c r="BS308" s="49"/>
      <c r="BT308" s="49"/>
      <c r="BU308" s="49"/>
      <c r="BV308" s="49"/>
      <c r="BW308" s="49"/>
      <c r="BX308" s="49"/>
      <c r="BY308" s="49"/>
      <c r="BZ308" s="14"/>
      <c r="CA308" s="49"/>
      <c r="CB308" s="49"/>
      <c r="CC308" s="14"/>
      <c r="CD308" s="14"/>
      <c r="CE308" s="49"/>
      <c r="CF308" s="49"/>
      <c r="CG308" s="49"/>
      <c r="CH308" s="49"/>
      <c r="CI308" s="49"/>
      <c r="CJ308" s="49"/>
      <c r="CK308" s="49"/>
      <c r="CL308" s="49"/>
      <c r="CM308" s="49"/>
      <c r="CN308" s="49"/>
      <c r="CO308" s="49"/>
      <c r="CP308" s="49"/>
      <c r="CQ308" s="49"/>
      <c r="CR308" s="49"/>
      <c r="CS308" s="49"/>
      <c r="CT308" s="49"/>
      <c r="CU308" s="49"/>
      <c r="CV308" s="49"/>
      <c r="CW308" s="14"/>
      <c r="CX308" s="14"/>
      <c r="CY308" s="49"/>
      <c r="CZ308" s="49"/>
      <c r="DA308" s="49"/>
      <c r="DB308" s="49"/>
      <c r="DC308" s="49"/>
      <c r="DD308" s="49"/>
      <c r="DE308" s="49"/>
      <c r="DF308" s="49"/>
      <c r="DG308" s="49"/>
      <c r="DH308" s="14"/>
      <c r="DI308" s="14"/>
      <c r="DJ308" s="14"/>
      <c r="DK308" s="14"/>
      <c r="DL308" s="14"/>
      <c r="DM308" s="14"/>
      <c r="DN308" s="14"/>
      <c r="DO308" s="14"/>
      <c r="DP308" s="14"/>
      <c r="DQ308" s="14"/>
      <c r="DR308" s="49"/>
      <c r="DS308" s="49"/>
      <c r="DT308" s="49"/>
      <c r="DU308" s="49"/>
      <c r="DV308" s="49"/>
      <c r="DW308" s="49"/>
      <c r="DX308" s="49"/>
      <c r="DY308" s="49"/>
      <c r="DZ308" s="49"/>
      <c r="EA308" s="49"/>
      <c r="EB308" s="49"/>
      <c r="EC308" s="49"/>
      <c r="ED308" s="49"/>
      <c r="EE308" s="49"/>
      <c r="EF308" s="49"/>
      <c r="EG308" s="49"/>
      <c r="EH308" s="49"/>
      <c r="EI308" s="49"/>
      <c r="EJ308" s="49"/>
      <c r="EK308" s="14"/>
      <c r="EL308" s="49"/>
      <c r="EM308" s="49"/>
      <c r="EN308" s="49"/>
      <c r="EO308" s="49"/>
      <c r="EP308" s="49"/>
      <c r="EQ308" s="49"/>
      <c r="ER308" s="49"/>
      <c r="ES308" s="49"/>
      <c r="ET308" s="49"/>
      <c r="EU308" s="49"/>
      <c r="EV308" s="49"/>
      <c r="EW308" s="49"/>
      <c r="EX308" s="49"/>
      <c r="EY308" s="49"/>
      <c r="EZ308" s="49"/>
      <c r="FA308" s="49"/>
      <c r="FB308" s="49"/>
      <c r="FC308" s="49"/>
      <c r="FD308" s="49"/>
      <c r="FE308" s="14"/>
      <c r="FF308" s="49"/>
      <c r="FG308" s="49"/>
      <c r="FH308" s="14"/>
      <c r="FI308" s="42"/>
      <c r="FJ308" s="42"/>
      <c r="FK308" s="42"/>
      <c r="FL308" s="42"/>
      <c r="FM308" s="42"/>
      <c r="FN308" s="42"/>
      <c r="FO308" s="42"/>
      <c r="FP308" s="42"/>
      <c r="FQ308" s="42"/>
      <c r="FR308" s="42"/>
      <c r="FS308" s="42"/>
      <c r="FT308" s="42"/>
      <c r="FU308" s="42"/>
      <c r="FV308" s="42"/>
      <c r="FW308" s="42"/>
      <c r="FX308" s="44">
        <v>306</v>
      </c>
      <c r="FY308" s="44" t="str">
        <f t="shared" si="1294"/>
        <v>EGBAIFLK</v>
      </c>
      <c r="FZ308" s="44" t="s">
        <v>148</v>
      </c>
      <c r="GA308" s="44" t="s">
        <v>149</v>
      </c>
      <c r="GB308" s="44" t="s">
        <v>146</v>
      </c>
      <c r="GC308" s="44" t="s">
        <v>145</v>
      </c>
      <c r="GD308" s="44" t="s">
        <v>150</v>
      </c>
      <c r="GE308" s="44" t="s">
        <v>109</v>
      </c>
      <c r="GF308" s="44" t="s">
        <v>152</v>
      </c>
      <c r="GG308" s="44" t="s">
        <v>151</v>
      </c>
      <c r="GH308" s="100" t="str">
        <f t="shared" ref="GH308:GO308" si="1345">VLOOKUP(FZ308,$FK$3:$FL$15,2,FALSE)</f>
        <v>Elfenbenskusten</v>
      </c>
      <c r="GI308" s="100" t="str">
        <f t="shared" si="1345"/>
        <v>Iran</v>
      </c>
      <c r="GJ308" s="100" t="str">
        <f t="shared" si="1345"/>
        <v>Bosnien-Herzigovina</v>
      </c>
      <c r="GK308" s="100" t="str">
        <f t="shared" si="1345"/>
        <v>Sydkorea</v>
      </c>
      <c r="GL308" s="100" t="str">
        <f t="shared" si="1345"/>
        <v>Senegal</v>
      </c>
      <c r="GM308" s="100" t="str">
        <f t="shared" si="1345"/>
        <v>Sverige</v>
      </c>
      <c r="GN308" s="100" t="str">
        <f t="shared" si="1345"/>
        <v>England</v>
      </c>
      <c r="GO308" s="100" t="str">
        <f t="shared" si="1345"/>
        <v>Portugal</v>
      </c>
      <c r="GP308" s="42" t="str">
        <f t="shared" si="1296"/>
        <v/>
      </c>
      <c r="GQ308" s="42"/>
      <c r="GR308" s="42"/>
      <c r="GS308" s="42"/>
      <c r="GT308" s="42"/>
      <c r="GU308" s="42"/>
      <c r="GV308" s="42"/>
      <c r="GW308" s="42"/>
      <c r="GX308" s="42"/>
      <c r="GY308" s="42"/>
      <c r="GZ308" s="42"/>
      <c r="HA308" s="42"/>
      <c r="HB308" s="42"/>
      <c r="HC308" s="42"/>
      <c r="HD308" s="42"/>
      <c r="HE308" s="42"/>
    </row>
    <row r="309" spans="1:213" ht="14.25" customHeight="1" x14ac:dyDescent="0.35">
      <c r="A309" s="42"/>
      <c r="B309" s="43"/>
      <c r="C309" s="43"/>
      <c r="D309" s="43"/>
      <c r="E309" s="44"/>
      <c r="F309" s="43"/>
      <c r="G309" s="44"/>
      <c r="H309" s="44"/>
      <c r="I309" s="44"/>
      <c r="J309" s="57"/>
      <c r="K309" s="44"/>
      <c r="L309" s="44"/>
      <c r="M309" s="42"/>
      <c r="N309" s="42"/>
      <c r="O309" s="42"/>
      <c r="P309" s="42"/>
      <c r="Q309" s="42"/>
      <c r="R309" s="42"/>
      <c r="S309" s="42"/>
      <c r="T309" s="43"/>
      <c r="U309" s="42"/>
      <c r="V309" s="44"/>
      <c r="W309" s="44"/>
      <c r="X309" s="44"/>
      <c r="Y309" s="44"/>
      <c r="Z309" s="47"/>
      <c r="AA309" s="48"/>
      <c r="AB309" s="42"/>
      <c r="AC309" s="14"/>
      <c r="AD309" s="14"/>
      <c r="AE309" s="14"/>
      <c r="AF309" s="14"/>
      <c r="AG309" s="44"/>
      <c r="AH309" s="44"/>
      <c r="AI309" s="44"/>
      <c r="AJ309" s="57"/>
      <c r="AK309" s="58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9"/>
      <c r="BJ309" s="49"/>
      <c r="BK309" s="49"/>
      <c r="BL309" s="49"/>
      <c r="BM309" s="49"/>
      <c r="BN309" s="49"/>
      <c r="BO309" s="49"/>
      <c r="BP309" s="14"/>
      <c r="BQ309" s="14"/>
      <c r="BR309" s="14"/>
      <c r="BS309" s="49"/>
      <c r="BT309" s="49"/>
      <c r="BU309" s="49"/>
      <c r="BV309" s="49"/>
      <c r="BW309" s="49"/>
      <c r="BX309" s="49"/>
      <c r="BY309" s="49"/>
      <c r="BZ309" s="14"/>
      <c r="CA309" s="49"/>
      <c r="CB309" s="49"/>
      <c r="CC309" s="14"/>
      <c r="CD309" s="14"/>
      <c r="CE309" s="49"/>
      <c r="CF309" s="49"/>
      <c r="CG309" s="49"/>
      <c r="CH309" s="49"/>
      <c r="CI309" s="49"/>
      <c r="CJ309" s="49"/>
      <c r="CK309" s="49"/>
      <c r="CL309" s="49"/>
      <c r="CM309" s="49"/>
      <c r="CN309" s="49"/>
      <c r="CO309" s="49"/>
      <c r="CP309" s="49"/>
      <c r="CQ309" s="49"/>
      <c r="CR309" s="49"/>
      <c r="CS309" s="49"/>
      <c r="CT309" s="49"/>
      <c r="CU309" s="49"/>
      <c r="CV309" s="49"/>
      <c r="CW309" s="14"/>
      <c r="CX309" s="14"/>
      <c r="CY309" s="49"/>
      <c r="CZ309" s="49"/>
      <c r="DA309" s="49"/>
      <c r="DB309" s="49"/>
      <c r="DC309" s="49"/>
      <c r="DD309" s="49"/>
      <c r="DE309" s="49"/>
      <c r="DF309" s="49"/>
      <c r="DG309" s="49"/>
      <c r="DH309" s="14"/>
      <c r="DI309" s="14"/>
      <c r="DJ309" s="14"/>
      <c r="DK309" s="14"/>
      <c r="DL309" s="14"/>
      <c r="DM309" s="14"/>
      <c r="DN309" s="14"/>
      <c r="DO309" s="14"/>
      <c r="DP309" s="14"/>
      <c r="DQ309" s="14"/>
      <c r="DR309" s="49"/>
      <c r="DS309" s="49"/>
      <c r="DT309" s="49"/>
      <c r="DU309" s="49"/>
      <c r="DV309" s="49"/>
      <c r="DW309" s="49"/>
      <c r="DX309" s="49"/>
      <c r="DY309" s="49"/>
      <c r="DZ309" s="49"/>
      <c r="EA309" s="49"/>
      <c r="EB309" s="49"/>
      <c r="EC309" s="49"/>
      <c r="ED309" s="49"/>
      <c r="EE309" s="49"/>
      <c r="EF309" s="49"/>
      <c r="EG309" s="49"/>
      <c r="EH309" s="49"/>
      <c r="EI309" s="49"/>
      <c r="EJ309" s="49"/>
      <c r="EK309" s="14"/>
      <c r="EL309" s="49"/>
      <c r="EM309" s="49"/>
      <c r="EN309" s="49"/>
      <c r="EO309" s="49"/>
      <c r="EP309" s="49"/>
      <c r="EQ309" s="49"/>
      <c r="ER309" s="49"/>
      <c r="ES309" s="49"/>
      <c r="ET309" s="49"/>
      <c r="EU309" s="49"/>
      <c r="EV309" s="49"/>
      <c r="EW309" s="49"/>
      <c r="EX309" s="49"/>
      <c r="EY309" s="49"/>
      <c r="EZ309" s="49"/>
      <c r="FA309" s="49"/>
      <c r="FB309" s="49"/>
      <c r="FC309" s="49"/>
      <c r="FD309" s="49"/>
      <c r="FE309" s="14"/>
      <c r="FF309" s="49"/>
      <c r="FG309" s="49"/>
      <c r="FH309" s="14"/>
      <c r="FI309" s="42"/>
      <c r="FJ309" s="42"/>
      <c r="FK309" s="42"/>
      <c r="FL309" s="42"/>
      <c r="FM309" s="42"/>
      <c r="FN309" s="42"/>
      <c r="FO309" s="42"/>
      <c r="FP309" s="42"/>
      <c r="FQ309" s="42"/>
      <c r="FR309" s="42"/>
      <c r="FS309" s="42"/>
      <c r="FT309" s="42"/>
      <c r="FU309" s="42"/>
      <c r="FV309" s="42"/>
      <c r="FW309" s="42"/>
      <c r="FX309" s="44">
        <v>307</v>
      </c>
      <c r="FY309" s="44" t="str">
        <f t="shared" si="1294"/>
        <v>EJBFAGLI</v>
      </c>
      <c r="FZ309" s="44" t="s">
        <v>148</v>
      </c>
      <c r="GA309" s="44" t="s">
        <v>159</v>
      </c>
      <c r="GB309" s="44" t="s">
        <v>146</v>
      </c>
      <c r="GC309" s="44" t="s">
        <v>109</v>
      </c>
      <c r="GD309" s="44" t="s">
        <v>145</v>
      </c>
      <c r="GE309" s="44" t="s">
        <v>149</v>
      </c>
      <c r="GF309" s="44" t="s">
        <v>152</v>
      </c>
      <c r="GG309" s="44" t="s">
        <v>150</v>
      </c>
      <c r="GH309" s="100" t="str">
        <f t="shared" ref="GH309:GO309" si="1346">VLOOKUP(FZ309,$FK$3:$FL$15,2,FALSE)</f>
        <v>Elfenbenskusten</v>
      </c>
      <c r="GI309" s="100" t="str">
        <f t="shared" si="1346"/>
        <v>Argentina</v>
      </c>
      <c r="GJ309" s="100" t="str">
        <f t="shared" si="1346"/>
        <v>Bosnien-Herzigovina</v>
      </c>
      <c r="GK309" s="100" t="str">
        <f t="shared" si="1346"/>
        <v>Sverige</v>
      </c>
      <c r="GL309" s="100" t="str">
        <f t="shared" si="1346"/>
        <v>Sydkorea</v>
      </c>
      <c r="GM309" s="100" t="str">
        <f t="shared" si="1346"/>
        <v>Iran</v>
      </c>
      <c r="GN309" s="100" t="str">
        <f t="shared" si="1346"/>
        <v>England</v>
      </c>
      <c r="GO309" s="100" t="str">
        <f t="shared" si="1346"/>
        <v>Senegal</v>
      </c>
      <c r="GP309" s="42" t="str">
        <f t="shared" si="1296"/>
        <v/>
      </c>
      <c r="GQ309" s="42"/>
      <c r="GR309" s="42"/>
      <c r="GS309" s="42"/>
      <c r="GT309" s="42"/>
      <c r="GU309" s="42"/>
      <c r="GV309" s="42"/>
      <c r="GW309" s="42"/>
      <c r="GX309" s="42"/>
      <c r="GY309" s="42"/>
      <c r="GZ309" s="42"/>
      <c r="HA309" s="42"/>
      <c r="HB309" s="42"/>
      <c r="HC309" s="42"/>
      <c r="HD309" s="42"/>
      <c r="HE309" s="42"/>
    </row>
    <row r="310" spans="1:213" ht="14.25" customHeight="1" x14ac:dyDescent="0.35">
      <c r="A310" s="42"/>
      <c r="B310" s="43"/>
      <c r="C310" s="43"/>
      <c r="D310" s="43"/>
      <c r="E310" s="44"/>
      <c r="F310" s="43"/>
      <c r="G310" s="44"/>
      <c r="H310" s="44"/>
      <c r="I310" s="44"/>
      <c r="J310" s="57"/>
      <c r="K310" s="44"/>
      <c r="L310" s="44"/>
      <c r="M310" s="42"/>
      <c r="N310" s="42"/>
      <c r="O310" s="42"/>
      <c r="P310" s="42"/>
      <c r="Q310" s="42"/>
      <c r="R310" s="42"/>
      <c r="S310" s="42"/>
      <c r="T310" s="43"/>
      <c r="U310" s="42"/>
      <c r="V310" s="44"/>
      <c r="W310" s="44"/>
      <c r="X310" s="44"/>
      <c r="Y310" s="44"/>
      <c r="Z310" s="47"/>
      <c r="AA310" s="48"/>
      <c r="AB310" s="42"/>
      <c r="AC310" s="14"/>
      <c r="AD310" s="14"/>
      <c r="AE310" s="14"/>
      <c r="AF310" s="14"/>
      <c r="AG310" s="44"/>
      <c r="AH310" s="44"/>
      <c r="AI310" s="44"/>
      <c r="AJ310" s="57"/>
      <c r="AK310" s="58"/>
      <c r="AL310" s="49"/>
      <c r="AM310" s="49"/>
      <c r="AN310" s="49"/>
      <c r="AO310" s="49"/>
      <c r="AP310" s="49"/>
      <c r="AQ310" s="49"/>
      <c r="AR310" s="49"/>
      <c r="AS310" s="49"/>
      <c r="AT310" s="49"/>
      <c r="AU310" s="49"/>
      <c r="AV310" s="49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9"/>
      <c r="BJ310" s="49"/>
      <c r="BK310" s="49"/>
      <c r="BL310" s="49"/>
      <c r="BM310" s="49"/>
      <c r="BN310" s="49"/>
      <c r="BO310" s="49"/>
      <c r="BP310" s="14"/>
      <c r="BQ310" s="14"/>
      <c r="BR310" s="14"/>
      <c r="BS310" s="49"/>
      <c r="BT310" s="49"/>
      <c r="BU310" s="49"/>
      <c r="BV310" s="49"/>
      <c r="BW310" s="49"/>
      <c r="BX310" s="49"/>
      <c r="BY310" s="49"/>
      <c r="BZ310" s="14"/>
      <c r="CA310" s="49"/>
      <c r="CB310" s="49"/>
      <c r="CC310" s="14"/>
      <c r="CD310" s="14"/>
      <c r="CE310" s="49"/>
      <c r="CF310" s="49"/>
      <c r="CG310" s="49"/>
      <c r="CH310" s="49"/>
      <c r="CI310" s="49"/>
      <c r="CJ310" s="49"/>
      <c r="CK310" s="49"/>
      <c r="CL310" s="49"/>
      <c r="CM310" s="49"/>
      <c r="CN310" s="49"/>
      <c r="CO310" s="49"/>
      <c r="CP310" s="49"/>
      <c r="CQ310" s="49"/>
      <c r="CR310" s="49"/>
      <c r="CS310" s="49"/>
      <c r="CT310" s="49"/>
      <c r="CU310" s="49"/>
      <c r="CV310" s="49"/>
      <c r="CW310" s="14"/>
      <c r="CX310" s="14"/>
      <c r="CY310" s="49"/>
      <c r="CZ310" s="49"/>
      <c r="DA310" s="49"/>
      <c r="DB310" s="49"/>
      <c r="DC310" s="49"/>
      <c r="DD310" s="49"/>
      <c r="DE310" s="49"/>
      <c r="DF310" s="49"/>
      <c r="DG310" s="49"/>
      <c r="DH310" s="14"/>
      <c r="DI310" s="14"/>
      <c r="DJ310" s="14"/>
      <c r="DK310" s="14"/>
      <c r="DL310" s="14"/>
      <c r="DM310" s="14"/>
      <c r="DN310" s="14"/>
      <c r="DO310" s="14"/>
      <c r="DP310" s="14"/>
      <c r="DQ310" s="14"/>
      <c r="DR310" s="49"/>
      <c r="DS310" s="49"/>
      <c r="DT310" s="49"/>
      <c r="DU310" s="49"/>
      <c r="DV310" s="49"/>
      <c r="DW310" s="49"/>
      <c r="DX310" s="49"/>
      <c r="DY310" s="49"/>
      <c r="DZ310" s="49"/>
      <c r="EA310" s="49"/>
      <c r="EB310" s="49"/>
      <c r="EC310" s="49"/>
      <c r="ED310" s="49"/>
      <c r="EE310" s="49"/>
      <c r="EF310" s="49"/>
      <c r="EG310" s="49"/>
      <c r="EH310" s="49"/>
      <c r="EI310" s="49"/>
      <c r="EJ310" s="49"/>
      <c r="EK310" s="14"/>
      <c r="EL310" s="49"/>
      <c r="EM310" s="49"/>
      <c r="EN310" s="49"/>
      <c r="EO310" s="49"/>
      <c r="EP310" s="49"/>
      <c r="EQ310" s="49"/>
      <c r="ER310" s="49"/>
      <c r="ES310" s="49"/>
      <c r="ET310" s="49"/>
      <c r="EU310" s="49"/>
      <c r="EV310" s="49"/>
      <c r="EW310" s="49"/>
      <c r="EX310" s="49"/>
      <c r="EY310" s="49"/>
      <c r="EZ310" s="49"/>
      <c r="FA310" s="49"/>
      <c r="FB310" s="49"/>
      <c r="FC310" s="49"/>
      <c r="FD310" s="49"/>
      <c r="FE310" s="14"/>
      <c r="FF310" s="49"/>
      <c r="FG310" s="49"/>
      <c r="FH310" s="14"/>
      <c r="FI310" s="42"/>
      <c r="FJ310" s="42"/>
      <c r="FK310" s="42"/>
      <c r="FL310" s="42"/>
      <c r="FM310" s="42"/>
      <c r="FN310" s="42"/>
      <c r="FO310" s="42"/>
      <c r="FP310" s="42"/>
      <c r="FQ310" s="42"/>
      <c r="FR310" s="42"/>
      <c r="FS310" s="42"/>
      <c r="FT310" s="42"/>
      <c r="FU310" s="42"/>
      <c r="FV310" s="42"/>
      <c r="FW310" s="42"/>
      <c r="FX310" s="44">
        <v>308</v>
      </c>
      <c r="FY310" s="44" t="str">
        <f t="shared" si="1294"/>
        <v>EJBFAGIK</v>
      </c>
      <c r="FZ310" s="44" t="s">
        <v>148</v>
      </c>
      <c r="GA310" s="44" t="s">
        <v>159</v>
      </c>
      <c r="GB310" s="44" t="s">
        <v>146</v>
      </c>
      <c r="GC310" s="44" t="s">
        <v>109</v>
      </c>
      <c r="GD310" s="44" t="s">
        <v>145</v>
      </c>
      <c r="GE310" s="44" t="s">
        <v>149</v>
      </c>
      <c r="GF310" s="44" t="s">
        <v>150</v>
      </c>
      <c r="GG310" s="44" t="s">
        <v>151</v>
      </c>
      <c r="GH310" s="100" t="str">
        <f t="shared" ref="GH310:GO310" si="1347">VLOOKUP(FZ310,$FK$3:$FL$15,2,FALSE)</f>
        <v>Elfenbenskusten</v>
      </c>
      <c r="GI310" s="100" t="str">
        <f t="shared" si="1347"/>
        <v>Argentina</v>
      </c>
      <c r="GJ310" s="100" t="str">
        <f t="shared" si="1347"/>
        <v>Bosnien-Herzigovina</v>
      </c>
      <c r="GK310" s="100" t="str">
        <f t="shared" si="1347"/>
        <v>Sverige</v>
      </c>
      <c r="GL310" s="100" t="str">
        <f t="shared" si="1347"/>
        <v>Sydkorea</v>
      </c>
      <c r="GM310" s="100" t="str">
        <f t="shared" si="1347"/>
        <v>Iran</v>
      </c>
      <c r="GN310" s="100" t="str">
        <f t="shared" si="1347"/>
        <v>Senegal</v>
      </c>
      <c r="GO310" s="100" t="str">
        <f t="shared" si="1347"/>
        <v>Portugal</v>
      </c>
      <c r="GP310" s="42" t="str">
        <f t="shared" si="1296"/>
        <v/>
      </c>
      <c r="GQ310" s="42"/>
      <c r="GR310" s="42"/>
      <c r="GS310" s="42"/>
      <c r="GT310" s="42"/>
      <c r="GU310" s="42"/>
      <c r="GV310" s="42"/>
      <c r="GW310" s="42"/>
      <c r="GX310" s="42"/>
      <c r="GY310" s="42"/>
      <c r="GZ310" s="42"/>
      <c r="HA310" s="42"/>
      <c r="HB310" s="42"/>
      <c r="HC310" s="42"/>
      <c r="HD310" s="42"/>
      <c r="HE310" s="42"/>
    </row>
    <row r="311" spans="1:213" ht="14.25" customHeight="1" x14ac:dyDescent="0.35">
      <c r="A311" s="42"/>
      <c r="B311" s="43"/>
      <c r="C311" s="43"/>
      <c r="D311" s="43"/>
      <c r="E311" s="44"/>
      <c r="F311" s="43"/>
      <c r="G311" s="44"/>
      <c r="H311" s="44"/>
      <c r="I311" s="44"/>
      <c r="J311" s="57"/>
      <c r="K311" s="44"/>
      <c r="L311" s="44"/>
      <c r="M311" s="42"/>
      <c r="N311" s="42"/>
      <c r="O311" s="42"/>
      <c r="P311" s="42"/>
      <c r="Q311" s="42"/>
      <c r="R311" s="42"/>
      <c r="S311" s="42"/>
      <c r="T311" s="43"/>
      <c r="U311" s="42"/>
      <c r="V311" s="44"/>
      <c r="W311" s="44"/>
      <c r="X311" s="44"/>
      <c r="Y311" s="44"/>
      <c r="Z311" s="47"/>
      <c r="AA311" s="48"/>
      <c r="AB311" s="42"/>
      <c r="AC311" s="14"/>
      <c r="AD311" s="14"/>
      <c r="AE311" s="14"/>
      <c r="AF311" s="14"/>
      <c r="AG311" s="44"/>
      <c r="AH311" s="44"/>
      <c r="AI311" s="44"/>
      <c r="AJ311" s="57"/>
      <c r="AK311" s="58"/>
      <c r="AL311" s="49"/>
      <c r="AM311" s="49"/>
      <c r="AN311" s="49"/>
      <c r="AO311" s="49"/>
      <c r="AP311" s="49"/>
      <c r="AQ311" s="49"/>
      <c r="AR311" s="49"/>
      <c r="AS311" s="49"/>
      <c r="AT311" s="49"/>
      <c r="AU311" s="49"/>
      <c r="AV311" s="49"/>
      <c r="AW311" s="49"/>
      <c r="AX311" s="49"/>
      <c r="AY311" s="49"/>
      <c r="AZ311" s="49"/>
      <c r="BA311" s="49"/>
      <c r="BB311" s="49"/>
      <c r="BC311" s="49"/>
      <c r="BD311" s="49"/>
      <c r="BE311" s="49"/>
      <c r="BF311" s="49"/>
      <c r="BG311" s="49"/>
      <c r="BH311" s="49"/>
      <c r="BI311" s="49"/>
      <c r="BJ311" s="49"/>
      <c r="BK311" s="49"/>
      <c r="BL311" s="49"/>
      <c r="BM311" s="49"/>
      <c r="BN311" s="49"/>
      <c r="BO311" s="49"/>
      <c r="BP311" s="14"/>
      <c r="BQ311" s="14"/>
      <c r="BR311" s="14"/>
      <c r="BS311" s="49"/>
      <c r="BT311" s="49"/>
      <c r="BU311" s="49"/>
      <c r="BV311" s="49"/>
      <c r="BW311" s="49"/>
      <c r="BX311" s="49"/>
      <c r="BY311" s="49"/>
      <c r="BZ311" s="14"/>
      <c r="CA311" s="49"/>
      <c r="CB311" s="49"/>
      <c r="CC311" s="14"/>
      <c r="CD311" s="14"/>
      <c r="CE311" s="49"/>
      <c r="CF311" s="49"/>
      <c r="CG311" s="49"/>
      <c r="CH311" s="49"/>
      <c r="CI311" s="49"/>
      <c r="CJ311" s="49"/>
      <c r="CK311" s="49"/>
      <c r="CL311" s="49"/>
      <c r="CM311" s="49"/>
      <c r="CN311" s="49"/>
      <c r="CO311" s="49"/>
      <c r="CP311" s="49"/>
      <c r="CQ311" s="49"/>
      <c r="CR311" s="49"/>
      <c r="CS311" s="49"/>
      <c r="CT311" s="49"/>
      <c r="CU311" s="49"/>
      <c r="CV311" s="49"/>
      <c r="CW311" s="14"/>
      <c r="CX311" s="14"/>
      <c r="CY311" s="49"/>
      <c r="CZ311" s="49"/>
      <c r="DA311" s="49"/>
      <c r="DB311" s="49"/>
      <c r="DC311" s="49"/>
      <c r="DD311" s="49"/>
      <c r="DE311" s="49"/>
      <c r="DF311" s="49"/>
      <c r="DG311" s="49"/>
      <c r="DH311" s="14"/>
      <c r="DI311" s="14"/>
      <c r="DJ311" s="14"/>
      <c r="DK311" s="14"/>
      <c r="DL311" s="14"/>
      <c r="DM311" s="14"/>
      <c r="DN311" s="14"/>
      <c r="DO311" s="14"/>
      <c r="DP311" s="14"/>
      <c r="DQ311" s="14"/>
      <c r="DR311" s="49"/>
      <c r="DS311" s="49"/>
      <c r="DT311" s="49"/>
      <c r="DU311" s="49"/>
      <c r="DV311" s="49"/>
      <c r="DW311" s="49"/>
      <c r="DX311" s="49"/>
      <c r="DY311" s="49"/>
      <c r="DZ311" s="49"/>
      <c r="EA311" s="49"/>
      <c r="EB311" s="49"/>
      <c r="EC311" s="49"/>
      <c r="ED311" s="49"/>
      <c r="EE311" s="49"/>
      <c r="EF311" s="49"/>
      <c r="EG311" s="49"/>
      <c r="EH311" s="49"/>
      <c r="EI311" s="49"/>
      <c r="EJ311" s="49"/>
      <c r="EK311" s="14"/>
      <c r="EL311" s="49"/>
      <c r="EM311" s="49"/>
      <c r="EN311" s="49"/>
      <c r="EO311" s="49"/>
      <c r="EP311" s="49"/>
      <c r="EQ311" s="49"/>
      <c r="ER311" s="49"/>
      <c r="ES311" s="49"/>
      <c r="ET311" s="49"/>
      <c r="EU311" s="49"/>
      <c r="EV311" s="49"/>
      <c r="EW311" s="49"/>
      <c r="EX311" s="49"/>
      <c r="EY311" s="49"/>
      <c r="EZ311" s="49"/>
      <c r="FA311" s="49"/>
      <c r="FB311" s="49"/>
      <c r="FC311" s="49"/>
      <c r="FD311" s="49"/>
      <c r="FE311" s="14"/>
      <c r="FF311" s="49"/>
      <c r="FG311" s="49"/>
      <c r="FH311" s="14"/>
      <c r="FI311" s="42"/>
      <c r="FJ311" s="42"/>
      <c r="FK311" s="42"/>
      <c r="FL311" s="42"/>
      <c r="FM311" s="42"/>
      <c r="FN311" s="42"/>
      <c r="FO311" s="42"/>
      <c r="FP311" s="42"/>
      <c r="FQ311" s="42"/>
      <c r="FR311" s="42"/>
      <c r="FS311" s="42"/>
      <c r="FT311" s="42"/>
      <c r="FU311" s="42"/>
      <c r="FV311" s="42"/>
      <c r="FW311" s="42"/>
      <c r="FX311" s="44">
        <v>309</v>
      </c>
      <c r="FY311" s="44" t="str">
        <f t="shared" si="1294"/>
        <v>EGBFAHLK</v>
      </c>
      <c r="FZ311" s="44" t="s">
        <v>148</v>
      </c>
      <c r="GA311" s="44" t="s">
        <v>149</v>
      </c>
      <c r="GB311" s="44" t="s">
        <v>146</v>
      </c>
      <c r="GC311" s="44" t="s">
        <v>109</v>
      </c>
      <c r="GD311" s="44" t="s">
        <v>145</v>
      </c>
      <c r="GE311" s="44" t="s">
        <v>160</v>
      </c>
      <c r="GF311" s="44" t="s">
        <v>152</v>
      </c>
      <c r="GG311" s="44" t="s">
        <v>151</v>
      </c>
      <c r="GH311" s="100" t="str">
        <f t="shared" ref="GH311:GO311" si="1348">VLOOKUP(FZ311,$FK$3:$FL$15,2,FALSE)</f>
        <v>Elfenbenskusten</v>
      </c>
      <c r="GI311" s="100" t="str">
        <f t="shared" si="1348"/>
        <v>Iran</v>
      </c>
      <c r="GJ311" s="100" t="str">
        <f t="shared" si="1348"/>
        <v>Bosnien-Herzigovina</v>
      </c>
      <c r="GK311" s="100" t="str">
        <f t="shared" si="1348"/>
        <v>Sverige</v>
      </c>
      <c r="GL311" s="100" t="str">
        <f t="shared" si="1348"/>
        <v>Sydkorea</v>
      </c>
      <c r="GM311" s="100" t="str">
        <f t="shared" si="1348"/>
        <v>Uruguay</v>
      </c>
      <c r="GN311" s="100" t="str">
        <f t="shared" si="1348"/>
        <v>England</v>
      </c>
      <c r="GO311" s="100" t="str">
        <f t="shared" si="1348"/>
        <v>Portugal</v>
      </c>
      <c r="GP311" s="42" t="str">
        <f t="shared" si="1296"/>
        <v/>
      </c>
      <c r="GQ311" s="42"/>
      <c r="GR311" s="42"/>
      <c r="GS311" s="42"/>
      <c r="GT311" s="42"/>
      <c r="GU311" s="42"/>
      <c r="GV311" s="42"/>
      <c r="GW311" s="42"/>
      <c r="GX311" s="42"/>
      <c r="GY311" s="42"/>
      <c r="GZ311" s="42"/>
      <c r="HA311" s="42"/>
      <c r="HB311" s="42"/>
      <c r="HC311" s="42"/>
      <c r="HD311" s="42"/>
      <c r="HE311" s="42"/>
    </row>
    <row r="312" spans="1:213" ht="14.25" customHeight="1" x14ac:dyDescent="0.35">
      <c r="A312" s="42"/>
      <c r="B312" s="43"/>
      <c r="C312" s="43"/>
      <c r="D312" s="43"/>
      <c r="E312" s="44"/>
      <c r="F312" s="43"/>
      <c r="G312" s="44"/>
      <c r="H312" s="44"/>
      <c r="I312" s="44"/>
      <c r="J312" s="57"/>
      <c r="K312" s="44"/>
      <c r="L312" s="44"/>
      <c r="M312" s="42"/>
      <c r="N312" s="42"/>
      <c r="O312" s="42"/>
      <c r="P312" s="42"/>
      <c r="Q312" s="42"/>
      <c r="R312" s="42"/>
      <c r="S312" s="42"/>
      <c r="T312" s="43"/>
      <c r="U312" s="42"/>
      <c r="V312" s="44"/>
      <c r="W312" s="44"/>
      <c r="X312" s="44"/>
      <c r="Y312" s="44"/>
      <c r="Z312" s="47"/>
      <c r="AA312" s="48"/>
      <c r="AB312" s="42"/>
      <c r="AC312" s="14"/>
      <c r="AD312" s="14"/>
      <c r="AE312" s="14"/>
      <c r="AF312" s="14"/>
      <c r="AG312" s="44"/>
      <c r="AH312" s="44"/>
      <c r="AI312" s="44"/>
      <c r="AJ312" s="57"/>
      <c r="AK312" s="58"/>
      <c r="AL312" s="49"/>
      <c r="AM312" s="49"/>
      <c r="AN312" s="49"/>
      <c r="AO312" s="49"/>
      <c r="AP312" s="49"/>
      <c r="AQ312" s="49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49"/>
      <c r="BD312" s="49"/>
      <c r="BE312" s="49"/>
      <c r="BF312" s="49"/>
      <c r="BG312" s="49"/>
      <c r="BH312" s="49"/>
      <c r="BI312" s="49"/>
      <c r="BJ312" s="49"/>
      <c r="BK312" s="49"/>
      <c r="BL312" s="49"/>
      <c r="BM312" s="49"/>
      <c r="BN312" s="49"/>
      <c r="BO312" s="49"/>
      <c r="BP312" s="14"/>
      <c r="BQ312" s="14"/>
      <c r="BR312" s="14"/>
      <c r="BS312" s="49"/>
      <c r="BT312" s="49"/>
      <c r="BU312" s="49"/>
      <c r="BV312" s="49"/>
      <c r="BW312" s="49"/>
      <c r="BX312" s="49"/>
      <c r="BY312" s="49"/>
      <c r="BZ312" s="14"/>
      <c r="CA312" s="49"/>
      <c r="CB312" s="49"/>
      <c r="CC312" s="14"/>
      <c r="CD312" s="14"/>
      <c r="CE312" s="49"/>
      <c r="CF312" s="49"/>
      <c r="CG312" s="49"/>
      <c r="CH312" s="49"/>
      <c r="CI312" s="49"/>
      <c r="CJ312" s="49"/>
      <c r="CK312" s="49"/>
      <c r="CL312" s="49"/>
      <c r="CM312" s="49"/>
      <c r="CN312" s="49"/>
      <c r="CO312" s="49"/>
      <c r="CP312" s="49"/>
      <c r="CQ312" s="49"/>
      <c r="CR312" s="49"/>
      <c r="CS312" s="49"/>
      <c r="CT312" s="49"/>
      <c r="CU312" s="49"/>
      <c r="CV312" s="49"/>
      <c r="CW312" s="14"/>
      <c r="CX312" s="14"/>
      <c r="CY312" s="49"/>
      <c r="CZ312" s="49"/>
      <c r="DA312" s="49"/>
      <c r="DB312" s="49"/>
      <c r="DC312" s="49"/>
      <c r="DD312" s="49"/>
      <c r="DE312" s="49"/>
      <c r="DF312" s="49"/>
      <c r="DG312" s="49"/>
      <c r="DH312" s="14"/>
      <c r="DI312" s="14"/>
      <c r="DJ312" s="14"/>
      <c r="DK312" s="14"/>
      <c r="DL312" s="14"/>
      <c r="DM312" s="14"/>
      <c r="DN312" s="14"/>
      <c r="DO312" s="14"/>
      <c r="DP312" s="14"/>
      <c r="DQ312" s="14"/>
      <c r="DR312" s="49"/>
      <c r="DS312" s="49"/>
      <c r="DT312" s="49"/>
      <c r="DU312" s="49"/>
      <c r="DV312" s="49"/>
      <c r="DW312" s="49"/>
      <c r="DX312" s="49"/>
      <c r="DY312" s="49"/>
      <c r="DZ312" s="49"/>
      <c r="EA312" s="49"/>
      <c r="EB312" s="49"/>
      <c r="EC312" s="49"/>
      <c r="ED312" s="49"/>
      <c r="EE312" s="49"/>
      <c r="EF312" s="49"/>
      <c r="EG312" s="49"/>
      <c r="EH312" s="49"/>
      <c r="EI312" s="49"/>
      <c r="EJ312" s="49"/>
      <c r="EK312" s="14"/>
      <c r="EL312" s="49"/>
      <c r="EM312" s="49"/>
      <c r="EN312" s="49"/>
      <c r="EO312" s="49"/>
      <c r="EP312" s="49"/>
      <c r="EQ312" s="49"/>
      <c r="ER312" s="49"/>
      <c r="ES312" s="49"/>
      <c r="ET312" s="49"/>
      <c r="EU312" s="49"/>
      <c r="EV312" s="49"/>
      <c r="EW312" s="49"/>
      <c r="EX312" s="49"/>
      <c r="EY312" s="49"/>
      <c r="EZ312" s="49"/>
      <c r="FA312" s="49"/>
      <c r="FB312" s="49"/>
      <c r="FC312" s="49"/>
      <c r="FD312" s="49"/>
      <c r="FE312" s="14"/>
      <c r="FF312" s="49"/>
      <c r="FG312" s="49"/>
      <c r="FH312" s="14"/>
      <c r="FI312" s="42"/>
      <c r="FJ312" s="42"/>
      <c r="FK312" s="42"/>
      <c r="FL312" s="42"/>
      <c r="FM312" s="42"/>
      <c r="FN312" s="42"/>
      <c r="FO312" s="42"/>
      <c r="FP312" s="42"/>
      <c r="FQ312" s="42"/>
      <c r="FR312" s="42"/>
      <c r="FS312" s="42"/>
      <c r="FT312" s="42"/>
      <c r="FU312" s="42"/>
      <c r="FV312" s="42"/>
      <c r="FW312" s="42"/>
      <c r="FX312" s="44">
        <v>310</v>
      </c>
      <c r="FY312" s="44" t="str">
        <f t="shared" si="1294"/>
        <v>HJBFAGLE</v>
      </c>
      <c r="FZ312" s="44" t="s">
        <v>160</v>
      </c>
      <c r="GA312" s="44" t="s">
        <v>159</v>
      </c>
      <c r="GB312" s="44" t="s">
        <v>146</v>
      </c>
      <c r="GC312" s="44" t="s">
        <v>109</v>
      </c>
      <c r="GD312" s="44" t="s">
        <v>145</v>
      </c>
      <c r="GE312" s="44" t="s">
        <v>149</v>
      </c>
      <c r="GF312" s="44" t="s">
        <v>152</v>
      </c>
      <c r="GG312" s="44" t="s">
        <v>148</v>
      </c>
      <c r="GH312" s="100" t="str">
        <f t="shared" ref="GH312:GO312" si="1349">VLOOKUP(FZ312,$FK$3:$FL$15,2,FALSE)</f>
        <v>Uruguay</v>
      </c>
      <c r="GI312" s="100" t="str">
        <f t="shared" si="1349"/>
        <v>Argentina</v>
      </c>
      <c r="GJ312" s="100" t="str">
        <f t="shared" si="1349"/>
        <v>Bosnien-Herzigovina</v>
      </c>
      <c r="GK312" s="100" t="str">
        <f t="shared" si="1349"/>
        <v>Sverige</v>
      </c>
      <c r="GL312" s="100" t="str">
        <f t="shared" si="1349"/>
        <v>Sydkorea</v>
      </c>
      <c r="GM312" s="100" t="str">
        <f t="shared" si="1349"/>
        <v>Iran</v>
      </c>
      <c r="GN312" s="100" t="str">
        <f t="shared" si="1349"/>
        <v>England</v>
      </c>
      <c r="GO312" s="100" t="str">
        <f t="shared" si="1349"/>
        <v>Elfenbenskusten</v>
      </c>
      <c r="GP312" s="42" t="str">
        <f t="shared" si="1296"/>
        <v/>
      </c>
      <c r="GQ312" s="42"/>
      <c r="GR312" s="42"/>
      <c r="GS312" s="42"/>
      <c r="GT312" s="42"/>
      <c r="GU312" s="42"/>
      <c r="GV312" s="42"/>
      <c r="GW312" s="42"/>
      <c r="GX312" s="42"/>
      <c r="GY312" s="42"/>
      <c r="GZ312" s="42"/>
      <c r="HA312" s="42"/>
      <c r="HB312" s="42"/>
      <c r="HC312" s="42"/>
      <c r="HD312" s="42"/>
      <c r="HE312" s="42"/>
    </row>
    <row r="313" spans="1:213" ht="14.25" customHeight="1" x14ac:dyDescent="0.35">
      <c r="A313" s="42"/>
      <c r="B313" s="43"/>
      <c r="C313" s="43"/>
      <c r="D313" s="43"/>
      <c r="E313" s="44"/>
      <c r="F313" s="43"/>
      <c r="G313" s="44"/>
      <c r="H313" s="44"/>
      <c r="I313" s="44"/>
      <c r="J313" s="57"/>
      <c r="K313" s="44"/>
      <c r="L313" s="44"/>
      <c r="M313" s="42"/>
      <c r="N313" s="42"/>
      <c r="O313" s="42"/>
      <c r="P313" s="42"/>
      <c r="Q313" s="42"/>
      <c r="R313" s="42"/>
      <c r="S313" s="42"/>
      <c r="T313" s="43"/>
      <c r="U313" s="42"/>
      <c r="V313" s="44"/>
      <c r="W313" s="44"/>
      <c r="X313" s="44"/>
      <c r="Y313" s="44"/>
      <c r="Z313" s="47"/>
      <c r="AA313" s="48"/>
      <c r="AB313" s="42"/>
      <c r="AC313" s="14"/>
      <c r="AD313" s="14"/>
      <c r="AE313" s="14"/>
      <c r="AF313" s="14"/>
      <c r="AG313" s="44"/>
      <c r="AH313" s="44"/>
      <c r="AI313" s="44"/>
      <c r="AJ313" s="57"/>
      <c r="AK313" s="58"/>
      <c r="AL313" s="49"/>
      <c r="AM313" s="49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49"/>
      <c r="BG313" s="49"/>
      <c r="BH313" s="49"/>
      <c r="BI313" s="49"/>
      <c r="BJ313" s="49"/>
      <c r="BK313" s="49"/>
      <c r="BL313" s="49"/>
      <c r="BM313" s="49"/>
      <c r="BN313" s="49"/>
      <c r="BO313" s="49"/>
      <c r="BP313" s="14"/>
      <c r="BQ313" s="14"/>
      <c r="BR313" s="14"/>
      <c r="BS313" s="49"/>
      <c r="BT313" s="49"/>
      <c r="BU313" s="49"/>
      <c r="BV313" s="49"/>
      <c r="BW313" s="49"/>
      <c r="BX313" s="49"/>
      <c r="BY313" s="49"/>
      <c r="BZ313" s="14"/>
      <c r="CA313" s="49"/>
      <c r="CB313" s="49"/>
      <c r="CC313" s="14"/>
      <c r="CD313" s="14"/>
      <c r="CE313" s="49"/>
      <c r="CF313" s="49"/>
      <c r="CG313" s="49"/>
      <c r="CH313" s="49"/>
      <c r="CI313" s="49"/>
      <c r="CJ313" s="49"/>
      <c r="CK313" s="49"/>
      <c r="CL313" s="49"/>
      <c r="CM313" s="49"/>
      <c r="CN313" s="49"/>
      <c r="CO313" s="49"/>
      <c r="CP313" s="49"/>
      <c r="CQ313" s="49"/>
      <c r="CR313" s="49"/>
      <c r="CS313" s="49"/>
      <c r="CT313" s="49"/>
      <c r="CU313" s="49"/>
      <c r="CV313" s="49"/>
      <c r="CW313" s="14"/>
      <c r="CX313" s="14"/>
      <c r="CY313" s="49"/>
      <c r="CZ313" s="49"/>
      <c r="DA313" s="49"/>
      <c r="DB313" s="49"/>
      <c r="DC313" s="49"/>
      <c r="DD313" s="49"/>
      <c r="DE313" s="49"/>
      <c r="DF313" s="49"/>
      <c r="DG313" s="49"/>
      <c r="DH313" s="14"/>
      <c r="DI313" s="14"/>
      <c r="DJ313" s="14"/>
      <c r="DK313" s="14"/>
      <c r="DL313" s="14"/>
      <c r="DM313" s="14"/>
      <c r="DN313" s="14"/>
      <c r="DO313" s="14"/>
      <c r="DP313" s="14"/>
      <c r="DQ313" s="14"/>
      <c r="DR313" s="49"/>
      <c r="DS313" s="49"/>
      <c r="DT313" s="49"/>
      <c r="DU313" s="49"/>
      <c r="DV313" s="49"/>
      <c r="DW313" s="49"/>
      <c r="DX313" s="49"/>
      <c r="DY313" s="49"/>
      <c r="DZ313" s="49"/>
      <c r="EA313" s="49"/>
      <c r="EB313" s="49"/>
      <c r="EC313" s="49"/>
      <c r="ED313" s="49"/>
      <c r="EE313" s="49"/>
      <c r="EF313" s="49"/>
      <c r="EG313" s="49"/>
      <c r="EH313" s="49"/>
      <c r="EI313" s="49"/>
      <c r="EJ313" s="49"/>
      <c r="EK313" s="14"/>
      <c r="EL313" s="49"/>
      <c r="EM313" s="49"/>
      <c r="EN313" s="49"/>
      <c r="EO313" s="49"/>
      <c r="EP313" s="49"/>
      <c r="EQ313" s="49"/>
      <c r="ER313" s="49"/>
      <c r="ES313" s="49"/>
      <c r="ET313" s="49"/>
      <c r="EU313" s="49"/>
      <c r="EV313" s="49"/>
      <c r="EW313" s="49"/>
      <c r="EX313" s="49"/>
      <c r="EY313" s="49"/>
      <c r="EZ313" s="49"/>
      <c r="FA313" s="49"/>
      <c r="FB313" s="49"/>
      <c r="FC313" s="49"/>
      <c r="FD313" s="49"/>
      <c r="FE313" s="14"/>
      <c r="FF313" s="49"/>
      <c r="FG313" s="49"/>
      <c r="FH313" s="14"/>
      <c r="FI313" s="42"/>
      <c r="FJ313" s="42"/>
      <c r="FK313" s="42"/>
      <c r="FL313" s="42"/>
      <c r="FM313" s="42"/>
      <c r="FN313" s="42"/>
      <c r="FO313" s="42"/>
      <c r="FP313" s="42"/>
      <c r="FQ313" s="42"/>
      <c r="FR313" s="42"/>
      <c r="FS313" s="42"/>
      <c r="FT313" s="42"/>
      <c r="FU313" s="42"/>
      <c r="FV313" s="42"/>
      <c r="FW313" s="42"/>
      <c r="FX313" s="44">
        <v>311</v>
      </c>
      <c r="FY313" s="44" t="str">
        <f t="shared" si="1294"/>
        <v>HJBFAGEK</v>
      </c>
      <c r="FZ313" s="44" t="s">
        <v>160</v>
      </c>
      <c r="GA313" s="44" t="s">
        <v>159</v>
      </c>
      <c r="GB313" s="44" t="s">
        <v>146</v>
      </c>
      <c r="GC313" s="44" t="s">
        <v>109</v>
      </c>
      <c r="GD313" s="44" t="s">
        <v>145</v>
      </c>
      <c r="GE313" s="44" t="s">
        <v>149</v>
      </c>
      <c r="GF313" s="44" t="s">
        <v>148</v>
      </c>
      <c r="GG313" s="44" t="s">
        <v>151</v>
      </c>
      <c r="GH313" s="100" t="str">
        <f t="shared" ref="GH313:GO313" si="1350">VLOOKUP(FZ313,$FK$3:$FL$15,2,FALSE)</f>
        <v>Uruguay</v>
      </c>
      <c r="GI313" s="100" t="str">
        <f t="shared" si="1350"/>
        <v>Argentina</v>
      </c>
      <c r="GJ313" s="100" t="str">
        <f t="shared" si="1350"/>
        <v>Bosnien-Herzigovina</v>
      </c>
      <c r="GK313" s="100" t="str">
        <f t="shared" si="1350"/>
        <v>Sverige</v>
      </c>
      <c r="GL313" s="100" t="str">
        <f t="shared" si="1350"/>
        <v>Sydkorea</v>
      </c>
      <c r="GM313" s="100" t="str">
        <f t="shared" si="1350"/>
        <v>Iran</v>
      </c>
      <c r="GN313" s="100" t="str">
        <f t="shared" si="1350"/>
        <v>Elfenbenskusten</v>
      </c>
      <c r="GO313" s="100" t="str">
        <f t="shared" si="1350"/>
        <v>Portugal</v>
      </c>
      <c r="GP313" s="42" t="str">
        <f t="shared" si="1296"/>
        <v/>
      </c>
      <c r="GQ313" s="42"/>
      <c r="GR313" s="42"/>
      <c r="GS313" s="42"/>
      <c r="GT313" s="42"/>
      <c r="GU313" s="42"/>
      <c r="GV313" s="42"/>
      <c r="GW313" s="42"/>
      <c r="GX313" s="42"/>
      <c r="GY313" s="42"/>
      <c r="GZ313" s="42"/>
      <c r="HA313" s="42"/>
      <c r="HB313" s="42"/>
      <c r="HC313" s="42"/>
      <c r="HD313" s="42"/>
      <c r="HE313" s="42"/>
    </row>
    <row r="314" spans="1:213" ht="14.25" customHeight="1" x14ac:dyDescent="0.35">
      <c r="A314" s="42"/>
      <c r="B314" s="43"/>
      <c r="C314" s="43"/>
      <c r="D314" s="43"/>
      <c r="E314" s="44"/>
      <c r="F314" s="43"/>
      <c r="G314" s="44"/>
      <c r="H314" s="44"/>
      <c r="I314" s="44"/>
      <c r="J314" s="57"/>
      <c r="K314" s="44"/>
      <c r="L314" s="44"/>
      <c r="M314" s="42"/>
      <c r="N314" s="42"/>
      <c r="O314" s="42"/>
      <c r="P314" s="42"/>
      <c r="Q314" s="42"/>
      <c r="R314" s="42"/>
      <c r="S314" s="42"/>
      <c r="T314" s="43"/>
      <c r="U314" s="42"/>
      <c r="V314" s="44"/>
      <c r="W314" s="44"/>
      <c r="X314" s="44"/>
      <c r="Y314" s="44"/>
      <c r="Z314" s="47"/>
      <c r="AA314" s="48"/>
      <c r="AB314" s="42"/>
      <c r="AC314" s="14"/>
      <c r="AD314" s="14"/>
      <c r="AE314" s="14"/>
      <c r="AF314" s="14"/>
      <c r="AG314" s="44"/>
      <c r="AH314" s="44"/>
      <c r="AI314" s="44"/>
      <c r="AJ314" s="57"/>
      <c r="AK314" s="58"/>
      <c r="AL314" s="49"/>
      <c r="AM314" s="49"/>
      <c r="AN314" s="49"/>
      <c r="AO314" s="49"/>
      <c r="AP314" s="49"/>
      <c r="AQ314" s="49"/>
      <c r="AR314" s="49"/>
      <c r="AS314" s="49"/>
      <c r="AT314" s="49"/>
      <c r="AU314" s="49"/>
      <c r="AV314" s="49"/>
      <c r="AW314" s="49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9"/>
      <c r="BJ314" s="49"/>
      <c r="BK314" s="49"/>
      <c r="BL314" s="49"/>
      <c r="BM314" s="49"/>
      <c r="BN314" s="49"/>
      <c r="BO314" s="49"/>
      <c r="BP314" s="14"/>
      <c r="BQ314" s="14"/>
      <c r="BR314" s="14"/>
      <c r="BS314" s="49"/>
      <c r="BT314" s="49"/>
      <c r="BU314" s="49"/>
      <c r="BV314" s="49"/>
      <c r="BW314" s="49"/>
      <c r="BX314" s="49"/>
      <c r="BY314" s="49"/>
      <c r="BZ314" s="14"/>
      <c r="CA314" s="49"/>
      <c r="CB314" s="49"/>
      <c r="CC314" s="14"/>
      <c r="CD314" s="14"/>
      <c r="CE314" s="49"/>
      <c r="CF314" s="49"/>
      <c r="CG314" s="49"/>
      <c r="CH314" s="49"/>
      <c r="CI314" s="49"/>
      <c r="CJ314" s="49"/>
      <c r="CK314" s="49"/>
      <c r="CL314" s="49"/>
      <c r="CM314" s="49"/>
      <c r="CN314" s="49"/>
      <c r="CO314" s="49"/>
      <c r="CP314" s="49"/>
      <c r="CQ314" s="49"/>
      <c r="CR314" s="49"/>
      <c r="CS314" s="49"/>
      <c r="CT314" s="49"/>
      <c r="CU314" s="49"/>
      <c r="CV314" s="49"/>
      <c r="CW314" s="14"/>
      <c r="CX314" s="14"/>
      <c r="CY314" s="49"/>
      <c r="CZ314" s="49"/>
      <c r="DA314" s="49"/>
      <c r="DB314" s="49"/>
      <c r="DC314" s="49"/>
      <c r="DD314" s="49"/>
      <c r="DE314" s="49"/>
      <c r="DF314" s="49"/>
      <c r="DG314" s="49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49"/>
      <c r="DS314" s="49"/>
      <c r="DT314" s="49"/>
      <c r="DU314" s="49"/>
      <c r="DV314" s="49"/>
      <c r="DW314" s="49"/>
      <c r="DX314" s="49"/>
      <c r="DY314" s="49"/>
      <c r="DZ314" s="49"/>
      <c r="EA314" s="49"/>
      <c r="EB314" s="49"/>
      <c r="EC314" s="49"/>
      <c r="ED314" s="49"/>
      <c r="EE314" s="49"/>
      <c r="EF314" s="49"/>
      <c r="EG314" s="49"/>
      <c r="EH314" s="49"/>
      <c r="EI314" s="49"/>
      <c r="EJ314" s="49"/>
      <c r="EK314" s="14"/>
      <c r="EL314" s="49"/>
      <c r="EM314" s="49"/>
      <c r="EN314" s="49"/>
      <c r="EO314" s="49"/>
      <c r="EP314" s="49"/>
      <c r="EQ314" s="49"/>
      <c r="ER314" s="49"/>
      <c r="ES314" s="49"/>
      <c r="ET314" s="49"/>
      <c r="EU314" s="49"/>
      <c r="EV314" s="49"/>
      <c r="EW314" s="49"/>
      <c r="EX314" s="49"/>
      <c r="EY314" s="49"/>
      <c r="EZ314" s="49"/>
      <c r="FA314" s="49"/>
      <c r="FB314" s="49"/>
      <c r="FC314" s="49"/>
      <c r="FD314" s="49"/>
      <c r="FE314" s="14"/>
      <c r="FF314" s="49"/>
      <c r="FG314" s="49"/>
      <c r="FH314" s="14"/>
      <c r="FI314" s="42"/>
      <c r="FJ314" s="42"/>
      <c r="FK314" s="42"/>
      <c r="FL314" s="42"/>
      <c r="FM314" s="42"/>
      <c r="FN314" s="42"/>
      <c r="FO314" s="42"/>
      <c r="FP314" s="42"/>
      <c r="FQ314" s="42"/>
      <c r="FR314" s="42"/>
      <c r="FS314" s="42"/>
      <c r="FT314" s="42"/>
      <c r="FU314" s="42"/>
      <c r="FV314" s="42"/>
      <c r="FW314" s="42"/>
      <c r="FX314" s="44">
        <v>312</v>
      </c>
      <c r="FY314" s="44" t="str">
        <f t="shared" si="1294"/>
        <v>EGBFAHLI</v>
      </c>
      <c r="FZ314" s="44" t="s">
        <v>148</v>
      </c>
      <c r="GA314" s="44" t="s">
        <v>149</v>
      </c>
      <c r="GB314" s="44" t="s">
        <v>146</v>
      </c>
      <c r="GC314" s="44" t="s">
        <v>109</v>
      </c>
      <c r="GD314" s="44" t="s">
        <v>145</v>
      </c>
      <c r="GE314" s="44" t="s">
        <v>160</v>
      </c>
      <c r="GF314" s="44" t="s">
        <v>152</v>
      </c>
      <c r="GG314" s="44" t="s">
        <v>150</v>
      </c>
      <c r="GH314" s="100" t="str">
        <f t="shared" ref="GH314:GO314" si="1351">VLOOKUP(FZ314,$FK$3:$FL$15,2,FALSE)</f>
        <v>Elfenbenskusten</v>
      </c>
      <c r="GI314" s="100" t="str">
        <f t="shared" si="1351"/>
        <v>Iran</v>
      </c>
      <c r="GJ314" s="100" t="str">
        <f t="shared" si="1351"/>
        <v>Bosnien-Herzigovina</v>
      </c>
      <c r="GK314" s="100" t="str">
        <f t="shared" si="1351"/>
        <v>Sverige</v>
      </c>
      <c r="GL314" s="100" t="str">
        <f t="shared" si="1351"/>
        <v>Sydkorea</v>
      </c>
      <c r="GM314" s="100" t="str">
        <f t="shared" si="1351"/>
        <v>Uruguay</v>
      </c>
      <c r="GN314" s="100" t="str">
        <f t="shared" si="1351"/>
        <v>England</v>
      </c>
      <c r="GO314" s="100" t="str">
        <f t="shared" si="1351"/>
        <v>Senegal</v>
      </c>
      <c r="GP314" s="42" t="str">
        <f t="shared" si="1296"/>
        <v/>
      </c>
      <c r="GQ314" s="42"/>
      <c r="GR314" s="42"/>
      <c r="GS314" s="42"/>
      <c r="GT314" s="42"/>
      <c r="GU314" s="42"/>
      <c r="GV314" s="42"/>
      <c r="GW314" s="42"/>
      <c r="GX314" s="42"/>
      <c r="GY314" s="42"/>
      <c r="GZ314" s="42"/>
      <c r="HA314" s="42"/>
      <c r="HB314" s="42"/>
      <c r="HC314" s="42"/>
      <c r="HD314" s="42"/>
      <c r="HE314" s="42"/>
    </row>
    <row r="315" spans="1:213" ht="14.25" customHeight="1" x14ac:dyDescent="0.35">
      <c r="A315" s="42"/>
      <c r="B315" s="43"/>
      <c r="C315" s="43"/>
      <c r="D315" s="43"/>
      <c r="E315" s="44"/>
      <c r="F315" s="43"/>
      <c r="G315" s="44"/>
      <c r="H315" s="44"/>
      <c r="I315" s="44"/>
      <c r="J315" s="57"/>
      <c r="K315" s="44"/>
      <c r="L315" s="44"/>
      <c r="M315" s="42"/>
      <c r="N315" s="42"/>
      <c r="O315" s="42"/>
      <c r="P315" s="42"/>
      <c r="Q315" s="42"/>
      <c r="R315" s="42"/>
      <c r="S315" s="42"/>
      <c r="T315" s="43"/>
      <c r="U315" s="42"/>
      <c r="V315" s="44"/>
      <c r="W315" s="44"/>
      <c r="X315" s="44"/>
      <c r="Y315" s="44"/>
      <c r="Z315" s="47"/>
      <c r="AA315" s="48"/>
      <c r="AB315" s="42"/>
      <c r="AC315" s="14"/>
      <c r="AD315" s="14"/>
      <c r="AE315" s="14"/>
      <c r="AF315" s="14"/>
      <c r="AG315" s="44"/>
      <c r="AH315" s="44"/>
      <c r="AI315" s="44"/>
      <c r="AJ315" s="57"/>
      <c r="AK315" s="58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49"/>
      <c r="BG315" s="49"/>
      <c r="BH315" s="49"/>
      <c r="BI315" s="49"/>
      <c r="BJ315" s="49"/>
      <c r="BK315" s="49"/>
      <c r="BL315" s="49"/>
      <c r="BM315" s="49"/>
      <c r="BN315" s="49"/>
      <c r="BO315" s="49"/>
      <c r="BP315" s="14"/>
      <c r="BQ315" s="14"/>
      <c r="BR315" s="14"/>
      <c r="BS315" s="49"/>
      <c r="BT315" s="49"/>
      <c r="BU315" s="49"/>
      <c r="BV315" s="49"/>
      <c r="BW315" s="49"/>
      <c r="BX315" s="49"/>
      <c r="BY315" s="49"/>
      <c r="BZ315" s="14"/>
      <c r="CA315" s="49"/>
      <c r="CB315" s="49"/>
      <c r="CC315" s="14"/>
      <c r="CD315" s="14"/>
      <c r="CE315" s="49"/>
      <c r="CF315" s="49"/>
      <c r="CG315" s="49"/>
      <c r="CH315" s="49"/>
      <c r="CI315" s="49"/>
      <c r="CJ315" s="49"/>
      <c r="CK315" s="49"/>
      <c r="CL315" s="49"/>
      <c r="CM315" s="49"/>
      <c r="CN315" s="49"/>
      <c r="CO315" s="49"/>
      <c r="CP315" s="49"/>
      <c r="CQ315" s="49"/>
      <c r="CR315" s="49"/>
      <c r="CS315" s="49"/>
      <c r="CT315" s="49"/>
      <c r="CU315" s="49"/>
      <c r="CV315" s="49"/>
      <c r="CW315" s="14"/>
      <c r="CX315" s="14"/>
      <c r="CY315" s="49"/>
      <c r="CZ315" s="49"/>
      <c r="DA315" s="49"/>
      <c r="DB315" s="49"/>
      <c r="DC315" s="49"/>
      <c r="DD315" s="49"/>
      <c r="DE315" s="49"/>
      <c r="DF315" s="49"/>
      <c r="DG315" s="49"/>
      <c r="DH315" s="14"/>
      <c r="DI315" s="14"/>
      <c r="DJ315" s="14"/>
      <c r="DK315" s="14"/>
      <c r="DL315" s="14"/>
      <c r="DM315" s="14"/>
      <c r="DN315" s="14"/>
      <c r="DO315" s="14"/>
      <c r="DP315" s="14"/>
      <c r="DQ315" s="14"/>
      <c r="DR315" s="49"/>
      <c r="DS315" s="49"/>
      <c r="DT315" s="49"/>
      <c r="DU315" s="49"/>
      <c r="DV315" s="49"/>
      <c r="DW315" s="49"/>
      <c r="DX315" s="49"/>
      <c r="DY315" s="49"/>
      <c r="DZ315" s="49"/>
      <c r="EA315" s="49"/>
      <c r="EB315" s="49"/>
      <c r="EC315" s="49"/>
      <c r="ED315" s="49"/>
      <c r="EE315" s="49"/>
      <c r="EF315" s="49"/>
      <c r="EG315" s="49"/>
      <c r="EH315" s="49"/>
      <c r="EI315" s="49"/>
      <c r="EJ315" s="49"/>
      <c r="EK315" s="14"/>
      <c r="EL315" s="49"/>
      <c r="EM315" s="49"/>
      <c r="EN315" s="49"/>
      <c r="EO315" s="49"/>
      <c r="EP315" s="49"/>
      <c r="EQ315" s="49"/>
      <c r="ER315" s="49"/>
      <c r="ES315" s="49"/>
      <c r="ET315" s="49"/>
      <c r="EU315" s="49"/>
      <c r="EV315" s="49"/>
      <c r="EW315" s="49"/>
      <c r="EX315" s="49"/>
      <c r="EY315" s="49"/>
      <c r="EZ315" s="49"/>
      <c r="FA315" s="49"/>
      <c r="FB315" s="49"/>
      <c r="FC315" s="49"/>
      <c r="FD315" s="49"/>
      <c r="FE315" s="14"/>
      <c r="FF315" s="49"/>
      <c r="FG315" s="49"/>
      <c r="FH315" s="14"/>
      <c r="FI315" s="42"/>
      <c r="FJ315" s="42"/>
      <c r="FK315" s="42"/>
      <c r="FL315" s="42"/>
      <c r="FM315" s="42"/>
      <c r="FN315" s="42"/>
      <c r="FO315" s="42"/>
      <c r="FP315" s="42"/>
      <c r="FQ315" s="42"/>
      <c r="FR315" s="42"/>
      <c r="FS315" s="42"/>
      <c r="FT315" s="42"/>
      <c r="FU315" s="42"/>
      <c r="FV315" s="42"/>
      <c r="FW315" s="42"/>
      <c r="FX315" s="44">
        <v>313</v>
      </c>
      <c r="FY315" s="44" t="str">
        <f t="shared" si="1294"/>
        <v>EGBFAHIK</v>
      </c>
      <c r="FZ315" s="44" t="s">
        <v>148</v>
      </c>
      <c r="GA315" s="44" t="s">
        <v>149</v>
      </c>
      <c r="GB315" s="44" t="s">
        <v>146</v>
      </c>
      <c r="GC315" s="44" t="s">
        <v>109</v>
      </c>
      <c r="GD315" s="44" t="s">
        <v>145</v>
      </c>
      <c r="GE315" s="44" t="s">
        <v>160</v>
      </c>
      <c r="GF315" s="44" t="s">
        <v>150</v>
      </c>
      <c r="GG315" s="44" t="s">
        <v>151</v>
      </c>
      <c r="GH315" s="100" t="str">
        <f t="shared" ref="GH315:GO315" si="1352">VLOOKUP(FZ315,$FK$3:$FL$15,2,FALSE)</f>
        <v>Elfenbenskusten</v>
      </c>
      <c r="GI315" s="100" t="str">
        <f t="shared" si="1352"/>
        <v>Iran</v>
      </c>
      <c r="GJ315" s="100" t="str">
        <f t="shared" si="1352"/>
        <v>Bosnien-Herzigovina</v>
      </c>
      <c r="GK315" s="100" t="str">
        <f t="shared" si="1352"/>
        <v>Sverige</v>
      </c>
      <c r="GL315" s="100" t="str">
        <f t="shared" si="1352"/>
        <v>Sydkorea</v>
      </c>
      <c r="GM315" s="100" t="str">
        <f t="shared" si="1352"/>
        <v>Uruguay</v>
      </c>
      <c r="GN315" s="100" t="str">
        <f t="shared" si="1352"/>
        <v>Senegal</v>
      </c>
      <c r="GO315" s="100" t="str">
        <f t="shared" si="1352"/>
        <v>Portugal</v>
      </c>
      <c r="GP315" s="42" t="str">
        <f t="shared" si="1296"/>
        <v/>
      </c>
      <c r="GQ315" s="42"/>
      <c r="GR315" s="42"/>
      <c r="GS315" s="42"/>
      <c r="GT315" s="42"/>
      <c r="GU315" s="42"/>
      <c r="GV315" s="42"/>
      <c r="GW315" s="42"/>
      <c r="GX315" s="42"/>
      <c r="GY315" s="42"/>
      <c r="GZ315" s="42"/>
      <c r="HA315" s="42"/>
      <c r="HB315" s="42"/>
      <c r="HC315" s="42"/>
      <c r="HD315" s="42"/>
      <c r="HE315" s="42"/>
    </row>
    <row r="316" spans="1:213" ht="14.25" customHeight="1" x14ac:dyDescent="0.35">
      <c r="A316" s="42"/>
      <c r="B316" s="43"/>
      <c r="C316" s="43"/>
      <c r="D316" s="43"/>
      <c r="E316" s="44"/>
      <c r="F316" s="43"/>
      <c r="G316" s="44"/>
      <c r="H316" s="44"/>
      <c r="I316" s="44"/>
      <c r="J316" s="57"/>
      <c r="K316" s="44"/>
      <c r="L316" s="44"/>
      <c r="M316" s="42"/>
      <c r="N316" s="42"/>
      <c r="O316" s="42"/>
      <c r="P316" s="42"/>
      <c r="Q316" s="42"/>
      <c r="R316" s="42"/>
      <c r="S316" s="42"/>
      <c r="T316" s="43"/>
      <c r="U316" s="42"/>
      <c r="V316" s="44"/>
      <c r="W316" s="44"/>
      <c r="X316" s="44"/>
      <c r="Y316" s="44"/>
      <c r="Z316" s="47"/>
      <c r="AA316" s="48"/>
      <c r="AB316" s="42"/>
      <c r="AC316" s="14"/>
      <c r="AD316" s="14"/>
      <c r="AE316" s="14"/>
      <c r="AF316" s="14"/>
      <c r="AG316" s="44"/>
      <c r="AH316" s="44"/>
      <c r="AI316" s="44"/>
      <c r="AJ316" s="57"/>
      <c r="AK316" s="58"/>
      <c r="AL316" s="49"/>
      <c r="AM316" s="49"/>
      <c r="AN316" s="49"/>
      <c r="AO316" s="49"/>
      <c r="AP316" s="49"/>
      <c r="AQ316" s="49"/>
      <c r="AR316" s="49"/>
      <c r="AS316" s="49"/>
      <c r="AT316" s="49"/>
      <c r="AU316" s="49"/>
      <c r="AV316" s="49"/>
      <c r="AW316" s="49"/>
      <c r="AX316" s="49"/>
      <c r="AY316" s="49"/>
      <c r="AZ316" s="49"/>
      <c r="BA316" s="49"/>
      <c r="BB316" s="49"/>
      <c r="BC316" s="49"/>
      <c r="BD316" s="49"/>
      <c r="BE316" s="49"/>
      <c r="BF316" s="49"/>
      <c r="BG316" s="49"/>
      <c r="BH316" s="49"/>
      <c r="BI316" s="49"/>
      <c r="BJ316" s="49"/>
      <c r="BK316" s="49"/>
      <c r="BL316" s="49"/>
      <c r="BM316" s="49"/>
      <c r="BN316" s="49"/>
      <c r="BO316" s="49"/>
      <c r="BP316" s="14"/>
      <c r="BQ316" s="14"/>
      <c r="BR316" s="14"/>
      <c r="BS316" s="49"/>
      <c r="BT316" s="49"/>
      <c r="BU316" s="49"/>
      <c r="BV316" s="49"/>
      <c r="BW316" s="49"/>
      <c r="BX316" s="49"/>
      <c r="BY316" s="49"/>
      <c r="BZ316" s="14"/>
      <c r="CA316" s="49"/>
      <c r="CB316" s="49"/>
      <c r="CC316" s="14"/>
      <c r="CD316" s="14"/>
      <c r="CE316" s="49"/>
      <c r="CF316" s="49"/>
      <c r="CG316" s="49"/>
      <c r="CH316" s="49"/>
      <c r="CI316" s="49"/>
      <c r="CJ316" s="49"/>
      <c r="CK316" s="49"/>
      <c r="CL316" s="49"/>
      <c r="CM316" s="49"/>
      <c r="CN316" s="49"/>
      <c r="CO316" s="49"/>
      <c r="CP316" s="49"/>
      <c r="CQ316" s="49"/>
      <c r="CR316" s="49"/>
      <c r="CS316" s="49"/>
      <c r="CT316" s="49"/>
      <c r="CU316" s="49"/>
      <c r="CV316" s="49"/>
      <c r="CW316" s="14"/>
      <c r="CX316" s="14"/>
      <c r="CY316" s="49"/>
      <c r="CZ316" s="49"/>
      <c r="DA316" s="49"/>
      <c r="DB316" s="49"/>
      <c r="DC316" s="49"/>
      <c r="DD316" s="49"/>
      <c r="DE316" s="49"/>
      <c r="DF316" s="49"/>
      <c r="DG316" s="49"/>
      <c r="DH316" s="14"/>
      <c r="DI316" s="14"/>
      <c r="DJ316" s="14"/>
      <c r="DK316" s="14"/>
      <c r="DL316" s="14"/>
      <c r="DM316" s="14"/>
      <c r="DN316" s="14"/>
      <c r="DO316" s="14"/>
      <c r="DP316" s="14"/>
      <c r="DQ316" s="14"/>
      <c r="DR316" s="49"/>
      <c r="DS316" s="49"/>
      <c r="DT316" s="49"/>
      <c r="DU316" s="49"/>
      <c r="DV316" s="49"/>
      <c r="DW316" s="49"/>
      <c r="DX316" s="49"/>
      <c r="DY316" s="49"/>
      <c r="DZ316" s="49"/>
      <c r="EA316" s="49"/>
      <c r="EB316" s="49"/>
      <c r="EC316" s="49"/>
      <c r="ED316" s="49"/>
      <c r="EE316" s="49"/>
      <c r="EF316" s="49"/>
      <c r="EG316" s="49"/>
      <c r="EH316" s="49"/>
      <c r="EI316" s="49"/>
      <c r="EJ316" s="49"/>
      <c r="EK316" s="14"/>
      <c r="EL316" s="49"/>
      <c r="EM316" s="49"/>
      <c r="EN316" s="49"/>
      <c r="EO316" s="49"/>
      <c r="EP316" s="49"/>
      <c r="EQ316" s="49"/>
      <c r="ER316" s="49"/>
      <c r="ES316" s="49"/>
      <c r="ET316" s="49"/>
      <c r="EU316" s="49"/>
      <c r="EV316" s="49"/>
      <c r="EW316" s="49"/>
      <c r="EX316" s="49"/>
      <c r="EY316" s="49"/>
      <c r="EZ316" s="49"/>
      <c r="FA316" s="49"/>
      <c r="FB316" s="49"/>
      <c r="FC316" s="49"/>
      <c r="FD316" s="49"/>
      <c r="FE316" s="14"/>
      <c r="FF316" s="49"/>
      <c r="FG316" s="49"/>
      <c r="FH316" s="14"/>
      <c r="FI316" s="42"/>
      <c r="FJ316" s="42"/>
      <c r="FK316" s="42"/>
      <c r="FL316" s="42"/>
      <c r="FM316" s="42"/>
      <c r="FN316" s="42"/>
      <c r="FO316" s="42"/>
      <c r="FP316" s="42"/>
      <c r="FQ316" s="42"/>
      <c r="FR316" s="42"/>
      <c r="FS316" s="42"/>
      <c r="FT316" s="42"/>
      <c r="FU316" s="42"/>
      <c r="FV316" s="42"/>
      <c r="FW316" s="42"/>
      <c r="FX316" s="44">
        <v>314</v>
      </c>
      <c r="FY316" s="44" t="str">
        <f t="shared" si="1294"/>
        <v>HJBFAGEI</v>
      </c>
      <c r="FZ316" s="44" t="s">
        <v>160</v>
      </c>
      <c r="GA316" s="44" t="s">
        <v>159</v>
      </c>
      <c r="GB316" s="44" t="s">
        <v>146</v>
      </c>
      <c r="GC316" s="44" t="s">
        <v>109</v>
      </c>
      <c r="GD316" s="44" t="s">
        <v>145</v>
      </c>
      <c r="GE316" s="44" t="s">
        <v>149</v>
      </c>
      <c r="GF316" s="44" t="s">
        <v>148</v>
      </c>
      <c r="GG316" s="44" t="s">
        <v>150</v>
      </c>
      <c r="GH316" s="100" t="str">
        <f t="shared" ref="GH316:GO316" si="1353">VLOOKUP(FZ316,$FK$3:$FL$15,2,FALSE)</f>
        <v>Uruguay</v>
      </c>
      <c r="GI316" s="100" t="str">
        <f t="shared" si="1353"/>
        <v>Argentina</v>
      </c>
      <c r="GJ316" s="100" t="str">
        <f t="shared" si="1353"/>
        <v>Bosnien-Herzigovina</v>
      </c>
      <c r="GK316" s="100" t="str">
        <f t="shared" si="1353"/>
        <v>Sverige</v>
      </c>
      <c r="GL316" s="100" t="str">
        <f t="shared" si="1353"/>
        <v>Sydkorea</v>
      </c>
      <c r="GM316" s="100" t="str">
        <f t="shared" si="1353"/>
        <v>Iran</v>
      </c>
      <c r="GN316" s="100" t="str">
        <f t="shared" si="1353"/>
        <v>Elfenbenskusten</v>
      </c>
      <c r="GO316" s="100" t="str">
        <f t="shared" si="1353"/>
        <v>Senegal</v>
      </c>
      <c r="GP316" s="42" t="str">
        <f t="shared" si="1296"/>
        <v/>
      </c>
      <c r="GQ316" s="42"/>
      <c r="GR316" s="42"/>
      <c r="GS316" s="42"/>
      <c r="GT316" s="42"/>
      <c r="GU316" s="42"/>
      <c r="GV316" s="42"/>
      <c r="GW316" s="42"/>
      <c r="GX316" s="42"/>
      <c r="GY316" s="42"/>
      <c r="GZ316" s="42"/>
      <c r="HA316" s="42"/>
      <c r="HB316" s="42"/>
      <c r="HC316" s="42"/>
      <c r="HD316" s="42"/>
      <c r="HE316" s="42"/>
    </row>
    <row r="317" spans="1:213" ht="14.25" customHeight="1" x14ac:dyDescent="0.35">
      <c r="A317" s="42"/>
      <c r="B317" s="43"/>
      <c r="C317" s="43"/>
      <c r="D317" s="43"/>
      <c r="E317" s="44"/>
      <c r="F317" s="43"/>
      <c r="G317" s="44"/>
      <c r="H317" s="44"/>
      <c r="I317" s="44"/>
      <c r="J317" s="57"/>
      <c r="K317" s="44"/>
      <c r="L317" s="44"/>
      <c r="M317" s="42"/>
      <c r="N317" s="42"/>
      <c r="O317" s="42"/>
      <c r="P317" s="42"/>
      <c r="Q317" s="42"/>
      <c r="R317" s="42"/>
      <c r="S317" s="42"/>
      <c r="T317" s="43"/>
      <c r="U317" s="42"/>
      <c r="V317" s="44"/>
      <c r="W317" s="44"/>
      <c r="X317" s="44"/>
      <c r="Y317" s="44"/>
      <c r="Z317" s="47"/>
      <c r="AA317" s="48"/>
      <c r="AB317" s="42"/>
      <c r="AC317" s="14"/>
      <c r="AD317" s="14"/>
      <c r="AE317" s="14"/>
      <c r="AF317" s="14"/>
      <c r="AG317" s="44"/>
      <c r="AH317" s="44"/>
      <c r="AI317" s="44"/>
      <c r="AJ317" s="57"/>
      <c r="AK317" s="58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49"/>
      <c r="BG317" s="49"/>
      <c r="BH317" s="49"/>
      <c r="BI317" s="49"/>
      <c r="BJ317" s="49"/>
      <c r="BK317" s="49"/>
      <c r="BL317" s="49"/>
      <c r="BM317" s="49"/>
      <c r="BN317" s="49"/>
      <c r="BO317" s="49"/>
      <c r="BP317" s="14"/>
      <c r="BQ317" s="14"/>
      <c r="BR317" s="14"/>
      <c r="BS317" s="49"/>
      <c r="BT317" s="49"/>
      <c r="BU317" s="49"/>
      <c r="BV317" s="49"/>
      <c r="BW317" s="49"/>
      <c r="BX317" s="49"/>
      <c r="BY317" s="49"/>
      <c r="BZ317" s="14"/>
      <c r="CA317" s="49"/>
      <c r="CB317" s="49"/>
      <c r="CC317" s="14"/>
      <c r="CD317" s="14"/>
      <c r="CE317" s="49"/>
      <c r="CF317" s="49"/>
      <c r="CG317" s="49"/>
      <c r="CH317" s="49"/>
      <c r="CI317" s="49"/>
      <c r="CJ317" s="49"/>
      <c r="CK317" s="49"/>
      <c r="CL317" s="49"/>
      <c r="CM317" s="49"/>
      <c r="CN317" s="49"/>
      <c r="CO317" s="49"/>
      <c r="CP317" s="49"/>
      <c r="CQ317" s="49"/>
      <c r="CR317" s="49"/>
      <c r="CS317" s="49"/>
      <c r="CT317" s="49"/>
      <c r="CU317" s="49"/>
      <c r="CV317" s="49"/>
      <c r="CW317" s="14"/>
      <c r="CX317" s="14"/>
      <c r="CY317" s="49"/>
      <c r="CZ317" s="49"/>
      <c r="DA317" s="49"/>
      <c r="DB317" s="49"/>
      <c r="DC317" s="49"/>
      <c r="DD317" s="49"/>
      <c r="DE317" s="49"/>
      <c r="DF317" s="49"/>
      <c r="DG317" s="49"/>
      <c r="DH317" s="14"/>
      <c r="DI317" s="14"/>
      <c r="DJ317" s="14"/>
      <c r="DK317" s="14"/>
      <c r="DL317" s="14"/>
      <c r="DM317" s="14"/>
      <c r="DN317" s="14"/>
      <c r="DO317" s="14"/>
      <c r="DP317" s="14"/>
      <c r="DQ317" s="14"/>
      <c r="DR317" s="49"/>
      <c r="DS317" s="49"/>
      <c r="DT317" s="49"/>
      <c r="DU317" s="49"/>
      <c r="DV317" s="49"/>
      <c r="DW317" s="49"/>
      <c r="DX317" s="49"/>
      <c r="DY317" s="49"/>
      <c r="DZ317" s="49"/>
      <c r="EA317" s="49"/>
      <c r="EB317" s="49"/>
      <c r="EC317" s="49"/>
      <c r="ED317" s="49"/>
      <c r="EE317" s="49"/>
      <c r="EF317" s="49"/>
      <c r="EG317" s="49"/>
      <c r="EH317" s="49"/>
      <c r="EI317" s="49"/>
      <c r="EJ317" s="49"/>
      <c r="EK317" s="14"/>
      <c r="EL317" s="49"/>
      <c r="EM317" s="49"/>
      <c r="EN317" s="49"/>
      <c r="EO317" s="49"/>
      <c r="EP317" s="49"/>
      <c r="EQ317" s="49"/>
      <c r="ER317" s="49"/>
      <c r="ES317" s="49"/>
      <c r="ET317" s="49"/>
      <c r="EU317" s="49"/>
      <c r="EV317" s="49"/>
      <c r="EW317" s="49"/>
      <c r="EX317" s="49"/>
      <c r="EY317" s="49"/>
      <c r="EZ317" s="49"/>
      <c r="FA317" s="49"/>
      <c r="FB317" s="49"/>
      <c r="FC317" s="49"/>
      <c r="FD317" s="49"/>
      <c r="FE317" s="14"/>
      <c r="FF317" s="49"/>
      <c r="FG317" s="49"/>
      <c r="FH317" s="14"/>
      <c r="FI317" s="42"/>
      <c r="FJ317" s="42"/>
      <c r="FK317" s="42"/>
      <c r="FL317" s="42"/>
      <c r="FM317" s="42"/>
      <c r="FN317" s="42"/>
      <c r="FO317" s="42"/>
      <c r="FP317" s="42"/>
      <c r="FQ317" s="42"/>
      <c r="FR317" s="42"/>
      <c r="FS317" s="42"/>
      <c r="FT317" s="42"/>
      <c r="FU317" s="42"/>
      <c r="FV317" s="42"/>
      <c r="FW317" s="42"/>
      <c r="FX317" s="44">
        <v>315</v>
      </c>
      <c r="FY317" s="44" t="str">
        <f t="shared" si="1294"/>
        <v>IJBDAHLK</v>
      </c>
      <c r="FZ317" s="44" t="s">
        <v>150</v>
      </c>
      <c r="GA317" s="44" t="s">
        <v>159</v>
      </c>
      <c r="GB317" s="44" t="s">
        <v>146</v>
      </c>
      <c r="GC317" s="44" t="s">
        <v>147</v>
      </c>
      <c r="GD317" s="44" t="s">
        <v>145</v>
      </c>
      <c r="GE317" s="44" t="s">
        <v>160</v>
      </c>
      <c r="GF317" s="44" t="s">
        <v>152</v>
      </c>
      <c r="GG317" s="44" t="s">
        <v>151</v>
      </c>
      <c r="GH317" s="100" t="str">
        <f t="shared" ref="GH317:GO317" si="1354">VLOOKUP(FZ317,$FK$3:$FL$15,2,FALSE)</f>
        <v>Senegal</v>
      </c>
      <c r="GI317" s="100" t="str">
        <f t="shared" si="1354"/>
        <v>Argentina</v>
      </c>
      <c r="GJ317" s="100" t="str">
        <f t="shared" si="1354"/>
        <v>Bosnien-Herzigovina</v>
      </c>
      <c r="GK317" s="100" t="str">
        <f t="shared" si="1354"/>
        <v>USA</v>
      </c>
      <c r="GL317" s="100" t="str">
        <f t="shared" si="1354"/>
        <v>Sydkorea</v>
      </c>
      <c r="GM317" s="100" t="str">
        <f t="shared" si="1354"/>
        <v>Uruguay</v>
      </c>
      <c r="GN317" s="100" t="str">
        <f t="shared" si="1354"/>
        <v>England</v>
      </c>
      <c r="GO317" s="100" t="str">
        <f t="shared" si="1354"/>
        <v>Portugal</v>
      </c>
      <c r="GP317" s="42" t="str">
        <f t="shared" si="1296"/>
        <v/>
      </c>
      <c r="GQ317" s="42"/>
      <c r="GR317" s="42"/>
      <c r="GS317" s="42"/>
      <c r="GT317" s="42"/>
      <c r="GU317" s="42"/>
      <c r="GV317" s="42"/>
      <c r="GW317" s="42"/>
      <c r="GX317" s="42"/>
      <c r="GY317" s="42"/>
      <c r="GZ317" s="42"/>
      <c r="HA317" s="42"/>
      <c r="HB317" s="42"/>
      <c r="HC317" s="42"/>
      <c r="HD317" s="42"/>
      <c r="HE317" s="42"/>
    </row>
    <row r="318" spans="1:213" ht="14.25" customHeight="1" x14ac:dyDescent="0.35">
      <c r="A318" s="42"/>
      <c r="B318" s="43"/>
      <c r="C318" s="43"/>
      <c r="D318" s="43"/>
      <c r="E318" s="44"/>
      <c r="F318" s="43"/>
      <c r="G318" s="44"/>
      <c r="H318" s="44"/>
      <c r="I318" s="44"/>
      <c r="J318" s="57"/>
      <c r="K318" s="44"/>
      <c r="L318" s="44"/>
      <c r="M318" s="42"/>
      <c r="N318" s="42"/>
      <c r="O318" s="42"/>
      <c r="P318" s="42"/>
      <c r="Q318" s="42"/>
      <c r="R318" s="42"/>
      <c r="S318" s="42"/>
      <c r="T318" s="43"/>
      <c r="U318" s="42"/>
      <c r="V318" s="44"/>
      <c r="W318" s="44"/>
      <c r="X318" s="44"/>
      <c r="Y318" s="44"/>
      <c r="Z318" s="47"/>
      <c r="AA318" s="48"/>
      <c r="AB318" s="42"/>
      <c r="AC318" s="14"/>
      <c r="AD318" s="14"/>
      <c r="AE318" s="14"/>
      <c r="AF318" s="14"/>
      <c r="AG318" s="44"/>
      <c r="AH318" s="44"/>
      <c r="AI318" s="44"/>
      <c r="AJ318" s="57"/>
      <c r="AK318" s="58"/>
      <c r="AL318" s="49"/>
      <c r="AM318" s="49"/>
      <c r="AN318" s="49"/>
      <c r="AO318" s="49"/>
      <c r="AP318" s="49"/>
      <c r="AQ318" s="49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49"/>
      <c r="BD318" s="49"/>
      <c r="BE318" s="49"/>
      <c r="BF318" s="49"/>
      <c r="BG318" s="49"/>
      <c r="BH318" s="49"/>
      <c r="BI318" s="49"/>
      <c r="BJ318" s="49"/>
      <c r="BK318" s="49"/>
      <c r="BL318" s="49"/>
      <c r="BM318" s="49"/>
      <c r="BN318" s="49"/>
      <c r="BO318" s="49"/>
      <c r="BP318" s="14"/>
      <c r="BQ318" s="14"/>
      <c r="BR318" s="14"/>
      <c r="BS318" s="49"/>
      <c r="BT318" s="49"/>
      <c r="BU318" s="49"/>
      <c r="BV318" s="49"/>
      <c r="BW318" s="49"/>
      <c r="BX318" s="49"/>
      <c r="BY318" s="49"/>
      <c r="BZ318" s="14"/>
      <c r="CA318" s="49"/>
      <c r="CB318" s="49"/>
      <c r="CC318" s="14"/>
      <c r="CD318" s="14"/>
      <c r="CE318" s="49"/>
      <c r="CF318" s="49"/>
      <c r="CG318" s="49"/>
      <c r="CH318" s="49"/>
      <c r="CI318" s="49"/>
      <c r="CJ318" s="49"/>
      <c r="CK318" s="49"/>
      <c r="CL318" s="49"/>
      <c r="CM318" s="49"/>
      <c r="CN318" s="49"/>
      <c r="CO318" s="49"/>
      <c r="CP318" s="49"/>
      <c r="CQ318" s="49"/>
      <c r="CR318" s="49"/>
      <c r="CS318" s="49"/>
      <c r="CT318" s="49"/>
      <c r="CU318" s="49"/>
      <c r="CV318" s="49"/>
      <c r="CW318" s="14"/>
      <c r="CX318" s="14"/>
      <c r="CY318" s="49"/>
      <c r="CZ318" s="49"/>
      <c r="DA318" s="49"/>
      <c r="DB318" s="49"/>
      <c r="DC318" s="49"/>
      <c r="DD318" s="49"/>
      <c r="DE318" s="49"/>
      <c r="DF318" s="49"/>
      <c r="DG318" s="49"/>
      <c r="DH318" s="14"/>
      <c r="DI318" s="14"/>
      <c r="DJ318" s="14"/>
      <c r="DK318" s="14"/>
      <c r="DL318" s="14"/>
      <c r="DM318" s="14"/>
      <c r="DN318" s="14"/>
      <c r="DO318" s="14"/>
      <c r="DP318" s="14"/>
      <c r="DQ318" s="14"/>
      <c r="DR318" s="49"/>
      <c r="DS318" s="49"/>
      <c r="DT318" s="49"/>
      <c r="DU318" s="49"/>
      <c r="DV318" s="49"/>
      <c r="DW318" s="49"/>
      <c r="DX318" s="49"/>
      <c r="DY318" s="49"/>
      <c r="DZ318" s="49"/>
      <c r="EA318" s="49"/>
      <c r="EB318" s="49"/>
      <c r="EC318" s="49"/>
      <c r="ED318" s="49"/>
      <c r="EE318" s="49"/>
      <c r="EF318" s="49"/>
      <c r="EG318" s="49"/>
      <c r="EH318" s="49"/>
      <c r="EI318" s="49"/>
      <c r="EJ318" s="49"/>
      <c r="EK318" s="14"/>
      <c r="EL318" s="49"/>
      <c r="EM318" s="49"/>
      <c r="EN318" s="49"/>
      <c r="EO318" s="49"/>
      <c r="EP318" s="49"/>
      <c r="EQ318" s="49"/>
      <c r="ER318" s="49"/>
      <c r="ES318" s="49"/>
      <c r="ET318" s="49"/>
      <c r="EU318" s="49"/>
      <c r="EV318" s="49"/>
      <c r="EW318" s="49"/>
      <c r="EX318" s="49"/>
      <c r="EY318" s="49"/>
      <c r="EZ318" s="49"/>
      <c r="FA318" s="49"/>
      <c r="FB318" s="49"/>
      <c r="FC318" s="49"/>
      <c r="FD318" s="49"/>
      <c r="FE318" s="14"/>
      <c r="FF318" s="49"/>
      <c r="FG318" s="49"/>
      <c r="FH318" s="14"/>
      <c r="FI318" s="42"/>
      <c r="FJ318" s="42"/>
      <c r="FK318" s="42"/>
      <c r="FL318" s="42"/>
      <c r="FM318" s="42"/>
      <c r="FN318" s="42"/>
      <c r="FO318" s="42"/>
      <c r="FP318" s="42"/>
      <c r="FQ318" s="42"/>
      <c r="FR318" s="42"/>
      <c r="FS318" s="42"/>
      <c r="FT318" s="42"/>
      <c r="FU318" s="42"/>
      <c r="FV318" s="42"/>
      <c r="FW318" s="42"/>
      <c r="FX318" s="44">
        <v>316</v>
      </c>
      <c r="FY318" s="44" t="str">
        <f t="shared" si="1294"/>
        <v>IJBDAGLK</v>
      </c>
      <c r="FZ318" s="44" t="s">
        <v>150</v>
      </c>
      <c r="GA318" s="44" t="s">
        <v>159</v>
      </c>
      <c r="GB318" s="44" t="s">
        <v>146</v>
      </c>
      <c r="GC318" s="44" t="s">
        <v>147</v>
      </c>
      <c r="GD318" s="44" t="s">
        <v>145</v>
      </c>
      <c r="GE318" s="44" t="s">
        <v>149</v>
      </c>
      <c r="GF318" s="44" t="s">
        <v>152</v>
      </c>
      <c r="GG318" s="44" t="s">
        <v>151</v>
      </c>
      <c r="GH318" s="100" t="str">
        <f t="shared" ref="GH318:GO318" si="1355">VLOOKUP(FZ318,$FK$3:$FL$15,2,FALSE)</f>
        <v>Senegal</v>
      </c>
      <c r="GI318" s="100" t="str">
        <f t="shared" si="1355"/>
        <v>Argentina</v>
      </c>
      <c r="GJ318" s="100" t="str">
        <f t="shared" si="1355"/>
        <v>Bosnien-Herzigovina</v>
      </c>
      <c r="GK318" s="100" t="str">
        <f t="shared" si="1355"/>
        <v>USA</v>
      </c>
      <c r="GL318" s="100" t="str">
        <f t="shared" si="1355"/>
        <v>Sydkorea</v>
      </c>
      <c r="GM318" s="100" t="str">
        <f t="shared" si="1355"/>
        <v>Iran</v>
      </c>
      <c r="GN318" s="100" t="str">
        <f t="shared" si="1355"/>
        <v>England</v>
      </c>
      <c r="GO318" s="100" t="str">
        <f t="shared" si="1355"/>
        <v>Portugal</v>
      </c>
      <c r="GP318" s="42" t="str">
        <f t="shared" si="1296"/>
        <v/>
      </c>
      <c r="GQ318" s="42"/>
      <c r="GR318" s="42"/>
      <c r="GS318" s="42"/>
      <c r="GT318" s="42"/>
      <c r="GU318" s="42"/>
      <c r="GV318" s="42"/>
      <c r="GW318" s="42"/>
      <c r="GX318" s="42"/>
      <c r="GY318" s="42"/>
      <c r="GZ318" s="42"/>
      <c r="HA318" s="42"/>
      <c r="HB318" s="42"/>
      <c r="HC318" s="42"/>
      <c r="HD318" s="42"/>
      <c r="HE318" s="42"/>
    </row>
    <row r="319" spans="1:213" ht="14.25" customHeight="1" x14ac:dyDescent="0.35">
      <c r="A319" s="42"/>
      <c r="B319" s="43"/>
      <c r="C319" s="43"/>
      <c r="D319" s="43"/>
      <c r="E319" s="44"/>
      <c r="F319" s="43"/>
      <c r="G319" s="44"/>
      <c r="H319" s="44"/>
      <c r="I319" s="44"/>
      <c r="J319" s="57"/>
      <c r="K319" s="44"/>
      <c r="L319" s="44"/>
      <c r="M319" s="42"/>
      <c r="N319" s="42"/>
      <c r="O319" s="42"/>
      <c r="P319" s="42"/>
      <c r="Q319" s="42"/>
      <c r="R319" s="42"/>
      <c r="S319" s="42"/>
      <c r="T319" s="43"/>
      <c r="U319" s="42"/>
      <c r="V319" s="44"/>
      <c r="W319" s="44"/>
      <c r="X319" s="44"/>
      <c r="Y319" s="44"/>
      <c r="Z319" s="47"/>
      <c r="AA319" s="48"/>
      <c r="AB319" s="42"/>
      <c r="AC319" s="14"/>
      <c r="AD319" s="14"/>
      <c r="AE319" s="14"/>
      <c r="AF319" s="14"/>
      <c r="AG319" s="44"/>
      <c r="AH319" s="44"/>
      <c r="AI319" s="44"/>
      <c r="AJ319" s="57"/>
      <c r="AK319" s="58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49"/>
      <c r="BG319" s="49"/>
      <c r="BH319" s="49"/>
      <c r="BI319" s="49"/>
      <c r="BJ319" s="49"/>
      <c r="BK319" s="49"/>
      <c r="BL319" s="49"/>
      <c r="BM319" s="49"/>
      <c r="BN319" s="49"/>
      <c r="BO319" s="49"/>
      <c r="BP319" s="14"/>
      <c r="BQ319" s="14"/>
      <c r="BR319" s="14"/>
      <c r="BS319" s="49"/>
      <c r="BT319" s="49"/>
      <c r="BU319" s="49"/>
      <c r="BV319" s="49"/>
      <c r="BW319" s="49"/>
      <c r="BX319" s="49"/>
      <c r="BY319" s="49"/>
      <c r="BZ319" s="14"/>
      <c r="CA319" s="49"/>
      <c r="CB319" s="49"/>
      <c r="CC319" s="14"/>
      <c r="CD319" s="14"/>
      <c r="CE319" s="49"/>
      <c r="CF319" s="49"/>
      <c r="CG319" s="49"/>
      <c r="CH319" s="49"/>
      <c r="CI319" s="49"/>
      <c r="CJ319" s="49"/>
      <c r="CK319" s="49"/>
      <c r="CL319" s="49"/>
      <c r="CM319" s="49"/>
      <c r="CN319" s="49"/>
      <c r="CO319" s="49"/>
      <c r="CP319" s="49"/>
      <c r="CQ319" s="49"/>
      <c r="CR319" s="49"/>
      <c r="CS319" s="49"/>
      <c r="CT319" s="49"/>
      <c r="CU319" s="49"/>
      <c r="CV319" s="49"/>
      <c r="CW319" s="14"/>
      <c r="CX319" s="14"/>
      <c r="CY319" s="49"/>
      <c r="CZ319" s="49"/>
      <c r="DA319" s="49"/>
      <c r="DB319" s="49"/>
      <c r="DC319" s="49"/>
      <c r="DD319" s="49"/>
      <c r="DE319" s="49"/>
      <c r="DF319" s="49"/>
      <c r="DG319" s="49"/>
      <c r="DH319" s="14"/>
      <c r="DI319" s="14"/>
      <c r="DJ319" s="14"/>
      <c r="DK319" s="14"/>
      <c r="DL319" s="14"/>
      <c r="DM319" s="14"/>
      <c r="DN319" s="14"/>
      <c r="DO319" s="14"/>
      <c r="DP319" s="14"/>
      <c r="DQ319" s="14"/>
      <c r="DR319" s="49"/>
      <c r="DS319" s="49"/>
      <c r="DT319" s="49"/>
      <c r="DU319" s="49"/>
      <c r="DV319" s="49"/>
      <c r="DW319" s="49"/>
      <c r="DX319" s="49"/>
      <c r="DY319" s="49"/>
      <c r="DZ319" s="49"/>
      <c r="EA319" s="49"/>
      <c r="EB319" s="49"/>
      <c r="EC319" s="49"/>
      <c r="ED319" s="49"/>
      <c r="EE319" s="49"/>
      <c r="EF319" s="49"/>
      <c r="EG319" s="49"/>
      <c r="EH319" s="49"/>
      <c r="EI319" s="49"/>
      <c r="EJ319" s="49"/>
      <c r="EK319" s="14"/>
      <c r="EL319" s="49"/>
      <c r="EM319" s="49"/>
      <c r="EN319" s="49"/>
      <c r="EO319" s="49"/>
      <c r="EP319" s="49"/>
      <c r="EQ319" s="49"/>
      <c r="ER319" s="49"/>
      <c r="ES319" s="49"/>
      <c r="ET319" s="49"/>
      <c r="EU319" s="49"/>
      <c r="EV319" s="49"/>
      <c r="EW319" s="49"/>
      <c r="EX319" s="49"/>
      <c r="EY319" s="49"/>
      <c r="EZ319" s="49"/>
      <c r="FA319" s="49"/>
      <c r="FB319" s="49"/>
      <c r="FC319" s="49"/>
      <c r="FD319" s="49"/>
      <c r="FE319" s="14"/>
      <c r="FF319" s="49"/>
      <c r="FG319" s="49"/>
      <c r="FH319" s="14"/>
      <c r="FI319" s="42"/>
      <c r="FJ319" s="42"/>
      <c r="FK319" s="42"/>
      <c r="FL319" s="42"/>
      <c r="FM319" s="42"/>
      <c r="FN319" s="42"/>
      <c r="FO319" s="42"/>
      <c r="FP319" s="42"/>
      <c r="FQ319" s="42"/>
      <c r="FR319" s="42"/>
      <c r="FS319" s="42"/>
      <c r="FT319" s="42"/>
      <c r="FU319" s="42"/>
      <c r="FV319" s="42"/>
      <c r="FW319" s="42"/>
      <c r="FX319" s="44">
        <v>317</v>
      </c>
      <c r="FY319" s="44" t="str">
        <f t="shared" si="1294"/>
        <v>HJBDAGLK</v>
      </c>
      <c r="FZ319" s="44" t="s">
        <v>160</v>
      </c>
      <c r="GA319" s="44" t="s">
        <v>159</v>
      </c>
      <c r="GB319" s="44" t="s">
        <v>146</v>
      </c>
      <c r="GC319" s="44" t="s">
        <v>147</v>
      </c>
      <c r="GD319" s="44" t="s">
        <v>145</v>
      </c>
      <c r="GE319" s="44" t="s">
        <v>149</v>
      </c>
      <c r="GF319" s="44" t="s">
        <v>152</v>
      </c>
      <c r="GG319" s="44" t="s">
        <v>151</v>
      </c>
      <c r="GH319" s="100" t="str">
        <f t="shared" ref="GH319:GO319" si="1356">VLOOKUP(FZ319,$FK$3:$FL$15,2,FALSE)</f>
        <v>Uruguay</v>
      </c>
      <c r="GI319" s="100" t="str">
        <f t="shared" si="1356"/>
        <v>Argentina</v>
      </c>
      <c r="GJ319" s="100" t="str">
        <f t="shared" si="1356"/>
        <v>Bosnien-Herzigovina</v>
      </c>
      <c r="GK319" s="100" t="str">
        <f t="shared" si="1356"/>
        <v>USA</v>
      </c>
      <c r="GL319" s="100" t="str">
        <f t="shared" si="1356"/>
        <v>Sydkorea</v>
      </c>
      <c r="GM319" s="100" t="str">
        <f t="shared" si="1356"/>
        <v>Iran</v>
      </c>
      <c r="GN319" s="100" t="str">
        <f t="shared" si="1356"/>
        <v>England</v>
      </c>
      <c r="GO319" s="100" t="str">
        <f t="shared" si="1356"/>
        <v>Portugal</v>
      </c>
      <c r="GP319" s="42" t="str">
        <f t="shared" si="1296"/>
        <v/>
      </c>
      <c r="GQ319" s="42"/>
      <c r="GR319" s="42"/>
      <c r="GS319" s="42"/>
      <c r="GT319" s="42"/>
      <c r="GU319" s="42"/>
      <c r="GV319" s="42"/>
      <c r="GW319" s="42"/>
      <c r="GX319" s="42"/>
      <c r="GY319" s="42"/>
      <c r="GZ319" s="42"/>
      <c r="HA319" s="42"/>
      <c r="HB319" s="42"/>
      <c r="HC319" s="42"/>
      <c r="HD319" s="42"/>
      <c r="HE319" s="42"/>
    </row>
    <row r="320" spans="1:213" ht="14.25" customHeight="1" x14ac:dyDescent="0.35">
      <c r="A320" s="42"/>
      <c r="B320" s="43"/>
      <c r="C320" s="43"/>
      <c r="D320" s="43"/>
      <c r="E320" s="44"/>
      <c r="F320" s="43"/>
      <c r="G320" s="44"/>
      <c r="H320" s="44"/>
      <c r="I320" s="44"/>
      <c r="J320" s="57"/>
      <c r="K320" s="44"/>
      <c r="L320" s="44"/>
      <c r="M320" s="42"/>
      <c r="N320" s="42"/>
      <c r="O320" s="42"/>
      <c r="P320" s="42"/>
      <c r="Q320" s="42"/>
      <c r="R320" s="42"/>
      <c r="S320" s="42"/>
      <c r="T320" s="43"/>
      <c r="U320" s="42"/>
      <c r="V320" s="44"/>
      <c r="W320" s="44"/>
      <c r="X320" s="44"/>
      <c r="Y320" s="44"/>
      <c r="Z320" s="47"/>
      <c r="AA320" s="48"/>
      <c r="AB320" s="42"/>
      <c r="AC320" s="14"/>
      <c r="AD320" s="14"/>
      <c r="AE320" s="14"/>
      <c r="AF320" s="14"/>
      <c r="AG320" s="44"/>
      <c r="AH320" s="44"/>
      <c r="AI320" s="44"/>
      <c r="AJ320" s="57"/>
      <c r="AK320" s="58"/>
      <c r="AL320" s="49"/>
      <c r="AM320" s="49"/>
      <c r="AN320" s="49"/>
      <c r="AO320" s="49"/>
      <c r="AP320" s="49"/>
      <c r="AQ320" s="49"/>
      <c r="AR320" s="49"/>
      <c r="AS320" s="49"/>
      <c r="AT320" s="49"/>
      <c r="AU320" s="49"/>
      <c r="AV320" s="49"/>
      <c r="AW320" s="49"/>
      <c r="AX320" s="49"/>
      <c r="AY320" s="49"/>
      <c r="AZ320" s="49"/>
      <c r="BA320" s="49"/>
      <c r="BB320" s="49"/>
      <c r="BC320" s="49"/>
      <c r="BD320" s="49"/>
      <c r="BE320" s="49"/>
      <c r="BF320" s="49"/>
      <c r="BG320" s="49"/>
      <c r="BH320" s="49"/>
      <c r="BI320" s="49"/>
      <c r="BJ320" s="49"/>
      <c r="BK320" s="49"/>
      <c r="BL320" s="49"/>
      <c r="BM320" s="49"/>
      <c r="BN320" s="49"/>
      <c r="BO320" s="49"/>
      <c r="BP320" s="14"/>
      <c r="BQ320" s="14"/>
      <c r="BR320" s="14"/>
      <c r="BS320" s="49"/>
      <c r="BT320" s="49"/>
      <c r="BU320" s="49"/>
      <c r="BV320" s="49"/>
      <c r="BW320" s="49"/>
      <c r="BX320" s="49"/>
      <c r="BY320" s="49"/>
      <c r="BZ320" s="14"/>
      <c r="CA320" s="49"/>
      <c r="CB320" s="49"/>
      <c r="CC320" s="14"/>
      <c r="CD320" s="14"/>
      <c r="CE320" s="49"/>
      <c r="CF320" s="49"/>
      <c r="CG320" s="49"/>
      <c r="CH320" s="49"/>
      <c r="CI320" s="49"/>
      <c r="CJ320" s="49"/>
      <c r="CK320" s="49"/>
      <c r="CL320" s="49"/>
      <c r="CM320" s="49"/>
      <c r="CN320" s="49"/>
      <c r="CO320" s="49"/>
      <c r="CP320" s="49"/>
      <c r="CQ320" s="49"/>
      <c r="CR320" s="49"/>
      <c r="CS320" s="49"/>
      <c r="CT320" s="49"/>
      <c r="CU320" s="49"/>
      <c r="CV320" s="49"/>
      <c r="CW320" s="14"/>
      <c r="CX320" s="14"/>
      <c r="CY320" s="49"/>
      <c r="CZ320" s="49"/>
      <c r="DA320" s="49"/>
      <c r="DB320" s="49"/>
      <c r="DC320" s="49"/>
      <c r="DD320" s="49"/>
      <c r="DE320" s="49"/>
      <c r="DF320" s="49"/>
      <c r="DG320" s="49"/>
      <c r="DH320" s="14"/>
      <c r="DI320" s="14"/>
      <c r="DJ320" s="14"/>
      <c r="DK320" s="14"/>
      <c r="DL320" s="14"/>
      <c r="DM320" s="14"/>
      <c r="DN320" s="14"/>
      <c r="DO320" s="14"/>
      <c r="DP320" s="14"/>
      <c r="DQ320" s="14"/>
      <c r="DR320" s="49"/>
      <c r="DS320" s="49"/>
      <c r="DT320" s="49"/>
      <c r="DU320" s="49"/>
      <c r="DV320" s="49"/>
      <c r="DW320" s="49"/>
      <c r="DX320" s="49"/>
      <c r="DY320" s="49"/>
      <c r="DZ320" s="49"/>
      <c r="EA320" s="49"/>
      <c r="EB320" s="49"/>
      <c r="EC320" s="49"/>
      <c r="ED320" s="49"/>
      <c r="EE320" s="49"/>
      <c r="EF320" s="49"/>
      <c r="EG320" s="49"/>
      <c r="EH320" s="49"/>
      <c r="EI320" s="49"/>
      <c r="EJ320" s="49"/>
      <c r="EK320" s="14"/>
      <c r="EL320" s="49"/>
      <c r="EM320" s="49"/>
      <c r="EN320" s="49"/>
      <c r="EO320" s="49"/>
      <c r="EP320" s="49"/>
      <c r="EQ320" s="49"/>
      <c r="ER320" s="49"/>
      <c r="ES320" s="49"/>
      <c r="ET320" s="49"/>
      <c r="EU320" s="49"/>
      <c r="EV320" s="49"/>
      <c r="EW320" s="49"/>
      <c r="EX320" s="49"/>
      <c r="EY320" s="49"/>
      <c r="EZ320" s="49"/>
      <c r="FA320" s="49"/>
      <c r="FB320" s="49"/>
      <c r="FC320" s="49"/>
      <c r="FD320" s="49"/>
      <c r="FE320" s="14"/>
      <c r="FF320" s="49"/>
      <c r="FG320" s="49"/>
      <c r="FH320" s="14"/>
      <c r="FI320" s="42"/>
      <c r="FJ320" s="42"/>
      <c r="FK320" s="42"/>
      <c r="FL320" s="42"/>
      <c r="FM320" s="42"/>
      <c r="FN320" s="42"/>
      <c r="FO320" s="42"/>
      <c r="FP320" s="42"/>
      <c r="FQ320" s="42"/>
      <c r="FR320" s="42"/>
      <c r="FS320" s="42"/>
      <c r="FT320" s="42"/>
      <c r="FU320" s="42"/>
      <c r="FV320" s="42"/>
      <c r="FW320" s="42"/>
      <c r="FX320" s="44">
        <v>318</v>
      </c>
      <c r="FY320" s="44" t="str">
        <f t="shared" si="1294"/>
        <v>IGBDAHLK</v>
      </c>
      <c r="FZ320" s="44" t="s">
        <v>150</v>
      </c>
      <c r="GA320" s="44" t="s">
        <v>149</v>
      </c>
      <c r="GB320" s="44" t="s">
        <v>146</v>
      </c>
      <c r="GC320" s="44" t="s">
        <v>147</v>
      </c>
      <c r="GD320" s="44" t="s">
        <v>145</v>
      </c>
      <c r="GE320" s="44" t="s">
        <v>160</v>
      </c>
      <c r="GF320" s="44" t="s">
        <v>152</v>
      </c>
      <c r="GG320" s="44" t="s">
        <v>151</v>
      </c>
      <c r="GH320" s="100" t="str">
        <f t="shared" ref="GH320:GO320" si="1357">VLOOKUP(FZ320,$FK$3:$FL$15,2,FALSE)</f>
        <v>Senegal</v>
      </c>
      <c r="GI320" s="100" t="str">
        <f t="shared" si="1357"/>
        <v>Iran</v>
      </c>
      <c r="GJ320" s="100" t="str">
        <f t="shared" si="1357"/>
        <v>Bosnien-Herzigovina</v>
      </c>
      <c r="GK320" s="100" t="str">
        <f t="shared" si="1357"/>
        <v>USA</v>
      </c>
      <c r="GL320" s="100" t="str">
        <f t="shared" si="1357"/>
        <v>Sydkorea</v>
      </c>
      <c r="GM320" s="100" t="str">
        <f t="shared" si="1357"/>
        <v>Uruguay</v>
      </c>
      <c r="GN320" s="100" t="str">
        <f t="shared" si="1357"/>
        <v>England</v>
      </c>
      <c r="GO320" s="100" t="str">
        <f t="shared" si="1357"/>
        <v>Portugal</v>
      </c>
      <c r="GP320" s="42" t="str">
        <f t="shared" si="1296"/>
        <v/>
      </c>
      <c r="GQ320" s="42"/>
      <c r="GR320" s="42"/>
      <c r="GS320" s="42"/>
      <c r="GT320" s="42"/>
      <c r="GU320" s="42"/>
      <c r="GV320" s="42"/>
      <c r="GW320" s="42"/>
      <c r="GX320" s="42"/>
      <c r="GY320" s="42"/>
      <c r="GZ320" s="42"/>
      <c r="HA320" s="42"/>
      <c r="HB320" s="42"/>
      <c r="HC320" s="42"/>
      <c r="HD320" s="42"/>
      <c r="HE320" s="42"/>
    </row>
    <row r="321" spans="1:213" ht="14.25" customHeight="1" x14ac:dyDescent="0.35">
      <c r="A321" s="42"/>
      <c r="B321" s="43"/>
      <c r="C321" s="43"/>
      <c r="D321" s="43"/>
      <c r="E321" s="44"/>
      <c r="F321" s="43"/>
      <c r="G321" s="44"/>
      <c r="H321" s="44"/>
      <c r="I321" s="44"/>
      <c r="J321" s="57"/>
      <c r="K321" s="44"/>
      <c r="L321" s="44"/>
      <c r="M321" s="42"/>
      <c r="N321" s="42"/>
      <c r="O321" s="42"/>
      <c r="P321" s="42"/>
      <c r="Q321" s="42"/>
      <c r="R321" s="42"/>
      <c r="S321" s="42"/>
      <c r="T321" s="43"/>
      <c r="U321" s="42"/>
      <c r="V321" s="44"/>
      <c r="W321" s="44"/>
      <c r="X321" s="44"/>
      <c r="Y321" s="44"/>
      <c r="Z321" s="47"/>
      <c r="AA321" s="48"/>
      <c r="AB321" s="42"/>
      <c r="AC321" s="14"/>
      <c r="AD321" s="14"/>
      <c r="AE321" s="14"/>
      <c r="AF321" s="14"/>
      <c r="AG321" s="44"/>
      <c r="AH321" s="44"/>
      <c r="AI321" s="44"/>
      <c r="AJ321" s="57"/>
      <c r="AK321" s="58"/>
      <c r="AL321" s="49"/>
      <c r="AM321" s="49"/>
      <c r="AN321" s="49"/>
      <c r="AO321" s="49"/>
      <c r="AP321" s="49"/>
      <c r="AQ321" s="49"/>
      <c r="AR321" s="49"/>
      <c r="AS321" s="49"/>
      <c r="AT321" s="49"/>
      <c r="AU321" s="49"/>
      <c r="AV321" s="49"/>
      <c r="AW321" s="49"/>
      <c r="AX321" s="49"/>
      <c r="AY321" s="49"/>
      <c r="AZ321" s="49"/>
      <c r="BA321" s="49"/>
      <c r="BB321" s="49"/>
      <c r="BC321" s="49"/>
      <c r="BD321" s="49"/>
      <c r="BE321" s="49"/>
      <c r="BF321" s="49"/>
      <c r="BG321" s="49"/>
      <c r="BH321" s="49"/>
      <c r="BI321" s="49"/>
      <c r="BJ321" s="49"/>
      <c r="BK321" s="49"/>
      <c r="BL321" s="49"/>
      <c r="BM321" s="49"/>
      <c r="BN321" s="49"/>
      <c r="BO321" s="49"/>
      <c r="BP321" s="14"/>
      <c r="BQ321" s="14"/>
      <c r="BR321" s="14"/>
      <c r="BS321" s="49"/>
      <c r="BT321" s="49"/>
      <c r="BU321" s="49"/>
      <c r="BV321" s="49"/>
      <c r="BW321" s="49"/>
      <c r="BX321" s="49"/>
      <c r="BY321" s="49"/>
      <c r="BZ321" s="14"/>
      <c r="CA321" s="49"/>
      <c r="CB321" s="49"/>
      <c r="CC321" s="14"/>
      <c r="CD321" s="14"/>
      <c r="CE321" s="49"/>
      <c r="CF321" s="49"/>
      <c r="CG321" s="49"/>
      <c r="CH321" s="49"/>
      <c r="CI321" s="49"/>
      <c r="CJ321" s="49"/>
      <c r="CK321" s="49"/>
      <c r="CL321" s="49"/>
      <c r="CM321" s="49"/>
      <c r="CN321" s="49"/>
      <c r="CO321" s="49"/>
      <c r="CP321" s="49"/>
      <c r="CQ321" s="49"/>
      <c r="CR321" s="49"/>
      <c r="CS321" s="49"/>
      <c r="CT321" s="49"/>
      <c r="CU321" s="49"/>
      <c r="CV321" s="49"/>
      <c r="CW321" s="14"/>
      <c r="CX321" s="14"/>
      <c r="CY321" s="49"/>
      <c r="CZ321" s="49"/>
      <c r="DA321" s="49"/>
      <c r="DB321" s="49"/>
      <c r="DC321" s="49"/>
      <c r="DD321" s="49"/>
      <c r="DE321" s="49"/>
      <c r="DF321" s="49"/>
      <c r="DG321" s="49"/>
      <c r="DH321" s="14"/>
      <c r="DI321" s="14"/>
      <c r="DJ321" s="14"/>
      <c r="DK321" s="14"/>
      <c r="DL321" s="14"/>
      <c r="DM321" s="14"/>
      <c r="DN321" s="14"/>
      <c r="DO321" s="14"/>
      <c r="DP321" s="14"/>
      <c r="DQ321" s="14"/>
      <c r="DR321" s="49"/>
      <c r="DS321" s="49"/>
      <c r="DT321" s="49"/>
      <c r="DU321" s="49"/>
      <c r="DV321" s="49"/>
      <c r="DW321" s="49"/>
      <c r="DX321" s="49"/>
      <c r="DY321" s="49"/>
      <c r="DZ321" s="49"/>
      <c r="EA321" s="49"/>
      <c r="EB321" s="49"/>
      <c r="EC321" s="49"/>
      <c r="ED321" s="49"/>
      <c r="EE321" s="49"/>
      <c r="EF321" s="49"/>
      <c r="EG321" s="49"/>
      <c r="EH321" s="49"/>
      <c r="EI321" s="49"/>
      <c r="EJ321" s="49"/>
      <c r="EK321" s="14"/>
      <c r="EL321" s="49"/>
      <c r="EM321" s="49"/>
      <c r="EN321" s="49"/>
      <c r="EO321" s="49"/>
      <c r="EP321" s="49"/>
      <c r="EQ321" s="49"/>
      <c r="ER321" s="49"/>
      <c r="ES321" s="49"/>
      <c r="ET321" s="49"/>
      <c r="EU321" s="49"/>
      <c r="EV321" s="49"/>
      <c r="EW321" s="49"/>
      <c r="EX321" s="49"/>
      <c r="EY321" s="49"/>
      <c r="EZ321" s="49"/>
      <c r="FA321" s="49"/>
      <c r="FB321" s="49"/>
      <c r="FC321" s="49"/>
      <c r="FD321" s="49"/>
      <c r="FE321" s="14"/>
      <c r="FF321" s="49"/>
      <c r="FG321" s="49"/>
      <c r="FH321" s="14"/>
      <c r="FI321" s="42"/>
      <c r="FJ321" s="42"/>
      <c r="FK321" s="42"/>
      <c r="FL321" s="42"/>
      <c r="FM321" s="42"/>
      <c r="FN321" s="42"/>
      <c r="FO321" s="42"/>
      <c r="FP321" s="42"/>
      <c r="FQ321" s="42"/>
      <c r="FR321" s="42"/>
      <c r="FS321" s="42"/>
      <c r="FT321" s="42"/>
      <c r="FU321" s="42"/>
      <c r="FV321" s="42"/>
      <c r="FW321" s="42"/>
      <c r="FX321" s="44">
        <v>319</v>
      </c>
      <c r="FY321" s="44" t="str">
        <f t="shared" si="1294"/>
        <v>HJBDAGLI</v>
      </c>
      <c r="FZ321" s="44" t="s">
        <v>160</v>
      </c>
      <c r="GA321" s="44" t="s">
        <v>159</v>
      </c>
      <c r="GB321" s="44" t="s">
        <v>146</v>
      </c>
      <c r="GC321" s="44" t="s">
        <v>147</v>
      </c>
      <c r="GD321" s="44" t="s">
        <v>145</v>
      </c>
      <c r="GE321" s="44" t="s">
        <v>149</v>
      </c>
      <c r="GF321" s="44" t="s">
        <v>152</v>
      </c>
      <c r="GG321" s="44" t="s">
        <v>150</v>
      </c>
      <c r="GH321" s="100" t="str">
        <f t="shared" ref="GH321:GO321" si="1358">VLOOKUP(FZ321,$FK$3:$FL$15,2,FALSE)</f>
        <v>Uruguay</v>
      </c>
      <c r="GI321" s="100" t="str">
        <f t="shared" si="1358"/>
        <v>Argentina</v>
      </c>
      <c r="GJ321" s="100" t="str">
        <f t="shared" si="1358"/>
        <v>Bosnien-Herzigovina</v>
      </c>
      <c r="GK321" s="100" t="str">
        <f t="shared" si="1358"/>
        <v>USA</v>
      </c>
      <c r="GL321" s="100" t="str">
        <f t="shared" si="1358"/>
        <v>Sydkorea</v>
      </c>
      <c r="GM321" s="100" t="str">
        <f t="shared" si="1358"/>
        <v>Iran</v>
      </c>
      <c r="GN321" s="100" t="str">
        <f t="shared" si="1358"/>
        <v>England</v>
      </c>
      <c r="GO321" s="100" t="str">
        <f t="shared" si="1358"/>
        <v>Senegal</v>
      </c>
      <c r="GP321" s="42" t="str">
        <f t="shared" si="1296"/>
        <v/>
      </c>
      <c r="GQ321" s="42"/>
      <c r="GR321" s="42"/>
      <c r="GS321" s="42"/>
      <c r="GT321" s="42"/>
      <c r="GU321" s="42"/>
      <c r="GV321" s="42"/>
      <c r="GW321" s="42"/>
      <c r="GX321" s="42"/>
      <c r="GY321" s="42"/>
      <c r="GZ321" s="42"/>
      <c r="HA321" s="42"/>
      <c r="HB321" s="42"/>
      <c r="HC321" s="42"/>
      <c r="HD321" s="42"/>
      <c r="HE321" s="42"/>
    </row>
    <row r="322" spans="1:213" ht="14.25" customHeight="1" x14ac:dyDescent="0.35">
      <c r="A322" s="42"/>
      <c r="B322" s="43"/>
      <c r="C322" s="43"/>
      <c r="D322" s="43"/>
      <c r="E322" s="44"/>
      <c r="F322" s="43"/>
      <c r="G322" s="44"/>
      <c r="H322" s="44"/>
      <c r="I322" s="44"/>
      <c r="J322" s="57"/>
      <c r="K322" s="44"/>
      <c r="L322" s="44"/>
      <c r="M322" s="42"/>
      <c r="N322" s="42"/>
      <c r="O322" s="42"/>
      <c r="P322" s="42"/>
      <c r="Q322" s="42"/>
      <c r="R322" s="42"/>
      <c r="S322" s="42"/>
      <c r="T322" s="43"/>
      <c r="U322" s="42"/>
      <c r="V322" s="44"/>
      <c r="W322" s="44"/>
      <c r="X322" s="44"/>
      <c r="Y322" s="44"/>
      <c r="Z322" s="47"/>
      <c r="AA322" s="48"/>
      <c r="AB322" s="42"/>
      <c r="AC322" s="14"/>
      <c r="AD322" s="14"/>
      <c r="AE322" s="14"/>
      <c r="AF322" s="14"/>
      <c r="AG322" s="44"/>
      <c r="AH322" s="44"/>
      <c r="AI322" s="44"/>
      <c r="AJ322" s="57"/>
      <c r="AK322" s="58"/>
      <c r="AL322" s="49"/>
      <c r="AM322" s="49"/>
      <c r="AN322" s="49"/>
      <c r="AO322" s="49"/>
      <c r="AP322" s="49"/>
      <c r="AQ322" s="49"/>
      <c r="AR322" s="49"/>
      <c r="AS322" s="49"/>
      <c r="AT322" s="49"/>
      <c r="AU322" s="49"/>
      <c r="AV322" s="49"/>
      <c r="AW322" s="49"/>
      <c r="AX322" s="49"/>
      <c r="AY322" s="49"/>
      <c r="AZ322" s="49"/>
      <c r="BA322" s="49"/>
      <c r="BB322" s="49"/>
      <c r="BC322" s="49"/>
      <c r="BD322" s="49"/>
      <c r="BE322" s="49"/>
      <c r="BF322" s="49"/>
      <c r="BG322" s="49"/>
      <c r="BH322" s="49"/>
      <c r="BI322" s="49"/>
      <c r="BJ322" s="49"/>
      <c r="BK322" s="49"/>
      <c r="BL322" s="49"/>
      <c r="BM322" s="49"/>
      <c r="BN322" s="49"/>
      <c r="BO322" s="49"/>
      <c r="BP322" s="14"/>
      <c r="BQ322" s="14"/>
      <c r="BR322" s="14"/>
      <c r="BS322" s="49"/>
      <c r="BT322" s="49"/>
      <c r="BU322" s="49"/>
      <c r="BV322" s="49"/>
      <c r="BW322" s="49"/>
      <c r="BX322" s="49"/>
      <c r="BY322" s="49"/>
      <c r="BZ322" s="14"/>
      <c r="CA322" s="49"/>
      <c r="CB322" s="49"/>
      <c r="CC322" s="14"/>
      <c r="CD322" s="14"/>
      <c r="CE322" s="49"/>
      <c r="CF322" s="49"/>
      <c r="CG322" s="49"/>
      <c r="CH322" s="49"/>
      <c r="CI322" s="49"/>
      <c r="CJ322" s="49"/>
      <c r="CK322" s="49"/>
      <c r="CL322" s="49"/>
      <c r="CM322" s="49"/>
      <c r="CN322" s="49"/>
      <c r="CO322" s="49"/>
      <c r="CP322" s="49"/>
      <c r="CQ322" s="49"/>
      <c r="CR322" s="49"/>
      <c r="CS322" s="49"/>
      <c r="CT322" s="49"/>
      <c r="CU322" s="49"/>
      <c r="CV322" s="49"/>
      <c r="CW322" s="14"/>
      <c r="CX322" s="14"/>
      <c r="CY322" s="49"/>
      <c r="CZ322" s="49"/>
      <c r="DA322" s="49"/>
      <c r="DB322" s="49"/>
      <c r="DC322" s="49"/>
      <c r="DD322" s="49"/>
      <c r="DE322" s="49"/>
      <c r="DF322" s="49"/>
      <c r="DG322" s="49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49"/>
      <c r="DS322" s="49"/>
      <c r="DT322" s="49"/>
      <c r="DU322" s="49"/>
      <c r="DV322" s="49"/>
      <c r="DW322" s="49"/>
      <c r="DX322" s="49"/>
      <c r="DY322" s="49"/>
      <c r="DZ322" s="49"/>
      <c r="EA322" s="49"/>
      <c r="EB322" s="49"/>
      <c r="EC322" s="49"/>
      <c r="ED322" s="49"/>
      <c r="EE322" s="49"/>
      <c r="EF322" s="49"/>
      <c r="EG322" s="49"/>
      <c r="EH322" s="49"/>
      <c r="EI322" s="49"/>
      <c r="EJ322" s="49"/>
      <c r="EK322" s="14"/>
      <c r="EL322" s="49"/>
      <c r="EM322" s="49"/>
      <c r="EN322" s="49"/>
      <c r="EO322" s="49"/>
      <c r="EP322" s="49"/>
      <c r="EQ322" s="49"/>
      <c r="ER322" s="49"/>
      <c r="ES322" s="49"/>
      <c r="ET322" s="49"/>
      <c r="EU322" s="49"/>
      <c r="EV322" s="49"/>
      <c r="EW322" s="49"/>
      <c r="EX322" s="49"/>
      <c r="EY322" s="49"/>
      <c r="EZ322" s="49"/>
      <c r="FA322" s="49"/>
      <c r="FB322" s="49"/>
      <c r="FC322" s="49"/>
      <c r="FD322" s="49"/>
      <c r="FE322" s="14"/>
      <c r="FF322" s="49"/>
      <c r="FG322" s="49"/>
      <c r="FH322" s="14"/>
      <c r="FI322" s="42"/>
      <c r="FJ322" s="42"/>
      <c r="FK322" s="42"/>
      <c r="FL322" s="42"/>
      <c r="FM322" s="42"/>
      <c r="FN322" s="42"/>
      <c r="FO322" s="42"/>
      <c r="FP322" s="42"/>
      <c r="FQ322" s="42"/>
      <c r="FR322" s="42"/>
      <c r="FS322" s="42"/>
      <c r="FT322" s="42"/>
      <c r="FU322" s="42"/>
      <c r="FV322" s="42"/>
      <c r="FW322" s="42"/>
      <c r="FX322" s="44">
        <v>320</v>
      </c>
      <c r="FY322" s="44" t="str">
        <f t="shared" si="1294"/>
        <v>HJBDAGIK</v>
      </c>
      <c r="FZ322" s="44" t="s">
        <v>160</v>
      </c>
      <c r="GA322" s="44" t="s">
        <v>159</v>
      </c>
      <c r="GB322" s="44" t="s">
        <v>146</v>
      </c>
      <c r="GC322" s="44" t="s">
        <v>147</v>
      </c>
      <c r="GD322" s="44" t="s">
        <v>145</v>
      </c>
      <c r="GE322" s="44" t="s">
        <v>149</v>
      </c>
      <c r="GF322" s="44" t="s">
        <v>150</v>
      </c>
      <c r="GG322" s="44" t="s">
        <v>151</v>
      </c>
      <c r="GH322" s="100" t="str">
        <f t="shared" ref="GH322:GO322" si="1359">VLOOKUP(FZ322,$FK$3:$FL$15,2,FALSE)</f>
        <v>Uruguay</v>
      </c>
      <c r="GI322" s="100" t="str">
        <f t="shared" si="1359"/>
        <v>Argentina</v>
      </c>
      <c r="GJ322" s="100" t="str">
        <f t="shared" si="1359"/>
        <v>Bosnien-Herzigovina</v>
      </c>
      <c r="GK322" s="100" t="str">
        <f t="shared" si="1359"/>
        <v>USA</v>
      </c>
      <c r="GL322" s="100" t="str">
        <f t="shared" si="1359"/>
        <v>Sydkorea</v>
      </c>
      <c r="GM322" s="100" t="str">
        <f t="shared" si="1359"/>
        <v>Iran</v>
      </c>
      <c r="GN322" s="100" t="str">
        <f t="shared" si="1359"/>
        <v>Senegal</v>
      </c>
      <c r="GO322" s="100" t="str">
        <f t="shared" si="1359"/>
        <v>Portugal</v>
      </c>
      <c r="GP322" s="42" t="str">
        <f t="shared" si="1296"/>
        <v/>
      </c>
      <c r="GQ322" s="42"/>
      <c r="GR322" s="42"/>
      <c r="GS322" s="42"/>
      <c r="GT322" s="42"/>
      <c r="GU322" s="42"/>
      <c r="GV322" s="42"/>
      <c r="GW322" s="42"/>
      <c r="GX322" s="42"/>
      <c r="GY322" s="42"/>
      <c r="GZ322" s="42"/>
      <c r="HA322" s="42"/>
      <c r="HB322" s="42"/>
      <c r="HC322" s="42"/>
      <c r="HD322" s="42"/>
      <c r="HE322" s="42"/>
    </row>
    <row r="323" spans="1:213" ht="14.25" customHeight="1" x14ac:dyDescent="0.35">
      <c r="A323" s="42"/>
      <c r="B323" s="43"/>
      <c r="C323" s="43"/>
      <c r="D323" s="43"/>
      <c r="E323" s="44"/>
      <c r="F323" s="43"/>
      <c r="G323" s="44"/>
      <c r="H323" s="44"/>
      <c r="I323" s="44"/>
      <c r="J323" s="57"/>
      <c r="K323" s="44"/>
      <c r="L323" s="44"/>
      <c r="M323" s="42"/>
      <c r="N323" s="42"/>
      <c r="O323" s="42"/>
      <c r="P323" s="42"/>
      <c r="Q323" s="42"/>
      <c r="R323" s="42"/>
      <c r="S323" s="42"/>
      <c r="T323" s="43"/>
      <c r="U323" s="42"/>
      <c r="V323" s="44"/>
      <c r="W323" s="44"/>
      <c r="X323" s="44"/>
      <c r="Y323" s="44"/>
      <c r="Z323" s="47"/>
      <c r="AA323" s="48"/>
      <c r="AB323" s="42"/>
      <c r="AC323" s="14"/>
      <c r="AD323" s="14"/>
      <c r="AE323" s="14"/>
      <c r="AF323" s="14"/>
      <c r="AG323" s="44"/>
      <c r="AH323" s="44"/>
      <c r="AI323" s="44"/>
      <c r="AJ323" s="57"/>
      <c r="AK323" s="58"/>
      <c r="AL323" s="49"/>
      <c r="AM323" s="49"/>
      <c r="AN323" s="49"/>
      <c r="AO323" s="49"/>
      <c r="AP323" s="49"/>
      <c r="AQ323" s="49"/>
      <c r="AR323" s="49"/>
      <c r="AS323" s="49"/>
      <c r="AT323" s="49"/>
      <c r="AU323" s="49"/>
      <c r="AV323" s="49"/>
      <c r="AW323" s="49"/>
      <c r="AX323" s="49"/>
      <c r="AY323" s="49"/>
      <c r="AZ323" s="49"/>
      <c r="BA323" s="49"/>
      <c r="BB323" s="49"/>
      <c r="BC323" s="49"/>
      <c r="BD323" s="49"/>
      <c r="BE323" s="49"/>
      <c r="BF323" s="49"/>
      <c r="BG323" s="49"/>
      <c r="BH323" s="49"/>
      <c r="BI323" s="49"/>
      <c r="BJ323" s="49"/>
      <c r="BK323" s="49"/>
      <c r="BL323" s="49"/>
      <c r="BM323" s="49"/>
      <c r="BN323" s="49"/>
      <c r="BO323" s="49"/>
      <c r="BP323" s="14"/>
      <c r="BQ323" s="14"/>
      <c r="BR323" s="14"/>
      <c r="BS323" s="49"/>
      <c r="BT323" s="49"/>
      <c r="BU323" s="49"/>
      <c r="BV323" s="49"/>
      <c r="BW323" s="49"/>
      <c r="BX323" s="49"/>
      <c r="BY323" s="49"/>
      <c r="BZ323" s="14"/>
      <c r="CA323" s="49"/>
      <c r="CB323" s="49"/>
      <c r="CC323" s="14"/>
      <c r="CD323" s="14"/>
      <c r="CE323" s="49"/>
      <c r="CF323" s="49"/>
      <c r="CG323" s="49"/>
      <c r="CH323" s="49"/>
      <c r="CI323" s="49"/>
      <c r="CJ323" s="49"/>
      <c r="CK323" s="49"/>
      <c r="CL323" s="49"/>
      <c r="CM323" s="49"/>
      <c r="CN323" s="49"/>
      <c r="CO323" s="49"/>
      <c r="CP323" s="49"/>
      <c r="CQ323" s="49"/>
      <c r="CR323" s="49"/>
      <c r="CS323" s="49"/>
      <c r="CT323" s="49"/>
      <c r="CU323" s="49"/>
      <c r="CV323" s="49"/>
      <c r="CW323" s="14"/>
      <c r="CX323" s="14"/>
      <c r="CY323" s="49"/>
      <c r="CZ323" s="49"/>
      <c r="DA323" s="49"/>
      <c r="DB323" s="49"/>
      <c r="DC323" s="49"/>
      <c r="DD323" s="49"/>
      <c r="DE323" s="49"/>
      <c r="DF323" s="49"/>
      <c r="DG323" s="49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49"/>
      <c r="DS323" s="49"/>
      <c r="DT323" s="49"/>
      <c r="DU323" s="49"/>
      <c r="DV323" s="49"/>
      <c r="DW323" s="49"/>
      <c r="DX323" s="49"/>
      <c r="DY323" s="49"/>
      <c r="DZ323" s="49"/>
      <c r="EA323" s="49"/>
      <c r="EB323" s="49"/>
      <c r="EC323" s="49"/>
      <c r="ED323" s="49"/>
      <c r="EE323" s="49"/>
      <c r="EF323" s="49"/>
      <c r="EG323" s="49"/>
      <c r="EH323" s="49"/>
      <c r="EI323" s="49"/>
      <c r="EJ323" s="49"/>
      <c r="EK323" s="14"/>
      <c r="EL323" s="49"/>
      <c r="EM323" s="49"/>
      <c r="EN323" s="49"/>
      <c r="EO323" s="49"/>
      <c r="EP323" s="49"/>
      <c r="EQ323" s="49"/>
      <c r="ER323" s="49"/>
      <c r="ES323" s="49"/>
      <c r="ET323" s="49"/>
      <c r="EU323" s="49"/>
      <c r="EV323" s="49"/>
      <c r="EW323" s="49"/>
      <c r="EX323" s="49"/>
      <c r="EY323" s="49"/>
      <c r="EZ323" s="49"/>
      <c r="FA323" s="49"/>
      <c r="FB323" s="49"/>
      <c r="FC323" s="49"/>
      <c r="FD323" s="49"/>
      <c r="FE323" s="14"/>
      <c r="FF323" s="49"/>
      <c r="FG323" s="49"/>
      <c r="FH323" s="14"/>
      <c r="FI323" s="42"/>
      <c r="FJ323" s="42"/>
      <c r="FK323" s="42"/>
      <c r="FL323" s="42"/>
      <c r="FM323" s="42"/>
      <c r="FN323" s="42"/>
      <c r="FO323" s="42"/>
      <c r="FP323" s="42"/>
      <c r="FQ323" s="42"/>
      <c r="FR323" s="42"/>
      <c r="FS323" s="42"/>
      <c r="FT323" s="42"/>
      <c r="FU323" s="42"/>
      <c r="FV323" s="42"/>
      <c r="FW323" s="42"/>
      <c r="FX323" s="44">
        <v>321</v>
      </c>
      <c r="FY323" s="44" t="str">
        <f t="shared" si="1294"/>
        <v>IJBDAFLK</v>
      </c>
      <c r="FZ323" s="44" t="s">
        <v>150</v>
      </c>
      <c r="GA323" s="44" t="s">
        <v>159</v>
      </c>
      <c r="GB323" s="44" t="s">
        <v>146</v>
      </c>
      <c r="GC323" s="44" t="s">
        <v>147</v>
      </c>
      <c r="GD323" s="44" t="s">
        <v>145</v>
      </c>
      <c r="GE323" s="44" t="s">
        <v>109</v>
      </c>
      <c r="GF323" s="44" t="s">
        <v>152</v>
      </c>
      <c r="GG323" s="44" t="s">
        <v>151</v>
      </c>
      <c r="GH323" s="100" t="str">
        <f t="shared" ref="GH323:GO323" si="1360">VLOOKUP(FZ323,$FK$3:$FL$15,2,FALSE)</f>
        <v>Senegal</v>
      </c>
      <c r="GI323" s="100" t="str">
        <f t="shared" si="1360"/>
        <v>Argentina</v>
      </c>
      <c r="GJ323" s="100" t="str">
        <f t="shared" si="1360"/>
        <v>Bosnien-Herzigovina</v>
      </c>
      <c r="GK323" s="100" t="str">
        <f t="shared" si="1360"/>
        <v>USA</v>
      </c>
      <c r="GL323" s="100" t="str">
        <f t="shared" si="1360"/>
        <v>Sydkorea</v>
      </c>
      <c r="GM323" s="100" t="str">
        <f t="shared" si="1360"/>
        <v>Sverige</v>
      </c>
      <c r="GN323" s="100" t="str">
        <f t="shared" si="1360"/>
        <v>England</v>
      </c>
      <c r="GO323" s="100" t="str">
        <f t="shared" si="1360"/>
        <v>Portugal</v>
      </c>
      <c r="GP323" s="42" t="str">
        <f t="shared" si="1296"/>
        <v/>
      </c>
      <c r="GQ323" s="42"/>
      <c r="GR323" s="42"/>
      <c r="GS323" s="42"/>
      <c r="GT323" s="42"/>
      <c r="GU323" s="42"/>
      <c r="GV323" s="42"/>
      <c r="GW323" s="42"/>
      <c r="GX323" s="42"/>
      <c r="GY323" s="42"/>
      <c r="GZ323" s="42"/>
      <c r="HA323" s="42"/>
      <c r="HB323" s="42"/>
      <c r="HC323" s="42"/>
      <c r="HD323" s="42"/>
      <c r="HE323" s="42"/>
    </row>
    <row r="324" spans="1:213" ht="14.25" customHeight="1" x14ac:dyDescent="0.35">
      <c r="A324" s="42"/>
      <c r="B324" s="43"/>
      <c r="C324" s="43"/>
      <c r="D324" s="43"/>
      <c r="E324" s="44"/>
      <c r="F324" s="43"/>
      <c r="G324" s="44"/>
      <c r="H324" s="44"/>
      <c r="I324" s="44"/>
      <c r="J324" s="57"/>
      <c r="K324" s="44"/>
      <c r="L324" s="44"/>
      <c r="M324" s="42"/>
      <c r="N324" s="42"/>
      <c r="O324" s="42"/>
      <c r="P324" s="42"/>
      <c r="Q324" s="42"/>
      <c r="R324" s="42"/>
      <c r="S324" s="42"/>
      <c r="T324" s="43"/>
      <c r="U324" s="42"/>
      <c r="V324" s="44"/>
      <c r="W324" s="44"/>
      <c r="X324" s="44"/>
      <c r="Y324" s="44"/>
      <c r="Z324" s="47"/>
      <c r="AA324" s="48"/>
      <c r="AB324" s="42"/>
      <c r="AC324" s="14"/>
      <c r="AD324" s="14"/>
      <c r="AE324" s="14"/>
      <c r="AF324" s="14"/>
      <c r="AG324" s="44"/>
      <c r="AH324" s="44"/>
      <c r="AI324" s="44"/>
      <c r="AJ324" s="57"/>
      <c r="AK324" s="58"/>
      <c r="AL324" s="49"/>
      <c r="AM324" s="49"/>
      <c r="AN324" s="49"/>
      <c r="AO324" s="49"/>
      <c r="AP324" s="49"/>
      <c r="AQ324" s="49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49"/>
      <c r="BD324" s="49"/>
      <c r="BE324" s="49"/>
      <c r="BF324" s="49"/>
      <c r="BG324" s="49"/>
      <c r="BH324" s="49"/>
      <c r="BI324" s="49"/>
      <c r="BJ324" s="49"/>
      <c r="BK324" s="49"/>
      <c r="BL324" s="49"/>
      <c r="BM324" s="49"/>
      <c r="BN324" s="49"/>
      <c r="BO324" s="49"/>
      <c r="BP324" s="14"/>
      <c r="BQ324" s="14"/>
      <c r="BR324" s="14"/>
      <c r="BS324" s="49"/>
      <c r="BT324" s="49"/>
      <c r="BU324" s="49"/>
      <c r="BV324" s="49"/>
      <c r="BW324" s="49"/>
      <c r="BX324" s="49"/>
      <c r="BY324" s="49"/>
      <c r="BZ324" s="14"/>
      <c r="CA324" s="49"/>
      <c r="CB324" s="49"/>
      <c r="CC324" s="14"/>
      <c r="CD324" s="14"/>
      <c r="CE324" s="49"/>
      <c r="CF324" s="49"/>
      <c r="CG324" s="49"/>
      <c r="CH324" s="49"/>
      <c r="CI324" s="49"/>
      <c r="CJ324" s="49"/>
      <c r="CK324" s="49"/>
      <c r="CL324" s="49"/>
      <c r="CM324" s="49"/>
      <c r="CN324" s="49"/>
      <c r="CO324" s="49"/>
      <c r="CP324" s="49"/>
      <c r="CQ324" s="49"/>
      <c r="CR324" s="49"/>
      <c r="CS324" s="49"/>
      <c r="CT324" s="49"/>
      <c r="CU324" s="49"/>
      <c r="CV324" s="49"/>
      <c r="CW324" s="14"/>
      <c r="CX324" s="14"/>
      <c r="CY324" s="49"/>
      <c r="CZ324" s="49"/>
      <c r="DA324" s="49"/>
      <c r="DB324" s="49"/>
      <c r="DC324" s="49"/>
      <c r="DD324" s="49"/>
      <c r="DE324" s="49"/>
      <c r="DF324" s="49"/>
      <c r="DG324" s="49"/>
      <c r="DH324" s="14"/>
      <c r="DI324" s="14"/>
      <c r="DJ324" s="14"/>
      <c r="DK324" s="14"/>
      <c r="DL324" s="14"/>
      <c r="DM324" s="14"/>
      <c r="DN324" s="14"/>
      <c r="DO324" s="14"/>
      <c r="DP324" s="14"/>
      <c r="DQ324" s="14"/>
      <c r="DR324" s="49"/>
      <c r="DS324" s="49"/>
      <c r="DT324" s="49"/>
      <c r="DU324" s="49"/>
      <c r="DV324" s="49"/>
      <c r="DW324" s="49"/>
      <c r="DX324" s="49"/>
      <c r="DY324" s="49"/>
      <c r="DZ324" s="49"/>
      <c r="EA324" s="49"/>
      <c r="EB324" s="49"/>
      <c r="EC324" s="49"/>
      <c r="ED324" s="49"/>
      <c r="EE324" s="49"/>
      <c r="EF324" s="49"/>
      <c r="EG324" s="49"/>
      <c r="EH324" s="49"/>
      <c r="EI324" s="49"/>
      <c r="EJ324" s="49"/>
      <c r="EK324" s="14"/>
      <c r="EL324" s="49"/>
      <c r="EM324" s="49"/>
      <c r="EN324" s="49"/>
      <c r="EO324" s="49"/>
      <c r="EP324" s="49"/>
      <c r="EQ324" s="49"/>
      <c r="ER324" s="49"/>
      <c r="ES324" s="49"/>
      <c r="ET324" s="49"/>
      <c r="EU324" s="49"/>
      <c r="EV324" s="49"/>
      <c r="EW324" s="49"/>
      <c r="EX324" s="49"/>
      <c r="EY324" s="49"/>
      <c r="EZ324" s="49"/>
      <c r="FA324" s="49"/>
      <c r="FB324" s="49"/>
      <c r="FC324" s="49"/>
      <c r="FD324" s="49"/>
      <c r="FE324" s="14"/>
      <c r="FF324" s="49"/>
      <c r="FG324" s="49"/>
      <c r="FH324" s="14"/>
      <c r="FI324" s="42"/>
      <c r="FJ324" s="42"/>
      <c r="FK324" s="42"/>
      <c r="FL324" s="42"/>
      <c r="FM324" s="42"/>
      <c r="FN324" s="42"/>
      <c r="FO324" s="42"/>
      <c r="FP324" s="42"/>
      <c r="FQ324" s="42"/>
      <c r="FR324" s="42"/>
      <c r="FS324" s="42"/>
      <c r="FT324" s="42"/>
      <c r="FU324" s="42"/>
      <c r="FV324" s="42"/>
      <c r="FW324" s="42"/>
      <c r="FX324" s="44">
        <v>322</v>
      </c>
      <c r="FY324" s="44" t="str">
        <f t="shared" si="1294"/>
        <v>HJBDAFLK</v>
      </c>
      <c r="FZ324" s="44" t="s">
        <v>160</v>
      </c>
      <c r="GA324" s="44" t="s">
        <v>159</v>
      </c>
      <c r="GB324" s="44" t="s">
        <v>146</v>
      </c>
      <c r="GC324" s="44" t="s">
        <v>147</v>
      </c>
      <c r="GD324" s="44" t="s">
        <v>145</v>
      </c>
      <c r="GE324" s="44" t="s">
        <v>109</v>
      </c>
      <c r="GF324" s="44" t="s">
        <v>152</v>
      </c>
      <c r="GG324" s="44" t="s">
        <v>151</v>
      </c>
      <c r="GH324" s="100" t="str">
        <f t="shared" ref="GH324:GO324" si="1361">VLOOKUP(FZ324,$FK$3:$FL$15,2,FALSE)</f>
        <v>Uruguay</v>
      </c>
      <c r="GI324" s="100" t="str">
        <f t="shared" si="1361"/>
        <v>Argentina</v>
      </c>
      <c r="GJ324" s="100" t="str">
        <f t="shared" si="1361"/>
        <v>Bosnien-Herzigovina</v>
      </c>
      <c r="GK324" s="100" t="str">
        <f t="shared" si="1361"/>
        <v>USA</v>
      </c>
      <c r="GL324" s="100" t="str">
        <f t="shared" si="1361"/>
        <v>Sydkorea</v>
      </c>
      <c r="GM324" s="100" t="str">
        <f t="shared" si="1361"/>
        <v>Sverige</v>
      </c>
      <c r="GN324" s="100" t="str">
        <f t="shared" si="1361"/>
        <v>England</v>
      </c>
      <c r="GO324" s="100" t="str">
        <f t="shared" si="1361"/>
        <v>Portugal</v>
      </c>
      <c r="GP324" s="42" t="str">
        <f t="shared" si="1296"/>
        <v/>
      </c>
      <c r="GQ324" s="42"/>
      <c r="GR324" s="42"/>
      <c r="GS324" s="42"/>
      <c r="GT324" s="42"/>
      <c r="GU324" s="42"/>
      <c r="GV324" s="42"/>
      <c r="GW324" s="42"/>
      <c r="GX324" s="42"/>
      <c r="GY324" s="42"/>
      <c r="GZ324" s="42"/>
      <c r="HA324" s="42"/>
      <c r="HB324" s="42"/>
      <c r="HC324" s="42"/>
      <c r="HD324" s="42"/>
      <c r="HE324" s="42"/>
    </row>
    <row r="325" spans="1:213" ht="14.25" customHeight="1" x14ac:dyDescent="0.35">
      <c r="A325" s="42"/>
      <c r="B325" s="43"/>
      <c r="C325" s="43"/>
      <c r="D325" s="43"/>
      <c r="E325" s="44"/>
      <c r="F325" s="43"/>
      <c r="G325" s="44"/>
      <c r="H325" s="44"/>
      <c r="I325" s="44"/>
      <c r="J325" s="57"/>
      <c r="K325" s="44"/>
      <c r="L325" s="44"/>
      <c r="M325" s="42"/>
      <c r="N325" s="42"/>
      <c r="O325" s="42"/>
      <c r="P325" s="42"/>
      <c r="Q325" s="42"/>
      <c r="R325" s="42"/>
      <c r="S325" s="42"/>
      <c r="T325" s="43"/>
      <c r="U325" s="42"/>
      <c r="V325" s="44"/>
      <c r="W325" s="44"/>
      <c r="X325" s="44"/>
      <c r="Y325" s="44"/>
      <c r="Z325" s="47"/>
      <c r="AA325" s="48"/>
      <c r="AB325" s="42"/>
      <c r="AC325" s="14"/>
      <c r="AD325" s="14"/>
      <c r="AE325" s="14"/>
      <c r="AF325" s="14"/>
      <c r="AG325" s="44"/>
      <c r="AH325" s="44"/>
      <c r="AI325" s="44"/>
      <c r="AJ325" s="57"/>
      <c r="AK325" s="58"/>
      <c r="AL325" s="49"/>
      <c r="AM325" s="49"/>
      <c r="AN325" s="49"/>
      <c r="AO325" s="49"/>
      <c r="AP325" s="49"/>
      <c r="AQ325" s="49"/>
      <c r="AR325" s="49"/>
      <c r="AS325" s="49"/>
      <c r="AT325" s="49"/>
      <c r="AU325" s="49"/>
      <c r="AV325" s="49"/>
      <c r="AW325" s="49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9"/>
      <c r="BJ325" s="49"/>
      <c r="BK325" s="49"/>
      <c r="BL325" s="49"/>
      <c r="BM325" s="49"/>
      <c r="BN325" s="49"/>
      <c r="BO325" s="49"/>
      <c r="BP325" s="14"/>
      <c r="BQ325" s="14"/>
      <c r="BR325" s="14"/>
      <c r="BS325" s="49"/>
      <c r="BT325" s="49"/>
      <c r="BU325" s="49"/>
      <c r="BV325" s="49"/>
      <c r="BW325" s="49"/>
      <c r="BX325" s="49"/>
      <c r="BY325" s="49"/>
      <c r="BZ325" s="14"/>
      <c r="CA325" s="49"/>
      <c r="CB325" s="49"/>
      <c r="CC325" s="14"/>
      <c r="CD325" s="14"/>
      <c r="CE325" s="49"/>
      <c r="CF325" s="49"/>
      <c r="CG325" s="49"/>
      <c r="CH325" s="49"/>
      <c r="CI325" s="49"/>
      <c r="CJ325" s="49"/>
      <c r="CK325" s="49"/>
      <c r="CL325" s="49"/>
      <c r="CM325" s="49"/>
      <c r="CN325" s="49"/>
      <c r="CO325" s="49"/>
      <c r="CP325" s="49"/>
      <c r="CQ325" s="49"/>
      <c r="CR325" s="49"/>
      <c r="CS325" s="49"/>
      <c r="CT325" s="49"/>
      <c r="CU325" s="49"/>
      <c r="CV325" s="49"/>
      <c r="CW325" s="14"/>
      <c r="CX325" s="14"/>
      <c r="CY325" s="49"/>
      <c r="CZ325" s="49"/>
      <c r="DA325" s="49"/>
      <c r="DB325" s="49"/>
      <c r="DC325" s="49"/>
      <c r="DD325" s="49"/>
      <c r="DE325" s="49"/>
      <c r="DF325" s="49"/>
      <c r="DG325" s="49"/>
      <c r="DH325" s="14"/>
      <c r="DI325" s="14"/>
      <c r="DJ325" s="14"/>
      <c r="DK325" s="14"/>
      <c r="DL325" s="14"/>
      <c r="DM325" s="14"/>
      <c r="DN325" s="14"/>
      <c r="DO325" s="14"/>
      <c r="DP325" s="14"/>
      <c r="DQ325" s="14"/>
      <c r="DR325" s="49"/>
      <c r="DS325" s="49"/>
      <c r="DT325" s="49"/>
      <c r="DU325" s="49"/>
      <c r="DV325" s="49"/>
      <c r="DW325" s="49"/>
      <c r="DX325" s="49"/>
      <c r="DY325" s="49"/>
      <c r="DZ325" s="49"/>
      <c r="EA325" s="49"/>
      <c r="EB325" s="49"/>
      <c r="EC325" s="49"/>
      <c r="ED325" s="49"/>
      <c r="EE325" s="49"/>
      <c r="EF325" s="49"/>
      <c r="EG325" s="49"/>
      <c r="EH325" s="49"/>
      <c r="EI325" s="49"/>
      <c r="EJ325" s="49"/>
      <c r="EK325" s="14"/>
      <c r="EL325" s="49"/>
      <c r="EM325" s="49"/>
      <c r="EN325" s="49"/>
      <c r="EO325" s="49"/>
      <c r="EP325" s="49"/>
      <c r="EQ325" s="49"/>
      <c r="ER325" s="49"/>
      <c r="ES325" s="49"/>
      <c r="ET325" s="49"/>
      <c r="EU325" s="49"/>
      <c r="EV325" s="49"/>
      <c r="EW325" s="49"/>
      <c r="EX325" s="49"/>
      <c r="EY325" s="49"/>
      <c r="EZ325" s="49"/>
      <c r="FA325" s="49"/>
      <c r="FB325" s="49"/>
      <c r="FC325" s="49"/>
      <c r="FD325" s="49"/>
      <c r="FE325" s="14"/>
      <c r="FF325" s="49"/>
      <c r="FG325" s="49"/>
      <c r="FH325" s="14"/>
      <c r="FI325" s="42"/>
      <c r="FJ325" s="42"/>
      <c r="FK325" s="42"/>
      <c r="FL325" s="42"/>
      <c r="FM325" s="42"/>
      <c r="FN325" s="42"/>
      <c r="FO325" s="42"/>
      <c r="FP325" s="42"/>
      <c r="FQ325" s="42"/>
      <c r="FR325" s="42"/>
      <c r="FS325" s="42"/>
      <c r="FT325" s="42"/>
      <c r="FU325" s="42"/>
      <c r="FV325" s="42"/>
      <c r="FW325" s="42"/>
      <c r="FX325" s="44">
        <v>323</v>
      </c>
      <c r="FY325" s="44" t="str">
        <f t="shared" si="1294"/>
        <v>HIBDAFLK</v>
      </c>
      <c r="FZ325" s="44" t="s">
        <v>160</v>
      </c>
      <c r="GA325" s="44" t="s">
        <v>150</v>
      </c>
      <c r="GB325" s="44" t="s">
        <v>146</v>
      </c>
      <c r="GC325" s="44" t="s">
        <v>147</v>
      </c>
      <c r="GD325" s="44" t="s">
        <v>145</v>
      </c>
      <c r="GE325" s="44" t="s">
        <v>109</v>
      </c>
      <c r="GF325" s="44" t="s">
        <v>152</v>
      </c>
      <c r="GG325" s="44" t="s">
        <v>151</v>
      </c>
      <c r="GH325" s="100" t="str">
        <f t="shared" ref="GH325:GO325" si="1362">VLOOKUP(FZ325,$FK$3:$FL$15,2,FALSE)</f>
        <v>Uruguay</v>
      </c>
      <c r="GI325" s="100" t="str">
        <f t="shared" si="1362"/>
        <v>Senegal</v>
      </c>
      <c r="GJ325" s="100" t="str">
        <f t="shared" si="1362"/>
        <v>Bosnien-Herzigovina</v>
      </c>
      <c r="GK325" s="100" t="str">
        <f t="shared" si="1362"/>
        <v>USA</v>
      </c>
      <c r="GL325" s="100" t="str">
        <f t="shared" si="1362"/>
        <v>Sydkorea</v>
      </c>
      <c r="GM325" s="100" t="str">
        <f t="shared" si="1362"/>
        <v>Sverige</v>
      </c>
      <c r="GN325" s="100" t="str">
        <f t="shared" si="1362"/>
        <v>England</v>
      </c>
      <c r="GO325" s="100" t="str">
        <f t="shared" si="1362"/>
        <v>Portugal</v>
      </c>
      <c r="GP325" s="42" t="str">
        <f t="shared" si="1296"/>
        <v/>
      </c>
      <c r="GQ325" s="42"/>
      <c r="GR325" s="42"/>
      <c r="GS325" s="42"/>
      <c r="GT325" s="42"/>
      <c r="GU325" s="42"/>
      <c r="GV325" s="42"/>
      <c r="GW325" s="42"/>
      <c r="GX325" s="42"/>
      <c r="GY325" s="42"/>
      <c r="GZ325" s="42"/>
      <c r="HA325" s="42"/>
      <c r="HB325" s="42"/>
      <c r="HC325" s="42"/>
      <c r="HD325" s="42"/>
      <c r="HE325" s="42"/>
    </row>
    <row r="326" spans="1:213" ht="14.25" customHeight="1" x14ac:dyDescent="0.35">
      <c r="A326" s="42"/>
      <c r="B326" s="43"/>
      <c r="C326" s="43"/>
      <c r="D326" s="43"/>
      <c r="E326" s="44"/>
      <c r="F326" s="43"/>
      <c r="G326" s="44"/>
      <c r="H326" s="44"/>
      <c r="I326" s="44"/>
      <c r="J326" s="57"/>
      <c r="K326" s="44"/>
      <c r="L326" s="44"/>
      <c r="M326" s="42"/>
      <c r="N326" s="42"/>
      <c r="O326" s="42"/>
      <c r="P326" s="42"/>
      <c r="Q326" s="42"/>
      <c r="R326" s="42"/>
      <c r="S326" s="42"/>
      <c r="T326" s="43"/>
      <c r="U326" s="42"/>
      <c r="V326" s="44"/>
      <c r="W326" s="44"/>
      <c r="X326" s="44"/>
      <c r="Y326" s="44"/>
      <c r="Z326" s="47"/>
      <c r="AA326" s="48"/>
      <c r="AB326" s="42"/>
      <c r="AC326" s="14"/>
      <c r="AD326" s="14"/>
      <c r="AE326" s="14"/>
      <c r="AF326" s="14"/>
      <c r="AG326" s="44"/>
      <c r="AH326" s="44"/>
      <c r="AI326" s="44"/>
      <c r="AJ326" s="57"/>
      <c r="AK326" s="58"/>
      <c r="AL326" s="49"/>
      <c r="AM326" s="49"/>
      <c r="AN326" s="49"/>
      <c r="AO326" s="49"/>
      <c r="AP326" s="49"/>
      <c r="AQ326" s="49"/>
      <c r="AR326" s="49"/>
      <c r="AS326" s="49"/>
      <c r="AT326" s="49"/>
      <c r="AU326" s="49"/>
      <c r="AV326" s="49"/>
      <c r="AW326" s="49"/>
      <c r="AX326" s="49"/>
      <c r="AY326" s="49"/>
      <c r="AZ326" s="49"/>
      <c r="BA326" s="49"/>
      <c r="BB326" s="49"/>
      <c r="BC326" s="49"/>
      <c r="BD326" s="49"/>
      <c r="BE326" s="49"/>
      <c r="BF326" s="49"/>
      <c r="BG326" s="49"/>
      <c r="BH326" s="49"/>
      <c r="BI326" s="49"/>
      <c r="BJ326" s="49"/>
      <c r="BK326" s="49"/>
      <c r="BL326" s="49"/>
      <c r="BM326" s="49"/>
      <c r="BN326" s="49"/>
      <c r="BO326" s="49"/>
      <c r="BP326" s="14"/>
      <c r="BQ326" s="14"/>
      <c r="BR326" s="14"/>
      <c r="BS326" s="49"/>
      <c r="BT326" s="49"/>
      <c r="BU326" s="49"/>
      <c r="BV326" s="49"/>
      <c r="BW326" s="49"/>
      <c r="BX326" s="49"/>
      <c r="BY326" s="49"/>
      <c r="BZ326" s="14"/>
      <c r="CA326" s="49"/>
      <c r="CB326" s="49"/>
      <c r="CC326" s="14"/>
      <c r="CD326" s="14"/>
      <c r="CE326" s="49"/>
      <c r="CF326" s="49"/>
      <c r="CG326" s="49"/>
      <c r="CH326" s="49"/>
      <c r="CI326" s="49"/>
      <c r="CJ326" s="49"/>
      <c r="CK326" s="49"/>
      <c r="CL326" s="49"/>
      <c r="CM326" s="49"/>
      <c r="CN326" s="49"/>
      <c r="CO326" s="49"/>
      <c r="CP326" s="49"/>
      <c r="CQ326" s="49"/>
      <c r="CR326" s="49"/>
      <c r="CS326" s="49"/>
      <c r="CT326" s="49"/>
      <c r="CU326" s="49"/>
      <c r="CV326" s="49"/>
      <c r="CW326" s="14"/>
      <c r="CX326" s="14"/>
      <c r="CY326" s="49"/>
      <c r="CZ326" s="49"/>
      <c r="DA326" s="49"/>
      <c r="DB326" s="49"/>
      <c r="DC326" s="49"/>
      <c r="DD326" s="49"/>
      <c r="DE326" s="49"/>
      <c r="DF326" s="49"/>
      <c r="DG326" s="49"/>
      <c r="DH326" s="14"/>
      <c r="DI326" s="14"/>
      <c r="DJ326" s="14"/>
      <c r="DK326" s="14"/>
      <c r="DL326" s="14"/>
      <c r="DM326" s="14"/>
      <c r="DN326" s="14"/>
      <c r="DO326" s="14"/>
      <c r="DP326" s="14"/>
      <c r="DQ326" s="14"/>
      <c r="DR326" s="49"/>
      <c r="DS326" s="49"/>
      <c r="DT326" s="49"/>
      <c r="DU326" s="49"/>
      <c r="DV326" s="49"/>
      <c r="DW326" s="49"/>
      <c r="DX326" s="49"/>
      <c r="DY326" s="49"/>
      <c r="DZ326" s="49"/>
      <c r="EA326" s="49"/>
      <c r="EB326" s="49"/>
      <c r="EC326" s="49"/>
      <c r="ED326" s="49"/>
      <c r="EE326" s="49"/>
      <c r="EF326" s="49"/>
      <c r="EG326" s="49"/>
      <c r="EH326" s="49"/>
      <c r="EI326" s="49"/>
      <c r="EJ326" s="49"/>
      <c r="EK326" s="14"/>
      <c r="EL326" s="49"/>
      <c r="EM326" s="49"/>
      <c r="EN326" s="49"/>
      <c r="EO326" s="49"/>
      <c r="EP326" s="49"/>
      <c r="EQ326" s="49"/>
      <c r="ER326" s="49"/>
      <c r="ES326" s="49"/>
      <c r="ET326" s="49"/>
      <c r="EU326" s="49"/>
      <c r="EV326" s="49"/>
      <c r="EW326" s="49"/>
      <c r="EX326" s="49"/>
      <c r="EY326" s="49"/>
      <c r="EZ326" s="49"/>
      <c r="FA326" s="49"/>
      <c r="FB326" s="49"/>
      <c r="FC326" s="49"/>
      <c r="FD326" s="49"/>
      <c r="FE326" s="14"/>
      <c r="FF326" s="49"/>
      <c r="FG326" s="49"/>
      <c r="FH326" s="14"/>
      <c r="FI326" s="42"/>
      <c r="FJ326" s="42"/>
      <c r="FK326" s="42"/>
      <c r="FL326" s="42"/>
      <c r="FM326" s="42"/>
      <c r="FN326" s="42"/>
      <c r="FO326" s="42"/>
      <c r="FP326" s="42"/>
      <c r="FQ326" s="42"/>
      <c r="FR326" s="42"/>
      <c r="FS326" s="42"/>
      <c r="FT326" s="42"/>
      <c r="FU326" s="42"/>
      <c r="FV326" s="42"/>
      <c r="FW326" s="42"/>
      <c r="FX326" s="44">
        <v>324</v>
      </c>
      <c r="FY326" s="44" t="str">
        <f t="shared" si="1294"/>
        <v>HJBDAFLI</v>
      </c>
      <c r="FZ326" s="44" t="s">
        <v>160</v>
      </c>
      <c r="GA326" s="44" t="s">
        <v>159</v>
      </c>
      <c r="GB326" s="44" t="s">
        <v>146</v>
      </c>
      <c r="GC326" s="44" t="s">
        <v>147</v>
      </c>
      <c r="GD326" s="44" t="s">
        <v>145</v>
      </c>
      <c r="GE326" s="44" t="s">
        <v>109</v>
      </c>
      <c r="GF326" s="44" t="s">
        <v>152</v>
      </c>
      <c r="GG326" s="44" t="s">
        <v>150</v>
      </c>
      <c r="GH326" s="100" t="str">
        <f t="shared" ref="GH326:GO326" si="1363">VLOOKUP(FZ326,$FK$3:$FL$15,2,FALSE)</f>
        <v>Uruguay</v>
      </c>
      <c r="GI326" s="100" t="str">
        <f t="shared" si="1363"/>
        <v>Argentina</v>
      </c>
      <c r="GJ326" s="100" t="str">
        <f t="shared" si="1363"/>
        <v>Bosnien-Herzigovina</v>
      </c>
      <c r="GK326" s="100" t="str">
        <f t="shared" si="1363"/>
        <v>USA</v>
      </c>
      <c r="GL326" s="100" t="str">
        <f t="shared" si="1363"/>
        <v>Sydkorea</v>
      </c>
      <c r="GM326" s="100" t="str">
        <f t="shared" si="1363"/>
        <v>Sverige</v>
      </c>
      <c r="GN326" s="100" t="str">
        <f t="shared" si="1363"/>
        <v>England</v>
      </c>
      <c r="GO326" s="100" t="str">
        <f t="shared" si="1363"/>
        <v>Senegal</v>
      </c>
      <c r="GP326" s="42" t="str">
        <f t="shared" si="1296"/>
        <v/>
      </c>
      <c r="GQ326" s="42"/>
      <c r="GR326" s="42"/>
      <c r="GS326" s="42"/>
      <c r="GT326" s="42"/>
      <c r="GU326" s="42"/>
      <c r="GV326" s="42"/>
      <c r="GW326" s="42"/>
      <c r="GX326" s="42"/>
      <c r="GY326" s="42"/>
      <c r="GZ326" s="42"/>
      <c r="HA326" s="42"/>
      <c r="HB326" s="42"/>
      <c r="HC326" s="42"/>
      <c r="HD326" s="42"/>
      <c r="HE326" s="42"/>
    </row>
    <row r="327" spans="1:213" ht="14.25" customHeight="1" x14ac:dyDescent="0.35">
      <c r="A327" s="42"/>
      <c r="B327" s="43"/>
      <c r="C327" s="43"/>
      <c r="D327" s="43"/>
      <c r="E327" s="44"/>
      <c r="F327" s="43"/>
      <c r="G327" s="44"/>
      <c r="H327" s="44"/>
      <c r="I327" s="44"/>
      <c r="J327" s="57"/>
      <c r="K327" s="44"/>
      <c r="L327" s="44"/>
      <c r="M327" s="42"/>
      <c r="N327" s="42"/>
      <c r="O327" s="42"/>
      <c r="P327" s="42"/>
      <c r="Q327" s="42"/>
      <c r="R327" s="42"/>
      <c r="S327" s="42"/>
      <c r="T327" s="43"/>
      <c r="U327" s="42"/>
      <c r="V327" s="44"/>
      <c r="W327" s="44"/>
      <c r="X327" s="44"/>
      <c r="Y327" s="44"/>
      <c r="Z327" s="47"/>
      <c r="AA327" s="48"/>
      <c r="AB327" s="42"/>
      <c r="AC327" s="14"/>
      <c r="AD327" s="14"/>
      <c r="AE327" s="14"/>
      <c r="AF327" s="14"/>
      <c r="AG327" s="44"/>
      <c r="AH327" s="44"/>
      <c r="AI327" s="44"/>
      <c r="AJ327" s="57"/>
      <c r="AK327" s="58"/>
      <c r="AL327" s="49"/>
      <c r="AM327" s="49"/>
      <c r="AN327" s="49"/>
      <c r="AO327" s="49"/>
      <c r="AP327" s="49"/>
      <c r="AQ327" s="49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49"/>
      <c r="BD327" s="49"/>
      <c r="BE327" s="49"/>
      <c r="BF327" s="49"/>
      <c r="BG327" s="49"/>
      <c r="BH327" s="49"/>
      <c r="BI327" s="49"/>
      <c r="BJ327" s="49"/>
      <c r="BK327" s="49"/>
      <c r="BL327" s="49"/>
      <c r="BM327" s="49"/>
      <c r="BN327" s="49"/>
      <c r="BO327" s="49"/>
      <c r="BP327" s="14"/>
      <c r="BQ327" s="14"/>
      <c r="BR327" s="14"/>
      <c r="BS327" s="49"/>
      <c r="BT327" s="49"/>
      <c r="BU327" s="49"/>
      <c r="BV327" s="49"/>
      <c r="BW327" s="49"/>
      <c r="BX327" s="49"/>
      <c r="BY327" s="49"/>
      <c r="BZ327" s="14"/>
      <c r="CA327" s="49"/>
      <c r="CB327" s="49"/>
      <c r="CC327" s="14"/>
      <c r="CD327" s="14"/>
      <c r="CE327" s="49"/>
      <c r="CF327" s="49"/>
      <c r="CG327" s="49"/>
      <c r="CH327" s="49"/>
      <c r="CI327" s="49"/>
      <c r="CJ327" s="49"/>
      <c r="CK327" s="49"/>
      <c r="CL327" s="49"/>
      <c r="CM327" s="49"/>
      <c r="CN327" s="49"/>
      <c r="CO327" s="49"/>
      <c r="CP327" s="49"/>
      <c r="CQ327" s="49"/>
      <c r="CR327" s="49"/>
      <c r="CS327" s="49"/>
      <c r="CT327" s="49"/>
      <c r="CU327" s="49"/>
      <c r="CV327" s="49"/>
      <c r="CW327" s="14"/>
      <c r="CX327" s="14"/>
      <c r="CY327" s="49"/>
      <c r="CZ327" s="49"/>
      <c r="DA327" s="49"/>
      <c r="DB327" s="49"/>
      <c r="DC327" s="49"/>
      <c r="DD327" s="49"/>
      <c r="DE327" s="49"/>
      <c r="DF327" s="49"/>
      <c r="DG327" s="49"/>
      <c r="DH327" s="14"/>
      <c r="DI327" s="14"/>
      <c r="DJ327" s="14"/>
      <c r="DK327" s="14"/>
      <c r="DL327" s="14"/>
      <c r="DM327" s="14"/>
      <c r="DN327" s="14"/>
      <c r="DO327" s="14"/>
      <c r="DP327" s="14"/>
      <c r="DQ327" s="14"/>
      <c r="DR327" s="49"/>
      <c r="DS327" s="49"/>
      <c r="DT327" s="49"/>
      <c r="DU327" s="49"/>
      <c r="DV327" s="49"/>
      <c r="DW327" s="49"/>
      <c r="DX327" s="49"/>
      <c r="DY327" s="49"/>
      <c r="DZ327" s="49"/>
      <c r="EA327" s="49"/>
      <c r="EB327" s="49"/>
      <c r="EC327" s="49"/>
      <c r="ED327" s="49"/>
      <c r="EE327" s="49"/>
      <c r="EF327" s="49"/>
      <c r="EG327" s="49"/>
      <c r="EH327" s="49"/>
      <c r="EI327" s="49"/>
      <c r="EJ327" s="49"/>
      <c r="EK327" s="14"/>
      <c r="EL327" s="49"/>
      <c r="EM327" s="49"/>
      <c r="EN327" s="49"/>
      <c r="EO327" s="49"/>
      <c r="EP327" s="49"/>
      <c r="EQ327" s="49"/>
      <c r="ER327" s="49"/>
      <c r="ES327" s="49"/>
      <c r="ET327" s="49"/>
      <c r="EU327" s="49"/>
      <c r="EV327" s="49"/>
      <c r="EW327" s="49"/>
      <c r="EX327" s="49"/>
      <c r="EY327" s="49"/>
      <c r="EZ327" s="49"/>
      <c r="FA327" s="49"/>
      <c r="FB327" s="49"/>
      <c r="FC327" s="49"/>
      <c r="FD327" s="49"/>
      <c r="FE327" s="14"/>
      <c r="FF327" s="49"/>
      <c r="FG327" s="49"/>
      <c r="FH327" s="14"/>
      <c r="FI327" s="42"/>
      <c r="FJ327" s="42"/>
      <c r="FK327" s="42"/>
      <c r="FL327" s="42"/>
      <c r="FM327" s="42"/>
      <c r="FN327" s="42"/>
      <c r="FO327" s="42"/>
      <c r="FP327" s="42"/>
      <c r="FQ327" s="42"/>
      <c r="FR327" s="42"/>
      <c r="FS327" s="42"/>
      <c r="FT327" s="42"/>
      <c r="FU327" s="42"/>
      <c r="FV327" s="42"/>
      <c r="FW327" s="42"/>
      <c r="FX327" s="44">
        <v>325</v>
      </c>
      <c r="FY327" s="44" t="str">
        <f t="shared" si="1294"/>
        <v>HJBDAFIK</v>
      </c>
      <c r="FZ327" s="44" t="s">
        <v>160</v>
      </c>
      <c r="GA327" s="44" t="s">
        <v>159</v>
      </c>
      <c r="GB327" s="44" t="s">
        <v>146</v>
      </c>
      <c r="GC327" s="44" t="s">
        <v>147</v>
      </c>
      <c r="GD327" s="44" t="s">
        <v>145</v>
      </c>
      <c r="GE327" s="44" t="s">
        <v>109</v>
      </c>
      <c r="GF327" s="44" t="s">
        <v>150</v>
      </c>
      <c r="GG327" s="44" t="s">
        <v>151</v>
      </c>
      <c r="GH327" s="100" t="str">
        <f t="shared" ref="GH327:GO327" si="1364">VLOOKUP(FZ327,$FK$3:$FL$15,2,FALSE)</f>
        <v>Uruguay</v>
      </c>
      <c r="GI327" s="100" t="str">
        <f t="shared" si="1364"/>
        <v>Argentina</v>
      </c>
      <c r="GJ327" s="100" t="str">
        <f t="shared" si="1364"/>
        <v>Bosnien-Herzigovina</v>
      </c>
      <c r="GK327" s="100" t="str">
        <f t="shared" si="1364"/>
        <v>USA</v>
      </c>
      <c r="GL327" s="100" t="str">
        <f t="shared" si="1364"/>
        <v>Sydkorea</v>
      </c>
      <c r="GM327" s="100" t="str">
        <f t="shared" si="1364"/>
        <v>Sverige</v>
      </c>
      <c r="GN327" s="100" t="str">
        <f t="shared" si="1364"/>
        <v>Senegal</v>
      </c>
      <c r="GO327" s="100" t="str">
        <f t="shared" si="1364"/>
        <v>Portugal</v>
      </c>
      <c r="GP327" s="42" t="str">
        <f t="shared" si="1296"/>
        <v/>
      </c>
      <c r="GQ327" s="42"/>
      <c r="GR327" s="42"/>
      <c r="GS327" s="42"/>
      <c r="GT327" s="42"/>
      <c r="GU327" s="42"/>
      <c r="GV327" s="42"/>
      <c r="GW327" s="42"/>
      <c r="GX327" s="42"/>
      <c r="GY327" s="42"/>
      <c r="GZ327" s="42"/>
      <c r="HA327" s="42"/>
      <c r="HB327" s="42"/>
      <c r="HC327" s="42"/>
      <c r="HD327" s="42"/>
      <c r="HE327" s="42"/>
    </row>
    <row r="328" spans="1:213" ht="14.25" customHeight="1" x14ac:dyDescent="0.35">
      <c r="A328" s="42"/>
      <c r="B328" s="43"/>
      <c r="C328" s="43"/>
      <c r="D328" s="43"/>
      <c r="E328" s="44"/>
      <c r="F328" s="43"/>
      <c r="G328" s="44"/>
      <c r="H328" s="44"/>
      <c r="I328" s="44"/>
      <c r="J328" s="57"/>
      <c r="K328" s="44"/>
      <c r="L328" s="44"/>
      <c r="M328" s="42"/>
      <c r="N328" s="42"/>
      <c r="O328" s="42"/>
      <c r="P328" s="42"/>
      <c r="Q328" s="42"/>
      <c r="R328" s="42"/>
      <c r="S328" s="42"/>
      <c r="T328" s="43"/>
      <c r="U328" s="42"/>
      <c r="V328" s="44"/>
      <c r="W328" s="44"/>
      <c r="X328" s="44"/>
      <c r="Y328" s="44"/>
      <c r="Z328" s="47"/>
      <c r="AA328" s="48"/>
      <c r="AB328" s="42"/>
      <c r="AC328" s="14"/>
      <c r="AD328" s="14"/>
      <c r="AE328" s="14"/>
      <c r="AF328" s="14"/>
      <c r="AG328" s="44"/>
      <c r="AH328" s="44"/>
      <c r="AI328" s="44"/>
      <c r="AJ328" s="57"/>
      <c r="AK328" s="58"/>
      <c r="AL328" s="49"/>
      <c r="AM328" s="49"/>
      <c r="AN328" s="49"/>
      <c r="AO328" s="49"/>
      <c r="AP328" s="49"/>
      <c r="AQ328" s="49"/>
      <c r="AR328" s="49"/>
      <c r="AS328" s="49"/>
      <c r="AT328" s="49"/>
      <c r="AU328" s="49"/>
      <c r="AV328" s="49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9"/>
      <c r="BJ328" s="49"/>
      <c r="BK328" s="49"/>
      <c r="BL328" s="49"/>
      <c r="BM328" s="49"/>
      <c r="BN328" s="49"/>
      <c r="BO328" s="49"/>
      <c r="BP328" s="14"/>
      <c r="BQ328" s="14"/>
      <c r="BR328" s="14"/>
      <c r="BS328" s="49"/>
      <c r="BT328" s="49"/>
      <c r="BU328" s="49"/>
      <c r="BV328" s="49"/>
      <c r="BW328" s="49"/>
      <c r="BX328" s="49"/>
      <c r="BY328" s="49"/>
      <c r="BZ328" s="14"/>
      <c r="CA328" s="49"/>
      <c r="CB328" s="49"/>
      <c r="CC328" s="14"/>
      <c r="CD328" s="14"/>
      <c r="CE328" s="49"/>
      <c r="CF328" s="49"/>
      <c r="CG328" s="49"/>
      <c r="CH328" s="49"/>
      <c r="CI328" s="49"/>
      <c r="CJ328" s="49"/>
      <c r="CK328" s="49"/>
      <c r="CL328" s="49"/>
      <c r="CM328" s="49"/>
      <c r="CN328" s="49"/>
      <c r="CO328" s="49"/>
      <c r="CP328" s="49"/>
      <c r="CQ328" s="49"/>
      <c r="CR328" s="49"/>
      <c r="CS328" s="49"/>
      <c r="CT328" s="49"/>
      <c r="CU328" s="49"/>
      <c r="CV328" s="49"/>
      <c r="CW328" s="14"/>
      <c r="CX328" s="14"/>
      <c r="CY328" s="49"/>
      <c r="CZ328" s="49"/>
      <c r="DA328" s="49"/>
      <c r="DB328" s="49"/>
      <c r="DC328" s="49"/>
      <c r="DD328" s="49"/>
      <c r="DE328" s="49"/>
      <c r="DF328" s="49"/>
      <c r="DG328" s="49"/>
      <c r="DH328" s="14"/>
      <c r="DI328" s="14"/>
      <c r="DJ328" s="14"/>
      <c r="DK328" s="14"/>
      <c r="DL328" s="14"/>
      <c r="DM328" s="14"/>
      <c r="DN328" s="14"/>
      <c r="DO328" s="14"/>
      <c r="DP328" s="14"/>
      <c r="DQ328" s="14"/>
      <c r="DR328" s="49"/>
      <c r="DS328" s="49"/>
      <c r="DT328" s="49"/>
      <c r="DU328" s="49"/>
      <c r="DV328" s="49"/>
      <c r="DW328" s="49"/>
      <c r="DX328" s="49"/>
      <c r="DY328" s="49"/>
      <c r="DZ328" s="49"/>
      <c r="EA328" s="49"/>
      <c r="EB328" s="49"/>
      <c r="EC328" s="49"/>
      <c r="ED328" s="49"/>
      <c r="EE328" s="49"/>
      <c r="EF328" s="49"/>
      <c r="EG328" s="49"/>
      <c r="EH328" s="49"/>
      <c r="EI328" s="49"/>
      <c r="EJ328" s="49"/>
      <c r="EK328" s="14"/>
      <c r="EL328" s="49"/>
      <c r="EM328" s="49"/>
      <c r="EN328" s="49"/>
      <c r="EO328" s="49"/>
      <c r="EP328" s="49"/>
      <c r="EQ328" s="49"/>
      <c r="ER328" s="49"/>
      <c r="ES328" s="49"/>
      <c r="ET328" s="49"/>
      <c r="EU328" s="49"/>
      <c r="EV328" s="49"/>
      <c r="EW328" s="49"/>
      <c r="EX328" s="49"/>
      <c r="EY328" s="49"/>
      <c r="EZ328" s="49"/>
      <c r="FA328" s="49"/>
      <c r="FB328" s="49"/>
      <c r="FC328" s="49"/>
      <c r="FD328" s="49"/>
      <c r="FE328" s="14"/>
      <c r="FF328" s="49"/>
      <c r="FG328" s="49"/>
      <c r="FH328" s="14"/>
      <c r="FI328" s="42"/>
      <c r="FJ328" s="42"/>
      <c r="FK328" s="42"/>
      <c r="FL328" s="42"/>
      <c r="FM328" s="42"/>
      <c r="FN328" s="42"/>
      <c r="FO328" s="42"/>
      <c r="FP328" s="42"/>
      <c r="FQ328" s="42"/>
      <c r="FR328" s="42"/>
      <c r="FS328" s="42"/>
      <c r="FT328" s="42"/>
      <c r="FU328" s="42"/>
      <c r="FV328" s="42"/>
      <c r="FW328" s="42"/>
      <c r="FX328" s="44">
        <v>326</v>
      </c>
      <c r="FY328" s="44" t="str">
        <f t="shared" si="1294"/>
        <v>FJBDAGLK</v>
      </c>
      <c r="FZ328" s="44" t="s">
        <v>109</v>
      </c>
      <c r="GA328" s="44" t="s">
        <v>159</v>
      </c>
      <c r="GB328" s="44" t="s">
        <v>146</v>
      </c>
      <c r="GC328" s="44" t="s">
        <v>147</v>
      </c>
      <c r="GD328" s="44" t="s">
        <v>145</v>
      </c>
      <c r="GE328" s="44" t="s">
        <v>149</v>
      </c>
      <c r="GF328" s="44" t="s">
        <v>152</v>
      </c>
      <c r="GG328" s="44" t="s">
        <v>151</v>
      </c>
      <c r="GH328" s="100" t="str">
        <f t="shared" ref="GH328:GO328" si="1365">VLOOKUP(FZ328,$FK$3:$FL$15,2,FALSE)</f>
        <v>Sverige</v>
      </c>
      <c r="GI328" s="100" t="str">
        <f t="shared" si="1365"/>
        <v>Argentina</v>
      </c>
      <c r="GJ328" s="100" t="str">
        <f t="shared" si="1365"/>
        <v>Bosnien-Herzigovina</v>
      </c>
      <c r="GK328" s="100" t="str">
        <f t="shared" si="1365"/>
        <v>USA</v>
      </c>
      <c r="GL328" s="100" t="str">
        <f t="shared" si="1365"/>
        <v>Sydkorea</v>
      </c>
      <c r="GM328" s="100" t="str">
        <f t="shared" si="1365"/>
        <v>Iran</v>
      </c>
      <c r="GN328" s="100" t="str">
        <f t="shared" si="1365"/>
        <v>England</v>
      </c>
      <c r="GO328" s="100" t="str">
        <f t="shared" si="1365"/>
        <v>Portugal</v>
      </c>
      <c r="GP328" s="42" t="str">
        <f t="shared" si="1296"/>
        <v/>
      </c>
      <c r="GQ328" s="42"/>
      <c r="GR328" s="42"/>
      <c r="GS328" s="42"/>
      <c r="GT328" s="42"/>
      <c r="GU328" s="42"/>
      <c r="GV328" s="42"/>
      <c r="GW328" s="42"/>
      <c r="GX328" s="42"/>
      <c r="GY328" s="42"/>
      <c r="GZ328" s="42"/>
      <c r="HA328" s="42"/>
      <c r="HB328" s="42"/>
      <c r="HC328" s="42"/>
      <c r="HD328" s="42"/>
      <c r="HE328" s="42"/>
    </row>
    <row r="329" spans="1:213" ht="14.25" customHeight="1" x14ac:dyDescent="0.35">
      <c r="A329" s="42"/>
      <c r="B329" s="43"/>
      <c r="C329" s="43"/>
      <c r="D329" s="43"/>
      <c r="E329" s="44"/>
      <c r="F329" s="43"/>
      <c r="G329" s="44"/>
      <c r="H329" s="44"/>
      <c r="I329" s="44"/>
      <c r="J329" s="57"/>
      <c r="K329" s="44"/>
      <c r="L329" s="44"/>
      <c r="M329" s="42"/>
      <c r="N329" s="42"/>
      <c r="O329" s="42"/>
      <c r="P329" s="42"/>
      <c r="Q329" s="42"/>
      <c r="R329" s="42"/>
      <c r="S329" s="42"/>
      <c r="T329" s="43"/>
      <c r="U329" s="42"/>
      <c r="V329" s="44"/>
      <c r="W329" s="44"/>
      <c r="X329" s="44"/>
      <c r="Y329" s="44"/>
      <c r="Z329" s="47"/>
      <c r="AA329" s="48"/>
      <c r="AB329" s="42"/>
      <c r="AC329" s="14"/>
      <c r="AD329" s="14"/>
      <c r="AE329" s="14"/>
      <c r="AF329" s="14"/>
      <c r="AG329" s="44"/>
      <c r="AH329" s="44"/>
      <c r="AI329" s="44"/>
      <c r="AJ329" s="57"/>
      <c r="AK329" s="58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49"/>
      <c r="BG329" s="49"/>
      <c r="BH329" s="49"/>
      <c r="BI329" s="49"/>
      <c r="BJ329" s="49"/>
      <c r="BK329" s="49"/>
      <c r="BL329" s="49"/>
      <c r="BM329" s="49"/>
      <c r="BN329" s="49"/>
      <c r="BO329" s="49"/>
      <c r="BP329" s="14"/>
      <c r="BQ329" s="14"/>
      <c r="BR329" s="14"/>
      <c r="BS329" s="49"/>
      <c r="BT329" s="49"/>
      <c r="BU329" s="49"/>
      <c r="BV329" s="49"/>
      <c r="BW329" s="49"/>
      <c r="BX329" s="49"/>
      <c r="BY329" s="49"/>
      <c r="BZ329" s="14"/>
      <c r="CA329" s="49"/>
      <c r="CB329" s="49"/>
      <c r="CC329" s="14"/>
      <c r="CD329" s="14"/>
      <c r="CE329" s="49"/>
      <c r="CF329" s="49"/>
      <c r="CG329" s="49"/>
      <c r="CH329" s="49"/>
      <c r="CI329" s="49"/>
      <c r="CJ329" s="49"/>
      <c r="CK329" s="49"/>
      <c r="CL329" s="49"/>
      <c r="CM329" s="49"/>
      <c r="CN329" s="49"/>
      <c r="CO329" s="49"/>
      <c r="CP329" s="49"/>
      <c r="CQ329" s="49"/>
      <c r="CR329" s="49"/>
      <c r="CS329" s="49"/>
      <c r="CT329" s="49"/>
      <c r="CU329" s="49"/>
      <c r="CV329" s="49"/>
      <c r="CW329" s="14"/>
      <c r="CX329" s="14"/>
      <c r="CY329" s="49"/>
      <c r="CZ329" s="49"/>
      <c r="DA329" s="49"/>
      <c r="DB329" s="49"/>
      <c r="DC329" s="49"/>
      <c r="DD329" s="49"/>
      <c r="DE329" s="49"/>
      <c r="DF329" s="49"/>
      <c r="DG329" s="49"/>
      <c r="DH329" s="14"/>
      <c r="DI329" s="14"/>
      <c r="DJ329" s="14"/>
      <c r="DK329" s="14"/>
      <c r="DL329" s="14"/>
      <c r="DM329" s="14"/>
      <c r="DN329" s="14"/>
      <c r="DO329" s="14"/>
      <c r="DP329" s="14"/>
      <c r="DQ329" s="14"/>
      <c r="DR329" s="49"/>
      <c r="DS329" s="49"/>
      <c r="DT329" s="49"/>
      <c r="DU329" s="49"/>
      <c r="DV329" s="49"/>
      <c r="DW329" s="49"/>
      <c r="DX329" s="49"/>
      <c r="DY329" s="49"/>
      <c r="DZ329" s="49"/>
      <c r="EA329" s="49"/>
      <c r="EB329" s="49"/>
      <c r="EC329" s="49"/>
      <c r="ED329" s="49"/>
      <c r="EE329" s="49"/>
      <c r="EF329" s="49"/>
      <c r="EG329" s="49"/>
      <c r="EH329" s="49"/>
      <c r="EI329" s="49"/>
      <c r="EJ329" s="49"/>
      <c r="EK329" s="14"/>
      <c r="EL329" s="49"/>
      <c r="EM329" s="49"/>
      <c r="EN329" s="49"/>
      <c r="EO329" s="49"/>
      <c r="EP329" s="49"/>
      <c r="EQ329" s="49"/>
      <c r="ER329" s="49"/>
      <c r="ES329" s="49"/>
      <c r="ET329" s="49"/>
      <c r="EU329" s="49"/>
      <c r="EV329" s="49"/>
      <c r="EW329" s="49"/>
      <c r="EX329" s="49"/>
      <c r="EY329" s="49"/>
      <c r="EZ329" s="49"/>
      <c r="FA329" s="49"/>
      <c r="FB329" s="49"/>
      <c r="FC329" s="49"/>
      <c r="FD329" s="49"/>
      <c r="FE329" s="14"/>
      <c r="FF329" s="49"/>
      <c r="FG329" s="49"/>
      <c r="FH329" s="14"/>
      <c r="FI329" s="42"/>
      <c r="FJ329" s="42"/>
      <c r="FK329" s="42"/>
      <c r="FL329" s="42"/>
      <c r="FM329" s="42"/>
      <c r="FN329" s="42"/>
      <c r="FO329" s="42"/>
      <c r="FP329" s="42"/>
      <c r="FQ329" s="42"/>
      <c r="FR329" s="42"/>
      <c r="FS329" s="42"/>
      <c r="FT329" s="42"/>
      <c r="FU329" s="42"/>
      <c r="FV329" s="42"/>
      <c r="FW329" s="42"/>
      <c r="FX329" s="44">
        <v>327</v>
      </c>
      <c r="FY329" s="44" t="str">
        <f t="shared" si="1294"/>
        <v>IGBDAFLK</v>
      </c>
      <c r="FZ329" s="44" t="s">
        <v>150</v>
      </c>
      <c r="GA329" s="44" t="s">
        <v>149</v>
      </c>
      <c r="GB329" s="44" t="s">
        <v>146</v>
      </c>
      <c r="GC329" s="44" t="s">
        <v>147</v>
      </c>
      <c r="GD329" s="44" t="s">
        <v>145</v>
      </c>
      <c r="GE329" s="44" t="s">
        <v>109</v>
      </c>
      <c r="GF329" s="44" t="s">
        <v>152</v>
      </c>
      <c r="GG329" s="44" t="s">
        <v>151</v>
      </c>
      <c r="GH329" s="100" t="str">
        <f t="shared" ref="GH329:GO329" si="1366">VLOOKUP(FZ329,$FK$3:$FL$15,2,FALSE)</f>
        <v>Senegal</v>
      </c>
      <c r="GI329" s="100" t="str">
        <f t="shared" si="1366"/>
        <v>Iran</v>
      </c>
      <c r="GJ329" s="100" t="str">
        <f t="shared" si="1366"/>
        <v>Bosnien-Herzigovina</v>
      </c>
      <c r="GK329" s="100" t="str">
        <f t="shared" si="1366"/>
        <v>USA</v>
      </c>
      <c r="GL329" s="100" t="str">
        <f t="shared" si="1366"/>
        <v>Sydkorea</v>
      </c>
      <c r="GM329" s="100" t="str">
        <f t="shared" si="1366"/>
        <v>Sverige</v>
      </c>
      <c r="GN329" s="100" t="str">
        <f t="shared" si="1366"/>
        <v>England</v>
      </c>
      <c r="GO329" s="100" t="str">
        <f t="shared" si="1366"/>
        <v>Portugal</v>
      </c>
      <c r="GP329" s="42" t="str">
        <f t="shared" si="1296"/>
        <v/>
      </c>
      <c r="GQ329" s="42"/>
      <c r="GR329" s="42"/>
      <c r="GS329" s="42"/>
      <c r="GT329" s="42"/>
      <c r="GU329" s="42"/>
      <c r="GV329" s="42"/>
      <c r="GW329" s="42"/>
      <c r="GX329" s="42"/>
      <c r="GY329" s="42"/>
      <c r="GZ329" s="42"/>
      <c r="HA329" s="42"/>
      <c r="HB329" s="42"/>
      <c r="HC329" s="42"/>
      <c r="HD329" s="42"/>
      <c r="HE329" s="42"/>
    </row>
    <row r="330" spans="1:213" ht="14.25" customHeight="1" x14ac:dyDescent="0.35">
      <c r="A330" s="42"/>
      <c r="B330" s="43"/>
      <c r="C330" s="43"/>
      <c r="D330" s="43"/>
      <c r="E330" s="44"/>
      <c r="F330" s="43"/>
      <c r="G330" s="44"/>
      <c r="H330" s="44"/>
      <c r="I330" s="44"/>
      <c r="J330" s="57"/>
      <c r="K330" s="44"/>
      <c r="L330" s="44"/>
      <c r="M330" s="42"/>
      <c r="N330" s="42"/>
      <c r="O330" s="42"/>
      <c r="P330" s="42"/>
      <c r="Q330" s="42"/>
      <c r="R330" s="42"/>
      <c r="S330" s="42"/>
      <c r="T330" s="43"/>
      <c r="U330" s="42"/>
      <c r="V330" s="44"/>
      <c r="W330" s="44"/>
      <c r="X330" s="44"/>
      <c r="Y330" s="44"/>
      <c r="Z330" s="47"/>
      <c r="AA330" s="48"/>
      <c r="AB330" s="42"/>
      <c r="AC330" s="14"/>
      <c r="AD330" s="14"/>
      <c r="AE330" s="14"/>
      <c r="AF330" s="14"/>
      <c r="AG330" s="44"/>
      <c r="AH330" s="44"/>
      <c r="AI330" s="44"/>
      <c r="AJ330" s="57"/>
      <c r="AK330" s="58"/>
      <c r="AL330" s="49"/>
      <c r="AM330" s="49"/>
      <c r="AN330" s="49"/>
      <c r="AO330" s="49"/>
      <c r="AP330" s="49"/>
      <c r="AQ330" s="49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  <c r="BC330" s="49"/>
      <c r="BD330" s="49"/>
      <c r="BE330" s="49"/>
      <c r="BF330" s="49"/>
      <c r="BG330" s="49"/>
      <c r="BH330" s="49"/>
      <c r="BI330" s="49"/>
      <c r="BJ330" s="49"/>
      <c r="BK330" s="49"/>
      <c r="BL330" s="49"/>
      <c r="BM330" s="49"/>
      <c r="BN330" s="49"/>
      <c r="BO330" s="49"/>
      <c r="BP330" s="14"/>
      <c r="BQ330" s="14"/>
      <c r="BR330" s="14"/>
      <c r="BS330" s="49"/>
      <c r="BT330" s="49"/>
      <c r="BU330" s="49"/>
      <c r="BV330" s="49"/>
      <c r="BW330" s="49"/>
      <c r="BX330" s="49"/>
      <c r="BY330" s="49"/>
      <c r="BZ330" s="14"/>
      <c r="CA330" s="49"/>
      <c r="CB330" s="49"/>
      <c r="CC330" s="14"/>
      <c r="CD330" s="14"/>
      <c r="CE330" s="49"/>
      <c r="CF330" s="49"/>
      <c r="CG330" s="49"/>
      <c r="CH330" s="49"/>
      <c r="CI330" s="49"/>
      <c r="CJ330" s="49"/>
      <c r="CK330" s="49"/>
      <c r="CL330" s="49"/>
      <c r="CM330" s="49"/>
      <c r="CN330" s="49"/>
      <c r="CO330" s="49"/>
      <c r="CP330" s="49"/>
      <c r="CQ330" s="49"/>
      <c r="CR330" s="49"/>
      <c r="CS330" s="49"/>
      <c r="CT330" s="49"/>
      <c r="CU330" s="49"/>
      <c r="CV330" s="49"/>
      <c r="CW330" s="14"/>
      <c r="CX330" s="14"/>
      <c r="CY330" s="49"/>
      <c r="CZ330" s="49"/>
      <c r="DA330" s="49"/>
      <c r="DB330" s="49"/>
      <c r="DC330" s="49"/>
      <c r="DD330" s="49"/>
      <c r="DE330" s="49"/>
      <c r="DF330" s="49"/>
      <c r="DG330" s="49"/>
      <c r="DH330" s="14"/>
      <c r="DI330" s="14"/>
      <c r="DJ330" s="14"/>
      <c r="DK330" s="14"/>
      <c r="DL330" s="14"/>
      <c r="DM330" s="14"/>
      <c r="DN330" s="14"/>
      <c r="DO330" s="14"/>
      <c r="DP330" s="14"/>
      <c r="DQ330" s="14"/>
      <c r="DR330" s="49"/>
      <c r="DS330" s="49"/>
      <c r="DT330" s="49"/>
      <c r="DU330" s="49"/>
      <c r="DV330" s="49"/>
      <c r="DW330" s="49"/>
      <c r="DX330" s="49"/>
      <c r="DY330" s="49"/>
      <c r="DZ330" s="49"/>
      <c r="EA330" s="49"/>
      <c r="EB330" s="49"/>
      <c r="EC330" s="49"/>
      <c r="ED330" s="49"/>
      <c r="EE330" s="49"/>
      <c r="EF330" s="49"/>
      <c r="EG330" s="49"/>
      <c r="EH330" s="49"/>
      <c r="EI330" s="49"/>
      <c r="EJ330" s="49"/>
      <c r="EK330" s="14"/>
      <c r="EL330" s="49"/>
      <c r="EM330" s="49"/>
      <c r="EN330" s="49"/>
      <c r="EO330" s="49"/>
      <c r="EP330" s="49"/>
      <c r="EQ330" s="49"/>
      <c r="ER330" s="49"/>
      <c r="ES330" s="49"/>
      <c r="ET330" s="49"/>
      <c r="EU330" s="49"/>
      <c r="EV330" s="49"/>
      <c r="EW330" s="49"/>
      <c r="EX330" s="49"/>
      <c r="EY330" s="49"/>
      <c r="EZ330" s="49"/>
      <c r="FA330" s="49"/>
      <c r="FB330" s="49"/>
      <c r="FC330" s="49"/>
      <c r="FD330" s="49"/>
      <c r="FE330" s="14"/>
      <c r="FF330" s="49"/>
      <c r="FG330" s="49"/>
      <c r="FH330" s="14"/>
      <c r="FI330" s="42"/>
      <c r="FJ330" s="42"/>
      <c r="FK330" s="42"/>
      <c r="FL330" s="42"/>
      <c r="FM330" s="42"/>
      <c r="FN330" s="42"/>
      <c r="FO330" s="42"/>
      <c r="FP330" s="42"/>
      <c r="FQ330" s="42"/>
      <c r="FR330" s="42"/>
      <c r="FS330" s="42"/>
      <c r="FT330" s="42"/>
      <c r="FU330" s="42"/>
      <c r="FV330" s="42"/>
      <c r="FW330" s="42"/>
      <c r="FX330" s="44">
        <v>328</v>
      </c>
      <c r="FY330" s="44" t="str">
        <f t="shared" si="1294"/>
        <v>FJBDAGLI</v>
      </c>
      <c r="FZ330" s="44" t="s">
        <v>109</v>
      </c>
      <c r="GA330" s="44" t="s">
        <v>159</v>
      </c>
      <c r="GB330" s="44" t="s">
        <v>146</v>
      </c>
      <c r="GC330" s="44" t="s">
        <v>147</v>
      </c>
      <c r="GD330" s="44" t="s">
        <v>145</v>
      </c>
      <c r="GE330" s="44" t="s">
        <v>149</v>
      </c>
      <c r="GF330" s="44" t="s">
        <v>152</v>
      </c>
      <c r="GG330" s="44" t="s">
        <v>150</v>
      </c>
      <c r="GH330" s="100" t="str">
        <f t="shared" ref="GH330:GO330" si="1367">VLOOKUP(FZ330,$FK$3:$FL$15,2,FALSE)</f>
        <v>Sverige</v>
      </c>
      <c r="GI330" s="100" t="str">
        <f t="shared" si="1367"/>
        <v>Argentina</v>
      </c>
      <c r="GJ330" s="100" t="str">
        <f t="shared" si="1367"/>
        <v>Bosnien-Herzigovina</v>
      </c>
      <c r="GK330" s="100" t="str">
        <f t="shared" si="1367"/>
        <v>USA</v>
      </c>
      <c r="GL330" s="100" t="str">
        <f t="shared" si="1367"/>
        <v>Sydkorea</v>
      </c>
      <c r="GM330" s="100" t="str">
        <f t="shared" si="1367"/>
        <v>Iran</v>
      </c>
      <c r="GN330" s="100" t="str">
        <f t="shared" si="1367"/>
        <v>England</v>
      </c>
      <c r="GO330" s="100" t="str">
        <f t="shared" si="1367"/>
        <v>Senegal</v>
      </c>
      <c r="GP330" s="42" t="str">
        <f t="shared" si="1296"/>
        <v/>
      </c>
      <c r="GQ330" s="42"/>
      <c r="GR330" s="42"/>
      <c r="GS330" s="42"/>
      <c r="GT330" s="42"/>
      <c r="GU330" s="42"/>
      <c r="GV330" s="42"/>
      <c r="GW330" s="42"/>
      <c r="GX330" s="42"/>
      <c r="GY330" s="42"/>
      <c r="GZ330" s="42"/>
      <c r="HA330" s="42"/>
      <c r="HB330" s="42"/>
      <c r="HC330" s="42"/>
      <c r="HD330" s="42"/>
      <c r="HE330" s="42"/>
    </row>
    <row r="331" spans="1:213" ht="14.25" customHeight="1" x14ac:dyDescent="0.35">
      <c r="A331" s="42"/>
      <c r="B331" s="43"/>
      <c r="C331" s="43"/>
      <c r="D331" s="43"/>
      <c r="E331" s="44"/>
      <c r="F331" s="43"/>
      <c r="G331" s="44"/>
      <c r="H331" s="44"/>
      <c r="I331" s="44"/>
      <c r="J331" s="57"/>
      <c r="K331" s="44"/>
      <c r="L331" s="44"/>
      <c r="M331" s="42"/>
      <c r="N331" s="42"/>
      <c r="O331" s="42"/>
      <c r="P331" s="42"/>
      <c r="Q331" s="42"/>
      <c r="R331" s="42"/>
      <c r="S331" s="42"/>
      <c r="T331" s="43"/>
      <c r="U331" s="42"/>
      <c r="V331" s="44"/>
      <c r="W331" s="44"/>
      <c r="X331" s="44"/>
      <c r="Y331" s="44"/>
      <c r="Z331" s="47"/>
      <c r="AA331" s="48"/>
      <c r="AB331" s="42"/>
      <c r="AC331" s="14"/>
      <c r="AD331" s="14"/>
      <c r="AE331" s="14"/>
      <c r="AF331" s="14"/>
      <c r="AG331" s="44"/>
      <c r="AH331" s="44"/>
      <c r="AI331" s="44"/>
      <c r="AJ331" s="57"/>
      <c r="AK331" s="58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49"/>
      <c r="BG331" s="49"/>
      <c r="BH331" s="49"/>
      <c r="BI331" s="49"/>
      <c r="BJ331" s="49"/>
      <c r="BK331" s="49"/>
      <c r="BL331" s="49"/>
      <c r="BM331" s="49"/>
      <c r="BN331" s="49"/>
      <c r="BO331" s="49"/>
      <c r="BP331" s="14"/>
      <c r="BQ331" s="14"/>
      <c r="BR331" s="14"/>
      <c r="BS331" s="49"/>
      <c r="BT331" s="49"/>
      <c r="BU331" s="49"/>
      <c r="BV331" s="49"/>
      <c r="BW331" s="49"/>
      <c r="BX331" s="49"/>
      <c r="BY331" s="49"/>
      <c r="BZ331" s="14"/>
      <c r="CA331" s="49"/>
      <c r="CB331" s="49"/>
      <c r="CC331" s="14"/>
      <c r="CD331" s="14"/>
      <c r="CE331" s="49"/>
      <c r="CF331" s="49"/>
      <c r="CG331" s="49"/>
      <c r="CH331" s="49"/>
      <c r="CI331" s="49"/>
      <c r="CJ331" s="49"/>
      <c r="CK331" s="49"/>
      <c r="CL331" s="49"/>
      <c r="CM331" s="49"/>
      <c r="CN331" s="49"/>
      <c r="CO331" s="49"/>
      <c r="CP331" s="49"/>
      <c r="CQ331" s="49"/>
      <c r="CR331" s="49"/>
      <c r="CS331" s="49"/>
      <c r="CT331" s="49"/>
      <c r="CU331" s="49"/>
      <c r="CV331" s="49"/>
      <c r="CW331" s="14"/>
      <c r="CX331" s="14"/>
      <c r="CY331" s="49"/>
      <c r="CZ331" s="49"/>
      <c r="DA331" s="49"/>
      <c r="DB331" s="49"/>
      <c r="DC331" s="49"/>
      <c r="DD331" s="49"/>
      <c r="DE331" s="49"/>
      <c r="DF331" s="49"/>
      <c r="DG331" s="49"/>
      <c r="DH331" s="14"/>
      <c r="DI331" s="14"/>
      <c r="DJ331" s="14"/>
      <c r="DK331" s="14"/>
      <c r="DL331" s="14"/>
      <c r="DM331" s="14"/>
      <c r="DN331" s="14"/>
      <c r="DO331" s="14"/>
      <c r="DP331" s="14"/>
      <c r="DQ331" s="14"/>
      <c r="DR331" s="49"/>
      <c r="DS331" s="49"/>
      <c r="DT331" s="49"/>
      <c r="DU331" s="49"/>
      <c r="DV331" s="49"/>
      <c r="DW331" s="49"/>
      <c r="DX331" s="49"/>
      <c r="DY331" s="49"/>
      <c r="DZ331" s="49"/>
      <c r="EA331" s="49"/>
      <c r="EB331" s="49"/>
      <c r="EC331" s="49"/>
      <c r="ED331" s="49"/>
      <c r="EE331" s="49"/>
      <c r="EF331" s="49"/>
      <c r="EG331" s="49"/>
      <c r="EH331" s="49"/>
      <c r="EI331" s="49"/>
      <c r="EJ331" s="49"/>
      <c r="EK331" s="14"/>
      <c r="EL331" s="49"/>
      <c r="EM331" s="49"/>
      <c r="EN331" s="49"/>
      <c r="EO331" s="49"/>
      <c r="EP331" s="49"/>
      <c r="EQ331" s="49"/>
      <c r="ER331" s="49"/>
      <c r="ES331" s="49"/>
      <c r="ET331" s="49"/>
      <c r="EU331" s="49"/>
      <c r="EV331" s="49"/>
      <c r="EW331" s="49"/>
      <c r="EX331" s="49"/>
      <c r="EY331" s="49"/>
      <c r="EZ331" s="49"/>
      <c r="FA331" s="49"/>
      <c r="FB331" s="49"/>
      <c r="FC331" s="49"/>
      <c r="FD331" s="49"/>
      <c r="FE331" s="14"/>
      <c r="FF331" s="49"/>
      <c r="FG331" s="49"/>
      <c r="FH331" s="14"/>
      <c r="FI331" s="42"/>
      <c r="FJ331" s="42"/>
      <c r="FK331" s="42"/>
      <c r="FL331" s="42"/>
      <c r="FM331" s="42"/>
      <c r="FN331" s="42"/>
      <c r="FO331" s="42"/>
      <c r="FP331" s="42"/>
      <c r="FQ331" s="42"/>
      <c r="FR331" s="42"/>
      <c r="FS331" s="42"/>
      <c r="FT331" s="42"/>
      <c r="FU331" s="42"/>
      <c r="FV331" s="42"/>
      <c r="FW331" s="42"/>
      <c r="FX331" s="44">
        <v>329</v>
      </c>
      <c r="FY331" s="44" t="str">
        <f t="shared" si="1294"/>
        <v>FJBDAGIK</v>
      </c>
      <c r="FZ331" s="44" t="s">
        <v>109</v>
      </c>
      <c r="GA331" s="44" t="s">
        <v>159</v>
      </c>
      <c r="GB331" s="44" t="s">
        <v>146</v>
      </c>
      <c r="GC331" s="44" t="s">
        <v>147</v>
      </c>
      <c r="GD331" s="44" t="s">
        <v>145</v>
      </c>
      <c r="GE331" s="44" t="s">
        <v>149</v>
      </c>
      <c r="GF331" s="44" t="s">
        <v>150</v>
      </c>
      <c r="GG331" s="44" t="s">
        <v>151</v>
      </c>
      <c r="GH331" s="100" t="str">
        <f t="shared" ref="GH331:GO331" si="1368">VLOOKUP(FZ331,$FK$3:$FL$15,2,FALSE)</f>
        <v>Sverige</v>
      </c>
      <c r="GI331" s="100" t="str">
        <f t="shared" si="1368"/>
        <v>Argentina</v>
      </c>
      <c r="GJ331" s="100" t="str">
        <f t="shared" si="1368"/>
        <v>Bosnien-Herzigovina</v>
      </c>
      <c r="GK331" s="100" t="str">
        <f t="shared" si="1368"/>
        <v>USA</v>
      </c>
      <c r="GL331" s="100" t="str">
        <f t="shared" si="1368"/>
        <v>Sydkorea</v>
      </c>
      <c r="GM331" s="100" t="str">
        <f t="shared" si="1368"/>
        <v>Iran</v>
      </c>
      <c r="GN331" s="100" t="str">
        <f t="shared" si="1368"/>
        <v>Senegal</v>
      </c>
      <c r="GO331" s="100" t="str">
        <f t="shared" si="1368"/>
        <v>Portugal</v>
      </c>
      <c r="GP331" s="42" t="str">
        <f t="shared" si="1296"/>
        <v/>
      </c>
      <c r="GQ331" s="42"/>
      <c r="GR331" s="42"/>
      <c r="GS331" s="42"/>
      <c r="GT331" s="42"/>
      <c r="GU331" s="42"/>
      <c r="GV331" s="42"/>
      <c r="GW331" s="42"/>
      <c r="GX331" s="42"/>
      <c r="GY331" s="42"/>
      <c r="GZ331" s="42"/>
      <c r="HA331" s="42"/>
      <c r="HB331" s="42"/>
      <c r="HC331" s="42"/>
      <c r="HD331" s="42"/>
      <c r="HE331" s="42"/>
    </row>
    <row r="332" spans="1:213" ht="14.25" customHeight="1" x14ac:dyDescent="0.35">
      <c r="A332" s="42"/>
      <c r="B332" s="43"/>
      <c r="C332" s="43"/>
      <c r="D332" s="43"/>
      <c r="E332" s="44"/>
      <c r="F332" s="43"/>
      <c r="G332" s="44"/>
      <c r="H332" s="44"/>
      <c r="I332" s="44"/>
      <c r="J332" s="57"/>
      <c r="K332" s="44"/>
      <c r="L332" s="44"/>
      <c r="M332" s="42"/>
      <c r="N332" s="42"/>
      <c r="O332" s="42"/>
      <c r="P332" s="42"/>
      <c r="Q332" s="42"/>
      <c r="R332" s="42"/>
      <c r="S332" s="42"/>
      <c r="T332" s="43"/>
      <c r="U332" s="42"/>
      <c r="V332" s="44"/>
      <c r="W332" s="44"/>
      <c r="X332" s="44"/>
      <c r="Y332" s="44"/>
      <c r="Z332" s="47"/>
      <c r="AA332" s="48"/>
      <c r="AB332" s="42"/>
      <c r="AC332" s="14"/>
      <c r="AD332" s="14"/>
      <c r="AE332" s="14"/>
      <c r="AF332" s="14"/>
      <c r="AG332" s="44"/>
      <c r="AH332" s="44"/>
      <c r="AI332" s="44"/>
      <c r="AJ332" s="57"/>
      <c r="AK332" s="58"/>
      <c r="AL332" s="49"/>
      <c r="AM332" s="49"/>
      <c r="AN332" s="49"/>
      <c r="AO332" s="49"/>
      <c r="AP332" s="49"/>
      <c r="AQ332" s="49"/>
      <c r="AR332" s="49"/>
      <c r="AS332" s="49"/>
      <c r="AT332" s="49"/>
      <c r="AU332" s="49"/>
      <c r="AV332" s="49"/>
      <c r="AW332" s="49"/>
      <c r="AX332" s="49"/>
      <c r="AY332" s="49"/>
      <c r="AZ332" s="49"/>
      <c r="BA332" s="49"/>
      <c r="BB332" s="49"/>
      <c r="BC332" s="49"/>
      <c r="BD332" s="49"/>
      <c r="BE332" s="49"/>
      <c r="BF332" s="49"/>
      <c r="BG332" s="49"/>
      <c r="BH332" s="49"/>
      <c r="BI332" s="49"/>
      <c r="BJ332" s="49"/>
      <c r="BK332" s="49"/>
      <c r="BL332" s="49"/>
      <c r="BM332" s="49"/>
      <c r="BN332" s="49"/>
      <c r="BO332" s="49"/>
      <c r="BP332" s="14"/>
      <c r="BQ332" s="14"/>
      <c r="BR332" s="14"/>
      <c r="BS332" s="49"/>
      <c r="BT332" s="49"/>
      <c r="BU332" s="49"/>
      <c r="BV332" s="49"/>
      <c r="BW332" s="49"/>
      <c r="BX332" s="49"/>
      <c r="BY332" s="49"/>
      <c r="BZ332" s="14"/>
      <c r="CA332" s="49"/>
      <c r="CB332" s="49"/>
      <c r="CC332" s="14"/>
      <c r="CD332" s="14"/>
      <c r="CE332" s="49"/>
      <c r="CF332" s="49"/>
      <c r="CG332" s="49"/>
      <c r="CH332" s="49"/>
      <c r="CI332" s="49"/>
      <c r="CJ332" s="49"/>
      <c r="CK332" s="49"/>
      <c r="CL332" s="49"/>
      <c r="CM332" s="49"/>
      <c r="CN332" s="49"/>
      <c r="CO332" s="49"/>
      <c r="CP332" s="49"/>
      <c r="CQ332" s="49"/>
      <c r="CR332" s="49"/>
      <c r="CS332" s="49"/>
      <c r="CT332" s="49"/>
      <c r="CU332" s="49"/>
      <c r="CV332" s="49"/>
      <c r="CW332" s="14"/>
      <c r="CX332" s="14"/>
      <c r="CY332" s="49"/>
      <c r="CZ332" s="49"/>
      <c r="DA332" s="49"/>
      <c r="DB332" s="49"/>
      <c r="DC332" s="49"/>
      <c r="DD332" s="49"/>
      <c r="DE332" s="49"/>
      <c r="DF332" s="49"/>
      <c r="DG332" s="49"/>
      <c r="DH332" s="14"/>
      <c r="DI332" s="14"/>
      <c r="DJ332" s="14"/>
      <c r="DK332" s="14"/>
      <c r="DL332" s="14"/>
      <c r="DM332" s="14"/>
      <c r="DN332" s="14"/>
      <c r="DO332" s="14"/>
      <c r="DP332" s="14"/>
      <c r="DQ332" s="14"/>
      <c r="DR332" s="49"/>
      <c r="DS332" s="49"/>
      <c r="DT332" s="49"/>
      <c r="DU332" s="49"/>
      <c r="DV332" s="49"/>
      <c r="DW332" s="49"/>
      <c r="DX332" s="49"/>
      <c r="DY332" s="49"/>
      <c r="DZ332" s="49"/>
      <c r="EA332" s="49"/>
      <c r="EB332" s="49"/>
      <c r="EC332" s="49"/>
      <c r="ED332" s="49"/>
      <c r="EE332" s="49"/>
      <c r="EF332" s="49"/>
      <c r="EG332" s="49"/>
      <c r="EH332" s="49"/>
      <c r="EI332" s="49"/>
      <c r="EJ332" s="49"/>
      <c r="EK332" s="14"/>
      <c r="EL332" s="49"/>
      <c r="EM332" s="49"/>
      <c r="EN332" s="49"/>
      <c r="EO332" s="49"/>
      <c r="EP332" s="49"/>
      <c r="EQ332" s="49"/>
      <c r="ER332" s="49"/>
      <c r="ES332" s="49"/>
      <c r="ET332" s="49"/>
      <c r="EU332" s="49"/>
      <c r="EV332" s="49"/>
      <c r="EW332" s="49"/>
      <c r="EX332" s="49"/>
      <c r="EY332" s="49"/>
      <c r="EZ332" s="49"/>
      <c r="FA332" s="49"/>
      <c r="FB332" s="49"/>
      <c r="FC332" s="49"/>
      <c r="FD332" s="49"/>
      <c r="FE332" s="14"/>
      <c r="FF332" s="49"/>
      <c r="FG332" s="49"/>
      <c r="FH332" s="14"/>
      <c r="FI332" s="42"/>
      <c r="FJ332" s="42"/>
      <c r="FK332" s="42"/>
      <c r="FL332" s="42"/>
      <c r="FM332" s="42"/>
      <c r="FN332" s="42"/>
      <c r="FO332" s="42"/>
      <c r="FP332" s="42"/>
      <c r="FQ332" s="42"/>
      <c r="FR332" s="42"/>
      <c r="FS332" s="42"/>
      <c r="FT332" s="42"/>
      <c r="FU332" s="42"/>
      <c r="FV332" s="42"/>
      <c r="FW332" s="42"/>
      <c r="FX332" s="44">
        <v>330</v>
      </c>
      <c r="FY332" s="44" t="str">
        <f t="shared" si="1294"/>
        <v>HGBDAFLK</v>
      </c>
      <c r="FZ332" s="44" t="s">
        <v>160</v>
      </c>
      <c r="GA332" s="44" t="s">
        <v>149</v>
      </c>
      <c r="GB332" s="44" t="s">
        <v>146</v>
      </c>
      <c r="GC332" s="44" t="s">
        <v>147</v>
      </c>
      <c r="GD332" s="44" t="s">
        <v>145</v>
      </c>
      <c r="GE332" s="44" t="s">
        <v>109</v>
      </c>
      <c r="GF332" s="44" t="s">
        <v>152</v>
      </c>
      <c r="GG332" s="44" t="s">
        <v>151</v>
      </c>
      <c r="GH332" s="100" t="str">
        <f t="shared" ref="GH332:GO332" si="1369">VLOOKUP(FZ332,$FK$3:$FL$15,2,FALSE)</f>
        <v>Uruguay</v>
      </c>
      <c r="GI332" s="100" t="str">
        <f t="shared" si="1369"/>
        <v>Iran</v>
      </c>
      <c r="GJ332" s="100" t="str">
        <f t="shared" si="1369"/>
        <v>Bosnien-Herzigovina</v>
      </c>
      <c r="GK332" s="100" t="str">
        <f t="shared" si="1369"/>
        <v>USA</v>
      </c>
      <c r="GL332" s="100" t="str">
        <f t="shared" si="1369"/>
        <v>Sydkorea</v>
      </c>
      <c r="GM332" s="100" t="str">
        <f t="shared" si="1369"/>
        <v>Sverige</v>
      </c>
      <c r="GN332" s="100" t="str">
        <f t="shared" si="1369"/>
        <v>England</v>
      </c>
      <c r="GO332" s="100" t="str">
        <f t="shared" si="1369"/>
        <v>Portugal</v>
      </c>
      <c r="GP332" s="42" t="str">
        <f t="shared" si="1296"/>
        <v/>
      </c>
      <c r="GQ332" s="42"/>
      <c r="GR332" s="42"/>
      <c r="GS332" s="42"/>
      <c r="GT332" s="42"/>
      <c r="GU332" s="42"/>
      <c r="GV332" s="42"/>
      <c r="GW332" s="42"/>
      <c r="GX332" s="42"/>
      <c r="GY332" s="42"/>
      <c r="GZ332" s="42"/>
      <c r="HA332" s="42"/>
      <c r="HB332" s="42"/>
      <c r="HC332" s="42"/>
      <c r="HD332" s="42"/>
      <c r="HE332" s="42"/>
    </row>
    <row r="333" spans="1:213" ht="14.25" customHeight="1" x14ac:dyDescent="0.35">
      <c r="A333" s="42"/>
      <c r="B333" s="43"/>
      <c r="C333" s="43"/>
      <c r="D333" s="43"/>
      <c r="E333" s="44"/>
      <c r="F333" s="43"/>
      <c r="G333" s="44"/>
      <c r="H333" s="44"/>
      <c r="I333" s="44"/>
      <c r="J333" s="57"/>
      <c r="K333" s="44"/>
      <c r="L333" s="44"/>
      <c r="M333" s="42"/>
      <c r="N333" s="42"/>
      <c r="O333" s="42"/>
      <c r="P333" s="42"/>
      <c r="Q333" s="42"/>
      <c r="R333" s="42"/>
      <c r="S333" s="42"/>
      <c r="T333" s="43"/>
      <c r="U333" s="42"/>
      <c r="V333" s="44"/>
      <c r="W333" s="44"/>
      <c r="X333" s="44"/>
      <c r="Y333" s="44"/>
      <c r="Z333" s="47"/>
      <c r="AA333" s="48"/>
      <c r="AB333" s="42"/>
      <c r="AC333" s="14"/>
      <c r="AD333" s="14"/>
      <c r="AE333" s="14"/>
      <c r="AF333" s="14"/>
      <c r="AG333" s="44"/>
      <c r="AH333" s="44"/>
      <c r="AI333" s="44"/>
      <c r="AJ333" s="57"/>
      <c r="AK333" s="58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49"/>
      <c r="BG333" s="49"/>
      <c r="BH333" s="49"/>
      <c r="BI333" s="49"/>
      <c r="BJ333" s="49"/>
      <c r="BK333" s="49"/>
      <c r="BL333" s="49"/>
      <c r="BM333" s="49"/>
      <c r="BN333" s="49"/>
      <c r="BO333" s="49"/>
      <c r="BP333" s="14"/>
      <c r="BQ333" s="14"/>
      <c r="BR333" s="14"/>
      <c r="BS333" s="49"/>
      <c r="BT333" s="49"/>
      <c r="BU333" s="49"/>
      <c r="BV333" s="49"/>
      <c r="BW333" s="49"/>
      <c r="BX333" s="49"/>
      <c r="BY333" s="49"/>
      <c r="BZ333" s="14"/>
      <c r="CA333" s="49"/>
      <c r="CB333" s="49"/>
      <c r="CC333" s="14"/>
      <c r="CD333" s="14"/>
      <c r="CE333" s="49"/>
      <c r="CF333" s="49"/>
      <c r="CG333" s="49"/>
      <c r="CH333" s="49"/>
      <c r="CI333" s="49"/>
      <c r="CJ333" s="49"/>
      <c r="CK333" s="49"/>
      <c r="CL333" s="49"/>
      <c r="CM333" s="49"/>
      <c r="CN333" s="49"/>
      <c r="CO333" s="49"/>
      <c r="CP333" s="49"/>
      <c r="CQ333" s="49"/>
      <c r="CR333" s="49"/>
      <c r="CS333" s="49"/>
      <c r="CT333" s="49"/>
      <c r="CU333" s="49"/>
      <c r="CV333" s="49"/>
      <c r="CW333" s="14"/>
      <c r="CX333" s="14"/>
      <c r="CY333" s="49"/>
      <c r="CZ333" s="49"/>
      <c r="DA333" s="49"/>
      <c r="DB333" s="49"/>
      <c r="DC333" s="49"/>
      <c r="DD333" s="49"/>
      <c r="DE333" s="49"/>
      <c r="DF333" s="49"/>
      <c r="DG333" s="49"/>
      <c r="DH333" s="14"/>
      <c r="DI333" s="14"/>
      <c r="DJ333" s="14"/>
      <c r="DK333" s="14"/>
      <c r="DL333" s="14"/>
      <c r="DM333" s="14"/>
      <c r="DN333" s="14"/>
      <c r="DO333" s="14"/>
      <c r="DP333" s="14"/>
      <c r="DQ333" s="14"/>
      <c r="DR333" s="49"/>
      <c r="DS333" s="49"/>
      <c r="DT333" s="49"/>
      <c r="DU333" s="49"/>
      <c r="DV333" s="49"/>
      <c r="DW333" s="49"/>
      <c r="DX333" s="49"/>
      <c r="DY333" s="49"/>
      <c r="DZ333" s="49"/>
      <c r="EA333" s="49"/>
      <c r="EB333" s="49"/>
      <c r="EC333" s="49"/>
      <c r="ED333" s="49"/>
      <c r="EE333" s="49"/>
      <c r="EF333" s="49"/>
      <c r="EG333" s="49"/>
      <c r="EH333" s="49"/>
      <c r="EI333" s="49"/>
      <c r="EJ333" s="49"/>
      <c r="EK333" s="14"/>
      <c r="EL333" s="49"/>
      <c r="EM333" s="49"/>
      <c r="EN333" s="49"/>
      <c r="EO333" s="49"/>
      <c r="EP333" s="49"/>
      <c r="EQ333" s="49"/>
      <c r="ER333" s="49"/>
      <c r="ES333" s="49"/>
      <c r="ET333" s="49"/>
      <c r="EU333" s="49"/>
      <c r="EV333" s="49"/>
      <c r="EW333" s="49"/>
      <c r="EX333" s="49"/>
      <c r="EY333" s="49"/>
      <c r="EZ333" s="49"/>
      <c r="FA333" s="49"/>
      <c r="FB333" s="49"/>
      <c r="FC333" s="49"/>
      <c r="FD333" s="49"/>
      <c r="FE333" s="14"/>
      <c r="FF333" s="49"/>
      <c r="FG333" s="49"/>
      <c r="FH333" s="14"/>
      <c r="FI333" s="42"/>
      <c r="FJ333" s="42"/>
      <c r="FK333" s="42"/>
      <c r="FL333" s="42"/>
      <c r="FM333" s="42"/>
      <c r="FN333" s="42"/>
      <c r="FO333" s="42"/>
      <c r="FP333" s="42"/>
      <c r="FQ333" s="42"/>
      <c r="FR333" s="42"/>
      <c r="FS333" s="42"/>
      <c r="FT333" s="42"/>
      <c r="FU333" s="42"/>
      <c r="FV333" s="42"/>
      <c r="FW333" s="42"/>
      <c r="FX333" s="44">
        <v>331</v>
      </c>
      <c r="FY333" s="44" t="str">
        <f t="shared" si="1294"/>
        <v>HGBDAFLJ</v>
      </c>
      <c r="FZ333" s="44" t="s">
        <v>160</v>
      </c>
      <c r="GA333" s="44" t="s">
        <v>149</v>
      </c>
      <c r="GB333" s="44" t="s">
        <v>146</v>
      </c>
      <c r="GC333" s="44" t="s">
        <v>147</v>
      </c>
      <c r="GD333" s="44" t="s">
        <v>145</v>
      </c>
      <c r="GE333" s="44" t="s">
        <v>109</v>
      </c>
      <c r="GF333" s="44" t="s">
        <v>152</v>
      </c>
      <c r="GG333" s="44" t="s">
        <v>159</v>
      </c>
      <c r="GH333" s="100" t="str">
        <f t="shared" ref="GH333:GO333" si="1370">VLOOKUP(FZ333,$FK$3:$FL$15,2,FALSE)</f>
        <v>Uruguay</v>
      </c>
      <c r="GI333" s="100" t="str">
        <f t="shared" si="1370"/>
        <v>Iran</v>
      </c>
      <c r="GJ333" s="100" t="str">
        <f t="shared" si="1370"/>
        <v>Bosnien-Herzigovina</v>
      </c>
      <c r="GK333" s="100" t="str">
        <f t="shared" si="1370"/>
        <v>USA</v>
      </c>
      <c r="GL333" s="100" t="str">
        <f t="shared" si="1370"/>
        <v>Sydkorea</v>
      </c>
      <c r="GM333" s="100" t="str">
        <f t="shared" si="1370"/>
        <v>Sverige</v>
      </c>
      <c r="GN333" s="100" t="str">
        <f t="shared" si="1370"/>
        <v>England</v>
      </c>
      <c r="GO333" s="100" t="str">
        <f t="shared" si="1370"/>
        <v>Argentina</v>
      </c>
      <c r="GP333" s="42" t="str">
        <f t="shared" si="1296"/>
        <v/>
      </c>
      <c r="GQ333" s="42"/>
      <c r="GR333" s="42"/>
      <c r="GS333" s="42"/>
      <c r="GT333" s="42"/>
      <c r="GU333" s="42"/>
      <c r="GV333" s="42"/>
      <c r="GW333" s="42"/>
      <c r="GX333" s="42"/>
      <c r="GY333" s="42"/>
      <c r="GZ333" s="42"/>
      <c r="HA333" s="42"/>
      <c r="HB333" s="42"/>
      <c r="HC333" s="42"/>
      <c r="HD333" s="42"/>
      <c r="HE333" s="42"/>
    </row>
    <row r="334" spans="1:213" ht="14.25" customHeight="1" x14ac:dyDescent="0.35">
      <c r="A334" s="42"/>
      <c r="B334" s="43"/>
      <c r="C334" s="43"/>
      <c r="D334" s="43"/>
      <c r="E334" s="44"/>
      <c r="F334" s="43"/>
      <c r="G334" s="44"/>
      <c r="H334" s="44"/>
      <c r="I334" s="44"/>
      <c r="J334" s="57"/>
      <c r="K334" s="44"/>
      <c r="L334" s="44"/>
      <c r="M334" s="42"/>
      <c r="N334" s="42"/>
      <c r="O334" s="42"/>
      <c r="P334" s="42"/>
      <c r="Q334" s="42"/>
      <c r="R334" s="42"/>
      <c r="S334" s="42"/>
      <c r="T334" s="43"/>
      <c r="U334" s="42"/>
      <c r="V334" s="44"/>
      <c r="W334" s="44"/>
      <c r="X334" s="44"/>
      <c r="Y334" s="44"/>
      <c r="Z334" s="47"/>
      <c r="AA334" s="48"/>
      <c r="AB334" s="42"/>
      <c r="AC334" s="14"/>
      <c r="AD334" s="14"/>
      <c r="AE334" s="14"/>
      <c r="AF334" s="14"/>
      <c r="AG334" s="44"/>
      <c r="AH334" s="44"/>
      <c r="AI334" s="44"/>
      <c r="AJ334" s="57"/>
      <c r="AK334" s="58"/>
      <c r="AL334" s="49"/>
      <c r="AM334" s="49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49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14"/>
      <c r="BQ334" s="14"/>
      <c r="BR334" s="14"/>
      <c r="BS334" s="49"/>
      <c r="BT334" s="49"/>
      <c r="BU334" s="49"/>
      <c r="BV334" s="49"/>
      <c r="BW334" s="49"/>
      <c r="BX334" s="49"/>
      <c r="BY334" s="49"/>
      <c r="BZ334" s="14"/>
      <c r="CA334" s="49"/>
      <c r="CB334" s="49"/>
      <c r="CC334" s="14"/>
      <c r="CD334" s="14"/>
      <c r="CE334" s="49"/>
      <c r="CF334" s="49"/>
      <c r="CG334" s="49"/>
      <c r="CH334" s="49"/>
      <c r="CI334" s="49"/>
      <c r="CJ334" s="49"/>
      <c r="CK334" s="49"/>
      <c r="CL334" s="49"/>
      <c r="CM334" s="49"/>
      <c r="CN334" s="49"/>
      <c r="CO334" s="49"/>
      <c r="CP334" s="49"/>
      <c r="CQ334" s="49"/>
      <c r="CR334" s="49"/>
      <c r="CS334" s="49"/>
      <c r="CT334" s="49"/>
      <c r="CU334" s="49"/>
      <c r="CV334" s="49"/>
      <c r="CW334" s="14"/>
      <c r="CX334" s="14"/>
      <c r="CY334" s="49"/>
      <c r="CZ334" s="49"/>
      <c r="DA334" s="49"/>
      <c r="DB334" s="49"/>
      <c r="DC334" s="49"/>
      <c r="DD334" s="49"/>
      <c r="DE334" s="49"/>
      <c r="DF334" s="49"/>
      <c r="DG334" s="49"/>
      <c r="DH334" s="14"/>
      <c r="DI334" s="14"/>
      <c r="DJ334" s="14"/>
      <c r="DK334" s="14"/>
      <c r="DL334" s="14"/>
      <c r="DM334" s="14"/>
      <c r="DN334" s="14"/>
      <c r="DO334" s="14"/>
      <c r="DP334" s="14"/>
      <c r="DQ334" s="14"/>
      <c r="DR334" s="49"/>
      <c r="DS334" s="49"/>
      <c r="DT334" s="49"/>
      <c r="DU334" s="49"/>
      <c r="DV334" s="49"/>
      <c r="DW334" s="49"/>
      <c r="DX334" s="49"/>
      <c r="DY334" s="49"/>
      <c r="DZ334" s="49"/>
      <c r="EA334" s="49"/>
      <c r="EB334" s="49"/>
      <c r="EC334" s="49"/>
      <c r="ED334" s="49"/>
      <c r="EE334" s="49"/>
      <c r="EF334" s="49"/>
      <c r="EG334" s="49"/>
      <c r="EH334" s="49"/>
      <c r="EI334" s="49"/>
      <c r="EJ334" s="49"/>
      <c r="EK334" s="14"/>
      <c r="EL334" s="49"/>
      <c r="EM334" s="49"/>
      <c r="EN334" s="49"/>
      <c r="EO334" s="49"/>
      <c r="EP334" s="49"/>
      <c r="EQ334" s="49"/>
      <c r="ER334" s="49"/>
      <c r="ES334" s="49"/>
      <c r="ET334" s="49"/>
      <c r="EU334" s="49"/>
      <c r="EV334" s="49"/>
      <c r="EW334" s="49"/>
      <c r="EX334" s="49"/>
      <c r="EY334" s="49"/>
      <c r="EZ334" s="49"/>
      <c r="FA334" s="49"/>
      <c r="FB334" s="49"/>
      <c r="FC334" s="49"/>
      <c r="FD334" s="49"/>
      <c r="FE334" s="14"/>
      <c r="FF334" s="49"/>
      <c r="FG334" s="49"/>
      <c r="FH334" s="14"/>
      <c r="FI334" s="42"/>
      <c r="FJ334" s="42"/>
      <c r="FK334" s="42"/>
      <c r="FL334" s="42"/>
      <c r="FM334" s="42"/>
      <c r="FN334" s="42"/>
      <c r="FO334" s="42"/>
      <c r="FP334" s="42"/>
      <c r="FQ334" s="42"/>
      <c r="FR334" s="42"/>
      <c r="FS334" s="42"/>
      <c r="FT334" s="42"/>
      <c r="FU334" s="42"/>
      <c r="FV334" s="42"/>
      <c r="FW334" s="42"/>
      <c r="FX334" s="44">
        <v>332</v>
      </c>
      <c r="FY334" s="44" t="str">
        <f t="shared" si="1294"/>
        <v>HGBDAFJK</v>
      </c>
      <c r="FZ334" s="44" t="s">
        <v>160</v>
      </c>
      <c r="GA334" s="44" t="s">
        <v>149</v>
      </c>
      <c r="GB334" s="44" t="s">
        <v>146</v>
      </c>
      <c r="GC334" s="44" t="s">
        <v>147</v>
      </c>
      <c r="GD334" s="44" t="s">
        <v>145</v>
      </c>
      <c r="GE334" s="44" t="s">
        <v>109</v>
      </c>
      <c r="GF334" s="44" t="s">
        <v>159</v>
      </c>
      <c r="GG334" s="44" t="s">
        <v>151</v>
      </c>
      <c r="GH334" s="100" t="str">
        <f t="shared" ref="GH334:GO334" si="1371">VLOOKUP(FZ334,$FK$3:$FL$15,2,FALSE)</f>
        <v>Uruguay</v>
      </c>
      <c r="GI334" s="100" t="str">
        <f t="shared" si="1371"/>
        <v>Iran</v>
      </c>
      <c r="GJ334" s="100" t="str">
        <f t="shared" si="1371"/>
        <v>Bosnien-Herzigovina</v>
      </c>
      <c r="GK334" s="100" t="str">
        <f t="shared" si="1371"/>
        <v>USA</v>
      </c>
      <c r="GL334" s="100" t="str">
        <f t="shared" si="1371"/>
        <v>Sydkorea</v>
      </c>
      <c r="GM334" s="100" t="str">
        <f t="shared" si="1371"/>
        <v>Sverige</v>
      </c>
      <c r="GN334" s="100" t="str">
        <f t="shared" si="1371"/>
        <v>Argentina</v>
      </c>
      <c r="GO334" s="100" t="str">
        <f t="shared" si="1371"/>
        <v>Portugal</v>
      </c>
      <c r="GP334" s="42" t="str">
        <f t="shared" si="1296"/>
        <v/>
      </c>
      <c r="GQ334" s="42"/>
      <c r="GR334" s="42"/>
      <c r="GS334" s="42"/>
      <c r="GT334" s="42"/>
      <c r="GU334" s="42"/>
      <c r="GV334" s="42"/>
      <c r="GW334" s="42"/>
      <c r="GX334" s="42"/>
      <c r="GY334" s="42"/>
      <c r="GZ334" s="42"/>
      <c r="HA334" s="42"/>
      <c r="HB334" s="42"/>
      <c r="HC334" s="42"/>
      <c r="HD334" s="42"/>
      <c r="HE334" s="42"/>
    </row>
    <row r="335" spans="1:213" ht="14.25" customHeight="1" x14ac:dyDescent="0.35">
      <c r="A335" s="42"/>
      <c r="B335" s="43"/>
      <c r="C335" s="43"/>
      <c r="D335" s="43"/>
      <c r="E335" s="44"/>
      <c r="F335" s="43"/>
      <c r="G335" s="44"/>
      <c r="H335" s="44"/>
      <c r="I335" s="44"/>
      <c r="J335" s="57"/>
      <c r="K335" s="44"/>
      <c r="L335" s="44"/>
      <c r="M335" s="42"/>
      <c r="N335" s="42"/>
      <c r="O335" s="42"/>
      <c r="P335" s="42"/>
      <c r="Q335" s="42"/>
      <c r="R335" s="42"/>
      <c r="S335" s="42"/>
      <c r="T335" s="43"/>
      <c r="U335" s="42"/>
      <c r="V335" s="44"/>
      <c r="W335" s="44"/>
      <c r="X335" s="44"/>
      <c r="Y335" s="44"/>
      <c r="Z335" s="47"/>
      <c r="AA335" s="48"/>
      <c r="AB335" s="42"/>
      <c r="AC335" s="14"/>
      <c r="AD335" s="14"/>
      <c r="AE335" s="14"/>
      <c r="AF335" s="14"/>
      <c r="AG335" s="44"/>
      <c r="AH335" s="44"/>
      <c r="AI335" s="44"/>
      <c r="AJ335" s="57"/>
      <c r="AK335" s="58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49"/>
      <c r="BG335" s="49"/>
      <c r="BH335" s="49"/>
      <c r="BI335" s="49"/>
      <c r="BJ335" s="49"/>
      <c r="BK335" s="49"/>
      <c r="BL335" s="49"/>
      <c r="BM335" s="49"/>
      <c r="BN335" s="49"/>
      <c r="BO335" s="49"/>
      <c r="BP335" s="14"/>
      <c r="BQ335" s="14"/>
      <c r="BR335" s="14"/>
      <c r="BS335" s="49"/>
      <c r="BT335" s="49"/>
      <c r="BU335" s="49"/>
      <c r="BV335" s="49"/>
      <c r="BW335" s="49"/>
      <c r="BX335" s="49"/>
      <c r="BY335" s="49"/>
      <c r="BZ335" s="14"/>
      <c r="CA335" s="49"/>
      <c r="CB335" s="49"/>
      <c r="CC335" s="14"/>
      <c r="CD335" s="14"/>
      <c r="CE335" s="49"/>
      <c r="CF335" s="49"/>
      <c r="CG335" s="49"/>
      <c r="CH335" s="49"/>
      <c r="CI335" s="49"/>
      <c r="CJ335" s="49"/>
      <c r="CK335" s="49"/>
      <c r="CL335" s="49"/>
      <c r="CM335" s="49"/>
      <c r="CN335" s="49"/>
      <c r="CO335" s="49"/>
      <c r="CP335" s="49"/>
      <c r="CQ335" s="49"/>
      <c r="CR335" s="49"/>
      <c r="CS335" s="49"/>
      <c r="CT335" s="49"/>
      <c r="CU335" s="49"/>
      <c r="CV335" s="49"/>
      <c r="CW335" s="14"/>
      <c r="CX335" s="14"/>
      <c r="CY335" s="49"/>
      <c r="CZ335" s="49"/>
      <c r="DA335" s="49"/>
      <c r="DB335" s="49"/>
      <c r="DC335" s="49"/>
      <c r="DD335" s="49"/>
      <c r="DE335" s="49"/>
      <c r="DF335" s="49"/>
      <c r="DG335" s="49"/>
      <c r="DH335" s="14"/>
      <c r="DI335" s="14"/>
      <c r="DJ335" s="14"/>
      <c r="DK335" s="14"/>
      <c r="DL335" s="14"/>
      <c r="DM335" s="14"/>
      <c r="DN335" s="14"/>
      <c r="DO335" s="14"/>
      <c r="DP335" s="14"/>
      <c r="DQ335" s="14"/>
      <c r="DR335" s="49"/>
      <c r="DS335" s="49"/>
      <c r="DT335" s="49"/>
      <c r="DU335" s="49"/>
      <c r="DV335" s="49"/>
      <c r="DW335" s="49"/>
      <c r="DX335" s="49"/>
      <c r="DY335" s="49"/>
      <c r="DZ335" s="49"/>
      <c r="EA335" s="49"/>
      <c r="EB335" s="49"/>
      <c r="EC335" s="49"/>
      <c r="ED335" s="49"/>
      <c r="EE335" s="49"/>
      <c r="EF335" s="49"/>
      <c r="EG335" s="49"/>
      <c r="EH335" s="49"/>
      <c r="EI335" s="49"/>
      <c r="EJ335" s="49"/>
      <c r="EK335" s="14"/>
      <c r="EL335" s="49"/>
      <c r="EM335" s="49"/>
      <c r="EN335" s="49"/>
      <c r="EO335" s="49"/>
      <c r="EP335" s="49"/>
      <c r="EQ335" s="49"/>
      <c r="ER335" s="49"/>
      <c r="ES335" s="49"/>
      <c r="ET335" s="49"/>
      <c r="EU335" s="49"/>
      <c r="EV335" s="49"/>
      <c r="EW335" s="49"/>
      <c r="EX335" s="49"/>
      <c r="EY335" s="49"/>
      <c r="EZ335" s="49"/>
      <c r="FA335" s="49"/>
      <c r="FB335" s="49"/>
      <c r="FC335" s="49"/>
      <c r="FD335" s="49"/>
      <c r="FE335" s="14"/>
      <c r="FF335" s="49"/>
      <c r="FG335" s="49"/>
      <c r="FH335" s="14"/>
      <c r="FI335" s="42"/>
      <c r="FJ335" s="42"/>
      <c r="FK335" s="42"/>
      <c r="FL335" s="42"/>
      <c r="FM335" s="42"/>
      <c r="FN335" s="42"/>
      <c r="FO335" s="42"/>
      <c r="FP335" s="42"/>
      <c r="FQ335" s="42"/>
      <c r="FR335" s="42"/>
      <c r="FS335" s="42"/>
      <c r="FT335" s="42"/>
      <c r="FU335" s="42"/>
      <c r="FV335" s="42"/>
      <c r="FW335" s="42"/>
      <c r="FX335" s="44">
        <v>333</v>
      </c>
      <c r="FY335" s="44" t="str">
        <f t="shared" si="1294"/>
        <v>HGBDAFLI</v>
      </c>
      <c r="FZ335" s="44" t="s">
        <v>160</v>
      </c>
      <c r="GA335" s="44" t="s">
        <v>149</v>
      </c>
      <c r="GB335" s="44" t="s">
        <v>146</v>
      </c>
      <c r="GC335" s="44" t="s">
        <v>147</v>
      </c>
      <c r="GD335" s="44" t="s">
        <v>145</v>
      </c>
      <c r="GE335" s="44" t="s">
        <v>109</v>
      </c>
      <c r="GF335" s="44" t="s">
        <v>152</v>
      </c>
      <c r="GG335" s="44" t="s">
        <v>150</v>
      </c>
      <c r="GH335" s="100" t="str">
        <f t="shared" ref="GH335:GO335" si="1372">VLOOKUP(FZ335,$FK$3:$FL$15,2,FALSE)</f>
        <v>Uruguay</v>
      </c>
      <c r="GI335" s="100" t="str">
        <f t="shared" si="1372"/>
        <v>Iran</v>
      </c>
      <c r="GJ335" s="100" t="str">
        <f t="shared" si="1372"/>
        <v>Bosnien-Herzigovina</v>
      </c>
      <c r="GK335" s="100" t="str">
        <f t="shared" si="1372"/>
        <v>USA</v>
      </c>
      <c r="GL335" s="100" t="str">
        <f t="shared" si="1372"/>
        <v>Sydkorea</v>
      </c>
      <c r="GM335" s="100" t="str">
        <f t="shared" si="1372"/>
        <v>Sverige</v>
      </c>
      <c r="GN335" s="100" t="str">
        <f t="shared" si="1372"/>
        <v>England</v>
      </c>
      <c r="GO335" s="100" t="str">
        <f t="shared" si="1372"/>
        <v>Senegal</v>
      </c>
      <c r="GP335" s="42" t="str">
        <f t="shared" si="1296"/>
        <v/>
      </c>
      <c r="GQ335" s="42"/>
      <c r="GR335" s="42"/>
      <c r="GS335" s="42"/>
      <c r="GT335" s="42"/>
      <c r="GU335" s="42"/>
      <c r="GV335" s="42"/>
      <c r="GW335" s="42"/>
      <c r="GX335" s="42"/>
      <c r="GY335" s="42"/>
      <c r="GZ335" s="42"/>
      <c r="HA335" s="42"/>
      <c r="HB335" s="42"/>
      <c r="HC335" s="42"/>
      <c r="HD335" s="42"/>
      <c r="HE335" s="42"/>
    </row>
    <row r="336" spans="1:213" ht="14.25" customHeight="1" x14ac:dyDescent="0.35">
      <c r="A336" s="42"/>
      <c r="B336" s="43"/>
      <c r="C336" s="43"/>
      <c r="D336" s="43"/>
      <c r="E336" s="44"/>
      <c r="F336" s="43"/>
      <c r="G336" s="44"/>
      <c r="H336" s="44"/>
      <c r="I336" s="44"/>
      <c r="J336" s="57"/>
      <c r="K336" s="44"/>
      <c r="L336" s="44"/>
      <c r="M336" s="42"/>
      <c r="N336" s="42"/>
      <c r="O336" s="42"/>
      <c r="P336" s="42"/>
      <c r="Q336" s="42"/>
      <c r="R336" s="42"/>
      <c r="S336" s="42"/>
      <c r="T336" s="43"/>
      <c r="U336" s="42"/>
      <c r="V336" s="44"/>
      <c r="W336" s="44"/>
      <c r="X336" s="44"/>
      <c r="Y336" s="44"/>
      <c r="Z336" s="47"/>
      <c r="AA336" s="48"/>
      <c r="AB336" s="42"/>
      <c r="AC336" s="14"/>
      <c r="AD336" s="14"/>
      <c r="AE336" s="14"/>
      <c r="AF336" s="14"/>
      <c r="AG336" s="44"/>
      <c r="AH336" s="44"/>
      <c r="AI336" s="44"/>
      <c r="AJ336" s="57"/>
      <c r="AK336" s="58"/>
      <c r="AL336" s="49"/>
      <c r="AM336" s="49"/>
      <c r="AN336" s="49"/>
      <c r="AO336" s="49"/>
      <c r="AP336" s="49"/>
      <c r="AQ336" s="49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9"/>
      <c r="BJ336" s="49"/>
      <c r="BK336" s="49"/>
      <c r="BL336" s="49"/>
      <c r="BM336" s="49"/>
      <c r="BN336" s="49"/>
      <c r="BO336" s="49"/>
      <c r="BP336" s="14"/>
      <c r="BQ336" s="14"/>
      <c r="BR336" s="14"/>
      <c r="BS336" s="49"/>
      <c r="BT336" s="49"/>
      <c r="BU336" s="49"/>
      <c r="BV336" s="49"/>
      <c r="BW336" s="49"/>
      <c r="BX336" s="49"/>
      <c r="BY336" s="49"/>
      <c r="BZ336" s="14"/>
      <c r="CA336" s="49"/>
      <c r="CB336" s="49"/>
      <c r="CC336" s="14"/>
      <c r="CD336" s="14"/>
      <c r="CE336" s="49"/>
      <c r="CF336" s="49"/>
      <c r="CG336" s="49"/>
      <c r="CH336" s="49"/>
      <c r="CI336" s="49"/>
      <c r="CJ336" s="49"/>
      <c r="CK336" s="49"/>
      <c r="CL336" s="49"/>
      <c r="CM336" s="49"/>
      <c r="CN336" s="49"/>
      <c r="CO336" s="49"/>
      <c r="CP336" s="49"/>
      <c r="CQ336" s="49"/>
      <c r="CR336" s="49"/>
      <c r="CS336" s="49"/>
      <c r="CT336" s="49"/>
      <c r="CU336" s="49"/>
      <c r="CV336" s="49"/>
      <c r="CW336" s="14"/>
      <c r="CX336" s="14"/>
      <c r="CY336" s="49"/>
      <c r="CZ336" s="49"/>
      <c r="DA336" s="49"/>
      <c r="DB336" s="49"/>
      <c r="DC336" s="49"/>
      <c r="DD336" s="49"/>
      <c r="DE336" s="49"/>
      <c r="DF336" s="49"/>
      <c r="DG336" s="49"/>
      <c r="DH336" s="14"/>
      <c r="DI336" s="14"/>
      <c r="DJ336" s="14"/>
      <c r="DK336" s="14"/>
      <c r="DL336" s="14"/>
      <c r="DM336" s="14"/>
      <c r="DN336" s="14"/>
      <c r="DO336" s="14"/>
      <c r="DP336" s="14"/>
      <c r="DQ336" s="14"/>
      <c r="DR336" s="49"/>
      <c r="DS336" s="49"/>
      <c r="DT336" s="49"/>
      <c r="DU336" s="49"/>
      <c r="DV336" s="49"/>
      <c r="DW336" s="49"/>
      <c r="DX336" s="49"/>
      <c r="DY336" s="49"/>
      <c r="DZ336" s="49"/>
      <c r="EA336" s="49"/>
      <c r="EB336" s="49"/>
      <c r="EC336" s="49"/>
      <c r="ED336" s="49"/>
      <c r="EE336" s="49"/>
      <c r="EF336" s="49"/>
      <c r="EG336" s="49"/>
      <c r="EH336" s="49"/>
      <c r="EI336" s="49"/>
      <c r="EJ336" s="49"/>
      <c r="EK336" s="14"/>
      <c r="EL336" s="49"/>
      <c r="EM336" s="49"/>
      <c r="EN336" s="49"/>
      <c r="EO336" s="49"/>
      <c r="EP336" s="49"/>
      <c r="EQ336" s="49"/>
      <c r="ER336" s="49"/>
      <c r="ES336" s="49"/>
      <c r="ET336" s="49"/>
      <c r="EU336" s="49"/>
      <c r="EV336" s="49"/>
      <c r="EW336" s="49"/>
      <c r="EX336" s="49"/>
      <c r="EY336" s="49"/>
      <c r="EZ336" s="49"/>
      <c r="FA336" s="49"/>
      <c r="FB336" s="49"/>
      <c r="FC336" s="49"/>
      <c r="FD336" s="49"/>
      <c r="FE336" s="14"/>
      <c r="FF336" s="49"/>
      <c r="FG336" s="49"/>
      <c r="FH336" s="14"/>
      <c r="FI336" s="42"/>
      <c r="FJ336" s="42"/>
      <c r="FK336" s="42"/>
      <c r="FL336" s="42"/>
      <c r="FM336" s="42"/>
      <c r="FN336" s="42"/>
      <c r="FO336" s="42"/>
      <c r="FP336" s="42"/>
      <c r="FQ336" s="42"/>
      <c r="FR336" s="42"/>
      <c r="FS336" s="42"/>
      <c r="FT336" s="42"/>
      <c r="FU336" s="42"/>
      <c r="FV336" s="42"/>
      <c r="FW336" s="42"/>
      <c r="FX336" s="44">
        <v>334</v>
      </c>
      <c r="FY336" s="44" t="str">
        <f t="shared" si="1294"/>
        <v>HGBDAFIK</v>
      </c>
      <c r="FZ336" s="44" t="s">
        <v>160</v>
      </c>
      <c r="GA336" s="44" t="s">
        <v>149</v>
      </c>
      <c r="GB336" s="44" t="s">
        <v>146</v>
      </c>
      <c r="GC336" s="44" t="s">
        <v>147</v>
      </c>
      <c r="GD336" s="44" t="s">
        <v>145</v>
      </c>
      <c r="GE336" s="44" t="s">
        <v>109</v>
      </c>
      <c r="GF336" s="44" t="s">
        <v>150</v>
      </c>
      <c r="GG336" s="44" t="s">
        <v>151</v>
      </c>
      <c r="GH336" s="100" t="str">
        <f t="shared" ref="GH336:GO336" si="1373">VLOOKUP(FZ336,$FK$3:$FL$15,2,FALSE)</f>
        <v>Uruguay</v>
      </c>
      <c r="GI336" s="100" t="str">
        <f t="shared" si="1373"/>
        <v>Iran</v>
      </c>
      <c r="GJ336" s="100" t="str">
        <f t="shared" si="1373"/>
        <v>Bosnien-Herzigovina</v>
      </c>
      <c r="GK336" s="100" t="str">
        <f t="shared" si="1373"/>
        <v>USA</v>
      </c>
      <c r="GL336" s="100" t="str">
        <f t="shared" si="1373"/>
        <v>Sydkorea</v>
      </c>
      <c r="GM336" s="100" t="str">
        <f t="shared" si="1373"/>
        <v>Sverige</v>
      </c>
      <c r="GN336" s="100" t="str">
        <f t="shared" si="1373"/>
        <v>Senegal</v>
      </c>
      <c r="GO336" s="100" t="str">
        <f t="shared" si="1373"/>
        <v>Portugal</v>
      </c>
      <c r="GP336" s="42" t="str">
        <f t="shared" si="1296"/>
        <v/>
      </c>
      <c r="GQ336" s="42"/>
      <c r="GR336" s="42"/>
      <c r="GS336" s="42"/>
      <c r="GT336" s="42"/>
      <c r="GU336" s="42"/>
      <c r="GV336" s="42"/>
      <c r="GW336" s="42"/>
      <c r="GX336" s="42"/>
      <c r="GY336" s="42"/>
      <c r="GZ336" s="42"/>
      <c r="HA336" s="42"/>
      <c r="HB336" s="42"/>
      <c r="HC336" s="42"/>
      <c r="HD336" s="42"/>
      <c r="HE336" s="42"/>
    </row>
    <row r="337" spans="1:213" ht="14.25" customHeight="1" x14ac:dyDescent="0.35">
      <c r="A337" s="42"/>
      <c r="B337" s="43"/>
      <c r="C337" s="43"/>
      <c r="D337" s="43"/>
      <c r="E337" s="44"/>
      <c r="F337" s="43"/>
      <c r="G337" s="44"/>
      <c r="H337" s="44"/>
      <c r="I337" s="44"/>
      <c r="J337" s="57"/>
      <c r="K337" s="44"/>
      <c r="L337" s="44"/>
      <c r="M337" s="42"/>
      <c r="N337" s="42"/>
      <c r="O337" s="42"/>
      <c r="P337" s="42"/>
      <c r="Q337" s="42"/>
      <c r="R337" s="42"/>
      <c r="S337" s="42"/>
      <c r="T337" s="43"/>
      <c r="U337" s="42"/>
      <c r="V337" s="44"/>
      <c r="W337" s="44"/>
      <c r="X337" s="44"/>
      <c r="Y337" s="44"/>
      <c r="Z337" s="47"/>
      <c r="AA337" s="48"/>
      <c r="AB337" s="42"/>
      <c r="AC337" s="14"/>
      <c r="AD337" s="14"/>
      <c r="AE337" s="14"/>
      <c r="AF337" s="14"/>
      <c r="AG337" s="44"/>
      <c r="AH337" s="44"/>
      <c r="AI337" s="44"/>
      <c r="AJ337" s="57"/>
      <c r="AK337" s="58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14"/>
      <c r="BQ337" s="14"/>
      <c r="BR337" s="14"/>
      <c r="BS337" s="49"/>
      <c r="BT337" s="49"/>
      <c r="BU337" s="49"/>
      <c r="BV337" s="49"/>
      <c r="BW337" s="49"/>
      <c r="BX337" s="49"/>
      <c r="BY337" s="49"/>
      <c r="BZ337" s="14"/>
      <c r="CA337" s="49"/>
      <c r="CB337" s="49"/>
      <c r="CC337" s="14"/>
      <c r="CD337" s="14"/>
      <c r="CE337" s="49"/>
      <c r="CF337" s="49"/>
      <c r="CG337" s="49"/>
      <c r="CH337" s="49"/>
      <c r="CI337" s="49"/>
      <c r="CJ337" s="49"/>
      <c r="CK337" s="49"/>
      <c r="CL337" s="49"/>
      <c r="CM337" s="49"/>
      <c r="CN337" s="49"/>
      <c r="CO337" s="49"/>
      <c r="CP337" s="49"/>
      <c r="CQ337" s="49"/>
      <c r="CR337" s="49"/>
      <c r="CS337" s="49"/>
      <c r="CT337" s="49"/>
      <c r="CU337" s="49"/>
      <c r="CV337" s="49"/>
      <c r="CW337" s="14"/>
      <c r="CX337" s="14"/>
      <c r="CY337" s="49"/>
      <c r="CZ337" s="49"/>
      <c r="DA337" s="49"/>
      <c r="DB337" s="49"/>
      <c r="DC337" s="49"/>
      <c r="DD337" s="49"/>
      <c r="DE337" s="49"/>
      <c r="DF337" s="49"/>
      <c r="DG337" s="49"/>
      <c r="DH337" s="14"/>
      <c r="DI337" s="14"/>
      <c r="DJ337" s="14"/>
      <c r="DK337" s="14"/>
      <c r="DL337" s="14"/>
      <c r="DM337" s="14"/>
      <c r="DN337" s="14"/>
      <c r="DO337" s="14"/>
      <c r="DP337" s="14"/>
      <c r="DQ337" s="14"/>
      <c r="DR337" s="49"/>
      <c r="DS337" s="49"/>
      <c r="DT337" s="49"/>
      <c r="DU337" s="49"/>
      <c r="DV337" s="49"/>
      <c r="DW337" s="49"/>
      <c r="DX337" s="49"/>
      <c r="DY337" s="49"/>
      <c r="DZ337" s="49"/>
      <c r="EA337" s="49"/>
      <c r="EB337" s="49"/>
      <c r="EC337" s="49"/>
      <c r="ED337" s="49"/>
      <c r="EE337" s="49"/>
      <c r="EF337" s="49"/>
      <c r="EG337" s="49"/>
      <c r="EH337" s="49"/>
      <c r="EI337" s="49"/>
      <c r="EJ337" s="49"/>
      <c r="EK337" s="14"/>
      <c r="EL337" s="49"/>
      <c r="EM337" s="49"/>
      <c r="EN337" s="49"/>
      <c r="EO337" s="49"/>
      <c r="EP337" s="49"/>
      <c r="EQ337" s="49"/>
      <c r="ER337" s="49"/>
      <c r="ES337" s="49"/>
      <c r="ET337" s="49"/>
      <c r="EU337" s="49"/>
      <c r="EV337" s="49"/>
      <c r="EW337" s="49"/>
      <c r="EX337" s="49"/>
      <c r="EY337" s="49"/>
      <c r="EZ337" s="49"/>
      <c r="FA337" s="49"/>
      <c r="FB337" s="49"/>
      <c r="FC337" s="49"/>
      <c r="FD337" s="49"/>
      <c r="FE337" s="14"/>
      <c r="FF337" s="49"/>
      <c r="FG337" s="49"/>
      <c r="FH337" s="14"/>
      <c r="FI337" s="42"/>
      <c r="FJ337" s="42"/>
      <c r="FK337" s="42"/>
      <c r="FL337" s="42"/>
      <c r="FM337" s="42"/>
      <c r="FN337" s="42"/>
      <c r="FO337" s="42"/>
      <c r="FP337" s="42"/>
      <c r="FQ337" s="42"/>
      <c r="FR337" s="42"/>
      <c r="FS337" s="42"/>
      <c r="FT337" s="42"/>
      <c r="FU337" s="42"/>
      <c r="FV337" s="42"/>
      <c r="FW337" s="42"/>
      <c r="FX337" s="44">
        <v>335</v>
      </c>
      <c r="FY337" s="44" t="str">
        <f t="shared" si="1294"/>
        <v>HGBDAFIJ</v>
      </c>
      <c r="FZ337" s="44" t="s">
        <v>160</v>
      </c>
      <c r="GA337" s="44" t="s">
        <v>149</v>
      </c>
      <c r="GB337" s="44" t="s">
        <v>146</v>
      </c>
      <c r="GC337" s="44" t="s">
        <v>147</v>
      </c>
      <c r="GD337" s="44" t="s">
        <v>145</v>
      </c>
      <c r="GE337" s="44" t="s">
        <v>109</v>
      </c>
      <c r="GF337" s="44" t="s">
        <v>150</v>
      </c>
      <c r="GG337" s="44" t="s">
        <v>159</v>
      </c>
      <c r="GH337" s="100" t="str">
        <f t="shared" ref="GH337:GO337" si="1374">VLOOKUP(FZ337,$FK$3:$FL$15,2,FALSE)</f>
        <v>Uruguay</v>
      </c>
      <c r="GI337" s="100" t="str">
        <f t="shared" si="1374"/>
        <v>Iran</v>
      </c>
      <c r="GJ337" s="100" t="str">
        <f t="shared" si="1374"/>
        <v>Bosnien-Herzigovina</v>
      </c>
      <c r="GK337" s="100" t="str">
        <f t="shared" si="1374"/>
        <v>USA</v>
      </c>
      <c r="GL337" s="100" t="str">
        <f t="shared" si="1374"/>
        <v>Sydkorea</v>
      </c>
      <c r="GM337" s="100" t="str">
        <f t="shared" si="1374"/>
        <v>Sverige</v>
      </c>
      <c r="GN337" s="100" t="str">
        <f t="shared" si="1374"/>
        <v>Senegal</v>
      </c>
      <c r="GO337" s="100" t="str">
        <f t="shared" si="1374"/>
        <v>Argentina</v>
      </c>
      <c r="GP337" s="42" t="str">
        <f t="shared" si="1296"/>
        <v/>
      </c>
      <c r="GQ337" s="42"/>
      <c r="GR337" s="42"/>
      <c r="GS337" s="42"/>
      <c r="GT337" s="42"/>
      <c r="GU337" s="42"/>
      <c r="GV337" s="42"/>
      <c r="GW337" s="42"/>
      <c r="GX337" s="42"/>
      <c r="GY337" s="42"/>
      <c r="GZ337" s="42"/>
      <c r="HA337" s="42"/>
      <c r="HB337" s="42"/>
      <c r="HC337" s="42"/>
      <c r="HD337" s="42"/>
      <c r="HE337" s="42"/>
    </row>
    <row r="338" spans="1:213" ht="14.25" customHeight="1" x14ac:dyDescent="0.35">
      <c r="A338" s="42"/>
      <c r="B338" s="43"/>
      <c r="C338" s="43"/>
      <c r="D338" s="43"/>
      <c r="E338" s="44"/>
      <c r="F338" s="43"/>
      <c r="G338" s="44"/>
      <c r="H338" s="44"/>
      <c r="I338" s="44"/>
      <c r="J338" s="57"/>
      <c r="K338" s="44"/>
      <c r="L338" s="44"/>
      <c r="M338" s="42"/>
      <c r="N338" s="42"/>
      <c r="O338" s="42"/>
      <c r="P338" s="42"/>
      <c r="Q338" s="42"/>
      <c r="R338" s="42"/>
      <c r="S338" s="42"/>
      <c r="T338" s="43"/>
      <c r="U338" s="42"/>
      <c r="V338" s="44"/>
      <c r="W338" s="44"/>
      <c r="X338" s="44"/>
      <c r="Y338" s="44"/>
      <c r="Z338" s="47"/>
      <c r="AA338" s="48"/>
      <c r="AB338" s="42"/>
      <c r="AC338" s="14"/>
      <c r="AD338" s="14"/>
      <c r="AE338" s="14"/>
      <c r="AF338" s="14"/>
      <c r="AG338" s="44"/>
      <c r="AH338" s="44"/>
      <c r="AI338" s="44"/>
      <c r="AJ338" s="57"/>
      <c r="AK338" s="58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14"/>
      <c r="BQ338" s="14"/>
      <c r="BR338" s="14"/>
      <c r="BS338" s="49"/>
      <c r="BT338" s="49"/>
      <c r="BU338" s="49"/>
      <c r="BV338" s="49"/>
      <c r="BW338" s="49"/>
      <c r="BX338" s="49"/>
      <c r="BY338" s="49"/>
      <c r="BZ338" s="14"/>
      <c r="CA338" s="49"/>
      <c r="CB338" s="49"/>
      <c r="CC338" s="14"/>
      <c r="CD338" s="14"/>
      <c r="CE338" s="49"/>
      <c r="CF338" s="49"/>
      <c r="CG338" s="49"/>
      <c r="CH338" s="49"/>
      <c r="CI338" s="49"/>
      <c r="CJ338" s="49"/>
      <c r="CK338" s="49"/>
      <c r="CL338" s="49"/>
      <c r="CM338" s="49"/>
      <c r="CN338" s="49"/>
      <c r="CO338" s="49"/>
      <c r="CP338" s="49"/>
      <c r="CQ338" s="49"/>
      <c r="CR338" s="49"/>
      <c r="CS338" s="49"/>
      <c r="CT338" s="49"/>
      <c r="CU338" s="49"/>
      <c r="CV338" s="49"/>
      <c r="CW338" s="14"/>
      <c r="CX338" s="14"/>
      <c r="CY338" s="49"/>
      <c r="CZ338" s="49"/>
      <c r="DA338" s="49"/>
      <c r="DB338" s="49"/>
      <c r="DC338" s="49"/>
      <c r="DD338" s="49"/>
      <c r="DE338" s="49"/>
      <c r="DF338" s="49"/>
      <c r="DG338" s="49"/>
      <c r="DH338" s="14"/>
      <c r="DI338" s="14"/>
      <c r="DJ338" s="14"/>
      <c r="DK338" s="14"/>
      <c r="DL338" s="14"/>
      <c r="DM338" s="14"/>
      <c r="DN338" s="14"/>
      <c r="DO338" s="14"/>
      <c r="DP338" s="14"/>
      <c r="DQ338" s="14"/>
      <c r="DR338" s="49"/>
      <c r="DS338" s="49"/>
      <c r="DT338" s="49"/>
      <c r="DU338" s="49"/>
      <c r="DV338" s="49"/>
      <c r="DW338" s="49"/>
      <c r="DX338" s="49"/>
      <c r="DY338" s="49"/>
      <c r="DZ338" s="49"/>
      <c r="EA338" s="49"/>
      <c r="EB338" s="49"/>
      <c r="EC338" s="49"/>
      <c r="ED338" s="49"/>
      <c r="EE338" s="49"/>
      <c r="EF338" s="49"/>
      <c r="EG338" s="49"/>
      <c r="EH338" s="49"/>
      <c r="EI338" s="49"/>
      <c r="EJ338" s="49"/>
      <c r="EK338" s="14"/>
      <c r="EL338" s="49"/>
      <c r="EM338" s="49"/>
      <c r="EN338" s="49"/>
      <c r="EO338" s="49"/>
      <c r="EP338" s="49"/>
      <c r="EQ338" s="49"/>
      <c r="ER338" s="49"/>
      <c r="ES338" s="49"/>
      <c r="ET338" s="49"/>
      <c r="EU338" s="49"/>
      <c r="EV338" s="49"/>
      <c r="EW338" s="49"/>
      <c r="EX338" s="49"/>
      <c r="EY338" s="49"/>
      <c r="EZ338" s="49"/>
      <c r="FA338" s="49"/>
      <c r="FB338" s="49"/>
      <c r="FC338" s="49"/>
      <c r="FD338" s="49"/>
      <c r="FE338" s="14"/>
      <c r="FF338" s="49"/>
      <c r="FG338" s="49"/>
      <c r="FH338" s="14"/>
      <c r="FI338" s="42"/>
      <c r="FJ338" s="42"/>
      <c r="FK338" s="42"/>
      <c r="FL338" s="42"/>
      <c r="FM338" s="42"/>
      <c r="FN338" s="42"/>
      <c r="FO338" s="42"/>
      <c r="FP338" s="42"/>
      <c r="FQ338" s="42"/>
      <c r="FR338" s="42"/>
      <c r="FS338" s="42"/>
      <c r="FT338" s="42"/>
      <c r="FU338" s="42"/>
      <c r="FV338" s="42"/>
      <c r="FW338" s="42"/>
      <c r="FX338" s="44">
        <v>336</v>
      </c>
      <c r="FY338" s="44" t="str">
        <f t="shared" si="1294"/>
        <v>EJBAIDLK</v>
      </c>
      <c r="FZ338" s="44" t="s">
        <v>148</v>
      </c>
      <c r="GA338" s="44" t="s">
        <v>159</v>
      </c>
      <c r="GB338" s="44" t="s">
        <v>146</v>
      </c>
      <c r="GC338" s="44" t="s">
        <v>145</v>
      </c>
      <c r="GD338" s="44" t="s">
        <v>150</v>
      </c>
      <c r="GE338" s="44" t="s">
        <v>147</v>
      </c>
      <c r="GF338" s="44" t="s">
        <v>152</v>
      </c>
      <c r="GG338" s="44" t="s">
        <v>151</v>
      </c>
      <c r="GH338" s="100" t="str">
        <f t="shared" ref="GH338:GO338" si="1375">VLOOKUP(FZ338,$FK$3:$FL$15,2,FALSE)</f>
        <v>Elfenbenskusten</v>
      </c>
      <c r="GI338" s="100" t="str">
        <f t="shared" si="1375"/>
        <v>Argentina</v>
      </c>
      <c r="GJ338" s="100" t="str">
        <f t="shared" si="1375"/>
        <v>Bosnien-Herzigovina</v>
      </c>
      <c r="GK338" s="100" t="str">
        <f t="shared" si="1375"/>
        <v>Sydkorea</v>
      </c>
      <c r="GL338" s="100" t="str">
        <f t="shared" si="1375"/>
        <v>Senegal</v>
      </c>
      <c r="GM338" s="100" t="str">
        <f t="shared" si="1375"/>
        <v>USA</v>
      </c>
      <c r="GN338" s="100" t="str">
        <f t="shared" si="1375"/>
        <v>England</v>
      </c>
      <c r="GO338" s="100" t="str">
        <f t="shared" si="1375"/>
        <v>Portugal</v>
      </c>
      <c r="GP338" s="42" t="str">
        <f t="shared" si="1296"/>
        <v/>
      </c>
      <c r="GQ338" s="42"/>
      <c r="GR338" s="42"/>
      <c r="GS338" s="42"/>
      <c r="GT338" s="42"/>
      <c r="GU338" s="42"/>
      <c r="GV338" s="42"/>
      <c r="GW338" s="42"/>
      <c r="GX338" s="42"/>
      <c r="GY338" s="42"/>
      <c r="GZ338" s="42"/>
      <c r="HA338" s="42"/>
      <c r="HB338" s="42"/>
      <c r="HC338" s="42"/>
      <c r="HD338" s="42"/>
      <c r="HE338" s="42"/>
    </row>
    <row r="339" spans="1:213" ht="14.25" customHeight="1" x14ac:dyDescent="0.35">
      <c r="A339" s="42"/>
      <c r="B339" s="43"/>
      <c r="C339" s="43"/>
      <c r="D339" s="43"/>
      <c r="E339" s="44"/>
      <c r="F339" s="43"/>
      <c r="G339" s="44"/>
      <c r="H339" s="44"/>
      <c r="I339" s="44"/>
      <c r="J339" s="57"/>
      <c r="K339" s="44"/>
      <c r="L339" s="44"/>
      <c r="M339" s="42"/>
      <c r="N339" s="42"/>
      <c r="O339" s="42"/>
      <c r="P339" s="42"/>
      <c r="Q339" s="42"/>
      <c r="R339" s="42"/>
      <c r="S339" s="42"/>
      <c r="T339" s="43"/>
      <c r="U339" s="42"/>
      <c r="V339" s="44"/>
      <c r="W339" s="44"/>
      <c r="X339" s="44"/>
      <c r="Y339" s="44"/>
      <c r="Z339" s="47"/>
      <c r="AA339" s="48"/>
      <c r="AB339" s="42"/>
      <c r="AC339" s="14"/>
      <c r="AD339" s="14"/>
      <c r="AE339" s="14"/>
      <c r="AF339" s="14"/>
      <c r="AG339" s="44"/>
      <c r="AH339" s="44"/>
      <c r="AI339" s="44"/>
      <c r="AJ339" s="57"/>
      <c r="AK339" s="58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14"/>
      <c r="BQ339" s="14"/>
      <c r="BR339" s="14"/>
      <c r="BS339" s="49"/>
      <c r="BT339" s="49"/>
      <c r="BU339" s="49"/>
      <c r="BV339" s="49"/>
      <c r="BW339" s="49"/>
      <c r="BX339" s="49"/>
      <c r="BY339" s="49"/>
      <c r="BZ339" s="14"/>
      <c r="CA339" s="49"/>
      <c r="CB339" s="49"/>
      <c r="CC339" s="14"/>
      <c r="CD339" s="14"/>
      <c r="CE339" s="49"/>
      <c r="CF339" s="49"/>
      <c r="CG339" s="49"/>
      <c r="CH339" s="49"/>
      <c r="CI339" s="49"/>
      <c r="CJ339" s="49"/>
      <c r="CK339" s="49"/>
      <c r="CL339" s="49"/>
      <c r="CM339" s="49"/>
      <c r="CN339" s="49"/>
      <c r="CO339" s="49"/>
      <c r="CP339" s="49"/>
      <c r="CQ339" s="49"/>
      <c r="CR339" s="49"/>
      <c r="CS339" s="49"/>
      <c r="CT339" s="49"/>
      <c r="CU339" s="49"/>
      <c r="CV339" s="49"/>
      <c r="CW339" s="14"/>
      <c r="CX339" s="14"/>
      <c r="CY339" s="49"/>
      <c r="CZ339" s="49"/>
      <c r="DA339" s="49"/>
      <c r="DB339" s="49"/>
      <c r="DC339" s="49"/>
      <c r="DD339" s="49"/>
      <c r="DE339" s="49"/>
      <c r="DF339" s="49"/>
      <c r="DG339" s="49"/>
      <c r="DH339" s="14"/>
      <c r="DI339" s="14"/>
      <c r="DJ339" s="14"/>
      <c r="DK339" s="14"/>
      <c r="DL339" s="14"/>
      <c r="DM339" s="14"/>
      <c r="DN339" s="14"/>
      <c r="DO339" s="14"/>
      <c r="DP339" s="14"/>
      <c r="DQ339" s="14"/>
      <c r="DR339" s="49"/>
      <c r="DS339" s="49"/>
      <c r="DT339" s="49"/>
      <c r="DU339" s="49"/>
      <c r="DV339" s="49"/>
      <c r="DW339" s="49"/>
      <c r="DX339" s="49"/>
      <c r="DY339" s="49"/>
      <c r="DZ339" s="49"/>
      <c r="EA339" s="49"/>
      <c r="EB339" s="49"/>
      <c r="EC339" s="49"/>
      <c r="ED339" s="49"/>
      <c r="EE339" s="49"/>
      <c r="EF339" s="49"/>
      <c r="EG339" s="49"/>
      <c r="EH339" s="49"/>
      <c r="EI339" s="49"/>
      <c r="EJ339" s="49"/>
      <c r="EK339" s="14"/>
      <c r="EL339" s="49"/>
      <c r="EM339" s="49"/>
      <c r="EN339" s="49"/>
      <c r="EO339" s="49"/>
      <c r="EP339" s="49"/>
      <c r="EQ339" s="49"/>
      <c r="ER339" s="49"/>
      <c r="ES339" s="49"/>
      <c r="ET339" s="49"/>
      <c r="EU339" s="49"/>
      <c r="EV339" s="49"/>
      <c r="EW339" s="49"/>
      <c r="EX339" s="49"/>
      <c r="EY339" s="49"/>
      <c r="EZ339" s="49"/>
      <c r="FA339" s="49"/>
      <c r="FB339" s="49"/>
      <c r="FC339" s="49"/>
      <c r="FD339" s="49"/>
      <c r="FE339" s="14"/>
      <c r="FF339" s="49"/>
      <c r="FG339" s="49"/>
      <c r="FH339" s="14"/>
      <c r="FI339" s="42"/>
      <c r="FJ339" s="42"/>
      <c r="FK339" s="42"/>
      <c r="FL339" s="42"/>
      <c r="FM339" s="42"/>
      <c r="FN339" s="42"/>
      <c r="FO339" s="42"/>
      <c r="FP339" s="42"/>
      <c r="FQ339" s="42"/>
      <c r="FR339" s="42"/>
      <c r="FS339" s="42"/>
      <c r="FT339" s="42"/>
      <c r="FU339" s="42"/>
      <c r="FV339" s="42"/>
      <c r="FW339" s="42"/>
      <c r="FX339" s="44">
        <v>337</v>
      </c>
      <c r="FY339" s="44" t="str">
        <f t="shared" si="1294"/>
        <v>EJBDAHLK</v>
      </c>
      <c r="FZ339" s="44" t="s">
        <v>148</v>
      </c>
      <c r="GA339" s="44" t="s">
        <v>159</v>
      </c>
      <c r="GB339" s="44" t="s">
        <v>146</v>
      </c>
      <c r="GC339" s="44" t="s">
        <v>147</v>
      </c>
      <c r="GD339" s="44" t="s">
        <v>145</v>
      </c>
      <c r="GE339" s="44" t="s">
        <v>160</v>
      </c>
      <c r="GF339" s="44" t="s">
        <v>152</v>
      </c>
      <c r="GG339" s="44" t="s">
        <v>151</v>
      </c>
      <c r="GH339" s="100" t="str">
        <f t="shared" ref="GH339:GO339" si="1376">VLOOKUP(FZ339,$FK$3:$FL$15,2,FALSE)</f>
        <v>Elfenbenskusten</v>
      </c>
      <c r="GI339" s="100" t="str">
        <f t="shared" si="1376"/>
        <v>Argentina</v>
      </c>
      <c r="GJ339" s="100" t="str">
        <f t="shared" si="1376"/>
        <v>Bosnien-Herzigovina</v>
      </c>
      <c r="GK339" s="100" t="str">
        <f t="shared" si="1376"/>
        <v>USA</v>
      </c>
      <c r="GL339" s="100" t="str">
        <f t="shared" si="1376"/>
        <v>Sydkorea</v>
      </c>
      <c r="GM339" s="100" t="str">
        <f t="shared" si="1376"/>
        <v>Uruguay</v>
      </c>
      <c r="GN339" s="100" t="str">
        <f t="shared" si="1376"/>
        <v>England</v>
      </c>
      <c r="GO339" s="100" t="str">
        <f t="shared" si="1376"/>
        <v>Portugal</v>
      </c>
      <c r="GP339" s="42" t="str">
        <f t="shared" si="1296"/>
        <v/>
      </c>
      <c r="GQ339" s="42"/>
      <c r="GR339" s="42"/>
      <c r="GS339" s="42"/>
      <c r="GT339" s="42"/>
      <c r="GU339" s="42"/>
      <c r="GV339" s="42"/>
      <c r="GW339" s="42"/>
      <c r="GX339" s="42"/>
      <c r="GY339" s="42"/>
      <c r="GZ339" s="42"/>
      <c r="HA339" s="42"/>
      <c r="HB339" s="42"/>
      <c r="HC339" s="42"/>
      <c r="HD339" s="42"/>
      <c r="HE339" s="42"/>
    </row>
    <row r="340" spans="1:213" ht="14.25" customHeight="1" x14ac:dyDescent="0.35">
      <c r="A340" s="42"/>
      <c r="B340" s="43"/>
      <c r="C340" s="43"/>
      <c r="D340" s="43"/>
      <c r="E340" s="44"/>
      <c r="F340" s="43"/>
      <c r="G340" s="44"/>
      <c r="H340" s="44"/>
      <c r="I340" s="44"/>
      <c r="J340" s="57"/>
      <c r="K340" s="44"/>
      <c r="L340" s="44"/>
      <c r="M340" s="42"/>
      <c r="N340" s="42"/>
      <c r="O340" s="42"/>
      <c r="P340" s="42"/>
      <c r="Q340" s="42"/>
      <c r="R340" s="42"/>
      <c r="S340" s="42"/>
      <c r="T340" s="43"/>
      <c r="U340" s="42"/>
      <c r="V340" s="44"/>
      <c r="W340" s="44"/>
      <c r="X340" s="44"/>
      <c r="Y340" s="44"/>
      <c r="Z340" s="47"/>
      <c r="AA340" s="48"/>
      <c r="AB340" s="42"/>
      <c r="AC340" s="14"/>
      <c r="AD340" s="14"/>
      <c r="AE340" s="14"/>
      <c r="AF340" s="14"/>
      <c r="AG340" s="44"/>
      <c r="AH340" s="44"/>
      <c r="AI340" s="44"/>
      <c r="AJ340" s="57"/>
      <c r="AK340" s="58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14"/>
      <c r="BQ340" s="14"/>
      <c r="BR340" s="14"/>
      <c r="BS340" s="49"/>
      <c r="BT340" s="49"/>
      <c r="BU340" s="49"/>
      <c r="BV340" s="49"/>
      <c r="BW340" s="49"/>
      <c r="BX340" s="49"/>
      <c r="BY340" s="49"/>
      <c r="BZ340" s="14"/>
      <c r="CA340" s="49"/>
      <c r="CB340" s="49"/>
      <c r="CC340" s="14"/>
      <c r="CD340" s="14"/>
      <c r="CE340" s="49"/>
      <c r="CF340" s="49"/>
      <c r="CG340" s="49"/>
      <c r="CH340" s="49"/>
      <c r="CI340" s="49"/>
      <c r="CJ340" s="49"/>
      <c r="CK340" s="49"/>
      <c r="CL340" s="49"/>
      <c r="CM340" s="49"/>
      <c r="CN340" s="49"/>
      <c r="CO340" s="49"/>
      <c r="CP340" s="49"/>
      <c r="CQ340" s="49"/>
      <c r="CR340" s="49"/>
      <c r="CS340" s="49"/>
      <c r="CT340" s="49"/>
      <c r="CU340" s="49"/>
      <c r="CV340" s="49"/>
      <c r="CW340" s="14"/>
      <c r="CX340" s="14"/>
      <c r="CY340" s="49"/>
      <c r="CZ340" s="49"/>
      <c r="DA340" s="49"/>
      <c r="DB340" s="49"/>
      <c r="DC340" s="49"/>
      <c r="DD340" s="49"/>
      <c r="DE340" s="49"/>
      <c r="DF340" s="49"/>
      <c r="DG340" s="49"/>
      <c r="DH340" s="14"/>
      <c r="DI340" s="14"/>
      <c r="DJ340" s="14"/>
      <c r="DK340" s="14"/>
      <c r="DL340" s="14"/>
      <c r="DM340" s="14"/>
      <c r="DN340" s="14"/>
      <c r="DO340" s="14"/>
      <c r="DP340" s="14"/>
      <c r="DQ340" s="14"/>
      <c r="DR340" s="49"/>
      <c r="DS340" s="49"/>
      <c r="DT340" s="49"/>
      <c r="DU340" s="49"/>
      <c r="DV340" s="49"/>
      <c r="DW340" s="49"/>
      <c r="DX340" s="49"/>
      <c r="DY340" s="49"/>
      <c r="DZ340" s="49"/>
      <c r="EA340" s="49"/>
      <c r="EB340" s="49"/>
      <c r="EC340" s="49"/>
      <c r="ED340" s="49"/>
      <c r="EE340" s="49"/>
      <c r="EF340" s="49"/>
      <c r="EG340" s="49"/>
      <c r="EH340" s="49"/>
      <c r="EI340" s="49"/>
      <c r="EJ340" s="49"/>
      <c r="EK340" s="14"/>
      <c r="EL340" s="49"/>
      <c r="EM340" s="49"/>
      <c r="EN340" s="49"/>
      <c r="EO340" s="49"/>
      <c r="EP340" s="49"/>
      <c r="EQ340" s="49"/>
      <c r="ER340" s="49"/>
      <c r="ES340" s="49"/>
      <c r="ET340" s="49"/>
      <c r="EU340" s="49"/>
      <c r="EV340" s="49"/>
      <c r="EW340" s="49"/>
      <c r="EX340" s="49"/>
      <c r="EY340" s="49"/>
      <c r="EZ340" s="49"/>
      <c r="FA340" s="49"/>
      <c r="FB340" s="49"/>
      <c r="FC340" s="49"/>
      <c r="FD340" s="49"/>
      <c r="FE340" s="14"/>
      <c r="FF340" s="49"/>
      <c r="FG340" s="49"/>
      <c r="FH340" s="14"/>
      <c r="FI340" s="42"/>
      <c r="FJ340" s="42"/>
      <c r="FK340" s="42"/>
      <c r="FL340" s="42"/>
      <c r="FM340" s="42"/>
      <c r="FN340" s="42"/>
      <c r="FO340" s="42"/>
      <c r="FP340" s="42"/>
      <c r="FQ340" s="42"/>
      <c r="FR340" s="42"/>
      <c r="FS340" s="42"/>
      <c r="FT340" s="42"/>
      <c r="FU340" s="42"/>
      <c r="FV340" s="42"/>
      <c r="FW340" s="42"/>
      <c r="FX340" s="44">
        <v>338</v>
      </c>
      <c r="FY340" s="44" t="str">
        <f t="shared" si="1294"/>
        <v>EIBDAHLK</v>
      </c>
      <c r="FZ340" s="44" t="s">
        <v>148</v>
      </c>
      <c r="GA340" s="44" t="s">
        <v>150</v>
      </c>
      <c r="GB340" s="44" t="s">
        <v>146</v>
      </c>
      <c r="GC340" s="44" t="s">
        <v>147</v>
      </c>
      <c r="GD340" s="44" t="s">
        <v>145</v>
      </c>
      <c r="GE340" s="44" t="s">
        <v>160</v>
      </c>
      <c r="GF340" s="44" t="s">
        <v>152</v>
      </c>
      <c r="GG340" s="44" t="s">
        <v>151</v>
      </c>
      <c r="GH340" s="100" t="str">
        <f t="shared" ref="GH340:GO340" si="1377">VLOOKUP(FZ340,$FK$3:$FL$15,2,FALSE)</f>
        <v>Elfenbenskusten</v>
      </c>
      <c r="GI340" s="100" t="str">
        <f t="shared" si="1377"/>
        <v>Senegal</v>
      </c>
      <c r="GJ340" s="100" t="str">
        <f t="shared" si="1377"/>
        <v>Bosnien-Herzigovina</v>
      </c>
      <c r="GK340" s="100" t="str">
        <f t="shared" si="1377"/>
        <v>USA</v>
      </c>
      <c r="GL340" s="100" t="str">
        <f t="shared" si="1377"/>
        <v>Sydkorea</v>
      </c>
      <c r="GM340" s="100" t="str">
        <f t="shared" si="1377"/>
        <v>Uruguay</v>
      </c>
      <c r="GN340" s="100" t="str">
        <f t="shared" si="1377"/>
        <v>England</v>
      </c>
      <c r="GO340" s="100" t="str">
        <f t="shared" si="1377"/>
        <v>Portugal</v>
      </c>
      <c r="GP340" s="42" t="str">
        <f t="shared" si="1296"/>
        <v/>
      </c>
      <c r="GQ340" s="42"/>
      <c r="GR340" s="42"/>
      <c r="GS340" s="42"/>
      <c r="GT340" s="42"/>
      <c r="GU340" s="42"/>
      <c r="GV340" s="42"/>
      <c r="GW340" s="42"/>
      <c r="GX340" s="42"/>
      <c r="GY340" s="42"/>
      <c r="GZ340" s="42"/>
      <c r="HA340" s="42"/>
      <c r="HB340" s="42"/>
      <c r="HC340" s="42"/>
      <c r="HD340" s="42"/>
      <c r="HE340" s="42"/>
    </row>
    <row r="341" spans="1:213" ht="14.25" customHeight="1" x14ac:dyDescent="0.35">
      <c r="A341" s="42"/>
      <c r="B341" s="43"/>
      <c r="C341" s="43"/>
      <c r="D341" s="43"/>
      <c r="E341" s="44"/>
      <c r="F341" s="43"/>
      <c r="G341" s="44"/>
      <c r="H341" s="44"/>
      <c r="I341" s="44"/>
      <c r="J341" s="57"/>
      <c r="K341" s="44"/>
      <c r="L341" s="44"/>
      <c r="M341" s="42"/>
      <c r="N341" s="42"/>
      <c r="O341" s="42"/>
      <c r="P341" s="42"/>
      <c r="Q341" s="42"/>
      <c r="R341" s="42"/>
      <c r="S341" s="42"/>
      <c r="T341" s="43"/>
      <c r="U341" s="42"/>
      <c r="V341" s="44"/>
      <c r="W341" s="44"/>
      <c r="X341" s="44"/>
      <c r="Y341" s="44"/>
      <c r="Z341" s="47"/>
      <c r="AA341" s="48"/>
      <c r="AB341" s="42"/>
      <c r="AC341" s="14"/>
      <c r="AD341" s="14"/>
      <c r="AE341" s="14"/>
      <c r="AF341" s="14"/>
      <c r="AG341" s="44"/>
      <c r="AH341" s="44"/>
      <c r="AI341" s="44"/>
      <c r="AJ341" s="57"/>
      <c r="AK341" s="58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14"/>
      <c r="BQ341" s="14"/>
      <c r="BR341" s="14"/>
      <c r="BS341" s="49"/>
      <c r="BT341" s="49"/>
      <c r="BU341" s="49"/>
      <c r="BV341" s="49"/>
      <c r="BW341" s="49"/>
      <c r="BX341" s="49"/>
      <c r="BY341" s="49"/>
      <c r="BZ341" s="14"/>
      <c r="CA341" s="49"/>
      <c r="CB341" s="49"/>
      <c r="CC341" s="14"/>
      <c r="CD341" s="14"/>
      <c r="CE341" s="49"/>
      <c r="CF341" s="49"/>
      <c r="CG341" s="49"/>
      <c r="CH341" s="49"/>
      <c r="CI341" s="49"/>
      <c r="CJ341" s="49"/>
      <c r="CK341" s="49"/>
      <c r="CL341" s="49"/>
      <c r="CM341" s="49"/>
      <c r="CN341" s="49"/>
      <c r="CO341" s="49"/>
      <c r="CP341" s="49"/>
      <c r="CQ341" s="49"/>
      <c r="CR341" s="49"/>
      <c r="CS341" s="49"/>
      <c r="CT341" s="49"/>
      <c r="CU341" s="49"/>
      <c r="CV341" s="49"/>
      <c r="CW341" s="14"/>
      <c r="CX341" s="14"/>
      <c r="CY341" s="49"/>
      <c r="CZ341" s="49"/>
      <c r="DA341" s="49"/>
      <c r="DB341" s="49"/>
      <c r="DC341" s="49"/>
      <c r="DD341" s="49"/>
      <c r="DE341" s="49"/>
      <c r="DF341" s="49"/>
      <c r="DG341" s="49"/>
      <c r="DH341" s="14"/>
      <c r="DI341" s="14"/>
      <c r="DJ341" s="14"/>
      <c r="DK341" s="14"/>
      <c r="DL341" s="14"/>
      <c r="DM341" s="14"/>
      <c r="DN341" s="14"/>
      <c r="DO341" s="14"/>
      <c r="DP341" s="14"/>
      <c r="DQ341" s="14"/>
      <c r="DR341" s="49"/>
      <c r="DS341" s="49"/>
      <c r="DT341" s="49"/>
      <c r="DU341" s="49"/>
      <c r="DV341" s="49"/>
      <c r="DW341" s="49"/>
      <c r="DX341" s="49"/>
      <c r="DY341" s="49"/>
      <c r="DZ341" s="49"/>
      <c r="EA341" s="49"/>
      <c r="EB341" s="49"/>
      <c r="EC341" s="49"/>
      <c r="ED341" s="49"/>
      <c r="EE341" s="49"/>
      <c r="EF341" s="49"/>
      <c r="EG341" s="49"/>
      <c r="EH341" s="49"/>
      <c r="EI341" s="49"/>
      <c r="EJ341" s="49"/>
      <c r="EK341" s="14"/>
      <c r="EL341" s="49"/>
      <c r="EM341" s="49"/>
      <c r="EN341" s="49"/>
      <c r="EO341" s="49"/>
      <c r="EP341" s="49"/>
      <c r="EQ341" s="49"/>
      <c r="ER341" s="49"/>
      <c r="ES341" s="49"/>
      <c r="ET341" s="49"/>
      <c r="EU341" s="49"/>
      <c r="EV341" s="49"/>
      <c r="EW341" s="49"/>
      <c r="EX341" s="49"/>
      <c r="EY341" s="49"/>
      <c r="EZ341" s="49"/>
      <c r="FA341" s="49"/>
      <c r="FB341" s="49"/>
      <c r="FC341" s="49"/>
      <c r="FD341" s="49"/>
      <c r="FE341" s="14"/>
      <c r="FF341" s="49"/>
      <c r="FG341" s="49"/>
      <c r="FH341" s="14"/>
      <c r="FI341" s="42"/>
      <c r="FJ341" s="42"/>
      <c r="FK341" s="42"/>
      <c r="FL341" s="42"/>
      <c r="FM341" s="42"/>
      <c r="FN341" s="42"/>
      <c r="FO341" s="42"/>
      <c r="FP341" s="42"/>
      <c r="FQ341" s="42"/>
      <c r="FR341" s="42"/>
      <c r="FS341" s="42"/>
      <c r="FT341" s="42"/>
      <c r="FU341" s="42"/>
      <c r="FV341" s="42"/>
      <c r="FW341" s="42"/>
      <c r="FX341" s="44">
        <v>339</v>
      </c>
      <c r="FY341" s="44" t="str">
        <f t="shared" si="1294"/>
        <v>EJBDAHLI</v>
      </c>
      <c r="FZ341" s="44" t="s">
        <v>148</v>
      </c>
      <c r="GA341" s="44" t="s">
        <v>159</v>
      </c>
      <c r="GB341" s="44" t="s">
        <v>146</v>
      </c>
      <c r="GC341" s="44" t="s">
        <v>147</v>
      </c>
      <c r="GD341" s="44" t="s">
        <v>145</v>
      </c>
      <c r="GE341" s="44" t="s">
        <v>160</v>
      </c>
      <c r="GF341" s="44" t="s">
        <v>152</v>
      </c>
      <c r="GG341" s="44" t="s">
        <v>150</v>
      </c>
      <c r="GH341" s="100" t="str">
        <f t="shared" ref="GH341:GO341" si="1378">VLOOKUP(FZ341,$FK$3:$FL$15,2,FALSE)</f>
        <v>Elfenbenskusten</v>
      </c>
      <c r="GI341" s="100" t="str">
        <f t="shared" si="1378"/>
        <v>Argentina</v>
      </c>
      <c r="GJ341" s="100" t="str">
        <f t="shared" si="1378"/>
        <v>Bosnien-Herzigovina</v>
      </c>
      <c r="GK341" s="100" t="str">
        <f t="shared" si="1378"/>
        <v>USA</v>
      </c>
      <c r="GL341" s="100" t="str">
        <f t="shared" si="1378"/>
        <v>Sydkorea</v>
      </c>
      <c r="GM341" s="100" t="str">
        <f t="shared" si="1378"/>
        <v>Uruguay</v>
      </c>
      <c r="GN341" s="100" t="str">
        <f t="shared" si="1378"/>
        <v>England</v>
      </c>
      <c r="GO341" s="100" t="str">
        <f t="shared" si="1378"/>
        <v>Senegal</v>
      </c>
      <c r="GP341" s="42" t="str">
        <f t="shared" si="1296"/>
        <v/>
      </c>
      <c r="GQ341" s="42"/>
      <c r="GR341" s="42"/>
      <c r="GS341" s="42"/>
      <c r="GT341" s="42"/>
      <c r="GU341" s="42"/>
      <c r="GV341" s="42"/>
      <c r="GW341" s="42"/>
      <c r="GX341" s="42"/>
      <c r="GY341" s="42"/>
      <c r="GZ341" s="42"/>
      <c r="HA341" s="42"/>
      <c r="HB341" s="42"/>
      <c r="HC341" s="42"/>
      <c r="HD341" s="42"/>
      <c r="HE341" s="42"/>
    </row>
    <row r="342" spans="1:213" ht="14.25" customHeight="1" x14ac:dyDescent="0.35">
      <c r="A342" s="42"/>
      <c r="B342" s="43"/>
      <c r="C342" s="43"/>
      <c r="D342" s="43"/>
      <c r="E342" s="44"/>
      <c r="F342" s="43"/>
      <c r="G342" s="44"/>
      <c r="H342" s="44"/>
      <c r="I342" s="44"/>
      <c r="J342" s="57"/>
      <c r="K342" s="44"/>
      <c r="L342" s="44"/>
      <c r="M342" s="42"/>
      <c r="N342" s="42"/>
      <c r="O342" s="42"/>
      <c r="P342" s="42"/>
      <c r="Q342" s="42"/>
      <c r="R342" s="42"/>
      <c r="S342" s="42"/>
      <c r="T342" s="43"/>
      <c r="U342" s="42"/>
      <c r="V342" s="44"/>
      <c r="W342" s="44"/>
      <c r="X342" s="44"/>
      <c r="Y342" s="44"/>
      <c r="Z342" s="47"/>
      <c r="AA342" s="48"/>
      <c r="AB342" s="42"/>
      <c r="AC342" s="14"/>
      <c r="AD342" s="14"/>
      <c r="AE342" s="14"/>
      <c r="AF342" s="14"/>
      <c r="AG342" s="44"/>
      <c r="AH342" s="44"/>
      <c r="AI342" s="44"/>
      <c r="AJ342" s="57"/>
      <c r="AK342" s="58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14"/>
      <c r="BQ342" s="14"/>
      <c r="BR342" s="14"/>
      <c r="BS342" s="49"/>
      <c r="BT342" s="49"/>
      <c r="BU342" s="49"/>
      <c r="BV342" s="49"/>
      <c r="BW342" s="49"/>
      <c r="BX342" s="49"/>
      <c r="BY342" s="49"/>
      <c r="BZ342" s="14"/>
      <c r="CA342" s="49"/>
      <c r="CB342" s="49"/>
      <c r="CC342" s="14"/>
      <c r="CD342" s="14"/>
      <c r="CE342" s="49"/>
      <c r="CF342" s="49"/>
      <c r="CG342" s="49"/>
      <c r="CH342" s="49"/>
      <c r="CI342" s="49"/>
      <c r="CJ342" s="49"/>
      <c r="CK342" s="49"/>
      <c r="CL342" s="49"/>
      <c r="CM342" s="49"/>
      <c r="CN342" s="49"/>
      <c r="CO342" s="49"/>
      <c r="CP342" s="49"/>
      <c r="CQ342" s="49"/>
      <c r="CR342" s="49"/>
      <c r="CS342" s="49"/>
      <c r="CT342" s="49"/>
      <c r="CU342" s="49"/>
      <c r="CV342" s="49"/>
      <c r="CW342" s="14"/>
      <c r="CX342" s="14"/>
      <c r="CY342" s="49"/>
      <c r="CZ342" s="49"/>
      <c r="DA342" s="49"/>
      <c r="DB342" s="49"/>
      <c r="DC342" s="49"/>
      <c r="DD342" s="49"/>
      <c r="DE342" s="49"/>
      <c r="DF342" s="49"/>
      <c r="DG342" s="49"/>
      <c r="DH342" s="14"/>
      <c r="DI342" s="14"/>
      <c r="DJ342" s="14"/>
      <c r="DK342" s="14"/>
      <c r="DL342" s="14"/>
      <c r="DM342" s="14"/>
      <c r="DN342" s="14"/>
      <c r="DO342" s="14"/>
      <c r="DP342" s="14"/>
      <c r="DQ342" s="14"/>
      <c r="DR342" s="49"/>
      <c r="DS342" s="49"/>
      <c r="DT342" s="49"/>
      <c r="DU342" s="49"/>
      <c r="DV342" s="49"/>
      <c r="DW342" s="49"/>
      <c r="DX342" s="49"/>
      <c r="DY342" s="49"/>
      <c r="DZ342" s="49"/>
      <c r="EA342" s="49"/>
      <c r="EB342" s="49"/>
      <c r="EC342" s="49"/>
      <c r="ED342" s="49"/>
      <c r="EE342" s="49"/>
      <c r="EF342" s="49"/>
      <c r="EG342" s="49"/>
      <c r="EH342" s="49"/>
      <c r="EI342" s="49"/>
      <c r="EJ342" s="49"/>
      <c r="EK342" s="14"/>
      <c r="EL342" s="49"/>
      <c r="EM342" s="49"/>
      <c r="EN342" s="49"/>
      <c r="EO342" s="49"/>
      <c r="EP342" s="49"/>
      <c r="EQ342" s="49"/>
      <c r="ER342" s="49"/>
      <c r="ES342" s="49"/>
      <c r="ET342" s="49"/>
      <c r="EU342" s="49"/>
      <c r="EV342" s="49"/>
      <c r="EW342" s="49"/>
      <c r="EX342" s="49"/>
      <c r="EY342" s="49"/>
      <c r="EZ342" s="49"/>
      <c r="FA342" s="49"/>
      <c r="FB342" s="49"/>
      <c r="FC342" s="49"/>
      <c r="FD342" s="49"/>
      <c r="FE342" s="14"/>
      <c r="FF342" s="49"/>
      <c r="FG342" s="49"/>
      <c r="FH342" s="14"/>
      <c r="FI342" s="42"/>
      <c r="FJ342" s="42"/>
      <c r="FK342" s="42"/>
      <c r="FL342" s="42"/>
      <c r="FM342" s="42"/>
      <c r="FN342" s="42"/>
      <c r="FO342" s="42"/>
      <c r="FP342" s="42"/>
      <c r="FQ342" s="42"/>
      <c r="FR342" s="42"/>
      <c r="FS342" s="42"/>
      <c r="FT342" s="42"/>
      <c r="FU342" s="42"/>
      <c r="FV342" s="42"/>
      <c r="FW342" s="42"/>
      <c r="FX342" s="44">
        <v>340</v>
      </c>
      <c r="FY342" s="44" t="str">
        <f t="shared" si="1294"/>
        <v>EJBDAHIK</v>
      </c>
      <c r="FZ342" s="44" t="s">
        <v>148</v>
      </c>
      <c r="GA342" s="44" t="s">
        <v>159</v>
      </c>
      <c r="GB342" s="44" t="s">
        <v>146</v>
      </c>
      <c r="GC342" s="44" t="s">
        <v>147</v>
      </c>
      <c r="GD342" s="44" t="s">
        <v>145</v>
      </c>
      <c r="GE342" s="44" t="s">
        <v>160</v>
      </c>
      <c r="GF342" s="44" t="s">
        <v>150</v>
      </c>
      <c r="GG342" s="44" t="s">
        <v>151</v>
      </c>
      <c r="GH342" s="100" t="str">
        <f t="shared" ref="GH342:GO342" si="1379">VLOOKUP(FZ342,$FK$3:$FL$15,2,FALSE)</f>
        <v>Elfenbenskusten</v>
      </c>
      <c r="GI342" s="100" t="str">
        <f t="shared" si="1379"/>
        <v>Argentina</v>
      </c>
      <c r="GJ342" s="100" t="str">
        <f t="shared" si="1379"/>
        <v>Bosnien-Herzigovina</v>
      </c>
      <c r="GK342" s="100" t="str">
        <f t="shared" si="1379"/>
        <v>USA</v>
      </c>
      <c r="GL342" s="100" t="str">
        <f t="shared" si="1379"/>
        <v>Sydkorea</v>
      </c>
      <c r="GM342" s="100" t="str">
        <f t="shared" si="1379"/>
        <v>Uruguay</v>
      </c>
      <c r="GN342" s="100" t="str">
        <f t="shared" si="1379"/>
        <v>Senegal</v>
      </c>
      <c r="GO342" s="100" t="str">
        <f t="shared" si="1379"/>
        <v>Portugal</v>
      </c>
      <c r="GP342" s="42" t="str">
        <f t="shared" si="1296"/>
        <v/>
      </c>
      <c r="GQ342" s="42"/>
      <c r="GR342" s="42"/>
      <c r="GS342" s="42"/>
      <c r="GT342" s="42"/>
      <c r="GU342" s="42"/>
      <c r="GV342" s="42"/>
      <c r="GW342" s="42"/>
      <c r="GX342" s="42"/>
      <c r="GY342" s="42"/>
      <c r="GZ342" s="42"/>
      <c r="HA342" s="42"/>
      <c r="HB342" s="42"/>
      <c r="HC342" s="42"/>
      <c r="HD342" s="42"/>
      <c r="HE342" s="42"/>
    </row>
    <row r="343" spans="1:213" ht="14.25" customHeight="1" x14ac:dyDescent="0.35">
      <c r="A343" s="42"/>
      <c r="B343" s="43"/>
      <c r="C343" s="43"/>
      <c r="D343" s="43"/>
      <c r="E343" s="44"/>
      <c r="F343" s="43"/>
      <c r="G343" s="44"/>
      <c r="H343" s="44"/>
      <c r="I343" s="44"/>
      <c r="J343" s="57"/>
      <c r="K343" s="44"/>
      <c r="L343" s="44"/>
      <c r="M343" s="42"/>
      <c r="N343" s="42"/>
      <c r="O343" s="42"/>
      <c r="P343" s="42"/>
      <c r="Q343" s="42"/>
      <c r="R343" s="42"/>
      <c r="S343" s="42"/>
      <c r="T343" s="43"/>
      <c r="U343" s="42"/>
      <c r="V343" s="44"/>
      <c r="W343" s="44"/>
      <c r="X343" s="44"/>
      <c r="Y343" s="44"/>
      <c r="Z343" s="47"/>
      <c r="AA343" s="48"/>
      <c r="AB343" s="42"/>
      <c r="AC343" s="14"/>
      <c r="AD343" s="14"/>
      <c r="AE343" s="14"/>
      <c r="AF343" s="14"/>
      <c r="AG343" s="44"/>
      <c r="AH343" s="44"/>
      <c r="AI343" s="44"/>
      <c r="AJ343" s="57"/>
      <c r="AK343" s="58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14"/>
      <c r="BQ343" s="14"/>
      <c r="BR343" s="14"/>
      <c r="BS343" s="49"/>
      <c r="BT343" s="49"/>
      <c r="BU343" s="49"/>
      <c r="BV343" s="49"/>
      <c r="BW343" s="49"/>
      <c r="BX343" s="49"/>
      <c r="BY343" s="49"/>
      <c r="BZ343" s="14"/>
      <c r="CA343" s="49"/>
      <c r="CB343" s="49"/>
      <c r="CC343" s="14"/>
      <c r="CD343" s="14"/>
      <c r="CE343" s="49"/>
      <c r="CF343" s="49"/>
      <c r="CG343" s="49"/>
      <c r="CH343" s="49"/>
      <c r="CI343" s="49"/>
      <c r="CJ343" s="49"/>
      <c r="CK343" s="49"/>
      <c r="CL343" s="49"/>
      <c r="CM343" s="49"/>
      <c r="CN343" s="49"/>
      <c r="CO343" s="49"/>
      <c r="CP343" s="49"/>
      <c r="CQ343" s="49"/>
      <c r="CR343" s="49"/>
      <c r="CS343" s="49"/>
      <c r="CT343" s="49"/>
      <c r="CU343" s="49"/>
      <c r="CV343" s="49"/>
      <c r="CW343" s="14"/>
      <c r="CX343" s="14"/>
      <c r="CY343" s="49"/>
      <c r="CZ343" s="49"/>
      <c r="DA343" s="49"/>
      <c r="DB343" s="49"/>
      <c r="DC343" s="49"/>
      <c r="DD343" s="49"/>
      <c r="DE343" s="49"/>
      <c r="DF343" s="49"/>
      <c r="DG343" s="49"/>
      <c r="DH343" s="14"/>
      <c r="DI343" s="14"/>
      <c r="DJ343" s="14"/>
      <c r="DK343" s="14"/>
      <c r="DL343" s="14"/>
      <c r="DM343" s="14"/>
      <c r="DN343" s="14"/>
      <c r="DO343" s="14"/>
      <c r="DP343" s="14"/>
      <c r="DQ343" s="14"/>
      <c r="DR343" s="49"/>
      <c r="DS343" s="49"/>
      <c r="DT343" s="49"/>
      <c r="DU343" s="49"/>
      <c r="DV343" s="49"/>
      <c r="DW343" s="49"/>
      <c r="DX343" s="49"/>
      <c r="DY343" s="49"/>
      <c r="DZ343" s="49"/>
      <c r="EA343" s="49"/>
      <c r="EB343" s="49"/>
      <c r="EC343" s="49"/>
      <c r="ED343" s="49"/>
      <c r="EE343" s="49"/>
      <c r="EF343" s="49"/>
      <c r="EG343" s="49"/>
      <c r="EH343" s="49"/>
      <c r="EI343" s="49"/>
      <c r="EJ343" s="49"/>
      <c r="EK343" s="14"/>
      <c r="EL343" s="49"/>
      <c r="EM343" s="49"/>
      <c r="EN343" s="49"/>
      <c r="EO343" s="49"/>
      <c r="EP343" s="49"/>
      <c r="EQ343" s="49"/>
      <c r="ER343" s="49"/>
      <c r="ES343" s="49"/>
      <c r="ET343" s="49"/>
      <c r="EU343" s="49"/>
      <c r="EV343" s="49"/>
      <c r="EW343" s="49"/>
      <c r="EX343" s="49"/>
      <c r="EY343" s="49"/>
      <c r="EZ343" s="49"/>
      <c r="FA343" s="49"/>
      <c r="FB343" s="49"/>
      <c r="FC343" s="49"/>
      <c r="FD343" s="49"/>
      <c r="FE343" s="14"/>
      <c r="FF343" s="49"/>
      <c r="FG343" s="49"/>
      <c r="FH343" s="14"/>
      <c r="FI343" s="42"/>
      <c r="FJ343" s="42"/>
      <c r="FK343" s="42"/>
      <c r="FL343" s="42"/>
      <c r="FM343" s="42"/>
      <c r="FN343" s="42"/>
      <c r="FO343" s="42"/>
      <c r="FP343" s="42"/>
      <c r="FQ343" s="42"/>
      <c r="FR343" s="42"/>
      <c r="FS343" s="42"/>
      <c r="FT343" s="42"/>
      <c r="FU343" s="42"/>
      <c r="FV343" s="42"/>
      <c r="FW343" s="42"/>
      <c r="FX343" s="44">
        <v>341</v>
      </c>
      <c r="FY343" s="44" t="str">
        <f t="shared" si="1294"/>
        <v>EJBDAGLK</v>
      </c>
      <c r="FZ343" s="44" t="s">
        <v>148</v>
      </c>
      <c r="GA343" s="44" t="s">
        <v>159</v>
      </c>
      <c r="GB343" s="44" t="s">
        <v>146</v>
      </c>
      <c r="GC343" s="44" t="s">
        <v>147</v>
      </c>
      <c r="GD343" s="44" t="s">
        <v>145</v>
      </c>
      <c r="GE343" s="44" t="s">
        <v>149</v>
      </c>
      <c r="GF343" s="44" t="s">
        <v>152</v>
      </c>
      <c r="GG343" s="44" t="s">
        <v>151</v>
      </c>
      <c r="GH343" s="100" t="str">
        <f t="shared" ref="GH343:GO343" si="1380">VLOOKUP(FZ343,$FK$3:$FL$15,2,FALSE)</f>
        <v>Elfenbenskusten</v>
      </c>
      <c r="GI343" s="100" t="str">
        <f t="shared" si="1380"/>
        <v>Argentina</v>
      </c>
      <c r="GJ343" s="100" t="str">
        <f t="shared" si="1380"/>
        <v>Bosnien-Herzigovina</v>
      </c>
      <c r="GK343" s="100" t="str">
        <f t="shared" si="1380"/>
        <v>USA</v>
      </c>
      <c r="GL343" s="100" t="str">
        <f t="shared" si="1380"/>
        <v>Sydkorea</v>
      </c>
      <c r="GM343" s="100" t="str">
        <f t="shared" si="1380"/>
        <v>Iran</v>
      </c>
      <c r="GN343" s="100" t="str">
        <f t="shared" si="1380"/>
        <v>England</v>
      </c>
      <c r="GO343" s="100" t="str">
        <f t="shared" si="1380"/>
        <v>Portugal</v>
      </c>
      <c r="GP343" s="42" t="str">
        <f t="shared" si="1296"/>
        <v/>
      </c>
      <c r="GQ343" s="42"/>
      <c r="GR343" s="42"/>
      <c r="GS343" s="42"/>
      <c r="GT343" s="42"/>
      <c r="GU343" s="42"/>
      <c r="GV343" s="42"/>
      <c r="GW343" s="42"/>
      <c r="GX343" s="42"/>
      <c r="GY343" s="42"/>
      <c r="GZ343" s="42"/>
      <c r="HA343" s="42"/>
      <c r="HB343" s="42"/>
      <c r="HC343" s="42"/>
      <c r="HD343" s="42"/>
      <c r="HE343" s="42"/>
    </row>
    <row r="344" spans="1:213" ht="14.25" customHeight="1" x14ac:dyDescent="0.35">
      <c r="A344" s="42"/>
      <c r="B344" s="43"/>
      <c r="C344" s="43"/>
      <c r="D344" s="43"/>
      <c r="E344" s="44"/>
      <c r="F344" s="43"/>
      <c r="G344" s="44"/>
      <c r="H344" s="44"/>
      <c r="I344" s="44"/>
      <c r="J344" s="57"/>
      <c r="K344" s="44"/>
      <c r="L344" s="44"/>
      <c r="M344" s="42"/>
      <c r="N344" s="42"/>
      <c r="O344" s="42"/>
      <c r="P344" s="42"/>
      <c r="Q344" s="42"/>
      <c r="R344" s="42"/>
      <c r="S344" s="42"/>
      <c r="T344" s="43"/>
      <c r="U344" s="42"/>
      <c r="V344" s="44"/>
      <c r="W344" s="44"/>
      <c r="X344" s="44"/>
      <c r="Y344" s="44"/>
      <c r="Z344" s="47"/>
      <c r="AA344" s="48"/>
      <c r="AB344" s="42"/>
      <c r="AC344" s="14"/>
      <c r="AD344" s="14"/>
      <c r="AE344" s="14"/>
      <c r="AF344" s="14"/>
      <c r="AG344" s="44"/>
      <c r="AH344" s="44"/>
      <c r="AI344" s="44"/>
      <c r="AJ344" s="57"/>
      <c r="AK344" s="58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14"/>
      <c r="BQ344" s="14"/>
      <c r="BR344" s="14"/>
      <c r="BS344" s="49"/>
      <c r="BT344" s="49"/>
      <c r="BU344" s="49"/>
      <c r="BV344" s="49"/>
      <c r="BW344" s="49"/>
      <c r="BX344" s="49"/>
      <c r="BY344" s="49"/>
      <c r="BZ344" s="14"/>
      <c r="CA344" s="49"/>
      <c r="CB344" s="49"/>
      <c r="CC344" s="14"/>
      <c r="CD344" s="14"/>
      <c r="CE344" s="49"/>
      <c r="CF344" s="49"/>
      <c r="CG344" s="49"/>
      <c r="CH344" s="49"/>
      <c r="CI344" s="49"/>
      <c r="CJ344" s="49"/>
      <c r="CK344" s="49"/>
      <c r="CL344" s="49"/>
      <c r="CM344" s="49"/>
      <c r="CN344" s="49"/>
      <c r="CO344" s="49"/>
      <c r="CP344" s="49"/>
      <c r="CQ344" s="49"/>
      <c r="CR344" s="49"/>
      <c r="CS344" s="49"/>
      <c r="CT344" s="49"/>
      <c r="CU344" s="49"/>
      <c r="CV344" s="49"/>
      <c r="CW344" s="14"/>
      <c r="CX344" s="14"/>
      <c r="CY344" s="49"/>
      <c r="CZ344" s="49"/>
      <c r="DA344" s="49"/>
      <c r="DB344" s="49"/>
      <c r="DC344" s="49"/>
      <c r="DD344" s="49"/>
      <c r="DE344" s="49"/>
      <c r="DF344" s="49"/>
      <c r="DG344" s="49"/>
      <c r="DH344" s="14"/>
      <c r="DI344" s="14"/>
      <c r="DJ344" s="14"/>
      <c r="DK344" s="14"/>
      <c r="DL344" s="14"/>
      <c r="DM344" s="14"/>
      <c r="DN344" s="14"/>
      <c r="DO344" s="14"/>
      <c r="DP344" s="14"/>
      <c r="DQ344" s="14"/>
      <c r="DR344" s="49"/>
      <c r="DS344" s="49"/>
      <c r="DT344" s="49"/>
      <c r="DU344" s="49"/>
      <c r="DV344" s="49"/>
      <c r="DW344" s="49"/>
      <c r="DX344" s="49"/>
      <c r="DY344" s="49"/>
      <c r="DZ344" s="49"/>
      <c r="EA344" s="49"/>
      <c r="EB344" s="49"/>
      <c r="EC344" s="49"/>
      <c r="ED344" s="49"/>
      <c r="EE344" s="49"/>
      <c r="EF344" s="49"/>
      <c r="EG344" s="49"/>
      <c r="EH344" s="49"/>
      <c r="EI344" s="49"/>
      <c r="EJ344" s="49"/>
      <c r="EK344" s="14"/>
      <c r="EL344" s="49"/>
      <c r="EM344" s="49"/>
      <c r="EN344" s="49"/>
      <c r="EO344" s="49"/>
      <c r="EP344" s="49"/>
      <c r="EQ344" s="49"/>
      <c r="ER344" s="49"/>
      <c r="ES344" s="49"/>
      <c r="ET344" s="49"/>
      <c r="EU344" s="49"/>
      <c r="EV344" s="49"/>
      <c r="EW344" s="49"/>
      <c r="EX344" s="49"/>
      <c r="EY344" s="49"/>
      <c r="EZ344" s="49"/>
      <c r="FA344" s="49"/>
      <c r="FB344" s="49"/>
      <c r="FC344" s="49"/>
      <c r="FD344" s="49"/>
      <c r="FE344" s="14"/>
      <c r="FF344" s="49"/>
      <c r="FG344" s="49"/>
      <c r="FH344" s="14"/>
      <c r="FI344" s="42"/>
      <c r="FJ344" s="42"/>
      <c r="FK344" s="42"/>
      <c r="FL344" s="42"/>
      <c r="FM344" s="42"/>
      <c r="FN344" s="42"/>
      <c r="FO344" s="42"/>
      <c r="FP344" s="42"/>
      <c r="FQ344" s="42"/>
      <c r="FR344" s="42"/>
      <c r="FS344" s="42"/>
      <c r="FT344" s="42"/>
      <c r="FU344" s="42"/>
      <c r="FV344" s="42"/>
      <c r="FW344" s="42"/>
      <c r="FX344" s="44">
        <v>342</v>
      </c>
      <c r="FY344" s="44" t="str">
        <f t="shared" si="1294"/>
        <v>EGBAIDLK</v>
      </c>
      <c r="FZ344" s="44" t="s">
        <v>148</v>
      </c>
      <c r="GA344" s="44" t="s">
        <v>149</v>
      </c>
      <c r="GB344" s="44" t="s">
        <v>146</v>
      </c>
      <c r="GC344" s="44" t="s">
        <v>145</v>
      </c>
      <c r="GD344" s="44" t="s">
        <v>150</v>
      </c>
      <c r="GE344" s="44" t="s">
        <v>147</v>
      </c>
      <c r="GF344" s="44" t="s">
        <v>152</v>
      </c>
      <c r="GG344" s="44" t="s">
        <v>151</v>
      </c>
      <c r="GH344" s="100" t="str">
        <f t="shared" ref="GH344:GO344" si="1381">VLOOKUP(FZ344,$FK$3:$FL$15,2,FALSE)</f>
        <v>Elfenbenskusten</v>
      </c>
      <c r="GI344" s="100" t="str">
        <f t="shared" si="1381"/>
        <v>Iran</v>
      </c>
      <c r="GJ344" s="100" t="str">
        <f t="shared" si="1381"/>
        <v>Bosnien-Herzigovina</v>
      </c>
      <c r="GK344" s="100" t="str">
        <f t="shared" si="1381"/>
        <v>Sydkorea</v>
      </c>
      <c r="GL344" s="100" t="str">
        <f t="shared" si="1381"/>
        <v>Senegal</v>
      </c>
      <c r="GM344" s="100" t="str">
        <f t="shared" si="1381"/>
        <v>USA</v>
      </c>
      <c r="GN344" s="100" t="str">
        <f t="shared" si="1381"/>
        <v>England</v>
      </c>
      <c r="GO344" s="100" t="str">
        <f t="shared" si="1381"/>
        <v>Portugal</v>
      </c>
      <c r="GP344" s="42" t="str">
        <f t="shared" si="1296"/>
        <v/>
      </c>
      <c r="GQ344" s="42"/>
      <c r="GR344" s="42"/>
      <c r="GS344" s="42"/>
      <c r="GT344" s="42"/>
      <c r="GU344" s="42"/>
      <c r="GV344" s="42"/>
      <c r="GW344" s="42"/>
      <c r="GX344" s="42"/>
      <c r="GY344" s="42"/>
      <c r="GZ344" s="42"/>
      <c r="HA344" s="42"/>
      <c r="HB344" s="42"/>
      <c r="HC344" s="42"/>
      <c r="HD344" s="42"/>
      <c r="HE344" s="42"/>
    </row>
    <row r="345" spans="1:213" ht="14.25" customHeight="1" x14ac:dyDescent="0.35">
      <c r="A345" s="42"/>
      <c r="B345" s="43"/>
      <c r="C345" s="43"/>
      <c r="D345" s="43"/>
      <c r="E345" s="44"/>
      <c r="F345" s="43"/>
      <c r="G345" s="44"/>
      <c r="H345" s="44"/>
      <c r="I345" s="44"/>
      <c r="J345" s="57"/>
      <c r="K345" s="44"/>
      <c r="L345" s="44"/>
      <c r="M345" s="42"/>
      <c r="N345" s="42"/>
      <c r="O345" s="42"/>
      <c r="P345" s="42"/>
      <c r="Q345" s="42"/>
      <c r="R345" s="42"/>
      <c r="S345" s="42"/>
      <c r="T345" s="43"/>
      <c r="U345" s="42"/>
      <c r="V345" s="44"/>
      <c r="W345" s="44"/>
      <c r="X345" s="44"/>
      <c r="Y345" s="44"/>
      <c r="Z345" s="47"/>
      <c r="AA345" s="48"/>
      <c r="AB345" s="42"/>
      <c r="AC345" s="14"/>
      <c r="AD345" s="14"/>
      <c r="AE345" s="14"/>
      <c r="AF345" s="14"/>
      <c r="AG345" s="44"/>
      <c r="AH345" s="44"/>
      <c r="AI345" s="44"/>
      <c r="AJ345" s="57"/>
      <c r="AK345" s="58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14"/>
      <c r="BQ345" s="14"/>
      <c r="BR345" s="14"/>
      <c r="BS345" s="49"/>
      <c r="BT345" s="49"/>
      <c r="BU345" s="49"/>
      <c r="BV345" s="49"/>
      <c r="BW345" s="49"/>
      <c r="BX345" s="49"/>
      <c r="BY345" s="49"/>
      <c r="BZ345" s="14"/>
      <c r="CA345" s="49"/>
      <c r="CB345" s="49"/>
      <c r="CC345" s="14"/>
      <c r="CD345" s="14"/>
      <c r="CE345" s="49"/>
      <c r="CF345" s="49"/>
      <c r="CG345" s="49"/>
      <c r="CH345" s="49"/>
      <c r="CI345" s="49"/>
      <c r="CJ345" s="49"/>
      <c r="CK345" s="49"/>
      <c r="CL345" s="49"/>
      <c r="CM345" s="49"/>
      <c r="CN345" s="49"/>
      <c r="CO345" s="49"/>
      <c r="CP345" s="49"/>
      <c r="CQ345" s="49"/>
      <c r="CR345" s="49"/>
      <c r="CS345" s="49"/>
      <c r="CT345" s="49"/>
      <c r="CU345" s="49"/>
      <c r="CV345" s="49"/>
      <c r="CW345" s="14"/>
      <c r="CX345" s="14"/>
      <c r="CY345" s="49"/>
      <c r="CZ345" s="49"/>
      <c r="DA345" s="49"/>
      <c r="DB345" s="49"/>
      <c r="DC345" s="49"/>
      <c r="DD345" s="49"/>
      <c r="DE345" s="49"/>
      <c r="DF345" s="49"/>
      <c r="DG345" s="49"/>
      <c r="DH345" s="14"/>
      <c r="DI345" s="14"/>
      <c r="DJ345" s="14"/>
      <c r="DK345" s="14"/>
      <c r="DL345" s="14"/>
      <c r="DM345" s="14"/>
      <c r="DN345" s="14"/>
      <c r="DO345" s="14"/>
      <c r="DP345" s="14"/>
      <c r="DQ345" s="14"/>
      <c r="DR345" s="49"/>
      <c r="DS345" s="49"/>
      <c r="DT345" s="49"/>
      <c r="DU345" s="49"/>
      <c r="DV345" s="49"/>
      <c r="DW345" s="49"/>
      <c r="DX345" s="49"/>
      <c r="DY345" s="49"/>
      <c r="DZ345" s="49"/>
      <c r="EA345" s="49"/>
      <c r="EB345" s="49"/>
      <c r="EC345" s="49"/>
      <c r="ED345" s="49"/>
      <c r="EE345" s="49"/>
      <c r="EF345" s="49"/>
      <c r="EG345" s="49"/>
      <c r="EH345" s="49"/>
      <c r="EI345" s="49"/>
      <c r="EJ345" s="49"/>
      <c r="EK345" s="14"/>
      <c r="EL345" s="49"/>
      <c r="EM345" s="49"/>
      <c r="EN345" s="49"/>
      <c r="EO345" s="49"/>
      <c r="EP345" s="49"/>
      <c r="EQ345" s="49"/>
      <c r="ER345" s="49"/>
      <c r="ES345" s="49"/>
      <c r="ET345" s="49"/>
      <c r="EU345" s="49"/>
      <c r="EV345" s="49"/>
      <c r="EW345" s="49"/>
      <c r="EX345" s="49"/>
      <c r="EY345" s="49"/>
      <c r="EZ345" s="49"/>
      <c r="FA345" s="49"/>
      <c r="FB345" s="49"/>
      <c r="FC345" s="49"/>
      <c r="FD345" s="49"/>
      <c r="FE345" s="14"/>
      <c r="FF345" s="49"/>
      <c r="FG345" s="49"/>
      <c r="FH345" s="14"/>
      <c r="FI345" s="42"/>
      <c r="FJ345" s="42"/>
      <c r="FK345" s="42"/>
      <c r="FL345" s="42"/>
      <c r="FM345" s="42"/>
      <c r="FN345" s="42"/>
      <c r="FO345" s="42"/>
      <c r="FP345" s="42"/>
      <c r="FQ345" s="42"/>
      <c r="FR345" s="42"/>
      <c r="FS345" s="42"/>
      <c r="FT345" s="42"/>
      <c r="FU345" s="42"/>
      <c r="FV345" s="42"/>
      <c r="FW345" s="42"/>
      <c r="FX345" s="44">
        <v>343</v>
      </c>
      <c r="FY345" s="44" t="str">
        <f t="shared" si="1294"/>
        <v>EJBDAGLI</v>
      </c>
      <c r="FZ345" s="44" t="s">
        <v>148</v>
      </c>
      <c r="GA345" s="44" t="s">
        <v>159</v>
      </c>
      <c r="GB345" s="44" t="s">
        <v>146</v>
      </c>
      <c r="GC345" s="44" t="s">
        <v>147</v>
      </c>
      <c r="GD345" s="44" t="s">
        <v>145</v>
      </c>
      <c r="GE345" s="44" t="s">
        <v>149</v>
      </c>
      <c r="GF345" s="44" t="s">
        <v>152</v>
      </c>
      <c r="GG345" s="44" t="s">
        <v>150</v>
      </c>
      <c r="GH345" s="100" t="str">
        <f t="shared" ref="GH345:GO345" si="1382">VLOOKUP(FZ345,$FK$3:$FL$15,2,FALSE)</f>
        <v>Elfenbenskusten</v>
      </c>
      <c r="GI345" s="100" t="str">
        <f t="shared" si="1382"/>
        <v>Argentina</v>
      </c>
      <c r="GJ345" s="100" t="str">
        <f t="shared" si="1382"/>
        <v>Bosnien-Herzigovina</v>
      </c>
      <c r="GK345" s="100" t="str">
        <f t="shared" si="1382"/>
        <v>USA</v>
      </c>
      <c r="GL345" s="100" t="str">
        <f t="shared" si="1382"/>
        <v>Sydkorea</v>
      </c>
      <c r="GM345" s="100" t="str">
        <f t="shared" si="1382"/>
        <v>Iran</v>
      </c>
      <c r="GN345" s="100" t="str">
        <f t="shared" si="1382"/>
        <v>England</v>
      </c>
      <c r="GO345" s="100" t="str">
        <f t="shared" si="1382"/>
        <v>Senegal</v>
      </c>
      <c r="GP345" s="42" t="str">
        <f t="shared" si="1296"/>
        <v/>
      </c>
      <c r="GQ345" s="42"/>
      <c r="GR345" s="42"/>
      <c r="GS345" s="42"/>
      <c r="GT345" s="42"/>
      <c r="GU345" s="42"/>
      <c r="GV345" s="42"/>
      <c r="GW345" s="42"/>
      <c r="GX345" s="42"/>
      <c r="GY345" s="42"/>
      <c r="GZ345" s="42"/>
      <c r="HA345" s="42"/>
      <c r="HB345" s="42"/>
      <c r="HC345" s="42"/>
      <c r="HD345" s="42"/>
      <c r="HE345" s="42"/>
    </row>
    <row r="346" spans="1:213" ht="14.25" customHeight="1" x14ac:dyDescent="0.35">
      <c r="A346" s="42"/>
      <c r="B346" s="43"/>
      <c r="C346" s="43"/>
      <c r="D346" s="43"/>
      <c r="E346" s="44"/>
      <c r="F346" s="43"/>
      <c r="G346" s="44"/>
      <c r="H346" s="44"/>
      <c r="I346" s="44"/>
      <c r="J346" s="57"/>
      <c r="K346" s="44"/>
      <c r="L346" s="44"/>
      <c r="M346" s="42"/>
      <c r="N346" s="42"/>
      <c r="O346" s="42"/>
      <c r="P346" s="42"/>
      <c r="Q346" s="42"/>
      <c r="R346" s="42"/>
      <c r="S346" s="42"/>
      <c r="T346" s="43"/>
      <c r="U346" s="42"/>
      <c r="V346" s="44"/>
      <c r="W346" s="44"/>
      <c r="X346" s="44"/>
      <c r="Y346" s="44"/>
      <c r="Z346" s="47"/>
      <c r="AA346" s="48"/>
      <c r="AB346" s="42"/>
      <c r="AC346" s="14"/>
      <c r="AD346" s="14"/>
      <c r="AE346" s="14"/>
      <c r="AF346" s="14"/>
      <c r="AG346" s="44"/>
      <c r="AH346" s="44"/>
      <c r="AI346" s="44"/>
      <c r="AJ346" s="57"/>
      <c r="AK346" s="58"/>
      <c r="AL346" s="49"/>
      <c r="AM346" s="49"/>
      <c r="AN346" s="49"/>
      <c r="AO346" s="49"/>
      <c r="AP346" s="49"/>
      <c r="AQ346" s="49"/>
      <c r="AR346" s="49"/>
      <c r="AS346" s="49"/>
      <c r="AT346" s="49"/>
      <c r="AU346" s="49"/>
      <c r="AV346" s="49"/>
      <c r="AW346" s="49"/>
      <c r="AX346" s="49"/>
      <c r="AY346" s="49"/>
      <c r="AZ346" s="49"/>
      <c r="BA346" s="49"/>
      <c r="BB346" s="49"/>
      <c r="BC346" s="49"/>
      <c r="BD346" s="49"/>
      <c r="BE346" s="49"/>
      <c r="BF346" s="49"/>
      <c r="BG346" s="49"/>
      <c r="BH346" s="49"/>
      <c r="BI346" s="49"/>
      <c r="BJ346" s="49"/>
      <c r="BK346" s="49"/>
      <c r="BL346" s="49"/>
      <c r="BM346" s="49"/>
      <c r="BN346" s="49"/>
      <c r="BO346" s="49"/>
      <c r="BP346" s="14"/>
      <c r="BQ346" s="14"/>
      <c r="BR346" s="14"/>
      <c r="BS346" s="49"/>
      <c r="BT346" s="49"/>
      <c r="BU346" s="49"/>
      <c r="BV346" s="49"/>
      <c r="BW346" s="49"/>
      <c r="BX346" s="49"/>
      <c r="BY346" s="49"/>
      <c r="BZ346" s="14"/>
      <c r="CA346" s="49"/>
      <c r="CB346" s="49"/>
      <c r="CC346" s="14"/>
      <c r="CD346" s="14"/>
      <c r="CE346" s="49"/>
      <c r="CF346" s="49"/>
      <c r="CG346" s="49"/>
      <c r="CH346" s="49"/>
      <c r="CI346" s="49"/>
      <c r="CJ346" s="49"/>
      <c r="CK346" s="49"/>
      <c r="CL346" s="49"/>
      <c r="CM346" s="49"/>
      <c r="CN346" s="49"/>
      <c r="CO346" s="49"/>
      <c r="CP346" s="49"/>
      <c r="CQ346" s="49"/>
      <c r="CR346" s="49"/>
      <c r="CS346" s="49"/>
      <c r="CT346" s="49"/>
      <c r="CU346" s="49"/>
      <c r="CV346" s="49"/>
      <c r="CW346" s="14"/>
      <c r="CX346" s="14"/>
      <c r="CY346" s="49"/>
      <c r="CZ346" s="49"/>
      <c r="DA346" s="49"/>
      <c r="DB346" s="49"/>
      <c r="DC346" s="49"/>
      <c r="DD346" s="49"/>
      <c r="DE346" s="49"/>
      <c r="DF346" s="49"/>
      <c r="DG346" s="49"/>
      <c r="DH346" s="14"/>
      <c r="DI346" s="14"/>
      <c r="DJ346" s="14"/>
      <c r="DK346" s="14"/>
      <c r="DL346" s="14"/>
      <c r="DM346" s="14"/>
      <c r="DN346" s="14"/>
      <c r="DO346" s="14"/>
      <c r="DP346" s="14"/>
      <c r="DQ346" s="14"/>
      <c r="DR346" s="49"/>
      <c r="DS346" s="49"/>
      <c r="DT346" s="49"/>
      <c r="DU346" s="49"/>
      <c r="DV346" s="49"/>
      <c r="DW346" s="49"/>
      <c r="DX346" s="49"/>
      <c r="DY346" s="49"/>
      <c r="DZ346" s="49"/>
      <c r="EA346" s="49"/>
      <c r="EB346" s="49"/>
      <c r="EC346" s="49"/>
      <c r="ED346" s="49"/>
      <c r="EE346" s="49"/>
      <c r="EF346" s="49"/>
      <c r="EG346" s="49"/>
      <c r="EH346" s="49"/>
      <c r="EI346" s="49"/>
      <c r="EJ346" s="49"/>
      <c r="EK346" s="14"/>
      <c r="EL346" s="49"/>
      <c r="EM346" s="49"/>
      <c r="EN346" s="49"/>
      <c r="EO346" s="49"/>
      <c r="EP346" s="49"/>
      <c r="EQ346" s="49"/>
      <c r="ER346" s="49"/>
      <c r="ES346" s="49"/>
      <c r="ET346" s="49"/>
      <c r="EU346" s="49"/>
      <c r="EV346" s="49"/>
      <c r="EW346" s="49"/>
      <c r="EX346" s="49"/>
      <c r="EY346" s="49"/>
      <c r="EZ346" s="49"/>
      <c r="FA346" s="49"/>
      <c r="FB346" s="49"/>
      <c r="FC346" s="49"/>
      <c r="FD346" s="49"/>
      <c r="FE346" s="14"/>
      <c r="FF346" s="49"/>
      <c r="FG346" s="49"/>
      <c r="FH346" s="14"/>
      <c r="FI346" s="42"/>
      <c r="FJ346" s="42"/>
      <c r="FK346" s="42"/>
      <c r="FL346" s="42"/>
      <c r="FM346" s="42"/>
      <c r="FN346" s="42"/>
      <c r="FO346" s="42"/>
      <c r="FP346" s="42"/>
      <c r="FQ346" s="42"/>
      <c r="FR346" s="42"/>
      <c r="FS346" s="42"/>
      <c r="FT346" s="42"/>
      <c r="FU346" s="42"/>
      <c r="FV346" s="42"/>
      <c r="FW346" s="42"/>
      <c r="FX346" s="44">
        <v>344</v>
      </c>
      <c r="FY346" s="44" t="str">
        <f t="shared" si="1294"/>
        <v>EJBDAGIK</v>
      </c>
      <c r="FZ346" s="44" t="s">
        <v>148</v>
      </c>
      <c r="GA346" s="44" t="s">
        <v>159</v>
      </c>
      <c r="GB346" s="44" t="s">
        <v>146</v>
      </c>
      <c r="GC346" s="44" t="s">
        <v>147</v>
      </c>
      <c r="GD346" s="44" t="s">
        <v>145</v>
      </c>
      <c r="GE346" s="44" t="s">
        <v>149</v>
      </c>
      <c r="GF346" s="44" t="s">
        <v>150</v>
      </c>
      <c r="GG346" s="44" t="s">
        <v>151</v>
      </c>
      <c r="GH346" s="100" t="str">
        <f t="shared" ref="GH346:GO346" si="1383">VLOOKUP(FZ346,$FK$3:$FL$15,2,FALSE)</f>
        <v>Elfenbenskusten</v>
      </c>
      <c r="GI346" s="100" t="str">
        <f t="shared" si="1383"/>
        <v>Argentina</v>
      </c>
      <c r="GJ346" s="100" t="str">
        <f t="shared" si="1383"/>
        <v>Bosnien-Herzigovina</v>
      </c>
      <c r="GK346" s="100" t="str">
        <f t="shared" si="1383"/>
        <v>USA</v>
      </c>
      <c r="GL346" s="100" t="str">
        <f t="shared" si="1383"/>
        <v>Sydkorea</v>
      </c>
      <c r="GM346" s="100" t="str">
        <f t="shared" si="1383"/>
        <v>Iran</v>
      </c>
      <c r="GN346" s="100" t="str">
        <f t="shared" si="1383"/>
        <v>Senegal</v>
      </c>
      <c r="GO346" s="100" t="str">
        <f t="shared" si="1383"/>
        <v>Portugal</v>
      </c>
      <c r="GP346" s="42" t="str">
        <f t="shared" si="1296"/>
        <v/>
      </c>
      <c r="GQ346" s="42"/>
      <c r="GR346" s="42"/>
      <c r="GS346" s="42"/>
      <c r="GT346" s="42"/>
      <c r="GU346" s="42"/>
      <c r="GV346" s="42"/>
      <c r="GW346" s="42"/>
      <c r="GX346" s="42"/>
      <c r="GY346" s="42"/>
      <c r="GZ346" s="42"/>
      <c r="HA346" s="42"/>
      <c r="HB346" s="42"/>
      <c r="HC346" s="42"/>
      <c r="HD346" s="42"/>
      <c r="HE346" s="42"/>
    </row>
    <row r="347" spans="1:213" ht="14.25" customHeight="1" x14ac:dyDescent="0.35">
      <c r="A347" s="42"/>
      <c r="B347" s="43"/>
      <c r="C347" s="43"/>
      <c r="D347" s="43"/>
      <c r="E347" s="44"/>
      <c r="F347" s="43"/>
      <c r="G347" s="44"/>
      <c r="H347" s="44"/>
      <c r="I347" s="44"/>
      <c r="J347" s="57"/>
      <c r="K347" s="44"/>
      <c r="L347" s="44"/>
      <c r="M347" s="42"/>
      <c r="N347" s="42"/>
      <c r="O347" s="42"/>
      <c r="P347" s="42"/>
      <c r="Q347" s="42"/>
      <c r="R347" s="42"/>
      <c r="S347" s="42"/>
      <c r="T347" s="43"/>
      <c r="U347" s="42"/>
      <c r="V347" s="44"/>
      <c r="W347" s="44"/>
      <c r="X347" s="44"/>
      <c r="Y347" s="44"/>
      <c r="Z347" s="47"/>
      <c r="AA347" s="48"/>
      <c r="AB347" s="42"/>
      <c r="AC347" s="14"/>
      <c r="AD347" s="14"/>
      <c r="AE347" s="14"/>
      <c r="AF347" s="14"/>
      <c r="AG347" s="44"/>
      <c r="AH347" s="44"/>
      <c r="AI347" s="44"/>
      <c r="AJ347" s="57"/>
      <c r="AK347" s="58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49"/>
      <c r="BG347" s="49"/>
      <c r="BH347" s="49"/>
      <c r="BI347" s="49"/>
      <c r="BJ347" s="49"/>
      <c r="BK347" s="49"/>
      <c r="BL347" s="49"/>
      <c r="BM347" s="49"/>
      <c r="BN347" s="49"/>
      <c r="BO347" s="49"/>
      <c r="BP347" s="14"/>
      <c r="BQ347" s="14"/>
      <c r="BR347" s="14"/>
      <c r="BS347" s="49"/>
      <c r="BT347" s="49"/>
      <c r="BU347" s="49"/>
      <c r="BV347" s="49"/>
      <c r="BW347" s="49"/>
      <c r="BX347" s="49"/>
      <c r="BY347" s="49"/>
      <c r="BZ347" s="14"/>
      <c r="CA347" s="49"/>
      <c r="CB347" s="49"/>
      <c r="CC347" s="14"/>
      <c r="CD347" s="14"/>
      <c r="CE347" s="49"/>
      <c r="CF347" s="49"/>
      <c r="CG347" s="49"/>
      <c r="CH347" s="49"/>
      <c r="CI347" s="49"/>
      <c r="CJ347" s="49"/>
      <c r="CK347" s="49"/>
      <c r="CL347" s="49"/>
      <c r="CM347" s="49"/>
      <c r="CN347" s="49"/>
      <c r="CO347" s="49"/>
      <c r="CP347" s="49"/>
      <c r="CQ347" s="49"/>
      <c r="CR347" s="49"/>
      <c r="CS347" s="49"/>
      <c r="CT347" s="49"/>
      <c r="CU347" s="49"/>
      <c r="CV347" s="49"/>
      <c r="CW347" s="14"/>
      <c r="CX347" s="14"/>
      <c r="CY347" s="49"/>
      <c r="CZ347" s="49"/>
      <c r="DA347" s="49"/>
      <c r="DB347" s="49"/>
      <c r="DC347" s="49"/>
      <c r="DD347" s="49"/>
      <c r="DE347" s="49"/>
      <c r="DF347" s="49"/>
      <c r="DG347" s="49"/>
      <c r="DH347" s="14"/>
      <c r="DI347" s="14"/>
      <c r="DJ347" s="14"/>
      <c r="DK347" s="14"/>
      <c r="DL347" s="14"/>
      <c r="DM347" s="14"/>
      <c r="DN347" s="14"/>
      <c r="DO347" s="14"/>
      <c r="DP347" s="14"/>
      <c r="DQ347" s="14"/>
      <c r="DR347" s="49"/>
      <c r="DS347" s="49"/>
      <c r="DT347" s="49"/>
      <c r="DU347" s="49"/>
      <c r="DV347" s="49"/>
      <c r="DW347" s="49"/>
      <c r="DX347" s="49"/>
      <c r="DY347" s="49"/>
      <c r="DZ347" s="49"/>
      <c r="EA347" s="49"/>
      <c r="EB347" s="49"/>
      <c r="EC347" s="49"/>
      <c r="ED347" s="49"/>
      <c r="EE347" s="49"/>
      <c r="EF347" s="49"/>
      <c r="EG347" s="49"/>
      <c r="EH347" s="49"/>
      <c r="EI347" s="49"/>
      <c r="EJ347" s="49"/>
      <c r="EK347" s="14"/>
      <c r="EL347" s="49"/>
      <c r="EM347" s="49"/>
      <c r="EN347" s="49"/>
      <c r="EO347" s="49"/>
      <c r="EP347" s="49"/>
      <c r="EQ347" s="49"/>
      <c r="ER347" s="49"/>
      <c r="ES347" s="49"/>
      <c r="ET347" s="49"/>
      <c r="EU347" s="49"/>
      <c r="EV347" s="49"/>
      <c r="EW347" s="49"/>
      <c r="EX347" s="49"/>
      <c r="EY347" s="49"/>
      <c r="EZ347" s="49"/>
      <c r="FA347" s="49"/>
      <c r="FB347" s="49"/>
      <c r="FC347" s="49"/>
      <c r="FD347" s="49"/>
      <c r="FE347" s="14"/>
      <c r="FF347" s="49"/>
      <c r="FG347" s="49"/>
      <c r="FH347" s="14"/>
      <c r="FI347" s="42"/>
      <c r="FJ347" s="42"/>
      <c r="FK347" s="42"/>
      <c r="FL347" s="42"/>
      <c r="FM347" s="42"/>
      <c r="FN347" s="42"/>
      <c r="FO347" s="42"/>
      <c r="FP347" s="42"/>
      <c r="FQ347" s="42"/>
      <c r="FR347" s="42"/>
      <c r="FS347" s="42"/>
      <c r="FT347" s="42"/>
      <c r="FU347" s="42"/>
      <c r="FV347" s="42"/>
      <c r="FW347" s="42"/>
      <c r="FX347" s="44">
        <v>345</v>
      </c>
      <c r="FY347" s="44" t="str">
        <f t="shared" si="1294"/>
        <v>EGBDAHLK</v>
      </c>
      <c r="FZ347" s="44" t="s">
        <v>148</v>
      </c>
      <c r="GA347" s="44" t="s">
        <v>149</v>
      </c>
      <c r="GB347" s="44" t="s">
        <v>146</v>
      </c>
      <c r="GC347" s="44" t="s">
        <v>147</v>
      </c>
      <c r="GD347" s="44" t="s">
        <v>145</v>
      </c>
      <c r="GE347" s="44" t="s">
        <v>160</v>
      </c>
      <c r="GF347" s="44" t="s">
        <v>152</v>
      </c>
      <c r="GG347" s="44" t="s">
        <v>151</v>
      </c>
      <c r="GH347" s="100" t="str">
        <f t="shared" ref="GH347:GO347" si="1384">VLOOKUP(FZ347,$FK$3:$FL$15,2,FALSE)</f>
        <v>Elfenbenskusten</v>
      </c>
      <c r="GI347" s="100" t="str">
        <f t="shared" si="1384"/>
        <v>Iran</v>
      </c>
      <c r="GJ347" s="100" t="str">
        <f t="shared" si="1384"/>
        <v>Bosnien-Herzigovina</v>
      </c>
      <c r="GK347" s="100" t="str">
        <f t="shared" si="1384"/>
        <v>USA</v>
      </c>
      <c r="GL347" s="100" t="str">
        <f t="shared" si="1384"/>
        <v>Sydkorea</v>
      </c>
      <c r="GM347" s="100" t="str">
        <f t="shared" si="1384"/>
        <v>Uruguay</v>
      </c>
      <c r="GN347" s="100" t="str">
        <f t="shared" si="1384"/>
        <v>England</v>
      </c>
      <c r="GO347" s="100" t="str">
        <f t="shared" si="1384"/>
        <v>Portugal</v>
      </c>
      <c r="GP347" s="42" t="str">
        <f t="shared" si="1296"/>
        <v/>
      </c>
      <c r="GQ347" s="42"/>
      <c r="GR347" s="42"/>
      <c r="GS347" s="42"/>
      <c r="GT347" s="42"/>
      <c r="GU347" s="42"/>
      <c r="GV347" s="42"/>
      <c r="GW347" s="42"/>
      <c r="GX347" s="42"/>
      <c r="GY347" s="42"/>
      <c r="GZ347" s="42"/>
      <c r="HA347" s="42"/>
      <c r="HB347" s="42"/>
      <c r="HC347" s="42"/>
      <c r="HD347" s="42"/>
      <c r="HE347" s="42"/>
    </row>
    <row r="348" spans="1:213" ht="14.25" customHeight="1" x14ac:dyDescent="0.35">
      <c r="A348" s="42"/>
      <c r="B348" s="43"/>
      <c r="C348" s="43"/>
      <c r="D348" s="43"/>
      <c r="E348" s="44"/>
      <c r="F348" s="43"/>
      <c r="G348" s="44"/>
      <c r="H348" s="44"/>
      <c r="I348" s="44"/>
      <c r="J348" s="57"/>
      <c r="K348" s="44"/>
      <c r="L348" s="44"/>
      <c r="M348" s="42"/>
      <c r="N348" s="42"/>
      <c r="O348" s="42"/>
      <c r="P348" s="42"/>
      <c r="Q348" s="42"/>
      <c r="R348" s="42"/>
      <c r="S348" s="42"/>
      <c r="T348" s="43"/>
      <c r="U348" s="42"/>
      <c r="V348" s="44"/>
      <c r="W348" s="44"/>
      <c r="X348" s="44"/>
      <c r="Y348" s="44"/>
      <c r="Z348" s="47"/>
      <c r="AA348" s="48"/>
      <c r="AB348" s="42"/>
      <c r="AC348" s="14"/>
      <c r="AD348" s="14"/>
      <c r="AE348" s="14"/>
      <c r="AF348" s="14"/>
      <c r="AG348" s="44"/>
      <c r="AH348" s="44"/>
      <c r="AI348" s="44"/>
      <c r="AJ348" s="57"/>
      <c r="AK348" s="58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14"/>
      <c r="BQ348" s="14"/>
      <c r="BR348" s="14"/>
      <c r="BS348" s="49"/>
      <c r="BT348" s="49"/>
      <c r="BU348" s="49"/>
      <c r="BV348" s="49"/>
      <c r="BW348" s="49"/>
      <c r="BX348" s="49"/>
      <c r="BY348" s="49"/>
      <c r="BZ348" s="14"/>
      <c r="CA348" s="49"/>
      <c r="CB348" s="49"/>
      <c r="CC348" s="14"/>
      <c r="CD348" s="14"/>
      <c r="CE348" s="49"/>
      <c r="CF348" s="49"/>
      <c r="CG348" s="49"/>
      <c r="CH348" s="49"/>
      <c r="CI348" s="49"/>
      <c r="CJ348" s="49"/>
      <c r="CK348" s="49"/>
      <c r="CL348" s="49"/>
      <c r="CM348" s="49"/>
      <c r="CN348" s="49"/>
      <c r="CO348" s="49"/>
      <c r="CP348" s="49"/>
      <c r="CQ348" s="49"/>
      <c r="CR348" s="49"/>
      <c r="CS348" s="49"/>
      <c r="CT348" s="49"/>
      <c r="CU348" s="49"/>
      <c r="CV348" s="49"/>
      <c r="CW348" s="14"/>
      <c r="CX348" s="14"/>
      <c r="CY348" s="49"/>
      <c r="CZ348" s="49"/>
      <c r="DA348" s="49"/>
      <c r="DB348" s="49"/>
      <c r="DC348" s="49"/>
      <c r="DD348" s="49"/>
      <c r="DE348" s="49"/>
      <c r="DF348" s="49"/>
      <c r="DG348" s="49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49"/>
      <c r="DS348" s="49"/>
      <c r="DT348" s="49"/>
      <c r="DU348" s="49"/>
      <c r="DV348" s="49"/>
      <c r="DW348" s="49"/>
      <c r="DX348" s="49"/>
      <c r="DY348" s="49"/>
      <c r="DZ348" s="49"/>
      <c r="EA348" s="49"/>
      <c r="EB348" s="49"/>
      <c r="EC348" s="49"/>
      <c r="ED348" s="49"/>
      <c r="EE348" s="49"/>
      <c r="EF348" s="49"/>
      <c r="EG348" s="49"/>
      <c r="EH348" s="49"/>
      <c r="EI348" s="49"/>
      <c r="EJ348" s="49"/>
      <c r="EK348" s="14"/>
      <c r="EL348" s="49"/>
      <c r="EM348" s="49"/>
      <c r="EN348" s="49"/>
      <c r="EO348" s="49"/>
      <c r="EP348" s="49"/>
      <c r="EQ348" s="49"/>
      <c r="ER348" s="49"/>
      <c r="ES348" s="49"/>
      <c r="ET348" s="49"/>
      <c r="EU348" s="49"/>
      <c r="EV348" s="49"/>
      <c r="EW348" s="49"/>
      <c r="EX348" s="49"/>
      <c r="EY348" s="49"/>
      <c r="EZ348" s="49"/>
      <c r="FA348" s="49"/>
      <c r="FB348" s="49"/>
      <c r="FC348" s="49"/>
      <c r="FD348" s="49"/>
      <c r="FE348" s="14"/>
      <c r="FF348" s="49"/>
      <c r="FG348" s="49"/>
      <c r="FH348" s="14"/>
      <c r="FI348" s="42"/>
      <c r="FJ348" s="42"/>
      <c r="FK348" s="42"/>
      <c r="FL348" s="42"/>
      <c r="FM348" s="42"/>
      <c r="FN348" s="42"/>
      <c r="FO348" s="42"/>
      <c r="FP348" s="42"/>
      <c r="FQ348" s="42"/>
      <c r="FR348" s="42"/>
      <c r="FS348" s="42"/>
      <c r="FT348" s="42"/>
      <c r="FU348" s="42"/>
      <c r="FV348" s="42"/>
      <c r="FW348" s="42"/>
      <c r="FX348" s="44">
        <v>346</v>
      </c>
      <c r="FY348" s="44" t="str">
        <f t="shared" si="1294"/>
        <v>HJBDAGLE</v>
      </c>
      <c r="FZ348" s="44" t="s">
        <v>160</v>
      </c>
      <c r="GA348" s="44" t="s">
        <v>159</v>
      </c>
      <c r="GB348" s="44" t="s">
        <v>146</v>
      </c>
      <c r="GC348" s="44" t="s">
        <v>147</v>
      </c>
      <c r="GD348" s="44" t="s">
        <v>145</v>
      </c>
      <c r="GE348" s="44" t="s">
        <v>149</v>
      </c>
      <c r="GF348" s="44" t="s">
        <v>152</v>
      </c>
      <c r="GG348" s="44" t="s">
        <v>148</v>
      </c>
      <c r="GH348" s="100" t="str">
        <f t="shared" ref="GH348:GO348" si="1385">VLOOKUP(FZ348,$FK$3:$FL$15,2,FALSE)</f>
        <v>Uruguay</v>
      </c>
      <c r="GI348" s="100" t="str">
        <f t="shared" si="1385"/>
        <v>Argentina</v>
      </c>
      <c r="GJ348" s="100" t="str">
        <f t="shared" si="1385"/>
        <v>Bosnien-Herzigovina</v>
      </c>
      <c r="GK348" s="100" t="str">
        <f t="shared" si="1385"/>
        <v>USA</v>
      </c>
      <c r="GL348" s="100" t="str">
        <f t="shared" si="1385"/>
        <v>Sydkorea</v>
      </c>
      <c r="GM348" s="100" t="str">
        <f t="shared" si="1385"/>
        <v>Iran</v>
      </c>
      <c r="GN348" s="100" t="str">
        <f t="shared" si="1385"/>
        <v>England</v>
      </c>
      <c r="GO348" s="100" t="str">
        <f t="shared" si="1385"/>
        <v>Elfenbenskusten</v>
      </c>
      <c r="GP348" s="42" t="str">
        <f t="shared" si="1296"/>
        <v/>
      </c>
      <c r="GQ348" s="42"/>
      <c r="GR348" s="42"/>
      <c r="GS348" s="42"/>
      <c r="GT348" s="42"/>
      <c r="GU348" s="42"/>
      <c r="GV348" s="42"/>
      <c r="GW348" s="42"/>
      <c r="GX348" s="42"/>
      <c r="GY348" s="42"/>
      <c r="GZ348" s="42"/>
      <c r="HA348" s="42"/>
      <c r="HB348" s="42"/>
      <c r="HC348" s="42"/>
      <c r="HD348" s="42"/>
      <c r="HE348" s="42"/>
    </row>
    <row r="349" spans="1:213" ht="14.25" customHeight="1" x14ac:dyDescent="0.35">
      <c r="A349" s="42"/>
      <c r="B349" s="43"/>
      <c r="C349" s="43"/>
      <c r="D349" s="43"/>
      <c r="E349" s="44"/>
      <c r="F349" s="43"/>
      <c r="G349" s="44"/>
      <c r="H349" s="44"/>
      <c r="I349" s="44"/>
      <c r="J349" s="57"/>
      <c r="K349" s="44"/>
      <c r="L349" s="44"/>
      <c r="M349" s="42"/>
      <c r="N349" s="42"/>
      <c r="O349" s="42"/>
      <c r="P349" s="42"/>
      <c r="Q349" s="42"/>
      <c r="R349" s="42"/>
      <c r="S349" s="42"/>
      <c r="T349" s="43"/>
      <c r="U349" s="42"/>
      <c r="V349" s="44"/>
      <c r="W349" s="44"/>
      <c r="X349" s="44"/>
      <c r="Y349" s="44"/>
      <c r="Z349" s="47"/>
      <c r="AA349" s="48"/>
      <c r="AB349" s="42"/>
      <c r="AC349" s="14"/>
      <c r="AD349" s="14"/>
      <c r="AE349" s="14"/>
      <c r="AF349" s="14"/>
      <c r="AG349" s="44"/>
      <c r="AH349" s="44"/>
      <c r="AI349" s="44"/>
      <c r="AJ349" s="57"/>
      <c r="AK349" s="58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14"/>
      <c r="BQ349" s="14"/>
      <c r="BR349" s="14"/>
      <c r="BS349" s="49"/>
      <c r="BT349" s="49"/>
      <c r="BU349" s="49"/>
      <c r="BV349" s="49"/>
      <c r="BW349" s="49"/>
      <c r="BX349" s="49"/>
      <c r="BY349" s="49"/>
      <c r="BZ349" s="14"/>
      <c r="CA349" s="49"/>
      <c r="CB349" s="49"/>
      <c r="CC349" s="14"/>
      <c r="CD349" s="14"/>
      <c r="CE349" s="49"/>
      <c r="CF349" s="49"/>
      <c r="CG349" s="49"/>
      <c r="CH349" s="49"/>
      <c r="CI349" s="49"/>
      <c r="CJ349" s="49"/>
      <c r="CK349" s="49"/>
      <c r="CL349" s="49"/>
      <c r="CM349" s="49"/>
      <c r="CN349" s="49"/>
      <c r="CO349" s="49"/>
      <c r="CP349" s="49"/>
      <c r="CQ349" s="49"/>
      <c r="CR349" s="49"/>
      <c r="CS349" s="49"/>
      <c r="CT349" s="49"/>
      <c r="CU349" s="49"/>
      <c r="CV349" s="49"/>
      <c r="CW349" s="14"/>
      <c r="CX349" s="14"/>
      <c r="CY349" s="49"/>
      <c r="CZ349" s="49"/>
      <c r="DA349" s="49"/>
      <c r="DB349" s="49"/>
      <c r="DC349" s="49"/>
      <c r="DD349" s="49"/>
      <c r="DE349" s="49"/>
      <c r="DF349" s="49"/>
      <c r="DG349" s="49"/>
      <c r="DH349" s="14"/>
      <c r="DI349" s="14"/>
      <c r="DJ349" s="14"/>
      <c r="DK349" s="14"/>
      <c r="DL349" s="14"/>
      <c r="DM349" s="14"/>
      <c r="DN349" s="14"/>
      <c r="DO349" s="14"/>
      <c r="DP349" s="14"/>
      <c r="DQ349" s="14"/>
      <c r="DR349" s="49"/>
      <c r="DS349" s="49"/>
      <c r="DT349" s="49"/>
      <c r="DU349" s="49"/>
      <c r="DV349" s="49"/>
      <c r="DW349" s="49"/>
      <c r="DX349" s="49"/>
      <c r="DY349" s="49"/>
      <c r="DZ349" s="49"/>
      <c r="EA349" s="49"/>
      <c r="EB349" s="49"/>
      <c r="EC349" s="49"/>
      <c r="ED349" s="49"/>
      <c r="EE349" s="49"/>
      <c r="EF349" s="49"/>
      <c r="EG349" s="49"/>
      <c r="EH349" s="49"/>
      <c r="EI349" s="49"/>
      <c r="EJ349" s="49"/>
      <c r="EK349" s="14"/>
      <c r="EL349" s="49"/>
      <c r="EM349" s="49"/>
      <c r="EN349" s="49"/>
      <c r="EO349" s="49"/>
      <c r="EP349" s="49"/>
      <c r="EQ349" s="49"/>
      <c r="ER349" s="49"/>
      <c r="ES349" s="49"/>
      <c r="ET349" s="49"/>
      <c r="EU349" s="49"/>
      <c r="EV349" s="49"/>
      <c r="EW349" s="49"/>
      <c r="EX349" s="49"/>
      <c r="EY349" s="49"/>
      <c r="EZ349" s="49"/>
      <c r="FA349" s="49"/>
      <c r="FB349" s="49"/>
      <c r="FC349" s="49"/>
      <c r="FD349" s="49"/>
      <c r="FE349" s="14"/>
      <c r="FF349" s="49"/>
      <c r="FG349" s="49"/>
      <c r="FH349" s="14"/>
      <c r="FI349" s="42"/>
      <c r="FJ349" s="42"/>
      <c r="FK349" s="42"/>
      <c r="FL349" s="42"/>
      <c r="FM349" s="42"/>
      <c r="FN349" s="42"/>
      <c r="FO349" s="42"/>
      <c r="FP349" s="42"/>
      <c r="FQ349" s="42"/>
      <c r="FR349" s="42"/>
      <c r="FS349" s="42"/>
      <c r="FT349" s="42"/>
      <c r="FU349" s="42"/>
      <c r="FV349" s="42"/>
      <c r="FW349" s="42"/>
      <c r="FX349" s="44">
        <v>347</v>
      </c>
      <c r="FY349" s="44" t="str">
        <f t="shared" si="1294"/>
        <v>HJBDAGEK</v>
      </c>
      <c r="FZ349" s="44" t="s">
        <v>160</v>
      </c>
      <c r="GA349" s="44" t="s">
        <v>159</v>
      </c>
      <c r="GB349" s="44" t="s">
        <v>146</v>
      </c>
      <c r="GC349" s="44" t="s">
        <v>147</v>
      </c>
      <c r="GD349" s="44" t="s">
        <v>145</v>
      </c>
      <c r="GE349" s="44" t="s">
        <v>149</v>
      </c>
      <c r="GF349" s="44" t="s">
        <v>148</v>
      </c>
      <c r="GG349" s="44" t="s">
        <v>151</v>
      </c>
      <c r="GH349" s="100" t="str">
        <f t="shared" ref="GH349:GO349" si="1386">VLOOKUP(FZ349,$FK$3:$FL$15,2,FALSE)</f>
        <v>Uruguay</v>
      </c>
      <c r="GI349" s="100" t="str">
        <f t="shared" si="1386"/>
        <v>Argentina</v>
      </c>
      <c r="GJ349" s="100" t="str">
        <f t="shared" si="1386"/>
        <v>Bosnien-Herzigovina</v>
      </c>
      <c r="GK349" s="100" t="str">
        <f t="shared" si="1386"/>
        <v>USA</v>
      </c>
      <c r="GL349" s="100" t="str">
        <f t="shared" si="1386"/>
        <v>Sydkorea</v>
      </c>
      <c r="GM349" s="100" t="str">
        <f t="shared" si="1386"/>
        <v>Iran</v>
      </c>
      <c r="GN349" s="100" t="str">
        <f t="shared" si="1386"/>
        <v>Elfenbenskusten</v>
      </c>
      <c r="GO349" s="100" t="str">
        <f t="shared" si="1386"/>
        <v>Portugal</v>
      </c>
      <c r="GP349" s="42" t="str">
        <f t="shared" si="1296"/>
        <v/>
      </c>
      <c r="GQ349" s="42"/>
      <c r="GR349" s="42"/>
      <c r="GS349" s="42"/>
      <c r="GT349" s="42"/>
      <c r="GU349" s="42"/>
      <c r="GV349" s="42"/>
      <c r="GW349" s="42"/>
      <c r="GX349" s="42"/>
      <c r="GY349" s="42"/>
      <c r="GZ349" s="42"/>
      <c r="HA349" s="42"/>
      <c r="HB349" s="42"/>
      <c r="HC349" s="42"/>
      <c r="HD349" s="42"/>
      <c r="HE349" s="42"/>
    </row>
    <row r="350" spans="1:213" ht="14.25" customHeight="1" x14ac:dyDescent="0.35">
      <c r="A350" s="42"/>
      <c r="B350" s="43"/>
      <c r="C350" s="43"/>
      <c r="D350" s="43"/>
      <c r="E350" s="44"/>
      <c r="F350" s="43"/>
      <c r="G350" s="44"/>
      <c r="H350" s="44"/>
      <c r="I350" s="44"/>
      <c r="J350" s="57"/>
      <c r="K350" s="44"/>
      <c r="L350" s="44"/>
      <c r="M350" s="42"/>
      <c r="N350" s="42"/>
      <c r="O350" s="42"/>
      <c r="P350" s="42"/>
      <c r="Q350" s="42"/>
      <c r="R350" s="42"/>
      <c r="S350" s="42"/>
      <c r="T350" s="43"/>
      <c r="U350" s="42"/>
      <c r="V350" s="44"/>
      <c r="W350" s="44"/>
      <c r="X350" s="44"/>
      <c r="Y350" s="44"/>
      <c r="Z350" s="47"/>
      <c r="AA350" s="48"/>
      <c r="AB350" s="42"/>
      <c r="AC350" s="14"/>
      <c r="AD350" s="14"/>
      <c r="AE350" s="14"/>
      <c r="AF350" s="14"/>
      <c r="AG350" s="44"/>
      <c r="AH350" s="44"/>
      <c r="AI350" s="44"/>
      <c r="AJ350" s="57"/>
      <c r="AK350" s="58"/>
      <c r="AL350" s="49"/>
      <c r="AM350" s="49"/>
      <c r="AN350" s="49"/>
      <c r="AO350" s="49"/>
      <c r="AP350" s="49"/>
      <c r="AQ350" s="49"/>
      <c r="AR350" s="49"/>
      <c r="AS350" s="49"/>
      <c r="AT350" s="49"/>
      <c r="AU350" s="49"/>
      <c r="AV350" s="49"/>
      <c r="AW350" s="49"/>
      <c r="AX350" s="49"/>
      <c r="AY350" s="49"/>
      <c r="AZ350" s="49"/>
      <c r="BA350" s="49"/>
      <c r="BB350" s="49"/>
      <c r="BC350" s="49"/>
      <c r="BD350" s="49"/>
      <c r="BE350" s="49"/>
      <c r="BF350" s="49"/>
      <c r="BG350" s="49"/>
      <c r="BH350" s="49"/>
      <c r="BI350" s="49"/>
      <c r="BJ350" s="49"/>
      <c r="BK350" s="49"/>
      <c r="BL350" s="49"/>
      <c r="BM350" s="49"/>
      <c r="BN350" s="49"/>
      <c r="BO350" s="49"/>
      <c r="BP350" s="14"/>
      <c r="BQ350" s="14"/>
      <c r="BR350" s="14"/>
      <c r="BS350" s="49"/>
      <c r="BT350" s="49"/>
      <c r="BU350" s="49"/>
      <c r="BV350" s="49"/>
      <c r="BW350" s="49"/>
      <c r="BX350" s="49"/>
      <c r="BY350" s="49"/>
      <c r="BZ350" s="14"/>
      <c r="CA350" s="49"/>
      <c r="CB350" s="49"/>
      <c r="CC350" s="14"/>
      <c r="CD350" s="14"/>
      <c r="CE350" s="49"/>
      <c r="CF350" s="49"/>
      <c r="CG350" s="49"/>
      <c r="CH350" s="49"/>
      <c r="CI350" s="49"/>
      <c r="CJ350" s="49"/>
      <c r="CK350" s="49"/>
      <c r="CL350" s="49"/>
      <c r="CM350" s="49"/>
      <c r="CN350" s="49"/>
      <c r="CO350" s="49"/>
      <c r="CP350" s="49"/>
      <c r="CQ350" s="49"/>
      <c r="CR350" s="49"/>
      <c r="CS350" s="49"/>
      <c r="CT350" s="49"/>
      <c r="CU350" s="49"/>
      <c r="CV350" s="49"/>
      <c r="CW350" s="14"/>
      <c r="CX350" s="14"/>
      <c r="CY350" s="49"/>
      <c r="CZ350" s="49"/>
      <c r="DA350" s="49"/>
      <c r="DB350" s="49"/>
      <c r="DC350" s="49"/>
      <c r="DD350" s="49"/>
      <c r="DE350" s="49"/>
      <c r="DF350" s="49"/>
      <c r="DG350" s="49"/>
      <c r="DH350" s="14"/>
      <c r="DI350" s="14"/>
      <c r="DJ350" s="14"/>
      <c r="DK350" s="14"/>
      <c r="DL350" s="14"/>
      <c r="DM350" s="14"/>
      <c r="DN350" s="14"/>
      <c r="DO350" s="14"/>
      <c r="DP350" s="14"/>
      <c r="DQ350" s="14"/>
      <c r="DR350" s="49"/>
      <c r="DS350" s="49"/>
      <c r="DT350" s="49"/>
      <c r="DU350" s="49"/>
      <c r="DV350" s="49"/>
      <c r="DW350" s="49"/>
      <c r="DX350" s="49"/>
      <c r="DY350" s="49"/>
      <c r="DZ350" s="49"/>
      <c r="EA350" s="49"/>
      <c r="EB350" s="49"/>
      <c r="EC350" s="49"/>
      <c r="ED350" s="49"/>
      <c r="EE350" s="49"/>
      <c r="EF350" s="49"/>
      <c r="EG350" s="49"/>
      <c r="EH350" s="49"/>
      <c r="EI350" s="49"/>
      <c r="EJ350" s="49"/>
      <c r="EK350" s="14"/>
      <c r="EL350" s="49"/>
      <c r="EM350" s="49"/>
      <c r="EN350" s="49"/>
      <c r="EO350" s="49"/>
      <c r="EP350" s="49"/>
      <c r="EQ350" s="49"/>
      <c r="ER350" s="49"/>
      <c r="ES350" s="49"/>
      <c r="ET350" s="49"/>
      <c r="EU350" s="49"/>
      <c r="EV350" s="49"/>
      <c r="EW350" s="49"/>
      <c r="EX350" s="49"/>
      <c r="EY350" s="49"/>
      <c r="EZ350" s="49"/>
      <c r="FA350" s="49"/>
      <c r="FB350" s="49"/>
      <c r="FC350" s="49"/>
      <c r="FD350" s="49"/>
      <c r="FE350" s="14"/>
      <c r="FF350" s="49"/>
      <c r="FG350" s="49"/>
      <c r="FH350" s="14"/>
      <c r="FI350" s="42"/>
      <c r="FJ350" s="42"/>
      <c r="FK350" s="42"/>
      <c r="FL350" s="42"/>
      <c r="FM350" s="42"/>
      <c r="FN350" s="42"/>
      <c r="FO350" s="42"/>
      <c r="FP350" s="42"/>
      <c r="FQ350" s="42"/>
      <c r="FR350" s="42"/>
      <c r="FS350" s="42"/>
      <c r="FT350" s="42"/>
      <c r="FU350" s="42"/>
      <c r="FV350" s="42"/>
      <c r="FW350" s="42"/>
      <c r="FX350" s="44">
        <v>348</v>
      </c>
      <c r="FY350" s="44" t="str">
        <f t="shared" si="1294"/>
        <v>EGBDAHLI</v>
      </c>
      <c r="FZ350" s="44" t="s">
        <v>148</v>
      </c>
      <c r="GA350" s="44" t="s">
        <v>149</v>
      </c>
      <c r="GB350" s="44" t="s">
        <v>146</v>
      </c>
      <c r="GC350" s="44" t="s">
        <v>147</v>
      </c>
      <c r="GD350" s="44" t="s">
        <v>145</v>
      </c>
      <c r="GE350" s="44" t="s">
        <v>160</v>
      </c>
      <c r="GF350" s="44" t="s">
        <v>152</v>
      </c>
      <c r="GG350" s="44" t="s">
        <v>150</v>
      </c>
      <c r="GH350" s="100" t="str">
        <f t="shared" ref="GH350:GO350" si="1387">VLOOKUP(FZ350,$FK$3:$FL$15,2,FALSE)</f>
        <v>Elfenbenskusten</v>
      </c>
      <c r="GI350" s="100" t="str">
        <f t="shared" si="1387"/>
        <v>Iran</v>
      </c>
      <c r="GJ350" s="100" t="str">
        <f t="shared" si="1387"/>
        <v>Bosnien-Herzigovina</v>
      </c>
      <c r="GK350" s="100" t="str">
        <f t="shared" si="1387"/>
        <v>USA</v>
      </c>
      <c r="GL350" s="100" t="str">
        <f t="shared" si="1387"/>
        <v>Sydkorea</v>
      </c>
      <c r="GM350" s="100" t="str">
        <f t="shared" si="1387"/>
        <v>Uruguay</v>
      </c>
      <c r="GN350" s="100" t="str">
        <f t="shared" si="1387"/>
        <v>England</v>
      </c>
      <c r="GO350" s="100" t="str">
        <f t="shared" si="1387"/>
        <v>Senegal</v>
      </c>
      <c r="GP350" s="42" t="str">
        <f t="shared" si="1296"/>
        <v/>
      </c>
      <c r="GQ350" s="42"/>
      <c r="GR350" s="42"/>
      <c r="GS350" s="42"/>
      <c r="GT350" s="42"/>
      <c r="GU350" s="42"/>
      <c r="GV350" s="42"/>
      <c r="GW350" s="42"/>
      <c r="GX350" s="42"/>
      <c r="GY350" s="42"/>
      <c r="GZ350" s="42"/>
      <c r="HA350" s="42"/>
      <c r="HB350" s="42"/>
      <c r="HC350" s="42"/>
      <c r="HD350" s="42"/>
      <c r="HE350" s="42"/>
    </row>
    <row r="351" spans="1:213" ht="14.25" customHeight="1" x14ac:dyDescent="0.35">
      <c r="A351" s="42"/>
      <c r="B351" s="43"/>
      <c r="C351" s="43"/>
      <c r="D351" s="43"/>
      <c r="E351" s="44"/>
      <c r="F351" s="43"/>
      <c r="G351" s="44"/>
      <c r="H351" s="44"/>
      <c r="I351" s="44"/>
      <c r="J351" s="57"/>
      <c r="K351" s="44"/>
      <c r="L351" s="44"/>
      <c r="M351" s="42"/>
      <c r="N351" s="42"/>
      <c r="O351" s="42"/>
      <c r="P351" s="42"/>
      <c r="Q351" s="42"/>
      <c r="R351" s="42"/>
      <c r="S351" s="42"/>
      <c r="T351" s="43"/>
      <c r="U351" s="42"/>
      <c r="V351" s="44"/>
      <c r="W351" s="44"/>
      <c r="X351" s="44"/>
      <c r="Y351" s="44"/>
      <c r="Z351" s="47"/>
      <c r="AA351" s="48"/>
      <c r="AB351" s="42"/>
      <c r="AC351" s="14"/>
      <c r="AD351" s="14"/>
      <c r="AE351" s="14"/>
      <c r="AF351" s="14"/>
      <c r="AG351" s="44"/>
      <c r="AH351" s="44"/>
      <c r="AI351" s="44"/>
      <c r="AJ351" s="57"/>
      <c r="AK351" s="58"/>
      <c r="AL351" s="49"/>
      <c r="AM351" s="49"/>
      <c r="AN351" s="49"/>
      <c r="AO351" s="49"/>
      <c r="AP351" s="49"/>
      <c r="AQ351" s="49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  <c r="BC351" s="49"/>
      <c r="BD351" s="49"/>
      <c r="BE351" s="49"/>
      <c r="BF351" s="49"/>
      <c r="BG351" s="49"/>
      <c r="BH351" s="49"/>
      <c r="BI351" s="49"/>
      <c r="BJ351" s="49"/>
      <c r="BK351" s="49"/>
      <c r="BL351" s="49"/>
      <c r="BM351" s="49"/>
      <c r="BN351" s="49"/>
      <c r="BO351" s="49"/>
      <c r="BP351" s="14"/>
      <c r="BQ351" s="14"/>
      <c r="BR351" s="14"/>
      <c r="BS351" s="49"/>
      <c r="BT351" s="49"/>
      <c r="BU351" s="49"/>
      <c r="BV351" s="49"/>
      <c r="BW351" s="49"/>
      <c r="BX351" s="49"/>
      <c r="BY351" s="49"/>
      <c r="BZ351" s="14"/>
      <c r="CA351" s="49"/>
      <c r="CB351" s="49"/>
      <c r="CC351" s="14"/>
      <c r="CD351" s="14"/>
      <c r="CE351" s="49"/>
      <c r="CF351" s="49"/>
      <c r="CG351" s="49"/>
      <c r="CH351" s="49"/>
      <c r="CI351" s="49"/>
      <c r="CJ351" s="49"/>
      <c r="CK351" s="49"/>
      <c r="CL351" s="49"/>
      <c r="CM351" s="49"/>
      <c r="CN351" s="49"/>
      <c r="CO351" s="49"/>
      <c r="CP351" s="49"/>
      <c r="CQ351" s="49"/>
      <c r="CR351" s="49"/>
      <c r="CS351" s="49"/>
      <c r="CT351" s="49"/>
      <c r="CU351" s="49"/>
      <c r="CV351" s="49"/>
      <c r="CW351" s="14"/>
      <c r="CX351" s="14"/>
      <c r="CY351" s="49"/>
      <c r="CZ351" s="49"/>
      <c r="DA351" s="49"/>
      <c r="DB351" s="49"/>
      <c r="DC351" s="49"/>
      <c r="DD351" s="49"/>
      <c r="DE351" s="49"/>
      <c r="DF351" s="49"/>
      <c r="DG351" s="49"/>
      <c r="DH351" s="14"/>
      <c r="DI351" s="14"/>
      <c r="DJ351" s="14"/>
      <c r="DK351" s="14"/>
      <c r="DL351" s="14"/>
      <c r="DM351" s="14"/>
      <c r="DN351" s="14"/>
      <c r="DO351" s="14"/>
      <c r="DP351" s="14"/>
      <c r="DQ351" s="14"/>
      <c r="DR351" s="49"/>
      <c r="DS351" s="49"/>
      <c r="DT351" s="49"/>
      <c r="DU351" s="49"/>
      <c r="DV351" s="49"/>
      <c r="DW351" s="49"/>
      <c r="DX351" s="49"/>
      <c r="DY351" s="49"/>
      <c r="DZ351" s="49"/>
      <c r="EA351" s="49"/>
      <c r="EB351" s="49"/>
      <c r="EC351" s="49"/>
      <c r="ED351" s="49"/>
      <c r="EE351" s="49"/>
      <c r="EF351" s="49"/>
      <c r="EG351" s="49"/>
      <c r="EH351" s="49"/>
      <c r="EI351" s="49"/>
      <c r="EJ351" s="49"/>
      <c r="EK351" s="14"/>
      <c r="EL351" s="49"/>
      <c r="EM351" s="49"/>
      <c r="EN351" s="49"/>
      <c r="EO351" s="49"/>
      <c r="EP351" s="49"/>
      <c r="EQ351" s="49"/>
      <c r="ER351" s="49"/>
      <c r="ES351" s="49"/>
      <c r="ET351" s="49"/>
      <c r="EU351" s="49"/>
      <c r="EV351" s="49"/>
      <c r="EW351" s="49"/>
      <c r="EX351" s="49"/>
      <c r="EY351" s="49"/>
      <c r="EZ351" s="49"/>
      <c r="FA351" s="49"/>
      <c r="FB351" s="49"/>
      <c r="FC351" s="49"/>
      <c r="FD351" s="49"/>
      <c r="FE351" s="14"/>
      <c r="FF351" s="49"/>
      <c r="FG351" s="49"/>
      <c r="FH351" s="14"/>
      <c r="FI351" s="42"/>
      <c r="FJ351" s="42"/>
      <c r="FK351" s="42"/>
      <c r="FL351" s="42"/>
      <c r="FM351" s="42"/>
      <c r="FN351" s="42"/>
      <c r="FO351" s="42"/>
      <c r="FP351" s="42"/>
      <c r="FQ351" s="42"/>
      <c r="FR351" s="42"/>
      <c r="FS351" s="42"/>
      <c r="FT351" s="42"/>
      <c r="FU351" s="42"/>
      <c r="FV351" s="42"/>
      <c r="FW351" s="42"/>
      <c r="FX351" s="44">
        <v>349</v>
      </c>
      <c r="FY351" s="44" t="str">
        <f t="shared" si="1294"/>
        <v>EGBDAHIK</v>
      </c>
      <c r="FZ351" s="44" t="s">
        <v>148</v>
      </c>
      <c r="GA351" s="44" t="s">
        <v>149</v>
      </c>
      <c r="GB351" s="44" t="s">
        <v>146</v>
      </c>
      <c r="GC351" s="44" t="s">
        <v>147</v>
      </c>
      <c r="GD351" s="44" t="s">
        <v>145</v>
      </c>
      <c r="GE351" s="44" t="s">
        <v>160</v>
      </c>
      <c r="GF351" s="44" t="s">
        <v>150</v>
      </c>
      <c r="GG351" s="44" t="s">
        <v>151</v>
      </c>
      <c r="GH351" s="100" t="str">
        <f t="shared" ref="GH351:GO351" si="1388">VLOOKUP(FZ351,$FK$3:$FL$15,2,FALSE)</f>
        <v>Elfenbenskusten</v>
      </c>
      <c r="GI351" s="100" t="str">
        <f t="shared" si="1388"/>
        <v>Iran</v>
      </c>
      <c r="GJ351" s="100" t="str">
        <f t="shared" si="1388"/>
        <v>Bosnien-Herzigovina</v>
      </c>
      <c r="GK351" s="100" t="str">
        <f t="shared" si="1388"/>
        <v>USA</v>
      </c>
      <c r="GL351" s="100" t="str">
        <f t="shared" si="1388"/>
        <v>Sydkorea</v>
      </c>
      <c r="GM351" s="100" t="str">
        <f t="shared" si="1388"/>
        <v>Uruguay</v>
      </c>
      <c r="GN351" s="100" t="str">
        <f t="shared" si="1388"/>
        <v>Senegal</v>
      </c>
      <c r="GO351" s="100" t="str">
        <f t="shared" si="1388"/>
        <v>Portugal</v>
      </c>
      <c r="GP351" s="42" t="str">
        <f t="shared" si="1296"/>
        <v/>
      </c>
      <c r="GQ351" s="42"/>
      <c r="GR351" s="42"/>
      <c r="GS351" s="42"/>
      <c r="GT351" s="42"/>
      <c r="GU351" s="42"/>
      <c r="GV351" s="42"/>
      <c r="GW351" s="42"/>
      <c r="GX351" s="42"/>
      <c r="GY351" s="42"/>
      <c r="GZ351" s="42"/>
      <c r="HA351" s="42"/>
      <c r="HB351" s="42"/>
      <c r="HC351" s="42"/>
      <c r="HD351" s="42"/>
      <c r="HE351" s="42"/>
    </row>
    <row r="352" spans="1:213" ht="14.25" customHeight="1" x14ac:dyDescent="0.35">
      <c r="A352" s="42"/>
      <c r="B352" s="43"/>
      <c r="C352" s="43"/>
      <c r="D352" s="43"/>
      <c r="E352" s="44"/>
      <c r="F352" s="43"/>
      <c r="G352" s="44"/>
      <c r="H352" s="44"/>
      <c r="I352" s="44"/>
      <c r="J352" s="57"/>
      <c r="K352" s="44"/>
      <c r="L352" s="44"/>
      <c r="M352" s="42"/>
      <c r="N352" s="42"/>
      <c r="O352" s="42"/>
      <c r="P352" s="42"/>
      <c r="Q352" s="42"/>
      <c r="R352" s="42"/>
      <c r="S352" s="42"/>
      <c r="T352" s="43"/>
      <c r="U352" s="42"/>
      <c r="V352" s="44"/>
      <c r="W352" s="44"/>
      <c r="X352" s="44"/>
      <c r="Y352" s="44"/>
      <c r="Z352" s="47"/>
      <c r="AA352" s="48"/>
      <c r="AB352" s="42"/>
      <c r="AC352" s="14"/>
      <c r="AD352" s="14"/>
      <c r="AE352" s="14"/>
      <c r="AF352" s="14"/>
      <c r="AG352" s="44"/>
      <c r="AH352" s="44"/>
      <c r="AI352" s="44"/>
      <c r="AJ352" s="57"/>
      <c r="AK352" s="58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14"/>
      <c r="BQ352" s="14"/>
      <c r="BR352" s="14"/>
      <c r="BS352" s="49"/>
      <c r="BT352" s="49"/>
      <c r="BU352" s="49"/>
      <c r="BV352" s="49"/>
      <c r="BW352" s="49"/>
      <c r="BX352" s="49"/>
      <c r="BY352" s="49"/>
      <c r="BZ352" s="14"/>
      <c r="CA352" s="49"/>
      <c r="CB352" s="49"/>
      <c r="CC352" s="14"/>
      <c r="CD352" s="14"/>
      <c r="CE352" s="49"/>
      <c r="CF352" s="49"/>
      <c r="CG352" s="49"/>
      <c r="CH352" s="49"/>
      <c r="CI352" s="49"/>
      <c r="CJ352" s="49"/>
      <c r="CK352" s="49"/>
      <c r="CL352" s="49"/>
      <c r="CM352" s="49"/>
      <c r="CN352" s="49"/>
      <c r="CO352" s="49"/>
      <c r="CP352" s="49"/>
      <c r="CQ352" s="49"/>
      <c r="CR352" s="49"/>
      <c r="CS352" s="49"/>
      <c r="CT352" s="49"/>
      <c r="CU352" s="49"/>
      <c r="CV352" s="49"/>
      <c r="CW352" s="14"/>
      <c r="CX352" s="14"/>
      <c r="CY352" s="49"/>
      <c r="CZ352" s="49"/>
      <c r="DA352" s="49"/>
      <c r="DB352" s="49"/>
      <c r="DC352" s="49"/>
      <c r="DD352" s="49"/>
      <c r="DE352" s="49"/>
      <c r="DF352" s="49"/>
      <c r="DG352" s="49"/>
      <c r="DH352" s="14"/>
      <c r="DI352" s="14"/>
      <c r="DJ352" s="14"/>
      <c r="DK352" s="14"/>
      <c r="DL352" s="14"/>
      <c r="DM352" s="14"/>
      <c r="DN352" s="14"/>
      <c r="DO352" s="14"/>
      <c r="DP352" s="14"/>
      <c r="DQ352" s="14"/>
      <c r="DR352" s="49"/>
      <c r="DS352" s="49"/>
      <c r="DT352" s="49"/>
      <c r="DU352" s="49"/>
      <c r="DV352" s="49"/>
      <c r="DW352" s="49"/>
      <c r="DX352" s="49"/>
      <c r="DY352" s="49"/>
      <c r="DZ352" s="49"/>
      <c r="EA352" s="49"/>
      <c r="EB352" s="49"/>
      <c r="EC352" s="49"/>
      <c r="ED352" s="49"/>
      <c r="EE352" s="49"/>
      <c r="EF352" s="49"/>
      <c r="EG352" s="49"/>
      <c r="EH352" s="49"/>
      <c r="EI352" s="49"/>
      <c r="EJ352" s="49"/>
      <c r="EK352" s="14"/>
      <c r="EL352" s="49"/>
      <c r="EM352" s="49"/>
      <c r="EN352" s="49"/>
      <c r="EO352" s="49"/>
      <c r="EP352" s="49"/>
      <c r="EQ352" s="49"/>
      <c r="ER352" s="49"/>
      <c r="ES352" s="49"/>
      <c r="ET352" s="49"/>
      <c r="EU352" s="49"/>
      <c r="EV352" s="49"/>
      <c r="EW352" s="49"/>
      <c r="EX352" s="49"/>
      <c r="EY352" s="49"/>
      <c r="EZ352" s="49"/>
      <c r="FA352" s="49"/>
      <c r="FB352" s="49"/>
      <c r="FC352" s="49"/>
      <c r="FD352" s="49"/>
      <c r="FE352" s="14"/>
      <c r="FF352" s="49"/>
      <c r="FG352" s="49"/>
      <c r="FH352" s="14"/>
      <c r="FI352" s="42"/>
      <c r="FJ352" s="42"/>
      <c r="FK352" s="42"/>
      <c r="FL352" s="42"/>
      <c r="FM352" s="42"/>
      <c r="FN352" s="42"/>
      <c r="FO352" s="42"/>
      <c r="FP352" s="42"/>
      <c r="FQ352" s="42"/>
      <c r="FR352" s="42"/>
      <c r="FS352" s="42"/>
      <c r="FT352" s="42"/>
      <c r="FU352" s="42"/>
      <c r="FV352" s="42"/>
      <c r="FW352" s="42"/>
      <c r="FX352" s="44">
        <v>350</v>
      </c>
      <c r="FY352" s="44" t="str">
        <f t="shared" si="1294"/>
        <v>HJBDAGEI</v>
      </c>
      <c r="FZ352" s="44" t="s">
        <v>160</v>
      </c>
      <c r="GA352" s="44" t="s">
        <v>159</v>
      </c>
      <c r="GB352" s="44" t="s">
        <v>146</v>
      </c>
      <c r="GC352" s="44" t="s">
        <v>147</v>
      </c>
      <c r="GD352" s="44" t="s">
        <v>145</v>
      </c>
      <c r="GE352" s="44" t="s">
        <v>149</v>
      </c>
      <c r="GF352" s="44" t="s">
        <v>148</v>
      </c>
      <c r="GG352" s="44" t="s">
        <v>150</v>
      </c>
      <c r="GH352" s="100" t="str">
        <f t="shared" ref="GH352:GO352" si="1389">VLOOKUP(FZ352,$FK$3:$FL$15,2,FALSE)</f>
        <v>Uruguay</v>
      </c>
      <c r="GI352" s="100" t="str">
        <f t="shared" si="1389"/>
        <v>Argentina</v>
      </c>
      <c r="GJ352" s="100" t="str">
        <f t="shared" si="1389"/>
        <v>Bosnien-Herzigovina</v>
      </c>
      <c r="GK352" s="100" t="str">
        <f t="shared" si="1389"/>
        <v>USA</v>
      </c>
      <c r="GL352" s="100" t="str">
        <f t="shared" si="1389"/>
        <v>Sydkorea</v>
      </c>
      <c r="GM352" s="100" t="str">
        <f t="shared" si="1389"/>
        <v>Iran</v>
      </c>
      <c r="GN352" s="100" t="str">
        <f t="shared" si="1389"/>
        <v>Elfenbenskusten</v>
      </c>
      <c r="GO352" s="100" t="str">
        <f t="shared" si="1389"/>
        <v>Senegal</v>
      </c>
      <c r="GP352" s="42" t="str">
        <f t="shared" si="1296"/>
        <v/>
      </c>
      <c r="GQ352" s="42"/>
      <c r="GR352" s="42"/>
      <c r="GS352" s="42"/>
      <c r="GT352" s="42"/>
      <c r="GU352" s="42"/>
      <c r="GV352" s="42"/>
      <c r="GW352" s="42"/>
      <c r="GX352" s="42"/>
      <c r="GY352" s="42"/>
      <c r="GZ352" s="42"/>
      <c r="HA352" s="42"/>
      <c r="HB352" s="42"/>
      <c r="HC352" s="42"/>
      <c r="HD352" s="42"/>
      <c r="HE352" s="42"/>
    </row>
    <row r="353" spans="1:213" ht="14.25" customHeight="1" x14ac:dyDescent="0.35">
      <c r="A353" s="42"/>
      <c r="B353" s="43"/>
      <c r="C353" s="43"/>
      <c r="D353" s="43"/>
      <c r="E353" s="44"/>
      <c r="F353" s="43"/>
      <c r="G353" s="44"/>
      <c r="H353" s="44"/>
      <c r="I353" s="44"/>
      <c r="J353" s="57"/>
      <c r="K353" s="44"/>
      <c r="L353" s="44"/>
      <c r="M353" s="42"/>
      <c r="N353" s="42"/>
      <c r="O353" s="42"/>
      <c r="P353" s="42"/>
      <c r="Q353" s="42"/>
      <c r="R353" s="42"/>
      <c r="S353" s="42"/>
      <c r="T353" s="43"/>
      <c r="U353" s="42"/>
      <c r="V353" s="44"/>
      <c r="W353" s="44"/>
      <c r="X353" s="44"/>
      <c r="Y353" s="44"/>
      <c r="Z353" s="47"/>
      <c r="AA353" s="48"/>
      <c r="AB353" s="42"/>
      <c r="AC353" s="14"/>
      <c r="AD353" s="14"/>
      <c r="AE353" s="14"/>
      <c r="AF353" s="14"/>
      <c r="AG353" s="44"/>
      <c r="AH353" s="44"/>
      <c r="AI353" s="44"/>
      <c r="AJ353" s="57"/>
      <c r="AK353" s="58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14"/>
      <c r="BQ353" s="14"/>
      <c r="BR353" s="14"/>
      <c r="BS353" s="49"/>
      <c r="BT353" s="49"/>
      <c r="BU353" s="49"/>
      <c r="BV353" s="49"/>
      <c r="BW353" s="49"/>
      <c r="BX353" s="49"/>
      <c r="BY353" s="49"/>
      <c r="BZ353" s="14"/>
      <c r="CA353" s="49"/>
      <c r="CB353" s="49"/>
      <c r="CC353" s="14"/>
      <c r="CD353" s="14"/>
      <c r="CE353" s="49"/>
      <c r="CF353" s="49"/>
      <c r="CG353" s="49"/>
      <c r="CH353" s="49"/>
      <c r="CI353" s="49"/>
      <c r="CJ353" s="49"/>
      <c r="CK353" s="49"/>
      <c r="CL353" s="49"/>
      <c r="CM353" s="49"/>
      <c r="CN353" s="49"/>
      <c r="CO353" s="49"/>
      <c r="CP353" s="49"/>
      <c r="CQ353" s="49"/>
      <c r="CR353" s="49"/>
      <c r="CS353" s="49"/>
      <c r="CT353" s="49"/>
      <c r="CU353" s="49"/>
      <c r="CV353" s="49"/>
      <c r="CW353" s="14"/>
      <c r="CX353" s="14"/>
      <c r="CY353" s="49"/>
      <c r="CZ353" s="49"/>
      <c r="DA353" s="49"/>
      <c r="DB353" s="49"/>
      <c r="DC353" s="49"/>
      <c r="DD353" s="49"/>
      <c r="DE353" s="49"/>
      <c r="DF353" s="49"/>
      <c r="DG353" s="49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49"/>
      <c r="DS353" s="49"/>
      <c r="DT353" s="49"/>
      <c r="DU353" s="49"/>
      <c r="DV353" s="49"/>
      <c r="DW353" s="49"/>
      <c r="DX353" s="49"/>
      <c r="DY353" s="49"/>
      <c r="DZ353" s="49"/>
      <c r="EA353" s="49"/>
      <c r="EB353" s="49"/>
      <c r="EC353" s="49"/>
      <c r="ED353" s="49"/>
      <c r="EE353" s="49"/>
      <c r="EF353" s="49"/>
      <c r="EG353" s="49"/>
      <c r="EH353" s="49"/>
      <c r="EI353" s="49"/>
      <c r="EJ353" s="49"/>
      <c r="EK353" s="14"/>
      <c r="EL353" s="49"/>
      <c r="EM353" s="49"/>
      <c r="EN353" s="49"/>
      <c r="EO353" s="49"/>
      <c r="EP353" s="49"/>
      <c r="EQ353" s="49"/>
      <c r="ER353" s="49"/>
      <c r="ES353" s="49"/>
      <c r="ET353" s="49"/>
      <c r="EU353" s="49"/>
      <c r="EV353" s="49"/>
      <c r="EW353" s="49"/>
      <c r="EX353" s="49"/>
      <c r="EY353" s="49"/>
      <c r="EZ353" s="49"/>
      <c r="FA353" s="49"/>
      <c r="FB353" s="49"/>
      <c r="FC353" s="49"/>
      <c r="FD353" s="49"/>
      <c r="FE353" s="14"/>
      <c r="FF353" s="49"/>
      <c r="FG353" s="49"/>
      <c r="FH353" s="14"/>
      <c r="FI353" s="42"/>
      <c r="FJ353" s="42"/>
      <c r="FK353" s="42"/>
      <c r="FL353" s="42"/>
      <c r="FM353" s="42"/>
      <c r="FN353" s="42"/>
      <c r="FO353" s="42"/>
      <c r="FP353" s="42"/>
      <c r="FQ353" s="42"/>
      <c r="FR353" s="42"/>
      <c r="FS353" s="42"/>
      <c r="FT353" s="42"/>
      <c r="FU353" s="42"/>
      <c r="FV353" s="42"/>
      <c r="FW353" s="42"/>
      <c r="FX353" s="44">
        <v>351</v>
      </c>
      <c r="FY353" s="44" t="str">
        <f t="shared" si="1294"/>
        <v>EJBDAFLK</v>
      </c>
      <c r="FZ353" s="44" t="s">
        <v>148</v>
      </c>
      <c r="GA353" s="44" t="s">
        <v>159</v>
      </c>
      <c r="GB353" s="44" t="s">
        <v>146</v>
      </c>
      <c r="GC353" s="44" t="s">
        <v>147</v>
      </c>
      <c r="GD353" s="44" t="s">
        <v>145</v>
      </c>
      <c r="GE353" s="44" t="s">
        <v>109</v>
      </c>
      <c r="GF353" s="44" t="s">
        <v>152</v>
      </c>
      <c r="GG353" s="44" t="s">
        <v>151</v>
      </c>
      <c r="GH353" s="100" t="str">
        <f t="shared" ref="GH353:GO353" si="1390">VLOOKUP(FZ353,$FK$3:$FL$15,2,FALSE)</f>
        <v>Elfenbenskusten</v>
      </c>
      <c r="GI353" s="100" t="str">
        <f t="shared" si="1390"/>
        <v>Argentina</v>
      </c>
      <c r="GJ353" s="100" t="str">
        <f t="shared" si="1390"/>
        <v>Bosnien-Herzigovina</v>
      </c>
      <c r="GK353" s="100" t="str">
        <f t="shared" si="1390"/>
        <v>USA</v>
      </c>
      <c r="GL353" s="100" t="str">
        <f t="shared" si="1390"/>
        <v>Sydkorea</v>
      </c>
      <c r="GM353" s="100" t="str">
        <f t="shared" si="1390"/>
        <v>Sverige</v>
      </c>
      <c r="GN353" s="100" t="str">
        <f t="shared" si="1390"/>
        <v>England</v>
      </c>
      <c r="GO353" s="100" t="str">
        <f t="shared" si="1390"/>
        <v>Portugal</v>
      </c>
      <c r="GP353" s="42" t="str">
        <f t="shared" si="1296"/>
        <v/>
      </c>
      <c r="GQ353" s="42"/>
      <c r="GR353" s="42"/>
      <c r="GS353" s="42"/>
      <c r="GT353" s="42"/>
      <c r="GU353" s="42"/>
      <c r="GV353" s="42"/>
      <c r="GW353" s="42"/>
      <c r="GX353" s="42"/>
      <c r="GY353" s="42"/>
      <c r="GZ353" s="42"/>
      <c r="HA353" s="42"/>
      <c r="HB353" s="42"/>
      <c r="HC353" s="42"/>
      <c r="HD353" s="42"/>
      <c r="HE353" s="42"/>
    </row>
    <row r="354" spans="1:213" ht="14.25" customHeight="1" x14ac:dyDescent="0.35">
      <c r="A354" s="42"/>
      <c r="B354" s="43"/>
      <c r="C354" s="43"/>
      <c r="D354" s="43"/>
      <c r="E354" s="44"/>
      <c r="F354" s="43"/>
      <c r="G354" s="44"/>
      <c r="H354" s="44"/>
      <c r="I354" s="44"/>
      <c r="J354" s="57"/>
      <c r="K354" s="44"/>
      <c r="L354" s="44"/>
      <c r="M354" s="42"/>
      <c r="N354" s="42"/>
      <c r="O354" s="42"/>
      <c r="P354" s="42"/>
      <c r="Q354" s="42"/>
      <c r="R354" s="42"/>
      <c r="S354" s="42"/>
      <c r="T354" s="43"/>
      <c r="U354" s="42"/>
      <c r="V354" s="44"/>
      <c r="W354" s="44"/>
      <c r="X354" s="44"/>
      <c r="Y354" s="44"/>
      <c r="Z354" s="47"/>
      <c r="AA354" s="48"/>
      <c r="AB354" s="42"/>
      <c r="AC354" s="14"/>
      <c r="AD354" s="14"/>
      <c r="AE354" s="14"/>
      <c r="AF354" s="14"/>
      <c r="AG354" s="44"/>
      <c r="AH354" s="44"/>
      <c r="AI354" s="44"/>
      <c r="AJ354" s="57"/>
      <c r="AK354" s="58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14"/>
      <c r="BQ354" s="14"/>
      <c r="BR354" s="14"/>
      <c r="BS354" s="49"/>
      <c r="BT354" s="49"/>
      <c r="BU354" s="49"/>
      <c r="BV354" s="49"/>
      <c r="BW354" s="49"/>
      <c r="BX354" s="49"/>
      <c r="BY354" s="49"/>
      <c r="BZ354" s="14"/>
      <c r="CA354" s="49"/>
      <c r="CB354" s="49"/>
      <c r="CC354" s="14"/>
      <c r="CD354" s="14"/>
      <c r="CE354" s="49"/>
      <c r="CF354" s="49"/>
      <c r="CG354" s="49"/>
      <c r="CH354" s="49"/>
      <c r="CI354" s="49"/>
      <c r="CJ354" s="49"/>
      <c r="CK354" s="49"/>
      <c r="CL354" s="49"/>
      <c r="CM354" s="49"/>
      <c r="CN354" s="49"/>
      <c r="CO354" s="49"/>
      <c r="CP354" s="49"/>
      <c r="CQ354" s="49"/>
      <c r="CR354" s="49"/>
      <c r="CS354" s="49"/>
      <c r="CT354" s="49"/>
      <c r="CU354" s="49"/>
      <c r="CV354" s="49"/>
      <c r="CW354" s="14"/>
      <c r="CX354" s="14"/>
      <c r="CY354" s="49"/>
      <c r="CZ354" s="49"/>
      <c r="DA354" s="49"/>
      <c r="DB354" s="49"/>
      <c r="DC354" s="49"/>
      <c r="DD354" s="49"/>
      <c r="DE354" s="49"/>
      <c r="DF354" s="49"/>
      <c r="DG354" s="49"/>
      <c r="DH354" s="14"/>
      <c r="DI354" s="14"/>
      <c r="DJ354" s="14"/>
      <c r="DK354" s="14"/>
      <c r="DL354" s="14"/>
      <c r="DM354" s="14"/>
      <c r="DN354" s="14"/>
      <c r="DO354" s="14"/>
      <c r="DP354" s="14"/>
      <c r="DQ354" s="14"/>
      <c r="DR354" s="49"/>
      <c r="DS354" s="49"/>
      <c r="DT354" s="49"/>
      <c r="DU354" s="49"/>
      <c r="DV354" s="49"/>
      <c r="DW354" s="49"/>
      <c r="DX354" s="49"/>
      <c r="DY354" s="49"/>
      <c r="DZ354" s="49"/>
      <c r="EA354" s="49"/>
      <c r="EB354" s="49"/>
      <c r="EC354" s="49"/>
      <c r="ED354" s="49"/>
      <c r="EE354" s="49"/>
      <c r="EF354" s="49"/>
      <c r="EG354" s="49"/>
      <c r="EH354" s="49"/>
      <c r="EI354" s="49"/>
      <c r="EJ354" s="49"/>
      <c r="EK354" s="14"/>
      <c r="EL354" s="49"/>
      <c r="EM354" s="49"/>
      <c r="EN354" s="49"/>
      <c r="EO354" s="49"/>
      <c r="EP354" s="49"/>
      <c r="EQ354" s="49"/>
      <c r="ER354" s="49"/>
      <c r="ES354" s="49"/>
      <c r="ET354" s="49"/>
      <c r="EU354" s="49"/>
      <c r="EV354" s="49"/>
      <c r="EW354" s="49"/>
      <c r="EX354" s="49"/>
      <c r="EY354" s="49"/>
      <c r="EZ354" s="49"/>
      <c r="FA354" s="49"/>
      <c r="FB354" s="49"/>
      <c r="FC354" s="49"/>
      <c r="FD354" s="49"/>
      <c r="FE354" s="14"/>
      <c r="FF354" s="49"/>
      <c r="FG354" s="49"/>
      <c r="FH354" s="14"/>
      <c r="FI354" s="42"/>
      <c r="FJ354" s="42"/>
      <c r="FK354" s="42"/>
      <c r="FL354" s="42"/>
      <c r="FM354" s="42"/>
      <c r="FN354" s="42"/>
      <c r="FO354" s="42"/>
      <c r="FP354" s="42"/>
      <c r="FQ354" s="42"/>
      <c r="FR354" s="42"/>
      <c r="FS354" s="42"/>
      <c r="FT354" s="42"/>
      <c r="FU354" s="42"/>
      <c r="FV354" s="42"/>
      <c r="FW354" s="42"/>
      <c r="FX354" s="44">
        <v>352</v>
      </c>
      <c r="FY354" s="44" t="str">
        <f t="shared" si="1294"/>
        <v>EIBDAFLK</v>
      </c>
      <c r="FZ354" s="44" t="s">
        <v>148</v>
      </c>
      <c r="GA354" s="44" t="s">
        <v>150</v>
      </c>
      <c r="GB354" s="44" t="s">
        <v>146</v>
      </c>
      <c r="GC354" s="44" t="s">
        <v>147</v>
      </c>
      <c r="GD354" s="44" t="s">
        <v>145</v>
      </c>
      <c r="GE354" s="44" t="s">
        <v>109</v>
      </c>
      <c r="GF354" s="44" t="s">
        <v>152</v>
      </c>
      <c r="GG354" s="44" t="s">
        <v>151</v>
      </c>
      <c r="GH354" s="100" t="str">
        <f t="shared" ref="GH354:GO354" si="1391">VLOOKUP(FZ354,$FK$3:$FL$15,2,FALSE)</f>
        <v>Elfenbenskusten</v>
      </c>
      <c r="GI354" s="100" t="str">
        <f t="shared" si="1391"/>
        <v>Senegal</v>
      </c>
      <c r="GJ354" s="100" t="str">
        <f t="shared" si="1391"/>
        <v>Bosnien-Herzigovina</v>
      </c>
      <c r="GK354" s="100" t="str">
        <f t="shared" si="1391"/>
        <v>USA</v>
      </c>
      <c r="GL354" s="100" t="str">
        <f t="shared" si="1391"/>
        <v>Sydkorea</v>
      </c>
      <c r="GM354" s="100" t="str">
        <f t="shared" si="1391"/>
        <v>Sverige</v>
      </c>
      <c r="GN354" s="100" t="str">
        <f t="shared" si="1391"/>
        <v>England</v>
      </c>
      <c r="GO354" s="100" t="str">
        <f t="shared" si="1391"/>
        <v>Portugal</v>
      </c>
      <c r="GP354" s="42" t="str">
        <f t="shared" si="1296"/>
        <v/>
      </c>
      <c r="GQ354" s="42"/>
      <c r="GR354" s="42"/>
      <c r="GS354" s="42"/>
      <c r="GT354" s="42"/>
      <c r="GU354" s="42"/>
      <c r="GV354" s="42"/>
      <c r="GW354" s="42"/>
      <c r="GX354" s="42"/>
      <c r="GY354" s="42"/>
      <c r="GZ354" s="42"/>
      <c r="HA354" s="42"/>
      <c r="HB354" s="42"/>
      <c r="HC354" s="42"/>
      <c r="HD354" s="42"/>
      <c r="HE354" s="42"/>
    </row>
    <row r="355" spans="1:213" ht="14.25" customHeight="1" x14ac:dyDescent="0.35">
      <c r="A355" s="42"/>
      <c r="B355" s="43"/>
      <c r="C355" s="43"/>
      <c r="D355" s="43"/>
      <c r="E355" s="44"/>
      <c r="F355" s="43"/>
      <c r="G355" s="44"/>
      <c r="H355" s="44"/>
      <c r="I355" s="44"/>
      <c r="J355" s="57"/>
      <c r="K355" s="44"/>
      <c r="L355" s="44"/>
      <c r="M355" s="42"/>
      <c r="N355" s="42"/>
      <c r="O355" s="42"/>
      <c r="P355" s="42"/>
      <c r="Q355" s="42"/>
      <c r="R355" s="42"/>
      <c r="S355" s="42"/>
      <c r="T355" s="43"/>
      <c r="U355" s="42"/>
      <c r="V355" s="44"/>
      <c r="W355" s="44"/>
      <c r="X355" s="44"/>
      <c r="Y355" s="44"/>
      <c r="Z355" s="47"/>
      <c r="AA355" s="48"/>
      <c r="AB355" s="42"/>
      <c r="AC355" s="14"/>
      <c r="AD355" s="14"/>
      <c r="AE355" s="14"/>
      <c r="AF355" s="14"/>
      <c r="AG355" s="44"/>
      <c r="AH355" s="44"/>
      <c r="AI355" s="44"/>
      <c r="AJ355" s="57"/>
      <c r="AK355" s="58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14"/>
      <c r="BQ355" s="14"/>
      <c r="BR355" s="14"/>
      <c r="BS355" s="49"/>
      <c r="BT355" s="49"/>
      <c r="BU355" s="49"/>
      <c r="BV355" s="49"/>
      <c r="BW355" s="49"/>
      <c r="BX355" s="49"/>
      <c r="BY355" s="49"/>
      <c r="BZ355" s="14"/>
      <c r="CA355" s="49"/>
      <c r="CB355" s="49"/>
      <c r="CC355" s="14"/>
      <c r="CD355" s="14"/>
      <c r="CE355" s="49"/>
      <c r="CF355" s="49"/>
      <c r="CG355" s="49"/>
      <c r="CH355" s="49"/>
      <c r="CI355" s="49"/>
      <c r="CJ355" s="49"/>
      <c r="CK355" s="49"/>
      <c r="CL355" s="49"/>
      <c r="CM355" s="49"/>
      <c r="CN355" s="49"/>
      <c r="CO355" s="49"/>
      <c r="CP355" s="49"/>
      <c r="CQ355" s="49"/>
      <c r="CR355" s="49"/>
      <c r="CS355" s="49"/>
      <c r="CT355" s="49"/>
      <c r="CU355" s="49"/>
      <c r="CV355" s="49"/>
      <c r="CW355" s="14"/>
      <c r="CX355" s="14"/>
      <c r="CY355" s="49"/>
      <c r="CZ355" s="49"/>
      <c r="DA355" s="49"/>
      <c r="DB355" s="49"/>
      <c r="DC355" s="49"/>
      <c r="DD355" s="49"/>
      <c r="DE355" s="49"/>
      <c r="DF355" s="49"/>
      <c r="DG355" s="49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49"/>
      <c r="DS355" s="49"/>
      <c r="DT355" s="49"/>
      <c r="DU355" s="49"/>
      <c r="DV355" s="49"/>
      <c r="DW355" s="49"/>
      <c r="DX355" s="49"/>
      <c r="DY355" s="49"/>
      <c r="DZ355" s="49"/>
      <c r="EA355" s="49"/>
      <c r="EB355" s="49"/>
      <c r="EC355" s="49"/>
      <c r="ED355" s="49"/>
      <c r="EE355" s="49"/>
      <c r="EF355" s="49"/>
      <c r="EG355" s="49"/>
      <c r="EH355" s="49"/>
      <c r="EI355" s="49"/>
      <c r="EJ355" s="49"/>
      <c r="EK355" s="14"/>
      <c r="EL355" s="49"/>
      <c r="EM355" s="49"/>
      <c r="EN355" s="49"/>
      <c r="EO355" s="49"/>
      <c r="EP355" s="49"/>
      <c r="EQ355" s="49"/>
      <c r="ER355" s="49"/>
      <c r="ES355" s="49"/>
      <c r="ET355" s="49"/>
      <c r="EU355" s="49"/>
      <c r="EV355" s="49"/>
      <c r="EW355" s="49"/>
      <c r="EX355" s="49"/>
      <c r="EY355" s="49"/>
      <c r="EZ355" s="49"/>
      <c r="FA355" s="49"/>
      <c r="FB355" s="49"/>
      <c r="FC355" s="49"/>
      <c r="FD355" s="49"/>
      <c r="FE355" s="14"/>
      <c r="FF355" s="49"/>
      <c r="FG355" s="49"/>
      <c r="FH355" s="14"/>
      <c r="FI355" s="42"/>
      <c r="FJ355" s="42"/>
      <c r="FK355" s="42"/>
      <c r="FL355" s="42"/>
      <c r="FM355" s="42"/>
      <c r="FN355" s="42"/>
      <c r="FO355" s="42"/>
      <c r="FP355" s="42"/>
      <c r="FQ355" s="42"/>
      <c r="FR355" s="42"/>
      <c r="FS355" s="42"/>
      <c r="FT355" s="42"/>
      <c r="FU355" s="42"/>
      <c r="FV355" s="42"/>
      <c r="FW355" s="42"/>
      <c r="FX355" s="44">
        <v>353</v>
      </c>
      <c r="FY355" s="44" t="str">
        <f t="shared" si="1294"/>
        <v>EJBDAFLI</v>
      </c>
      <c r="FZ355" s="44" t="s">
        <v>148</v>
      </c>
      <c r="GA355" s="44" t="s">
        <v>159</v>
      </c>
      <c r="GB355" s="44" t="s">
        <v>146</v>
      </c>
      <c r="GC355" s="44" t="s">
        <v>147</v>
      </c>
      <c r="GD355" s="44" t="s">
        <v>145</v>
      </c>
      <c r="GE355" s="44" t="s">
        <v>109</v>
      </c>
      <c r="GF355" s="44" t="s">
        <v>152</v>
      </c>
      <c r="GG355" s="44" t="s">
        <v>150</v>
      </c>
      <c r="GH355" s="100" t="str">
        <f t="shared" ref="GH355:GO355" si="1392">VLOOKUP(FZ355,$FK$3:$FL$15,2,FALSE)</f>
        <v>Elfenbenskusten</v>
      </c>
      <c r="GI355" s="100" t="str">
        <f t="shared" si="1392"/>
        <v>Argentina</v>
      </c>
      <c r="GJ355" s="100" t="str">
        <f t="shared" si="1392"/>
        <v>Bosnien-Herzigovina</v>
      </c>
      <c r="GK355" s="100" t="str">
        <f t="shared" si="1392"/>
        <v>USA</v>
      </c>
      <c r="GL355" s="100" t="str">
        <f t="shared" si="1392"/>
        <v>Sydkorea</v>
      </c>
      <c r="GM355" s="100" t="str">
        <f t="shared" si="1392"/>
        <v>Sverige</v>
      </c>
      <c r="GN355" s="100" t="str">
        <f t="shared" si="1392"/>
        <v>England</v>
      </c>
      <c r="GO355" s="100" t="str">
        <f t="shared" si="1392"/>
        <v>Senegal</v>
      </c>
      <c r="GP355" s="42" t="str">
        <f t="shared" si="1296"/>
        <v/>
      </c>
      <c r="GQ355" s="42"/>
      <c r="GR355" s="42"/>
      <c r="GS355" s="42"/>
      <c r="GT355" s="42"/>
      <c r="GU355" s="42"/>
      <c r="GV355" s="42"/>
      <c r="GW355" s="42"/>
      <c r="GX355" s="42"/>
      <c r="GY355" s="42"/>
      <c r="GZ355" s="42"/>
      <c r="HA355" s="42"/>
      <c r="HB355" s="42"/>
      <c r="HC355" s="42"/>
      <c r="HD355" s="42"/>
      <c r="HE355" s="42"/>
    </row>
    <row r="356" spans="1:213" ht="14.25" customHeight="1" x14ac:dyDescent="0.35">
      <c r="A356" s="42"/>
      <c r="B356" s="43"/>
      <c r="C356" s="43"/>
      <c r="D356" s="43"/>
      <c r="E356" s="44"/>
      <c r="F356" s="43"/>
      <c r="G356" s="44"/>
      <c r="H356" s="44"/>
      <c r="I356" s="44"/>
      <c r="J356" s="57"/>
      <c r="K356" s="44"/>
      <c r="L356" s="44"/>
      <c r="M356" s="42"/>
      <c r="N356" s="42"/>
      <c r="O356" s="42"/>
      <c r="P356" s="42"/>
      <c r="Q356" s="42"/>
      <c r="R356" s="42"/>
      <c r="S356" s="42"/>
      <c r="T356" s="43"/>
      <c r="U356" s="42"/>
      <c r="V356" s="44"/>
      <c r="W356" s="44"/>
      <c r="X356" s="44"/>
      <c r="Y356" s="44"/>
      <c r="Z356" s="47"/>
      <c r="AA356" s="48"/>
      <c r="AB356" s="42"/>
      <c r="AC356" s="14"/>
      <c r="AD356" s="14"/>
      <c r="AE356" s="14"/>
      <c r="AF356" s="14"/>
      <c r="AG356" s="44"/>
      <c r="AH356" s="44"/>
      <c r="AI356" s="44"/>
      <c r="AJ356" s="57"/>
      <c r="AK356" s="58"/>
      <c r="AL356" s="49"/>
      <c r="AM356" s="49"/>
      <c r="AN356" s="49"/>
      <c r="AO356" s="49"/>
      <c r="AP356" s="49"/>
      <c r="AQ356" s="49"/>
      <c r="AR356" s="49"/>
      <c r="AS356" s="49"/>
      <c r="AT356" s="49"/>
      <c r="AU356" s="49"/>
      <c r="AV356" s="49"/>
      <c r="AW356" s="49"/>
      <c r="AX356" s="49"/>
      <c r="AY356" s="49"/>
      <c r="AZ356" s="49"/>
      <c r="BA356" s="49"/>
      <c r="BB356" s="49"/>
      <c r="BC356" s="49"/>
      <c r="BD356" s="49"/>
      <c r="BE356" s="49"/>
      <c r="BF356" s="49"/>
      <c r="BG356" s="49"/>
      <c r="BH356" s="49"/>
      <c r="BI356" s="49"/>
      <c r="BJ356" s="49"/>
      <c r="BK356" s="49"/>
      <c r="BL356" s="49"/>
      <c r="BM356" s="49"/>
      <c r="BN356" s="49"/>
      <c r="BO356" s="49"/>
      <c r="BP356" s="14"/>
      <c r="BQ356" s="14"/>
      <c r="BR356" s="14"/>
      <c r="BS356" s="49"/>
      <c r="BT356" s="49"/>
      <c r="BU356" s="49"/>
      <c r="BV356" s="49"/>
      <c r="BW356" s="49"/>
      <c r="BX356" s="49"/>
      <c r="BY356" s="49"/>
      <c r="BZ356" s="14"/>
      <c r="CA356" s="49"/>
      <c r="CB356" s="49"/>
      <c r="CC356" s="14"/>
      <c r="CD356" s="14"/>
      <c r="CE356" s="49"/>
      <c r="CF356" s="49"/>
      <c r="CG356" s="49"/>
      <c r="CH356" s="49"/>
      <c r="CI356" s="49"/>
      <c r="CJ356" s="49"/>
      <c r="CK356" s="49"/>
      <c r="CL356" s="49"/>
      <c r="CM356" s="49"/>
      <c r="CN356" s="49"/>
      <c r="CO356" s="49"/>
      <c r="CP356" s="49"/>
      <c r="CQ356" s="49"/>
      <c r="CR356" s="49"/>
      <c r="CS356" s="49"/>
      <c r="CT356" s="49"/>
      <c r="CU356" s="49"/>
      <c r="CV356" s="49"/>
      <c r="CW356" s="14"/>
      <c r="CX356" s="14"/>
      <c r="CY356" s="49"/>
      <c r="CZ356" s="49"/>
      <c r="DA356" s="49"/>
      <c r="DB356" s="49"/>
      <c r="DC356" s="49"/>
      <c r="DD356" s="49"/>
      <c r="DE356" s="49"/>
      <c r="DF356" s="49"/>
      <c r="DG356" s="49"/>
      <c r="DH356" s="14"/>
      <c r="DI356" s="14"/>
      <c r="DJ356" s="14"/>
      <c r="DK356" s="14"/>
      <c r="DL356" s="14"/>
      <c r="DM356" s="14"/>
      <c r="DN356" s="14"/>
      <c r="DO356" s="14"/>
      <c r="DP356" s="14"/>
      <c r="DQ356" s="14"/>
      <c r="DR356" s="49"/>
      <c r="DS356" s="49"/>
      <c r="DT356" s="49"/>
      <c r="DU356" s="49"/>
      <c r="DV356" s="49"/>
      <c r="DW356" s="49"/>
      <c r="DX356" s="49"/>
      <c r="DY356" s="49"/>
      <c r="DZ356" s="49"/>
      <c r="EA356" s="49"/>
      <c r="EB356" s="49"/>
      <c r="EC356" s="49"/>
      <c r="ED356" s="49"/>
      <c r="EE356" s="49"/>
      <c r="EF356" s="49"/>
      <c r="EG356" s="49"/>
      <c r="EH356" s="49"/>
      <c r="EI356" s="49"/>
      <c r="EJ356" s="49"/>
      <c r="EK356" s="14"/>
      <c r="EL356" s="49"/>
      <c r="EM356" s="49"/>
      <c r="EN356" s="49"/>
      <c r="EO356" s="49"/>
      <c r="EP356" s="49"/>
      <c r="EQ356" s="49"/>
      <c r="ER356" s="49"/>
      <c r="ES356" s="49"/>
      <c r="ET356" s="49"/>
      <c r="EU356" s="49"/>
      <c r="EV356" s="49"/>
      <c r="EW356" s="49"/>
      <c r="EX356" s="49"/>
      <c r="EY356" s="49"/>
      <c r="EZ356" s="49"/>
      <c r="FA356" s="49"/>
      <c r="FB356" s="49"/>
      <c r="FC356" s="49"/>
      <c r="FD356" s="49"/>
      <c r="FE356" s="14"/>
      <c r="FF356" s="49"/>
      <c r="FG356" s="49"/>
      <c r="FH356" s="14"/>
      <c r="FI356" s="42"/>
      <c r="FJ356" s="42"/>
      <c r="FK356" s="42"/>
      <c r="FL356" s="42"/>
      <c r="FM356" s="42"/>
      <c r="FN356" s="42"/>
      <c r="FO356" s="42"/>
      <c r="FP356" s="42"/>
      <c r="FQ356" s="42"/>
      <c r="FR356" s="42"/>
      <c r="FS356" s="42"/>
      <c r="FT356" s="42"/>
      <c r="FU356" s="42"/>
      <c r="FV356" s="42"/>
      <c r="FW356" s="42"/>
      <c r="FX356" s="44">
        <v>354</v>
      </c>
      <c r="FY356" s="44" t="str">
        <f t="shared" si="1294"/>
        <v>EJBDAFIK</v>
      </c>
      <c r="FZ356" s="44" t="s">
        <v>148</v>
      </c>
      <c r="GA356" s="44" t="s">
        <v>159</v>
      </c>
      <c r="GB356" s="44" t="s">
        <v>146</v>
      </c>
      <c r="GC356" s="44" t="s">
        <v>147</v>
      </c>
      <c r="GD356" s="44" t="s">
        <v>145</v>
      </c>
      <c r="GE356" s="44" t="s">
        <v>109</v>
      </c>
      <c r="GF356" s="44" t="s">
        <v>150</v>
      </c>
      <c r="GG356" s="44" t="s">
        <v>151</v>
      </c>
      <c r="GH356" s="100" t="str">
        <f t="shared" ref="GH356:GO356" si="1393">VLOOKUP(FZ356,$FK$3:$FL$15,2,FALSE)</f>
        <v>Elfenbenskusten</v>
      </c>
      <c r="GI356" s="100" t="str">
        <f t="shared" si="1393"/>
        <v>Argentina</v>
      </c>
      <c r="GJ356" s="100" t="str">
        <f t="shared" si="1393"/>
        <v>Bosnien-Herzigovina</v>
      </c>
      <c r="GK356" s="100" t="str">
        <f t="shared" si="1393"/>
        <v>USA</v>
      </c>
      <c r="GL356" s="100" t="str">
        <f t="shared" si="1393"/>
        <v>Sydkorea</v>
      </c>
      <c r="GM356" s="100" t="str">
        <f t="shared" si="1393"/>
        <v>Sverige</v>
      </c>
      <c r="GN356" s="100" t="str">
        <f t="shared" si="1393"/>
        <v>Senegal</v>
      </c>
      <c r="GO356" s="100" t="str">
        <f t="shared" si="1393"/>
        <v>Portugal</v>
      </c>
      <c r="GP356" s="42" t="str">
        <f t="shared" si="1296"/>
        <v/>
      </c>
      <c r="GQ356" s="42"/>
      <c r="GR356" s="42"/>
      <c r="GS356" s="42"/>
      <c r="GT356" s="42"/>
      <c r="GU356" s="42"/>
      <c r="GV356" s="42"/>
      <c r="GW356" s="42"/>
      <c r="GX356" s="42"/>
      <c r="GY356" s="42"/>
      <c r="GZ356" s="42"/>
      <c r="HA356" s="42"/>
      <c r="HB356" s="42"/>
      <c r="HC356" s="42"/>
      <c r="HD356" s="42"/>
      <c r="HE356" s="42"/>
    </row>
    <row r="357" spans="1:213" ht="14.25" customHeight="1" x14ac:dyDescent="0.35">
      <c r="A357" s="42"/>
      <c r="B357" s="43"/>
      <c r="C357" s="43"/>
      <c r="D357" s="43"/>
      <c r="E357" s="44"/>
      <c r="F357" s="43"/>
      <c r="G357" s="44"/>
      <c r="H357" s="44"/>
      <c r="I357" s="44"/>
      <c r="J357" s="57"/>
      <c r="K357" s="44"/>
      <c r="L357" s="44"/>
      <c r="M357" s="42"/>
      <c r="N357" s="42"/>
      <c r="O357" s="42"/>
      <c r="P357" s="42"/>
      <c r="Q357" s="42"/>
      <c r="R357" s="42"/>
      <c r="S357" s="42"/>
      <c r="T357" s="43"/>
      <c r="U357" s="42"/>
      <c r="V357" s="44"/>
      <c r="W357" s="44"/>
      <c r="X357" s="44"/>
      <c r="Y357" s="44"/>
      <c r="Z357" s="47"/>
      <c r="AA357" s="48"/>
      <c r="AB357" s="42"/>
      <c r="AC357" s="14"/>
      <c r="AD357" s="14"/>
      <c r="AE357" s="14"/>
      <c r="AF357" s="14"/>
      <c r="AG357" s="44"/>
      <c r="AH357" s="44"/>
      <c r="AI357" s="44"/>
      <c r="AJ357" s="57"/>
      <c r="AK357" s="58"/>
      <c r="AL357" s="49"/>
      <c r="AM357" s="49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49"/>
      <c r="BD357" s="49"/>
      <c r="BE357" s="49"/>
      <c r="BF357" s="49"/>
      <c r="BG357" s="49"/>
      <c r="BH357" s="49"/>
      <c r="BI357" s="49"/>
      <c r="BJ357" s="49"/>
      <c r="BK357" s="49"/>
      <c r="BL357" s="49"/>
      <c r="BM357" s="49"/>
      <c r="BN357" s="49"/>
      <c r="BO357" s="49"/>
      <c r="BP357" s="14"/>
      <c r="BQ357" s="14"/>
      <c r="BR357" s="14"/>
      <c r="BS357" s="49"/>
      <c r="BT357" s="49"/>
      <c r="BU357" s="49"/>
      <c r="BV357" s="49"/>
      <c r="BW357" s="49"/>
      <c r="BX357" s="49"/>
      <c r="BY357" s="49"/>
      <c r="BZ357" s="14"/>
      <c r="CA357" s="49"/>
      <c r="CB357" s="49"/>
      <c r="CC357" s="14"/>
      <c r="CD357" s="14"/>
      <c r="CE357" s="49"/>
      <c r="CF357" s="49"/>
      <c r="CG357" s="49"/>
      <c r="CH357" s="49"/>
      <c r="CI357" s="49"/>
      <c r="CJ357" s="49"/>
      <c r="CK357" s="49"/>
      <c r="CL357" s="49"/>
      <c r="CM357" s="49"/>
      <c r="CN357" s="49"/>
      <c r="CO357" s="49"/>
      <c r="CP357" s="49"/>
      <c r="CQ357" s="49"/>
      <c r="CR357" s="49"/>
      <c r="CS357" s="49"/>
      <c r="CT357" s="49"/>
      <c r="CU357" s="49"/>
      <c r="CV357" s="49"/>
      <c r="CW357" s="14"/>
      <c r="CX357" s="14"/>
      <c r="CY357" s="49"/>
      <c r="CZ357" s="49"/>
      <c r="DA357" s="49"/>
      <c r="DB357" s="49"/>
      <c r="DC357" s="49"/>
      <c r="DD357" s="49"/>
      <c r="DE357" s="49"/>
      <c r="DF357" s="49"/>
      <c r="DG357" s="49"/>
      <c r="DH357" s="14"/>
      <c r="DI357" s="14"/>
      <c r="DJ357" s="14"/>
      <c r="DK357" s="14"/>
      <c r="DL357" s="14"/>
      <c r="DM357" s="14"/>
      <c r="DN357" s="14"/>
      <c r="DO357" s="14"/>
      <c r="DP357" s="14"/>
      <c r="DQ357" s="14"/>
      <c r="DR357" s="49"/>
      <c r="DS357" s="49"/>
      <c r="DT357" s="49"/>
      <c r="DU357" s="49"/>
      <c r="DV357" s="49"/>
      <c r="DW357" s="49"/>
      <c r="DX357" s="49"/>
      <c r="DY357" s="49"/>
      <c r="DZ357" s="49"/>
      <c r="EA357" s="49"/>
      <c r="EB357" s="49"/>
      <c r="EC357" s="49"/>
      <c r="ED357" s="49"/>
      <c r="EE357" s="49"/>
      <c r="EF357" s="49"/>
      <c r="EG357" s="49"/>
      <c r="EH357" s="49"/>
      <c r="EI357" s="49"/>
      <c r="EJ357" s="49"/>
      <c r="EK357" s="14"/>
      <c r="EL357" s="49"/>
      <c r="EM357" s="49"/>
      <c r="EN357" s="49"/>
      <c r="EO357" s="49"/>
      <c r="EP357" s="49"/>
      <c r="EQ357" s="49"/>
      <c r="ER357" s="49"/>
      <c r="ES357" s="49"/>
      <c r="ET357" s="49"/>
      <c r="EU357" s="49"/>
      <c r="EV357" s="49"/>
      <c r="EW357" s="49"/>
      <c r="EX357" s="49"/>
      <c r="EY357" s="49"/>
      <c r="EZ357" s="49"/>
      <c r="FA357" s="49"/>
      <c r="FB357" s="49"/>
      <c r="FC357" s="49"/>
      <c r="FD357" s="49"/>
      <c r="FE357" s="14"/>
      <c r="FF357" s="49"/>
      <c r="FG357" s="49"/>
      <c r="FH357" s="14"/>
      <c r="FI357" s="42"/>
      <c r="FJ357" s="42"/>
      <c r="FK357" s="42"/>
      <c r="FL357" s="42"/>
      <c r="FM357" s="42"/>
      <c r="FN357" s="42"/>
      <c r="FO357" s="42"/>
      <c r="FP357" s="42"/>
      <c r="FQ357" s="42"/>
      <c r="FR357" s="42"/>
      <c r="FS357" s="42"/>
      <c r="FT357" s="42"/>
      <c r="FU357" s="42"/>
      <c r="FV357" s="42"/>
      <c r="FW357" s="42"/>
      <c r="FX357" s="44">
        <v>355</v>
      </c>
      <c r="FY357" s="44" t="str">
        <f t="shared" si="1294"/>
        <v>HEBDAFLK</v>
      </c>
      <c r="FZ357" s="44" t="s">
        <v>160</v>
      </c>
      <c r="GA357" s="44" t="s">
        <v>148</v>
      </c>
      <c r="GB357" s="44" t="s">
        <v>146</v>
      </c>
      <c r="GC357" s="44" t="s">
        <v>147</v>
      </c>
      <c r="GD357" s="44" t="s">
        <v>145</v>
      </c>
      <c r="GE357" s="44" t="s">
        <v>109</v>
      </c>
      <c r="GF357" s="44" t="s">
        <v>152</v>
      </c>
      <c r="GG357" s="44" t="s">
        <v>151</v>
      </c>
      <c r="GH357" s="100" t="str">
        <f t="shared" ref="GH357:GO357" si="1394">VLOOKUP(FZ357,$FK$3:$FL$15,2,FALSE)</f>
        <v>Uruguay</v>
      </c>
      <c r="GI357" s="100" t="str">
        <f t="shared" si="1394"/>
        <v>Elfenbenskusten</v>
      </c>
      <c r="GJ357" s="100" t="str">
        <f t="shared" si="1394"/>
        <v>Bosnien-Herzigovina</v>
      </c>
      <c r="GK357" s="100" t="str">
        <f t="shared" si="1394"/>
        <v>USA</v>
      </c>
      <c r="GL357" s="100" t="str">
        <f t="shared" si="1394"/>
        <v>Sydkorea</v>
      </c>
      <c r="GM357" s="100" t="str">
        <f t="shared" si="1394"/>
        <v>Sverige</v>
      </c>
      <c r="GN357" s="100" t="str">
        <f t="shared" si="1394"/>
        <v>England</v>
      </c>
      <c r="GO357" s="100" t="str">
        <f t="shared" si="1394"/>
        <v>Portugal</v>
      </c>
      <c r="GP357" s="42" t="str">
        <f t="shared" si="1296"/>
        <v/>
      </c>
      <c r="GQ357" s="42"/>
      <c r="GR357" s="42"/>
      <c r="GS357" s="42"/>
      <c r="GT357" s="42"/>
      <c r="GU357" s="42"/>
      <c r="GV357" s="42"/>
      <c r="GW357" s="42"/>
      <c r="GX357" s="42"/>
      <c r="GY357" s="42"/>
      <c r="GZ357" s="42"/>
      <c r="HA357" s="42"/>
      <c r="HB357" s="42"/>
      <c r="HC357" s="42"/>
      <c r="HD357" s="42"/>
      <c r="HE357" s="42"/>
    </row>
    <row r="358" spans="1:213" ht="14.25" customHeight="1" x14ac:dyDescent="0.35">
      <c r="A358" s="42"/>
      <c r="B358" s="43"/>
      <c r="C358" s="43"/>
      <c r="D358" s="43"/>
      <c r="E358" s="44"/>
      <c r="F358" s="43"/>
      <c r="G358" s="44"/>
      <c r="H358" s="44"/>
      <c r="I358" s="44"/>
      <c r="J358" s="57"/>
      <c r="K358" s="44"/>
      <c r="L358" s="44"/>
      <c r="M358" s="42"/>
      <c r="N358" s="42"/>
      <c r="O358" s="42"/>
      <c r="P358" s="42"/>
      <c r="Q358" s="42"/>
      <c r="R358" s="42"/>
      <c r="S358" s="42"/>
      <c r="T358" s="43"/>
      <c r="U358" s="42"/>
      <c r="V358" s="44"/>
      <c r="W358" s="44"/>
      <c r="X358" s="44"/>
      <c r="Y358" s="44"/>
      <c r="Z358" s="47"/>
      <c r="AA358" s="48"/>
      <c r="AB358" s="42"/>
      <c r="AC358" s="14"/>
      <c r="AD358" s="14"/>
      <c r="AE358" s="14"/>
      <c r="AF358" s="14"/>
      <c r="AG358" s="44"/>
      <c r="AH358" s="44"/>
      <c r="AI358" s="44"/>
      <c r="AJ358" s="57"/>
      <c r="AK358" s="58"/>
      <c r="AL358" s="49"/>
      <c r="AM358" s="49"/>
      <c r="AN358" s="49"/>
      <c r="AO358" s="49"/>
      <c r="AP358" s="49"/>
      <c r="AQ358" s="49"/>
      <c r="AR358" s="49"/>
      <c r="AS358" s="49"/>
      <c r="AT358" s="49"/>
      <c r="AU358" s="49"/>
      <c r="AV358" s="49"/>
      <c r="AW358" s="49"/>
      <c r="AX358" s="49"/>
      <c r="AY358" s="49"/>
      <c r="AZ358" s="49"/>
      <c r="BA358" s="49"/>
      <c r="BB358" s="49"/>
      <c r="BC358" s="49"/>
      <c r="BD358" s="49"/>
      <c r="BE358" s="49"/>
      <c r="BF358" s="49"/>
      <c r="BG358" s="49"/>
      <c r="BH358" s="49"/>
      <c r="BI358" s="49"/>
      <c r="BJ358" s="49"/>
      <c r="BK358" s="49"/>
      <c r="BL358" s="49"/>
      <c r="BM358" s="49"/>
      <c r="BN358" s="49"/>
      <c r="BO358" s="49"/>
      <c r="BP358" s="14"/>
      <c r="BQ358" s="14"/>
      <c r="BR358" s="14"/>
      <c r="BS358" s="49"/>
      <c r="BT358" s="49"/>
      <c r="BU358" s="49"/>
      <c r="BV358" s="49"/>
      <c r="BW358" s="49"/>
      <c r="BX358" s="49"/>
      <c r="BY358" s="49"/>
      <c r="BZ358" s="14"/>
      <c r="CA358" s="49"/>
      <c r="CB358" s="49"/>
      <c r="CC358" s="14"/>
      <c r="CD358" s="14"/>
      <c r="CE358" s="49"/>
      <c r="CF358" s="49"/>
      <c r="CG358" s="49"/>
      <c r="CH358" s="49"/>
      <c r="CI358" s="49"/>
      <c r="CJ358" s="49"/>
      <c r="CK358" s="49"/>
      <c r="CL358" s="49"/>
      <c r="CM358" s="49"/>
      <c r="CN358" s="49"/>
      <c r="CO358" s="49"/>
      <c r="CP358" s="49"/>
      <c r="CQ358" s="49"/>
      <c r="CR358" s="49"/>
      <c r="CS358" s="49"/>
      <c r="CT358" s="49"/>
      <c r="CU358" s="49"/>
      <c r="CV358" s="49"/>
      <c r="CW358" s="14"/>
      <c r="CX358" s="14"/>
      <c r="CY358" s="49"/>
      <c r="CZ358" s="49"/>
      <c r="DA358" s="49"/>
      <c r="DB358" s="49"/>
      <c r="DC358" s="49"/>
      <c r="DD358" s="49"/>
      <c r="DE358" s="49"/>
      <c r="DF358" s="49"/>
      <c r="DG358" s="49"/>
      <c r="DH358" s="14"/>
      <c r="DI358" s="14"/>
      <c r="DJ358" s="14"/>
      <c r="DK358" s="14"/>
      <c r="DL358" s="14"/>
      <c r="DM358" s="14"/>
      <c r="DN358" s="14"/>
      <c r="DO358" s="14"/>
      <c r="DP358" s="14"/>
      <c r="DQ358" s="14"/>
      <c r="DR358" s="49"/>
      <c r="DS358" s="49"/>
      <c r="DT358" s="49"/>
      <c r="DU358" s="49"/>
      <c r="DV358" s="49"/>
      <c r="DW358" s="49"/>
      <c r="DX358" s="49"/>
      <c r="DY358" s="49"/>
      <c r="DZ358" s="49"/>
      <c r="EA358" s="49"/>
      <c r="EB358" s="49"/>
      <c r="EC358" s="49"/>
      <c r="ED358" s="49"/>
      <c r="EE358" s="49"/>
      <c r="EF358" s="49"/>
      <c r="EG358" s="49"/>
      <c r="EH358" s="49"/>
      <c r="EI358" s="49"/>
      <c r="EJ358" s="49"/>
      <c r="EK358" s="14"/>
      <c r="EL358" s="49"/>
      <c r="EM358" s="49"/>
      <c r="EN358" s="49"/>
      <c r="EO358" s="49"/>
      <c r="EP358" s="49"/>
      <c r="EQ358" s="49"/>
      <c r="ER358" s="49"/>
      <c r="ES358" s="49"/>
      <c r="ET358" s="49"/>
      <c r="EU358" s="49"/>
      <c r="EV358" s="49"/>
      <c r="EW358" s="49"/>
      <c r="EX358" s="49"/>
      <c r="EY358" s="49"/>
      <c r="EZ358" s="49"/>
      <c r="FA358" s="49"/>
      <c r="FB358" s="49"/>
      <c r="FC358" s="49"/>
      <c r="FD358" s="49"/>
      <c r="FE358" s="14"/>
      <c r="FF358" s="49"/>
      <c r="FG358" s="49"/>
      <c r="FH358" s="14"/>
      <c r="FI358" s="42"/>
      <c r="FJ358" s="42"/>
      <c r="FK358" s="42"/>
      <c r="FL358" s="42"/>
      <c r="FM358" s="42"/>
      <c r="FN358" s="42"/>
      <c r="FO358" s="42"/>
      <c r="FP358" s="42"/>
      <c r="FQ358" s="42"/>
      <c r="FR358" s="42"/>
      <c r="FS358" s="42"/>
      <c r="FT358" s="42"/>
      <c r="FU358" s="42"/>
      <c r="FV358" s="42"/>
      <c r="FW358" s="42"/>
      <c r="FX358" s="44">
        <v>356</v>
      </c>
      <c r="FY358" s="44" t="str">
        <f t="shared" si="1294"/>
        <v>HJBDAFLE</v>
      </c>
      <c r="FZ358" s="44" t="s">
        <v>160</v>
      </c>
      <c r="GA358" s="44" t="s">
        <v>159</v>
      </c>
      <c r="GB358" s="44" t="s">
        <v>146</v>
      </c>
      <c r="GC358" s="44" t="s">
        <v>147</v>
      </c>
      <c r="GD358" s="44" t="s">
        <v>145</v>
      </c>
      <c r="GE358" s="44" t="s">
        <v>109</v>
      </c>
      <c r="GF358" s="44" t="s">
        <v>152</v>
      </c>
      <c r="GG358" s="44" t="s">
        <v>148</v>
      </c>
      <c r="GH358" s="100" t="str">
        <f t="shared" ref="GH358:GO358" si="1395">VLOOKUP(FZ358,$FK$3:$FL$15,2,FALSE)</f>
        <v>Uruguay</v>
      </c>
      <c r="GI358" s="100" t="str">
        <f t="shared" si="1395"/>
        <v>Argentina</v>
      </c>
      <c r="GJ358" s="100" t="str">
        <f t="shared" si="1395"/>
        <v>Bosnien-Herzigovina</v>
      </c>
      <c r="GK358" s="100" t="str">
        <f t="shared" si="1395"/>
        <v>USA</v>
      </c>
      <c r="GL358" s="100" t="str">
        <f t="shared" si="1395"/>
        <v>Sydkorea</v>
      </c>
      <c r="GM358" s="100" t="str">
        <f t="shared" si="1395"/>
        <v>Sverige</v>
      </c>
      <c r="GN358" s="100" t="str">
        <f t="shared" si="1395"/>
        <v>England</v>
      </c>
      <c r="GO358" s="100" t="str">
        <f t="shared" si="1395"/>
        <v>Elfenbenskusten</v>
      </c>
      <c r="GP358" s="42" t="str">
        <f t="shared" si="1296"/>
        <v/>
      </c>
      <c r="GQ358" s="42"/>
      <c r="GR358" s="42"/>
      <c r="GS358" s="42"/>
      <c r="GT358" s="42"/>
      <c r="GU358" s="42"/>
      <c r="GV358" s="42"/>
      <c r="GW358" s="42"/>
      <c r="GX358" s="42"/>
      <c r="GY358" s="42"/>
      <c r="GZ358" s="42"/>
      <c r="HA358" s="42"/>
      <c r="HB358" s="42"/>
      <c r="HC358" s="42"/>
      <c r="HD358" s="42"/>
      <c r="HE358" s="42"/>
    </row>
    <row r="359" spans="1:213" ht="14.25" customHeight="1" x14ac:dyDescent="0.35">
      <c r="A359" s="42"/>
      <c r="B359" s="43"/>
      <c r="C359" s="43"/>
      <c r="D359" s="43"/>
      <c r="E359" s="44"/>
      <c r="F359" s="43"/>
      <c r="G359" s="44"/>
      <c r="H359" s="44"/>
      <c r="I359" s="44"/>
      <c r="J359" s="57"/>
      <c r="K359" s="44"/>
      <c r="L359" s="44"/>
      <c r="M359" s="42"/>
      <c r="N359" s="42"/>
      <c r="O359" s="42"/>
      <c r="P359" s="42"/>
      <c r="Q359" s="42"/>
      <c r="R359" s="42"/>
      <c r="S359" s="42"/>
      <c r="T359" s="43"/>
      <c r="U359" s="42"/>
      <c r="V359" s="44"/>
      <c r="W359" s="44"/>
      <c r="X359" s="44"/>
      <c r="Y359" s="44"/>
      <c r="Z359" s="47"/>
      <c r="AA359" s="48"/>
      <c r="AB359" s="42"/>
      <c r="AC359" s="14"/>
      <c r="AD359" s="14"/>
      <c r="AE359" s="14"/>
      <c r="AF359" s="14"/>
      <c r="AG359" s="44"/>
      <c r="AH359" s="44"/>
      <c r="AI359" s="44"/>
      <c r="AJ359" s="57"/>
      <c r="AK359" s="58"/>
      <c r="AL359" s="49"/>
      <c r="AM359" s="49"/>
      <c r="AN359" s="49"/>
      <c r="AO359" s="49"/>
      <c r="AP359" s="49"/>
      <c r="AQ359" s="49"/>
      <c r="AR359" s="49"/>
      <c r="AS359" s="49"/>
      <c r="AT359" s="49"/>
      <c r="AU359" s="49"/>
      <c r="AV359" s="49"/>
      <c r="AW359" s="49"/>
      <c r="AX359" s="49"/>
      <c r="AY359" s="49"/>
      <c r="AZ359" s="49"/>
      <c r="BA359" s="49"/>
      <c r="BB359" s="49"/>
      <c r="BC359" s="49"/>
      <c r="BD359" s="49"/>
      <c r="BE359" s="49"/>
      <c r="BF359" s="49"/>
      <c r="BG359" s="49"/>
      <c r="BH359" s="49"/>
      <c r="BI359" s="49"/>
      <c r="BJ359" s="49"/>
      <c r="BK359" s="49"/>
      <c r="BL359" s="49"/>
      <c r="BM359" s="49"/>
      <c r="BN359" s="49"/>
      <c r="BO359" s="49"/>
      <c r="BP359" s="14"/>
      <c r="BQ359" s="14"/>
      <c r="BR359" s="14"/>
      <c r="BS359" s="49"/>
      <c r="BT359" s="49"/>
      <c r="BU359" s="49"/>
      <c r="BV359" s="49"/>
      <c r="BW359" s="49"/>
      <c r="BX359" s="49"/>
      <c r="BY359" s="49"/>
      <c r="BZ359" s="14"/>
      <c r="CA359" s="49"/>
      <c r="CB359" s="49"/>
      <c r="CC359" s="14"/>
      <c r="CD359" s="14"/>
      <c r="CE359" s="49"/>
      <c r="CF359" s="49"/>
      <c r="CG359" s="49"/>
      <c r="CH359" s="49"/>
      <c r="CI359" s="49"/>
      <c r="CJ359" s="49"/>
      <c r="CK359" s="49"/>
      <c r="CL359" s="49"/>
      <c r="CM359" s="49"/>
      <c r="CN359" s="49"/>
      <c r="CO359" s="49"/>
      <c r="CP359" s="49"/>
      <c r="CQ359" s="49"/>
      <c r="CR359" s="49"/>
      <c r="CS359" s="49"/>
      <c r="CT359" s="49"/>
      <c r="CU359" s="49"/>
      <c r="CV359" s="49"/>
      <c r="CW359" s="14"/>
      <c r="CX359" s="14"/>
      <c r="CY359" s="49"/>
      <c r="CZ359" s="49"/>
      <c r="DA359" s="49"/>
      <c r="DB359" s="49"/>
      <c r="DC359" s="49"/>
      <c r="DD359" s="49"/>
      <c r="DE359" s="49"/>
      <c r="DF359" s="49"/>
      <c r="DG359" s="49"/>
      <c r="DH359" s="14"/>
      <c r="DI359" s="14"/>
      <c r="DJ359" s="14"/>
      <c r="DK359" s="14"/>
      <c r="DL359" s="14"/>
      <c r="DM359" s="14"/>
      <c r="DN359" s="14"/>
      <c r="DO359" s="14"/>
      <c r="DP359" s="14"/>
      <c r="DQ359" s="14"/>
      <c r="DR359" s="49"/>
      <c r="DS359" s="49"/>
      <c r="DT359" s="49"/>
      <c r="DU359" s="49"/>
      <c r="DV359" s="49"/>
      <c r="DW359" s="49"/>
      <c r="DX359" s="49"/>
      <c r="DY359" s="49"/>
      <c r="DZ359" s="49"/>
      <c r="EA359" s="49"/>
      <c r="EB359" s="49"/>
      <c r="EC359" s="49"/>
      <c r="ED359" s="49"/>
      <c r="EE359" s="49"/>
      <c r="EF359" s="49"/>
      <c r="EG359" s="49"/>
      <c r="EH359" s="49"/>
      <c r="EI359" s="49"/>
      <c r="EJ359" s="49"/>
      <c r="EK359" s="14"/>
      <c r="EL359" s="49"/>
      <c r="EM359" s="49"/>
      <c r="EN359" s="49"/>
      <c r="EO359" s="49"/>
      <c r="EP359" s="49"/>
      <c r="EQ359" s="49"/>
      <c r="ER359" s="49"/>
      <c r="ES359" s="49"/>
      <c r="ET359" s="49"/>
      <c r="EU359" s="49"/>
      <c r="EV359" s="49"/>
      <c r="EW359" s="49"/>
      <c r="EX359" s="49"/>
      <c r="EY359" s="49"/>
      <c r="EZ359" s="49"/>
      <c r="FA359" s="49"/>
      <c r="FB359" s="49"/>
      <c r="FC359" s="49"/>
      <c r="FD359" s="49"/>
      <c r="FE359" s="14"/>
      <c r="FF359" s="49"/>
      <c r="FG359" s="49"/>
      <c r="FH359" s="14"/>
      <c r="FI359" s="42"/>
      <c r="FJ359" s="42"/>
      <c r="FK359" s="42"/>
      <c r="FL359" s="42"/>
      <c r="FM359" s="42"/>
      <c r="FN359" s="42"/>
      <c r="FO359" s="42"/>
      <c r="FP359" s="42"/>
      <c r="FQ359" s="42"/>
      <c r="FR359" s="42"/>
      <c r="FS359" s="42"/>
      <c r="FT359" s="42"/>
      <c r="FU359" s="42"/>
      <c r="FV359" s="42"/>
      <c r="FW359" s="42"/>
      <c r="FX359" s="44">
        <v>357</v>
      </c>
      <c r="FY359" s="44" t="str">
        <f t="shared" si="1294"/>
        <v>HJBDAFEK</v>
      </c>
      <c r="FZ359" s="44" t="s">
        <v>160</v>
      </c>
      <c r="GA359" s="44" t="s">
        <v>159</v>
      </c>
      <c r="GB359" s="44" t="s">
        <v>146</v>
      </c>
      <c r="GC359" s="44" t="s">
        <v>147</v>
      </c>
      <c r="GD359" s="44" t="s">
        <v>145</v>
      </c>
      <c r="GE359" s="44" t="s">
        <v>109</v>
      </c>
      <c r="GF359" s="44" t="s">
        <v>148</v>
      </c>
      <c r="GG359" s="44" t="s">
        <v>151</v>
      </c>
      <c r="GH359" s="100" t="str">
        <f t="shared" ref="GH359:GO359" si="1396">VLOOKUP(FZ359,$FK$3:$FL$15,2,FALSE)</f>
        <v>Uruguay</v>
      </c>
      <c r="GI359" s="100" t="str">
        <f t="shared" si="1396"/>
        <v>Argentina</v>
      </c>
      <c r="GJ359" s="100" t="str">
        <f t="shared" si="1396"/>
        <v>Bosnien-Herzigovina</v>
      </c>
      <c r="GK359" s="100" t="str">
        <f t="shared" si="1396"/>
        <v>USA</v>
      </c>
      <c r="GL359" s="100" t="str">
        <f t="shared" si="1396"/>
        <v>Sydkorea</v>
      </c>
      <c r="GM359" s="100" t="str">
        <f t="shared" si="1396"/>
        <v>Sverige</v>
      </c>
      <c r="GN359" s="100" t="str">
        <f t="shared" si="1396"/>
        <v>Elfenbenskusten</v>
      </c>
      <c r="GO359" s="100" t="str">
        <f t="shared" si="1396"/>
        <v>Portugal</v>
      </c>
      <c r="GP359" s="42" t="str">
        <f t="shared" si="1296"/>
        <v/>
      </c>
      <c r="GQ359" s="42"/>
      <c r="GR359" s="42"/>
      <c r="GS359" s="42"/>
      <c r="GT359" s="42"/>
      <c r="GU359" s="42"/>
      <c r="GV359" s="42"/>
      <c r="GW359" s="42"/>
      <c r="GX359" s="42"/>
      <c r="GY359" s="42"/>
      <c r="GZ359" s="42"/>
      <c r="HA359" s="42"/>
      <c r="HB359" s="42"/>
      <c r="HC359" s="42"/>
      <c r="HD359" s="42"/>
      <c r="HE359" s="42"/>
    </row>
    <row r="360" spans="1:213" ht="14.25" customHeight="1" x14ac:dyDescent="0.35">
      <c r="A360" s="42"/>
      <c r="B360" s="43"/>
      <c r="C360" s="43"/>
      <c r="D360" s="43"/>
      <c r="E360" s="44"/>
      <c r="F360" s="43"/>
      <c r="G360" s="44"/>
      <c r="H360" s="44"/>
      <c r="I360" s="44"/>
      <c r="J360" s="57"/>
      <c r="K360" s="44"/>
      <c r="L360" s="44"/>
      <c r="M360" s="42"/>
      <c r="N360" s="42"/>
      <c r="O360" s="42"/>
      <c r="P360" s="42"/>
      <c r="Q360" s="42"/>
      <c r="R360" s="42"/>
      <c r="S360" s="42"/>
      <c r="T360" s="43"/>
      <c r="U360" s="42"/>
      <c r="V360" s="44"/>
      <c r="W360" s="44"/>
      <c r="X360" s="44"/>
      <c r="Y360" s="44"/>
      <c r="Z360" s="47"/>
      <c r="AA360" s="48"/>
      <c r="AB360" s="42"/>
      <c r="AC360" s="14"/>
      <c r="AD360" s="14"/>
      <c r="AE360" s="14"/>
      <c r="AF360" s="14"/>
      <c r="AG360" s="44"/>
      <c r="AH360" s="44"/>
      <c r="AI360" s="44"/>
      <c r="AJ360" s="57"/>
      <c r="AK360" s="58"/>
      <c r="AL360" s="49"/>
      <c r="AM360" s="49"/>
      <c r="AN360" s="49"/>
      <c r="AO360" s="49"/>
      <c r="AP360" s="49"/>
      <c r="AQ360" s="49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49"/>
      <c r="BD360" s="49"/>
      <c r="BE360" s="49"/>
      <c r="BF360" s="49"/>
      <c r="BG360" s="49"/>
      <c r="BH360" s="49"/>
      <c r="BI360" s="49"/>
      <c r="BJ360" s="49"/>
      <c r="BK360" s="49"/>
      <c r="BL360" s="49"/>
      <c r="BM360" s="49"/>
      <c r="BN360" s="49"/>
      <c r="BO360" s="49"/>
      <c r="BP360" s="14"/>
      <c r="BQ360" s="14"/>
      <c r="BR360" s="14"/>
      <c r="BS360" s="49"/>
      <c r="BT360" s="49"/>
      <c r="BU360" s="49"/>
      <c r="BV360" s="49"/>
      <c r="BW360" s="49"/>
      <c r="BX360" s="49"/>
      <c r="BY360" s="49"/>
      <c r="BZ360" s="14"/>
      <c r="CA360" s="49"/>
      <c r="CB360" s="49"/>
      <c r="CC360" s="14"/>
      <c r="CD360" s="14"/>
      <c r="CE360" s="49"/>
      <c r="CF360" s="49"/>
      <c r="CG360" s="49"/>
      <c r="CH360" s="49"/>
      <c r="CI360" s="49"/>
      <c r="CJ360" s="49"/>
      <c r="CK360" s="49"/>
      <c r="CL360" s="49"/>
      <c r="CM360" s="49"/>
      <c r="CN360" s="49"/>
      <c r="CO360" s="49"/>
      <c r="CP360" s="49"/>
      <c r="CQ360" s="49"/>
      <c r="CR360" s="49"/>
      <c r="CS360" s="49"/>
      <c r="CT360" s="49"/>
      <c r="CU360" s="49"/>
      <c r="CV360" s="49"/>
      <c r="CW360" s="14"/>
      <c r="CX360" s="14"/>
      <c r="CY360" s="49"/>
      <c r="CZ360" s="49"/>
      <c r="DA360" s="49"/>
      <c r="DB360" s="49"/>
      <c r="DC360" s="49"/>
      <c r="DD360" s="49"/>
      <c r="DE360" s="49"/>
      <c r="DF360" s="49"/>
      <c r="DG360" s="49"/>
      <c r="DH360" s="14"/>
      <c r="DI360" s="14"/>
      <c r="DJ360" s="14"/>
      <c r="DK360" s="14"/>
      <c r="DL360" s="14"/>
      <c r="DM360" s="14"/>
      <c r="DN360" s="14"/>
      <c r="DO360" s="14"/>
      <c r="DP360" s="14"/>
      <c r="DQ360" s="14"/>
      <c r="DR360" s="49"/>
      <c r="DS360" s="49"/>
      <c r="DT360" s="49"/>
      <c r="DU360" s="49"/>
      <c r="DV360" s="49"/>
      <c r="DW360" s="49"/>
      <c r="DX360" s="49"/>
      <c r="DY360" s="49"/>
      <c r="DZ360" s="49"/>
      <c r="EA360" s="49"/>
      <c r="EB360" s="49"/>
      <c r="EC360" s="49"/>
      <c r="ED360" s="49"/>
      <c r="EE360" s="49"/>
      <c r="EF360" s="49"/>
      <c r="EG360" s="49"/>
      <c r="EH360" s="49"/>
      <c r="EI360" s="49"/>
      <c r="EJ360" s="49"/>
      <c r="EK360" s="14"/>
      <c r="EL360" s="49"/>
      <c r="EM360" s="49"/>
      <c r="EN360" s="49"/>
      <c r="EO360" s="49"/>
      <c r="EP360" s="49"/>
      <c r="EQ360" s="49"/>
      <c r="ER360" s="49"/>
      <c r="ES360" s="49"/>
      <c r="ET360" s="49"/>
      <c r="EU360" s="49"/>
      <c r="EV360" s="49"/>
      <c r="EW360" s="49"/>
      <c r="EX360" s="49"/>
      <c r="EY360" s="49"/>
      <c r="EZ360" s="49"/>
      <c r="FA360" s="49"/>
      <c r="FB360" s="49"/>
      <c r="FC360" s="49"/>
      <c r="FD360" s="49"/>
      <c r="FE360" s="14"/>
      <c r="FF360" s="49"/>
      <c r="FG360" s="49"/>
      <c r="FH360" s="14"/>
      <c r="FI360" s="42"/>
      <c r="FJ360" s="42"/>
      <c r="FK360" s="42"/>
      <c r="FL360" s="42"/>
      <c r="FM360" s="42"/>
      <c r="FN360" s="42"/>
      <c r="FO360" s="42"/>
      <c r="FP360" s="42"/>
      <c r="FQ360" s="42"/>
      <c r="FR360" s="42"/>
      <c r="FS360" s="42"/>
      <c r="FT360" s="42"/>
      <c r="FU360" s="42"/>
      <c r="FV360" s="42"/>
      <c r="FW360" s="42"/>
      <c r="FX360" s="44">
        <v>358</v>
      </c>
      <c r="FY360" s="44" t="str">
        <f t="shared" si="1294"/>
        <v>HEBDAFLI</v>
      </c>
      <c r="FZ360" s="44" t="s">
        <v>160</v>
      </c>
      <c r="GA360" s="44" t="s">
        <v>148</v>
      </c>
      <c r="GB360" s="44" t="s">
        <v>146</v>
      </c>
      <c r="GC360" s="44" t="s">
        <v>147</v>
      </c>
      <c r="GD360" s="44" t="s">
        <v>145</v>
      </c>
      <c r="GE360" s="44" t="s">
        <v>109</v>
      </c>
      <c r="GF360" s="44" t="s">
        <v>152</v>
      </c>
      <c r="GG360" s="44" t="s">
        <v>150</v>
      </c>
      <c r="GH360" s="100" t="str">
        <f t="shared" ref="GH360:GO360" si="1397">VLOOKUP(FZ360,$FK$3:$FL$15,2,FALSE)</f>
        <v>Uruguay</v>
      </c>
      <c r="GI360" s="100" t="str">
        <f t="shared" si="1397"/>
        <v>Elfenbenskusten</v>
      </c>
      <c r="GJ360" s="100" t="str">
        <f t="shared" si="1397"/>
        <v>Bosnien-Herzigovina</v>
      </c>
      <c r="GK360" s="100" t="str">
        <f t="shared" si="1397"/>
        <v>USA</v>
      </c>
      <c r="GL360" s="100" t="str">
        <f t="shared" si="1397"/>
        <v>Sydkorea</v>
      </c>
      <c r="GM360" s="100" t="str">
        <f t="shared" si="1397"/>
        <v>Sverige</v>
      </c>
      <c r="GN360" s="100" t="str">
        <f t="shared" si="1397"/>
        <v>England</v>
      </c>
      <c r="GO360" s="100" t="str">
        <f t="shared" si="1397"/>
        <v>Senegal</v>
      </c>
      <c r="GP360" s="42" t="str">
        <f t="shared" si="1296"/>
        <v/>
      </c>
      <c r="GQ360" s="42"/>
      <c r="GR360" s="42"/>
      <c r="GS360" s="42"/>
      <c r="GT360" s="42"/>
      <c r="GU360" s="42"/>
      <c r="GV360" s="42"/>
      <c r="GW360" s="42"/>
      <c r="GX360" s="42"/>
      <c r="GY360" s="42"/>
      <c r="GZ360" s="42"/>
      <c r="HA360" s="42"/>
      <c r="HB360" s="42"/>
      <c r="HC360" s="42"/>
      <c r="HD360" s="42"/>
      <c r="HE360" s="42"/>
    </row>
    <row r="361" spans="1:213" ht="14.25" customHeight="1" x14ac:dyDescent="0.35">
      <c r="A361" s="42"/>
      <c r="B361" s="43"/>
      <c r="C361" s="43"/>
      <c r="D361" s="43"/>
      <c r="E361" s="44"/>
      <c r="F361" s="43"/>
      <c r="G361" s="44"/>
      <c r="H361" s="44"/>
      <c r="I361" s="44"/>
      <c r="J361" s="57"/>
      <c r="K361" s="44"/>
      <c r="L361" s="44"/>
      <c r="M361" s="42"/>
      <c r="N361" s="42"/>
      <c r="O361" s="42"/>
      <c r="P361" s="42"/>
      <c r="Q361" s="42"/>
      <c r="R361" s="42"/>
      <c r="S361" s="42"/>
      <c r="T361" s="43"/>
      <c r="U361" s="42"/>
      <c r="V361" s="44"/>
      <c r="W361" s="44"/>
      <c r="X361" s="44"/>
      <c r="Y361" s="44"/>
      <c r="Z361" s="47"/>
      <c r="AA361" s="48"/>
      <c r="AB361" s="42"/>
      <c r="AC361" s="14"/>
      <c r="AD361" s="14"/>
      <c r="AE361" s="14"/>
      <c r="AF361" s="14"/>
      <c r="AG361" s="44"/>
      <c r="AH361" s="44"/>
      <c r="AI361" s="44"/>
      <c r="AJ361" s="57"/>
      <c r="AK361" s="58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49"/>
      <c r="BG361" s="49"/>
      <c r="BH361" s="49"/>
      <c r="BI361" s="49"/>
      <c r="BJ361" s="49"/>
      <c r="BK361" s="49"/>
      <c r="BL361" s="49"/>
      <c r="BM361" s="49"/>
      <c r="BN361" s="49"/>
      <c r="BO361" s="49"/>
      <c r="BP361" s="14"/>
      <c r="BQ361" s="14"/>
      <c r="BR361" s="14"/>
      <c r="BS361" s="49"/>
      <c r="BT361" s="49"/>
      <c r="BU361" s="49"/>
      <c r="BV361" s="49"/>
      <c r="BW361" s="49"/>
      <c r="BX361" s="49"/>
      <c r="BY361" s="49"/>
      <c r="BZ361" s="14"/>
      <c r="CA361" s="49"/>
      <c r="CB361" s="49"/>
      <c r="CC361" s="14"/>
      <c r="CD361" s="14"/>
      <c r="CE361" s="49"/>
      <c r="CF361" s="49"/>
      <c r="CG361" s="49"/>
      <c r="CH361" s="49"/>
      <c r="CI361" s="49"/>
      <c r="CJ361" s="49"/>
      <c r="CK361" s="49"/>
      <c r="CL361" s="49"/>
      <c r="CM361" s="49"/>
      <c r="CN361" s="49"/>
      <c r="CO361" s="49"/>
      <c r="CP361" s="49"/>
      <c r="CQ361" s="49"/>
      <c r="CR361" s="49"/>
      <c r="CS361" s="49"/>
      <c r="CT361" s="49"/>
      <c r="CU361" s="49"/>
      <c r="CV361" s="49"/>
      <c r="CW361" s="14"/>
      <c r="CX361" s="14"/>
      <c r="CY361" s="49"/>
      <c r="CZ361" s="49"/>
      <c r="DA361" s="49"/>
      <c r="DB361" s="49"/>
      <c r="DC361" s="49"/>
      <c r="DD361" s="49"/>
      <c r="DE361" s="49"/>
      <c r="DF361" s="49"/>
      <c r="DG361" s="49"/>
      <c r="DH361" s="14"/>
      <c r="DI361" s="14"/>
      <c r="DJ361" s="14"/>
      <c r="DK361" s="14"/>
      <c r="DL361" s="14"/>
      <c r="DM361" s="14"/>
      <c r="DN361" s="14"/>
      <c r="DO361" s="14"/>
      <c r="DP361" s="14"/>
      <c r="DQ361" s="14"/>
      <c r="DR361" s="49"/>
      <c r="DS361" s="49"/>
      <c r="DT361" s="49"/>
      <c r="DU361" s="49"/>
      <c r="DV361" s="49"/>
      <c r="DW361" s="49"/>
      <c r="DX361" s="49"/>
      <c r="DY361" s="49"/>
      <c r="DZ361" s="49"/>
      <c r="EA361" s="49"/>
      <c r="EB361" s="49"/>
      <c r="EC361" s="49"/>
      <c r="ED361" s="49"/>
      <c r="EE361" s="49"/>
      <c r="EF361" s="49"/>
      <c r="EG361" s="49"/>
      <c r="EH361" s="49"/>
      <c r="EI361" s="49"/>
      <c r="EJ361" s="49"/>
      <c r="EK361" s="14"/>
      <c r="EL361" s="49"/>
      <c r="EM361" s="49"/>
      <c r="EN361" s="49"/>
      <c r="EO361" s="49"/>
      <c r="EP361" s="49"/>
      <c r="EQ361" s="49"/>
      <c r="ER361" s="49"/>
      <c r="ES361" s="49"/>
      <c r="ET361" s="49"/>
      <c r="EU361" s="49"/>
      <c r="EV361" s="49"/>
      <c r="EW361" s="49"/>
      <c r="EX361" s="49"/>
      <c r="EY361" s="49"/>
      <c r="EZ361" s="49"/>
      <c r="FA361" s="49"/>
      <c r="FB361" s="49"/>
      <c r="FC361" s="49"/>
      <c r="FD361" s="49"/>
      <c r="FE361" s="14"/>
      <c r="FF361" s="49"/>
      <c r="FG361" s="49"/>
      <c r="FH361" s="14"/>
      <c r="FI361" s="42"/>
      <c r="FJ361" s="42"/>
      <c r="FK361" s="42"/>
      <c r="FL361" s="42"/>
      <c r="FM361" s="42"/>
      <c r="FN361" s="42"/>
      <c r="FO361" s="42"/>
      <c r="FP361" s="42"/>
      <c r="FQ361" s="42"/>
      <c r="FR361" s="42"/>
      <c r="FS361" s="42"/>
      <c r="FT361" s="42"/>
      <c r="FU361" s="42"/>
      <c r="FV361" s="42"/>
      <c r="FW361" s="42"/>
      <c r="FX361" s="44">
        <v>359</v>
      </c>
      <c r="FY361" s="44" t="str">
        <f t="shared" si="1294"/>
        <v>HEBDAFIK</v>
      </c>
      <c r="FZ361" s="44" t="s">
        <v>160</v>
      </c>
      <c r="GA361" s="44" t="s">
        <v>148</v>
      </c>
      <c r="GB361" s="44" t="s">
        <v>146</v>
      </c>
      <c r="GC361" s="44" t="s">
        <v>147</v>
      </c>
      <c r="GD361" s="44" t="s">
        <v>145</v>
      </c>
      <c r="GE361" s="44" t="s">
        <v>109</v>
      </c>
      <c r="GF361" s="44" t="s">
        <v>150</v>
      </c>
      <c r="GG361" s="44" t="s">
        <v>151</v>
      </c>
      <c r="GH361" s="100" t="str">
        <f t="shared" ref="GH361:GO361" si="1398">VLOOKUP(FZ361,$FK$3:$FL$15,2,FALSE)</f>
        <v>Uruguay</v>
      </c>
      <c r="GI361" s="100" t="str">
        <f t="shared" si="1398"/>
        <v>Elfenbenskusten</v>
      </c>
      <c r="GJ361" s="100" t="str">
        <f t="shared" si="1398"/>
        <v>Bosnien-Herzigovina</v>
      </c>
      <c r="GK361" s="100" t="str">
        <f t="shared" si="1398"/>
        <v>USA</v>
      </c>
      <c r="GL361" s="100" t="str">
        <f t="shared" si="1398"/>
        <v>Sydkorea</v>
      </c>
      <c r="GM361" s="100" t="str">
        <f t="shared" si="1398"/>
        <v>Sverige</v>
      </c>
      <c r="GN361" s="100" t="str">
        <f t="shared" si="1398"/>
        <v>Senegal</v>
      </c>
      <c r="GO361" s="100" t="str">
        <f t="shared" si="1398"/>
        <v>Portugal</v>
      </c>
      <c r="GP361" s="42" t="str">
        <f t="shared" si="1296"/>
        <v/>
      </c>
      <c r="GQ361" s="42"/>
      <c r="GR361" s="42"/>
      <c r="GS361" s="42"/>
      <c r="GT361" s="42"/>
      <c r="GU361" s="42"/>
      <c r="GV361" s="42"/>
      <c r="GW361" s="42"/>
      <c r="GX361" s="42"/>
      <c r="GY361" s="42"/>
      <c r="GZ361" s="42"/>
      <c r="HA361" s="42"/>
      <c r="HB361" s="42"/>
      <c r="HC361" s="42"/>
      <c r="HD361" s="42"/>
      <c r="HE361" s="42"/>
    </row>
    <row r="362" spans="1:213" ht="14.25" customHeight="1" x14ac:dyDescent="0.35">
      <c r="A362" s="42"/>
      <c r="B362" s="43"/>
      <c r="C362" s="43"/>
      <c r="D362" s="43"/>
      <c r="E362" s="44"/>
      <c r="F362" s="43"/>
      <c r="G362" s="44"/>
      <c r="H362" s="44"/>
      <c r="I362" s="44"/>
      <c r="J362" s="57"/>
      <c r="K362" s="44"/>
      <c r="L362" s="44"/>
      <c r="M362" s="42"/>
      <c r="N362" s="42"/>
      <c r="O362" s="42"/>
      <c r="P362" s="42"/>
      <c r="Q362" s="42"/>
      <c r="R362" s="42"/>
      <c r="S362" s="42"/>
      <c r="T362" s="43"/>
      <c r="U362" s="42"/>
      <c r="V362" s="44"/>
      <c r="W362" s="44"/>
      <c r="X362" s="44"/>
      <c r="Y362" s="44"/>
      <c r="Z362" s="47"/>
      <c r="AA362" s="48"/>
      <c r="AB362" s="42"/>
      <c r="AC362" s="14"/>
      <c r="AD362" s="14"/>
      <c r="AE362" s="14"/>
      <c r="AF362" s="14"/>
      <c r="AG362" s="44"/>
      <c r="AH362" s="44"/>
      <c r="AI362" s="44"/>
      <c r="AJ362" s="57"/>
      <c r="AK362" s="58"/>
      <c r="AL362" s="49"/>
      <c r="AM362" s="49"/>
      <c r="AN362" s="49"/>
      <c r="AO362" s="49"/>
      <c r="AP362" s="49"/>
      <c r="AQ362" s="49"/>
      <c r="AR362" s="49"/>
      <c r="AS362" s="49"/>
      <c r="AT362" s="49"/>
      <c r="AU362" s="49"/>
      <c r="AV362" s="49"/>
      <c r="AW362" s="49"/>
      <c r="AX362" s="49"/>
      <c r="AY362" s="49"/>
      <c r="AZ362" s="49"/>
      <c r="BA362" s="49"/>
      <c r="BB362" s="49"/>
      <c r="BC362" s="49"/>
      <c r="BD362" s="49"/>
      <c r="BE362" s="49"/>
      <c r="BF362" s="49"/>
      <c r="BG362" s="49"/>
      <c r="BH362" s="49"/>
      <c r="BI362" s="49"/>
      <c r="BJ362" s="49"/>
      <c r="BK362" s="49"/>
      <c r="BL362" s="49"/>
      <c r="BM362" s="49"/>
      <c r="BN362" s="49"/>
      <c r="BO362" s="49"/>
      <c r="BP362" s="14"/>
      <c r="BQ362" s="14"/>
      <c r="BR362" s="14"/>
      <c r="BS362" s="49"/>
      <c r="BT362" s="49"/>
      <c r="BU362" s="49"/>
      <c r="BV362" s="49"/>
      <c r="BW362" s="49"/>
      <c r="BX362" s="49"/>
      <c r="BY362" s="49"/>
      <c r="BZ362" s="14"/>
      <c r="CA362" s="49"/>
      <c r="CB362" s="49"/>
      <c r="CC362" s="14"/>
      <c r="CD362" s="14"/>
      <c r="CE362" s="49"/>
      <c r="CF362" s="49"/>
      <c r="CG362" s="49"/>
      <c r="CH362" s="49"/>
      <c r="CI362" s="49"/>
      <c r="CJ362" s="49"/>
      <c r="CK362" s="49"/>
      <c r="CL362" s="49"/>
      <c r="CM362" s="49"/>
      <c r="CN362" s="49"/>
      <c r="CO362" s="49"/>
      <c r="CP362" s="49"/>
      <c r="CQ362" s="49"/>
      <c r="CR362" s="49"/>
      <c r="CS362" s="49"/>
      <c r="CT362" s="49"/>
      <c r="CU362" s="49"/>
      <c r="CV362" s="49"/>
      <c r="CW362" s="14"/>
      <c r="CX362" s="14"/>
      <c r="CY362" s="49"/>
      <c r="CZ362" s="49"/>
      <c r="DA362" s="49"/>
      <c r="DB362" s="49"/>
      <c r="DC362" s="49"/>
      <c r="DD362" s="49"/>
      <c r="DE362" s="49"/>
      <c r="DF362" s="49"/>
      <c r="DG362" s="49"/>
      <c r="DH362" s="14"/>
      <c r="DI362" s="14"/>
      <c r="DJ362" s="14"/>
      <c r="DK362" s="14"/>
      <c r="DL362" s="14"/>
      <c r="DM362" s="14"/>
      <c r="DN362" s="14"/>
      <c r="DO362" s="14"/>
      <c r="DP362" s="14"/>
      <c r="DQ362" s="14"/>
      <c r="DR362" s="49"/>
      <c r="DS362" s="49"/>
      <c r="DT362" s="49"/>
      <c r="DU362" s="49"/>
      <c r="DV362" s="49"/>
      <c r="DW362" s="49"/>
      <c r="DX362" s="49"/>
      <c r="DY362" s="49"/>
      <c r="DZ362" s="49"/>
      <c r="EA362" s="49"/>
      <c r="EB362" s="49"/>
      <c r="EC362" s="49"/>
      <c r="ED362" s="49"/>
      <c r="EE362" s="49"/>
      <c r="EF362" s="49"/>
      <c r="EG362" s="49"/>
      <c r="EH362" s="49"/>
      <c r="EI362" s="49"/>
      <c r="EJ362" s="49"/>
      <c r="EK362" s="14"/>
      <c r="EL362" s="49"/>
      <c r="EM362" s="49"/>
      <c r="EN362" s="49"/>
      <c r="EO362" s="49"/>
      <c r="EP362" s="49"/>
      <c r="EQ362" s="49"/>
      <c r="ER362" s="49"/>
      <c r="ES362" s="49"/>
      <c r="ET362" s="49"/>
      <c r="EU362" s="49"/>
      <c r="EV362" s="49"/>
      <c r="EW362" s="49"/>
      <c r="EX362" s="49"/>
      <c r="EY362" s="49"/>
      <c r="EZ362" s="49"/>
      <c r="FA362" s="49"/>
      <c r="FB362" s="49"/>
      <c r="FC362" s="49"/>
      <c r="FD362" s="49"/>
      <c r="FE362" s="14"/>
      <c r="FF362" s="49"/>
      <c r="FG362" s="49"/>
      <c r="FH362" s="14"/>
      <c r="FI362" s="42"/>
      <c r="FJ362" s="42"/>
      <c r="FK362" s="42"/>
      <c r="FL362" s="42"/>
      <c r="FM362" s="42"/>
      <c r="FN362" s="42"/>
      <c r="FO362" s="42"/>
      <c r="FP362" s="42"/>
      <c r="FQ362" s="42"/>
      <c r="FR362" s="42"/>
      <c r="FS362" s="42"/>
      <c r="FT362" s="42"/>
      <c r="FU362" s="42"/>
      <c r="FV362" s="42"/>
      <c r="FW362" s="42"/>
      <c r="FX362" s="44">
        <v>360</v>
      </c>
      <c r="FY362" s="44" t="str">
        <f t="shared" si="1294"/>
        <v>HJBDAFEI</v>
      </c>
      <c r="FZ362" s="44" t="s">
        <v>160</v>
      </c>
      <c r="GA362" s="44" t="s">
        <v>159</v>
      </c>
      <c r="GB362" s="44" t="s">
        <v>146</v>
      </c>
      <c r="GC362" s="44" t="s">
        <v>147</v>
      </c>
      <c r="GD362" s="44" t="s">
        <v>145</v>
      </c>
      <c r="GE362" s="44" t="s">
        <v>109</v>
      </c>
      <c r="GF362" s="44" t="s">
        <v>148</v>
      </c>
      <c r="GG362" s="44" t="s">
        <v>150</v>
      </c>
      <c r="GH362" s="100" t="str">
        <f t="shared" ref="GH362:GO362" si="1399">VLOOKUP(FZ362,$FK$3:$FL$15,2,FALSE)</f>
        <v>Uruguay</v>
      </c>
      <c r="GI362" s="100" t="str">
        <f t="shared" si="1399"/>
        <v>Argentina</v>
      </c>
      <c r="GJ362" s="100" t="str">
        <f t="shared" si="1399"/>
        <v>Bosnien-Herzigovina</v>
      </c>
      <c r="GK362" s="100" t="str">
        <f t="shared" si="1399"/>
        <v>USA</v>
      </c>
      <c r="GL362" s="100" t="str">
        <f t="shared" si="1399"/>
        <v>Sydkorea</v>
      </c>
      <c r="GM362" s="100" t="str">
        <f t="shared" si="1399"/>
        <v>Sverige</v>
      </c>
      <c r="GN362" s="100" t="str">
        <f t="shared" si="1399"/>
        <v>Elfenbenskusten</v>
      </c>
      <c r="GO362" s="100" t="str">
        <f t="shared" si="1399"/>
        <v>Senegal</v>
      </c>
      <c r="GP362" s="42" t="str">
        <f t="shared" si="1296"/>
        <v/>
      </c>
      <c r="GQ362" s="42"/>
      <c r="GR362" s="42"/>
      <c r="GS362" s="42"/>
      <c r="GT362" s="42"/>
      <c r="GU362" s="42"/>
      <c r="GV362" s="42"/>
      <c r="GW362" s="42"/>
      <c r="GX362" s="42"/>
      <c r="GY362" s="42"/>
      <c r="GZ362" s="42"/>
      <c r="HA362" s="42"/>
      <c r="HB362" s="42"/>
      <c r="HC362" s="42"/>
      <c r="HD362" s="42"/>
      <c r="HE362" s="42"/>
    </row>
    <row r="363" spans="1:213" ht="14.25" customHeight="1" x14ac:dyDescent="0.35">
      <c r="A363" s="42"/>
      <c r="B363" s="43"/>
      <c r="C363" s="43"/>
      <c r="D363" s="43"/>
      <c r="E363" s="44"/>
      <c r="F363" s="43"/>
      <c r="G363" s="44"/>
      <c r="H363" s="44"/>
      <c r="I363" s="44"/>
      <c r="J363" s="57"/>
      <c r="K363" s="44"/>
      <c r="L363" s="44"/>
      <c r="M363" s="42"/>
      <c r="N363" s="42"/>
      <c r="O363" s="42"/>
      <c r="P363" s="42"/>
      <c r="Q363" s="42"/>
      <c r="R363" s="42"/>
      <c r="S363" s="42"/>
      <c r="T363" s="43"/>
      <c r="U363" s="42"/>
      <c r="V363" s="44"/>
      <c r="W363" s="44"/>
      <c r="X363" s="44"/>
      <c r="Y363" s="44"/>
      <c r="Z363" s="47"/>
      <c r="AA363" s="48"/>
      <c r="AB363" s="42"/>
      <c r="AC363" s="14"/>
      <c r="AD363" s="14"/>
      <c r="AE363" s="14"/>
      <c r="AF363" s="14"/>
      <c r="AG363" s="44"/>
      <c r="AH363" s="44"/>
      <c r="AI363" s="44"/>
      <c r="AJ363" s="57"/>
      <c r="AK363" s="58"/>
      <c r="AL363" s="49"/>
      <c r="AM363" s="49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9"/>
      <c r="BJ363" s="49"/>
      <c r="BK363" s="49"/>
      <c r="BL363" s="49"/>
      <c r="BM363" s="49"/>
      <c r="BN363" s="49"/>
      <c r="BO363" s="49"/>
      <c r="BP363" s="14"/>
      <c r="BQ363" s="14"/>
      <c r="BR363" s="14"/>
      <c r="BS363" s="49"/>
      <c r="BT363" s="49"/>
      <c r="BU363" s="49"/>
      <c r="BV363" s="49"/>
      <c r="BW363" s="49"/>
      <c r="BX363" s="49"/>
      <c r="BY363" s="49"/>
      <c r="BZ363" s="14"/>
      <c r="CA363" s="49"/>
      <c r="CB363" s="49"/>
      <c r="CC363" s="14"/>
      <c r="CD363" s="14"/>
      <c r="CE363" s="49"/>
      <c r="CF363" s="49"/>
      <c r="CG363" s="49"/>
      <c r="CH363" s="49"/>
      <c r="CI363" s="49"/>
      <c r="CJ363" s="49"/>
      <c r="CK363" s="49"/>
      <c r="CL363" s="49"/>
      <c r="CM363" s="49"/>
      <c r="CN363" s="49"/>
      <c r="CO363" s="49"/>
      <c r="CP363" s="49"/>
      <c r="CQ363" s="49"/>
      <c r="CR363" s="49"/>
      <c r="CS363" s="49"/>
      <c r="CT363" s="49"/>
      <c r="CU363" s="49"/>
      <c r="CV363" s="49"/>
      <c r="CW363" s="14"/>
      <c r="CX363" s="14"/>
      <c r="CY363" s="49"/>
      <c r="CZ363" s="49"/>
      <c r="DA363" s="49"/>
      <c r="DB363" s="49"/>
      <c r="DC363" s="49"/>
      <c r="DD363" s="49"/>
      <c r="DE363" s="49"/>
      <c r="DF363" s="49"/>
      <c r="DG363" s="49"/>
      <c r="DH363" s="14"/>
      <c r="DI363" s="14"/>
      <c r="DJ363" s="14"/>
      <c r="DK363" s="14"/>
      <c r="DL363" s="14"/>
      <c r="DM363" s="14"/>
      <c r="DN363" s="14"/>
      <c r="DO363" s="14"/>
      <c r="DP363" s="14"/>
      <c r="DQ363" s="14"/>
      <c r="DR363" s="49"/>
      <c r="DS363" s="49"/>
      <c r="DT363" s="49"/>
      <c r="DU363" s="49"/>
      <c r="DV363" s="49"/>
      <c r="DW363" s="49"/>
      <c r="DX363" s="49"/>
      <c r="DY363" s="49"/>
      <c r="DZ363" s="49"/>
      <c r="EA363" s="49"/>
      <c r="EB363" s="49"/>
      <c r="EC363" s="49"/>
      <c r="ED363" s="49"/>
      <c r="EE363" s="49"/>
      <c r="EF363" s="49"/>
      <c r="EG363" s="49"/>
      <c r="EH363" s="49"/>
      <c r="EI363" s="49"/>
      <c r="EJ363" s="49"/>
      <c r="EK363" s="14"/>
      <c r="EL363" s="49"/>
      <c r="EM363" s="49"/>
      <c r="EN363" s="49"/>
      <c r="EO363" s="49"/>
      <c r="EP363" s="49"/>
      <c r="EQ363" s="49"/>
      <c r="ER363" s="49"/>
      <c r="ES363" s="49"/>
      <c r="ET363" s="49"/>
      <c r="EU363" s="49"/>
      <c r="EV363" s="49"/>
      <c r="EW363" s="49"/>
      <c r="EX363" s="49"/>
      <c r="EY363" s="49"/>
      <c r="EZ363" s="49"/>
      <c r="FA363" s="49"/>
      <c r="FB363" s="49"/>
      <c r="FC363" s="49"/>
      <c r="FD363" s="49"/>
      <c r="FE363" s="14"/>
      <c r="FF363" s="49"/>
      <c r="FG363" s="49"/>
      <c r="FH363" s="14"/>
      <c r="FI363" s="42"/>
      <c r="FJ363" s="42"/>
      <c r="FK363" s="42"/>
      <c r="FL363" s="42"/>
      <c r="FM363" s="42"/>
      <c r="FN363" s="42"/>
      <c r="FO363" s="42"/>
      <c r="FP363" s="42"/>
      <c r="FQ363" s="42"/>
      <c r="FR363" s="42"/>
      <c r="FS363" s="42"/>
      <c r="FT363" s="42"/>
      <c r="FU363" s="42"/>
      <c r="FV363" s="42"/>
      <c r="FW363" s="42"/>
      <c r="FX363" s="44">
        <v>361</v>
      </c>
      <c r="FY363" s="44" t="str">
        <f t="shared" si="1294"/>
        <v>EGBDAFLK</v>
      </c>
      <c r="FZ363" s="44" t="s">
        <v>148</v>
      </c>
      <c r="GA363" s="44" t="s">
        <v>149</v>
      </c>
      <c r="GB363" s="44" t="s">
        <v>146</v>
      </c>
      <c r="GC363" s="44" t="s">
        <v>147</v>
      </c>
      <c r="GD363" s="44" t="s">
        <v>145</v>
      </c>
      <c r="GE363" s="44" t="s">
        <v>109</v>
      </c>
      <c r="GF363" s="44" t="s">
        <v>152</v>
      </c>
      <c r="GG363" s="44" t="s">
        <v>151</v>
      </c>
      <c r="GH363" s="100" t="str">
        <f t="shared" ref="GH363:GO363" si="1400">VLOOKUP(FZ363,$FK$3:$FL$15,2,FALSE)</f>
        <v>Elfenbenskusten</v>
      </c>
      <c r="GI363" s="100" t="str">
        <f t="shared" si="1400"/>
        <v>Iran</v>
      </c>
      <c r="GJ363" s="100" t="str">
        <f t="shared" si="1400"/>
        <v>Bosnien-Herzigovina</v>
      </c>
      <c r="GK363" s="100" t="str">
        <f t="shared" si="1400"/>
        <v>USA</v>
      </c>
      <c r="GL363" s="100" t="str">
        <f t="shared" si="1400"/>
        <v>Sydkorea</v>
      </c>
      <c r="GM363" s="100" t="str">
        <f t="shared" si="1400"/>
        <v>Sverige</v>
      </c>
      <c r="GN363" s="100" t="str">
        <f t="shared" si="1400"/>
        <v>England</v>
      </c>
      <c r="GO363" s="100" t="str">
        <f t="shared" si="1400"/>
        <v>Portugal</v>
      </c>
      <c r="GP363" s="42" t="str">
        <f t="shared" si="1296"/>
        <v/>
      </c>
      <c r="GQ363" s="42"/>
      <c r="GR363" s="42"/>
      <c r="GS363" s="42"/>
      <c r="GT363" s="42"/>
      <c r="GU363" s="42"/>
      <c r="GV363" s="42"/>
      <c r="GW363" s="42"/>
      <c r="GX363" s="42"/>
      <c r="GY363" s="42"/>
      <c r="GZ363" s="42"/>
      <c r="HA363" s="42"/>
      <c r="HB363" s="42"/>
      <c r="HC363" s="42"/>
      <c r="HD363" s="42"/>
      <c r="HE363" s="42"/>
    </row>
    <row r="364" spans="1:213" ht="14.25" customHeight="1" x14ac:dyDescent="0.35">
      <c r="A364" s="42"/>
      <c r="B364" s="43"/>
      <c r="C364" s="43"/>
      <c r="D364" s="43"/>
      <c r="E364" s="44"/>
      <c r="F364" s="43"/>
      <c r="G364" s="44"/>
      <c r="H364" s="44"/>
      <c r="I364" s="44"/>
      <c r="J364" s="57"/>
      <c r="K364" s="44"/>
      <c r="L364" s="44"/>
      <c r="M364" s="42"/>
      <c r="N364" s="42"/>
      <c r="O364" s="42"/>
      <c r="P364" s="42"/>
      <c r="Q364" s="42"/>
      <c r="R364" s="42"/>
      <c r="S364" s="42"/>
      <c r="T364" s="43"/>
      <c r="U364" s="42"/>
      <c r="V364" s="44"/>
      <c r="W364" s="44"/>
      <c r="X364" s="44"/>
      <c r="Y364" s="44"/>
      <c r="Z364" s="47"/>
      <c r="AA364" s="48"/>
      <c r="AB364" s="42"/>
      <c r="AC364" s="14"/>
      <c r="AD364" s="14"/>
      <c r="AE364" s="14"/>
      <c r="AF364" s="14"/>
      <c r="AG364" s="44"/>
      <c r="AH364" s="44"/>
      <c r="AI364" s="44"/>
      <c r="AJ364" s="57"/>
      <c r="AK364" s="58"/>
      <c r="AL364" s="49"/>
      <c r="AM364" s="49"/>
      <c r="AN364" s="49"/>
      <c r="AO364" s="49"/>
      <c r="AP364" s="49"/>
      <c r="AQ364" s="49"/>
      <c r="AR364" s="49"/>
      <c r="AS364" s="49"/>
      <c r="AT364" s="49"/>
      <c r="AU364" s="49"/>
      <c r="AV364" s="49"/>
      <c r="AW364" s="49"/>
      <c r="AX364" s="49"/>
      <c r="AY364" s="49"/>
      <c r="AZ364" s="49"/>
      <c r="BA364" s="49"/>
      <c r="BB364" s="49"/>
      <c r="BC364" s="49"/>
      <c r="BD364" s="49"/>
      <c r="BE364" s="49"/>
      <c r="BF364" s="49"/>
      <c r="BG364" s="49"/>
      <c r="BH364" s="49"/>
      <c r="BI364" s="49"/>
      <c r="BJ364" s="49"/>
      <c r="BK364" s="49"/>
      <c r="BL364" s="49"/>
      <c r="BM364" s="49"/>
      <c r="BN364" s="49"/>
      <c r="BO364" s="49"/>
      <c r="BP364" s="14"/>
      <c r="BQ364" s="14"/>
      <c r="BR364" s="14"/>
      <c r="BS364" s="49"/>
      <c r="BT364" s="49"/>
      <c r="BU364" s="49"/>
      <c r="BV364" s="49"/>
      <c r="BW364" s="49"/>
      <c r="BX364" s="49"/>
      <c r="BY364" s="49"/>
      <c r="BZ364" s="14"/>
      <c r="CA364" s="49"/>
      <c r="CB364" s="49"/>
      <c r="CC364" s="14"/>
      <c r="CD364" s="14"/>
      <c r="CE364" s="49"/>
      <c r="CF364" s="49"/>
      <c r="CG364" s="49"/>
      <c r="CH364" s="49"/>
      <c r="CI364" s="49"/>
      <c r="CJ364" s="49"/>
      <c r="CK364" s="49"/>
      <c r="CL364" s="49"/>
      <c r="CM364" s="49"/>
      <c r="CN364" s="49"/>
      <c r="CO364" s="49"/>
      <c r="CP364" s="49"/>
      <c r="CQ364" s="49"/>
      <c r="CR364" s="49"/>
      <c r="CS364" s="49"/>
      <c r="CT364" s="49"/>
      <c r="CU364" s="49"/>
      <c r="CV364" s="49"/>
      <c r="CW364" s="14"/>
      <c r="CX364" s="14"/>
      <c r="CY364" s="49"/>
      <c r="CZ364" s="49"/>
      <c r="DA364" s="49"/>
      <c r="DB364" s="49"/>
      <c r="DC364" s="49"/>
      <c r="DD364" s="49"/>
      <c r="DE364" s="49"/>
      <c r="DF364" s="49"/>
      <c r="DG364" s="49"/>
      <c r="DH364" s="14"/>
      <c r="DI364" s="14"/>
      <c r="DJ364" s="14"/>
      <c r="DK364" s="14"/>
      <c r="DL364" s="14"/>
      <c r="DM364" s="14"/>
      <c r="DN364" s="14"/>
      <c r="DO364" s="14"/>
      <c r="DP364" s="14"/>
      <c r="DQ364" s="14"/>
      <c r="DR364" s="49"/>
      <c r="DS364" s="49"/>
      <c r="DT364" s="49"/>
      <c r="DU364" s="49"/>
      <c r="DV364" s="49"/>
      <c r="DW364" s="49"/>
      <c r="DX364" s="49"/>
      <c r="DY364" s="49"/>
      <c r="DZ364" s="49"/>
      <c r="EA364" s="49"/>
      <c r="EB364" s="49"/>
      <c r="EC364" s="49"/>
      <c r="ED364" s="49"/>
      <c r="EE364" s="49"/>
      <c r="EF364" s="49"/>
      <c r="EG364" s="49"/>
      <c r="EH364" s="49"/>
      <c r="EI364" s="49"/>
      <c r="EJ364" s="49"/>
      <c r="EK364" s="14"/>
      <c r="EL364" s="49"/>
      <c r="EM364" s="49"/>
      <c r="EN364" s="49"/>
      <c r="EO364" s="49"/>
      <c r="EP364" s="49"/>
      <c r="EQ364" s="49"/>
      <c r="ER364" s="49"/>
      <c r="ES364" s="49"/>
      <c r="ET364" s="49"/>
      <c r="EU364" s="49"/>
      <c r="EV364" s="49"/>
      <c r="EW364" s="49"/>
      <c r="EX364" s="49"/>
      <c r="EY364" s="49"/>
      <c r="EZ364" s="49"/>
      <c r="FA364" s="49"/>
      <c r="FB364" s="49"/>
      <c r="FC364" s="49"/>
      <c r="FD364" s="49"/>
      <c r="FE364" s="14"/>
      <c r="FF364" s="49"/>
      <c r="FG364" s="49"/>
      <c r="FH364" s="14"/>
      <c r="FI364" s="42"/>
      <c r="FJ364" s="42"/>
      <c r="FK364" s="42"/>
      <c r="FL364" s="42"/>
      <c r="FM364" s="42"/>
      <c r="FN364" s="42"/>
      <c r="FO364" s="42"/>
      <c r="FP364" s="42"/>
      <c r="FQ364" s="42"/>
      <c r="FR364" s="42"/>
      <c r="FS364" s="42"/>
      <c r="FT364" s="42"/>
      <c r="FU364" s="42"/>
      <c r="FV364" s="42"/>
      <c r="FW364" s="42"/>
      <c r="FX364" s="44">
        <v>362</v>
      </c>
      <c r="FY364" s="44" t="str">
        <f t="shared" si="1294"/>
        <v>EGBDAFLJ</v>
      </c>
      <c r="FZ364" s="44" t="s">
        <v>148</v>
      </c>
      <c r="GA364" s="44" t="s">
        <v>149</v>
      </c>
      <c r="GB364" s="44" t="s">
        <v>146</v>
      </c>
      <c r="GC364" s="44" t="s">
        <v>147</v>
      </c>
      <c r="GD364" s="44" t="s">
        <v>145</v>
      </c>
      <c r="GE364" s="44" t="s">
        <v>109</v>
      </c>
      <c r="GF364" s="44" t="s">
        <v>152</v>
      </c>
      <c r="GG364" s="44" t="s">
        <v>159</v>
      </c>
      <c r="GH364" s="100" t="str">
        <f t="shared" ref="GH364:GO364" si="1401">VLOOKUP(FZ364,$FK$3:$FL$15,2,FALSE)</f>
        <v>Elfenbenskusten</v>
      </c>
      <c r="GI364" s="100" t="str">
        <f t="shared" si="1401"/>
        <v>Iran</v>
      </c>
      <c r="GJ364" s="100" t="str">
        <f t="shared" si="1401"/>
        <v>Bosnien-Herzigovina</v>
      </c>
      <c r="GK364" s="100" t="str">
        <f t="shared" si="1401"/>
        <v>USA</v>
      </c>
      <c r="GL364" s="100" t="str">
        <f t="shared" si="1401"/>
        <v>Sydkorea</v>
      </c>
      <c r="GM364" s="100" t="str">
        <f t="shared" si="1401"/>
        <v>Sverige</v>
      </c>
      <c r="GN364" s="100" t="str">
        <f t="shared" si="1401"/>
        <v>England</v>
      </c>
      <c r="GO364" s="100" t="str">
        <f t="shared" si="1401"/>
        <v>Argentina</v>
      </c>
      <c r="GP364" s="42" t="str">
        <f t="shared" si="1296"/>
        <v/>
      </c>
      <c r="GQ364" s="42"/>
      <c r="GR364" s="42"/>
      <c r="GS364" s="42"/>
      <c r="GT364" s="42"/>
      <c r="GU364" s="42"/>
      <c r="GV364" s="42"/>
      <c r="GW364" s="42"/>
      <c r="GX364" s="42"/>
      <c r="GY364" s="42"/>
      <c r="GZ364" s="42"/>
      <c r="HA364" s="42"/>
      <c r="HB364" s="42"/>
      <c r="HC364" s="42"/>
      <c r="HD364" s="42"/>
      <c r="HE364" s="42"/>
    </row>
    <row r="365" spans="1:213" ht="14.25" customHeight="1" x14ac:dyDescent="0.35">
      <c r="A365" s="42"/>
      <c r="B365" s="43"/>
      <c r="C365" s="43"/>
      <c r="D365" s="43"/>
      <c r="E365" s="44"/>
      <c r="F365" s="43"/>
      <c r="G365" s="44"/>
      <c r="H365" s="44"/>
      <c r="I365" s="44"/>
      <c r="J365" s="57"/>
      <c r="K365" s="44"/>
      <c r="L365" s="44"/>
      <c r="M365" s="42"/>
      <c r="N365" s="42"/>
      <c r="O365" s="42"/>
      <c r="P365" s="42"/>
      <c r="Q365" s="42"/>
      <c r="R365" s="42"/>
      <c r="S365" s="42"/>
      <c r="T365" s="43"/>
      <c r="U365" s="42"/>
      <c r="V365" s="44"/>
      <c r="W365" s="44"/>
      <c r="X365" s="44"/>
      <c r="Y365" s="44"/>
      <c r="Z365" s="47"/>
      <c r="AA365" s="48"/>
      <c r="AB365" s="42"/>
      <c r="AC365" s="14"/>
      <c r="AD365" s="14"/>
      <c r="AE365" s="14"/>
      <c r="AF365" s="14"/>
      <c r="AG365" s="44"/>
      <c r="AH365" s="44"/>
      <c r="AI365" s="44"/>
      <c r="AJ365" s="57"/>
      <c r="AK365" s="58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14"/>
      <c r="BQ365" s="14"/>
      <c r="BR365" s="14"/>
      <c r="BS365" s="49"/>
      <c r="BT365" s="49"/>
      <c r="BU365" s="49"/>
      <c r="BV365" s="49"/>
      <c r="BW365" s="49"/>
      <c r="BX365" s="49"/>
      <c r="BY365" s="49"/>
      <c r="BZ365" s="14"/>
      <c r="CA365" s="49"/>
      <c r="CB365" s="49"/>
      <c r="CC365" s="14"/>
      <c r="CD365" s="14"/>
      <c r="CE365" s="49"/>
      <c r="CF365" s="49"/>
      <c r="CG365" s="49"/>
      <c r="CH365" s="49"/>
      <c r="CI365" s="49"/>
      <c r="CJ365" s="49"/>
      <c r="CK365" s="49"/>
      <c r="CL365" s="49"/>
      <c r="CM365" s="49"/>
      <c r="CN365" s="49"/>
      <c r="CO365" s="49"/>
      <c r="CP365" s="49"/>
      <c r="CQ365" s="49"/>
      <c r="CR365" s="49"/>
      <c r="CS365" s="49"/>
      <c r="CT365" s="49"/>
      <c r="CU365" s="49"/>
      <c r="CV365" s="49"/>
      <c r="CW365" s="14"/>
      <c r="CX365" s="14"/>
      <c r="CY365" s="49"/>
      <c r="CZ365" s="49"/>
      <c r="DA365" s="49"/>
      <c r="DB365" s="49"/>
      <c r="DC365" s="49"/>
      <c r="DD365" s="49"/>
      <c r="DE365" s="49"/>
      <c r="DF365" s="49"/>
      <c r="DG365" s="49"/>
      <c r="DH365" s="14"/>
      <c r="DI365" s="14"/>
      <c r="DJ365" s="14"/>
      <c r="DK365" s="14"/>
      <c r="DL365" s="14"/>
      <c r="DM365" s="14"/>
      <c r="DN365" s="14"/>
      <c r="DO365" s="14"/>
      <c r="DP365" s="14"/>
      <c r="DQ365" s="14"/>
      <c r="DR365" s="49"/>
      <c r="DS365" s="49"/>
      <c r="DT365" s="49"/>
      <c r="DU365" s="49"/>
      <c r="DV365" s="49"/>
      <c r="DW365" s="49"/>
      <c r="DX365" s="49"/>
      <c r="DY365" s="49"/>
      <c r="DZ365" s="49"/>
      <c r="EA365" s="49"/>
      <c r="EB365" s="49"/>
      <c r="EC365" s="49"/>
      <c r="ED365" s="49"/>
      <c r="EE365" s="49"/>
      <c r="EF365" s="49"/>
      <c r="EG365" s="49"/>
      <c r="EH365" s="49"/>
      <c r="EI365" s="49"/>
      <c r="EJ365" s="49"/>
      <c r="EK365" s="14"/>
      <c r="EL365" s="49"/>
      <c r="EM365" s="49"/>
      <c r="EN365" s="49"/>
      <c r="EO365" s="49"/>
      <c r="EP365" s="49"/>
      <c r="EQ365" s="49"/>
      <c r="ER365" s="49"/>
      <c r="ES365" s="49"/>
      <c r="ET365" s="49"/>
      <c r="EU365" s="49"/>
      <c r="EV365" s="49"/>
      <c r="EW365" s="49"/>
      <c r="EX365" s="49"/>
      <c r="EY365" s="49"/>
      <c r="EZ365" s="49"/>
      <c r="FA365" s="49"/>
      <c r="FB365" s="49"/>
      <c r="FC365" s="49"/>
      <c r="FD365" s="49"/>
      <c r="FE365" s="14"/>
      <c r="FF365" s="49"/>
      <c r="FG365" s="49"/>
      <c r="FH365" s="14"/>
      <c r="FI365" s="42"/>
      <c r="FJ365" s="42"/>
      <c r="FK365" s="42"/>
      <c r="FL365" s="42"/>
      <c r="FM365" s="42"/>
      <c r="FN365" s="42"/>
      <c r="FO365" s="42"/>
      <c r="FP365" s="42"/>
      <c r="FQ365" s="42"/>
      <c r="FR365" s="42"/>
      <c r="FS365" s="42"/>
      <c r="FT365" s="42"/>
      <c r="FU365" s="42"/>
      <c r="FV365" s="42"/>
      <c r="FW365" s="42"/>
      <c r="FX365" s="44">
        <v>363</v>
      </c>
      <c r="FY365" s="44" t="str">
        <f t="shared" si="1294"/>
        <v>EGBDAFJK</v>
      </c>
      <c r="FZ365" s="44" t="s">
        <v>148</v>
      </c>
      <c r="GA365" s="44" t="s">
        <v>149</v>
      </c>
      <c r="GB365" s="44" t="s">
        <v>146</v>
      </c>
      <c r="GC365" s="44" t="s">
        <v>147</v>
      </c>
      <c r="GD365" s="44" t="s">
        <v>145</v>
      </c>
      <c r="GE365" s="44" t="s">
        <v>109</v>
      </c>
      <c r="GF365" s="44" t="s">
        <v>159</v>
      </c>
      <c r="GG365" s="44" t="s">
        <v>151</v>
      </c>
      <c r="GH365" s="100" t="str">
        <f t="shared" ref="GH365:GO365" si="1402">VLOOKUP(FZ365,$FK$3:$FL$15,2,FALSE)</f>
        <v>Elfenbenskusten</v>
      </c>
      <c r="GI365" s="100" t="str">
        <f t="shared" si="1402"/>
        <v>Iran</v>
      </c>
      <c r="GJ365" s="100" t="str">
        <f t="shared" si="1402"/>
        <v>Bosnien-Herzigovina</v>
      </c>
      <c r="GK365" s="100" t="str">
        <f t="shared" si="1402"/>
        <v>USA</v>
      </c>
      <c r="GL365" s="100" t="str">
        <f t="shared" si="1402"/>
        <v>Sydkorea</v>
      </c>
      <c r="GM365" s="100" t="str">
        <f t="shared" si="1402"/>
        <v>Sverige</v>
      </c>
      <c r="GN365" s="100" t="str">
        <f t="shared" si="1402"/>
        <v>Argentina</v>
      </c>
      <c r="GO365" s="100" t="str">
        <f t="shared" si="1402"/>
        <v>Portugal</v>
      </c>
      <c r="GP365" s="42" t="str">
        <f t="shared" si="1296"/>
        <v/>
      </c>
      <c r="GQ365" s="42"/>
      <c r="GR365" s="42"/>
      <c r="GS365" s="42"/>
      <c r="GT365" s="42"/>
      <c r="GU365" s="42"/>
      <c r="GV365" s="42"/>
      <c r="GW365" s="42"/>
      <c r="GX365" s="42"/>
      <c r="GY365" s="42"/>
      <c r="GZ365" s="42"/>
      <c r="HA365" s="42"/>
      <c r="HB365" s="42"/>
      <c r="HC365" s="42"/>
      <c r="HD365" s="42"/>
      <c r="HE365" s="42"/>
    </row>
    <row r="366" spans="1:213" ht="14.25" customHeight="1" x14ac:dyDescent="0.35">
      <c r="A366" s="42"/>
      <c r="B366" s="43"/>
      <c r="C366" s="43"/>
      <c r="D366" s="43"/>
      <c r="E366" s="44"/>
      <c r="F366" s="43"/>
      <c r="G366" s="44"/>
      <c r="H366" s="44"/>
      <c r="I366" s="44"/>
      <c r="J366" s="57"/>
      <c r="K366" s="44"/>
      <c r="L366" s="44"/>
      <c r="M366" s="42"/>
      <c r="N366" s="42"/>
      <c r="O366" s="42"/>
      <c r="P366" s="42"/>
      <c r="Q366" s="42"/>
      <c r="R366" s="42"/>
      <c r="S366" s="42"/>
      <c r="T366" s="43"/>
      <c r="U366" s="42"/>
      <c r="V366" s="44"/>
      <c r="W366" s="44"/>
      <c r="X366" s="44"/>
      <c r="Y366" s="44"/>
      <c r="Z366" s="47"/>
      <c r="AA366" s="48"/>
      <c r="AB366" s="42"/>
      <c r="AC366" s="14"/>
      <c r="AD366" s="14"/>
      <c r="AE366" s="14"/>
      <c r="AF366" s="14"/>
      <c r="AG366" s="44"/>
      <c r="AH366" s="44"/>
      <c r="AI366" s="44"/>
      <c r="AJ366" s="57"/>
      <c r="AK366" s="58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14"/>
      <c r="BQ366" s="14"/>
      <c r="BR366" s="14"/>
      <c r="BS366" s="49"/>
      <c r="BT366" s="49"/>
      <c r="BU366" s="49"/>
      <c r="BV366" s="49"/>
      <c r="BW366" s="49"/>
      <c r="BX366" s="49"/>
      <c r="BY366" s="49"/>
      <c r="BZ366" s="14"/>
      <c r="CA366" s="49"/>
      <c r="CB366" s="49"/>
      <c r="CC366" s="14"/>
      <c r="CD366" s="14"/>
      <c r="CE366" s="49"/>
      <c r="CF366" s="49"/>
      <c r="CG366" s="49"/>
      <c r="CH366" s="49"/>
      <c r="CI366" s="49"/>
      <c r="CJ366" s="49"/>
      <c r="CK366" s="49"/>
      <c r="CL366" s="49"/>
      <c r="CM366" s="49"/>
      <c r="CN366" s="49"/>
      <c r="CO366" s="49"/>
      <c r="CP366" s="49"/>
      <c r="CQ366" s="49"/>
      <c r="CR366" s="49"/>
      <c r="CS366" s="49"/>
      <c r="CT366" s="49"/>
      <c r="CU366" s="49"/>
      <c r="CV366" s="49"/>
      <c r="CW366" s="14"/>
      <c r="CX366" s="14"/>
      <c r="CY366" s="49"/>
      <c r="CZ366" s="49"/>
      <c r="DA366" s="49"/>
      <c r="DB366" s="49"/>
      <c r="DC366" s="49"/>
      <c r="DD366" s="49"/>
      <c r="DE366" s="49"/>
      <c r="DF366" s="49"/>
      <c r="DG366" s="49"/>
      <c r="DH366" s="14"/>
      <c r="DI366" s="14"/>
      <c r="DJ366" s="14"/>
      <c r="DK366" s="14"/>
      <c r="DL366" s="14"/>
      <c r="DM366" s="14"/>
      <c r="DN366" s="14"/>
      <c r="DO366" s="14"/>
      <c r="DP366" s="14"/>
      <c r="DQ366" s="14"/>
      <c r="DR366" s="49"/>
      <c r="DS366" s="49"/>
      <c r="DT366" s="49"/>
      <c r="DU366" s="49"/>
      <c r="DV366" s="49"/>
      <c r="DW366" s="49"/>
      <c r="DX366" s="49"/>
      <c r="DY366" s="49"/>
      <c r="DZ366" s="49"/>
      <c r="EA366" s="49"/>
      <c r="EB366" s="49"/>
      <c r="EC366" s="49"/>
      <c r="ED366" s="49"/>
      <c r="EE366" s="49"/>
      <c r="EF366" s="49"/>
      <c r="EG366" s="49"/>
      <c r="EH366" s="49"/>
      <c r="EI366" s="49"/>
      <c r="EJ366" s="49"/>
      <c r="EK366" s="14"/>
      <c r="EL366" s="49"/>
      <c r="EM366" s="49"/>
      <c r="EN366" s="49"/>
      <c r="EO366" s="49"/>
      <c r="EP366" s="49"/>
      <c r="EQ366" s="49"/>
      <c r="ER366" s="49"/>
      <c r="ES366" s="49"/>
      <c r="ET366" s="49"/>
      <c r="EU366" s="49"/>
      <c r="EV366" s="49"/>
      <c r="EW366" s="49"/>
      <c r="EX366" s="49"/>
      <c r="EY366" s="49"/>
      <c r="EZ366" s="49"/>
      <c r="FA366" s="49"/>
      <c r="FB366" s="49"/>
      <c r="FC366" s="49"/>
      <c r="FD366" s="49"/>
      <c r="FE366" s="14"/>
      <c r="FF366" s="49"/>
      <c r="FG366" s="49"/>
      <c r="FH366" s="14"/>
      <c r="FI366" s="42"/>
      <c r="FJ366" s="42"/>
      <c r="FK366" s="42"/>
      <c r="FL366" s="42"/>
      <c r="FM366" s="42"/>
      <c r="FN366" s="42"/>
      <c r="FO366" s="42"/>
      <c r="FP366" s="42"/>
      <c r="FQ366" s="42"/>
      <c r="FR366" s="42"/>
      <c r="FS366" s="42"/>
      <c r="FT366" s="42"/>
      <c r="FU366" s="42"/>
      <c r="FV366" s="42"/>
      <c r="FW366" s="42"/>
      <c r="FX366" s="44">
        <v>364</v>
      </c>
      <c r="FY366" s="44" t="str">
        <f t="shared" si="1294"/>
        <v>EGBDAFLI</v>
      </c>
      <c r="FZ366" s="44" t="s">
        <v>148</v>
      </c>
      <c r="GA366" s="44" t="s">
        <v>149</v>
      </c>
      <c r="GB366" s="44" t="s">
        <v>146</v>
      </c>
      <c r="GC366" s="44" t="s">
        <v>147</v>
      </c>
      <c r="GD366" s="44" t="s">
        <v>145</v>
      </c>
      <c r="GE366" s="44" t="s">
        <v>109</v>
      </c>
      <c r="GF366" s="44" t="s">
        <v>152</v>
      </c>
      <c r="GG366" s="44" t="s">
        <v>150</v>
      </c>
      <c r="GH366" s="100" t="str">
        <f t="shared" ref="GH366:GO366" si="1403">VLOOKUP(FZ366,$FK$3:$FL$15,2,FALSE)</f>
        <v>Elfenbenskusten</v>
      </c>
      <c r="GI366" s="100" t="str">
        <f t="shared" si="1403"/>
        <v>Iran</v>
      </c>
      <c r="GJ366" s="100" t="str">
        <f t="shared" si="1403"/>
        <v>Bosnien-Herzigovina</v>
      </c>
      <c r="GK366" s="100" t="str">
        <f t="shared" si="1403"/>
        <v>USA</v>
      </c>
      <c r="GL366" s="100" t="str">
        <f t="shared" si="1403"/>
        <v>Sydkorea</v>
      </c>
      <c r="GM366" s="100" t="str">
        <f t="shared" si="1403"/>
        <v>Sverige</v>
      </c>
      <c r="GN366" s="100" t="str">
        <f t="shared" si="1403"/>
        <v>England</v>
      </c>
      <c r="GO366" s="100" t="str">
        <f t="shared" si="1403"/>
        <v>Senegal</v>
      </c>
      <c r="GP366" s="42" t="str">
        <f t="shared" si="1296"/>
        <v/>
      </c>
      <c r="GQ366" s="42"/>
      <c r="GR366" s="42"/>
      <c r="GS366" s="42"/>
      <c r="GT366" s="42"/>
      <c r="GU366" s="42"/>
      <c r="GV366" s="42"/>
      <c r="GW366" s="42"/>
      <c r="GX366" s="42"/>
      <c r="GY366" s="42"/>
      <c r="GZ366" s="42"/>
      <c r="HA366" s="42"/>
      <c r="HB366" s="42"/>
      <c r="HC366" s="42"/>
      <c r="HD366" s="42"/>
      <c r="HE366" s="42"/>
    </row>
    <row r="367" spans="1:213" ht="14.25" customHeight="1" x14ac:dyDescent="0.35">
      <c r="A367" s="42"/>
      <c r="B367" s="43"/>
      <c r="C367" s="43"/>
      <c r="D367" s="43"/>
      <c r="E367" s="44"/>
      <c r="F367" s="43"/>
      <c r="G367" s="44"/>
      <c r="H367" s="44"/>
      <c r="I367" s="44"/>
      <c r="J367" s="57"/>
      <c r="K367" s="44"/>
      <c r="L367" s="44"/>
      <c r="M367" s="42"/>
      <c r="N367" s="42"/>
      <c r="O367" s="42"/>
      <c r="P367" s="42"/>
      <c r="Q367" s="42"/>
      <c r="R367" s="42"/>
      <c r="S367" s="42"/>
      <c r="T367" s="43"/>
      <c r="U367" s="42"/>
      <c r="V367" s="44"/>
      <c r="W367" s="44"/>
      <c r="X367" s="44"/>
      <c r="Y367" s="44"/>
      <c r="Z367" s="47"/>
      <c r="AA367" s="48"/>
      <c r="AB367" s="42"/>
      <c r="AC367" s="14"/>
      <c r="AD367" s="14"/>
      <c r="AE367" s="14"/>
      <c r="AF367" s="14"/>
      <c r="AG367" s="44"/>
      <c r="AH367" s="44"/>
      <c r="AI367" s="44"/>
      <c r="AJ367" s="57"/>
      <c r="AK367" s="58"/>
      <c r="AL367" s="49"/>
      <c r="AM367" s="49"/>
      <c r="AN367" s="49"/>
      <c r="AO367" s="49"/>
      <c r="AP367" s="49"/>
      <c r="AQ367" s="49"/>
      <c r="AR367" s="49"/>
      <c r="AS367" s="49"/>
      <c r="AT367" s="49"/>
      <c r="AU367" s="49"/>
      <c r="AV367" s="49"/>
      <c r="AW367" s="49"/>
      <c r="AX367" s="49"/>
      <c r="AY367" s="49"/>
      <c r="AZ367" s="49"/>
      <c r="BA367" s="49"/>
      <c r="BB367" s="49"/>
      <c r="BC367" s="49"/>
      <c r="BD367" s="49"/>
      <c r="BE367" s="49"/>
      <c r="BF367" s="49"/>
      <c r="BG367" s="49"/>
      <c r="BH367" s="49"/>
      <c r="BI367" s="49"/>
      <c r="BJ367" s="49"/>
      <c r="BK367" s="49"/>
      <c r="BL367" s="49"/>
      <c r="BM367" s="49"/>
      <c r="BN367" s="49"/>
      <c r="BO367" s="49"/>
      <c r="BP367" s="14"/>
      <c r="BQ367" s="14"/>
      <c r="BR367" s="14"/>
      <c r="BS367" s="49"/>
      <c r="BT367" s="49"/>
      <c r="BU367" s="49"/>
      <c r="BV367" s="49"/>
      <c r="BW367" s="49"/>
      <c r="BX367" s="49"/>
      <c r="BY367" s="49"/>
      <c r="BZ367" s="14"/>
      <c r="CA367" s="49"/>
      <c r="CB367" s="49"/>
      <c r="CC367" s="14"/>
      <c r="CD367" s="14"/>
      <c r="CE367" s="49"/>
      <c r="CF367" s="49"/>
      <c r="CG367" s="49"/>
      <c r="CH367" s="49"/>
      <c r="CI367" s="49"/>
      <c r="CJ367" s="49"/>
      <c r="CK367" s="49"/>
      <c r="CL367" s="49"/>
      <c r="CM367" s="49"/>
      <c r="CN367" s="49"/>
      <c r="CO367" s="49"/>
      <c r="CP367" s="49"/>
      <c r="CQ367" s="49"/>
      <c r="CR367" s="49"/>
      <c r="CS367" s="49"/>
      <c r="CT367" s="49"/>
      <c r="CU367" s="49"/>
      <c r="CV367" s="49"/>
      <c r="CW367" s="14"/>
      <c r="CX367" s="14"/>
      <c r="CY367" s="49"/>
      <c r="CZ367" s="49"/>
      <c r="DA367" s="49"/>
      <c r="DB367" s="49"/>
      <c r="DC367" s="49"/>
      <c r="DD367" s="49"/>
      <c r="DE367" s="49"/>
      <c r="DF367" s="49"/>
      <c r="DG367" s="49"/>
      <c r="DH367" s="14"/>
      <c r="DI367" s="14"/>
      <c r="DJ367" s="14"/>
      <c r="DK367" s="14"/>
      <c r="DL367" s="14"/>
      <c r="DM367" s="14"/>
      <c r="DN367" s="14"/>
      <c r="DO367" s="14"/>
      <c r="DP367" s="14"/>
      <c r="DQ367" s="14"/>
      <c r="DR367" s="49"/>
      <c r="DS367" s="49"/>
      <c r="DT367" s="49"/>
      <c r="DU367" s="49"/>
      <c r="DV367" s="49"/>
      <c r="DW367" s="49"/>
      <c r="DX367" s="49"/>
      <c r="DY367" s="49"/>
      <c r="DZ367" s="49"/>
      <c r="EA367" s="49"/>
      <c r="EB367" s="49"/>
      <c r="EC367" s="49"/>
      <c r="ED367" s="49"/>
      <c r="EE367" s="49"/>
      <c r="EF367" s="49"/>
      <c r="EG367" s="49"/>
      <c r="EH367" s="49"/>
      <c r="EI367" s="49"/>
      <c r="EJ367" s="49"/>
      <c r="EK367" s="14"/>
      <c r="EL367" s="49"/>
      <c r="EM367" s="49"/>
      <c r="EN367" s="49"/>
      <c r="EO367" s="49"/>
      <c r="EP367" s="49"/>
      <c r="EQ367" s="49"/>
      <c r="ER367" s="49"/>
      <c r="ES367" s="49"/>
      <c r="ET367" s="49"/>
      <c r="EU367" s="49"/>
      <c r="EV367" s="49"/>
      <c r="EW367" s="49"/>
      <c r="EX367" s="49"/>
      <c r="EY367" s="49"/>
      <c r="EZ367" s="49"/>
      <c r="FA367" s="49"/>
      <c r="FB367" s="49"/>
      <c r="FC367" s="49"/>
      <c r="FD367" s="49"/>
      <c r="FE367" s="14"/>
      <c r="FF367" s="49"/>
      <c r="FG367" s="49"/>
      <c r="FH367" s="14"/>
      <c r="FI367" s="42"/>
      <c r="FJ367" s="42"/>
      <c r="FK367" s="42"/>
      <c r="FL367" s="42"/>
      <c r="FM367" s="42"/>
      <c r="FN367" s="42"/>
      <c r="FO367" s="42"/>
      <c r="FP367" s="42"/>
      <c r="FQ367" s="42"/>
      <c r="FR367" s="42"/>
      <c r="FS367" s="42"/>
      <c r="FT367" s="42"/>
      <c r="FU367" s="42"/>
      <c r="FV367" s="42"/>
      <c r="FW367" s="42"/>
      <c r="FX367" s="44">
        <v>365</v>
      </c>
      <c r="FY367" s="44" t="str">
        <f t="shared" si="1294"/>
        <v>EGBDAFIK</v>
      </c>
      <c r="FZ367" s="44" t="s">
        <v>148</v>
      </c>
      <c r="GA367" s="44" t="s">
        <v>149</v>
      </c>
      <c r="GB367" s="44" t="s">
        <v>146</v>
      </c>
      <c r="GC367" s="44" t="s">
        <v>147</v>
      </c>
      <c r="GD367" s="44" t="s">
        <v>145</v>
      </c>
      <c r="GE367" s="44" t="s">
        <v>109</v>
      </c>
      <c r="GF367" s="44" t="s">
        <v>150</v>
      </c>
      <c r="GG367" s="44" t="s">
        <v>151</v>
      </c>
      <c r="GH367" s="100" t="str">
        <f t="shared" ref="GH367:GO367" si="1404">VLOOKUP(FZ367,$FK$3:$FL$15,2,FALSE)</f>
        <v>Elfenbenskusten</v>
      </c>
      <c r="GI367" s="100" t="str">
        <f t="shared" si="1404"/>
        <v>Iran</v>
      </c>
      <c r="GJ367" s="100" t="str">
        <f t="shared" si="1404"/>
        <v>Bosnien-Herzigovina</v>
      </c>
      <c r="GK367" s="100" t="str">
        <f t="shared" si="1404"/>
        <v>USA</v>
      </c>
      <c r="GL367" s="100" t="str">
        <f t="shared" si="1404"/>
        <v>Sydkorea</v>
      </c>
      <c r="GM367" s="100" t="str">
        <f t="shared" si="1404"/>
        <v>Sverige</v>
      </c>
      <c r="GN367" s="100" t="str">
        <f t="shared" si="1404"/>
        <v>Senegal</v>
      </c>
      <c r="GO367" s="100" t="str">
        <f t="shared" si="1404"/>
        <v>Portugal</v>
      </c>
      <c r="GP367" s="42" t="str">
        <f t="shared" si="1296"/>
        <v/>
      </c>
      <c r="GQ367" s="42"/>
      <c r="GR367" s="42"/>
      <c r="GS367" s="42"/>
      <c r="GT367" s="42"/>
      <c r="GU367" s="42"/>
      <c r="GV367" s="42"/>
      <c r="GW367" s="42"/>
      <c r="GX367" s="42"/>
      <c r="GY367" s="42"/>
      <c r="GZ367" s="42"/>
      <c r="HA367" s="42"/>
      <c r="HB367" s="42"/>
      <c r="HC367" s="42"/>
      <c r="HD367" s="42"/>
      <c r="HE367" s="42"/>
    </row>
    <row r="368" spans="1:213" ht="14.25" customHeight="1" x14ac:dyDescent="0.35">
      <c r="A368" s="42"/>
      <c r="B368" s="43"/>
      <c r="C368" s="43"/>
      <c r="D368" s="43"/>
      <c r="E368" s="44"/>
      <c r="F368" s="43"/>
      <c r="G368" s="44"/>
      <c r="H368" s="44"/>
      <c r="I368" s="44"/>
      <c r="J368" s="57"/>
      <c r="K368" s="44"/>
      <c r="L368" s="44"/>
      <c r="M368" s="42"/>
      <c r="N368" s="42"/>
      <c r="O368" s="42"/>
      <c r="P368" s="42"/>
      <c r="Q368" s="42"/>
      <c r="R368" s="42"/>
      <c r="S368" s="42"/>
      <c r="T368" s="43"/>
      <c r="U368" s="42"/>
      <c r="V368" s="44"/>
      <c r="W368" s="44"/>
      <c r="X368" s="44"/>
      <c r="Y368" s="44"/>
      <c r="Z368" s="47"/>
      <c r="AA368" s="48"/>
      <c r="AB368" s="42"/>
      <c r="AC368" s="14"/>
      <c r="AD368" s="14"/>
      <c r="AE368" s="14"/>
      <c r="AF368" s="14"/>
      <c r="AG368" s="44"/>
      <c r="AH368" s="44"/>
      <c r="AI368" s="44"/>
      <c r="AJ368" s="57"/>
      <c r="AK368" s="58"/>
      <c r="AL368" s="49"/>
      <c r="AM368" s="49"/>
      <c r="AN368" s="49"/>
      <c r="AO368" s="49"/>
      <c r="AP368" s="49"/>
      <c r="AQ368" s="49"/>
      <c r="AR368" s="49"/>
      <c r="AS368" s="49"/>
      <c r="AT368" s="49"/>
      <c r="AU368" s="49"/>
      <c r="AV368" s="49"/>
      <c r="AW368" s="49"/>
      <c r="AX368" s="49"/>
      <c r="AY368" s="49"/>
      <c r="AZ368" s="49"/>
      <c r="BA368" s="49"/>
      <c r="BB368" s="49"/>
      <c r="BC368" s="49"/>
      <c r="BD368" s="49"/>
      <c r="BE368" s="49"/>
      <c r="BF368" s="49"/>
      <c r="BG368" s="49"/>
      <c r="BH368" s="49"/>
      <c r="BI368" s="49"/>
      <c r="BJ368" s="49"/>
      <c r="BK368" s="49"/>
      <c r="BL368" s="49"/>
      <c r="BM368" s="49"/>
      <c r="BN368" s="49"/>
      <c r="BO368" s="49"/>
      <c r="BP368" s="14"/>
      <c r="BQ368" s="14"/>
      <c r="BR368" s="14"/>
      <c r="BS368" s="49"/>
      <c r="BT368" s="49"/>
      <c r="BU368" s="49"/>
      <c r="BV368" s="49"/>
      <c r="BW368" s="49"/>
      <c r="BX368" s="49"/>
      <c r="BY368" s="49"/>
      <c r="BZ368" s="14"/>
      <c r="CA368" s="49"/>
      <c r="CB368" s="49"/>
      <c r="CC368" s="14"/>
      <c r="CD368" s="14"/>
      <c r="CE368" s="49"/>
      <c r="CF368" s="49"/>
      <c r="CG368" s="49"/>
      <c r="CH368" s="49"/>
      <c r="CI368" s="49"/>
      <c r="CJ368" s="49"/>
      <c r="CK368" s="49"/>
      <c r="CL368" s="49"/>
      <c r="CM368" s="49"/>
      <c r="CN368" s="49"/>
      <c r="CO368" s="49"/>
      <c r="CP368" s="49"/>
      <c r="CQ368" s="49"/>
      <c r="CR368" s="49"/>
      <c r="CS368" s="49"/>
      <c r="CT368" s="49"/>
      <c r="CU368" s="49"/>
      <c r="CV368" s="49"/>
      <c r="CW368" s="14"/>
      <c r="CX368" s="14"/>
      <c r="CY368" s="49"/>
      <c r="CZ368" s="49"/>
      <c r="DA368" s="49"/>
      <c r="DB368" s="49"/>
      <c r="DC368" s="49"/>
      <c r="DD368" s="49"/>
      <c r="DE368" s="49"/>
      <c r="DF368" s="49"/>
      <c r="DG368" s="49"/>
      <c r="DH368" s="14"/>
      <c r="DI368" s="14"/>
      <c r="DJ368" s="14"/>
      <c r="DK368" s="14"/>
      <c r="DL368" s="14"/>
      <c r="DM368" s="14"/>
      <c r="DN368" s="14"/>
      <c r="DO368" s="14"/>
      <c r="DP368" s="14"/>
      <c r="DQ368" s="14"/>
      <c r="DR368" s="49"/>
      <c r="DS368" s="49"/>
      <c r="DT368" s="49"/>
      <c r="DU368" s="49"/>
      <c r="DV368" s="49"/>
      <c r="DW368" s="49"/>
      <c r="DX368" s="49"/>
      <c r="DY368" s="49"/>
      <c r="DZ368" s="49"/>
      <c r="EA368" s="49"/>
      <c r="EB368" s="49"/>
      <c r="EC368" s="49"/>
      <c r="ED368" s="49"/>
      <c r="EE368" s="49"/>
      <c r="EF368" s="49"/>
      <c r="EG368" s="49"/>
      <c r="EH368" s="49"/>
      <c r="EI368" s="49"/>
      <c r="EJ368" s="49"/>
      <c r="EK368" s="14"/>
      <c r="EL368" s="49"/>
      <c r="EM368" s="49"/>
      <c r="EN368" s="49"/>
      <c r="EO368" s="49"/>
      <c r="EP368" s="49"/>
      <c r="EQ368" s="49"/>
      <c r="ER368" s="49"/>
      <c r="ES368" s="49"/>
      <c r="ET368" s="49"/>
      <c r="EU368" s="49"/>
      <c r="EV368" s="49"/>
      <c r="EW368" s="49"/>
      <c r="EX368" s="49"/>
      <c r="EY368" s="49"/>
      <c r="EZ368" s="49"/>
      <c r="FA368" s="49"/>
      <c r="FB368" s="49"/>
      <c r="FC368" s="49"/>
      <c r="FD368" s="49"/>
      <c r="FE368" s="14"/>
      <c r="FF368" s="49"/>
      <c r="FG368" s="49"/>
      <c r="FH368" s="14"/>
      <c r="FI368" s="42"/>
      <c r="FJ368" s="42"/>
      <c r="FK368" s="42"/>
      <c r="FL368" s="42"/>
      <c r="FM368" s="42"/>
      <c r="FN368" s="42"/>
      <c r="FO368" s="42"/>
      <c r="FP368" s="42"/>
      <c r="FQ368" s="42"/>
      <c r="FR368" s="42"/>
      <c r="FS368" s="42"/>
      <c r="FT368" s="42"/>
      <c r="FU368" s="42"/>
      <c r="FV368" s="42"/>
      <c r="FW368" s="42"/>
      <c r="FX368" s="44">
        <v>366</v>
      </c>
      <c r="FY368" s="44" t="str">
        <f t="shared" si="1294"/>
        <v>EGBDAFIJ</v>
      </c>
      <c r="FZ368" s="44" t="s">
        <v>148</v>
      </c>
      <c r="GA368" s="44" t="s">
        <v>149</v>
      </c>
      <c r="GB368" s="44" t="s">
        <v>146</v>
      </c>
      <c r="GC368" s="44" t="s">
        <v>147</v>
      </c>
      <c r="GD368" s="44" t="s">
        <v>145</v>
      </c>
      <c r="GE368" s="44" t="s">
        <v>109</v>
      </c>
      <c r="GF368" s="44" t="s">
        <v>150</v>
      </c>
      <c r="GG368" s="44" t="s">
        <v>159</v>
      </c>
      <c r="GH368" s="100" t="str">
        <f t="shared" ref="GH368:GO368" si="1405">VLOOKUP(FZ368,$FK$3:$FL$15,2,FALSE)</f>
        <v>Elfenbenskusten</v>
      </c>
      <c r="GI368" s="100" t="str">
        <f t="shared" si="1405"/>
        <v>Iran</v>
      </c>
      <c r="GJ368" s="100" t="str">
        <f t="shared" si="1405"/>
        <v>Bosnien-Herzigovina</v>
      </c>
      <c r="GK368" s="100" t="str">
        <f t="shared" si="1405"/>
        <v>USA</v>
      </c>
      <c r="GL368" s="100" t="str">
        <f t="shared" si="1405"/>
        <v>Sydkorea</v>
      </c>
      <c r="GM368" s="100" t="str">
        <f t="shared" si="1405"/>
        <v>Sverige</v>
      </c>
      <c r="GN368" s="100" t="str">
        <f t="shared" si="1405"/>
        <v>Senegal</v>
      </c>
      <c r="GO368" s="100" t="str">
        <f t="shared" si="1405"/>
        <v>Argentina</v>
      </c>
      <c r="GP368" s="42" t="str">
        <f t="shared" si="1296"/>
        <v/>
      </c>
      <c r="GQ368" s="42"/>
      <c r="GR368" s="42"/>
      <c r="GS368" s="42"/>
      <c r="GT368" s="42"/>
      <c r="GU368" s="42"/>
      <c r="GV368" s="42"/>
      <c r="GW368" s="42"/>
      <c r="GX368" s="42"/>
      <c r="GY368" s="42"/>
      <c r="GZ368" s="42"/>
      <c r="HA368" s="42"/>
      <c r="HB368" s="42"/>
      <c r="HC368" s="42"/>
      <c r="HD368" s="42"/>
      <c r="HE368" s="42"/>
    </row>
    <row r="369" spans="1:213" ht="14.25" customHeight="1" x14ac:dyDescent="0.35">
      <c r="A369" s="42"/>
      <c r="B369" s="43"/>
      <c r="C369" s="43"/>
      <c r="D369" s="43"/>
      <c r="E369" s="44"/>
      <c r="F369" s="43"/>
      <c r="G369" s="44"/>
      <c r="H369" s="44"/>
      <c r="I369" s="44"/>
      <c r="J369" s="57"/>
      <c r="K369" s="44"/>
      <c r="L369" s="44"/>
      <c r="M369" s="42"/>
      <c r="N369" s="42"/>
      <c r="O369" s="42"/>
      <c r="P369" s="42"/>
      <c r="Q369" s="42"/>
      <c r="R369" s="42"/>
      <c r="S369" s="42"/>
      <c r="T369" s="43"/>
      <c r="U369" s="42"/>
      <c r="V369" s="44"/>
      <c r="W369" s="44"/>
      <c r="X369" s="44"/>
      <c r="Y369" s="44"/>
      <c r="Z369" s="47"/>
      <c r="AA369" s="48"/>
      <c r="AB369" s="42"/>
      <c r="AC369" s="14"/>
      <c r="AD369" s="14"/>
      <c r="AE369" s="14"/>
      <c r="AF369" s="14"/>
      <c r="AG369" s="44"/>
      <c r="AH369" s="44"/>
      <c r="AI369" s="44"/>
      <c r="AJ369" s="57"/>
      <c r="AK369" s="58"/>
      <c r="AL369" s="49"/>
      <c r="AM369" s="49"/>
      <c r="AN369" s="49"/>
      <c r="AO369" s="49"/>
      <c r="AP369" s="49"/>
      <c r="AQ369" s="49"/>
      <c r="AR369" s="49"/>
      <c r="AS369" s="49"/>
      <c r="AT369" s="49"/>
      <c r="AU369" s="49"/>
      <c r="AV369" s="49"/>
      <c r="AW369" s="49"/>
      <c r="AX369" s="49"/>
      <c r="AY369" s="49"/>
      <c r="AZ369" s="49"/>
      <c r="BA369" s="49"/>
      <c r="BB369" s="49"/>
      <c r="BC369" s="49"/>
      <c r="BD369" s="49"/>
      <c r="BE369" s="49"/>
      <c r="BF369" s="49"/>
      <c r="BG369" s="49"/>
      <c r="BH369" s="49"/>
      <c r="BI369" s="49"/>
      <c r="BJ369" s="49"/>
      <c r="BK369" s="49"/>
      <c r="BL369" s="49"/>
      <c r="BM369" s="49"/>
      <c r="BN369" s="49"/>
      <c r="BO369" s="49"/>
      <c r="BP369" s="14"/>
      <c r="BQ369" s="14"/>
      <c r="BR369" s="14"/>
      <c r="BS369" s="49"/>
      <c r="BT369" s="49"/>
      <c r="BU369" s="49"/>
      <c r="BV369" s="49"/>
      <c r="BW369" s="49"/>
      <c r="BX369" s="49"/>
      <c r="BY369" s="49"/>
      <c r="BZ369" s="14"/>
      <c r="CA369" s="49"/>
      <c r="CB369" s="49"/>
      <c r="CC369" s="14"/>
      <c r="CD369" s="14"/>
      <c r="CE369" s="49"/>
      <c r="CF369" s="49"/>
      <c r="CG369" s="49"/>
      <c r="CH369" s="49"/>
      <c r="CI369" s="49"/>
      <c r="CJ369" s="49"/>
      <c r="CK369" s="49"/>
      <c r="CL369" s="49"/>
      <c r="CM369" s="49"/>
      <c r="CN369" s="49"/>
      <c r="CO369" s="49"/>
      <c r="CP369" s="49"/>
      <c r="CQ369" s="49"/>
      <c r="CR369" s="49"/>
      <c r="CS369" s="49"/>
      <c r="CT369" s="49"/>
      <c r="CU369" s="49"/>
      <c r="CV369" s="49"/>
      <c r="CW369" s="14"/>
      <c r="CX369" s="14"/>
      <c r="CY369" s="49"/>
      <c r="CZ369" s="49"/>
      <c r="DA369" s="49"/>
      <c r="DB369" s="49"/>
      <c r="DC369" s="49"/>
      <c r="DD369" s="49"/>
      <c r="DE369" s="49"/>
      <c r="DF369" s="49"/>
      <c r="DG369" s="49"/>
      <c r="DH369" s="14"/>
      <c r="DI369" s="14"/>
      <c r="DJ369" s="14"/>
      <c r="DK369" s="14"/>
      <c r="DL369" s="14"/>
      <c r="DM369" s="14"/>
      <c r="DN369" s="14"/>
      <c r="DO369" s="14"/>
      <c r="DP369" s="14"/>
      <c r="DQ369" s="14"/>
      <c r="DR369" s="49"/>
      <c r="DS369" s="49"/>
      <c r="DT369" s="49"/>
      <c r="DU369" s="49"/>
      <c r="DV369" s="49"/>
      <c r="DW369" s="49"/>
      <c r="DX369" s="49"/>
      <c r="DY369" s="49"/>
      <c r="DZ369" s="49"/>
      <c r="EA369" s="49"/>
      <c r="EB369" s="49"/>
      <c r="EC369" s="49"/>
      <c r="ED369" s="49"/>
      <c r="EE369" s="49"/>
      <c r="EF369" s="49"/>
      <c r="EG369" s="49"/>
      <c r="EH369" s="49"/>
      <c r="EI369" s="49"/>
      <c r="EJ369" s="49"/>
      <c r="EK369" s="14"/>
      <c r="EL369" s="49"/>
      <c r="EM369" s="49"/>
      <c r="EN369" s="49"/>
      <c r="EO369" s="49"/>
      <c r="EP369" s="49"/>
      <c r="EQ369" s="49"/>
      <c r="ER369" s="49"/>
      <c r="ES369" s="49"/>
      <c r="ET369" s="49"/>
      <c r="EU369" s="49"/>
      <c r="EV369" s="49"/>
      <c r="EW369" s="49"/>
      <c r="EX369" s="49"/>
      <c r="EY369" s="49"/>
      <c r="EZ369" s="49"/>
      <c r="FA369" s="49"/>
      <c r="FB369" s="49"/>
      <c r="FC369" s="49"/>
      <c r="FD369" s="49"/>
      <c r="FE369" s="14"/>
      <c r="FF369" s="49"/>
      <c r="FG369" s="49"/>
      <c r="FH369" s="14"/>
      <c r="FI369" s="42"/>
      <c r="FJ369" s="42"/>
      <c r="FK369" s="42"/>
      <c r="FL369" s="42"/>
      <c r="FM369" s="42"/>
      <c r="FN369" s="42"/>
      <c r="FO369" s="42"/>
      <c r="FP369" s="42"/>
      <c r="FQ369" s="42"/>
      <c r="FR369" s="42"/>
      <c r="FS369" s="42"/>
      <c r="FT369" s="42"/>
      <c r="FU369" s="42"/>
      <c r="FV369" s="42"/>
      <c r="FW369" s="42"/>
      <c r="FX369" s="44">
        <v>367</v>
      </c>
      <c r="FY369" s="44" t="str">
        <f t="shared" si="1294"/>
        <v>HGBDAFLE</v>
      </c>
      <c r="FZ369" s="44" t="s">
        <v>160</v>
      </c>
      <c r="GA369" s="44" t="s">
        <v>149</v>
      </c>
      <c r="GB369" s="44" t="s">
        <v>146</v>
      </c>
      <c r="GC369" s="44" t="s">
        <v>147</v>
      </c>
      <c r="GD369" s="44" t="s">
        <v>145</v>
      </c>
      <c r="GE369" s="44" t="s">
        <v>109</v>
      </c>
      <c r="GF369" s="44" t="s">
        <v>152</v>
      </c>
      <c r="GG369" s="44" t="s">
        <v>148</v>
      </c>
      <c r="GH369" s="100" t="str">
        <f t="shared" ref="GH369:GO369" si="1406">VLOOKUP(FZ369,$FK$3:$FL$15,2,FALSE)</f>
        <v>Uruguay</v>
      </c>
      <c r="GI369" s="100" t="str">
        <f t="shared" si="1406"/>
        <v>Iran</v>
      </c>
      <c r="GJ369" s="100" t="str">
        <f t="shared" si="1406"/>
        <v>Bosnien-Herzigovina</v>
      </c>
      <c r="GK369" s="100" t="str">
        <f t="shared" si="1406"/>
        <v>USA</v>
      </c>
      <c r="GL369" s="100" t="str">
        <f t="shared" si="1406"/>
        <v>Sydkorea</v>
      </c>
      <c r="GM369" s="100" t="str">
        <f t="shared" si="1406"/>
        <v>Sverige</v>
      </c>
      <c r="GN369" s="100" t="str">
        <f t="shared" si="1406"/>
        <v>England</v>
      </c>
      <c r="GO369" s="100" t="str">
        <f t="shared" si="1406"/>
        <v>Elfenbenskusten</v>
      </c>
      <c r="GP369" s="42" t="str">
        <f t="shared" si="1296"/>
        <v/>
      </c>
      <c r="GQ369" s="42"/>
      <c r="GR369" s="42"/>
      <c r="GS369" s="42"/>
      <c r="GT369" s="42"/>
      <c r="GU369" s="42"/>
      <c r="GV369" s="42"/>
      <c r="GW369" s="42"/>
      <c r="GX369" s="42"/>
      <c r="GY369" s="42"/>
      <c r="GZ369" s="42"/>
      <c r="HA369" s="42"/>
      <c r="HB369" s="42"/>
      <c r="HC369" s="42"/>
      <c r="HD369" s="42"/>
      <c r="HE369" s="42"/>
    </row>
    <row r="370" spans="1:213" ht="14.25" customHeight="1" x14ac:dyDescent="0.35">
      <c r="A370" s="42"/>
      <c r="B370" s="43"/>
      <c r="C370" s="43"/>
      <c r="D370" s="43"/>
      <c r="E370" s="44"/>
      <c r="F370" s="43"/>
      <c r="G370" s="44"/>
      <c r="H370" s="44"/>
      <c r="I370" s="44"/>
      <c r="J370" s="57"/>
      <c r="K370" s="44"/>
      <c r="L370" s="44"/>
      <c r="M370" s="42"/>
      <c r="N370" s="42"/>
      <c r="O370" s="42"/>
      <c r="P370" s="42"/>
      <c r="Q370" s="42"/>
      <c r="R370" s="42"/>
      <c r="S370" s="42"/>
      <c r="T370" s="43"/>
      <c r="U370" s="42"/>
      <c r="V370" s="44"/>
      <c r="W370" s="44"/>
      <c r="X370" s="44"/>
      <c r="Y370" s="44"/>
      <c r="Z370" s="47"/>
      <c r="AA370" s="48"/>
      <c r="AB370" s="42"/>
      <c r="AC370" s="14"/>
      <c r="AD370" s="14"/>
      <c r="AE370" s="14"/>
      <c r="AF370" s="14"/>
      <c r="AG370" s="44"/>
      <c r="AH370" s="44"/>
      <c r="AI370" s="44"/>
      <c r="AJ370" s="57"/>
      <c r="AK370" s="58"/>
      <c r="AL370" s="49"/>
      <c r="AM370" s="49"/>
      <c r="AN370" s="49"/>
      <c r="AO370" s="49"/>
      <c r="AP370" s="49"/>
      <c r="AQ370" s="49"/>
      <c r="AR370" s="49"/>
      <c r="AS370" s="49"/>
      <c r="AT370" s="49"/>
      <c r="AU370" s="49"/>
      <c r="AV370" s="49"/>
      <c r="AW370" s="49"/>
      <c r="AX370" s="49"/>
      <c r="AY370" s="49"/>
      <c r="AZ370" s="49"/>
      <c r="BA370" s="49"/>
      <c r="BB370" s="49"/>
      <c r="BC370" s="49"/>
      <c r="BD370" s="49"/>
      <c r="BE370" s="49"/>
      <c r="BF370" s="49"/>
      <c r="BG370" s="49"/>
      <c r="BH370" s="49"/>
      <c r="BI370" s="49"/>
      <c r="BJ370" s="49"/>
      <c r="BK370" s="49"/>
      <c r="BL370" s="49"/>
      <c r="BM370" s="49"/>
      <c r="BN370" s="49"/>
      <c r="BO370" s="49"/>
      <c r="BP370" s="14"/>
      <c r="BQ370" s="14"/>
      <c r="BR370" s="14"/>
      <c r="BS370" s="49"/>
      <c r="BT370" s="49"/>
      <c r="BU370" s="49"/>
      <c r="BV370" s="49"/>
      <c r="BW370" s="49"/>
      <c r="BX370" s="49"/>
      <c r="BY370" s="49"/>
      <c r="BZ370" s="14"/>
      <c r="CA370" s="49"/>
      <c r="CB370" s="49"/>
      <c r="CC370" s="14"/>
      <c r="CD370" s="14"/>
      <c r="CE370" s="49"/>
      <c r="CF370" s="49"/>
      <c r="CG370" s="49"/>
      <c r="CH370" s="49"/>
      <c r="CI370" s="49"/>
      <c r="CJ370" s="49"/>
      <c r="CK370" s="49"/>
      <c r="CL370" s="49"/>
      <c r="CM370" s="49"/>
      <c r="CN370" s="49"/>
      <c r="CO370" s="49"/>
      <c r="CP370" s="49"/>
      <c r="CQ370" s="49"/>
      <c r="CR370" s="49"/>
      <c r="CS370" s="49"/>
      <c r="CT370" s="49"/>
      <c r="CU370" s="49"/>
      <c r="CV370" s="49"/>
      <c r="CW370" s="14"/>
      <c r="CX370" s="14"/>
      <c r="CY370" s="49"/>
      <c r="CZ370" s="49"/>
      <c r="DA370" s="49"/>
      <c r="DB370" s="49"/>
      <c r="DC370" s="49"/>
      <c r="DD370" s="49"/>
      <c r="DE370" s="49"/>
      <c r="DF370" s="49"/>
      <c r="DG370" s="49"/>
      <c r="DH370" s="14"/>
      <c r="DI370" s="14"/>
      <c r="DJ370" s="14"/>
      <c r="DK370" s="14"/>
      <c r="DL370" s="14"/>
      <c r="DM370" s="14"/>
      <c r="DN370" s="14"/>
      <c r="DO370" s="14"/>
      <c r="DP370" s="14"/>
      <c r="DQ370" s="14"/>
      <c r="DR370" s="49"/>
      <c r="DS370" s="49"/>
      <c r="DT370" s="49"/>
      <c r="DU370" s="49"/>
      <c r="DV370" s="49"/>
      <c r="DW370" s="49"/>
      <c r="DX370" s="49"/>
      <c r="DY370" s="49"/>
      <c r="DZ370" s="49"/>
      <c r="EA370" s="49"/>
      <c r="EB370" s="49"/>
      <c r="EC370" s="49"/>
      <c r="ED370" s="49"/>
      <c r="EE370" s="49"/>
      <c r="EF370" s="49"/>
      <c r="EG370" s="49"/>
      <c r="EH370" s="49"/>
      <c r="EI370" s="49"/>
      <c r="EJ370" s="49"/>
      <c r="EK370" s="14"/>
      <c r="EL370" s="49"/>
      <c r="EM370" s="49"/>
      <c r="EN370" s="49"/>
      <c r="EO370" s="49"/>
      <c r="EP370" s="49"/>
      <c r="EQ370" s="49"/>
      <c r="ER370" s="49"/>
      <c r="ES370" s="49"/>
      <c r="ET370" s="49"/>
      <c r="EU370" s="49"/>
      <c r="EV370" s="49"/>
      <c r="EW370" s="49"/>
      <c r="EX370" s="49"/>
      <c r="EY370" s="49"/>
      <c r="EZ370" s="49"/>
      <c r="FA370" s="49"/>
      <c r="FB370" s="49"/>
      <c r="FC370" s="49"/>
      <c r="FD370" s="49"/>
      <c r="FE370" s="14"/>
      <c r="FF370" s="49"/>
      <c r="FG370" s="49"/>
      <c r="FH370" s="14"/>
      <c r="FI370" s="42"/>
      <c r="FJ370" s="42"/>
      <c r="FK370" s="42"/>
      <c r="FL370" s="42"/>
      <c r="FM370" s="42"/>
      <c r="FN370" s="42"/>
      <c r="FO370" s="42"/>
      <c r="FP370" s="42"/>
      <c r="FQ370" s="42"/>
      <c r="FR370" s="42"/>
      <c r="FS370" s="42"/>
      <c r="FT370" s="42"/>
      <c r="FU370" s="42"/>
      <c r="FV370" s="42"/>
      <c r="FW370" s="42"/>
      <c r="FX370" s="44">
        <v>368</v>
      </c>
      <c r="FY370" s="44" t="str">
        <f t="shared" si="1294"/>
        <v>HGBDAFEK</v>
      </c>
      <c r="FZ370" s="44" t="s">
        <v>160</v>
      </c>
      <c r="GA370" s="44" t="s">
        <v>149</v>
      </c>
      <c r="GB370" s="44" t="s">
        <v>146</v>
      </c>
      <c r="GC370" s="44" t="s">
        <v>147</v>
      </c>
      <c r="GD370" s="44" t="s">
        <v>145</v>
      </c>
      <c r="GE370" s="44" t="s">
        <v>109</v>
      </c>
      <c r="GF370" s="44" t="s">
        <v>148</v>
      </c>
      <c r="GG370" s="44" t="s">
        <v>151</v>
      </c>
      <c r="GH370" s="100" t="str">
        <f t="shared" ref="GH370:GO370" si="1407">VLOOKUP(FZ370,$FK$3:$FL$15,2,FALSE)</f>
        <v>Uruguay</v>
      </c>
      <c r="GI370" s="100" t="str">
        <f t="shared" si="1407"/>
        <v>Iran</v>
      </c>
      <c r="GJ370" s="100" t="str">
        <f t="shared" si="1407"/>
        <v>Bosnien-Herzigovina</v>
      </c>
      <c r="GK370" s="100" t="str">
        <f t="shared" si="1407"/>
        <v>USA</v>
      </c>
      <c r="GL370" s="100" t="str">
        <f t="shared" si="1407"/>
        <v>Sydkorea</v>
      </c>
      <c r="GM370" s="100" t="str">
        <f t="shared" si="1407"/>
        <v>Sverige</v>
      </c>
      <c r="GN370" s="100" t="str">
        <f t="shared" si="1407"/>
        <v>Elfenbenskusten</v>
      </c>
      <c r="GO370" s="100" t="str">
        <f t="shared" si="1407"/>
        <v>Portugal</v>
      </c>
      <c r="GP370" s="42" t="str">
        <f t="shared" si="1296"/>
        <v/>
      </c>
      <c r="GQ370" s="42"/>
      <c r="GR370" s="42"/>
      <c r="GS370" s="42"/>
      <c r="GT370" s="42"/>
      <c r="GU370" s="42"/>
      <c r="GV370" s="42"/>
      <c r="GW370" s="42"/>
      <c r="GX370" s="42"/>
      <c r="GY370" s="42"/>
      <c r="GZ370" s="42"/>
      <c r="HA370" s="42"/>
      <c r="HB370" s="42"/>
      <c r="HC370" s="42"/>
      <c r="HD370" s="42"/>
      <c r="HE370" s="42"/>
    </row>
    <row r="371" spans="1:213" ht="14.25" customHeight="1" x14ac:dyDescent="0.35">
      <c r="A371" s="42"/>
      <c r="B371" s="43"/>
      <c r="C371" s="43"/>
      <c r="D371" s="43"/>
      <c r="E371" s="44"/>
      <c r="F371" s="43"/>
      <c r="G371" s="44"/>
      <c r="H371" s="44"/>
      <c r="I371" s="44"/>
      <c r="J371" s="57"/>
      <c r="K371" s="44"/>
      <c r="L371" s="44"/>
      <c r="M371" s="42"/>
      <c r="N371" s="42"/>
      <c r="O371" s="42"/>
      <c r="P371" s="42"/>
      <c r="Q371" s="42"/>
      <c r="R371" s="42"/>
      <c r="S371" s="42"/>
      <c r="T371" s="43"/>
      <c r="U371" s="42"/>
      <c r="V371" s="44"/>
      <c r="W371" s="44"/>
      <c r="X371" s="44"/>
      <c r="Y371" s="44"/>
      <c r="Z371" s="47"/>
      <c r="AA371" s="48"/>
      <c r="AB371" s="42"/>
      <c r="AC371" s="14"/>
      <c r="AD371" s="14"/>
      <c r="AE371" s="14"/>
      <c r="AF371" s="14"/>
      <c r="AG371" s="44"/>
      <c r="AH371" s="44"/>
      <c r="AI371" s="44"/>
      <c r="AJ371" s="57"/>
      <c r="AK371" s="58"/>
      <c r="AL371" s="49"/>
      <c r="AM371" s="49"/>
      <c r="AN371" s="49"/>
      <c r="AO371" s="49"/>
      <c r="AP371" s="49"/>
      <c r="AQ371" s="49"/>
      <c r="AR371" s="49"/>
      <c r="AS371" s="49"/>
      <c r="AT371" s="49"/>
      <c r="AU371" s="49"/>
      <c r="AV371" s="49"/>
      <c r="AW371" s="49"/>
      <c r="AX371" s="49"/>
      <c r="AY371" s="49"/>
      <c r="AZ371" s="49"/>
      <c r="BA371" s="49"/>
      <c r="BB371" s="49"/>
      <c r="BC371" s="49"/>
      <c r="BD371" s="49"/>
      <c r="BE371" s="49"/>
      <c r="BF371" s="49"/>
      <c r="BG371" s="49"/>
      <c r="BH371" s="49"/>
      <c r="BI371" s="49"/>
      <c r="BJ371" s="49"/>
      <c r="BK371" s="49"/>
      <c r="BL371" s="49"/>
      <c r="BM371" s="49"/>
      <c r="BN371" s="49"/>
      <c r="BO371" s="49"/>
      <c r="BP371" s="14"/>
      <c r="BQ371" s="14"/>
      <c r="BR371" s="14"/>
      <c r="BS371" s="49"/>
      <c r="BT371" s="49"/>
      <c r="BU371" s="49"/>
      <c r="BV371" s="49"/>
      <c r="BW371" s="49"/>
      <c r="BX371" s="49"/>
      <c r="BY371" s="49"/>
      <c r="BZ371" s="14"/>
      <c r="CA371" s="49"/>
      <c r="CB371" s="49"/>
      <c r="CC371" s="14"/>
      <c r="CD371" s="14"/>
      <c r="CE371" s="49"/>
      <c r="CF371" s="49"/>
      <c r="CG371" s="49"/>
      <c r="CH371" s="49"/>
      <c r="CI371" s="49"/>
      <c r="CJ371" s="49"/>
      <c r="CK371" s="49"/>
      <c r="CL371" s="49"/>
      <c r="CM371" s="49"/>
      <c r="CN371" s="49"/>
      <c r="CO371" s="49"/>
      <c r="CP371" s="49"/>
      <c r="CQ371" s="49"/>
      <c r="CR371" s="49"/>
      <c r="CS371" s="49"/>
      <c r="CT371" s="49"/>
      <c r="CU371" s="49"/>
      <c r="CV371" s="49"/>
      <c r="CW371" s="14"/>
      <c r="CX371" s="14"/>
      <c r="CY371" s="49"/>
      <c r="CZ371" s="49"/>
      <c r="DA371" s="49"/>
      <c r="DB371" s="49"/>
      <c r="DC371" s="49"/>
      <c r="DD371" s="49"/>
      <c r="DE371" s="49"/>
      <c r="DF371" s="49"/>
      <c r="DG371" s="49"/>
      <c r="DH371" s="14"/>
      <c r="DI371" s="14"/>
      <c r="DJ371" s="14"/>
      <c r="DK371" s="14"/>
      <c r="DL371" s="14"/>
      <c r="DM371" s="14"/>
      <c r="DN371" s="14"/>
      <c r="DO371" s="14"/>
      <c r="DP371" s="14"/>
      <c r="DQ371" s="14"/>
      <c r="DR371" s="49"/>
      <c r="DS371" s="49"/>
      <c r="DT371" s="49"/>
      <c r="DU371" s="49"/>
      <c r="DV371" s="49"/>
      <c r="DW371" s="49"/>
      <c r="DX371" s="49"/>
      <c r="DY371" s="49"/>
      <c r="DZ371" s="49"/>
      <c r="EA371" s="49"/>
      <c r="EB371" s="49"/>
      <c r="EC371" s="49"/>
      <c r="ED371" s="49"/>
      <c r="EE371" s="49"/>
      <c r="EF371" s="49"/>
      <c r="EG371" s="49"/>
      <c r="EH371" s="49"/>
      <c r="EI371" s="49"/>
      <c r="EJ371" s="49"/>
      <c r="EK371" s="14"/>
      <c r="EL371" s="49"/>
      <c r="EM371" s="49"/>
      <c r="EN371" s="49"/>
      <c r="EO371" s="49"/>
      <c r="EP371" s="49"/>
      <c r="EQ371" s="49"/>
      <c r="ER371" s="49"/>
      <c r="ES371" s="49"/>
      <c r="ET371" s="49"/>
      <c r="EU371" s="49"/>
      <c r="EV371" s="49"/>
      <c r="EW371" s="49"/>
      <c r="EX371" s="49"/>
      <c r="EY371" s="49"/>
      <c r="EZ371" s="49"/>
      <c r="FA371" s="49"/>
      <c r="FB371" s="49"/>
      <c r="FC371" s="49"/>
      <c r="FD371" s="49"/>
      <c r="FE371" s="14"/>
      <c r="FF371" s="49"/>
      <c r="FG371" s="49"/>
      <c r="FH371" s="14"/>
      <c r="FI371" s="42"/>
      <c r="FJ371" s="42"/>
      <c r="FK371" s="42"/>
      <c r="FL371" s="42"/>
      <c r="FM371" s="42"/>
      <c r="FN371" s="42"/>
      <c r="FO371" s="42"/>
      <c r="FP371" s="42"/>
      <c r="FQ371" s="42"/>
      <c r="FR371" s="42"/>
      <c r="FS371" s="42"/>
      <c r="FT371" s="42"/>
      <c r="FU371" s="42"/>
      <c r="FV371" s="42"/>
      <c r="FW371" s="42"/>
      <c r="FX371" s="44">
        <v>369</v>
      </c>
      <c r="FY371" s="44" t="str">
        <f t="shared" si="1294"/>
        <v>HGBDAFEJ</v>
      </c>
      <c r="FZ371" s="44" t="s">
        <v>160</v>
      </c>
      <c r="GA371" s="44" t="s">
        <v>149</v>
      </c>
      <c r="GB371" s="44" t="s">
        <v>146</v>
      </c>
      <c r="GC371" s="44" t="s">
        <v>147</v>
      </c>
      <c r="GD371" s="44" t="s">
        <v>145</v>
      </c>
      <c r="GE371" s="44" t="s">
        <v>109</v>
      </c>
      <c r="GF371" s="44" t="s">
        <v>148</v>
      </c>
      <c r="GG371" s="44" t="s">
        <v>159</v>
      </c>
      <c r="GH371" s="100" t="str">
        <f t="shared" ref="GH371:GO371" si="1408">VLOOKUP(FZ371,$FK$3:$FL$15,2,FALSE)</f>
        <v>Uruguay</v>
      </c>
      <c r="GI371" s="100" t="str">
        <f t="shared" si="1408"/>
        <v>Iran</v>
      </c>
      <c r="GJ371" s="100" t="str">
        <f t="shared" si="1408"/>
        <v>Bosnien-Herzigovina</v>
      </c>
      <c r="GK371" s="100" t="str">
        <f t="shared" si="1408"/>
        <v>USA</v>
      </c>
      <c r="GL371" s="100" t="str">
        <f t="shared" si="1408"/>
        <v>Sydkorea</v>
      </c>
      <c r="GM371" s="100" t="str">
        <f t="shared" si="1408"/>
        <v>Sverige</v>
      </c>
      <c r="GN371" s="100" t="str">
        <f t="shared" si="1408"/>
        <v>Elfenbenskusten</v>
      </c>
      <c r="GO371" s="100" t="str">
        <f t="shared" si="1408"/>
        <v>Argentina</v>
      </c>
      <c r="GP371" s="42" t="str">
        <f t="shared" si="1296"/>
        <v/>
      </c>
      <c r="GQ371" s="42"/>
      <c r="GR371" s="42"/>
      <c r="GS371" s="42"/>
      <c r="GT371" s="42"/>
      <c r="GU371" s="42"/>
      <c r="GV371" s="42"/>
      <c r="GW371" s="42"/>
      <c r="GX371" s="42"/>
      <c r="GY371" s="42"/>
      <c r="GZ371" s="42"/>
      <c r="HA371" s="42"/>
      <c r="HB371" s="42"/>
      <c r="HC371" s="42"/>
      <c r="HD371" s="42"/>
      <c r="HE371" s="42"/>
    </row>
    <row r="372" spans="1:213" ht="14.25" customHeight="1" x14ac:dyDescent="0.35">
      <c r="A372" s="42"/>
      <c r="B372" s="43"/>
      <c r="C372" s="43"/>
      <c r="D372" s="43"/>
      <c r="E372" s="44"/>
      <c r="F372" s="43"/>
      <c r="G372" s="44"/>
      <c r="H372" s="44"/>
      <c r="I372" s="44"/>
      <c r="J372" s="57"/>
      <c r="K372" s="44"/>
      <c r="L372" s="44"/>
      <c r="M372" s="42"/>
      <c r="N372" s="42"/>
      <c r="O372" s="42"/>
      <c r="P372" s="42"/>
      <c r="Q372" s="42"/>
      <c r="R372" s="42"/>
      <c r="S372" s="42"/>
      <c r="T372" s="43"/>
      <c r="U372" s="42"/>
      <c r="V372" s="44"/>
      <c r="W372" s="44"/>
      <c r="X372" s="44"/>
      <c r="Y372" s="44"/>
      <c r="Z372" s="47"/>
      <c r="AA372" s="48"/>
      <c r="AB372" s="42"/>
      <c r="AC372" s="14"/>
      <c r="AD372" s="14"/>
      <c r="AE372" s="14"/>
      <c r="AF372" s="14"/>
      <c r="AG372" s="44"/>
      <c r="AH372" s="44"/>
      <c r="AI372" s="44"/>
      <c r="AJ372" s="57"/>
      <c r="AK372" s="58"/>
      <c r="AL372" s="49"/>
      <c r="AM372" s="49"/>
      <c r="AN372" s="49"/>
      <c r="AO372" s="49"/>
      <c r="AP372" s="49"/>
      <c r="AQ372" s="49"/>
      <c r="AR372" s="49"/>
      <c r="AS372" s="49"/>
      <c r="AT372" s="49"/>
      <c r="AU372" s="49"/>
      <c r="AV372" s="49"/>
      <c r="AW372" s="49"/>
      <c r="AX372" s="49"/>
      <c r="AY372" s="49"/>
      <c r="AZ372" s="49"/>
      <c r="BA372" s="49"/>
      <c r="BB372" s="49"/>
      <c r="BC372" s="49"/>
      <c r="BD372" s="49"/>
      <c r="BE372" s="49"/>
      <c r="BF372" s="49"/>
      <c r="BG372" s="49"/>
      <c r="BH372" s="49"/>
      <c r="BI372" s="49"/>
      <c r="BJ372" s="49"/>
      <c r="BK372" s="49"/>
      <c r="BL372" s="49"/>
      <c r="BM372" s="49"/>
      <c r="BN372" s="49"/>
      <c r="BO372" s="49"/>
      <c r="BP372" s="14"/>
      <c r="BQ372" s="14"/>
      <c r="BR372" s="14"/>
      <c r="BS372" s="49"/>
      <c r="BT372" s="49"/>
      <c r="BU372" s="49"/>
      <c r="BV372" s="49"/>
      <c r="BW372" s="49"/>
      <c r="BX372" s="49"/>
      <c r="BY372" s="49"/>
      <c r="BZ372" s="14"/>
      <c r="CA372" s="49"/>
      <c r="CB372" s="49"/>
      <c r="CC372" s="14"/>
      <c r="CD372" s="14"/>
      <c r="CE372" s="49"/>
      <c r="CF372" s="49"/>
      <c r="CG372" s="49"/>
      <c r="CH372" s="49"/>
      <c r="CI372" s="49"/>
      <c r="CJ372" s="49"/>
      <c r="CK372" s="49"/>
      <c r="CL372" s="49"/>
      <c r="CM372" s="49"/>
      <c r="CN372" s="49"/>
      <c r="CO372" s="49"/>
      <c r="CP372" s="49"/>
      <c r="CQ372" s="49"/>
      <c r="CR372" s="49"/>
      <c r="CS372" s="49"/>
      <c r="CT372" s="49"/>
      <c r="CU372" s="49"/>
      <c r="CV372" s="49"/>
      <c r="CW372" s="14"/>
      <c r="CX372" s="14"/>
      <c r="CY372" s="49"/>
      <c r="CZ372" s="49"/>
      <c r="DA372" s="49"/>
      <c r="DB372" s="49"/>
      <c r="DC372" s="49"/>
      <c r="DD372" s="49"/>
      <c r="DE372" s="49"/>
      <c r="DF372" s="49"/>
      <c r="DG372" s="49"/>
      <c r="DH372" s="14"/>
      <c r="DI372" s="14"/>
      <c r="DJ372" s="14"/>
      <c r="DK372" s="14"/>
      <c r="DL372" s="14"/>
      <c r="DM372" s="14"/>
      <c r="DN372" s="14"/>
      <c r="DO372" s="14"/>
      <c r="DP372" s="14"/>
      <c r="DQ372" s="14"/>
      <c r="DR372" s="49"/>
      <c r="DS372" s="49"/>
      <c r="DT372" s="49"/>
      <c r="DU372" s="49"/>
      <c r="DV372" s="49"/>
      <c r="DW372" s="49"/>
      <c r="DX372" s="49"/>
      <c r="DY372" s="49"/>
      <c r="DZ372" s="49"/>
      <c r="EA372" s="49"/>
      <c r="EB372" s="49"/>
      <c r="EC372" s="49"/>
      <c r="ED372" s="49"/>
      <c r="EE372" s="49"/>
      <c r="EF372" s="49"/>
      <c r="EG372" s="49"/>
      <c r="EH372" s="49"/>
      <c r="EI372" s="49"/>
      <c r="EJ372" s="49"/>
      <c r="EK372" s="14"/>
      <c r="EL372" s="49"/>
      <c r="EM372" s="49"/>
      <c r="EN372" s="49"/>
      <c r="EO372" s="49"/>
      <c r="EP372" s="49"/>
      <c r="EQ372" s="49"/>
      <c r="ER372" s="49"/>
      <c r="ES372" s="49"/>
      <c r="ET372" s="49"/>
      <c r="EU372" s="49"/>
      <c r="EV372" s="49"/>
      <c r="EW372" s="49"/>
      <c r="EX372" s="49"/>
      <c r="EY372" s="49"/>
      <c r="EZ372" s="49"/>
      <c r="FA372" s="49"/>
      <c r="FB372" s="49"/>
      <c r="FC372" s="49"/>
      <c r="FD372" s="49"/>
      <c r="FE372" s="14"/>
      <c r="FF372" s="49"/>
      <c r="FG372" s="49"/>
      <c r="FH372" s="14"/>
      <c r="FI372" s="42"/>
      <c r="FJ372" s="42"/>
      <c r="FK372" s="42"/>
      <c r="FL372" s="42"/>
      <c r="FM372" s="42"/>
      <c r="FN372" s="42"/>
      <c r="FO372" s="42"/>
      <c r="FP372" s="42"/>
      <c r="FQ372" s="42"/>
      <c r="FR372" s="42"/>
      <c r="FS372" s="42"/>
      <c r="FT372" s="42"/>
      <c r="FU372" s="42"/>
      <c r="FV372" s="42"/>
      <c r="FW372" s="42"/>
      <c r="FX372" s="44">
        <v>370</v>
      </c>
      <c r="FY372" s="44" t="str">
        <f t="shared" si="1294"/>
        <v>HGBDAFEI</v>
      </c>
      <c r="FZ372" s="44" t="s">
        <v>160</v>
      </c>
      <c r="GA372" s="44" t="s">
        <v>149</v>
      </c>
      <c r="GB372" s="44" t="s">
        <v>146</v>
      </c>
      <c r="GC372" s="44" t="s">
        <v>147</v>
      </c>
      <c r="GD372" s="44" t="s">
        <v>145</v>
      </c>
      <c r="GE372" s="44" t="s">
        <v>109</v>
      </c>
      <c r="GF372" s="44" t="s">
        <v>148</v>
      </c>
      <c r="GG372" s="44" t="s">
        <v>150</v>
      </c>
      <c r="GH372" s="100" t="str">
        <f t="shared" ref="GH372:GO372" si="1409">VLOOKUP(FZ372,$FK$3:$FL$15,2,FALSE)</f>
        <v>Uruguay</v>
      </c>
      <c r="GI372" s="100" t="str">
        <f t="shared" si="1409"/>
        <v>Iran</v>
      </c>
      <c r="GJ372" s="100" t="str">
        <f t="shared" si="1409"/>
        <v>Bosnien-Herzigovina</v>
      </c>
      <c r="GK372" s="100" t="str">
        <f t="shared" si="1409"/>
        <v>USA</v>
      </c>
      <c r="GL372" s="100" t="str">
        <f t="shared" si="1409"/>
        <v>Sydkorea</v>
      </c>
      <c r="GM372" s="100" t="str">
        <f t="shared" si="1409"/>
        <v>Sverige</v>
      </c>
      <c r="GN372" s="100" t="str">
        <f t="shared" si="1409"/>
        <v>Elfenbenskusten</v>
      </c>
      <c r="GO372" s="100" t="str">
        <f t="shared" si="1409"/>
        <v>Senegal</v>
      </c>
      <c r="GP372" s="42" t="str">
        <f t="shared" si="1296"/>
        <v/>
      </c>
      <c r="GQ372" s="42"/>
      <c r="GR372" s="42"/>
      <c r="GS372" s="42"/>
      <c r="GT372" s="42"/>
      <c r="GU372" s="42"/>
      <c r="GV372" s="42"/>
      <c r="GW372" s="42"/>
      <c r="GX372" s="42"/>
      <c r="GY372" s="42"/>
      <c r="GZ372" s="42"/>
      <c r="HA372" s="42"/>
      <c r="HB372" s="42"/>
      <c r="HC372" s="42"/>
      <c r="HD372" s="42"/>
      <c r="HE372" s="42"/>
    </row>
    <row r="373" spans="1:213" ht="14.25" customHeight="1" x14ac:dyDescent="0.35">
      <c r="A373" s="42"/>
      <c r="B373" s="43"/>
      <c r="C373" s="43"/>
      <c r="D373" s="43"/>
      <c r="E373" s="44"/>
      <c r="F373" s="43"/>
      <c r="G373" s="44"/>
      <c r="H373" s="44"/>
      <c r="I373" s="44"/>
      <c r="J373" s="57"/>
      <c r="K373" s="44"/>
      <c r="L373" s="44"/>
      <c r="M373" s="42"/>
      <c r="N373" s="42"/>
      <c r="O373" s="42"/>
      <c r="P373" s="42"/>
      <c r="Q373" s="42"/>
      <c r="R373" s="42"/>
      <c r="S373" s="42"/>
      <c r="T373" s="43"/>
      <c r="U373" s="42"/>
      <c r="V373" s="44"/>
      <c r="W373" s="44"/>
      <c r="X373" s="44"/>
      <c r="Y373" s="44"/>
      <c r="Z373" s="47"/>
      <c r="AA373" s="48"/>
      <c r="AB373" s="42"/>
      <c r="AC373" s="14"/>
      <c r="AD373" s="14"/>
      <c r="AE373" s="14"/>
      <c r="AF373" s="14"/>
      <c r="AG373" s="44"/>
      <c r="AH373" s="44"/>
      <c r="AI373" s="44"/>
      <c r="AJ373" s="57"/>
      <c r="AK373" s="58"/>
      <c r="AL373" s="49"/>
      <c r="AM373" s="49"/>
      <c r="AN373" s="49"/>
      <c r="AO373" s="49"/>
      <c r="AP373" s="49"/>
      <c r="AQ373" s="49"/>
      <c r="AR373" s="49"/>
      <c r="AS373" s="49"/>
      <c r="AT373" s="49"/>
      <c r="AU373" s="49"/>
      <c r="AV373" s="49"/>
      <c r="AW373" s="49"/>
      <c r="AX373" s="49"/>
      <c r="AY373" s="49"/>
      <c r="AZ373" s="49"/>
      <c r="BA373" s="49"/>
      <c r="BB373" s="49"/>
      <c r="BC373" s="49"/>
      <c r="BD373" s="49"/>
      <c r="BE373" s="49"/>
      <c r="BF373" s="49"/>
      <c r="BG373" s="49"/>
      <c r="BH373" s="49"/>
      <c r="BI373" s="49"/>
      <c r="BJ373" s="49"/>
      <c r="BK373" s="49"/>
      <c r="BL373" s="49"/>
      <c r="BM373" s="49"/>
      <c r="BN373" s="49"/>
      <c r="BO373" s="49"/>
      <c r="BP373" s="14"/>
      <c r="BQ373" s="14"/>
      <c r="BR373" s="14"/>
      <c r="BS373" s="49"/>
      <c r="BT373" s="49"/>
      <c r="BU373" s="49"/>
      <c r="BV373" s="49"/>
      <c r="BW373" s="49"/>
      <c r="BX373" s="49"/>
      <c r="BY373" s="49"/>
      <c r="BZ373" s="14"/>
      <c r="CA373" s="49"/>
      <c r="CB373" s="49"/>
      <c r="CC373" s="14"/>
      <c r="CD373" s="14"/>
      <c r="CE373" s="49"/>
      <c r="CF373" s="49"/>
      <c r="CG373" s="49"/>
      <c r="CH373" s="49"/>
      <c r="CI373" s="49"/>
      <c r="CJ373" s="49"/>
      <c r="CK373" s="49"/>
      <c r="CL373" s="49"/>
      <c r="CM373" s="49"/>
      <c r="CN373" s="49"/>
      <c r="CO373" s="49"/>
      <c r="CP373" s="49"/>
      <c r="CQ373" s="49"/>
      <c r="CR373" s="49"/>
      <c r="CS373" s="49"/>
      <c r="CT373" s="49"/>
      <c r="CU373" s="49"/>
      <c r="CV373" s="49"/>
      <c r="CW373" s="14"/>
      <c r="CX373" s="14"/>
      <c r="CY373" s="49"/>
      <c r="CZ373" s="49"/>
      <c r="DA373" s="49"/>
      <c r="DB373" s="49"/>
      <c r="DC373" s="49"/>
      <c r="DD373" s="49"/>
      <c r="DE373" s="49"/>
      <c r="DF373" s="49"/>
      <c r="DG373" s="49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49"/>
      <c r="DS373" s="49"/>
      <c r="DT373" s="49"/>
      <c r="DU373" s="49"/>
      <c r="DV373" s="49"/>
      <c r="DW373" s="49"/>
      <c r="DX373" s="49"/>
      <c r="DY373" s="49"/>
      <c r="DZ373" s="49"/>
      <c r="EA373" s="49"/>
      <c r="EB373" s="49"/>
      <c r="EC373" s="49"/>
      <c r="ED373" s="49"/>
      <c r="EE373" s="49"/>
      <c r="EF373" s="49"/>
      <c r="EG373" s="49"/>
      <c r="EH373" s="49"/>
      <c r="EI373" s="49"/>
      <c r="EJ373" s="49"/>
      <c r="EK373" s="14"/>
      <c r="EL373" s="49"/>
      <c r="EM373" s="49"/>
      <c r="EN373" s="49"/>
      <c r="EO373" s="49"/>
      <c r="EP373" s="49"/>
      <c r="EQ373" s="49"/>
      <c r="ER373" s="49"/>
      <c r="ES373" s="49"/>
      <c r="ET373" s="49"/>
      <c r="EU373" s="49"/>
      <c r="EV373" s="49"/>
      <c r="EW373" s="49"/>
      <c r="EX373" s="49"/>
      <c r="EY373" s="49"/>
      <c r="EZ373" s="49"/>
      <c r="FA373" s="49"/>
      <c r="FB373" s="49"/>
      <c r="FC373" s="49"/>
      <c r="FD373" s="49"/>
      <c r="FE373" s="14"/>
      <c r="FF373" s="49"/>
      <c r="FG373" s="49"/>
      <c r="FH373" s="14"/>
      <c r="FI373" s="42"/>
      <c r="FJ373" s="42"/>
      <c r="FK373" s="42"/>
      <c r="FL373" s="42"/>
      <c r="FM373" s="42"/>
      <c r="FN373" s="42"/>
      <c r="FO373" s="42"/>
      <c r="FP373" s="42"/>
      <c r="FQ373" s="42"/>
      <c r="FR373" s="42"/>
      <c r="FS373" s="42"/>
      <c r="FT373" s="42"/>
      <c r="FU373" s="42"/>
      <c r="FV373" s="42"/>
      <c r="FW373" s="42"/>
      <c r="FX373" s="44">
        <v>371</v>
      </c>
      <c r="FY373" s="44" t="str">
        <f t="shared" si="1294"/>
        <v>IJBCAHLK</v>
      </c>
      <c r="FZ373" s="44" t="s">
        <v>150</v>
      </c>
      <c r="GA373" s="44" t="s">
        <v>159</v>
      </c>
      <c r="GB373" s="44" t="s">
        <v>146</v>
      </c>
      <c r="GC373" s="44" t="s">
        <v>163</v>
      </c>
      <c r="GD373" s="44" t="s">
        <v>145</v>
      </c>
      <c r="GE373" s="44" t="s">
        <v>160</v>
      </c>
      <c r="GF373" s="44" t="s">
        <v>152</v>
      </c>
      <c r="GG373" s="44" t="s">
        <v>151</v>
      </c>
      <c r="GH373" s="100" t="str">
        <f t="shared" ref="GH373:GO373" si="1410">VLOOKUP(FZ373,$FK$3:$FL$15,2,FALSE)</f>
        <v>Senegal</v>
      </c>
      <c r="GI373" s="100" t="str">
        <f t="shared" si="1410"/>
        <v>Argentina</v>
      </c>
      <c r="GJ373" s="100" t="str">
        <f t="shared" si="1410"/>
        <v>Bosnien-Herzigovina</v>
      </c>
      <c r="GK373" s="100" t="str">
        <f t="shared" si="1410"/>
        <v>Marocko</v>
      </c>
      <c r="GL373" s="100" t="str">
        <f t="shared" si="1410"/>
        <v>Sydkorea</v>
      </c>
      <c r="GM373" s="100" t="str">
        <f t="shared" si="1410"/>
        <v>Uruguay</v>
      </c>
      <c r="GN373" s="100" t="str">
        <f t="shared" si="1410"/>
        <v>England</v>
      </c>
      <c r="GO373" s="100" t="str">
        <f t="shared" si="1410"/>
        <v>Portugal</v>
      </c>
      <c r="GP373" s="42" t="str">
        <f t="shared" si="1296"/>
        <v/>
      </c>
      <c r="GQ373" s="42"/>
      <c r="GR373" s="42"/>
      <c r="GS373" s="42"/>
      <c r="GT373" s="42"/>
      <c r="GU373" s="42"/>
      <c r="GV373" s="42"/>
      <c r="GW373" s="42"/>
      <c r="GX373" s="42"/>
      <c r="GY373" s="42"/>
      <c r="GZ373" s="42"/>
      <c r="HA373" s="42"/>
      <c r="HB373" s="42"/>
      <c r="HC373" s="42"/>
      <c r="HD373" s="42"/>
      <c r="HE373" s="42"/>
    </row>
    <row r="374" spans="1:213" ht="14.25" customHeight="1" x14ac:dyDescent="0.35">
      <c r="A374" s="42"/>
      <c r="B374" s="43"/>
      <c r="C374" s="43"/>
      <c r="D374" s="43"/>
      <c r="E374" s="44"/>
      <c r="F374" s="43"/>
      <c r="G374" s="44"/>
      <c r="H374" s="44"/>
      <c r="I374" s="44"/>
      <c r="J374" s="57"/>
      <c r="K374" s="44"/>
      <c r="L374" s="44"/>
      <c r="M374" s="42"/>
      <c r="N374" s="42"/>
      <c r="O374" s="42"/>
      <c r="P374" s="42"/>
      <c r="Q374" s="42"/>
      <c r="R374" s="42"/>
      <c r="S374" s="42"/>
      <c r="T374" s="43"/>
      <c r="U374" s="42"/>
      <c r="V374" s="44"/>
      <c r="W374" s="44"/>
      <c r="X374" s="44"/>
      <c r="Y374" s="44"/>
      <c r="Z374" s="47"/>
      <c r="AA374" s="48"/>
      <c r="AB374" s="42"/>
      <c r="AC374" s="14"/>
      <c r="AD374" s="14"/>
      <c r="AE374" s="14"/>
      <c r="AF374" s="14"/>
      <c r="AG374" s="44"/>
      <c r="AH374" s="44"/>
      <c r="AI374" s="44"/>
      <c r="AJ374" s="57"/>
      <c r="AK374" s="58"/>
      <c r="AL374" s="49"/>
      <c r="AM374" s="49"/>
      <c r="AN374" s="49"/>
      <c r="AO374" s="49"/>
      <c r="AP374" s="49"/>
      <c r="AQ374" s="49"/>
      <c r="AR374" s="49"/>
      <c r="AS374" s="49"/>
      <c r="AT374" s="49"/>
      <c r="AU374" s="49"/>
      <c r="AV374" s="49"/>
      <c r="AW374" s="49"/>
      <c r="AX374" s="49"/>
      <c r="AY374" s="49"/>
      <c r="AZ374" s="49"/>
      <c r="BA374" s="49"/>
      <c r="BB374" s="49"/>
      <c r="BC374" s="49"/>
      <c r="BD374" s="49"/>
      <c r="BE374" s="49"/>
      <c r="BF374" s="49"/>
      <c r="BG374" s="49"/>
      <c r="BH374" s="49"/>
      <c r="BI374" s="49"/>
      <c r="BJ374" s="49"/>
      <c r="BK374" s="49"/>
      <c r="BL374" s="49"/>
      <c r="BM374" s="49"/>
      <c r="BN374" s="49"/>
      <c r="BO374" s="49"/>
      <c r="BP374" s="14"/>
      <c r="BQ374" s="14"/>
      <c r="BR374" s="14"/>
      <c r="BS374" s="49"/>
      <c r="BT374" s="49"/>
      <c r="BU374" s="49"/>
      <c r="BV374" s="49"/>
      <c r="BW374" s="49"/>
      <c r="BX374" s="49"/>
      <c r="BY374" s="49"/>
      <c r="BZ374" s="14"/>
      <c r="CA374" s="49"/>
      <c r="CB374" s="49"/>
      <c r="CC374" s="14"/>
      <c r="CD374" s="14"/>
      <c r="CE374" s="49"/>
      <c r="CF374" s="49"/>
      <c r="CG374" s="49"/>
      <c r="CH374" s="49"/>
      <c r="CI374" s="49"/>
      <c r="CJ374" s="49"/>
      <c r="CK374" s="49"/>
      <c r="CL374" s="49"/>
      <c r="CM374" s="49"/>
      <c r="CN374" s="49"/>
      <c r="CO374" s="49"/>
      <c r="CP374" s="49"/>
      <c r="CQ374" s="49"/>
      <c r="CR374" s="49"/>
      <c r="CS374" s="49"/>
      <c r="CT374" s="49"/>
      <c r="CU374" s="49"/>
      <c r="CV374" s="49"/>
      <c r="CW374" s="14"/>
      <c r="CX374" s="14"/>
      <c r="CY374" s="49"/>
      <c r="CZ374" s="49"/>
      <c r="DA374" s="49"/>
      <c r="DB374" s="49"/>
      <c r="DC374" s="49"/>
      <c r="DD374" s="49"/>
      <c r="DE374" s="49"/>
      <c r="DF374" s="49"/>
      <c r="DG374" s="49"/>
      <c r="DH374" s="14"/>
      <c r="DI374" s="14"/>
      <c r="DJ374" s="14"/>
      <c r="DK374" s="14"/>
      <c r="DL374" s="14"/>
      <c r="DM374" s="14"/>
      <c r="DN374" s="14"/>
      <c r="DO374" s="14"/>
      <c r="DP374" s="14"/>
      <c r="DQ374" s="14"/>
      <c r="DR374" s="49"/>
      <c r="DS374" s="49"/>
      <c r="DT374" s="49"/>
      <c r="DU374" s="49"/>
      <c r="DV374" s="49"/>
      <c r="DW374" s="49"/>
      <c r="DX374" s="49"/>
      <c r="DY374" s="49"/>
      <c r="DZ374" s="49"/>
      <c r="EA374" s="49"/>
      <c r="EB374" s="49"/>
      <c r="EC374" s="49"/>
      <c r="ED374" s="49"/>
      <c r="EE374" s="49"/>
      <c r="EF374" s="49"/>
      <c r="EG374" s="49"/>
      <c r="EH374" s="49"/>
      <c r="EI374" s="49"/>
      <c r="EJ374" s="49"/>
      <c r="EK374" s="14"/>
      <c r="EL374" s="49"/>
      <c r="EM374" s="49"/>
      <c r="EN374" s="49"/>
      <c r="EO374" s="49"/>
      <c r="EP374" s="49"/>
      <c r="EQ374" s="49"/>
      <c r="ER374" s="49"/>
      <c r="ES374" s="49"/>
      <c r="ET374" s="49"/>
      <c r="EU374" s="49"/>
      <c r="EV374" s="49"/>
      <c r="EW374" s="49"/>
      <c r="EX374" s="49"/>
      <c r="EY374" s="49"/>
      <c r="EZ374" s="49"/>
      <c r="FA374" s="49"/>
      <c r="FB374" s="49"/>
      <c r="FC374" s="49"/>
      <c r="FD374" s="49"/>
      <c r="FE374" s="14"/>
      <c r="FF374" s="49"/>
      <c r="FG374" s="49"/>
      <c r="FH374" s="14"/>
      <c r="FI374" s="42"/>
      <c r="FJ374" s="42"/>
      <c r="FK374" s="42"/>
      <c r="FL374" s="42"/>
      <c r="FM374" s="42"/>
      <c r="FN374" s="42"/>
      <c r="FO374" s="42"/>
      <c r="FP374" s="42"/>
      <c r="FQ374" s="42"/>
      <c r="FR374" s="42"/>
      <c r="FS374" s="42"/>
      <c r="FT374" s="42"/>
      <c r="FU374" s="42"/>
      <c r="FV374" s="42"/>
      <c r="FW374" s="42"/>
      <c r="FX374" s="44">
        <v>372</v>
      </c>
      <c r="FY374" s="44" t="str">
        <f t="shared" si="1294"/>
        <v>IJBCAGLK</v>
      </c>
      <c r="FZ374" s="44" t="s">
        <v>150</v>
      </c>
      <c r="GA374" s="44" t="s">
        <v>159</v>
      </c>
      <c r="GB374" s="44" t="s">
        <v>146</v>
      </c>
      <c r="GC374" s="44" t="s">
        <v>163</v>
      </c>
      <c r="GD374" s="44" t="s">
        <v>145</v>
      </c>
      <c r="GE374" s="44" t="s">
        <v>149</v>
      </c>
      <c r="GF374" s="44" t="s">
        <v>152</v>
      </c>
      <c r="GG374" s="44" t="s">
        <v>151</v>
      </c>
      <c r="GH374" s="100" t="str">
        <f t="shared" ref="GH374:GO374" si="1411">VLOOKUP(FZ374,$FK$3:$FL$15,2,FALSE)</f>
        <v>Senegal</v>
      </c>
      <c r="GI374" s="100" t="str">
        <f t="shared" si="1411"/>
        <v>Argentina</v>
      </c>
      <c r="GJ374" s="100" t="str">
        <f t="shared" si="1411"/>
        <v>Bosnien-Herzigovina</v>
      </c>
      <c r="GK374" s="100" t="str">
        <f t="shared" si="1411"/>
        <v>Marocko</v>
      </c>
      <c r="GL374" s="100" t="str">
        <f t="shared" si="1411"/>
        <v>Sydkorea</v>
      </c>
      <c r="GM374" s="100" t="str">
        <f t="shared" si="1411"/>
        <v>Iran</v>
      </c>
      <c r="GN374" s="100" t="str">
        <f t="shared" si="1411"/>
        <v>England</v>
      </c>
      <c r="GO374" s="100" t="str">
        <f t="shared" si="1411"/>
        <v>Portugal</v>
      </c>
      <c r="GP374" s="42" t="str">
        <f t="shared" si="1296"/>
        <v/>
      </c>
      <c r="GQ374" s="42"/>
      <c r="GR374" s="42"/>
      <c r="GS374" s="42"/>
      <c r="GT374" s="42"/>
      <c r="GU374" s="42"/>
      <c r="GV374" s="42"/>
      <c r="GW374" s="42"/>
      <c r="GX374" s="42"/>
      <c r="GY374" s="42"/>
      <c r="GZ374" s="42"/>
      <c r="HA374" s="42"/>
      <c r="HB374" s="42"/>
      <c r="HC374" s="42"/>
      <c r="HD374" s="42"/>
      <c r="HE374" s="42"/>
    </row>
    <row r="375" spans="1:213" ht="14.25" customHeight="1" x14ac:dyDescent="0.35">
      <c r="A375" s="42"/>
      <c r="B375" s="43"/>
      <c r="C375" s="43"/>
      <c r="D375" s="43"/>
      <c r="E375" s="44"/>
      <c r="F375" s="43"/>
      <c r="G375" s="44"/>
      <c r="H375" s="44"/>
      <c r="I375" s="44"/>
      <c r="J375" s="57"/>
      <c r="K375" s="44"/>
      <c r="L375" s="44"/>
      <c r="M375" s="42"/>
      <c r="N375" s="42"/>
      <c r="O375" s="42"/>
      <c r="P375" s="42"/>
      <c r="Q375" s="42"/>
      <c r="R375" s="42"/>
      <c r="S375" s="42"/>
      <c r="T375" s="43"/>
      <c r="U375" s="42"/>
      <c r="V375" s="44"/>
      <c r="W375" s="44"/>
      <c r="X375" s="44"/>
      <c r="Y375" s="44"/>
      <c r="Z375" s="47"/>
      <c r="AA375" s="48"/>
      <c r="AB375" s="42"/>
      <c r="AC375" s="14"/>
      <c r="AD375" s="14"/>
      <c r="AE375" s="14"/>
      <c r="AF375" s="14"/>
      <c r="AG375" s="44"/>
      <c r="AH375" s="44"/>
      <c r="AI375" s="44"/>
      <c r="AJ375" s="57"/>
      <c r="AK375" s="58"/>
      <c r="AL375" s="49"/>
      <c r="AM375" s="49"/>
      <c r="AN375" s="49"/>
      <c r="AO375" s="49"/>
      <c r="AP375" s="49"/>
      <c r="AQ375" s="49"/>
      <c r="AR375" s="49"/>
      <c r="AS375" s="49"/>
      <c r="AT375" s="49"/>
      <c r="AU375" s="49"/>
      <c r="AV375" s="49"/>
      <c r="AW375" s="49"/>
      <c r="AX375" s="49"/>
      <c r="AY375" s="49"/>
      <c r="AZ375" s="49"/>
      <c r="BA375" s="49"/>
      <c r="BB375" s="49"/>
      <c r="BC375" s="49"/>
      <c r="BD375" s="49"/>
      <c r="BE375" s="49"/>
      <c r="BF375" s="49"/>
      <c r="BG375" s="49"/>
      <c r="BH375" s="49"/>
      <c r="BI375" s="49"/>
      <c r="BJ375" s="49"/>
      <c r="BK375" s="49"/>
      <c r="BL375" s="49"/>
      <c r="BM375" s="49"/>
      <c r="BN375" s="49"/>
      <c r="BO375" s="49"/>
      <c r="BP375" s="14"/>
      <c r="BQ375" s="14"/>
      <c r="BR375" s="14"/>
      <c r="BS375" s="49"/>
      <c r="BT375" s="49"/>
      <c r="BU375" s="49"/>
      <c r="BV375" s="49"/>
      <c r="BW375" s="49"/>
      <c r="BX375" s="49"/>
      <c r="BY375" s="49"/>
      <c r="BZ375" s="14"/>
      <c r="CA375" s="49"/>
      <c r="CB375" s="49"/>
      <c r="CC375" s="14"/>
      <c r="CD375" s="14"/>
      <c r="CE375" s="49"/>
      <c r="CF375" s="49"/>
      <c r="CG375" s="49"/>
      <c r="CH375" s="49"/>
      <c r="CI375" s="49"/>
      <c r="CJ375" s="49"/>
      <c r="CK375" s="49"/>
      <c r="CL375" s="49"/>
      <c r="CM375" s="49"/>
      <c r="CN375" s="49"/>
      <c r="CO375" s="49"/>
      <c r="CP375" s="49"/>
      <c r="CQ375" s="49"/>
      <c r="CR375" s="49"/>
      <c r="CS375" s="49"/>
      <c r="CT375" s="49"/>
      <c r="CU375" s="49"/>
      <c r="CV375" s="49"/>
      <c r="CW375" s="14"/>
      <c r="CX375" s="14"/>
      <c r="CY375" s="49"/>
      <c r="CZ375" s="49"/>
      <c r="DA375" s="49"/>
      <c r="DB375" s="49"/>
      <c r="DC375" s="49"/>
      <c r="DD375" s="49"/>
      <c r="DE375" s="49"/>
      <c r="DF375" s="49"/>
      <c r="DG375" s="49"/>
      <c r="DH375" s="14"/>
      <c r="DI375" s="14"/>
      <c r="DJ375" s="14"/>
      <c r="DK375" s="14"/>
      <c r="DL375" s="14"/>
      <c r="DM375" s="14"/>
      <c r="DN375" s="14"/>
      <c r="DO375" s="14"/>
      <c r="DP375" s="14"/>
      <c r="DQ375" s="14"/>
      <c r="DR375" s="49"/>
      <c r="DS375" s="49"/>
      <c r="DT375" s="49"/>
      <c r="DU375" s="49"/>
      <c r="DV375" s="49"/>
      <c r="DW375" s="49"/>
      <c r="DX375" s="49"/>
      <c r="DY375" s="49"/>
      <c r="DZ375" s="49"/>
      <c r="EA375" s="49"/>
      <c r="EB375" s="49"/>
      <c r="EC375" s="49"/>
      <c r="ED375" s="49"/>
      <c r="EE375" s="49"/>
      <c r="EF375" s="49"/>
      <c r="EG375" s="49"/>
      <c r="EH375" s="49"/>
      <c r="EI375" s="49"/>
      <c r="EJ375" s="49"/>
      <c r="EK375" s="14"/>
      <c r="EL375" s="49"/>
      <c r="EM375" s="49"/>
      <c r="EN375" s="49"/>
      <c r="EO375" s="49"/>
      <c r="EP375" s="49"/>
      <c r="EQ375" s="49"/>
      <c r="ER375" s="49"/>
      <c r="ES375" s="49"/>
      <c r="ET375" s="49"/>
      <c r="EU375" s="49"/>
      <c r="EV375" s="49"/>
      <c r="EW375" s="49"/>
      <c r="EX375" s="49"/>
      <c r="EY375" s="49"/>
      <c r="EZ375" s="49"/>
      <c r="FA375" s="49"/>
      <c r="FB375" s="49"/>
      <c r="FC375" s="49"/>
      <c r="FD375" s="49"/>
      <c r="FE375" s="14"/>
      <c r="FF375" s="49"/>
      <c r="FG375" s="49"/>
      <c r="FH375" s="14"/>
      <c r="FI375" s="42"/>
      <c r="FJ375" s="42"/>
      <c r="FK375" s="42"/>
      <c r="FL375" s="42"/>
      <c r="FM375" s="42"/>
      <c r="FN375" s="42"/>
      <c r="FO375" s="42"/>
      <c r="FP375" s="42"/>
      <c r="FQ375" s="42"/>
      <c r="FR375" s="42"/>
      <c r="FS375" s="42"/>
      <c r="FT375" s="42"/>
      <c r="FU375" s="42"/>
      <c r="FV375" s="42"/>
      <c r="FW375" s="42"/>
      <c r="FX375" s="44">
        <v>373</v>
      </c>
      <c r="FY375" s="44" t="str">
        <f t="shared" si="1294"/>
        <v>HJBCAGLK</v>
      </c>
      <c r="FZ375" s="44" t="s">
        <v>160</v>
      </c>
      <c r="GA375" s="44" t="s">
        <v>159</v>
      </c>
      <c r="GB375" s="44" t="s">
        <v>146</v>
      </c>
      <c r="GC375" s="44" t="s">
        <v>163</v>
      </c>
      <c r="GD375" s="44" t="s">
        <v>145</v>
      </c>
      <c r="GE375" s="44" t="s">
        <v>149</v>
      </c>
      <c r="GF375" s="44" t="s">
        <v>152</v>
      </c>
      <c r="GG375" s="44" t="s">
        <v>151</v>
      </c>
      <c r="GH375" s="100" t="str">
        <f t="shared" ref="GH375:GO375" si="1412">VLOOKUP(FZ375,$FK$3:$FL$15,2,FALSE)</f>
        <v>Uruguay</v>
      </c>
      <c r="GI375" s="100" t="str">
        <f t="shared" si="1412"/>
        <v>Argentina</v>
      </c>
      <c r="GJ375" s="100" t="str">
        <f t="shared" si="1412"/>
        <v>Bosnien-Herzigovina</v>
      </c>
      <c r="GK375" s="100" t="str">
        <f t="shared" si="1412"/>
        <v>Marocko</v>
      </c>
      <c r="GL375" s="100" t="str">
        <f t="shared" si="1412"/>
        <v>Sydkorea</v>
      </c>
      <c r="GM375" s="100" t="str">
        <f t="shared" si="1412"/>
        <v>Iran</v>
      </c>
      <c r="GN375" s="100" t="str">
        <f t="shared" si="1412"/>
        <v>England</v>
      </c>
      <c r="GO375" s="100" t="str">
        <f t="shared" si="1412"/>
        <v>Portugal</v>
      </c>
      <c r="GP375" s="42" t="str">
        <f t="shared" si="1296"/>
        <v/>
      </c>
      <c r="GQ375" s="42"/>
      <c r="GR375" s="42"/>
      <c r="GS375" s="42"/>
      <c r="GT375" s="42"/>
      <c r="GU375" s="42"/>
      <c r="GV375" s="42"/>
      <c r="GW375" s="42"/>
      <c r="GX375" s="42"/>
      <c r="GY375" s="42"/>
      <c r="GZ375" s="42"/>
      <c r="HA375" s="42"/>
      <c r="HB375" s="42"/>
      <c r="HC375" s="42"/>
      <c r="HD375" s="42"/>
      <c r="HE375" s="42"/>
    </row>
    <row r="376" spans="1:213" ht="14.25" customHeight="1" x14ac:dyDescent="0.35">
      <c r="A376" s="42"/>
      <c r="B376" s="43"/>
      <c r="C376" s="43"/>
      <c r="D376" s="43"/>
      <c r="E376" s="44"/>
      <c r="F376" s="43"/>
      <c r="G376" s="44"/>
      <c r="H376" s="44"/>
      <c r="I376" s="44"/>
      <c r="J376" s="57"/>
      <c r="K376" s="44"/>
      <c r="L376" s="44"/>
      <c r="M376" s="42"/>
      <c r="N376" s="42"/>
      <c r="O376" s="42"/>
      <c r="P376" s="42"/>
      <c r="Q376" s="42"/>
      <c r="R376" s="42"/>
      <c r="S376" s="42"/>
      <c r="T376" s="43"/>
      <c r="U376" s="42"/>
      <c r="V376" s="44"/>
      <c r="W376" s="44"/>
      <c r="X376" s="44"/>
      <c r="Y376" s="44"/>
      <c r="Z376" s="47"/>
      <c r="AA376" s="48"/>
      <c r="AB376" s="42"/>
      <c r="AC376" s="14"/>
      <c r="AD376" s="14"/>
      <c r="AE376" s="14"/>
      <c r="AF376" s="14"/>
      <c r="AG376" s="44"/>
      <c r="AH376" s="44"/>
      <c r="AI376" s="44"/>
      <c r="AJ376" s="57"/>
      <c r="AK376" s="58"/>
      <c r="AL376" s="49"/>
      <c r="AM376" s="49"/>
      <c r="AN376" s="49"/>
      <c r="AO376" s="49"/>
      <c r="AP376" s="49"/>
      <c r="AQ376" s="49"/>
      <c r="AR376" s="49"/>
      <c r="AS376" s="49"/>
      <c r="AT376" s="49"/>
      <c r="AU376" s="49"/>
      <c r="AV376" s="49"/>
      <c r="AW376" s="49"/>
      <c r="AX376" s="49"/>
      <c r="AY376" s="49"/>
      <c r="AZ376" s="49"/>
      <c r="BA376" s="49"/>
      <c r="BB376" s="49"/>
      <c r="BC376" s="49"/>
      <c r="BD376" s="49"/>
      <c r="BE376" s="49"/>
      <c r="BF376" s="49"/>
      <c r="BG376" s="49"/>
      <c r="BH376" s="49"/>
      <c r="BI376" s="49"/>
      <c r="BJ376" s="49"/>
      <c r="BK376" s="49"/>
      <c r="BL376" s="49"/>
      <c r="BM376" s="49"/>
      <c r="BN376" s="49"/>
      <c r="BO376" s="49"/>
      <c r="BP376" s="14"/>
      <c r="BQ376" s="14"/>
      <c r="BR376" s="14"/>
      <c r="BS376" s="49"/>
      <c r="BT376" s="49"/>
      <c r="BU376" s="49"/>
      <c r="BV376" s="49"/>
      <c r="BW376" s="49"/>
      <c r="BX376" s="49"/>
      <c r="BY376" s="49"/>
      <c r="BZ376" s="14"/>
      <c r="CA376" s="49"/>
      <c r="CB376" s="49"/>
      <c r="CC376" s="14"/>
      <c r="CD376" s="14"/>
      <c r="CE376" s="49"/>
      <c r="CF376" s="49"/>
      <c r="CG376" s="49"/>
      <c r="CH376" s="49"/>
      <c r="CI376" s="49"/>
      <c r="CJ376" s="49"/>
      <c r="CK376" s="49"/>
      <c r="CL376" s="49"/>
      <c r="CM376" s="49"/>
      <c r="CN376" s="49"/>
      <c r="CO376" s="49"/>
      <c r="CP376" s="49"/>
      <c r="CQ376" s="49"/>
      <c r="CR376" s="49"/>
      <c r="CS376" s="49"/>
      <c r="CT376" s="49"/>
      <c r="CU376" s="49"/>
      <c r="CV376" s="49"/>
      <c r="CW376" s="14"/>
      <c r="CX376" s="14"/>
      <c r="CY376" s="49"/>
      <c r="CZ376" s="49"/>
      <c r="DA376" s="49"/>
      <c r="DB376" s="49"/>
      <c r="DC376" s="49"/>
      <c r="DD376" s="49"/>
      <c r="DE376" s="49"/>
      <c r="DF376" s="49"/>
      <c r="DG376" s="49"/>
      <c r="DH376" s="14"/>
      <c r="DI376" s="14"/>
      <c r="DJ376" s="14"/>
      <c r="DK376" s="14"/>
      <c r="DL376" s="14"/>
      <c r="DM376" s="14"/>
      <c r="DN376" s="14"/>
      <c r="DO376" s="14"/>
      <c r="DP376" s="14"/>
      <c r="DQ376" s="14"/>
      <c r="DR376" s="49"/>
      <c r="DS376" s="49"/>
      <c r="DT376" s="49"/>
      <c r="DU376" s="49"/>
      <c r="DV376" s="49"/>
      <c r="DW376" s="49"/>
      <c r="DX376" s="49"/>
      <c r="DY376" s="49"/>
      <c r="DZ376" s="49"/>
      <c r="EA376" s="49"/>
      <c r="EB376" s="49"/>
      <c r="EC376" s="49"/>
      <c r="ED376" s="49"/>
      <c r="EE376" s="49"/>
      <c r="EF376" s="49"/>
      <c r="EG376" s="49"/>
      <c r="EH376" s="49"/>
      <c r="EI376" s="49"/>
      <c r="EJ376" s="49"/>
      <c r="EK376" s="14"/>
      <c r="EL376" s="49"/>
      <c r="EM376" s="49"/>
      <c r="EN376" s="49"/>
      <c r="EO376" s="49"/>
      <c r="EP376" s="49"/>
      <c r="EQ376" s="49"/>
      <c r="ER376" s="49"/>
      <c r="ES376" s="49"/>
      <c r="ET376" s="49"/>
      <c r="EU376" s="49"/>
      <c r="EV376" s="49"/>
      <c r="EW376" s="49"/>
      <c r="EX376" s="49"/>
      <c r="EY376" s="49"/>
      <c r="EZ376" s="49"/>
      <c r="FA376" s="49"/>
      <c r="FB376" s="49"/>
      <c r="FC376" s="49"/>
      <c r="FD376" s="49"/>
      <c r="FE376" s="14"/>
      <c r="FF376" s="49"/>
      <c r="FG376" s="49"/>
      <c r="FH376" s="14"/>
      <c r="FI376" s="42"/>
      <c r="FJ376" s="42"/>
      <c r="FK376" s="42"/>
      <c r="FL376" s="42"/>
      <c r="FM376" s="42"/>
      <c r="FN376" s="42"/>
      <c r="FO376" s="42"/>
      <c r="FP376" s="42"/>
      <c r="FQ376" s="42"/>
      <c r="FR376" s="42"/>
      <c r="FS376" s="42"/>
      <c r="FT376" s="42"/>
      <c r="FU376" s="42"/>
      <c r="FV376" s="42"/>
      <c r="FW376" s="42"/>
      <c r="FX376" s="44">
        <v>374</v>
      </c>
      <c r="FY376" s="44" t="str">
        <f t="shared" si="1294"/>
        <v>IGBCAHLK</v>
      </c>
      <c r="FZ376" s="44" t="s">
        <v>150</v>
      </c>
      <c r="GA376" s="44" t="s">
        <v>149</v>
      </c>
      <c r="GB376" s="44" t="s">
        <v>146</v>
      </c>
      <c r="GC376" s="44" t="s">
        <v>163</v>
      </c>
      <c r="GD376" s="44" t="s">
        <v>145</v>
      </c>
      <c r="GE376" s="44" t="s">
        <v>160</v>
      </c>
      <c r="GF376" s="44" t="s">
        <v>152</v>
      </c>
      <c r="GG376" s="44" t="s">
        <v>151</v>
      </c>
      <c r="GH376" s="100" t="str">
        <f t="shared" ref="GH376:GO376" si="1413">VLOOKUP(FZ376,$FK$3:$FL$15,2,FALSE)</f>
        <v>Senegal</v>
      </c>
      <c r="GI376" s="100" t="str">
        <f t="shared" si="1413"/>
        <v>Iran</v>
      </c>
      <c r="GJ376" s="100" t="str">
        <f t="shared" si="1413"/>
        <v>Bosnien-Herzigovina</v>
      </c>
      <c r="GK376" s="100" t="str">
        <f t="shared" si="1413"/>
        <v>Marocko</v>
      </c>
      <c r="GL376" s="100" t="str">
        <f t="shared" si="1413"/>
        <v>Sydkorea</v>
      </c>
      <c r="GM376" s="100" t="str">
        <f t="shared" si="1413"/>
        <v>Uruguay</v>
      </c>
      <c r="GN376" s="100" t="str">
        <f t="shared" si="1413"/>
        <v>England</v>
      </c>
      <c r="GO376" s="100" t="str">
        <f t="shared" si="1413"/>
        <v>Portugal</v>
      </c>
      <c r="GP376" s="42" t="str">
        <f t="shared" si="1296"/>
        <v/>
      </c>
      <c r="GQ376" s="42"/>
      <c r="GR376" s="42"/>
      <c r="GS376" s="42"/>
      <c r="GT376" s="42"/>
      <c r="GU376" s="42"/>
      <c r="GV376" s="42"/>
      <c r="GW376" s="42"/>
      <c r="GX376" s="42"/>
      <c r="GY376" s="42"/>
      <c r="GZ376" s="42"/>
      <c r="HA376" s="42"/>
      <c r="HB376" s="42"/>
      <c r="HC376" s="42"/>
      <c r="HD376" s="42"/>
      <c r="HE376" s="42"/>
    </row>
    <row r="377" spans="1:213" ht="14.25" customHeight="1" x14ac:dyDescent="0.35">
      <c r="A377" s="42"/>
      <c r="B377" s="43"/>
      <c r="C377" s="43"/>
      <c r="D377" s="43"/>
      <c r="E377" s="44"/>
      <c r="F377" s="43"/>
      <c r="G377" s="44"/>
      <c r="H377" s="44"/>
      <c r="I377" s="44"/>
      <c r="J377" s="57"/>
      <c r="K377" s="44"/>
      <c r="L377" s="44"/>
      <c r="M377" s="42"/>
      <c r="N377" s="42"/>
      <c r="O377" s="42"/>
      <c r="P377" s="42"/>
      <c r="Q377" s="42"/>
      <c r="R377" s="42"/>
      <c r="S377" s="42"/>
      <c r="T377" s="43"/>
      <c r="U377" s="42"/>
      <c r="V377" s="44"/>
      <c r="W377" s="44"/>
      <c r="X377" s="44"/>
      <c r="Y377" s="44"/>
      <c r="Z377" s="47"/>
      <c r="AA377" s="48"/>
      <c r="AB377" s="42"/>
      <c r="AC377" s="14"/>
      <c r="AD377" s="14"/>
      <c r="AE377" s="14"/>
      <c r="AF377" s="14"/>
      <c r="AG377" s="44"/>
      <c r="AH377" s="44"/>
      <c r="AI377" s="44"/>
      <c r="AJ377" s="57"/>
      <c r="AK377" s="58"/>
      <c r="AL377" s="49"/>
      <c r="AM377" s="49"/>
      <c r="AN377" s="49"/>
      <c r="AO377" s="49"/>
      <c r="AP377" s="49"/>
      <c r="AQ377" s="49"/>
      <c r="AR377" s="49"/>
      <c r="AS377" s="49"/>
      <c r="AT377" s="49"/>
      <c r="AU377" s="49"/>
      <c r="AV377" s="49"/>
      <c r="AW377" s="49"/>
      <c r="AX377" s="49"/>
      <c r="AY377" s="49"/>
      <c r="AZ377" s="49"/>
      <c r="BA377" s="49"/>
      <c r="BB377" s="49"/>
      <c r="BC377" s="49"/>
      <c r="BD377" s="49"/>
      <c r="BE377" s="49"/>
      <c r="BF377" s="49"/>
      <c r="BG377" s="49"/>
      <c r="BH377" s="49"/>
      <c r="BI377" s="49"/>
      <c r="BJ377" s="49"/>
      <c r="BK377" s="49"/>
      <c r="BL377" s="49"/>
      <c r="BM377" s="49"/>
      <c r="BN377" s="49"/>
      <c r="BO377" s="49"/>
      <c r="BP377" s="14"/>
      <c r="BQ377" s="14"/>
      <c r="BR377" s="14"/>
      <c r="BS377" s="49"/>
      <c r="BT377" s="49"/>
      <c r="BU377" s="49"/>
      <c r="BV377" s="49"/>
      <c r="BW377" s="49"/>
      <c r="BX377" s="49"/>
      <c r="BY377" s="49"/>
      <c r="BZ377" s="14"/>
      <c r="CA377" s="49"/>
      <c r="CB377" s="49"/>
      <c r="CC377" s="14"/>
      <c r="CD377" s="14"/>
      <c r="CE377" s="49"/>
      <c r="CF377" s="49"/>
      <c r="CG377" s="49"/>
      <c r="CH377" s="49"/>
      <c r="CI377" s="49"/>
      <c r="CJ377" s="49"/>
      <c r="CK377" s="49"/>
      <c r="CL377" s="49"/>
      <c r="CM377" s="49"/>
      <c r="CN377" s="49"/>
      <c r="CO377" s="49"/>
      <c r="CP377" s="49"/>
      <c r="CQ377" s="49"/>
      <c r="CR377" s="49"/>
      <c r="CS377" s="49"/>
      <c r="CT377" s="49"/>
      <c r="CU377" s="49"/>
      <c r="CV377" s="49"/>
      <c r="CW377" s="14"/>
      <c r="CX377" s="14"/>
      <c r="CY377" s="49"/>
      <c r="CZ377" s="49"/>
      <c r="DA377" s="49"/>
      <c r="DB377" s="49"/>
      <c r="DC377" s="49"/>
      <c r="DD377" s="49"/>
      <c r="DE377" s="49"/>
      <c r="DF377" s="49"/>
      <c r="DG377" s="49"/>
      <c r="DH377" s="14"/>
      <c r="DI377" s="14"/>
      <c r="DJ377" s="14"/>
      <c r="DK377" s="14"/>
      <c r="DL377" s="14"/>
      <c r="DM377" s="14"/>
      <c r="DN377" s="14"/>
      <c r="DO377" s="14"/>
      <c r="DP377" s="14"/>
      <c r="DQ377" s="14"/>
      <c r="DR377" s="49"/>
      <c r="DS377" s="49"/>
      <c r="DT377" s="49"/>
      <c r="DU377" s="49"/>
      <c r="DV377" s="49"/>
      <c r="DW377" s="49"/>
      <c r="DX377" s="49"/>
      <c r="DY377" s="49"/>
      <c r="DZ377" s="49"/>
      <c r="EA377" s="49"/>
      <c r="EB377" s="49"/>
      <c r="EC377" s="49"/>
      <c r="ED377" s="49"/>
      <c r="EE377" s="49"/>
      <c r="EF377" s="49"/>
      <c r="EG377" s="49"/>
      <c r="EH377" s="49"/>
      <c r="EI377" s="49"/>
      <c r="EJ377" s="49"/>
      <c r="EK377" s="14"/>
      <c r="EL377" s="49"/>
      <c r="EM377" s="49"/>
      <c r="EN377" s="49"/>
      <c r="EO377" s="49"/>
      <c r="EP377" s="49"/>
      <c r="EQ377" s="49"/>
      <c r="ER377" s="49"/>
      <c r="ES377" s="49"/>
      <c r="ET377" s="49"/>
      <c r="EU377" s="49"/>
      <c r="EV377" s="49"/>
      <c r="EW377" s="49"/>
      <c r="EX377" s="49"/>
      <c r="EY377" s="49"/>
      <c r="EZ377" s="49"/>
      <c r="FA377" s="49"/>
      <c r="FB377" s="49"/>
      <c r="FC377" s="49"/>
      <c r="FD377" s="49"/>
      <c r="FE377" s="14"/>
      <c r="FF377" s="49"/>
      <c r="FG377" s="49"/>
      <c r="FH377" s="14"/>
      <c r="FI377" s="42"/>
      <c r="FJ377" s="42"/>
      <c r="FK377" s="42"/>
      <c r="FL377" s="42"/>
      <c r="FM377" s="42"/>
      <c r="FN377" s="42"/>
      <c r="FO377" s="42"/>
      <c r="FP377" s="42"/>
      <c r="FQ377" s="42"/>
      <c r="FR377" s="42"/>
      <c r="FS377" s="42"/>
      <c r="FT377" s="42"/>
      <c r="FU377" s="42"/>
      <c r="FV377" s="42"/>
      <c r="FW377" s="42"/>
      <c r="FX377" s="44">
        <v>375</v>
      </c>
      <c r="FY377" s="44" t="str">
        <f t="shared" si="1294"/>
        <v>HJBCAGLI</v>
      </c>
      <c r="FZ377" s="44" t="s">
        <v>160</v>
      </c>
      <c r="GA377" s="44" t="s">
        <v>159</v>
      </c>
      <c r="GB377" s="44" t="s">
        <v>146</v>
      </c>
      <c r="GC377" s="44" t="s">
        <v>163</v>
      </c>
      <c r="GD377" s="44" t="s">
        <v>145</v>
      </c>
      <c r="GE377" s="44" t="s">
        <v>149</v>
      </c>
      <c r="GF377" s="44" t="s">
        <v>152</v>
      </c>
      <c r="GG377" s="44" t="s">
        <v>150</v>
      </c>
      <c r="GH377" s="100" t="str">
        <f t="shared" ref="GH377:GO377" si="1414">VLOOKUP(FZ377,$FK$3:$FL$15,2,FALSE)</f>
        <v>Uruguay</v>
      </c>
      <c r="GI377" s="100" t="str">
        <f t="shared" si="1414"/>
        <v>Argentina</v>
      </c>
      <c r="GJ377" s="100" t="str">
        <f t="shared" si="1414"/>
        <v>Bosnien-Herzigovina</v>
      </c>
      <c r="GK377" s="100" t="str">
        <f t="shared" si="1414"/>
        <v>Marocko</v>
      </c>
      <c r="GL377" s="100" t="str">
        <f t="shared" si="1414"/>
        <v>Sydkorea</v>
      </c>
      <c r="GM377" s="100" t="str">
        <f t="shared" si="1414"/>
        <v>Iran</v>
      </c>
      <c r="GN377" s="100" t="str">
        <f t="shared" si="1414"/>
        <v>England</v>
      </c>
      <c r="GO377" s="100" t="str">
        <f t="shared" si="1414"/>
        <v>Senegal</v>
      </c>
      <c r="GP377" s="42" t="str">
        <f t="shared" si="1296"/>
        <v/>
      </c>
      <c r="GQ377" s="42"/>
      <c r="GR377" s="42"/>
      <c r="GS377" s="42"/>
      <c r="GT377" s="42"/>
      <c r="GU377" s="42"/>
      <c r="GV377" s="42"/>
      <c r="GW377" s="42"/>
      <c r="GX377" s="42"/>
      <c r="GY377" s="42"/>
      <c r="GZ377" s="42"/>
      <c r="HA377" s="42"/>
      <c r="HB377" s="42"/>
      <c r="HC377" s="42"/>
      <c r="HD377" s="42"/>
      <c r="HE377" s="42"/>
    </row>
    <row r="378" spans="1:213" ht="14.25" customHeight="1" x14ac:dyDescent="0.35">
      <c r="A378" s="42"/>
      <c r="B378" s="43"/>
      <c r="C378" s="43"/>
      <c r="D378" s="43"/>
      <c r="E378" s="44"/>
      <c r="F378" s="43"/>
      <c r="G378" s="44"/>
      <c r="H378" s="44"/>
      <c r="I378" s="44"/>
      <c r="J378" s="57"/>
      <c r="K378" s="44"/>
      <c r="L378" s="44"/>
      <c r="M378" s="42"/>
      <c r="N378" s="42"/>
      <c r="O378" s="42"/>
      <c r="P378" s="42"/>
      <c r="Q378" s="42"/>
      <c r="R378" s="42"/>
      <c r="S378" s="42"/>
      <c r="T378" s="43"/>
      <c r="U378" s="42"/>
      <c r="V378" s="44"/>
      <c r="W378" s="44"/>
      <c r="X378" s="44"/>
      <c r="Y378" s="44"/>
      <c r="Z378" s="47"/>
      <c r="AA378" s="48"/>
      <c r="AB378" s="42"/>
      <c r="AC378" s="14"/>
      <c r="AD378" s="14"/>
      <c r="AE378" s="14"/>
      <c r="AF378" s="14"/>
      <c r="AG378" s="44"/>
      <c r="AH378" s="44"/>
      <c r="AI378" s="44"/>
      <c r="AJ378" s="57"/>
      <c r="AK378" s="58"/>
      <c r="AL378" s="49"/>
      <c r="AM378" s="49"/>
      <c r="AN378" s="49"/>
      <c r="AO378" s="49"/>
      <c r="AP378" s="49"/>
      <c r="AQ378" s="49"/>
      <c r="AR378" s="49"/>
      <c r="AS378" s="49"/>
      <c r="AT378" s="49"/>
      <c r="AU378" s="49"/>
      <c r="AV378" s="49"/>
      <c r="AW378" s="49"/>
      <c r="AX378" s="49"/>
      <c r="AY378" s="49"/>
      <c r="AZ378" s="49"/>
      <c r="BA378" s="49"/>
      <c r="BB378" s="49"/>
      <c r="BC378" s="49"/>
      <c r="BD378" s="49"/>
      <c r="BE378" s="49"/>
      <c r="BF378" s="49"/>
      <c r="BG378" s="49"/>
      <c r="BH378" s="49"/>
      <c r="BI378" s="49"/>
      <c r="BJ378" s="49"/>
      <c r="BK378" s="49"/>
      <c r="BL378" s="49"/>
      <c r="BM378" s="49"/>
      <c r="BN378" s="49"/>
      <c r="BO378" s="49"/>
      <c r="BP378" s="14"/>
      <c r="BQ378" s="14"/>
      <c r="BR378" s="14"/>
      <c r="BS378" s="49"/>
      <c r="BT378" s="49"/>
      <c r="BU378" s="49"/>
      <c r="BV378" s="49"/>
      <c r="BW378" s="49"/>
      <c r="BX378" s="49"/>
      <c r="BY378" s="49"/>
      <c r="BZ378" s="14"/>
      <c r="CA378" s="49"/>
      <c r="CB378" s="49"/>
      <c r="CC378" s="14"/>
      <c r="CD378" s="14"/>
      <c r="CE378" s="49"/>
      <c r="CF378" s="49"/>
      <c r="CG378" s="49"/>
      <c r="CH378" s="49"/>
      <c r="CI378" s="49"/>
      <c r="CJ378" s="49"/>
      <c r="CK378" s="49"/>
      <c r="CL378" s="49"/>
      <c r="CM378" s="49"/>
      <c r="CN378" s="49"/>
      <c r="CO378" s="49"/>
      <c r="CP378" s="49"/>
      <c r="CQ378" s="49"/>
      <c r="CR378" s="49"/>
      <c r="CS378" s="49"/>
      <c r="CT378" s="49"/>
      <c r="CU378" s="49"/>
      <c r="CV378" s="49"/>
      <c r="CW378" s="14"/>
      <c r="CX378" s="14"/>
      <c r="CY378" s="49"/>
      <c r="CZ378" s="49"/>
      <c r="DA378" s="49"/>
      <c r="DB378" s="49"/>
      <c r="DC378" s="49"/>
      <c r="DD378" s="49"/>
      <c r="DE378" s="49"/>
      <c r="DF378" s="49"/>
      <c r="DG378" s="49"/>
      <c r="DH378" s="14"/>
      <c r="DI378" s="14"/>
      <c r="DJ378" s="14"/>
      <c r="DK378" s="14"/>
      <c r="DL378" s="14"/>
      <c r="DM378" s="14"/>
      <c r="DN378" s="14"/>
      <c r="DO378" s="14"/>
      <c r="DP378" s="14"/>
      <c r="DQ378" s="14"/>
      <c r="DR378" s="49"/>
      <c r="DS378" s="49"/>
      <c r="DT378" s="49"/>
      <c r="DU378" s="49"/>
      <c r="DV378" s="49"/>
      <c r="DW378" s="49"/>
      <c r="DX378" s="49"/>
      <c r="DY378" s="49"/>
      <c r="DZ378" s="49"/>
      <c r="EA378" s="49"/>
      <c r="EB378" s="49"/>
      <c r="EC378" s="49"/>
      <c r="ED378" s="49"/>
      <c r="EE378" s="49"/>
      <c r="EF378" s="49"/>
      <c r="EG378" s="49"/>
      <c r="EH378" s="49"/>
      <c r="EI378" s="49"/>
      <c r="EJ378" s="49"/>
      <c r="EK378" s="14"/>
      <c r="EL378" s="49"/>
      <c r="EM378" s="49"/>
      <c r="EN378" s="49"/>
      <c r="EO378" s="49"/>
      <c r="EP378" s="49"/>
      <c r="EQ378" s="49"/>
      <c r="ER378" s="49"/>
      <c r="ES378" s="49"/>
      <c r="ET378" s="49"/>
      <c r="EU378" s="49"/>
      <c r="EV378" s="49"/>
      <c r="EW378" s="49"/>
      <c r="EX378" s="49"/>
      <c r="EY378" s="49"/>
      <c r="EZ378" s="49"/>
      <c r="FA378" s="49"/>
      <c r="FB378" s="49"/>
      <c r="FC378" s="49"/>
      <c r="FD378" s="49"/>
      <c r="FE378" s="14"/>
      <c r="FF378" s="49"/>
      <c r="FG378" s="49"/>
      <c r="FH378" s="14"/>
      <c r="FI378" s="42"/>
      <c r="FJ378" s="42"/>
      <c r="FK378" s="42"/>
      <c r="FL378" s="42"/>
      <c r="FM378" s="42"/>
      <c r="FN378" s="42"/>
      <c r="FO378" s="42"/>
      <c r="FP378" s="42"/>
      <c r="FQ378" s="42"/>
      <c r="FR378" s="42"/>
      <c r="FS378" s="42"/>
      <c r="FT378" s="42"/>
      <c r="FU378" s="42"/>
      <c r="FV378" s="42"/>
      <c r="FW378" s="42"/>
      <c r="FX378" s="44">
        <v>376</v>
      </c>
      <c r="FY378" s="44" t="str">
        <f t="shared" si="1294"/>
        <v>HJBCAGIK</v>
      </c>
      <c r="FZ378" s="44" t="s">
        <v>160</v>
      </c>
      <c r="GA378" s="44" t="s">
        <v>159</v>
      </c>
      <c r="GB378" s="44" t="s">
        <v>146</v>
      </c>
      <c r="GC378" s="44" t="s">
        <v>163</v>
      </c>
      <c r="GD378" s="44" t="s">
        <v>145</v>
      </c>
      <c r="GE378" s="44" t="s">
        <v>149</v>
      </c>
      <c r="GF378" s="44" t="s">
        <v>150</v>
      </c>
      <c r="GG378" s="44" t="s">
        <v>151</v>
      </c>
      <c r="GH378" s="100" t="str">
        <f t="shared" ref="GH378:GO378" si="1415">VLOOKUP(FZ378,$FK$3:$FL$15,2,FALSE)</f>
        <v>Uruguay</v>
      </c>
      <c r="GI378" s="100" t="str">
        <f t="shared" si="1415"/>
        <v>Argentina</v>
      </c>
      <c r="GJ378" s="100" t="str">
        <f t="shared" si="1415"/>
        <v>Bosnien-Herzigovina</v>
      </c>
      <c r="GK378" s="100" t="str">
        <f t="shared" si="1415"/>
        <v>Marocko</v>
      </c>
      <c r="GL378" s="100" t="str">
        <f t="shared" si="1415"/>
        <v>Sydkorea</v>
      </c>
      <c r="GM378" s="100" t="str">
        <f t="shared" si="1415"/>
        <v>Iran</v>
      </c>
      <c r="GN378" s="100" t="str">
        <f t="shared" si="1415"/>
        <v>Senegal</v>
      </c>
      <c r="GO378" s="100" t="str">
        <f t="shared" si="1415"/>
        <v>Portugal</v>
      </c>
      <c r="GP378" s="42" t="str">
        <f t="shared" si="1296"/>
        <v/>
      </c>
      <c r="GQ378" s="42"/>
      <c r="GR378" s="42"/>
      <c r="GS378" s="42"/>
      <c r="GT378" s="42"/>
      <c r="GU378" s="42"/>
      <c r="GV378" s="42"/>
      <c r="GW378" s="42"/>
      <c r="GX378" s="42"/>
      <c r="GY378" s="42"/>
      <c r="GZ378" s="42"/>
      <c r="HA378" s="42"/>
      <c r="HB378" s="42"/>
      <c r="HC378" s="42"/>
      <c r="HD378" s="42"/>
      <c r="HE378" s="42"/>
    </row>
    <row r="379" spans="1:213" ht="14.25" customHeight="1" x14ac:dyDescent="0.35">
      <c r="A379" s="42"/>
      <c r="B379" s="43"/>
      <c r="C379" s="43"/>
      <c r="D379" s="43"/>
      <c r="E379" s="44"/>
      <c r="F379" s="43"/>
      <c r="G379" s="44"/>
      <c r="H379" s="44"/>
      <c r="I379" s="44"/>
      <c r="J379" s="57"/>
      <c r="K379" s="44"/>
      <c r="L379" s="44"/>
      <c r="M379" s="42"/>
      <c r="N379" s="42"/>
      <c r="O379" s="42"/>
      <c r="P379" s="42"/>
      <c r="Q379" s="42"/>
      <c r="R379" s="42"/>
      <c r="S379" s="42"/>
      <c r="T379" s="43"/>
      <c r="U379" s="42"/>
      <c r="V379" s="44"/>
      <c r="W379" s="44"/>
      <c r="X379" s="44"/>
      <c r="Y379" s="44"/>
      <c r="Z379" s="47"/>
      <c r="AA379" s="48"/>
      <c r="AB379" s="42"/>
      <c r="AC379" s="14"/>
      <c r="AD379" s="14"/>
      <c r="AE379" s="14"/>
      <c r="AF379" s="14"/>
      <c r="AG379" s="44"/>
      <c r="AH379" s="44"/>
      <c r="AI379" s="44"/>
      <c r="AJ379" s="57"/>
      <c r="AK379" s="58"/>
      <c r="AL379" s="49"/>
      <c r="AM379" s="49"/>
      <c r="AN379" s="49"/>
      <c r="AO379" s="49"/>
      <c r="AP379" s="49"/>
      <c r="AQ379" s="49"/>
      <c r="AR379" s="49"/>
      <c r="AS379" s="49"/>
      <c r="AT379" s="49"/>
      <c r="AU379" s="49"/>
      <c r="AV379" s="49"/>
      <c r="AW379" s="49"/>
      <c r="AX379" s="49"/>
      <c r="AY379" s="49"/>
      <c r="AZ379" s="49"/>
      <c r="BA379" s="49"/>
      <c r="BB379" s="49"/>
      <c r="BC379" s="49"/>
      <c r="BD379" s="49"/>
      <c r="BE379" s="49"/>
      <c r="BF379" s="49"/>
      <c r="BG379" s="49"/>
      <c r="BH379" s="49"/>
      <c r="BI379" s="49"/>
      <c r="BJ379" s="49"/>
      <c r="BK379" s="49"/>
      <c r="BL379" s="49"/>
      <c r="BM379" s="49"/>
      <c r="BN379" s="49"/>
      <c r="BO379" s="49"/>
      <c r="BP379" s="14"/>
      <c r="BQ379" s="14"/>
      <c r="BR379" s="14"/>
      <c r="BS379" s="49"/>
      <c r="BT379" s="49"/>
      <c r="BU379" s="49"/>
      <c r="BV379" s="49"/>
      <c r="BW379" s="49"/>
      <c r="BX379" s="49"/>
      <c r="BY379" s="49"/>
      <c r="BZ379" s="14"/>
      <c r="CA379" s="49"/>
      <c r="CB379" s="49"/>
      <c r="CC379" s="14"/>
      <c r="CD379" s="14"/>
      <c r="CE379" s="49"/>
      <c r="CF379" s="49"/>
      <c r="CG379" s="49"/>
      <c r="CH379" s="49"/>
      <c r="CI379" s="49"/>
      <c r="CJ379" s="49"/>
      <c r="CK379" s="49"/>
      <c r="CL379" s="49"/>
      <c r="CM379" s="49"/>
      <c r="CN379" s="49"/>
      <c r="CO379" s="49"/>
      <c r="CP379" s="49"/>
      <c r="CQ379" s="49"/>
      <c r="CR379" s="49"/>
      <c r="CS379" s="49"/>
      <c r="CT379" s="49"/>
      <c r="CU379" s="49"/>
      <c r="CV379" s="49"/>
      <c r="CW379" s="14"/>
      <c r="CX379" s="14"/>
      <c r="CY379" s="49"/>
      <c r="CZ379" s="49"/>
      <c r="DA379" s="49"/>
      <c r="DB379" s="49"/>
      <c r="DC379" s="49"/>
      <c r="DD379" s="49"/>
      <c r="DE379" s="49"/>
      <c r="DF379" s="49"/>
      <c r="DG379" s="49"/>
      <c r="DH379" s="14"/>
      <c r="DI379" s="14"/>
      <c r="DJ379" s="14"/>
      <c r="DK379" s="14"/>
      <c r="DL379" s="14"/>
      <c r="DM379" s="14"/>
      <c r="DN379" s="14"/>
      <c r="DO379" s="14"/>
      <c r="DP379" s="14"/>
      <c r="DQ379" s="14"/>
      <c r="DR379" s="49"/>
      <c r="DS379" s="49"/>
      <c r="DT379" s="49"/>
      <c r="DU379" s="49"/>
      <c r="DV379" s="49"/>
      <c r="DW379" s="49"/>
      <c r="DX379" s="49"/>
      <c r="DY379" s="49"/>
      <c r="DZ379" s="49"/>
      <c r="EA379" s="49"/>
      <c r="EB379" s="49"/>
      <c r="EC379" s="49"/>
      <c r="ED379" s="49"/>
      <c r="EE379" s="49"/>
      <c r="EF379" s="49"/>
      <c r="EG379" s="49"/>
      <c r="EH379" s="49"/>
      <c r="EI379" s="49"/>
      <c r="EJ379" s="49"/>
      <c r="EK379" s="14"/>
      <c r="EL379" s="49"/>
      <c r="EM379" s="49"/>
      <c r="EN379" s="49"/>
      <c r="EO379" s="49"/>
      <c r="EP379" s="49"/>
      <c r="EQ379" s="49"/>
      <c r="ER379" s="49"/>
      <c r="ES379" s="49"/>
      <c r="ET379" s="49"/>
      <c r="EU379" s="49"/>
      <c r="EV379" s="49"/>
      <c r="EW379" s="49"/>
      <c r="EX379" s="49"/>
      <c r="EY379" s="49"/>
      <c r="EZ379" s="49"/>
      <c r="FA379" s="49"/>
      <c r="FB379" s="49"/>
      <c r="FC379" s="49"/>
      <c r="FD379" s="49"/>
      <c r="FE379" s="14"/>
      <c r="FF379" s="49"/>
      <c r="FG379" s="49"/>
      <c r="FH379" s="14"/>
      <c r="FI379" s="42"/>
      <c r="FJ379" s="42"/>
      <c r="FK379" s="42"/>
      <c r="FL379" s="42"/>
      <c r="FM379" s="42"/>
      <c r="FN379" s="42"/>
      <c r="FO379" s="42"/>
      <c r="FP379" s="42"/>
      <c r="FQ379" s="42"/>
      <c r="FR379" s="42"/>
      <c r="FS379" s="42"/>
      <c r="FT379" s="42"/>
      <c r="FU379" s="42"/>
      <c r="FV379" s="42"/>
      <c r="FW379" s="42"/>
      <c r="FX379" s="44">
        <v>377</v>
      </c>
      <c r="FY379" s="44" t="str">
        <f t="shared" si="1294"/>
        <v>IJBCAFLK</v>
      </c>
      <c r="FZ379" s="44" t="s">
        <v>150</v>
      </c>
      <c r="GA379" s="44" t="s">
        <v>159</v>
      </c>
      <c r="GB379" s="44" t="s">
        <v>146</v>
      </c>
      <c r="GC379" s="44" t="s">
        <v>163</v>
      </c>
      <c r="GD379" s="44" t="s">
        <v>145</v>
      </c>
      <c r="GE379" s="44" t="s">
        <v>109</v>
      </c>
      <c r="GF379" s="44" t="s">
        <v>152</v>
      </c>
      <c r="GG379" s="44" t="s">
        <v>151</v>
      </c>
      <c r="GH379" s="100" t="str">
        <f t="shared" ref="GH379:GO379" si="1416">VLOOKUP(FZ379,$FK$3:$FL$15,2,FALSE)</f>
        <v>Senegal</v>
      </c>
      <c r="GI379" s="100" t="str">
        <f t="shared" si="1416"/>
        <v>Argentina</v>
      </c>
      <c r="GJ379" s="100" t="str">
        <f t="shared" si="1416"/>
        <v>Bosnien-Herzigovina</v>
      </c>
      <c r="GK379" s="100" t="str">
        <f t="shared" si="1416"/>
        <v>Marocko</v>
      </c>
      <c r="GL379" s="100" t="str">
        <f t="shared" si="1416"/>
        <v>Sydkorea</v>
      </c>
      <c r="GM379" s="100" t="str">
        <f t="shared" si="1416"/>
        <v>Sverige</v>
      </c>
      <c r="GN379" s="100" t="str">
        <f t="shared" si="1416"/>
        <v>England</v>
      </c>
      <c r="GO379" s="100" t="str">
        <f t="shared" si="1416"/>
        <v>Portugal</v>
      </c>
      <c r="GP379" s="42" t="str">
        <f t="shared" si="1296"/>
        <v/>
      </c>
      <c r="GQ379" s="42"/>
      <c r="GR379" s="42"/>
      <c r="GS379" s="42"/>
      <c r="GT379" s="42"/>
      <c r="GU379" s="42"/>
      <c r="GV379" s="42"/>
      <c r="GW379" s="42"/>
      <c r="GX379" s="42"/>
      <c r="GY379" s="42"/>
      <c r="GZ379" s="42"/>
      <c r="HA379" s="42"/>
      <c r="HB379" s="42"/>
      <c r="HC379" s="42"/>
      <c r="HD379" s="42"/>
      <c r="HE379" s="42"/>
    </row>
    <row r="380" spans="1:213" ht="14.25" customHeight="1" x14ac:dyDescent="0.35">
      <c r="A380" s="42"/>
      <c r="B380" s="43"/>
      <c r="C380" s="43"/>
      <c r="D380" s="43"/>
      <c r="E380" s="44"/>
      <c r="F380" s="43"/>
      <c r="G380" s="44"/>
      <c r="H380" s="44"/>
      <c r="I380" s="44"/>
      <c r="J380" s="57"/>
      <c r="K380" s="44"/>
      <c r="L380" s="44"/>
      <c r="M380" s="42"/>
      <c r="N380" s="42"/>
      <c r="O380" s="42"/>
      <c r="P380" s="42"/>
      <c r="Q380" s="42"/>
      <c r="R380" s="42"/>
      <c r="S380" s="42"/>
      <c r="T380" s="43"/>
      <c r="U380" s="42"/>
      <c r="V380" s="44"/>
      <c r="W380" s="44"/>
      <c r="X380" s="44"/>
      <c r="Y380" s="44"/>
      <c r="Z380" s="47"/>
      <c r="AA380" s="48"/>
      <c r="AB380" s="42"/>
      <c r="AC380" s="14"/>
      <c r="AD380" s="14"/>
      <c r="AE380" s="14"/>
      <c r="AF380" s="14"/>
      <c r="AG380" s="44"/>
      <c r="AH380" s="44"/>
      <c r="AI380" s="44"/>
      <c r="AJ380" s="57"/>
      <c r="AK380" s="58"/>
      <c r="AL380" s="49"/>
      <c r="AM380" s="49"/>
      <c r="AN380" s="49"/>
      <c r="AO380" s="49"/>
      <c r="AP380" s="49"/>
      <c r="AQ380" s="49"/>
      <c r="AR380" s="49"/>
      <c r="AS380" s="49"/>
      <c r="AT380" s="49"/>
      <c r="AU380" s="49"/>
      <c r="AV380" s="49"/>
      <c r="AW380" s="49"/>
      <c r="AX380" s="49"/>
      <c r="AY380" s="49"/>
      <c r="AZ380" s="49"/>
      <c r="BA380" s="49"/>
      <c r="BB380" s="49"/>
      <c r="BC380" s="49"/>
      <c r="BD380" s="49"/>
      <c r="BE380" s="49"/>
      <c r="BF380" s="49"/>
      <c r="BG380" s="49"/>
      <c r="BH380" s="49"/>
      <c r="BI380" s="49"/>
      <c r="BJ380" s="49"/>
      <c r="BK380" s="49"/>
      <c r="BL380" s="49"/>
      <c r="BM380" s="49"/>
      <c r="BN380" s="49"/>
      <c r="BO380" s="49"/>
      <c r="BP380" s="14"/>
      <c r="BQ380" s="14"/>
      <c r="BR380" s="14"/>
      <c r="BS380" s="49"/>
      <c r="BT380" s="49"/>
      <c r="BU380" s="49"/>
      <c r="BV380" s="49"/>
      <c r="BW380" s="49"/>
      <c r="BX380" s="49"/>
      <c r="BY380" s="49"/>
      <c r="BZ380" s="14"/>
      <c r="CA380" s="49"/>
      <c r="CB380" s="49"/>
      <c r="CC380" s="14"/>
      <c r="CD380" s="14"/>
      <c r="CE380" s="49"/>
      <c r="CF380" s="49"/>
      <c r="CG380" s="49"/>
      <c r="CH380" s="49"/>
      <c r="CI380" s="49"/>
      <c r="CJ380" s="49"/>
      <c r="CK380" s="49"/>
      <c r="CL380" s="49"/>
      <c r="CM380" s="49"/>
      <c r="CN380" s="49"/>
      <c r="CO380" s="49"/>
      <c r="CP380" s="49"/>
      <c r="CQ380" s="49"/>
      <c r="CR380" s="49"/>
      <c r="CS380" s="49"/>
      <c r="CT380" s="49"/>
      <c r="CU380" s="49"/>
      <c r="CV380" s="49"/>
      <c r="CW380" s="14"/>
      <c r="CX380" s="14"/>
      <c r="CY380" s="49"/>
      <c r="CZ380" s="49"/>
      <c r="DA380" s="49"/>
      <c r="DB380" s="49"/>
      <c r="DC380" s="49"/>
      <c r="DD380" s="49"/>
      <c r="DE380" s="49"/>
      <c r="DF380" s="49"/>
      <c r="DG380" s="49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49"/>
      <c r="DS380" s="49"/>
      <c r="DT380" s="49"/>
      <c r="DU380" s="49"/>
      <c r="DV380" s="49"/>
      <c r="DW380" s="49"/>
      <c r="DX380" s="49"/>
      <c r="DY380" s="49"/>
      <c r="DZ380" s="49"/>
      <c r="EA380" s="49"/>
      <c r="EB380" s="49"/>
      <c r="EC380" s="49"/>
      <c r="ED380" s="49"/>
      <c r="EE380" s="49"/>
      <c r="EF380" s="49"/>
      <c r="EG380" s="49"/>
      <c r="EH380" s="49"/>
      <c r="EI380" s="49"/>
      <c r="EJ380" s="49"/>
      <c r="EK380" s="14"/>
      <c r="EL380" s="49"/>
      <c r="EM380" s="49"/>
      <c r="EN380" s="49"/>
      <c r="EO380" s="49"/>
      <c r="EP380" s="49"/>
      <c r="EQ380" s="49"/>
      <c r="ER380" s="49"/>
      <c r="ES380" s="49"/>
      <c r="ET380" s="49"/>
      <c r="EU380" s="49"/>
      <c r="EV380" s="49"/>
      <c r="EW380" s="49"/>
      <c r="EX380" s="49"/>
      <c r="EY380" s="49"/>
      <c r="EZ380" s="49"/>
      <c r="FA380" s="49"/>
      <c r="FB380" s="49"/>
      <c r="FC380" s="49"/>
      <c r="FD380" s="49"/>
      <c r="FE380" s="14"/>
      <c r="FF380" s="49"/>
      <c r="FG380" s="49"/>
      <c r="FH380" s="14"/>
      <c r="FI380" s="42"/>
      <c r="FJ380" s="42"/>
      <c r="FK380" s="42"/>
      <c r="FL380" s="42"/>
      <c r="FM380" s="42"/>
      <c r="FN380" s="42"/>
      <c r="FO380" s="42"/>
      <c r="FP380" s="42"/>
      <c r="FQ380" s="42"/>
      <c r="FR380" s="42"/>
      <c r="FS380" s="42"/>
      <c r="FT380" s="42"/>
      <c r="FU380" s="42"/>
      <c r="FV380" s="42"/>
      <c r="FW380" s="42"/>
      <c r="FX380" s="44">
        <v>378</v>
      </c>
      <c r="FY380" s="44" t="str">
        <f t="shared" si="1294"/>
        <v>HJBCAFLK</v>
      </c>
      <c r="FZ380" s="44" t="s">
        <v>160</v>
      </c>
      <c r="GA380" s="44" t="s">
        <v>159</v>
      </c>
      <c r="GB380" s="44" t="s">
        <v>146</v>
      </c>
      <c r="GC380" s="44" t="s">
        <v>163</v>
      </c>
      <c r="GD380" s="44" t="s">
        <v>145</v>
      </c>
      <c r="GE380" s="44" t="s">
        <v>109</v>
      </c>
      <c r="GF380" s="44" t="s">
        <v>152</v>
      </c>
      <c r="GG380" s="44" t="s">
        <v>151</v>
      </c>
      <c r="GH380" s="100" t="str">
        <f t="shared" ref="GH380:GO380" si="1417">VLOOKUP(FZ380,$FK$3:$FL$15,2,FALSE)</f>
        <v>Uruguay</v>
      </c>
      <c r="GI380" s="100" t="str">
        <f t="shared" si="1417"/>
        <v>Argentina</v>
      </c>
      <c r="GJ380" s="100" t="str">
        <f t="shared" si="1417"/>
        <v>Bosnien-Herzigovina</v>
      </c>
      <c r="GK380" s="100" t="str">
        <f t="shared" si="1417"/>
        <v>Marocko</v>
      </c>
      <c r="GL380" s="100" t="str">
        <f t="shared" si="1417"/>
        <v>Sydkorea</v>
      </c>
      <c r="GM380" s="100" t="str">
        <f t="shared" si="1417"/>
        <v>Sverige</v>
      </c>
      <c r="GN380" s="100" t="str">
        <f t="shared" si="1417"/>
        <v>England</v>
      </c>
      <c r="GO380" s="100" t="str">
        <f t="shared" si="1417"/>
        <v>Portugal</v>
      </c>
      <c r="GP380" s="42" t="str">
        <f t="shared" si="1296"/>
        <v/>
      </c>
      <c r="GQ380" s="42"/>
      <c r="GR380" s="42"/>
      <c r="GS380" s="42"/>
      <c r="GT380" s="42"/>
      <c r="GU380" s="42"/>
      <c r="GV380" s="42"/>
      <c r="GW380" s="42"/>
      <c r="GX380" s="42"/>
      <c r="GY380" s="42"/>
      <c r="GZ380" s="42"/>
      <c r="HA380" s="42"/>
      <c r="HB380" s="42"/>
      <c r="HC380" s="42"/>
      <c r="HD380" s="42"/>
      <c r="HE380" s="42"/>
    </row>
    <row r="381" spans="1:213" ht="14.25" customHeight="1" x14ac:dyDescent="0.35">
      <c r="A381" s="42"/>
      <c r="B381" s="43"/>
      <c r="C381" s="43"/>
      <c r="D381" s="43"/>
      <c r="E381" s="44"/>
      <c r="F381" s="43"/>
      <c r="G381" s="44"/>
      <c r="H381" s="44"/>
      <c r="I381" s="44"/>
      <c r="J381" s="57"/>
      <c r="K381" s="44"/>
      <c r="L381" s="44"/>
      <c r="M381" s="42"/>
      <c r="N381" s="42"/>
      <c r="O381" s="42"/>
      <c r="P381" s="42"/>
      <c r="Q381" s="42"/>
      <c r="R381" s="42"/>
      <c r="S381" s="42"/>
      <c r="T381" s="43"/>
      <c r="U381" s="42"/>
      <c r="V381" s="44"/>
      <c r="W381" s="44"/>
      <c r="X381" s="44"/>
      <c r="Y381" s="44"/>
      <c r="Z381" s="47"/>
      <c r="AA381" s="48"/>
      <c r="AB381" s="42"/>
      <c r="AC381" s="14"/>
      <c r="AD381" s="14"/>
      <c r="AE381" s="14"/>
      <c r="AF381" s="14"/>
      <c r="AG381" s="44"/>
      <c r="AH381" s="44"/>
      <c r="AI381" s="44"/>
      <c r="AJ381" s="57"/>
      <c r="AK381" s="58"/>
      <c r="AL381" s="49"/>
      <c r="AM381" s="49"/>
      <c r="AN381" s="49"/>
      <c r="AO381" s="49"/>
      <c r="AP381" s="49"/>
      <c r="AQ381" s="49"/>
      <c r="AR381" s="49"/>
      <c r="AS381" s="49"/>
      <c r="AT381" s="49"/>
      <c r="AU381" s="49"/>
      <c r="AV381" s="49"/>
      <c r="AW381" s="49"/>
      <c r="AX381" s="49"/>
      <c r="AY381" s="49"/>
      <c r="AZ381" s="49"/>
      <c r="BA381" s="49"/>
      <c r="BB381" s="49"/>
      <c r="BC381" s="49"/>
      <c r="BD381" s="49"/>
      <c r="BE381" s="49"/>
      <c r="BF381" s="49"/>
      <c r="BG381" s="49"/>
      <c r="BH381" s="49"/>
      <c r="BI381" s="49"/>
      <c r="BJ381" s="49"/>
      <c r="BK381" s="49"/>
      <c r="BL381" s="49"/>
      <c r="BM381" s="49"/>
      <c r="BN381" s="49"/>
      <c r="BO381" s="49"/>
      <c r="BP381" s="14"/>
      <c r="BQ381" s="14"/>
      <c r="BR381" s="14"/>
      <c r="BS381" s="49"/>
      <c r="BT381" s="49"/>
      <c r="BU381" s="49"/>
      <c r="BV381" s="49"/>
      <c r="BW381" s="49"/>
      <c r="BX381" s="49"/>
      <c r="BY381" s="49"/>
      <c r="BZ381" s="14"/>
      <c r="CA381" s="49"/>
      <c r="CB381" s="49"/>
      <c r="CC381" s="14"/>
      <c r="CD381" s="14"/>
      <c r="CE381" s="49"/>
      <c r="CF381" s="49"/>
      <c r="CG381" s="49"/>
      <c r="CH381" s="49"/>
      <c r="CI381" s="49"/>
      <c r="CJ381" s="49"/>
      <c r="CK381" s="49"/>
      <c r="CL381" s="49"/>
      <c r="CM381" s="49"/>
      <c r="CN381" s="49"/>
      <c r="CO381" s="49"/>
      <c r="CP381" s="49"/>
      <c r="CQ381" s="49"/>
      <c r="CR381" s="49"/>
      <c r="CS381" s="49"/>
      <c r="CT381" s="49"/>
      <c r="CU381" s="49"/>
      <c r="CV381" s="49"/>
      <c r="CW381" s="14"/>
      <c r="CX381" s="14"/>
      <c r="CY381" s="49"/>
      <c r="CZ381" s="49"/>
      <c r="DA381" s="49"/>
      <c r="DB381" s="49"/>
      <c r="DC381" s="49"/>
      <c r="DD381" s="49"/>
      <c r="DE381" s="49"/>
      <c r="DF381" s="49"/>
      <c r="DG381" s="49"/>
      <c r="DH381" s="14"/>
      <c r="DI381" s="14"/>
      <c r="DJ381" s="14"/>
      <c r="DK381" s="14"/>
      <c r="DL381" s="14"/>
      <c r="DM381" s="14"/>
      <c r="DN381" s="14"/>
      <c r="DO381" s="14"/>
      <c r="DP381" s="14"/>
      <c r="DQ381" s="14"/>
      <c r="DR381" s="49"/>
      <c r="DS381" s="49"/>
      <c r="DT381" s="49"/>
      <c r="DU381" s="49"/>
      <c r="DV381" s="49"/>
      <c r="DW381" s="49"/>
      <c r="DX381" s="49"/>
      <c r="DY381" s="49"/>
      <c r="DZ381" s="49"/>
      <c r="EA381" s="49"/>
      <c r="EB381" s="49"/>
      <c r="EC381" s="49"/>
      <c r="ED381" s="49"/>
      <c r="EE381" s="49"/>
      <c r="EF381" s="49"/>
      <c r="EG381" s="49"/>
      <c r="EH381" s="49"/>
      <c r="EI381" s="49"/>
      <c r="EJ381" s="49"/>
      <c r="EK381" s="14"/>
      <c r="EL381" s="49"/>
      <c r="EM381" s="49"/>
      <c r="EN381" s="49"/>
      <c r="EO381" s="49"/>
      <c r="EP381" s="49"/>
      <c r="EQ381" s="49"/>
      <c r="ER381" s="49"/>
      <c r="ES381" s="49"/>
      <c r="ET381" s="49"/>
      <c r="EU381" s="49"/>
      <c r="EV381" s="49"/>
      <c r="EW381" s="49"/>
      <c r="EX381" s="49"/>
      <c r="EY381" s="49"/>
      <c r="EZ381" s="49"/>
      <c r="FA381" s="49"/>
      <c r="FB381" s="49"/>
      <c r="FC381" s="49"/>
      <c r="FD381" s="49"/>
      <c r="FE381" s="14"/>
      <c r="FF381" s="49"/>
      <c r="FG381" s="49"/>
      <c r="FH381" s="14"/>
      <c r="FI381" s="42"/>
      <c r="FJ381" s="42"/>
      <c r="FK381" s="42"/>
      <c r="FL381" s="42"/>
      <c r="FM381" s="42"/>
      <c r="FN381" s="42"/>
      <c r="FO381" s="42"/>
      <c r="FP381" s="42"/>
      <c r="FQ381" s="42"/>
      <c r="FR381" s="42"/>
      <c r="FS381" s="42"/>
      <c r="FT381" s="42"/>
      <c r="FU381" s="42"/>
      <c r="FV381" s="42"/>
      <c r="FW381" s="42"/>
      <c r="FX381" s="44">
        <v>379</v>
      </c>
      <c r="FY381" s="44" t="str">
        <f t="shared" si="1294"/>
        <v>HIBCAFLK</v>
      </c>
      <c r="FZ381" s="44" t="s">
        <v>160</v>
      </c>
      <c r="GA381" s="44" t="s">
        <v>150</v>
      </c>
      <c r="GB381" s="44" t="s">
        <v>146</v>
      </c>
      <c r="GC381" s="44" t="s">
        <v>163</v>
      </c>
      <c r="GD381" s="44" t="s">
        <v>145</v>
      </c>
      <c r="GE381" s="44" t="s">
        <v>109</v>
      </c>
      <c r="GF381" s="44" t="s">
        <v>152</v>
      </c>
      <c r="GG381" s="44" t="s">
        <v>151</v>
      </c>
      <c r="GH381" s="100" t="str">
        <f t="shared" ref="GH381:GO381" si="1418">VLOOKUP(FZ381,$FK$3:$FL$15,2,FALSE)</f>
        <v>Uruguay</v>
      </c>
      <c r="GI381" s="100" t="str">
        <f t="shared" si="1418"/>
        <v>Senegal</v>
      </c>
      <c r="GJ381" s="100" t="str">
        <f t="shared" si="1418"/>
        <v>Bosnien-Herzigovina</v>
      </c>
      <c r="GK381" s="100" t="str">
        <f t="shared" si="1418"/>
        <v>Marocko</v>
      </c>
      <c r="GL381" s="100" t="str">
        <f t="shared" si="1418"/>
        <v>Sydkorea</v>
      </c>
      <c r="GM381" s="100" t="str">
        <f t="shared" si="1418"/>
        <v>Sverige</v>
      </c>
      <c r="GN381" s="100" t="str">
        <f t="shared" si="1418"/>
        <v>England</v>
      </c>
      <c r="GO381" s="100" t="str">
        <f t="shared" si="1418"/>
        <v>Portugal</v>
      </c>
      <c r="GP381" s="42" t="str">
        <f t="shared" si="1296"/>
        <v/>
      </c>
      <c r="GQ381" s="42"/>
      <c r="GR381" s="42"/>
      <c r="GS381" s="42"/>
      <c r="GT381" s="42"/>
      <c r="GU381" s="42"/>
      <c r="GV381" s="42"/>
      <c r="GW381" s="42"/>
      <c r="GX381" s="42"/>
      <c r="GY381" s="42"/>
      <c r="GZ381" s="42"/>
      <c r="HA381" s="42"/>
      <c r="HB381" s="42"/>
      <c r="HC381" s="42"/>
      <c r="HD381" s="42"/>
      <c r="HE381" s="42"/>
    </row>
    <row r="382" spans="1:213" ht="14.25" customHeight="1" x14ac:dyDescent="0.35">
      <c r="A382" s="42"/>
      <c r="B382" s="43"/>
      <c r="C382" s="43"/>
      <c r="D382" s="43"/>
      <c r="E382" s="44"/>
      <c r="F382" s="43"/>
      <c r="G382" s="44"/>
      <c r="H382" s="44"/>
      <c r="I382" s="44"/>
      <c r="J382" s="57"/>
      <c r="K382" s="44"/>
      <c r="L382" s="44"/>
      <c r="M382" s="42"/>
      <c r="N382" s="42"/>
      <c r="O382" s="42"/>
      <c r="P382" s="42"/>
      <c r="Q382" s="42"/>
      <c r="R382" s="42"/>
      <c r="S382" s="42"/>
      <c r="T382" s="43"/>
      <c r="U382" s="42"/>
      <c r="V382" s="44"/>
      <c r="W382" s="44"/>
      <c r="X382" s="44"/>
      <c r="Y382" s="44"/>
      <c r="Z382" s="47"/>
      <c r="AA382" s="48"/>
      <c r="AB382" s="42"/>
      <c r="AC382" s="14"/>
      <c r="AD382" s="14"/>
      <c r="AE382" s="14"/>
      <c r="AF382" s="14"/>
      <c r="AG382" s="44"/>
      <c r="AH382" s="44"/>
      <c r="AI382" s="44"/>
      <c r="AJ382" s="57"/>
      <c r="AK382" s="58"/>
      <c r="AL382" s="49"/>
      <c r="AM382" s="49"/>
      <c r="AN382" s="49"/>
      <c r="AO382" s="49"/>
      <c r="AP382" s="49"/>
      <c r="AQ382" s="49"/>
      <c r="AR382" s="49"/>
      <c r="AS382" s="49"/>
      <c r="AT382" s="49"/>
      <c r="AU382" s="49"/>
      <c r="AV382" s="49"/>
      <c r="AW382" s="49"/>
      <c r="AX382" s="49"/>
      <c r="AY382" s="49"/>
      <c r="AZ382" s="49"/>
      <c r="BA382" s="49"/>
      <c r="BB382" s="49"/>
      <c r="BC382" s="49"/>
      <c r="BD382" s="49"/>
      <c r="BE382" s="49"/>
      <c r="BF382" s="49"/>
      <c r="BG382" s="49"/>
      <c r="BH382" s="49"/>
      <c r="BI382" s="49"/>
      <c r="BJ382" s="49"/>
      <c r="BK382" s="49"/>
      <c r="BL382" s="49"/>
      <c r="BM382" s="49"/>
      <c r="BN382" s="49"/>
      <c r="BO382" s="49"/>
      <c r="BP382" s="14"/>
      <c r="BQ382" s="14"/>
      <c r="BR382" s="14"/>
      <c r="BS382" s="49"/>
      <c r="BT382" s="49"/>
      <c r="BU382" s="49"/>
      <c r="BV382" s="49"/>
      <c r="BW382" s="49"/>
      <c r="BX382" s="49"/>
      <c r="BY382" s="49"/>
      <c r="BZ382" s="14"/>
      <c r="CA382" s="49"/>
      <c r="CB382" s="49"/>
      <c r="CC382" s="14"/>
      <c r="CD382" s="14"/>
      <c r="CE382" s="49"/>
      <c r="CF382" s="49"/>
      <c r="CG382" s="49"/>
      <c r="CH382" s="49"/>
      <c r="CI382" s="49"/>
      <c r="CJ382" s="49"/>
      <c r="CK382" s="49"/>
      <c r="CL382" s="49"/>
      <c r="CM382" s="49"/>
      <c r="CN382" s="49"/>
      <c r="CO382" s="49"/>
      <c r="CP382" s="49"/>
      <c r="CQ382" s="49"/>
      <c r="CR382" s="49"/>
      <c r="CS382" s="49"/>
      <c r="CT382" s="49"/>
      <c r="CU382" s="49"/>
      <c r="CV382" s="49"/>
      <c r="CW382" s="14"/>
      <c r="CX382" s="14"/>
      <c r="CY382" s="49"/>
      <c r="CZ382" s="49"/>
      <c r="DA382" s="49"/>
      <c r="DB382" s="49"/>
      <c r="DC382" s="49"/>
      <c r="DD382" s="49"/>
      <c r="DE382" s="49"/>
      <c r="DF382" s="49"/>
      <c r="DG382" s="49"/>
      <c r="DH382" s="14"/>
      <c r="DI382" s="14"/>
      <c r="DJ382" s="14"/>
      <c r="DK382" s="14"/>
      <c r="DL382" s="14"/>
      <c r="DM382" s="14"/>
      <c r="DN382" s="14"/>
      <c r="DO382" s="14"/>
      <c r="DP382" s="14"/>
      <c r="DQ382" s="14"/>
      <c r="DR382" s="49"/>
      <c r="DS382" s="49"/>
      <c r="DT382" s="49"/>
      <c r="DU382" s="49"/>
      <c r="DV382" s="49"/>
      <c r="DW382" s="49"/>
      <c r="DX382" s="49"/>
      <c r="DY382" s="49"/>
      <c r="DZ382" s="49"/>
      <c r="EA382" s="49"/>
      <c r="EB382" s="49"/>
      <c r="EC382" s="49"/>
      <c r="ED382" s="49"/>
      <c r="EE382" s="49"/>
      <c r="EF382" s="49"/>
      <c r="EG382" s="49"/>
      <c r="EH382" s="49"/>
      <c r="EI382" s="49"/>
      <c r="EJ382" s="49"/>
      <c r="EK382" s="14"/>
      <c r="EL382" s="49"/>
      <c r="EM382" s="49"/>
      <c r="EN382" s="49"/>
      <c r="EO382" s="49"/>
      <c r="EP382" s="49"/>
      <c r="EQ382" s="49"/>
      <c r="ER382" s="49"/>
      <c r="ES382" s="49"/>
      <c r="ET382" s="49"/>
      <c r="EU382" s="49"/>
      <c r="EV382" s="49"/>
      <c r="EW382" s="49"/>
      <c r="EX382" s="49"/>
      <c r="EY382" s="49"/>
      <c r="EZ382" s="49"/>
      <c r="FA382" s="49"/>
      <c r="FB382" s="49"/>
      <c r="FC382" s="49"/>
      <c r="FD382" s="49"/>
      <c r="FE382" s="14"/>
      <c r="FF382" s="49"/>
      <c r="FG382" s="49"/>
      <c r="FH382" s="14"/>
      <c r="FI382" s="42"/>
      <c r="FJ382" s="42"/>
      <c r="FK382" s="42"/>
      <c r="FL382" s="42"/>
      <c r="FM382" s="42"/>
      <c r="FN382" s="42"/>
      <c r="FO382" s="42"/>
      <c r="FP382" s="42"/>
      <c r="FQ382" s="42"/>
      <c r="FR382" s="42"/>
      <c r="FS382" s="42"/>
      <c r="FT382" s="42"/>
      <c r="FU382" s="42"/>
      <c r="FV382" s="42"/>
      <c r="FW382" s="42"/>
      <c r="FX382" s="44">
        <v>380</v>
      </c>
      <c r="FY382" s="44" t="str">
        <f t="shared" si="1294"/>
        <v>HJBCAFLI</v>
      </c>
      <c r="FZ382" s="44" t="s">
        <v>160</v>
      </c>
      <c r="GA382" s="44" t="s">
        <v>159</v>
      </c>
      <c r="GB382" s="44" t="s">
        <v>146</v>
      </c>
      <c r="GC382" s="44" t="s">
        <v>163</v>
      </c>
      <c r="GD382" s="44" t="s">
        <v>145</v>
      </c>
      <c r="GE382" s="44" t="s">
        <v>109</v>
      </c>
      <c r="GF382" s="44" t="s">
        <v>152</v>
      </c>
      <c r="GG382" s="44" t="s">
        <v>150</v>
      </c>
      <c r="GH382" s="100" t="str">
        <f t="shared" ref="GH382:GO382" si="1419">VLOOKUP(FZ382,$FK$3:$FL$15,2,FALSE)</f>
        <v>Uruguay</v>
      </c>
      <c r="GI382" s="100" t="str">
        <f t="shared" si="1419"/>
        <v>Argentina</v>
      </c>
      <c r="GJ382" s="100" t="str">
        <f t="shared" si="1419"/>
        <v>Bosnien-Herzigovina</v>
      </c>
      <c r="GK382" s="100" t="str">
        <f t="shared" si="1419"/>
        <v>Marocko</v>
      </c>
      <c r="GL382" s="100" t="str">
        <f t="shared" si="1419"/>
        <v>Sydkorea</v>
      </c>
      <c r="GM382" s="100" t="str">
        <f t="shared" si="1419"/>
        <v>Sverige</v>
      </c>
      <c r="GN382" s="100" t="str">
        <f t="shared" si="1419"/>
        <v>England</v>
      </c>
      <c r="GO382" s="100" t="str">
        <f t="shared" si="1419"/>
        <v>Senegal</v>
      </c>
      <c r="GP382" s="42" t="str">
        <f t="shared" si="1296"/>
        <v/>
      </c>
      <c r="GQ382" s="42"/>
      <c r="GR382" s="42"/>
      <c r="GS382" s="42"/>
      <c r="GT382" s="42"/>
      <c r="GU382" s="42"/>
      <c r="GV382" s="42"/>
      <c r="GW382" s="42"/>
      <c r="GX382" s="42"/>
      <c r="GY382" s="42"/>
      <c r="GZ382" s="42"/>
      <c r="HA382" s="42"/>
      <c r="HB382" s="42"/>
      <c r="HC382" s="42"/>
      <c r="HD382" s="42"/>
      <c r="HE382" s="42"/>
    </row>
    <row r="383" spans="1:213" ht="14.25" customHeight="1" x14ac:dyDescent="0.35">
      <c r="A383" s="42"/>
      <c r="B383" s="43"/>
      <c r="C383" s="43"/>
      <c r="D383" s="43"/>
      <c r="E383" s="44"/>
      <c r="F383" s="43"/>
      <c r="G383" s="44"/>
      <c r="H383" s="44"/>
      <c r="I383" s="44"/>
      <c r="J383" s="57"/>
      <c r="K383" s="44"/>
      <c r="L383" s="44"/>
      <c r="M383" s="42"/>
      <c r="N383" s="42"/>
      <c r="O383" s="42"/>
      <c r="P383" s="42"/>
      <c r="Q383" s="42"/>
      <c r="R383" s="42"/>
      <c r="S383" s="42"/>
      <c r="T383" s="43"/>
      <c r="U383" s="42"/>
      <c r="V383" s="44"/>
      <c r="W383" s="44"/>
      <c r="X383" s="44"/>
      <c r="Y383" s="44"/>
      <c r="Z383" s="47"/>
      <c r="AA383" s="48"/>
      <c r="AB383" s="42"/>
      <c r="AC383" s="14"/>
      <c r="AD383" s="14"/>
      <c r="AE383" s="14"/>
      <c r="AF383" s="14"/>
      <c r="AG383" s="44"/>
      <c r="AH383" s="44"/>
      <c r="AI383" s="44"/>
      <c r="AJ383" s="57"/>
      <c r="AK383" s="58"/>
      <c r="AL383" s="49"/>
      <c r="AM383" s="49"/>
      <c r="AN383" s="49"/>
      <c r="AO383" s="49"/>
      <c r="AP383" s="49"/>
      <c r="AQ383" s="49"/>
      <c r="AR383" s="49"/>
      <c r="AS383" s="49"/>
      <c r="AT383" s="49"/>
      <c r="AU383" s="49"/>
      <c r="AV383" s="49"/>
      <c r="AW383" s="49"/>
      <c r="AX383" s="49"/>
      <c r="AY383" s="49"/>
      <c r="AZ383" s="49"/>
      <c r="BA383" s="49"/>
      <c r="BB383" s="49"/>
      <c r="BC383" s="49"/>
      <c r="BD383" s="49"/>
      <c r="BE383" s="49"/>
      <c r="BF383" s="49"/>
      <c r="BG383" s="49"/>
      <c r="BH383" s="49"/>
      <c r="BI383" s="49"/>
      <c r="BJ383" s="49"/>
      <c r="BK383" s="49"/>
      <c r="BL383" s="49"/>
      <c r="BM383" s="49"/>
      <c r="BN383" s="49"/>
      <c r="BO383" s="49"/>
      <c r="BP383" s="14"/>
      <c r="BQ383" s="14"/>
      <c r="BR383" s="14"/>
      <c r="BS383" s="49"/>
      <c r="BT383" s="49"/>
      <c r="BU383" s="49"/>
      <c r="BV383" s="49"/>
      <c r="BW383" s="49"/>
      <c r="BX383" s="49"/>
      <c r="BY383" s="49"/>
      <c r="BZ383" s="14"/>
      <c r="CA383" s="49"/>
      <c r="CB383" s="49"/>
      <c r="CC383" s="14"/>
      <c r="CD383" s="14"/>
      <c r="CE383" s="49"/>
      <c r="CF383" s="49"/>
      <c r="CG383" s="49"/>
      <c r="CH383" s="49"/>
      <c r="CI383" s="49"/>
      <c r="CJ383" s="49"/>
      <c r="CK383" s="49"/>
      <c r="CL383" s="49"/>
      <c r="CM383" s="49"/>
      <c r="CN383" s="49"/>
      <c r="CO383" s="49"/>
      <c r="CP383" s="49"/>
      <c r="CQ383" s="49"/>
      <c r="CR383" s="49"/>
      <c r="CS383" s="49"/>
      <c r="CT383" s="49"/>
      <c r="CU383" s="49"/>
      <c r="CV383" s="49"/>
      <c r="CW383" s="14"/>
      <c r="CX383" s="14"/>
      <c r="CY383" s="49"/>
      <c r="CZ383" s="49"/>
      <c r="DA383" s="49"/>
      <c r="DB383" s="49"/>
      <c r="DC383" s="49"/>
      <c r="DD383" s="49"/>
      <c r="DE383" s="49"/>
      <c r="DF383" s="49"/>
      <c r="DG383" s="49"/>
      <c r="DH383" s="14"/>
      <c r="DI383" s="14"/>
      <c r="DJ383" s="14"/>
      <c r="DK383" s="14"/>
      <c r="DL383" s="14"/>
      <c r="DM383" s="14"/>
      <c r="DN383" s="14"/>
      <c r="DO383" s="14"/>
      <c r="DP383" s="14"/>
      <c r="DQ383" s="14"/>
      <c r="DR383" s="49"/>
      <c r="DS383" s="49"/>
      <c r="DT383" s="49"/>
      <c r="DU383" s="49"/>
      <c r="DV383" s="49"/>
      <c r="DW383" s="49"/>
      <c r="DX383" s="49"/>
      <c r="DY383" s="49"/>
      <c r="DZ383" s="49"/>
      <c r="EA383" s="49"/>
      <c r="EB383" s="49"/>
      <c r="EC383" s="49"/>
      <c r="ED383" s="49"/>
      <c r="EE383" s="49"/>
      <c r="EF383" s="49"/>
      <c r="EG383" s="49"/>
      <c r="EH383" s="49"/>
      <c r="EI383" s="49"/>
      <c r="EJ383" s="49"/>
      <c r="EK383" s="14"/>
      <c r="EL383" s="49"/>
      <c r="EM383" s="49"/>
      <c r="EN383" s="49"/>
      <c r="EO383" s="49"/>
      <c r="EP383" s="49"/>
      <c r="EQ383" s="49"/>
      <c r="ER383" s="49"/>
      <c r="ES383" s="49"/>
      <c r="ET383" s="49"/>
      <c r="EU383" s="49"/>
      <c r="EV383" s="49"/>
      <c r="EW383" s="49"/>
      <c r="EX383" s="49"/>
      <c r="EY383" s="49"/>
      <c r="EZ383" s="49"/>
      <c r="FA383" s="49"/>
      <c r="FB383" s="49"/>
      <c r="FC383" s="49"/>
      <c r="FD383" s="49"/>
      <c r="FE383" s="14"/>
      <c r="FF383" s="49"/>
      <c r="FG383" s="49"/>
      <c r="FH383" s="14"/>
      <c r="FI383" s="42"/>
      <c r="FJ383" s="42"/>
      <c r="FK383" s="42"/>
      <c r="FL383" s="42"/>
      <c r="FM383" s="42"/>
      <c r="FN383" s="42"/>
      <c r="FO383" s="42"/>
      <c r="FP383" s="42"/>
      <c r="FQ383" s="42"/>
      <c r="FR383" s="42"/>
      <c r="FS383" s="42"/>
      <c r="FT383" s="42"/>
      <c r="FU383" s="42"/>
      <c r="FV383" s="42"/>
      <c r="FW383" s="42"/>
      <c r="FX383" s="44">
        <v>381</v>
      </c>
      <c r="FY383" s="44" t="str">
        <f t="shared" si="1294"/>
        <v>HJBCAFIK</v>
      </c>
      <c r="FZ383" s="44" t="s">
        <v>160</v>
      </c>
      <c r="GA383" s="44" t="s">
        <v>159</v>
      </c>
      <c r="GB383" s="44" t="s">
        <v>146</v>
      </c>
      <c r="GC383" s="44" t="s">
        <v>163</v>
      </c>
      <c r="GD383" s="44" t="s">
        <v>145</v>
      </c>
      <c r="GE383" s="44" t="s">
        <v>109</v>
      </c>
      <c r="GF383" s="44" t="s">
        <v>150</v>
      </c>
      <c r="GG383" s="44" t="s">
        <v>151</v>
      </c>
      <c r="GH383" s="100" t="str">
        <f t="shared" ref="GH383:GO383" si="1420">VLOOKUP(FZ383,$FK$3:$FL$15,2,FALSE)</f>
        <v>Uruguay</v>
      </c>
      <c r="GI383" s="100" t="str">
        <f t="shared" si="1420"/>
        <v>Argentina</v>
      </c>
      <c r="GJ383" s="100" t="str">
        <f t="shared" si="1420"/>
        <v>Bosnien-Herzigovina</v>
      </c>
      <c r="GK383" s="100" t="str">
        <f t="shared" si="1420"/>
        <v>Marocko</v>
      </c>
      <c r="GL383" s="100" t="str">
        <f t="shared" si="1420"/>
        <v>Sydkorea</v>
      </c>
      <c r="GM383" s="100" t="str">
        <f t="shared" si="1420"/>
        <v>Sverige</v>
      </c>
      <c r="GN383" s="100" t="str">
        <f t="shared" si="1420"/>
        <v>Senegal</v>
      </c>
      <c r="GO383" s="100" t="str">
        <f t="shared" si="1420"/>
        <v>Portugal</v>
      </c>
      <c r="GP383" s="42" t="str">
        <f t="shared" si="1296"/>
        <v/>
      </c>
      <c r="GQ383" s="42"/>
      <c r="GR383" s="42"/>
      <c r="GS383" s="42"/>
      <c r="GT383" s="42"/>
      <c r="GU383" s="42"/>
      <c r="GV383" s="42"/>
      <c r="GW383" s="42"/>
      <c r="GX383" s="42"/>
      <c r="GY383" s="42"/>
      <c r="GZ383" s="42"/>
      <c r="HA383" s="42"/>
      <c r="HB383" s="42"/>
      <c r="HC383" s="42"/>
      <c r="HD383" s="42"/>
      <c r="HE383" s="42"/>
    </row>
    <row r="384" spans="1:213" ht="14.25" customHeight="1" x14ac:dyDescent="0.35">
      <c r="A384" s="42"/>
      <c r="B384" s="43"/>
      <c r="C384" s="43"/>
      <c r="D384" s="43"/>
      <c r="E384" s="44"/>
      <c r="F384" s="43"/>
      <c r="G384" s="44"/>
      <c r="H384" s="44"/>
      <c r="I384" s="44"/>
      <c r="J384" s="57"/>
      <c r="K384" s="44"/>
      <c r="L384" s="44"/>
      <c r="M384" s="42"/>
      <c r="N384" s="42"/>
      <c r="O384" s="42"/>
      <c r="P384" s="42"/>
      <c r="Q384" s="42"/>
      <c r="R384" s="42"/>
      <c r="S384" s="42"/>
      <c r="T384" s="43"/>
      <c r="U384" s="42"/>
      <c r="V384" s="44"/>
      <c r="W384" s="44"/>
      <c r="X384" s="44"/>
      <c r="Y384" s="44"/>
      <c r="Z384" s="47"/>
      <c r="AA384" s="48"/>
      <c r="AB384" s="42"/>
      <c r="AC384" s="14"/>
      <c r="AD384" s="14"/>
      <c r="AE384" s="14"/>
      <c r="AF384" s="14"/>
      <c r="AG384" s="44"/>
      <c r="AH384" s="44"/>
      <c r="AI384" s="44"/>
      <c r="AJ384" s="57"/>
      <c r="AK384" s="58"/>
      <c r="AL384" s="49"/>
      <c r="AM384" s="49"/>
      <c r="AN384" s="49"/>
      <c r="AO384" s="49"/>
      <c r="AP384" s="49"/>
      <c r="AQ384" s="49"/>
      <c r="AR384" s="49"/>
      <c r="AS384" s="49"/>
      <c r="AT384" s="49"/>
      <c r="AU384" s="49"/>
      <c r="AV384" s="49"/>
      <c r="AW384" s="49"/>
      <c r="AX384" s="49"/>
      <c r="AY384" s="49"/>
      <c r="AZ384" s="49"/>
      <c r="BA384" s="49"/>
      <c r="BB384" s="49"/>
      <c r="BC384" s="49"/>
      <c r="BD384" s="49"/>
      <c r="BE384" s="49"/>
      <c r="BF384" s="49"/>
      <c r="BG384" s="49"/>
      <c r="BH384" s="49"/>
      <c r="BI384" s="49"/>
      <c r="BJ384" s="49"/>
      <c r="BK384" s="49"/>
      <c r="BL384" s="49"/>
      <c r="BM384" s="49"/>
      <c r="BN384" s="49"/>
      <c r="BO384" s="49"/>
      <c r="BP384" s="14"/>
      <c r="BQ384" s="14"/>
      <c r="BR384" s="14"/>
      <c r="BS384" s="49"/>
      <c r="BT384" s="49"/>
      <c r="BU384" s="49"/>
      <c r="BV384" s="49"/>
      <c r="BW384" s="49"/>
      <c r="BX384" s="49"/>
      <c r="BY384" s="49"/>
      <c r="BZ384" s="14"/>
      <c r="CA384" s="49"/>
      <c r="CB384" s="49"/>
      <c r="CC384" s="14"/>
      <c r="CD384" s="14"/>
      <c r="CE384" s="49"/>
      <c r="CF384" s="49"/>
      <c r="CG384" s="49"/>
      <c r="CH384" s="49"/>
      <c r="CI384" s="49"/>
      <c r="CJ384" s="49"/>
      <c r="CK384" s="49"/>
      <c r="CL384" s="49"/>
      <c r="CM384" s="49"/>
      <c r="CN384" s="49"/>
      <c r="CO384" s="49"/>
      <c r="CP384" s="49"/>
      <c r="CQ384" s="49"/>
      <c r="CR384" s="49"/>
      <c r="CS384" s="49"/>
      <c r="CT384" s="49"/>
      <c r="CU384" s="49"/>
      <c r="CV384" s="49"/>
      <c r="CW384" s="14"/>
      <c r="CX384" s="14"/>
      <c r="CY384" s="49"/>
      <c r="CZ384" s="49"/>
      <c r="DA384" s="49"/>
      <c r="DB384" s="49"/>
      <c r="DC384" s="49"/>
      <c r="DD384" s="49"/>
      <c r="DE384" s="49"/>
      <c r="DF384" s="49"/>
      <c r="DG384" s="49"/>
      <c r="DH384" s="14"/>
      <c r="DI384" s="14"/>
      <c r="DJ384" s="14"/>
      <c r="DK384" s="14"/>
      <c r="DL384" s="14"/>
      <c r="DM384" s="14"/>
      <c r="DN384" s="14"/>
      <c r="DO384" s="14"/>
      <c r="DP384" s="14"/>
      <c r="DQ384" s="14"/>
      <c r="DR384" s="49"/>
      <c r="DS384" s="49"/>
      <c r="DT384" s="49"/>
      <c r="DU384" s="49"/>
      <c r="DV384" s="49"/>
      <c r="DW384" s="49"/>
      <c r="DX384" s="49"/>
      <c r="DY384" s="49"/>
      <c r="DZ384" s="49"/>
      <c r="EA384" s="49"/>
      <c r="EB384" s="49"/>
      <c r="EC384" s="49"/>
      <c r="ED384" s="49"/>
      <c r="EE384" s="49"/>
      <c r="EF384" s="49"/>
      <c r="EG384" s="49"/>
      <c r="EH384" s="49"/>
      <c r="EI384" s="49"/>
      <c r="EJ384" s="49"/>
      <c r="EK384" s="14"/>
      <c r="EL384" s="49"/>
      <c r="EM384" s="49"/>
      <c r="EN384" s="49"/>
      <c r="EO384" s="49"/>
      <c r="EP384" s="49"/>
      <c r="EQ384" s="49"/>
      <c r="ER384" s="49"/>
      <c r="ES384" s="49"/>
      <c r="ET384" s="49"/>
      <c r="EU384" s="49"/>
      <c r="EV384" s="49"/>
      <c r="EW384" s="49"/>
      <c r="EX384" s="49"/>
      <c r="EY384" s="49"/>
      <c r="EZ384" s="49"/>
      <c r="FA384" s="49"/>
      <c r="FB384" s="49"/>
      <c r="FC384" s="49"/>
      <c r="FD384" s="49"/>
      <c r="FE384" s="14"/>
      <c r="FF384" s="49"/>
      <c r="FG384" s="49"/>
      <c r="FH384" s="14"/>
      <c r="FI384" s="42"/>
      <c r="FJ384" s="42"/>
      <c r="FK384" s="42"/>
      <c r="FL384" s="42"/>
      <c r="FM384" s="42"/>
      <c r="FN384" s="42"/>
      <c r="FO384" s="42"/>
      <c r="FP384" s="42"/>
      <c r="FQ384" s="42"/>
      <c r="FR384" s="42"/>
      <c r="FS384" s="42"/>
      <c r="FT384" s="42"/>
      <c r="FU384" s="42"/>
      <c r="FV384" s="42"/>
      <c r="FW384" s="42"/>
      <c r="FX384" s="44">
        <v>382</v>
      </c>
      <c r="FY384" s="44" t="str">
        <f t="shared" si="1294"/>
        <v>CJBFAGLK</v>
      </c>
      <c r="FZ384" s="44" t="s">
        <v>163</v>
      </c>
      <c r="GA384" s="44" t="s">
        <v>159</v>
      </c>
      <c r="GB384" s="44" t="s">
        <v>146</v>
      </c>
      <c r="GC384" s="44" t="s">
        <v>109</v>
      </c>
      <c r="GD384" s="44" t="s">
        <v>145</v>
      </c>
      <c r="GE384" s="44" t="s">
        <v>149</v>
      </c>
      <c r="GF384" s="44" t="s">
        <v>152</v>
      </c>
      <c r="GG384" s="44" t="s">
        <v>151</v>
      </c>
      <c r="GH384" s="100" t="str">
        <f t="shared" ref="GH384:GO384" si="1421">VLOOKUP(FZ384,$FK$3:$FL$15,2,FALSE)</f>
        <v>Marocko</v>
      </c>
      <c r="GI384" s="100" t="str">
        <f t="shared" si="1421"/>
        <v>Argentina</v>
      </c>
      <c r="GJ384" s="100" t="str">
        <f t="shared" si="1421"/>
        <v>Bosnien-Herzigovina</v>
      </c>
      <c r="GK384" s="100" t="str">
        <f t="shared" si="1421"/>
        <v>Sverige</v>
      </c>
      <c r="GL384" s="100" t="str">
        <f t="shared" si="1421"/>
        <v>Sydkorea</v>
      </c>
      <c r="GM384" s="100" t="str">
        <f t="shared" si="1421"/>
        <v>Iran</v>
      </c>
      <c r="GN384" s="100" t="str">
        <f t="shared" si="1421"/>
        <v>England</v>
      </c>
      <c r="GO384" s="100" t="str">
        <f t="shared" si="1421"/>
        <v>Portugal</v>
      </c>
      <c r="GP384" s="42" t="str">
        <f t="shared" si="1296"/>
        <v/>
      </c>
      <c r="GQ384" s="42"/>
      <c r="GR384" s="42"/>
      <c r="GS384" s="42"/>
      <c r="GT384" s="42"/>
      <c r="GU384" s="42"/>
      <c r="GV384" s="42"/>
      <c r="GW384" s="42"/>
      <c r="GX384" s="42"/>
      <c r="GY384" s="42"/>
      <c r="GZ384" s="42"/>
      <c r="HA384" s="42"/>
      <c r="HB384" s="42"/>
      <c r="HC384" s="42"/>
      <c r="HD384" s="42"/>
      <c r="HE384" s="42"/>
    </row>
    <row r="385" spans="1:213" ht="14.25" customHeight="1" x14ac:dyDescent="0.35">
      <c r="A385" s="42"/>
      <c r="B385" s="43"/>
      <c r="C385" s="43"/>
      <c r="D385" s="43"/>
      <c r="E385" s="44"/>
      <c r="F385" s="43"/>
      <c r="G385" s="44"/>
      <c r="H385" s="44"/>
      <c r="I385" s="44"/>
      <c r="J385" s="57"/>
      <c r="K385" s="44"/>
      <c r="L385" s="44"/>
      <c r="M385" s="42"/>
      <c r="N385" s="42"/>
      <c r="O385" s="42"/>
      <c r="P385" s="42"/>
      <c r="Q385" s="42"/>
      <c r="R385" s="42"/>
      <c r="S385" s="42"/>
      <c r="T385" s="43"/>
      <c r="U385" s="42"/>
      <c r="V385" s="44"/>
      <c r="W385" s="44"/>
      <c r="X385" s="44"/>
      <c r="Y385" s="44"/>
      <c r="Z385" s="47"/>
      <c r="AA385" s="48"/>
      <c r="AB385" s="42"/>
      <c r="AC385" s="14"/>
      <c r="AD385" s="14"/>
      <c r="AE385" s="14"/>
      <c r="AF385" s="14"/>
      <c r="AG385" s="44"/>
      <c r="AH385" s="44"/>
      <c r="AI385" s="44"/>
      <c r="AJ385" s="57"/>
      <c r="AK385" s="58"/>
      <c r="AL385" s="49"/>
      <c r="AM385" s="49"/>
      <c r="AN385" s="49"/>
      <c r="AO385" s="49"/>
      <c r="AP385" s="49"/>
      <c r="AQ385" s="49"/>
      <c r="AR385" s="49"/>
      <c r="AS385" s="49"/>
      <c r="AT385" s="49"/>
      <c r="AU385" s="49"/>
      <c r="AV385" s="49"/>
      <c r="AW385" s="49"/>
      <c r="AX385" s="49"/>
      <c r="AY385" s="49"/>
      <c r="AZ385" s="49"/>
      <c r="BA385" s="49"/>
      <c r="BB385" s="49"/>
      <c r="BC385" s="49"/>
      <c r="BD385" s="49"/>
      <c r="BE385" s="49"/>
      <c r="BF385" s="49"/>
      <c r="BG385" s="49"/>
      <c r="BH385" s="49"/>
      <c r="BI385" s="49"/>
      <c r="BJ385" s="49"/>
      <c r="BK385" s="49"/>
      <c r="BL385" s="49"/>
      <c r="BM385" s="49"/>
      <c r="BN385" s="49"/>
      <c r="BO385" s="49"/>
      <c r="BP385" s="14"/>
      <c r="BQ385" s="14"/>
      <c r="BR385" s="14"/>
      <c r="BS385" s="49"/>
      <c r="BT385" s="49"/>
      <c r="BU385" s="49"/>
      <c r="BV385" s="49"/>
      <c r="BW385" s="49"/>
      <c r="BX385" s="49"/>
      <c r="BY385" s="49"/>
      <c r="BZ385" s="14"/>
      <c r="CA385" s="49"/>
      <c r="CB385" s="49"/>
      <c r="CC385" s="14"/>
      <c r="CD385" s="14"/>
      <c r="CE385" s="49"/>
      <c r="CF385" s="49"/>
      <c r="CG385" s="49"/>
      <c r="CH385" s="49"/>
      <c r="CI385" s="49"/>
      <c r="CJ385" s="49"/>
      <c r="CK385" s="49"/>
      <c r="CL385" s="49"/>
      <c r="CM385" s="49"/>
      <c r="CN385" s="49"/>
      <c r="CO385" s="49"/>
      <c r="CP385" s="49"/>
      <c r="CQ385" s="49"/>
      <c r="CR385" s="49"/>
      <c r="CS385" s="49"/>
      <c r="CT385" s="49"/>
      <c r="CU385" s="49"/>
      <c r="CV385" s="49"/>
      <c r="CW385" s="14"/>
      <c r="CX385" s="14"/>
      <c r="CY385" s="49"/>
      <c r="CZ385" s="49"/>
      <c r="DA385" s="49"/>
      <c r="DB385" s="49"/>
      <c r="DC385" s="49"/>
      <c r="DD385" s="49"/>
      <c r="DE385" s="49"/>
      <c r="DF385" s="49"/>
      <c r="DG385" s="49"/>
      <c r="DH385" s="14"/>
      <c r="DI385" s="14"/>
      <c r="DJ385" s="14"/>
      <c r="DK385" s="14"/>
      <c r="DL385" s="14"/>
      <c r="DM385" s="14"/>
      <c r="DN385" s="14"/>
      <c r="DO385" s="14"/>
      <c r="DP385" s="14"/>
      <c r="DQ385" s="14"/>
      <c r="DR385" s="49"/>
      <c r="DS385" s="49"/>
      <c r="DT385" s="49"/>
      <c r="DU385" s="49"/>
      <c r="DV385" s="49"/>
      <c r="DW385" s="49"/>
      <c r="DX385" s="49"/>
      <c r="DY385" s="49"/>
      <c r="DZ385" s="49"/>
      <c r="EA385" s="49"/>
      <c r="EB385" s="49"/>
      <c r="EC385" s="49"/>
      <c r="ED385" s="49"/>
      <c r="EE385" s="49"/>
      <c r="EF385" s="49"/>
      <c r="EG385" s="49"/>
      <c r="EH385" s="49"/>
      <c r="EI385" s="49"/>
      <c r="EJ385" s="49"/>
      <c r="EK385" s="14"/>
      <c r="EL385" s="49"/>
      <c r="EM385" s="49"/>
      <c r="EN385" s="49"/>
      <c r="EO385" s="49"/>
      <c r="EP385" s="49"/>
      <c r="EQ385" s="49"/>
      <c r="ER385" s="49"/>
      <c r="ES385" s="49"/>
      <c r="ET385" s="49"/>
      <c r="EU385" s="49"/>
      <c r="EV385" s="49"/>
      <c r="EW385" s="49"/>
      <c r="EX385" s="49"/>
      <c r="EY385" s="49"/>
      <c r="EZ385" s="49"/>
      <c r="FA385" s="49"/>
      <c r="FB385" s="49"/>
      <c r="FC385" s="49"/>
      <c r="FD385" s="49"/>
      <c r="FE385" s="14"/>
      <c r="FF385" s="49"/>
      <c r="FG385" s="49"/>
      <c r="FH385" s="14"/>
      <c r="FI385" s="42"/>
      <c r="FJ385" s="42"/>
      <c r="FK385" s="42"/>
      <c r="FL385" s="42"/>
      <c r="FM385" s="42"/>
      <c r="FN385" s="42"/>
      <c r="FO385" s="42"/>
      <c r="FP385" s="42"/>
      <c r="FQ385" s="42"/>
      <c r="FR385" s="42"/>
      <c r="FS385" s="42"/>
      <c r="FT385" s="42"/>
      <c r="FU385" s="42"/>
      <c r="FV385" s="42"/>
      <c r="FW385" s="42"/>
      <c r="FX385" s="44">
        <v>383</v>
      </c>
      <c r="FY385" s="44" t="str">
        <f t="shared" si="1294"/>
        <v>IGBCAFLK</v>
      </c>
      <c r="FZ385" s="44" t="s">
        <v>150</v>
      </c>
      <c r="GA385" s="44" t="s">
        <v>149</v>
      </c>
      <c r="GB385" s="44" t="s">
        <v>146</v>
      </c>
      <c r="GC385" s="44" t="s">
        <v>163</v>
      </c>
      <c r="GD385" s="44" t="s">
        <v>145</v>
      </c>
      <c r="GE385" s="44" t="s">
        <v>109</v>
      </c>
      <c r="GF385" s="44" t="s">
        <v>152</v>
      </c>
      <c r="GG385" s="44" t="s">
        <v>151</v>
      </c>
      <c r="GH385" s="100" t="str">
        <f t="shared" ref="GH385:GO385" si="1422">VLOOKUP(FZ385,$FK$3:$FL$15,2,FALSE)</f>
        <v>Senegal</v>
      </c>
      <c r="GI385" s="100" t="str">
        <f t="shared" si="1422"/>
        <v>Iran</v>
      </c>
      <c r="GJ385" s="100" t="str">
        <f t="shared" si="1422"/>
        <v>Bosnien-Herzigovina</v>
      </c>
      <c r="GK385" s="100" t="str">
        <f t="shared" si="1422"/>
        <v>Marocko</v>
      </c>
      <c r="GL385" s="100" t="str">
        <f t="shared" si="1422"/>
        <v>Sydkorea</v>
      </c>
      <c r="GM385" s="100" t="str">
        <f t="shared" si="1422"/>
        <v>Sverige</v>
      </c>
      <c r="GN385" s="100" t="str">
        <f t="shared" si="1422"/>
        <v>England</v>
      </c>
      <c r="GO385" s="100" t="str">
        <f t="shared" si="1422"/>
        <v>Portugal</v>
      </c>
      <c r="GP385" s="42" t="str">
        <f t="shared" si="1296"/>
        <v/>
      </c>
      <c r="GQ385" s="42"/>
      <c r="GR385" s="42"/>
      <c r="GS385" s="42"/>
      <c r="GT385" s="42"/>
      <c r="GU385" s="42"/>
      <c r="GV385" s="42"/>
      <c r="GW385" s="42"/>
      <c r="GX385" s="42"/>
      <c r="GY385" s="42"/>
      <c r="GZ385" s="42"/>
      <c r="HA385" s="42"/>
      <c r="HB385" s="42"/>
      <c r="HC385" s="42"/>
      <c r="HD385" s="42"/>
      <c r="HE385" s="42"/>
    </row>
    <row r="386" spans="1:213" ht="14.25" customHeight="1" x14ac:dyDescent="0.35">
      <c r="A386" s="42"/>
      <c r="B386" s="43"/>
      <c r="C386" s="43"/>
      <c r="D386" s="43"/>
      <c r="E386" s="44"/>
      <c r="F386" s="43"/>
      <c r="G386" s="44"/>
      <c r="H386" s="44"/>
      <c r="I386" s="44"/>
      <c r="J386" s="57"/>
      <c r="K386" s="44"/>
      <c r="L386" s="44"/>
      <c r="M386" s="42"/>
      <c r="N386" s="42"/>
      <c r="O386" s="42"/>
      <c r="P386" s="42"/>
      <c r="Q386" s="42"/>
      <c r="R386" s="42"/>
      <c r="S386" s="42"/>
      <c r="T386" s="43"/>
      <c r="U386" s="42"/>
      <c r="V386" s="44"/>
      <c r="W386" s="44"/>
      <c r="X386" s="44"/>
      <c r="Y386" s="44"/>
      <c r="Z386" s="47"/>
      <c r="AA386" s="48"/>
      <c r="AB386" s="42"/>
      <c r="AC386" s="14"/>
      <c r="AD386" s="14"/>
      <c r="AE386" s="14"/>
      <c r="AF386" s="14"/>
      <c r="AG386" s="44"/>
      <c r="AH386" s="44"/>
      <c r="AI386" s="44"/>
      <c r="AJ386" s="57"/>
      <c r="AK386" s="58"/>
      <c r="AL386" s="49"/>
      <c r="AM386" s="49"/>
      <c r="AN386" s="49"/>
      <c r="AO386" s="49"/>
      <c r="AP386" s="49"/>
      <c r="AQ386" s="49"/>
      <c r="AR386" s="49"/>
      <c r="AS386" s="49"/>
      <c r="AT386" s="49"/>
      <c r="AU386" s="49"/>
      <c r="AV386" s="49"/>
      <c r="AW386" s="49"/>
      <c r="AX386" s="49"/>
      <c r="AY386" s="49"/>
      <c r="AZ386" s="49"/>
      <c r="BA386" s="49"/>
      <c r="BB386" s="49"/>
      <c r="BC386" s="49"/>
      <c r="BD386" s="49"/>
      <c r="BE386" s="49"/>
      <c r="BF386" s="49"/>
      <c r="BG386" s="49"/>
      <c r="BH386" s="49"/>
      <c r="BI386" s="49"/>
      <c r="BJ386" s="49"/>
      <c r="BK386" s="49"/>
      <c r="BL386" s="49"/>
      <c r="BM386" s="49"/>
      <c r="BN386" s="49"/>
      <c r="BO386" s="49"/>
      <c r="BP386" s="14"/>
      <c r="BQ386" s="14"/>
      <c r="BR386" s="14"/>
      <c r="BS386" s="49"/>
      <c r="BT386" s="49"/>
      <c r="BU386" s="49"/>
      <c r="BV386" s="49"/>
      <c r="BW386" s="49"/>
      <c r="BX386" s="49"/>
      <c r="BY386" s="49"/>
      <c r="BZ386" s="14"/>
      <c r="CA386" s="49"/>
      <c r="CB386" s="49"/>
      <c r="CC386" s="14"/>
      <c r="CD386" s="14"/>
      <c r="CE386" s="49"/>
      <c r="CF386" s="49"/>
      <c r="CG386" s="49"/>
      <c r="CH386" s="49"/>
      <c r="CI386" s="49"/>
      <c r="CJ386" s="49"/>
      <c r="CK386" s="49"/>
      <c r="CL386" s="49"/>
      <c r="CM386" s="49"/>
      <c r="CN386" s="49"/>
      <c r="CO386" s="49"/>
      <c r="CP386" s="49"/>
      <c r="CQ386" s="49"/>
      <c r="CR386" s="49"/>
      <c r="CS386" s="49"/>
      <c r="CT386" s="49"/>
      <c r="CU386" s="49"/>
      <c r="CV386" s="49"/>
      <c r="CW386" s="14"/>
      <c r="CX386" s="14"/>
      <c r="CY386" s="49"/>
      <c r="CZ386" s="49"/>
      <c r="DA386" s="49"/>
      <c r="DB386" s="49"/>
      <c r="DC386" s="49"/>
      <c r="DD386" s="49"/>
      <c r="DE386" s="49"/>
      <c r="DF386" s="49"/>
      <c r="DG386" s="49"/>
      <c r="DH386" s="14"/>
      <c r="DI386" s="14"/>
      <c r="DJ386" s="14"/>
      <c r="DK386" s="14"/>
      <c r="DL386" s="14"/>
      <c r="DM386" s="14"/>
      <c r="DN386" s="14"/>
      <c r="DO386" s="14"/>
      <c r="DP386" s="14"/>
      <c r="DQ386" s="14"/>
      <c r="DR386" s="49"/>
      <c r="DS386" s="49"/>
      <c r="DT386" s="49"/>
      <c r="DU386" s="49"/>
      <c r="DV386" s="49"/>
      <c r="DW386" s="49"/>
      <c r="DX386" s="49"/>
      <c r="DY386" s="49"/>
      <c r="DZ386" s="49"/>
      <c r="EA386" s="49"/>
      <c r="EB386" s="49"/>
      <c r="EC386" s="49"/>
      <c r="ED386" s="49"/>
      <c r="EE386" s="49"/>
      <c r="EF386" s="49"/>
      <c r="EG386" s="49"/>
      <c r="EH386" s="49"/>
      <c r="EI386" s="49"/>
      <c r="EJ386" s="49"/>
      <c r="EK386" s="14"/>
      <c r="EL386" s="49"/>
      <c r="EM386" s="49"/>
      <c r="EN386" s="49"/>
      <c r="EO386" s="49"/>
      <c r="EP386" s="49"/>
      <c r="EQ386" s="49"/>
      <c r="ER386" s="49"/>
      <c r="ES386" s="49"/>
      <c r="ET386" s="49"/>
      <c r="EU386" s="49"/>
      <c r="EV386" s="49"/>
      <c r="EW386" s="49"/>
      <c r="EX386" s="49"/>
      <c r="EY386" s="49"/>
      <c r="EZ386" s="49"/>
      <c r="FA386" s="49"/>
      <c r="FB386" s="49"/>
      <c r="FC386" s="49"/>
      <c r="FD386" s="49"/>
      <c r="FE386" s="14"/>
      <c r="FF386" s="49"/>
      <c r="FG386" s="49"/>
      <c r="FH386" s="14"/>
      <c r="FI386" s="42"/>
      <c r="FJ386" s="42"/>
      <c r="FK386" s="42"/>
      <c r="FL386" s="42"/>
      <c r="FM386" s="42"/>
      <c r="FN386" s="42"/>
      <c r="FO386" s="42"/>
      <c r="FP386" s="42"/>
      <c r="FQ386" s="42"/>
      <c r="FR386" s="42"/>
      <c r="FS386" s="42"/>
      <c r="FT386" s="42"/>
      <c r="FU386" s="42"/>
      <c r="FV386" s="42"/>
      <c r="FW386" s="42"/>
      <c r="FX386" s="44">
        <v>384</v>
      </c>
      <c r="FY386" s="44" t="str">
        <f t="shared" si="1294"/>
        <v>CJBFAGLI</v>
      </c>
      <c r="FZ386" s="44" t="s">
        <v>163</v>
      </c>
      <c r="GA386" s="44" t="s">
        <v>159</v>
      </c>
      <c r="GB386" s="44" t="s">
        <v>146</v>
      </c>
      <c r="GC386" s="44" t="s">
        <v>109</v>
      </c>
      <c r="GD386" s="44" t="s">
        <v>145</v>
      </c>
      <c r="GE386" s="44" t="s">
        <v>149</v>
      </c>
      <c r="GF386" s="44" t="s">
        <v>152</v>
      </c>
      <c r="GG386" s="44" t="s">
        <v>150</v>
      </c>
      <c r="GH386" s="100" t="str">
        <f t="shared" ref="GH386:GO386" si="1423">VLOOKUP(FZ386,$FK$3:$FL$15,2,FALSE)</f>
        <v>Marocko</v>
      </c>
      <c r="GI386" s="100" t="str">
        <f t="shared" si="1423"/>
        <v>Argentina</v>
      </c>
      <c r="GJ386" s="100" t="str">
        <f t="shared" si="1423"/>
        <v>Bosnien-Herzigovina</v>
      </c>
      <c r="GK386" s="100" t="str">
        <f t="shared" si="1423"/>
        <v>Sverige</v>
      </c>
      <c r="GL386" s="100" t="str">
        <f t="shared" si="1423"/>
        <v>Sydkorea</v>
      </c>
      <c r="GM386" s="100" t="str">
        <f t="shared" si="1423"/>
        <v>Iran</v>
      </c>
      <c r="GN386" s="100" t="str">
        <f t="shared" si="1423"/>
        <v>England</v>
      </c>
      <c r="GO386" s="100" t="str">
        <f t="shared" si="1423"/>
        <v>Senegal</v>
      </c>
      <c r="GP386" s="42" t="str">
        <f t="shared" si="1296"/>
        <v/>
      </c>
      <c r="GQ386" s="42"/>
      <c r="GR386" s="42"/>
      <c r="GS386" s="42"/>
      <c r="GT386" s="42"/>
      <c r="GU386" s="42"/>
      <c r="GV386" s="42"/>
      <c r="GW386" s="42"/>
      <c r="GX386" s="42"/>
      <c r="GY386" s="42"/>
      <c r="GZ386" s="42"/>
      <c r="HA386" s="42"/>
      <c r="HB386" s="42"/>
      <c r="HC386" s="42"/>
      <c r="HD386" s="42"/>
      <c r="HE386" s="42"/>
    </row>
    <row r="387" spans="1:213" ht="14.25" customHeight="1" x14ac:dyDescent="0.35">
      <c r="A387" s="42"/>
      <c r="B387" s="43"/>
      <c r="C387" s="43"/>
      <c r="D387" s="43"/>
      <c r="E387" s="44"/>
      <c r="F387" s="43"/>
      <c r="G387" s="44"/>
      <c r="H387" s="44"/>
      <c r="I387" s="44"/>
      <c r="J387" s="57"/>
      <c r="K387" s="44"/>
      <c r="L387" s="44"/>
      <c r="M387" s="42"/>
      <c r="N387" s="42"/>
      <c r="O387" s="42"/>
      <c r="P387" s="42"/>
      <c r="Q387" s="42"/>
      <c r="R387" s="42"/>
      <c r="S387" s="42"/>
      <c r="T387" s="43"/>
      <c r="U387" s="42"/>
      <c r="V387" s="44"/>
      <c r="W387" s="44"/>
      <c r="X387" s="44"/>
      <c r="Y387" s="44"/>
      <c r="Z387" s="47"/>
      <c r="AA387" s="48"/>
      <c r="AB387" s="42"/>
      <c r="AC387" s="14"/>
      <c r="AD387" s="14"/>
      <c r="AE387" s="14"/>
      <c r="AF387" s="14"/>
      <c r="AG387" s="44"/>
      <c r="AH387" s="44"/>
      <c r="AI387" s="44"/>
      <c r="AJ387" s="57"/>
      <c r="AK387" s="58"/>
      <c r="AL387" s="49"/>
      <c r="AM387" s="49"/>
      <c r="AN387" s="49"/>
      <c r="AO387" s="49"/>
      <c r="AP387" s="49"/>
      <c r="AQ387" s="49"/>
      <c r="AR387" s="49"/>
      <c r="AS387" s="49"/>
      <c r="AT387" s="49"/>
      <c r="AU387" s="49"/>
      <c r="AV387" s="49"/>
      <c r="AW387" s="49"/>
      <c r="AX387" s="49"/>
      <c r="AY387" s="49"/>
      <c r="AZ387" s="49"/>
      <c r="BA387" s="49"/>
      <c r="BB387" s="49"/>
      <c r="BC387" s="49"/>
      <c r="BD387" s="49"/>
      <c r="BE387" s="49"/>
      <c r="BF387" s="49"/>
      <c r="BG387" s="49"/>
      <c r="BH387" s="49"/>
      <c r="BI387" s="49"/>
      <c r="BJ387" s="49"/>
      <c r="BK387" s="49"/>
      <c r="BL387" s="49"/>
      <c r="BM387" s="49"/>
      <c r="BN387" s="49"/>
      <c r="BO387" s="49"/>
      <c r="BP387" s="14"/>
      <c r="BQ387" s="14"/>
      <c r="BR387" s="14"/>
      <c r="BS387" s="49"/>
      <c r="BT387" s="49"/>
      <c r="BU387" s="49"/>
      <c r="BV387" s="49"/>
      <c r="BW387" s="49"/>
      <c r="BX387" s="49"/>
      <c r="BY387" s="49"/>
      <c r="BZ387" s="14"/>
      <c r="CA387" s="49"/>
      <c r="CB387" s="49"/>
      <c r="CC387" s="14"/>
      <c r="CD387" s="14"/>
      <c r="CE387" s="49"/>
      <c r="CF387" s="49"/>
      <c r="CG387" s="49"/>
      <c r="CH387" s="49"/>
      <c r="CI387" s="49"/>
      <c r="CJ387" s="49"/>
      <c r="CK387" s="49"/>
      <c r="CL387" s="49"/>
      <c r="CM387" s="49"/>
      <c r="CN387" s="49"/>
      <c r="CO387" s="49"/>
      <c r="CP387" s="49"/>
      <c r="CQ387" s="49"/>
      <c r="CR387" s="49"/>
      <c r="CS387" s="49"/>
      <c r="CT387" s="49"/>
      <c r="CU387" s="49"/>
      <c r="CV387" s="49"/>
      <c r="CW387" s="14"/>
      <c r="CX387" s="14"/>
      <c r="CY387" s="49"/>
      <c r="CZ387" s="49"/>
      <c r="DA387" s="49"/>
      <c r="DB387" s="49"/>
      <c r="DC387" s="49"/>
      <c r="DD387" s="49"/>
      <c r="DE387" s="49"/>
      <c r="DF387" s="49"/>
      <c r="DG387" s="49"/>
      <c r="DH387" s="14"/>
      <c r="DI387" s="14"/>
      <c r="DJ387" s="14"/>
      <c r="DK387" s="14"/>
      <c r="DL387" s="14"/>
      <c r="DM387" s="14"/>
      <c r="DN387" s="14"/>
      <c r="DO387" s="14"/>
      <c r="DP387" s="14"/>
      <c r="DQ387" s="14"/>
      <c r="DR387" s="49"/>
      <c r="DS387" s="49"/>
      <c r="DT387" s="49"/>
      <c r="DU387" s="49"/>
      <c r="DV387" s="49"/>
      <c r="DW387" s="49"/>
      <c r="DX387" s="49"/>
      <c r="DY387" s="49"/>
      <c r="DZ387" s="49"/>
      <c r="EA387" s="49"/>
      <c r="EB387" s="49"/>
      <c r="EC387" s="49"/>
      <c r="ED387" s="49"/>
      <c r="EE387" s="49"/>
      <c r="EF387" s="49"/>
      <c r="EG387" s="49"/>
      <c r="EH387" s="49"/>
      <c r="EI387" s="49"/>
      <c r="EJ387" s="49"/>
      <c r="EK387" s="14"/>
      <c r="EL387" s="49"/>
      <c r="EM387" s="49"/>
      <c r="EN387" s="49"/>
      <c r="EO387" s="49"/>
      <c r="EP387" s="49"/>
      <c r="EQ387" s="49"/>
      <c r="ER387" s="49"/>
      <c r="ES387" s="49"/>
      <c r="ET387" s="49"/>
      <c r="EU387" s="49"/>
      <c r="EV387" s="49"/>
      <c r="EW387" s="49"/>
      <c r="EX387" s="49"/>
      <c r="EY387" s="49"/>
      <c r="EZ387" s="49"/>
      <c r="FA387" s="49"/>
      <c r="FB387" s="49"/>
      <c r="FC387" s="49"/>
      <c r="FD387" s="49"/>
      <c r="FE387" s="14"/>
      <c r="FF387" s="49"/>
      <c r="FG387" s="49"/>
      <c r="FH387" s="14"/>
      <c r="FI387" s="42"/>
      <c r="FJ387" s="42"/>
      <c r="FK387" s="42"/>
      <c r="FL387" s="42"/>
      <c r="FM387" s="42"/>
      <c r="FN387" s="42"/>
      <c r="FO387" s="42"/>
      <c r="FP387" s="42"/>
      <c r="FQ387" s="42"/>
      <c r="FR387" s="42"/>
      <c r="FS387" s="42"/>
      <c r="FT387" s="42"/>
      <c r="FU387" s="42"/>
      <c r="FV387" s="42"/>
      <c r="FW387" s="42"/>
      <c r="FX387" s="44">
        <v>385</v>
      </c>
      <c r="FY387" s="44" t="str">
        <f t="shared" si="1294"/>
        <v>CJBFAGIK</v>
      </c>
      <c r="FZ387" s="44" t="s">
        <v>163</v>
      </c>
      <c r="GA387" s="44" t="s">
        <v>159</v>
      </c>
      <c r="GB387" s="44" t="s">
        <v>146</v>
      </c>
      <c r="GC387" s="44" t="s">
        <v>109</v>
      </c>
      <c r="GD387" s="44" t="s">
        <v>145</v>
      </c>
      <c r="GE387" s="44" t="s">
        <v>149</v>
      </c>
      <c r="GF387" s="44" t="s">
        <v>150</v>
      </c>
      <c r="GG387" s="44" t="s">
        <v>151</v>
      </c>
      <c r="GH387" s="100" t="str">
        <f t="shared" ref="GH387:GO387" si="1424">VLOOKUP(FZ387,$FK$3:$FL$15,2,FALSE)</f>
        <v>Marocko</v>
      </c>
      <c r="GI387" s="100" t="str">
        <f t="shared" si="1424"/>
        <v>Argentina</v>
      </c>
      <c r="GJ387" s="100" t="str">
        <f t="shared" si="1424"/>
        <v>Bosnien-Herzigovina</v>
      </c>
      <c r="GK387" s="100" t="str">
        <f t="shared" si="1424"/>
        <v>Sverige</v>
      </c>
      <c r="GL387" s="100" t="str">
        <f t="shared" si="1424"/>
        <v>Sydkorea</v>
      </c>
      <c r="GM387" s="100" t="str">
        <f t="shared" si="1424"/>
        <v>Iran</v>
      </c>
      <c r="GN387" s="100" t="str">
        <f t="shared" si="1424"/>
        <v>Senegal</v>
      </c>
      <c r="GO387" s="100" t="str">
        <f t="shared" si="1424"/>
        <v>Portugal</v>
      </c>
      <c r="GP387" s="42" t="str">
        <f t="shared" si="1296"/>
        <v/>
      </c>
      <c r="GQ387" s="42"/>
      <c r="GR387" s="42"/>
      <c r="GS387" s="42"/>
      <c r="GT387" s="42"/>
      <c r="GU387" s="42"/>
      <c r="GV387" s="42"/>
      <c r="GW387" s="42"/>
      <c r="GX387" s="42"/>
      <c r="GY387" s="42"/>
      <c r="GZ387" s="42"/>
      <c r="HA387" s="42"/>
      <c r="HB387" s="42"/>
      <c r="HC387" s="42"/>
      <c r="HD387" s="42"/>
      <c r="HE387" s="42"/>
    </row>
    <row r="388" spans="1:213" ht="14.25" customHeight="1" x14ac:dyDescent="0.35">
      <c r="A388" s="42"/>
      <c r="B388" s="43"/>
      <c r="C388" s="43"/>
      <c r="D388" s="43"/>
      <c r="E388" s="44"/>
      <c r="F388" s="43"/>
      <c r="G388" s="44"/>
      <c r="H388" s="44"/>
      <c r="I388" s="44"/>
      <c r="J388" s="57"/>
      <c r="K388" s="44"/>
      <c r="L388" s="44"/>
      <c r="M388" s="42"/>
      <c r="N388" s="42"/>
      <c r="O388" s="42"/>
      <c r="P388" s="42"/>
      <c r="Q388" s="42"/>
      <c r="R388" s="42"/>
      <c r="S388" s="42"/>
      <c r="T388" s="43"/>
      <c r="U388" s="42"/>
      <c r="V388" s="44"/>
      <c r="W388" s="44"/>
      <c r="X388" s="44"/>
      <c r="Y388" s="44"/>
      <c r="Z388" s="47"/>
      <c r="AA388" s="48"/>
      <c r="AB388" s="42"/>
      <c r="AC388" s="14"/>
      <c r="AD388" s="14"/>
      <c r="AE388" s="14"/>
      <c r="AF388" s="14"/>
      <c r="AG388" s="44"/>
      <c r="AH388" s="44"/>
      <c r="AI388" s="44"/>
      <c r="AJ388" s="57"/>
      <c r="AK388" s="58"/>
      <c r="AL388" s="49"/>
      <c r="AM388" s="49"/>
      <c r="AN388" s="49"/>
      <c r="AO388" s="49"/>
      <c r="AP388" s="49"/>
      <c r="AQ388" s="49"/>
      <c r="AR388" s="49"/>
      <c r="AS388" s="49"/>
      <c r="AT388" s="49"/>
      <c r="AU388" s="49"/>
      <c r="AV388" s="49"/>
      <c r="AW388" s="49"/>
      <c r="AX388" s="49"/>
      <c r="AY388" s="49"/>
      <c r="AZ388" s="49"/>
      <c r="BA388" s="49"/>
      <c r="BB388" s="49"/>
      <c r="BC388" s="49"/>
      <c r="BD388" s="49"/>
      <c r="BE388" s="49"/>
      <c r="BF388" s="49"/>
      <c r="BG388" s="49"/>
      <c r="BH388" s="49"/>
      <c r="BI388" s="49"/>
      <c r="BJ388" s="49"/>
      <c r="BK388" s="49"/>
      <c r="BL388" s="49"/>
      <c r="BM388" s="49"/>
      <c r="BN388" s="49"/>
      <c r="BO388" s="49"/>
      <c r="BP388" s="14"/>
      <c r="BQ388" s="14"/>
      <c r="BR388" s="14"/>
      <c r="BS388" s="49"/>
      <c r="BT388" s="49"/>
      <c r="BU388" s="49"/>
      <c r="BV388" s="49"/>
      <c r="BW388" s="49"/>
      <c r="BX388" s="49"/>
      <c r="BY388" s="49"/>
      <c r="BZ388" s="14"/>
      <c r="CA388" s="49"/>
      <c r="CB388" s="49"/>
      <c r="CC388" s="14"/>
      <c r="CD388" s="14"/>
      <c r="CE388" s="49"/>
      <c r="CF388" s="49"/>
      <c r="CG388" s="49"/>
      <c r="CH388" s="49"/>
      <c r="CI388" s="49"/>
      <c r="CJ388" s="49"/>
      <c r="CK388" s="49"/>
      <c r="CL388" s="49"/>
      <c r="CM388" s="49"/>
      <c r="CN388" s="49"/>
      <c r="CO388" s="49"/>
      <c r="CP388" s="49"/>
      <c r="CQ388" s="49"/>
      <c r="CR388" s="49"/>
      <c r="CS388" s="49"/>
      <c r="CT388" s="49"/>
      <c r="CU388" s="49"/>
      <c r="CV388" s="49"/>
      <c r="CW388" s="14"/>
      <c r="CX388" s="14"/>
      <c r="CY388" s="49"/>
      <c r="CZ388" s="49"/>
      <c r="DA388" s="49"/>
      <c r="DB388" s="49"/>
      <c r="DC388" s="49"/>
      <c r="DD388" s="49"/>
      <c r="DE388" s="49"/>
      <c r="DF388" s="49"/>
      <c r="DG388" s="49"/>
      <c r="DH388" s="14"/>
      <c r="DI388" s="14"/>
      <c r="DJ388" s="14"/>
      <c r="DK388" s="14"/>
      <c r="DL388" s="14"/>
      <c r="DM388" s="14"/>
      <c r="DN388" s="14"/>
      <c r="DO388" s="14"/>
      <c r="DP388" s="14"/>
      <c r="DQ388" s="14"/>
      <c r="DR388" s="49"/>
      <c r="DS388" s="49"/>
      <c r="DT388" s="49"/>
      <c r="DU388" s="49"/>
      <c r="DV388" s="49"/>
      <c r="DW388" s="49"/>
      <c r="DX388" s="49"/>
      <c r="DY388" s="49"/>
      <c r="DZ388" s="49"/>
      <c r="EA388" s="49"/>
      <c r="EB388" s="49"/>
      <c r="EC388" s="49"/>
      <c r="ED388" s="49"/>
      <c r="EE388" s="49"/>
      <c r="EF388" s="49"/>
      <c r="EG388" s="49"/>
      <c r="EH388" s="49"/>
      <c r="EI388" s="49"/>
      <c r="EJ388" s="49"/>
      <c r="EK388" s="14"/>
      <c r="EL388" s="49"/>
      <c r="EM388" s="49"/>
      <c r="EN388" s="49"/>
      <c r="EO388" s="49"/>
      <c r="EP388" s="49"/>
      <c r="EQ388" s="49"/>
      <c r="ER388" s="49"/>
      <c r="ES388" s="49"/>
      <c r="ET388" s="49"/>
      <c r="EU388" s="49"/>
      <c r="EV388" s="49"/>
      <c r="EW388" s="49"/>
      <c r="EX388" s="49"/>
      <c r="EY388" s="49"/>
      <c r="EZ388" s="49"/>
      <c r="FA388" s="49"/>
      <c r="FB388" s="49"/>
      <c r="FC388" s="49"/>
      <c r="FD388" s="49"/>
      <c r="FE388" s="14"/>
      <c r="FF388" s="49"/>
      <c r="FG388" s="49"/>
      <c r="FH388" s="14"/>
      <c r="FI388" s="42"/>
      <c r="FJ388" s="42"/>
      <c r="FK388" s="42"/>
      <c r="FL388" s="42"/>
      <c r="FM388" s="42"/>
      <c r="FN388" s="42"/>
      <c r="FO388" s="42"/>
      <c r="FP388" s="42"/>
      <c r="FQ388" s="42"/>
      <c r="FR388" s="42"/>
      <c r="FS388" s="42"/>
      <c r="FT388" s="42"/>
      <c r="FU388" s="42"/>
      <c r="FV388" s="42"/>
      <c r="FW388" s="42"/>
      <c r="FX388" s="44">
        <v>386</v>
      </c>
      <c r="FY388" s="44" t="str">
        <f t="shared" si="1294"/>
        <v>HGBCAFLK</v>
      </c>
      <c r="FZ388" s="44" t="s">
        <v>160</v>
      </c>
      <c r="GA388" s="44" t="s">
        <v>149</v>
      </c>
      <c r="GB388" s="44" t="s">
        <v>146</v>
      </c>
      <c r="GC388" s="44" t="s">
        <v>163</v>
      </c>
      <c r="GD388" s="44" t="s">
        <v>145</v>
      </c>
      <c r="GE388" s="44" t="s">
        <v>109</v>
      </c>
      <c r="GF388" s="44" t="s">
        <v>152</v>
      </c>
      <c r="GG388" s="44" t="s">
        <v>151</v>
      </c>
      <c r="GH388" s="100" t="str">
        <f t="shared" ref="GH388:GO388" si="1425">VLOOKUP(FZ388,$FK$3:$FL$15,2,FALSE)</f>
        <v>Uruguay</v>
      </c>
      <c r="GI388" s="100" t="str">
        <f t="shared" si="1425"/>
        <v>Iran</v>
      </c>
      <c r="GJ388" s="100" t="str">
        <f t="shared" si="1425"/>
        <v>Bosnien-Herzigovina</v>
      </c>
      <c r="GK388" s="100" t="str">
        <f t="shared" si="1425"/>
        <v>Marocko</v>
      </c>
      <c r="GL388" s="100" t="str">
        <f t="shared" si="1425"/>
        <v>Sydkorea</v>
      </c>
      <c r="GM388" s="100" t="str">
        <f t="shared" si="1425"/>
        <v>Sverige</v>
      </c>
      <c r="GN388" s="100" t="str">
        <f t="shared" si="1425"/>
        <v>England</v>
      </c>
      <c r="GO388" s="100" t="str">
        <f t="shared" si="1425"/>
        <v>Portugal</v>
      </c>
      <c r="GP388" s="42" t="str">
        <f t="shared" si="1296"/>
        <v/>
      </c>
      <c r="GQ388" s="42"/>
      <c r="GR388" s="42"/>
      <c r="GS388" s="42"/>
      <c r="GT388" s="42"/>
      <c r="GU388" s="42"/>
      <c r="GV388" s="42"/>
      <c r="GW388" s="42"/>
      <c r="GX388" s="42"/>
      <c r="GY388" s="42"/>
      <c r="GZ388" s="42"/>
      <c r="HA388" s="42"/>
      <c r="HB388" s="42"/>
      <c r="HC388" s="42"/>
      <c r="HD388" s="42"/>
      <c r="HE388" s="42"/>
    </row>
    <row r="389" spans="1:213" ht="14.25" customHeight="1" x14ac:dyDescent="0.35">
      <c r="A389" s="42"/>
      <c r="B389" s="43"/>
      <c r="C389" s="43"/>
      <c r="D389" s="43"/>
      <c r="E389" s="44"/>
      <c r="F389" s="43"/>
      <c r="G389" s="44"/>
      <c r="H389" s="44"/>
      <c r="I389" s="44"/>
      <c r="J389" s="57"/>
      <c r="K389" s="44"/>
      <c r="L389" s="44"/>
      <c r="M389" s="42"/>
      <c r="N389" s="42"/>
      <c r="O389" s="42"/>
      <c r="P389" s="42"/>
      <c r="Q389" s="42"/>
      <c r="R389" s="42"/>
      <c r="S389" s="42"/>
      <c r="T389" s="43"/>
      <c r="U389" s="42"/>
      <c r="V389" s="44"/>
      <c r="W389" s="44"/>
      <c r="X389" s="44"/>
      <c r="Y389" s="44"/>
      <c r="Z389" s="47"/>
      <c r="AA389" s="48"/>
      <c r="AB389" s="42"/>
      <c r="AC389" s="14"/>
      <c r="AD389" s="14"/>
      <c r="AE389" s="14"/>
      <c r="AF389" s="14"/>
      <c r="AG389" s="44"/>
      <c r="AH389" s="44"/>
      <c r="AI389" s="44"/>
      <c r="AJ389" s="57"/>
      <c r="AK389" s="58"/>
      <c r="AL389" s="49"/>
      <c r="AM389" s="49"/>
      <c r="AN389" s="49"/>
      <c r="AO389" s="49"/>
      <c r="AP389" s="49"/>
      <c r="AQ389" s="49"/>
      <c r="AR389" s="49"/>
      <c r="AS389" s="49"/>
      <c r="AT389" s="49"/>
      <c r="AU389" s="49"/>
      <c r="AV389" s="49"/>
      <c r="AW389" s="49"/>
      <c r="AX389" s="49"/>
      <c r="AY389" s="49"/>
      <c r="AZ389" s="49"/>
      <c r="BA389" s="49"/>
      <c r="BB389" s="49"/>
      <c r="BC389" s="49"/>
      <c r="BD389" s="49"/>
      <c r="BE389" s="49"/>
      <c r="BF389" s="49"/>
      <c r="BG389" s="49"/>
      <c r="BH389" s="49"/>
      <c r="BI389" s="49"/>
      <c r="BJ389" s="49"/>
      <c r="BK389" s="49"/>
      <c r="BL389" s="49"/>
      <c r="BM389" s="49"/>
      <c r="BN389" s="49"/>
      <c r="BO389" s="49"/>
      <c r="BP389" s="14"/>
      <c r="BQ389" s="14"/>
      <c r="BR389" s="14"/>
      <c r="BS389" s="49"/>
      <c r="BT389" s="49"/>
      <c r="BU389" s="49"/>
      <c r="BV389" s="49"/>
      <c r="BW389" s="49"/>
      <c r="BX389" s="49"/>
      <c r="BY389" s="49"/>
      <c r="BZ389" s="14"/>
      <c r="CA389" s="49"/>
      <c r="CB389" s="49"/>
      <c r="CC389" s="14"/>
      <c r="CD389" s="14"/>
      <c r="CE389" s="49"/>
      <c r="CF389" s="49"/>
      <c r="CG389" s="49"/>
      <c r="CH389" s="49"/>
      <c r="CI389" s="49"/>
      <c r="CJ389" s="49"/>
      <c r="CK389" s="49"/>
      <c r="CL389" s="49"/>
      <c r="CM389" s="49"/>
      <c r="CN389" s="49"/>
      <c r="CO389" s="49"/>
      <c r="CP389" s="49"/>
      <c r="CQ389" s="49"/>
      <c r="CR389" s="49"/>
      <c r="CS389" s="49"/>
      <c r="CT389" s="49"/>
      <c r="CU389" s="49"/>
      <c r="CV389" s="49"/>
      <c r="CW389" s="14"/>
      <c r="CX389" s="14"/>
      <c r="CY389" s="49"/>
      <c r="CZ389" s="49"/>
      <c r="DA389" s="49"/>
      <c r="DB389" s="49"/>
      <c r="DC389" s="49"/>
      <c r="DD389" s="49"/>
      <c r="DE389" s="49"/>
      <c r="DF389" s="49"/>
      <c r="DG389" s="49"/>
      <c r="DH389" s="14"/>
      <c r="DI389" s="14"/>
      <c r="DJ389" s="14"/>
      <c r="DK389" s="14"/>
      <c r="DL389" s="14"/>
      <c r="DM389" s="14"/>
      <c r="DN389" s="14"/>
      <c r="DO389" s="14"/>
      <c r="DP389" s="14"/>
      <c r="DQ389" s="14"/>
      <c r="DR389" s="49"/>
      <c r="DS389" s="49"/>
      <c r="DT389" s="49"/>
      <c r="DU389" s="49"/>
      <c r="DV389" s="49"/>
      <c r="DW389" s="49"/>
      <c r="DX389" s="49"/>
      <c r="DY389" s="49"/>
      <c r="DZ389" s="49"/>
      <c r="EA389" s="49"/>
      <c r="EB389" s="49"/>
      <c r="EC389" s="49"/>
      <c r="ED389" s="49"/>
      <c r="EE389" s="49"/>
      <c r="EF389" s="49"/>
      <c r="EG389" s="49"/>
      <c r="EH389" s="49"/>
      <c r="EI389" s="49"/>
      <c r="EJ389" s="49"/>
      <c r="EK389" s="14"/>
      <c r="EL389" s="49"/>
      <c r="EM389" s="49"/>
      <c r="EN389" s="49"/>
      <c r="EO389" s="49"/>
      <c r="EP389" s="49"/>
      <c r="EQ389" s="49"/>
      <c r="ER389" s="49"/>
      <c r="ES389" s="49"/>
      <c r="ET389" s="49"/>
      <c r="EU389" s="49"/>
      <c r="EV389" s="49"/>
      <c r="EW389" s="49"/>
      <c r="EX389" s="49"/>
      <c r="EY389" s="49"/>
      <c r="EZ389" s="49"/>
      <c r="FA389" s="49"/>
      <c r="FB389" s="49"/>
      <c r="FC389" s="49"/>
      <c r="FD389" s="49"/>
      <c r="FE389" s="14"/>
      <c r="FF389" s="49"/>
      <c r="FG389" s="49"/>
      <c r="FH389" s="14"/>
      <c r="FI389" s="42"/>
      <c r="FJ389" s="42"/>
      <c r="FK389" s="42"/>
      <c r="FL389" s="42"/>
      <c r="FM389" s="42"/>
      <c r="FN389" s="42"/>
      <c r="FO389" s="42"/>
      <c r="FP389" s="42"/>
      <c r="FQ389" s="42"/>
      <c r="FR389" s="42"/>
      <c r="FS389" s="42"/>
      <c r="FT389" s="42"/>
      <c r="FU389" s="42"/>
      <c r="FV389" s="42"/>
      <c r="FW389" s="42"/>
      <c r="FX389" s="44">
        <v>387</v>
      </c>
      <c r="FY389" s="44" t="str">
        <f t="shared" si="1294"/>
        <v>HGBCAFLJ</v>
      </c>
      <c r="FZ389" s="44" t="s">
        <v>160</v>
      </c>
      <c r="GA389" s="44" t="s">
        <v>149</v>
      </c>
      <c r="GB389" s="44" t="s">
        <v>146</v>
      </c>
      <c r="GC389" s="44" t="s">
        <v>163</v>
      </c>
      <c r="GD389" s="44" t="s">
        <v>145</v>
      </c>
      <c r="GE389" s="44" t="s">
        <v>109</v>
      </c>
      <c r="GF389" s="44" t="s">
        <v>152</v>
      </c>
      <c r="GG389" s="44" t="s">
        <v>159</v>
      </c>
      <c r="GH389" s="100" t="str">
        <f t="shared" ref="GH389:GO389" si="1426">VLOOKUP(FZ389,$FK$3:$FL$15,2,FALSE)</f>
        <v>Uruguay</v>
      </c>
      <c r="GI389" s="100" t="str">
        <f t="shared" si="1426"/>
        <v>Iran</v>
      </c>
      <c r="GJ389" s="100" t="str">
        <f t="shared" si="1426"/>
        <v>Bosnien-Herzigovina</v>
      </c>
      <c r="GK389" s="100" t="str">
        <f t="shared" si="1426"/>
        <v>Marocko</v>
      </c>
      <c r="GL389" s="100" t="str">
        <f t="shared" si="1426"/>
        <v>Sydkorea</v>
      </c>
      <c r="GM389" s="100" t="str">
        <f t="shared" si="1426"/>
        <v>Sverige</v>
      </c>
      <c r="GN389" s="100" t="str">
        <f t="shared" si="1426"/>
        <v>England</v>
      </c>
      <c r="GO389" s="100" t="str">
        <f t="shared" si="1426"/>
        <v>Argentina</v>
      </c>
      <c r="GP389" s="42" t="str">
        <f t="shared" si="1296"/>
        <v/>
      </c>
      <c r="GQ389" s="42"/>
      <c r="GR389" s="42"/>
      <c r="GS389" s="42"/>
      <c r="GT389" s="42"/>
      <c r="GU389" s="42"/>
      <c r="GV389" s="42"/>
      <c r="GW389" s="42"/>
      <c r="GX389" s="42"/>
      <c r="GY389" s="42"/>
      <c r="GZ389" s="42"/>
      <c r="HA389" s="42"/>
      <c r="HB389" s="42"/>
      <c r="HC389" s="42"/>
      <c r="HD389" s="42"/>
      <c r="HE389" s="42"/>
    </row>
    <row r="390" spans="1:213" ht="14.25" customHeight="1" x14ac:dyDescent="0.35">
      <c r="A390" s="42"/>
      <c r="B390" s="43"/>
      <c r="C390" s="43"/>
      <c r="D390" s="43"/>
      <c r="E390" s="44"/>
      <c r="F390" s="43"/>
      <c r="G390" s="44"/>
      <c r="H390" s="44"/>
      <c r="I390" s="44"/>
      <c r="J390" s="57"/>
      <c r="K390" s="44"/>
      <c r="L390" s="44"/>
      <c r="M390" s="42"/>
      <c r="N390" s="42"/>
      <c r="O390" s="42"/>
      <c r="P390" s="42"/>
      <c r="Q390" s="42"/>
      <c r="R390" s="42"/>
      <c r="S390" s="42"/>
      <c r="T390" s="43"/>
      <c r="U390" s="42"/>
      <c r="V390" s="44"/>
      <c r="W390" s="44"/>
      <c r="X390" s="44"/>
      <c r="Y390" s="44"/>
      <c r="Z390" s="47"/>
      <c r="AA390" s="48"/>
      <c r="AB390" s="42"/>
      <c r="AC390" s="14"/>
      <c r="AD390" s="14"/>
      <c r="AE390" s="14"/>
      <c r="AF390" s="14"/>
      <c r="AG390" s="44"/>
      <c r="AH390" s="44"/>
      <c r="AI390" s="44"/>
      <c r="AJ390" s="57"/>
      <c r="AK390" s="58"/>
      <c r="AL390" s="49"/>
      <c r="AM390" s="49"/>
      <c r="AN390" s="49"/>
      <c r="AO390" s="49"/>
      <c r="AP390" s="49"/>
      <c r="AQ390" s="49"/>
      <c r="AR390" s="49"/>
      <c r="AS390" s="49"/>
      <c r="AT390" s="49"/>
      <c r="AU390" s="49"/>
      <c r="AV390" s="49"/>
      <c r="AW390" s="49"/>
      <c r="AX390" s="49"/>
      <c r="AY390" s="49"/>
      <c r="AZ390" s="49"/>
      <c r="BA390" s="49"/>
      <c r="BB390" s="49"/>
      <c r="BC390" s="49"/>
      <c r="BD390" s="49"/>
      <c r="BE390" s="49"/>
      <c r="BF390" s="49"/>
      <c r="BG390" s="49"/>
      <c r="BH390" s="49"/>
      <c r="BI390" s="49"/>
      <c r="BJ390" s="49"/>
      <c r="BK390" s="49"/>
      <c r="BL390" s="49"/>
      <c r="BM390" s="49"/>
      <c r="BN390" s="49"/>
      <c r="BO390" s="49"/>
      <c r="BP390" s="14"/>
      <c r="BQ390" s="14"/>
      <c r="BR390" s="14"/>
      <c r="BS390" s="49"/>
      <c r="BT390" s="49"/>
      <c r="BU390" s="49"/>
      <c r="BV390" s="49"/>
      <c r="BW390" s="49"/>
      <c r="BX390" s="49"/>
      <c r="BY390" s="49"/>
      <c r="BZ390" s="14"/>
      <c r="CA390" s="49"/>
      <c r="CB390" s="49"/>
      <c r="CC390" s="14"/>
      <c r="CD390" s="14"/>
      <c r="CE390" s="49"/>
      <c r="CF390" s="49"/>
      <c r="CG390" s="49"/>
      <c r="CH390" s="49"/>
      <c r="CI390" s="49"/>
      <c r="CJ390" s="49"/>
      <c r="CK390" s="49"/>
      <c r="CL390" s="49"/>
      <c r="CM390" s="49"/>
      <c r="CN390" s="49"/>
      <c r="CO390" s="49"/>
      <c r="CP390" s="49"/>
      <c r="CQ390" s="49"/>
      <c r="CR390" s="49"/>
      <c r="CS390" s="49"/>
      <c r="CT390" s="49"/>
      <c r="CU390" s="49"/>
      <c r="CV390" s="49"/>
      <c r="CW390" s="14"/>
      <c r="CX390" s="14"/>
      <c r="CY390" s="49"/>
      <c r="CZ390" s="49"/>
      <c r="DA390" s="49"/>
      <c r="DB390" s="49"/>
      <c r="DC390" s="49"/>
      <c r="DD390" s="49"/>
      <c r="DE390" s="49"/>
      <c r="DF390" s="49"/>
      <c r="DG390" s="49"/>
      <c r="DH390" s="14"/>
      <c r="DI390" s="14"/>
      <c r="DJ390" s="14"/>
      <c r="DK390" s="14"/>
      <c r="DL390" s="14"/>
      <c r="DM390" s="14"/>
      <c r="DN390" s="14"/>
      <c r="DO390" s="14"/>
      <c r="DP390" s="14"/>
      <c r="DQ390" s="14"/>
      <c r="DR390" s="49"/>
      <c r="DS390" s="49"/>
      <c r="DT390" s="49"/>
      <c r="DU390" s="49"/>
      <c r="DV390" s="49"/>
      <c r="DW390" s="49"/>
      <c r="DX390" s="49"/>
      <c r="DY390" s="49"/>
      <c r="DZ390" s="49"/>
      <c r="EA390" s="49"/>
      <c r="EB390" s="49"/>
      <c r="EC390" s="49"/>
      <c r="ED390" s="49"/>
      <c r="EE390" s="49"/>
      <c r="EF390" s="49"/>
      <c r="EG390" s="49"/>
      <c r="EH390" s="49"/>
      <c r="EI390" s="49"/>
      <c r="EJ390" s="49"/>
      <c r="EK390" s="14"/>
      <c r="EL390" s="49"/>
      <c r="EM390" s="49"/>
      <c r="EN390" s="49"/>
      <c r="EO390" s="49"/>
      <c r="EP390" s="49"/>
      <c r="EQ390" s="49"/>
      <c r="ER390" s="49"/>
      <c r="ES390" s="49"/>
      <c r="ET390" s="49"/>
      <c r="EU390" s="49"/>
      <c r="EV390" s="49"/>
      <c r="EW390" s="49"/>
      <c r="EX390" s="49"/>
      <c r="EY390" s="49"/>
      <c r="EZ390" s="49"/>
      <c r="FA390" s="49"/>
      <c r="FB390" s="49"/>
      <c r="FC390" s="49"/>
      <c r="FD390" s="49"/>
      <c r="FE390" s="14"/>
      <c r="FF390" s="49"/>
      <c r="FG390" s="49"/>
      <c r="FH390" s="14"/>
      <c r="FI390" s="42"/>
      <c r="FJ390" s="42"/>
      <c r="FK390" s="42"/>
      <c r="FL390" s="42"/>
      <c r="FM390" s="42"/>
      <c r="FN390" s="42"/>
      <c r="FO390" s="42"/>
      <c r="FP390" s="42"/>
      <c r="FQ390" s="42"/>
      <c r="FR390" s="42"/>
      <c r="FS390" s="42"/>
      <c r="FT390" s="42"/>
      <c r="FU390" s="42"/>
      <c r="FV390" s="42"/>
      <c r="FW390" s="42"/>
      <c r="FX390" s="44">
        <v>388</v>
      </c>
      <c r="FY390" s="44" t="str">
        <f t="shared" si="1294"/>
        <v>HGBCAFJK</v>
      </c>
      <c r="FZ390" s="44" t="s">
        <v>160</v>
      </c>
      <c r="GA390" s="44" t="s">
        <v>149</v>
      </c>
      <c r="GB390" s="44" t="s">
        <v>146</v>
      </c>
      <c r="GC390" s="44" t="s">
        <v>163</v>
      </c>
      <c r="GD390" s="44" t="s">
        <v>145</v>
      </c>
      <c r="GE390" s="44" t="s">
        <v>109</v>
      </c>
      <c r="GF390" s="44" t="s">
        <v>159</v>
      </c>
      <c r="GG390" s="44" t="s">
        <v>151</v>
      </c>
      <c r="GH390" s="100" t="str">
        <f t="shared" ref="GH390:GO390" si="1427">VLOOKUP(FZ390,$FK$3:$FL$15,2,FALSE)</f>
        <v>Uruguay</v>
      </c>
      <c r="GI390" s="100" t="str">
        <f t="shared" si="1427"/>
        <v>Iran</v>
      </c>
      <c r="GJ390" s="100" t="str">
        <f t="shared" si="1427"/>
        <v>Bosnien-Herzigovina</v>
      </c>
      <c r="GK390" s="100" t="str">
        <f t="shared" si="1427"/>
        <v>Marocko</v>
      </c>
      <c r="GL390" s="100" t="str">
        <f t="shared" si="1427"/>
        <v>Sydkorea</v>
      </c>
      <c r="GM390" s="100" t="str">
        <f t="shared" si="1427"/>
        <v>Sverige</v>
      </c>
      <c r="GN390" s="100" t="str">
        <f t="shared" si="1427"/>
        <v>Argentina</v>
      </c>
      <c r="GO390" s="100" t="str">
        <f t="shared" si="1427"/>
        <v>Portugal</v>
      </c>
      <c r="GP390" s="42" t="str">
        <f t="shared" si="1296"/>
        <v/>
      </c>
      <c r="GQ390" s="42"/>
      <c r="GR390" s="42"/>
      <c r="GS390" s="42"/>
      <c r="GT390" s="42"/>
      <c r="GU390" s="42"/>
      <c r="GV390" s="42"/>
      <c r="GW390" s="42"/>
      <c r="GX390" s="42"/>
      <c r="GY390" s="42"/>
      <c r="GZ390" s="42"/>
      <c r="HA390" s="42"/>
      <c r="HB390" s="42"/>
      <c r="HC390" s="42"/>
      <c r="HD390" s="42"/>
      <c r="HE390" s="42"/>
    </row>
    <row r="391" spans="1:213" ht="14.25" customHeight="1" x14ac:dyDescent="0.35">
      <c r="A391" s="42"/>
      <c r="B391" s="43"/>
      <c r="C391" s="43"/>
      <c r="D391" s="43"/>
      <c r="E391" s="44"/>
      <c r="F391" s="43"/>
      <c r="G391" s="44"/>
      <c r="H391" s="44"/>
      <c r="I391" s="44"/>
      <c r="J391" s="57"/>
      <c r="K391" s="44"/>
      <c r="L391" s="44"/>
      <c r="M391" s="42"/>
      <c r="N391" s="42"/>
      <c r="O391" s="42"/>
      <c r="P391" s="42"/>
      <c r="Q391" s="42"/>
      <c r="R391" s="42"/>
      <c r="S391" s="42"/>
      <c r="T391" s="43"/>
      <c r="U391" s="42"/>
      <c r="V391" s="44"/>
      <c r="W391" s="44"/>
      <c r="X391" s="44"/>
      <c r="Y391" s="44"/>
      <c r="Z391" s="47"/>
      <c r="AA391" s="48"/>
      <c r="AB391" s="42"/>
      <c r="AC391" s="14"/>
      <c r="AD391" s="14"/>
      <c r="AE391" s="14"/>
      <c r="AF391" s="14"/>
      <c r="AG391" s="44"/>
      <c r="AH391" s="44"/>
      <c r="AI391" s="44"/>
      <c r="AJ391" s="57"/>
      <c r="AK391" s="58"/>
      <c r="AL391" s="49"/>
      <c r="AM391" s="49"/>
      <c r="AN391" s="49"/>
      <c r="AO391" s="49"/>
      <c r="AP391" s="49"/>
      <c r="AQ391" s="49"/>
      <c r="AR391" s="49"/>
      <c r="AS391" s="49"/>
      <c r="AT391" s="49"/>
      <c r="AU391" s="49"/>
      <c r="AV391" s="49"/>
      <c r="AW391" s="49"/>
      <c r="AX391" s="49"/>
      <c r="AY391" s="49"/>
      <c r="AZ391" s="49"/>
      <c r="BA391" s="49"/>
      <c r="BB391" s="49"/>
      <c r="BC391" s="49"/>
      <c r="BD391" s="49"/>
      <c r="BE391" s="49"/>
      <c r="BF391" s="49"/>
      <c r="BG391" s="49"/>
      <c r="BH391" s="49"/>
      <c r="BI391" s="49"/>
      <c r="BJ391" s="49"/>
      <c r="BK391" s="49"/>
      <c r="BL391" s="49"/>
      <c r="BM391" s="49"/>
      <c r="BN391" s="49"/>
      <c r="BO391" s="49"/>
      <c r="BP391" s="14"/>
      <c r="BQ391" s="14"/>
      <c r="BR391" s="14"/>
      <c r="BS391" s="49"/>
      <c r="BT391" s="49"/>
      <c r="BU391" s="49"/>
      <c r="BV391" s="49"/>
      <c r="BW391" s="49"/>
      <c r="BX391" s="49"/>
      <c r="BY391" s="49"/>
      <c r="BZ391" s="14"/>
      <c r="CA391" s="49"/>
      <c r="CB391" s="49"/>
      <c r="CC391" s="14"/>
      <c r="CD391" s="14"/>
      <c r="CE391" s="49"/>
      <c r="CF391" s="49"/>
      <c r="CG391" s="49"/>
      <c r="CH391" s="49"/>
      <c r="CI391" s="49"/>
      <c r="CJ391" s="49"/>
      <c r="CK391" s="49"/>
      <c r="CL391" s="49"/>
      <c r="CM391" s="49"/>
      <c r="CN391" s="49"/>
      <c r="CO391" s="49"/>
      <c r="CP391" s="49"/>
      <c r="CQ391" s="49"/>
      <c r="CR391" s="49"/>
      <c r="CS391" s="49"/>
      <c r="CT391" s="49"/>
      <c r="CU391" s="49"/>
      <c r="CV391" s="49"/>
      <c r="CW391" s="14"/>
      <c r="CX391" s="14"/>
      <c r="CY391" s="49"/>
      <c r="CZ391" s="49"/>
      <c r="DA391" s="49"/>
      <c r="DB391" s="49"/>
      <c r="DC391" s="49"/>
      <c r="DD391" s="49"/>
      <c r="DE391" s="49"/>
      <c r="DF391" s="49"/>
      <c r="DG391" s="49"/>
      <c r="DH391" s="14"/>
      <c r="DI391" s="14"/>
      <c r="DJ391" s="14"/>
      <c r="DK391" s="14"/>
      <c r="DL391" s="14"/>
      <c r="DM391" s="14"/>
      <c r="DN391" s="14"/>
      <c r="DO391" s="14"/>
      <c r="DP391" s="14"/>
      <c r="DQ391" s="14"/>
      <c r="DR391" s="49"/>
      <c r="DS391" s="49"/>
      <c r="DT391" s="49"/>
      <c r="DU391" s="49"/>
      <c r="DV391" s="49"/>
      <c r="DW391" s="49"/>
      <c r="DX391" s="49"/>
      <c r="DY391" s="49"/>
      <c r="DZ391" s="49"/>
      <c r="EA391" s="49"/>
      <c r="EB391" s="49"/>
      <c r="EC391" s="49"/>
      <c r="ED391" s="49"/>
      <c r="EE391" s="49"/>
      <c r="EF391" s="49"/>
      <c r="EG391" s="49"/>
      <c r="EH391" s="49"/>
      <c r="EI391" s="49"/>
      <c r="EJ391" s="49"/>
      <c r="EK391" s="14"/>
      <c r="EL391" s="49"/>
      <c r="EM391" s="49"/>
      <c r="EN391" s="49"/>
      <c r="EO391" s="49"/>
      <c r="EP391" s="49"/>
      <c r="EQ391" s="49"/>
      <c r="ER391" s="49"/>
      <c r="ES391" s="49"/>
      <c r="ET391" s="49"/>
      <c r="EU391" s="49"/>
      <c r="EV391" s="49"/>
      <c r="EW391" s="49"/>
      <c r="EX391" s="49"/>
      <c r="EY391" s="49"/>
      <c r="EZ391" s="49"/>
      <c r="FA391" s="49"/>
      <c r="FB391" s="49"/>
      <c r="FC391" s="49"/>
      <c r="FD391" s="49"/>
      <c r="FE391" s="14"/>
      <c r="FF391" s="49"/>
      <c r="FG391" s="49"/>
      <c r="FH391" s="14"/>
      <c r="FI391" s="42"/>
      <c r="FJ391" s="42"/>
      <c r="FK391" s="42"/>
      <c r="FL391" s="42"/>
      <c r="FM391" s="42"/>
      <c r="FN391" s="42"/>
      <c r="FO391" s="42"/>
      <c r="FP391" s="42"/>
      <c r="FQ391" s="42"/>
      <c r="FR391" s="42"/>
      <c r="FS391" s="42"/>
      <c r="FT391" s="42"/>
      <c r="FU391" s="42"/>
      <c r="FV391" s="42"/>
      <c r="FW391" s="42"/>
      <c r="FX391" s="44">
        <v>389</v>
      </c>
      <c r="FY391" s="44" t="str">
        <f t="shared" si="1294"/>
        <v>HGBCAFLI</v>
      </c>
      <c r="FZ391" s="44" t="s">
        <v>160</v>
      </c>
      <c r="GA391" s="44" t="s">
        <v>149</v>
      </c>
      <c r="GB391" s="44" t="s">
        <v>146</v>
      </c>
      <c r="GC391" s="44" t="s">
        <v>163</v>
      </c>
      <c r="GD391" s="44" t="s">
        <v>145</v>
      </c>
      <c r="GE391" s="44" t="s">
        <v>109</v>
      </c>
      <c r="GF391" s="44" t="s">
        <v>152</v>
      </c>
      <c r="GG391" s="44" t="s">
        <v>150</v>
      </c>
      <c r="GH391" s="100" t="str">
        <f t="shared" ref="GH391:GO391" si="1428">VLOOKUP(FZ391,$FK$3:$FL$15,2,FALSE)</f>
        <v>Uruguay</v>
      </c>
      <c r="GI391" s="100" t="str">
        <f t="shared" si="1428"/>
        <v>Iran</v>
      </c>
      <c r="GJ391" s="100" t="str">
        <f t="shared" si="1428"/>
        <v>Bosnien-Herzigovina</v>
      </c>
      <c r="GK391" s="100" t="str">
        <f t="shared" si="1428"/>
        <v>Marocko</v>
      </c>
      <c r="GL391" s="100" t="str">
        <f t="shared" si="1428"/>
        <v>Sydkorea</v>
      </c>
      <c r="GM391" s="100" t="str">
        <f t="shared" si="1428"/>
        <v>Sverige</v>
      </c>
      <c r="GN391" s="100" t="str">
        <f t="shared" si="1428"/>
        <v>England</v>
      </c>
      <c r="GO391" s="100" t="str">
        <f t="shared" si="1428"/>
        <v>Senegal</v>
      </c>
      <c r="GP391" s="42" t="str">
        <f t="shared" si="1296"/>
        <v/>
      </c>
      <c r="GQ391" s="42"/>
      <c r="GR391" s="42"/>
      <c r="GS391" s="42"/>
      <c r="GT391" s="42"/>
      <c r="GU391" s="42"/>
      <c r="GV391" s="42"/>
      <c r="GW391" s="42"/>
      <c r="GX391" s="42"/>
      <c r="GY391" s="42"/>
      <c r="GZ391" s="42"/>
      <c r="HA391" s="42"/>
      <c r="HB391" s="42"/>
      <c r="HC391" s="42"/>
      <c r="HD391" s="42"/>
      <c r="HE391" s="42"/>
    </row>
    <row r="392" spans="1:213" ht="14.25" customHeight="1" x14ac:dyDescent="0.35">
      <c r="A392" s="42"/>
      <c r="B392" s="43"/>
      <c r="C392" s="43"/>
      <c r="D392" s="43"/>
      <c r="E392" s="44"/>
      <c r="F392" s="43"/>
      <c r="G392" s="44"/>
      <c r="H392" s="44"/>
      <c r="I392" s="44"/>
      <c r="J392" s="57"/>
      <c r="K392" s="44"/>
      <c r="L392" s="44"/>
      <c r="M392" s="42"/>
      <c r="N392" s="42"/>
      <c r="O392" s="42"/>
      <c r="P392" s="42"/>
      <c r="Q392" s="42"/>
      <c r="R392" s="42"/>
      <c r="S392" s="42"/>
      <c r="T392" s="43"/>
      <c r="U392" s="42"/>
      <c r="V392" s="44"/>
      <c r="W392" s="44"/>
      <c r="X392" s="44"/>
      <c r="Y392" s="44"/>
      <c r="Z392" s="47"/>
      <c r="AA392" s="48"/>
      <c r="AB392" s="42"/>
      <c r="AC392" s="14"/>
      <c r="AD392" s="14"/>
      <c r="AE392" s="14"/>
      <c r="AF392" s="14"/>
      <c r="AG392" s="44"/>
      <c r="AH392" s="44"/>
      <c r="AI392" s="44"/>
      <c r="AJ392" s="57"/>
      <c r="AK392" s="58"/>
      <c r="AL392" s="49"/>
      <c r="AM392" s="49"/>
      <c r="AN392" s="49"/>
      <c r="AO392" s="49"/>
      <c r="AP392" s="49"/>
      <c r="AQ392" s="49"/>
      <c r="AR392" s="49"/>
      <c r="AS392" s="49"/>
      <c r="AT392" s="49"/>
      <c r="AU392" s="49"/>
      <c r="AV392" s="49"/>
      <c r="AW392" s="49"/>
      <c r="AX392" s="49"/>
      <c r="AY392" s="49"/>
      <c r="AZ392" s="49"/>
      <c r="BA392" s="49"/>
      <c r="BB392" s="49"/>
      <c r="BC392" s="49"/>
      <c r="BD392" s="49"/>
      <c r="BE392" s="49"/>
      <c r="BF392" s="49"/>
      <c r="BG392" s="49"/>
      <c r="BH392" s="49"/>
      <c r="BI392" s="49"/>
      <c r="BJ392" s="49"/>
      <c r="BK392" s="49"/>
      <c r="BL392" s="49"/>
      <c r="BM392" s="49"/>
      <c r="BN392" s="49"/>
      <c r="BO392" s="49"/>
      <c r="BP392" s="14"/>
      <c r="BQ392" s="14"/>
      <c r="BR392" s="14"/>
      <c r="BS392" s="49"/>
      <c r="BT392" s="49"/>
      <c r="BU392" s="49"/>
      <c r="BV392" s="49"/>
      <c r="BW392" s="49"/>
      <c r="BX392" s="49"/>
      <c r="BY392" s="49"/>
      <c r="BZ392" s="14"/>
      <c r="CA392" s="49"/>
      <c r="CB392" s="49"/>
      <c r="CC392" s="14"/>
      <c r="CD392" s="14"/>
      <c r="CE392" s="49"/>
      <c r="CF392" s="49"/>
      <c r="CG392" s="49"/>
      <c r="CH392" s="49"/>
      <c r="CI392" s="49"/>
      <c r="CJ392" s="49"/>
      <c r="CK392" s="49"/>
      <c r="CL392" s="49"/>
      <c r="CM392" s="49"/>
      <c r="CN392" s="49"/>
      <c r="CO392" s="49"/>
      <c r="CP392" s="49"/>
      <c r="CQ392" s="49"/>
      <c r="CR392" s="49"/>
      <c r="CS392" s="49"/>
      <c r="CT392" s="49"/>
      <c r="CU392" s="49"/>
      <c r="CV392" s="49"/>
      <c r="CW392" s="14"/>
      <c r="CX392" s="14"/>
      <c r="CY392" s="49"/>
      <c r="CZ392" s="49"/>
      <c r="DA392" s="49"/>
      <c r="DB392" s="49"/>
      <c r="DC392" s="49"/>
      <c r="DD392" s="49"/>
      <c r="DE392" s="49"/>
      <c r="DF392" s="49"/>
      <c r="DG392" s="49"/>
      <c r="DH392" s="14"/>
      <c r="DI392" s="14"/>
      <c r="DJ392" s="14"/>
      <c r="DK392" s="14"/>
      <c r="DL392" s="14"/>
      <c r="DM392" s="14"/>
      <c r="DN392" s="14"/>
      <c r="DO392" s="14"/>
      <c r="DP392" s="14"/>
      <c r="DQ392" s="14"/>
      <c r="DR392" s="49"/>
      <c r="DS392" s="49"/>
      <c r="DT392" s="49"/>
      <c r="DU392" s="49"/>
      <c r="DV392" s="49"/>
      <c r="DW392" s="49"/>
      <c r="DX392" s="49"/>
      <c r="DY392" s="49"/>
      <c r="DZ392" s="49"/>
      <c r="EA392" s="49"/>
      <c r="EB392" s="49"/>
      <c r="EC392" s="49"/>
      <c r="ED392" s="49"/>
      <c r="EE392" s="49"/>
      <c r="EF392" s="49"/>
      <c r="EG392" s="49"/>
      <c r="EH392" s="49"/>
      <c r="EI392" s="49"/>
      <c r="EJ392" s="49"/>
      <c r="EK392" s="14"/>
      <c r="EL392" s="49"/>
      <c r="EM392" s="49"/>
      <c r="EN392" s="49"/>
      <c r="EO392" s="49"/>
      <c r="EP392" s="49"/>
      <c r="EQ392" s="49"/>
      <c r="ER392" s="49"/>
      <c r="ES392" s="49"/>
      <c r="ET392" s="49"/>
      <c r="EU392" s="49"/>
      <c r="EV392" s="49"/>
      <c r="EW392" s="49"/>
      <c r="EX392" s="49"/>
      <c r="EY392" s="49"/>
      <c r="EZ392" s="49"/>
      <c r="FA392" s="49"/>
      <c r="FB392" s="49"/>
      <c r="FC392" s="49"/>
      <c r="FD392" s="49"/>
      <c r="FE392" s="14"/>
      <c r="FF392" s="49"/>
      <c r="FG392" s="49"/>
      <c r="FH392" s="14"/>
      <c r="FI392" s="42"/>
      <c r="FJ392" s="42"/>
      <c r="FK392" s="42"/>
      <c r="FL392" s="42"/>
      <c r="FM392" s="42"/>
      <c r="FN392" s="42"/>
      <c r="FO392" s="42"/>
      <c r="FP392" s="42"/>
      <c r="FQ392" s="42"/>
      <c r="FR392" s="42"/>
      <c r="FS392" s="42"/>
      <c r="FT392" s="42"/>
      <c r="FU392" s="42"/>
      <c r="FV392" s="42"/>
      <c r="FW392" s="42"/>
      <c r="FX392" s="44">
        <v>390</v>
      </c>
      <c r="FY392" s="44" t="str">
        <f t="shared" si="1294"/>
        <v>HGBCAFIK</v>
      </c>
      <c r="FZ392" s="44" t="s">
        <v>160</v>
      </c>
      <c r="GA392" s="44" t="s">
        <v>149</v>
      </c>
      <c r="GB392" s="44" t="s">
        <v>146</v>
      </c>
      <c r="GC392" s="44" t="s">
        <v>163</v>
      </c>
      <c r="GD392" s="44" t="s">
        <v>145</v>
      </c>
      <c r="GE392" s="44" t="s">
        <v>109</v>
      </c>
      <c r="GF392" s="44" t="s">
        <v>150</v>
      </c>
      <c r="GG392" s="44" t="s">
        <v>151</v>
      </c>
      <c r="GH392" s="100" t="str">
        <f t="shared" ref="GH392:GO392" si="1429">VLOOKUP(FZ392,$FK$3:$FL$15,2,FALSE)</f>
        <v>Uruguay</v>
      </c>
      <c r="GI392" s="100" t="str">
        <f t="shared" si="1429"/>
        <v>Iran</v>
      </c>
      <c r="GJ392" s="100" t="str">
        <f t="shared" si="1429"/>
        <v>Bosnien-Herzigovina</v>
      </c>
      <c r="GK392" s="100" t="str">
        <f t="shared" si="1429"/>
        <v>Marocko</v>
      </c>
      <c r="GL392" s="100" t="str">
        <f t="shared" si="1429"/>
        <v>Sydkorea</v>
      </c>
      <c r="GM392" s="100" t="str">
        <f t="shared" si="1429"/>
        <v>Sverige</v>
      </c>
      <c r="GN392" s="100" t="str">
        <f t="shared" si="1429"/>
        <v>Senegal</v>
      </c>
      <c r="GO392" s="100" t="str">
        <f t="shared" si="1429"/>
        <v>Portugal</v>
      </c>
      <c r="GP392" s="42" t="str">
        <f t="shared" si="1296"/>
        <v/>
      </c>
      <c r="GQ392" s="42"/>
      <c r="GR392" s="42"/>
      <c r="GS392" s="42"/>
      <c r="GT392" s="42"/>
      <c r="GU392" s="42"/>
      <c r="GV392" s="42"/>
      <c r="GW392" s="42"/>
      <c r="GX392" s="42"/>
      <c r="GY392" s="42"/>
      <c r="GZ392" s="42"/>
      <c r="HA392" s="42"/>
      <c r="HB392" s="42"/>
      <c r="HC392" s="42"/>
      <c r="HD392" s="42"/>
      <c r="HE392" s="42"/>
    </row>
    <row r="393" spans="1:213" ht="14.25" customHeight="1" x14ac:dyDescent="0.35">
      <c r="A393" s="42"/>
      <c r="B393" s="43"/>
      <c r="C393" s="43"/>
      <c r="D393" s="43"/>
      <c r="E393" s="44"/>
      <c r="F393" s="43"/>
      <c r="G393" s="44"/>
      <c r="H393" s="44"/>
      <c r="I393" s="44"/>
      <c r="J393" s="57"/>
      <c r="K393" s="44"/>
      <c r="L393" s="44"/>
      <c r="M393" s="42"/>
      <c r="N393" s="42"/>
      <c r="O393" s="42"/>
      <c r="P393" s="42"/>
      <c r="Q393" s="42"/>
      <c r="R393" s="42"/>
      <c r="S393" s="42"/>
      <c r="T393" s="43"/>
      <c r="U393" s="42"/>
      <c r="V393" s="44"/>
      <c r="W393" s="44"/>
      <c r="X393" s="44"/>
      <c r="Y393" s="44"/>
      <c r="Z393" s="47"/>
      <c r="AA393" s="48"/>
      <c r="AB393" s="42"/>
      <c r="AC393" s="14"/>
      <c r="AD393" s="14"/>
      <c r="AE393" s="14"/>
      <c r="AF393" s="14"/>
      <c r="AG393" s="44"/>
      <c r="AH393" s="44"/>
      <c r="AI393" s="44"/>
      <c r="AJ393" s="57"/>
      <c r="AK393" s="58"/>
      <c r="AL393" s="49"/>
      <c r="AM393" s="49"/>
      <c r="AN393" s="49"/>
      <c r="AO393" s="49"/>
      <c r="AP393" s="49"/>
      <c r="AQ393" s="49"/>
      <c r="AR393" s="49"/>
      <c r="AS393" s="49"/>
      <c r="AT393" s="49"/>
      <c r="AU393" s="49"/>
      <c r="AV393" s="49"/>
      <c r="AW393" s="49"/>
      <c r="AX393" s="49"/>
      <c r="AY393" s="49"/>
      <c r="AZ393" s="49"/>
      <c r="BA393" s="49"/>
      <c r="BB393" s="49"/>
      <c r="BC393" s="49"/>
      <c r="BD393" s="49"/>
      <c r="BE393" s="49"/>
      <c r="BF393" s="49"/>
      <c r="BG393" s="49"/>
      <c r="BH393" s="49"/>
      <c r="BI393" s="49"/>
      <c r="BJ393" s="49"/>
      <c r="BK393" s="49"/>
      <c r="BL393" s="49"/>
      <c r="BM393" s="49"/>
      <c r="BN393" s="49"/>
      <c r="BO393" s="49"/>
      <c r="BP393" s="14"/>
      <c r="BQ393" s="14"/>
      <c r="BR393" s="14"/>
      <c r="BS393" s="49"/>
      <c r="BT393" s="49"/>
      <c r="BU393" s="49"/>
      <c r="BV393" s="49"/>
      <c r="BW393" s="49"/>
      <c r="BX393" s="49"/>
      <c r="BY393" s="49"/>
      <c r="BZ393" s="14"/>
      <c r="CA393" s="49"/>
      <c r="CB393" s="49"/>
      <c r="CC393" s="14"/>
      <c r="CD393" s="14"/>
      <c r="CE393" s="49"/>
      <c r="CF393" s="49"/>
      <c r="CG393" s="49"/>
      <c r="CH393" s="49"/>
      <c r="CI393" s="49"/>
      <c r="CJ393" s="49"/>
      <c r="CK393" s="49"/>
      <c r="CL393" s="49"/>
      <c r="CM393" s="49"/>
      <c r="CN393" s="49"/>
      <c r="CO393" s="49"/>
      <c r="CP393" s="49"/>
      <c r="CQ393" s="49"/>
      <c r="CR393" s="49"/>
      <c r="CS393" s="49"/>
      <c r="CT393" s="49"/>
      <c r="CU393" s="49"/>
      <c r="CV393" s="49"/>
      <c r="CW393" s="14"/>
      <c r="CX393" s="14"/>
      <c r="CY393" s="49"/>
      <c r="CZ393" s="49"/>
      <c r="DA393" s="49"/>
      <c r="DB393" s="49"/>
      <c r="DC393" s="49"/>
      <c r="DD393" s="49"/>
      <c r="DE393" s="49"/>
      <c r="DF393" s="49"/>
      <c r="DG393" s="49"/>
      <c r="DH393" s="14"/>
      <c r="DI393" s="14"/>
      <c r="DJ393" s="14"/>
      <c r="DK393" s="14"/>
      <c r="DL393" s="14"/>
      <c r="DM393" s="14"/>
      <c r="DN393" s="14"/>
      <c r="DO393" s="14"/>
      <c r="DP393" s="14"/>
      <c r="DQ393" s="14"/>
      <c r="DR393" s="49"/>
      <c r="DS393" s="49"/>
      <c r="DT393" s="49"/>
      <c r="DU393" s="49"/>
      <c r="DV393" s="49"/>
      <c r="DW393" s="49"/>
      <c r="DX393" s="49"/>
      <c r="DY393" s="49"/>
      <c r="DZ393" s="49"/>
      <c r="EA393" s="49"/>
      <c r="EB393" s="49"/>
      <c r="EC393" s="49"/>
      <c r="ED393" s="49"/>
      <c r="EE393" s="49"/>
      <c r="EF393" s="49"/>
      <c r="EG393" s="49"/>
      <c r="EH393" s="49"/>
      <c r="EI393" s="49"/>
      <c r="EJ393" s="49"/>
      <c r="EK393" s="14"/>
      <c r="EL393" s="49"/>
      <c r="EM393" s="49"/>
      <c r="EN393" s="49"/>
      <c r="EO393" s="49"/>
      <c r="EP393" s="49"/>
      <c r="EQ393" s="49"/>
      <c r="ER393" s="49"/>
      <c r="ES393" s="49"/>
      <c r="ET393" s="49"/>
      <c r="EU393" s="49"/>
      <c r="EV393" s="49"/>
      <c r="EW393" s="49"/>
      <c r="EX393" s="49"/>
      <c r="EY393" s="49"/>
      <c r="EZ393" s="49"/>
      <c r="FA393" s="49"/>
      <c r="FB393" s="49"/>
      <c r="FC393" s="49"/>
      <c r="FD393" s="49"/>
      <c r="FE393" s="14"/>
      <c r="FF393" s="49"/>
      <c r="FG393" s="49"/>
      <c r="FH393" s="14"/>
      <c r="FI393" s="42"/>
      <c r="FJ393" s="42"/>
      <c r="FK393" s="42"/>
      <c r="FL393" s="42"/>
      <c r="FM393" s="42"/>
      <c r="FN393" s="42"/>
      <c r="FO393" s="42"/>
      <c r="FP393" s="42"/>
      <c r="FQ393" s="42"/>
      <c r="FR393" s="42"/>
      <c r="FS393" s="42"/>
      <c r="FT393" s="42"/>
      <c r="FU393" s="42"/>
      <c r="FV393" s="42"/>
      <c r="FW393" s="42"/>
      <c r="FX393" s="44">
        <v>391</v>
      </c>
      <c r="FY393" s="44" t="str">
        <f t="shared" si="1294"/>
        <v>HGBCAFIJ</v>
      </c>
      <c r="FZ393" s="44" t="s">
        <v>160</v>
      </c>
      <c r="GA393" s="44" t="s">
        <v>149</v>
      </c>
      <c r="GB393" s="44" t="s">
        <v>146</v>
      </c>
      <c r="GC393" s="44" t="s">
        <v>163</v>
      </c>
      <c r="GD393" s="44" t="s">
        <v>145</v>
      </c>
      <c r="GE393" s="44" t="s">
        <v>109</v>
      </c>
      <c r="GF393" s="44" t="s">
        <v>150</v>
      </c>
      <c r="GG393" s="44" t="s">
        <v>159</v>
      </c>
      <c r="GH393" s="100" t="str">
        <f t="shared" ref="GH393:GO393" si="1430">VLOOKUP(FZ393,$FK$3:$FL$15,2,FALSE)</f>
        <v>Uruguay</v>
      </c>
      <c r="GI393" s="100" t="str">
        <f t="shared" si="1430"/>
        <v>Iran</v>
      </c>
      <c r="GJ393" s="100" t="str">
        <f t="shared" si="1430"/>
        <v>Bosnien-Herzigovina</v>
      </c>
      <c r="GK393" s="100" t="str">
        <f t="shared" si="1430"/>
        <v>Marocko</v>
      </c>
      <c r="GL393" s="100" t="str">
        <f t="shared" si="1430"/>
        <v>Sydkorea</v>
      </c>
      <c r="GM393" s="100" t="str">
        <f t="shared" si="1430"/>
        <v>Sverige</v>
      </c>
      <c r="GN393" s="100" t="str">
        <f t="shared" si="1430"/>
        <v>Senegal</v>
      </c>
      <c r="GO393" s="100" t="str">
        <f t="shared" si="1430"/>
        <v>Argentina</v>
      </c>
      <c r="GP393" s="42" t="str">
        <f t="shared" si="1296"/>
        <v/>
      </c>
      <c r="GQ393" s="42"/>
      <c r="GR393" s="42"/>
      <c r="GS393" s="42"/>
      <c r="GT393" s="42"/>
      <c r="GU393" s="42"/>
      <c r="GV393" s="42"/>
      <c r="GW393" s="42"/>
      <c r="GX393" s="42"/>
      <c r="GY393" s="42"/>
      <c r="GZ393" s="42"/>
      <c r="HA393" s="42"/>
      <c r="HB393" s="42"/>
      <c r="HC393" s="42"/>
      <c r="HD393" s="42"/>
      <c r="HE393" s="42"/>
    </row>
    <row r="394" spans="1:213" ht="14.25" customHeight="1" x14ac:dyDescent="0.35">
      <c r="A394" s="42"/>
      <c r="B394" s="43"/>
      <c r="C394" s="43"/>
      <c r="D394" s="43"/>
      <c r="E394" s="44"/>
      <c r="F394" s="43"/>
      <c r="G394" s="44"/>
      <c r="H394" s="44"/>
      <c r="I394" s="44"/>
      <c r="J394" s="57"/>
      <c r="K394" s="44"/>
      <c r="L394" s="44"/>
      <c r="M394" s="42"/>
      <c r="N394" s="42"/>
      <c r="O394" s="42"/>
      <c r="P394" s="42"/>
      <c r="Q394" s="42"/>
      <c r="R394" s="42"/>
      <c r="S394" s="42"/>
      <c r="T394" s="43"/>
      <c r="U394" s="42"/>
      <c r="V394" s="44"/>
      <c r="W394" s="44"/>
      <c r="X394" s="44"/>
      <c r="Y394" s="44"/>
      <c r="Z394" s="47"/>
      <c r="AA394" s="48"/>
      <c r="AB394" s="42"/>
      <c r="AC394" s="14"/>
      <c r="AD394" s="14"/>
      <c r="AE394" s="14"/>
      <c r="AF394" s="14"/>
      <c r="AG394" s="44"/>
      <c r="AH394" s="44"/>
      <c r="AI394" s="44"/>
      <c r="AJ394" s="57"/>
      <c r="AK394" s="58"/>
      <c r="AL394" s="49"/>
      <c r="AM394" s="49"/>
      <c r="AN394" s="49"/>
      <c r="AO394" s="49"/>
      <c r="AP394" s="49"/>
      <c r="AQ394" s="49"/>
      <c r="AR394" s="49"/>
      <c r="AS394" s="49"/>
      <c r="AT394" s="49"/>
      <c r="AU394" s="49"/>
      <c r="AV394" s="49"/>
      <c r="AW394" s="49"/>
      <c r="AX394" s="49"/>
      <c r="AY394" s="49"/>
      <c r="AZ394" s="49"/>
      <c r="BA394" s="49"/>
      <c r="BB394" s="49"/>
      <c r="BC394" s="49"/>
      <c r="BD394" s="49"/>
      <c r="BE394" s="49"/>
      <c r="BF394" s="49"/>
      <c r="BG394" s="49"/>
      <c r="BH394" s="49"/>
      <c r="BI394" s="49"/>
      <c r="BJ394" s="49"/>
      <c r="BK394" s="49"/>
      <c r="BL394" s="49"/>
      <c r="BM394" s="49"/>
      <c r="BN394" s="49"/>
      <c r="BO394" s="49"/>
      <c r="BP394" s="14"/>
      <c r="BQ394" s="14"/>
      <c r="BR394" s="14"/>
      <c r="BS394" s="49"/>
      <c r="BT394" s="49"/>
      <c r="BU394" s="49"/>
      <c r="BV394" s="49"/>
      <c r="BW394" s="49"/>
      <c r="BX394" s="49"/>
      <c r="BY394" s="49"/>
      <c r="BZ394" s="14"/>
      <c r="CA394" s="49"/>
      <c r="CB394" s="49"/>
      <c r="CC394" s="14"/>
      <c r="CD394" s="14"/>
      <c r="CE394" s="49"/>
      <c r="CF394" s="49"/>
      <c r="CG394" s="49"/>
      <c r="CH394" s="49"/>
      <c r="CI394" s="49"/>
      <c r="CJ394" s="49"/>
      <c r="CK394" s="49"/>
      <c r="CL394" s="49"/>
      <c r="CM394" s="49"/>
      <c r="CN394" s="49"/>
      <c r="CO394" s="49"/>
      <c r="CP394" s="49"/>
      <c r="CQ394" s="49"/>
      <c r="CR394" s="49"/>
      <c r="CS394" s="49"/>
      <c r="CT394" s="49"/>
      <c r="CU394" s="49"/>
      <c r="CV394" s="49"/>
      <c r="CW394" s="14"/>
      <c r="CX394" s="14"/>
      <c r="CY394" s="49"/>
      <c r="CZ394" s="49"/>
      <c r="DA394" s="49"/>
      <c r="DB394" s="49"/>
      <c r="DC394" s="49"/>
      <c r="DD394" s="49"/>
      <c r="DE394" s="49"/>
      <c r="DF394" s="49"/>
      <c r="DG394" s="49"/>
      <c r="DH394" s="14"/>
      <c r="DI394" s="14"/>
      <c r="DJ394" s="14"/>
      <c r="DK394" s="14"/>
      <c r="DL394" s="14"/>
      <c r="DM394" s="14"/>
      <c r="DN394" s="14"/>
      <c r="DO394" s="14"/>
      <c r="DP394" s="14"/>
      <c r="DQ394" s="14"/>
      <c r="DR394" s="49"/>
      <c r="DS394" s="49"/>
      <c r="DT394" s="49"/>
      <c r="DU394" s="49"/>
      <c r="DV394" s="49"/>
      <c r="DW394" s="49"/>
      <c r="DX394" s="49"/>
      <c r="DY394" s="49"/>
      <c r="DZ394" s="49"/>
      <c r="EA394" s="49"/>
      <c r="EB394" s="49"/>
      <c r="EC394" s="49"/>
      <c r="ED394" s="49"/>
      <c r="EE394" s="49"/>
      <c r="EF394" s="49"/>
      <c r="EG394" s="49"/>
      <c r="EH394" s="49"/>
      <c r="EI394" s="49"/>
      <c r="EJ394" s="49"/>
      <c r="EK394" s="14"/>
      <c r="EL394" s="49"/>
      <c r="EM394" s="49"/>
      <c r="EN394" s="49"/>
      <c r="EO394" s="49"/>
      <c r="EP394" s="49"/>
      <c r="EQ394" s="49"/>
      <c r="ER394" s="49"/>
      <c r="ES394" s="49"/>
      <c r="ET394" s="49"/>
      <c r="EU394" s="49"/>
      <c r="EV394" s="49"/>
      <c r="EW394" s="49"/>
      <c r="EX394" s="49"/>
      <c r="EY394" s="49"/>
      <c r="EZ394" s="49"/>
      <c r="FA394" s="49"/>
      <c r="FB394" s="49"/>
      <c r="FC394" s="49"/>
      <c r="FD394" s="49"/>
      <c r="FE394" s="14"/>
      <c r="FF394" s="49"/>
      <c r="FG394" s="49"/>
      <c r="FH394" s="14"/>
      <c r="FI394" s="42"/>
      <c r="FJ394" s="42"/>
      <c r="FK394" s="42"/>
      <c r="FL394" s="42"/>
      <c r="FM394" s="42"/>
      <c r="FN394" s="42"/>
      <c r="FO394" s="42"/>
      <c r="FP394" s="42"/>
      <c r="FQ394" s="42"/>
      <c r="FR394" s="42"/>
      <c r="FS394" s="42"/>
      <c r="FT394" s="42"/>
      <c r="FU394" s="42"/>
      <c r="FV394" s="42"/>
      <c r="FW394" s="42"/>
      <c r="FX394" s="44">
        <v>392</v>
      </c>
      <c r="FY394" s="44" t="str">
        <f t="shared" si="1294"/>
        <v>EJBAICLK</v>
      </c>
      <c r="FZ394" s="44" t="s">
        <v>148</v>
      </c>
      <c r="GA394" s="44" t="s">
        <v>159</v>
      </c>
      <c r="GB394" s="44" t="s">
        <v>146</v>
      </c>
      <c r="GC394" s="44" t="s">
        <v>145</v>
      </c>
      <c r="GD394" s="44" t="s">
        <v>150</v>
      </c>
      <c r="GE394" s="44" t="s">
        <v>163</v>
      </c>
      <c r="GF394" s="44" t="s">
        <v>152</v>
      </c>
      <c r="GG394" s="44" t="s">
        <v>151</v>
      </c>
      <c r="GH394" s="100" t="str">
        <f t="shared" ref="GH394:GO394" si="1431">VLOOKUP(FZ394,$FK$3:$FL$15,2,FALSE)</f>
        <v>Elfenbenskusten</v>
      </c>
      <c r="GI394" s="100" t="str">
        <f t="shared" si="1431"/>
        <v>Argentina</v>
      </c>
      <c r="GJ394" s="100" t="str">
        <f t="shared" si="1431"/>
        <v>Bosnien-Herzigovina</v>
      </c>
      <c r="GK394" s="100" t="str">
        <f t="shared" si="1431"/>
        <v>Sydkorea</v>
      </c>
      <c r="GL394" s="100" t="str">
        <f t="shared" si="1431"/>
        <v>Senegal</v>
      </c>
      <c r="GM394" s="100" t="str">
        <f t="shared" si="1431"/>
        <v>Marocko</v>
      </c>
      <c r="GN394" s="100" t="str">
        <f t="shared" si="1431"/>
        <v>England</v>
      </c>
      <c r="GO394" s="100" t="str">
        <f t="shared" si="1431"/>
        <v>Portugal</v>
      </c>
      <c r="GP394" s="42" t="str">
        <f t="shared" si="1296"/>
        <v/>
      </c>
      <c r="GQ394" s="42"/>
      <c r="GR394" s="42"/>
      <c r="GS394" s="42"/>
      <c r="GT394" s="42"/>
      <c r="GU394" s="42"/>
      <c r="GV394" s="42"/>
      <c r="GW394" s="42"/>
      <c r="GX394" s="42"/>
      <c r="GY394" s="42"/>
      <c r="GZ394" s="42"/>
      <c r="HA394" s="42"/>
      <c r="HB394" s="42"/>
      <c r="HC394" s="42"/>
      <c r="HD394" s="42"/>
      <c r="HE394" s="42"/>
    </row>
    <row r="395" spans="1:213" ht="14.25" customHeight="1" x14ac:dyDescent="0.35">
      <c r="A395" s="42"/>
      <c r="B395" s="43"/>
      <c r="C395" s="43"/>
      <c r="D395" s="43"/>
      <c r="E395" s="44"/>
      <c r="F395" s="43"/>
      <c r="G395" s="44"/>
      <c r="H395" s="44"/>
      <c r="I395" s="44"/>
      <c r="J395" s="57"/>
      <c r="K395" s="44"/>
      <c r="L395" s="44"/>
      <c r="M395" s="42"/>
      <c r="N395" s="42"/>
      <c r="O395" s="42"/>
      <c r="P395" s="42"/>
      <c r="Q395" s="42"/>
      <c r="R395" s="42"/>
      <c r="S395" s="42"/>
      <c r="T395" s="43"/>
      <c r="U395" s="42"/>
      <c r="V395" s="44"/>
      <c r="W395" s="44"/>
      <c r="X395" s="44"/>
      <c r="Y395" s="44"/>
      <c r="Z395" s="47"/>
      <c r="AA395" s="48"/>
      <c r="AB395" s="42"/>
      <c r="AC395" s="14"/>
      <c r="AD395" s="14"/>
      <c r="AE395" s="14"/>
      <c r="AF395" s="14"/>
      <c r="AG395" s="44"/>
      <c r="AH395" s="44"/>
      <c r="AI395" s="44"/>
      <c r="AJ395" s="57"/>
      <c r="AK395" s="58"/>
      <c r="AL395" s="49"/>
      <c r="AM395" s="49"/>
      <c r="AN395" s="49"/>
      <c r="AO395" s="49"/>
      <c r="AP395" s="49"/>
      <c r="AQ395" s="49"/>
      <c r="AR395" s="49"/>
      <c r="AS395" s="49"/>
      <c r="AT395" s="49"/>
      <c r="AU395" s="49"/>
      <c r="AV395" s="49"/>
      <c r="AW395" s="49"/>
      <c r="AX395" s="49"/>
      <c r="AY395" s="49"/>
      <c r="AZ395" s="49"/>
      <c r="BA395" s="49"/>
      <c r="BB395" s="49"/>
      <c r="BC395" s="49"/>
      <c r="BD395" s="49"/>
      <c r="BE395" s="49"/>
      <c r="BF395" s="49"/>
      <c r="BG395" s="49"/>
      <c r="BH395" s="49"/>
      <c r="BI395" s="49"/>
      <c r="BJ395" s="49"/>
      <c r="BK395" s="49"/>
      <c r="BL395" s="49"/>
      <c r="BM395" s="49"/>
      <c r="BN395" s="49"/>
      <c r="BO395" s="49"/>
      <c r="BP395" s="14"/>
      <c r="BQ395" s="14"/>
      <c r="BR395" s="14"/>
      <c r="BS395" s="49"/>
      <c r="BT395" s="49"/>
      <c r="BU395" s="49"/>
      <c r="BV395" s="49"/>
      <c r="BW395" s="49"/>
      <c r="BX395" s="49"/>
      <c r="BY395" s="49"/>
      <c r="BZ395" s="14"/>
      <c r="CA395" s="49"/>
      <c r="CB395" s="49"/>
      <c r="CC395" s="14"/>
      <c r="CD395" s="14"/>
      <c r="CE395" s="49"/>
      <c r="CF395" s="49"/>
      <c r="CG395" s="49"/>
      <c r="CH395" s="49"/>
      <c r="CI395" s="49"/>
      <c r="CJ395" s="49"/>
      <c r="CK395" s="49"/>
      <c r="CL395" s="49"/>
      <c r="CM395" s="49"/>
      <c r="CN395" s="49"/>
      <c r="CO395" s="49"/>
      <c r="CP395" s="49"/>
      <c r="CQ395" s="49"/>
      <c r="CR395" s="49"/>
      <c r="CS395" s="49"/>
      <c r="CT395" s="49"/>
      <c r="CU395" s="49"/>
      <c r="CV395" s="49"/>
      <c r="CW395" s="14"/>
      <c r="CX395" s="14"/>
      <c r="CY395" s="49"/>
      <c r="CZ395" s="49"/>
      <c r="DA395" s="49"/>
      <c r="DB395" s="49"/>
      <c r="DC395" s="49"/>
      <c r="DD395" s="49"/>
      <c r="DE395" s="49"/>
      <c r="DF395" s="49"/>
      <c r="DG395" s="49"/>
      <c r="DH395" s="14"/>
      <c r="DI395" s="14"/>
      <c r="DJ395" s="14"/>
      <c r="DK395" s="14"/>
      <c r="DL395" s="14"/>
      <c r="DM395" s="14"/>
      <c r="DN395" s="14"/>
      <c r="DO395" s="14"/>
      <c r="DP395" s="14"/>
      <c r="DQ395" s="14"/>
      <c r="DR395" s="49"/>
      <c r="DS395" s="49"/>
      <c r="DT395" s="49"/>
      <c r="DU395" s="49"/>
      <c r="DV395" s="49"/>
      <c r="DW395" s="49"/>
      <c r="DX395" s="49"/>
      <c r="DY395" s="49"/>
      <c r="DZ395" s="49"/>
      <c r="EA395" s="49"/>
      <c r="EB395" s="49"/>
      <c r="EC395" s="49"/>
      <c r="ED395" s="49"/>
      <c r="EE395" s="49"/>
      <c r="EF395" s="49"/>
      <c r="EG395" s="49"/>
      <c r="EH395" s="49"/>
      <c r="EI395" s="49"/>
      <c r="EJ395" s="49"/>
      <c r="EK395" s="14"/>
      <c r="EL395" s="49"/>
      <c r="EM395" s="49"/>
      <c r="EN395" s="49"/>
      <c r="EO395" s="49"/>
      <c r="EP395" s="49"/>
      <c r="EQ395" s="49"/>
      <c r="ER395" s="49"/>
      <c r="ES395" s="49"/>
      <c r="ET395" s="49"/>
      <c r="EU395" s="49"/>
      <c r="EV395" s="49"/>
      <c r="EW395" s="49"/>
      <c r="EX395" s="49"/>
      <c r="EY395" s="49"/>
      <c r="EZ395" s="49"/>
      <c r="FA395" s="49"/>
      <c r="FB395" s="49"/>
      <c r="FC395" s="49"/>
      <c r="FD395" s="49"/>
      <c r="FE395" s="14"/>
      <c r="FF395" s="49"/>
      <c r="FG395" s="49"/>
      <c r="FH395" s="14"/>
      <c r="FI395" s="42"/>
      <c r="FJ395" s="42"/>
      <c r="FK395" s="42"/>
      <c r="FL395" s="42"/>
      <c r="FM395" s="42"/>
      <c r="FN395" s="42"/>
      <c r="FO395" s="42"/>
      <c r="FP395" s="42"/>
      <c r="FQ395" s="42"/>
      <c r="FR395" s="42"/>
      <c r="FS395" s="42"/>
      <c r="FT395" s="42"/>
      <c r="FU395" s="42"/>
      <c r="FV395" s="42"/>
      <c r="FW395" s="42"/>
      <c r="FX395" s="44">
        <v>393</v>
      </c>
      <c r="FY395" s="44" t="str">
        <f t="shared" si="1294"/>
        <v>EJBCAHLK</v>
      </c>
      <c r="FZ395" s="44" t="s">
        <v>148</v>
      </c>
      <c r="GA395" s="44" t="s">
        <v>159</v>
      </c>
      <c r="GB395" s="44" t="s">
        <v>146</v>
      </c>
      <c r="GC395" s="44" t="s">
        <v>163</v>
      </c>
      <c r="GD395" s="44" t="s">
        <v>145</v>
      </c>
      <c r="GE395" s="44" t="s">
        <v>160</v>
      </c>
      <c r="GF395" s="44" t="s">
        <v>152</v>
      </c>
      <c r="GG395" s="44" t="s">
        <v>151</v>
      </c>
      <c r="GH395" s="100" t="str">
        <f t="shared" ref="GH395:GO395" si="1432">VLOOKUP(FZ395,$FK$3:$FL$15,2,FALSE)</f>
        <v>Elfenbenskusten</v>
      </c>
      <c r="GI395" s="100" t="str">
        <f t="shared" si="1432"/>
        <v>Argentina</v>
      </c>
      <c r="GJ395" s="100" t="str">
        <f t="shared" si="1432"/>
        <v>Bosnien-Herzigovina</v>
      </c>
      <c r="GK395" s="100" t="str">
        <f t="shared" si="1432"/>
        <v>Marocko</v>
      </c>
      <c r="GL395" s="100" t="str">
        <f t="shared" si="1432"/>
        <v>Sydkorea</v>
      </c>
      <c r="GM395" s="100" t="str">
        <f t="shared" si="1432"/>
        <v>Uruguay</v>
      </c>
      <c r="GN395" s="100" t="str">
        <f t="shared" si="1432"/>
        <v>England</v>
      </c>
      <c r="GO395" s="100" t="str">
        <f t="shared" si="1432"/>
        <v>Portugal</v>
      </c>
      <c r="GP395" s="42" t="str">
        <f t="shared" si="1296"/>
        <v/>
      </c>
      <c r="GQ395" s="42"/>
      <c r="GR395" s="42"/>
      <c r="GS395" s="42"/>
      <c r="GT395" s="42"/>
      <c r="GU395" s="42"/>
      <c r="GV395" s="42"/>
      <c r="GW395" s="42"/>
      <c r="GX395" s="42"/>
      <c r="GY395" s="42"/>
      <c r="GZ395" s="42"/>
      <c r="HA395" s="42"/>
      <c r="HB395" s="42"/>
      <c r="HC395" s="42"/>
      <c r="HD395" s="42"/>
      <c r="HE395" s="42"/>
    </row>
    <row r="396" spans="1:213" ht="14.25" customHeight="1" x14ac:dyDescent="0.35">
      <c r="A396" s="42"/>
      <c r="B396" s="43"/>
      <c r="C396" s="43"/>
      <c r="D396" s="43"/>
      <c r="E396" s="44"/>
      <c r="F396" s="43"/>
      <c r="G396" s="44"/>
      <c r="H396" s="44"/>
      <c r="I396" s="44"/>
      <c r="J396" s="57"/>
      <c r="K396" s="44"/>
      <c r="L396" s="44"/>
      <c r="M396" s="42"/>
      <c r="N396" s="42"/>
      <c r="O396" s="42"/>
      <c r="P396" s="42"/>
      <c r="Q396" s="42"/>
      <c r="R396" s="42"/>
      <c r="S396" s="42"/>
      <c r="T396" s="43"/>
      <c r="U396" s="42"/>
      <c r="V396" s="44"/>
      <c r="W396" s="44"/>
      <c r="X396" s="44"/>
      <c r="Y396" s="44"/>
      <c r="Z396" s="47"/>
      <c r="AA396" s="48"/>
      <c r="AB396" s="42"/>
      <c r="AC396" s="14"/>
      <c r="AD396" s="14"/>
      <c r="AE396" s="14"/>
      <c r="AF396" s="14"/>
      <c r="AG396" s="44"/>
      <c r="AH396" s="44"/>
      <c r="AI396" s="44"/>
      <c r="AJ396" s="57"/>
      <c r="AK396" s="58"/>
      <c r="AL396" s="49"/>
      <c r="AM396" s="49"/>
      <c r="AN396" s="49"/>
      <c r="AO396" s="49"/>
      <c r="AP396" s="49"/>
      <c r="AQ396" s="49"/>
      <c r="AR396" s="49"/>
      <c r="AS396" s="49"/>
      <c r="AT396" s="49"/>
      <c r="AU396" s="49"/>
      <c r="AV396" s="49"/>
      <c r="AW396" s="49"/>
      <c r="AX396" s="49"/>
      <c r="AY396" s="49"/>
      <c r="AZ396" s="49"/>
      <c r="BA396" s="49"/>
      <c r="BB396" s="49"/>
      <c r="BC396" s="49"/>
      <c r="BD396" s="49"/>
      <c r="BE396" s="49"/>
      <c r="BF396" s="49"/>
      <c r="BG396" s="49"/>
      <c r="BH396" s="49"/>
      <c r="BI396" s="49"/>
      <c r="BJ396" s="49"/>
      <c r="BK396" s="49"/>
      <c r="BL396" s="49"/>
      <c r="BM396" s="49"/>
      <c r="BN396" s="49"/>
      <c r="BO396" s="49"/>
      <c r="BP396" s="14"/>
      <c r="BQ396" s="14"/>
      <c r="BR396" s="14"/>
      <c r="BS396" s="49"/>
      <c r="BT396" s="49"/>
      <c r="BU396" s="49"/>
      <c r="BV396" s="49"/>
      <c r="BW396" s="49"/>
      <c r="BX396" s="49"/>
      <c r="BY396" s="49"/>
      <c r="BZ396" s="14"/>
      <c r="CA396" s="49"/>
      <c r="CB396" s="49"/>
      <c r="CC396" s="14"/>
      <c r="CD396" s="14"/>
      <c r="CE396" s="49"/>
      <c r="CF396" s="49"/>
      <c r="CG396" s="49"/>
      <c r="CH396" s="49"/>
      <c r="CI396" s="49"/>
      <c r="CJ396" s="49"/>
      <c r="CK396" s="49"/>
      <c r="CL396" s="49"/>
      <c r="CM396" s="49"/>
      <c r="CN396" s="49"/>
      <c r="CO396" s="49"/>
      <c r="CP396" s="49"/>
      <c r="CQ396" s="49"/>
      <c r="CR396" s="49"/>
      <c r="CS396" s="49"/>
      <c r="CT396" s="49"/>
      <c r="CU396" s="49"/>
      <c r="CV396" s="49"/>
      <c r="CW396" s="14"/>
      <c r="CX396" s="14"/>
      <c r="CY396" s="49"/>
      <c r="CZ396" s="49"/>
      <c r="DA396" s="49"/>
      <c r="DB396" s="49"/>
      <c r="DC396" s="49"/>
      <c r="DD396" s="49"/>
      <c r="DE396" s="49"/>
      <c r="DF396" s="49"/>
      <c r="DG396" s="49"/>
      <c r="DH396" s="14"/>
      <c r="DI396" s="14"/>
      <c r="DJ396" s="14"/>
      <c r="DK396" s="14"/>
      <c r="DL396" s="14"/>
      <c r="DM396" s="14"/>
      <c r="DN396" s="14"/>
      <c r="DO396" s="14"/>
      <c r="DP396" s="14"/>
      <c r="DQ396" s="14"/>
      <c r="DR396" s="49"/>
      <c r="DS396" s="49"/>
      <c r="DT396" s="49"/>
      <c r="DU396" s="49"/>
      <c r="DV396" s="49"/>
      <c r="DW396" s="49"/>
      <c r="DX396" s="49"/>
      <c r="DY396" s="49"/>
      <c r="DZ396" s="49"/>
      <c r="EA396" s="49"/>
      <c r="EB396" s="49"/>
      <c r="EC396" s="49"/>
      <c r="ED396" s="49"/>
      <c r="EE396" s="49"/>
      <c r="EF396" s="49"/>
      <c r="EG396" s="49"/>
      <c r="EH396" s="49"/>
      <c r="EI396" s="49"/>
      <c r="EJ396" s="49"/>
      <c r="EK396" s="14"/>
      <c r="EL396" s="49"/>
      <c r="EM396" s="49"/>
      <c r="EN396" s="49"/>
      <c r="EO396" s="49"/>
      <c r="EP396" s="49"/>
      <c r="EQ396" s="49"/>
      <c r="ER396" s="49"/>
      <c r="ES396" s="49"/>
      <c r="ET396" s="49"/>
      <c r="EU396" s="49"/>
      <c r="EV396" s="49"/>
      <c r="EW396" s="49"/>
      <c r="EX396" s="49"/>
      <c r="EY396" s="49"/>
      <c r="EZ396" s="49"/>
      <c r="FA396" s="49"/>
      <c r="FB396" s="49"/>
      <c r="FC396" s="49"/>
      <c r="FD396" s="49"/>
      <c r="FE396" s="14"/>
      <c r="FF396" s="49"/>
      <c r="FG396" s="49"/>
      <c r="FH396" s="14"/>
      <c r="FI396" s="42"/>
      <c r="FJ396" s="42"/>
      <c r="FK396" s="42"/>
      <c r="FL396" s="42"/>
      <c r="FM396" s="42"/>
      <c r="FN396" s="42"/>
      <c r="FO396" s="42"/>
      <c r="FP396" s="42"/>
      <c r="FQ396" s="42"/>
      <c r="FR396" s="42"/>
      <c r="FS396" s="42"/>
      <c r="FT396" s="42"/>
      <c r="FU396" s="42"/>
      <c r="FV396" s="42"/>
      <c r="FW396" s="42"/>
      <c r="FX396" s="44">
        <v>394</v>
      </c>
      <c r="FY396" s="44" t="str">
        <f t="shared" si="1294"/>
        <v>EIBCAHLK</v>
      </c>
      <c r="FZ396" s="44" t="s">
        <v>148</v>
      </c>
      <c r="GA396" s="44" t="s">
        <v>150</v>
      </c>
      <c r="GB396" s="44" t="s">
        <v>146</v>
      </c>
      <c r="GC396" s="44" t="s">
        <v>163</v>
      </c>
      <c r="GD396" s="44" t="s">
        <v>145</v>
      </c>
      <c r="GE396" s="44" t="s">
        <v>160</v>
      </c>
      <c r="GF396" s="44" t="s">
        <v>152</v>
      </c>
      <c r="GG396" s="44" t="s">
        <v>151</v>
      </c>
      <c r="GH396" s="100" t="str">
        <f t="shared" ref="GH396:GO396" si="1433">VLOOKUP(FZ396,$FK$3:$FL$15,2,FALSE)</f>
        <v>Elfenbenskusten</v>
      </c>
      <c r="GI396" s="100" t="str">
        <f t="shared" si="1433"/>
        <v>Senegal</v>
      </c>
      <c r="GJ396" s="100" t="str">
        <f t="shared" si="1433"/>
        <v>Bosnien-Herzigovina</v>
      </c>
      <c r="GK396" s="100" t="str">
        <f t="shared" si="1433"/>
        <v>Marocko</v>
      </c>
      <c r="GL396" s="100" t="str">
        <f t="shared" si="1433"/>
        <v>Sydkorea</v>
      </c>
      <c r="GM396" s="100" t="str">
        <f t="shared" si="1433"/>
        <v>Uruguay</v>
      </c>
      <c r="GN396" s="100" t="str">
        <f t="shared" si="1433"/>
        <v>England</v>
      </c>
      <c r="GO396" s="100" t="str">
        <f t="shared" si="1433"/>
        <v>Portugal</v>
      </c>
      <c r="GP396" s="42" t="str">
        <f t="shared" si="1296"/>
        <v/>
      </c>
      <c r="GQ396" s="42"/>
      <c r="GR396" s="42"/>
      <c r="GS396" s="42"/>
      <c r="GT396" s="42"/>
      <c r="GU396" s="42"/>
      <c r="GV396" s="42"/>
      <c r="GW396" s="42"/>
      <c r="GX396" s="42"/>
      <c r="GY396" s="42"/>
      <c r="GZ396" s="42"/>
      <c r="HA396" s="42"/>
      <c r="HB396" s="42"/>
      <c r="HC396" s="42"/>
      <c r="HD396" s="42"/>
      <c r="HE396" s="42"/>
    </row>
    <row r="397" spans="1:213" ht="14.25" customHeight="1" x14ac:dyDescent="0.35">
      <c r="A397" s="42"/>
      <c r="B397" s="43"/>
      <c r="C397" s="43"/>
      <c r="D397" s="43"/>
      <c r="E397" s="44"/>
      <c r="F397" s="43"/>
      <c r="G397" s="44"/>
      <c r="H397" s="44"/>
      <c r="I397" s="44"/>
      <c r="J397" s="57"/>
      <c r="K397" s="44"/>
      <c r="L397" s="44"/>
      <c r="M397" s="42"/>
      <c r="N397" s="42"/>
      <c r="O397" s="42"/>
      <c r="P397" s="42"/>
      <c r="Q397" s="42"/>
      <c r="R397" s="42"/>
      <c r="S397" s="42"/>
      <c r="T397" s="43"/>
      <c r="U397" s="42"/>
      <c r="V397" s="44"/>
      <c r="W397" s="44"/>
      <c r="X397" s="44"/>
      <c r="Y397" s="44"/>
      <c r="Z397" s="47"/>
      <c r="AA397" s="48"/>
      <c r="AB397" s="42"/>
      <c r="AC397" s="14"/>
      <c r="AD397" s="14"/>
      <c r="AE397" s="14"/>
      <c r="AF397" s="14"/>
      <c r="AG397" s="44"/>
      <c r="AH397" s="44"/>
      <c r="AI397" s="44"/>
      <c r="AJ397" s="57"/>
      <c r="AK397" s="58"/>
      <c r="AL397" s="49"/>
      <c r="AM397" s="49"/>
      <c r="AN397" s="49"/>
      <c r="AO397" s="49"/>
      <c r="AP397" s="49"/>
      <c r="AQ397" s="49"/>
      <c r="AR397" s="49"/>
      <c r="AS397" s="49"/>
      <c r="AT397" s="49"/>
      <c r="AU397" s="49"/>
      <c r="AV397" s="49"/>
      <c r="AW397" s="49"/>
      <c r="AX397" s="49"/>
      <c r="AY397" s="49"/>
      <c r="AZ397" s="49"/>
      <c r="BA397" s="49"/>
      <c r="BB397" s="49"/>
      <c r="BC397" s="49"/>
      <c r="BD397" s="49"/>
      <c r="BE397" s="49"/>
      <c r="BF397" s="49"/>
      <c r="BG397" s="49"/>
      <c r="BH397" s="49"/>
      <c r="BI397" s="49"/>
      <c r="BJ397" s="49"/>
      <c r="BK397" s="49"/>
      <c r="BL397" s="49"/>
      <c r="BM397" s="49"/>
      <c r="BN397" s="49"/>
      <c r="BO397" s="49"/>
      <c r="BP397" s="14"/>
      <c r="BQ397" s="14"/>
      <c r="BR397" s="14"/>
      <c r="BS397" s="49"/>
      <c r="BT397" s="49"/>
      <c r="BU397" s="49"/>
      <c r="BV397" s="49"/>
      <c r="BW397" s="49"/>
      <c r="BX397" s="49"/>
      <c r="BY397" s="49"/>
      <c r="BZ397" s="14"/>
      <c r="CA397" s="49"/>
      <c r="CB397" s="49"/>
      <c r="CC397" s="14"/>
      <c r="CD397" s="14"/>
      <c r="CE397" s="49"/>
      <c r="CF397" s="49"/>
      <c r="CG397" s="49"/>
      <c r="CH397" s="49"/>
      <c r="CI397" s="49"/>
      <c r="CJ397" s="49"/>
      <c r="CK397" s="49"/>
      <c r="CL397" s="49"/>
      <c r="CM397" s="49"/>
      <c r="CN397" s="49"/>
      <c r="CO397" s="49"/>
      <c r="CP397" s="49"/>
      <c r="CQ397" s="49"/>
      <c r="CR397" s="49"/>
      <c r="CS397" s="49"/>
      <c r="CT397" s="49"/>
      <c r="CU397" s="49"/>
      <c r="CV397" s="49"/>
      <c r="CW397" s="14"/>
      <c r="CX397" s="14"/>
      <c r="CY397" s="49"/>
      <c r="CZ397" s="49"/>
      <c r="DA397" s="49"/>
      <c r="DB397" s="49"/>
      <c r="DC397" s="49"/>
      <c r="DD397" s="49"/>
      <c r="DE397" s="49"/>
      <c r="DF397" s="49"/>
      <c r="DG397" s="49"/>
      <c r="DH397" s="14"/>
      <c r="DI397" s="14"/>
      <c r="DJ397" s="14"/>
      <c r="DK397" s="14"/>
      <c r="DL397" s="14"/>
      <c r="DM397" s="14"/>
      <c r="DN397" s="14"/>
      <c r="DO397" s="14"/>
      <c r="DP397" s="14"/>
      <c r="DQ397" s="14"/>
      <c r="DR397" s="49"/>
      <c r="DS397" s="49"/>
      <c r="DT397" s="49"/>
      <c r="DU397" s="49"/>
      <c r="DV397" s="49"/>
      <c r="DW397" s="49"/>
      <c r="DX397" s="49"/>
      <c r="DY397" s="49"/>
      <c r="DZ397" s="49"/>
      <c r="EA397" s="49"/>
      <c r="EB397" s="49"/>
      <c r="EC397" s="49"/>
      <c r="ED397" s="49"/>
      <c r="EE397" s="49"/>
      <c r="EF397" s="49"/>
      <c r="EG397" s="49"/>
      <c r="EH397" s="49"/>
      <c r="EI397" s="49"/>
      <c r="EJ397" s="49"/>
      <c r="EK397" s="14"/>
      <c r="EL397" s="49"/>
      <c r="EM397" s="49"/>
      <c r="EN397" s="49"/>
      <c r="EO397" s="49"/>
      <c r="EP397" s="49"/>
      <c r="EQ397" s="49"/>
      <c r="ER397" s="49"/>
      <c r="ES397" s="49"/>
      <c r="ET397" s="49"/>
      <c r="EU397" s="49"/>
      <c r="EV397" s="49"/>
      <c r="EW397" s="49"/>
      <c r="EX397" s="49"/>
      <c r="EY397" s="49"/>
      <c r="EZ397" s="49"/>
      <c r="FA397" s="49"/>
      <c r="FB397" s="49"/>
      <c r="FC397" s="49"/>
      <c r="FD397" s="49"/>
      <c r="FE397" s="14"/>
      <c r="FF397" s="49"/>
      <c r="FG397" s="49"/>
      <c r="FH397" s="14"/>
      <c r="FI397" s="42"/>
      <c r="FJ397" s="42"/>
      <c r="FK397" s="42"/>
      <c r="FL397" s="42"/>
      <c r="FM397" s="42"/>
      <c r="FN397" s="42"/>
      <c r="FO397" s="42"/>
      <c r="FP397" s="42"/>
      <c r="FQ397" s="42"/>
      <c r="FR397" s="42"/>
      <c r="FS397" s="42"/>
      <c r="FT397" s="42"/>
      <c r="FU397" s="42"/>
      <c r="FV397" s="42"/>
      <c r="FW397" s="42"/>
      <c r="FX397" s="44">
        <v>395</v>
      </c>
      <c r="FY397" s="44" t="str">
        <f t="shared" si="1294"/>
        <v>EJBCAHLI</v>
      </c>
      <c r="FZ397" s="44" t="s">
        <v>148</v>
      </c>
      <c r="GA397" s="44" t="s">
        <v>159</v>
      </c>
      <c r="GB397" s="44" t="s">
        <v>146</v>
      </c>
      <c r="GC397" s="44" t="s">
        <v>163</v>
      </c>
      <c r="GD397" s="44" t="s">
        <v>145</v>
      </c>
      <c r="GE397" s="44" t="s">
        <v>160</v>
      </c>
      <c r="GF397" s="44" t="s">
        <v>152</v>
      </c>
      <c r="GG397" s="44" t="s">
        <v>150</v>
      </c>
      <c r="GH397" s="100" t="str">
        <f t="shared" ref="GH397:GO397" si="1434">VLOOKUP(FZ397,$FK$3:$FL$15,2,FALSE)</f>
        <v>Elfenbenskusten</v>
      </c>
      <c r="GI397" s="100" t="str">
        <f t="shared" si="1434"/>
        <v>Argentina</v>
      </c>
      <c r="GJ397" s="100" t="str">
        <f t="shared" si="1434"/>
        <v>Bosnien-Herzigovina</v>
      </c>
      <c r="GK397" s="100" t="str">
        <f t="shared" si="1434"/>
        <v>Marocko</v>
      </c>
      <c r="GL397" s="100" t="str">
        <f t="shared" si="1434"/>
        <v>Sydkorea</v>
      </c>
      <c r="GM397" s="100" t="str">
        <f t="shared" si="1434"/>
        <v>Uruguay</v>
      </c>
      <c r="GN397" s="100" t="str">
        <f t="shared" si="1434"/>
        <v>England</v>
      </c>
      <c r="GO397" s="100" t="str">
        <f t="shared" si="1434"/>
        <v>Senegal</v>
      </c>
      <c r="GP397" s="42" t="str">
        <f t="shared" si="1296"/>
        <v/>
      </c>
      <c r="GQ397" s="42"/>
      <c r="GR397" s="42"/>
      <c r="GS397" s="42"/>
      <c r="GT397" s="42"/>
      <c r="GU397" s="42"/>
      <c r="GV397" s="42"/>
      <c r="GW397" s="42"/>
      <c r="GX397" s="42"/>
      <c r="GY397" s="42"/>
      <c r="GZ397" s="42"/>
      <c r="HA397" s="42"/>
      <c r="HB397" s="42"/>
      <c r="HC397" s="42"/>
      <c r="HD397" s="42"/>
      <c r="HE397" s="42"/>
    </row>
    <row r="398" spans="1:213" ht="14.25" customHeight="1" x14ac:dyDescent="0.35">
      <c r="A398" s="42"/>
      <c r="B398" s="43"/>
      <c r="C398" s="43"/>
      <c r="D398" s="43"/>
      <c r="E398" s="44"/>
      <c r="F398" s="43"/>
      <c r="G398" s="44"/>
      <c r="H398" s="44"/>
      <c r="I398" s="44"/>
      <c r="J398" s="57"/>
      <c r="K398" s="44"/>
      <c r="L398" s="44"/>
      <c r="M398" s="42"/>
      <c r="N398" s="42"/>
      <c r="O398" s="42"/>
      <c r="P398" s="42"/>
      <c r="Q398" s="42"/>
      <c r="R398" s="42"/>
      <c r="S398" s="42"/>
      <c r="T398" s="43"/>
      <c r="U398" s="42"/>
      <c r="V398" s="44"/>
      <c r="W398" s="44"/>
      <c r="X398" s="44"/>
      <c r="Y398" s="44"/>
      <c r="Z398" s="47"/>
      <c r="AA398" s="48"/>
      <c r="AB398" s="42"/>
      <c r="AC398" s="14"/>
      <c r="AD398" s="14"/>
      <c r="AE398" s="14"/>
      <c r="AF398" s="14"/>
      <c r="AG398" s="44"/>
      <c r="AH398" s="44"/>
      <c r="AI398" s="44"/>
      <c r="AJ398" s="57"/>
      <c r="AK398" s="58"/>
      <c r="AL398" s="49"/>
      <c r="AM398" s="49"/>
      <c r="AN398" s="49"/>
      <c r="AO398" s="49"/>
      <c r="AP398" s="49"/>
      <c r="AQ398" s="49"/>
      <c r="AR398" s="49"/>
      <c r="AS398" s="49"/>
      <c r="AT398" s="49"/>
      <c r="AU398" s="49"/>
      <c r="AV398" s="49"/>
      <c r="AW398" s="49"/>
      <c r="AX398" s="49"/>
      <c r="AY398" s="49"/>
      <c r="AZ398" s="49"/>
      <c r="BA398" s="49"/>
      <c r="BB398" s="49"/>
      <c r="BC398" s="49"/>
      <c r="BD398" s="49"/>
      <c r="BE398" s="49"/>
      <c r="BF398" s="49"/>
      <c r="BG398" s="49"/>
      <c r="BH398" s="49"/>
      <c r="BI398" s="49"/>
      <c r="BJ398" s="49"/>
      <c r="BK398" s="49"/>
      <c r="BL398" s="49"/>
      <c r="BM398" s="49"/>
      <c r="BN398" s="49"/>
      <c r="BO398" s="49"/>
      <c r="BP398" s="14"/>
      <c r="BQ398" s="14"/>
      <c r="BR398" s="14"/>
      <c r="BS398" s="49"/>
      <c r="BT398" s="49"/>
      <c r="BU398" s="49"/>
      <c r="BV398" s="49"/>
      <c r="BW398" s="49"/>
      <c r="BX398" s="49"/>
      <c r="BY398" s="49"/>
      <c r="BZ398" s="14"/>
      <c r="CA398" s="49"/>
      <c r="CB398" s="49"/>
      <c r="CC398" s="14"/>
      <c r="CD398" s="14"/>
      <c r="CE398" s="49"/>
      <c r="CF398" s="49"/>
      <c r="CG398" s="49"/>
      <c r="CH398" s="49"/>
      <c r="CI398" s="49"/>
      <c r="CJ398" s="49"/>
      <c r="CK398" s="49"/>
      <c r="CL398" s="49"/>
      <c r="CM398" s="49"/>
      <c r="CN398" s="49"/>
      <c r="CO398" s="49"/>
      <c r="CP398" s="49"/>
      <c r="CQ398" s="49"/>
      <c r="CR398" s="49"/>
      <c r="CS398" s="49"/>
      <c r="CT398" s="49"/>
      <c r="CU398" s="49"/>
      <c r="CV398" s="49"/>
      <c r="CW398" s="14"/>
      <c r="CX398" s="14"/>
      <c r="CY398" s="49"/>
      <c r="CZ398" s="49"/>
      <c r="DA398" s="49"/>
      <c r="DB398" s="49"/>
      <c r="DC398" s="49"/>
      <c r="DD398" s="49"/>
      <c r="DE398" s="49"/>
      <c r="DF398" s="49"/>
      <c r="DG398" s="49"/>
      <c r="DH398" s="14"/>
      <c r="DI398" s="14"/>
      <c r="DJ398" s="14"/>
      <c r="DK398" s="14"/>
      <c r="DL398" s="14"/>
      <c r="DM398" s="14"/>
      <c r="DN398" s="14"/>
      <c r="DO398" s="14"/>
      <c r="DP398" s="14"/>
      <c r="DQ398" s="14"/>
      <c r="DR398" s="49"/>
      <c r="DS398" s="49"/>
      <c r="DT398" s="49"/>
      <c r="DU398" s="49"/>
      <c r="DV398" s="49"/>
      <c r="DW398" s="49"/>
      <c r="DX398" s="49"/>
      <c r="DY398" s="49"/>
      <c r="DZ398" s="49"/>
      <c r="EA398" s="49"/>
      <c r="EB398" s="49"/>
      <c r="EC398" s="49"/>
      <c r="ED398" s="49"/>
      <c r="EE398" s="49"/>
      <c r="EF398" s="49"/>
      <c r="EG398" s="49"/>
      <c r="EH398" s="49"/>
      <c r="EI398" s="49"/>
      <c r="EJ398" s="49"/>
      <c r="EK398" s="14"/>
      <c r="EL398" s="49"/>
      <c r="EM398" s="49"/>
      <c r="EN398" s="49"/>
      <c r="EO398" s="49"/>
      <c r="EP398" s="49"/>
      <c r="EQ398" s="49"/>
      <c r="ER398" s="49"/>
      <c r="ES398" s="49"/>
      <c r="ET398" s="49"/>
      <c r="EU398" s="49"/>
      <c r="EV398" s="49"/>
      <c r="EW398" s="49"/>
      <c r="EX398" s="49"/>
      <c r="EY398" s="49"/>
      <c r="EZ398" s="49"/>
      <c r="FA398" s="49"/>
      <c r="FB398" s="49"/>
      <c r="FC398" s="49"/>
      <c r="FD398" s="49"/>
      <c r="FE398" s="14"/>
      <c r="FF398" s="49"/>
      <c r="FG398" s="49"/>
      <c r="FH398" s="14"/>
      <c r="FI398" s="42"/>
      <c r="FJ398" s="42"/>
      <c r="FK398" s="42"/>
      <c r="FL398" s="42"/>
      <c r="FM398" s="42"/>
      <c r="FN398" s="42"/>
      <c r="FO398" s="42"/>
      <c r="FP398" s="42"/>
      <c r="FQ398" s="42"/>
      <c r="FR398" s="42"/>
      <c r="FS398" s="42"/>
      <c r="FT398" s="42"/>
      <c r="FU398" s="42"/>
      <c r="FV398" s="42"/>
      <c r="FW398" s="42"/>
      <c r="FX398" s="44">
        <v>396</v>
      </c>
      <c r="FY398" s="44" t="str">
        <f t="shared" si="1294"/>
        <v>EJBCAHIK</v>
      </c>
      <c r="FZ398" s="44" t="s">
        <v>148</v>
      </c>
      <c r="GA398" s="44" t="s">
        <v>159</v>
      </c>
      <c r="GB398" s="44" t="s">
        <v>146</v>
      </c>
      <c r="GC398" s="44" t="s">
        <v>163</v>
      </c>
      <c r="GD398" s="44" t="s">
        <v>145</v>
      </c>
      <c r="GE398" s="44" t="s">
        <v>160</v>
      </c>
      <c r="GF398" s="44" t="s">
        <v>150</v>
      </c>
      <c r="GG398" s="44" t="s">
        <v>151</v>
      </c>
      <c r="GH398" s="100" t="str">
        <f t="shared" ref="GH398:GO398" si="1435">VLOOKUP(FZ398,$FK$3:$FL$15,2,FALSE)</f>
        <v>Elfenbenskusten</v>
      </c>
      <c r="GI398" s="100" t="str">
        <f t="shared" si="1435"/>
        <v>Argentina</v>
      </c>
      <c r="GJ398" s="100" t="str">
        <f t="shared" si="1435"/>
        <v>Bosnien-Herzigovina</v>
      </c>
      <c r="GK398" s="100" t="str">
        <f t="shared" si="1435"/>
        <v>Marocko</v>
      </c>
      <c r="GL398" s="100" t="str">
        <f t="shared" si="1435"/>
        <v>Sydkorea</v>
      </c>
      <c r="GM398" s="100" t="str">
        <f t="shared" si="1435"/>
        <v>Uruguay</v>
      </c>
      <c r="GN398" s="100" t="str">
        <f t="shared" si="1435"/>
        <v>Senegal</v>
      </c>
      <c r="GO398" s="100" t="str">
        <f t="shared" si="1435"/>
        <v>Portugal</v>
      </c>
      <c r="GP398" s="42" t="str">
        <f t="shared" si="1296"/>
        <v/>
      </c>
      <c r="GQ398" s="42"/>
      <c r="GR398" s="42"/>
      <c r="GS398" s="42"/>
      <c r="GT398" s="42"/>
      <c r="GU398" s="42"/>
      <c r="GV398" s="42"/>
      <c r="GW398" s="42"/>
      <c r="GX398" s="42"/>
      <c r="GY398" s="42"/>
      <c r="GZ398" s="42"/>
      <c r="HA398" s="42"/>
      <c r="HB398" s="42"/>
      <c r="HC398" s="42"/>
      <c r="HD398" s="42"/>
      <c r="HE398" s="42"/>
    </row>
    <row r="399" spans="1:213" ht="14.25" customHeight="1" x14ac:dyDescent="0.35">
      <c r="A399" s="42"/>
      <c r="B399" s="43"/>
      <c r="C399" s="43"/>
      <c r="D399" s="43"/>
      <c r="E399" s="44"/>
      <c r="F399" s="43"/>
      <c r="G399" s="44"/>
      <c r="H399" s="44"/>
      <c r="I399" s="44"/>
      <c r="J399" s="57"/>
      <c r="K399" s="44"/>
      <c r="L399" s="44"/>
      <c r="M399" s="42"/>
      <c r="N399" s="42"/>
      <c r="O399" s="42"/>
      <c r="P399" s="42"/>
      <c r="Q399" s="42"/>
      <c r="R399" s="42"/>
      <c r="S399" s="42"/>
      <c r="T399" s="43"/>
      <c r="U399" s="42"/>
      <c r="V399" s="44"/>
      <c r="W399" s="44"/>
      <c r="X399" s="44"/>
      <c r="Y399" s="44"/>
      <c r="Z399" s="47"/>
      <c r="AA399" s="48"/>
      <c r="AB399" s="42"/>
      <c r="AC399" s="14"/>
      <c r="AD399" s="14"/>
      <c r="AE399" s="14"/>
      <c r="AF399" s="14"/>
      <c r="AG399" s="44"/>
      <c r="AH399" s="44"/>
      <c r="AI399" s="44"/>
      <c r="AJ399" s="57"/>
      <c r="AK399" s="58"/>
      <c r="AL399" s="49"/>
      <c r="AM399" s="49"/>
      <c r="AN399" s="49"/>
      <c r="AO399" s="49"/>
      <c r="AP399" s="49"/>
      <c r="AQ399" s="49"/>
      <c r="AR399" s="49"/>
      <c r="AS399" s="49"/>
      <c r="AT399" s="49"/>
      <c r="AU399" s="49"/>
      <c r="AV399" s="49"/>
      <c r="AW399" s="49"/>
      <c r="AX399" s="49"/>
      <c r="AY399" s="49"/>
      <c r="AZ399" s="49"/>
      <c r="BA399" s="49"/>
      <c r="BB399" s="49"/>
      <c r="BC399" s="49"/>
      <c r="BD399" s="49"/>
      <c r="BE399" s="49"/>
      <c r="BF399" s="49"/>
      <c r="BG399" s="49"/>
      <c r="BH399" s="49"/>
      <c r="BI399" s="49"/>
      <c r="BJ399" s="49"/>
      <c r="BK399" s="49"/>
      <c r="BL399" s="49"/>
      <c r="BM399" s="49"/>
      <c r="BN399" s="49"/>
      <c r="BO399" s="49"/>
      <c r="BP399" s="14"/>
      <c r="BQ399" s="14"/>
      <c r="BR399" s="14"/>
      <c r="BS399" s="49"/>
      <c r="BT399" s="49"/>
      <c r="BU399" s="49"/>
      <c r="BV399" s="49"/>
      <c r="BW399" s="49"/>
      <c r="BX399" s="49"/>
      <c r="BY399" s="49"/>
      <c r="BZ399" s="14"/>
      <c r="CA399" s="49"/>
      <c r="CB399" s="49"/>
      <c r="CC399" s="14"/>
      <c r="CD399" s="14"/>
      <c r="CE399" s="49"/>
      <c r="CF399" s="49"/>
      <c r="CG399" s="49"/>
      <c r="CH399" s="49"/>
      <c r="CI399" s="49"/>
      <c r="CJ399" s="49"/>
      <c r="CK399" s="49"/>
      <c r="CL399" s="49"/>
      <c r="CM399" s="49"/>
      <c r="CN399" s="49"/>
      <c r="CO399" s="49"/>
      <c r="CP399" s="49"/>
      <c r="CQ399" s="49"/>
      <c r="CR399" s="49"/>
      <c r="CS399" s="49"/>
      <c r="CT399" s="49"/>
      <c r="CU399" s="49"/>
      <c r="CV399" s="49"/>
      <c r="CW399" s="14"/>
      <c r="CX399" s="14"/>
      <c r="CY399" s="49"/>
      <c r="CZ399" s="49"/>
      <c r="DA399" s="49"/>
      <c r="DB399" s="49"/>
      <c r="DC399" s="49"/>
      <c r="DD399" s="49"/>
      <c r="DE399" s="49"/>
      <c r="DF399" s="49"/>
      <c r="DG399" s="49"/>
      <c r="DH399" s="14"/>
      <c r="DI399" s="14"/>
      <c r="DJ399" s="14"/>
      <c r="DK399" s="14"/>
      <c r="DL399" s="14"/>
      <c r="DM399" s="14"/>
      <c r="DN399" s="14"/>
      <c r="DO399" s="14"/>
      <c r="DP399" s="14"/>
      <c r="DQ399" s="14"/>
      <c r="DR399" s="49"/>
      <c r="DS399" s="49"/>
      <c r="DT399" s="49"/>
      <c r="DU399" s="49"/>
      <c r="DV399" s="49"/>
      <c r="DW399" s="49"/>
      <c r="DX399" s="49"/>
      <c r="DY399" s="49"/>
      <c r="DZ399" s="49"/>
      <c r="EA399" s="49"/>
      <c r="EB399" s="49"/>
      <c r="EC399" s="49"/>
      <c r="ED399" s="49"/>
      <c r="EE399" s="49"/>
      <c r="EF399" s="49"/>
      <c r="EG399" s="49"/>
      <c r="EH399" s="49"/>
      <c r="EI399" s="49"/>
      <c r="EJ399" s="49"/>
      <c r="EK399" s="14"/>
      <c r="EL399" s="49"/>
      <c r="EM399" s="49"/>
      <c r="EN399" s="49"/>
      <c r="EO399" s="49"/>
      <c r="EP399" s="49"/>
      <c r="EQ399" s="49"/>
      <c r="ER399" s="49"/>
      <c r="ES399" s="49"/>
      <c r="ET399" s="49"/>
      <c r="EU399" s="49"/>
      <c r="EV399" s="49"/>
      <c r="EW399" s="49"/>
      <c r="EX399" s="49"/>
      <c r="EY399" s="49"/>
      <c r="EZ399" s="49"/>
      <c r="FA399" s="49"/>
      <c r="FB399" s="49"/>
      <c r="FC399" s="49"/>
      <c r="FD399" s="49"/>
      <c r="FE399" s="14"/>
      <c r="FF399" s="49"/>
      <c r="FG399" s="49"/>
      <c r="FH399" s="14"/>
      <c r="FI399" s="42"/>
      <c r="FJ399" s="42"/>
      <c r="FK399" s="42"/>
      <c r="FL399" s="42"/>
      <c r="FM399" s="42"/>
      <c r="FN399" s="42"/>
      <c r="FO399" s="42"/>
      <c r="FP399" s="42"/>
      <c r="FQ399" s="42"/>
      <c r="FR399" s="42"/>
      <c r="FS399" s="42"/>
      <c r="FT399" s="42"/>
      <c r="FU399" s="42"/>
      <c r="FV399" s="42"/>
      <c r="FW399" s="42"/>
      <c r="FX399" s="44">
        <v>397</v>
      </c>
      <c r="FY399" s="44" t="str">
        <f t="shared" si="1294"/>
        <v>EJBCAGLK</v>
      </c>
      <c r="FZ399" s="44" t="s">
        <v>148</v>
      </c>
      <c r="GA399" s="44" t="s">
        <v>159</v>
      </c>
      <c r="GB399" s="44" t="s">
        <v>146</v>
      </c>
      <c r="GC399" s="44" t="s">
        <v>163</v>
      </c>
      <c r="GD399" s="44" t="s">
        <v>145</v>
      </c>
      <c r="GE399" s="44" t="s">
        <v>149</v>
      </c>
      <c r="GF399" s="44" t="s">
        <v>152</v>
      </c>
      <c r="GG399" s="44" t="s">
        <v>151</v>
      </c>
      <c r="GH399" s="100" t="str">
        <f t="shared" ref="GH399:GO399" si="1436">VLOOKUP(FZ399,$FK$3:$FL$15,2,FALSE)</f>
        <v>Elfenbenskusten</v>
      </c>
      <c r="GI399" s="100" t="str">
        <f t="shared" si="1436"/>
        <v>Argentina</v>
      </c>
      <c r="GJ399" s="100" t="str">
        <f t="shared" si="1436"/>
        <v>Bosnien-Herzigovina</v>
      </c>
      <c r="GK399" s="100" t="str">
        <f t="shared" si="1436"/>
        <v>Marocko</v>
      </c>
      <c r="GL399" s="100" t="str">
        <f t="shared" si="1436"/>
        <v>Sydkorea</v>
      </c>
      <c r="GM399" s="100" t="str">
        <f t="shared" si="1436"/>
        <v>Iran</v>
      </c>
      <c r="GN399" s="100" t="str">
        <f t="shared" si="1436"/>
        <v>England</v>
      </c>
      <c r="GO399" s="100" t="str">
        <f t="shared" si="1436"/>
        <v>Portugal</v>
      </c>
      <c r="GP399" s="42" t="str">
        <f t="shared" si="1296"/>
        <v/>
      </c>
      <c r="GQ399" s="42"/>
      <c r="GR399" s="42"/>
      <c r="GS399" s="42"/>
      <c r="GT399" s="42"/>
      <c r="GU399" s="42"/>
      <c r="GV399" s="42"/>
      <c r="GW399" s="42"/>
      <c r="GX399" s="42"/>
      <c r="GY399" s="42"/>
      <c r="GZ399" s="42"/>
      <c r="HA399" s="42"/>
      <c r="HB399" s="42"/>
      <c r="HC399" s="42"/>
      <c r="HD399" s="42"/>
      <c r="HE399" s="42"/>
    </row>
    <row r="400" spans="1:213" ht="14.25" customHeight="1" x14ac:dyDescent="0.35">
      <c r="A400" s="42"/>
      <c r="B400" s="43"/>
      <c r="C400" s="43"/>
      <c r="D400" s="43"/>
      <c r="E400" s="44"/>
      <c r="F400" s="43"/>
      <c r="G400" s="44"/>
      <c r="H400" s="44"/>
      <c r="I400" s="44"/>
      <c r="J400" s="57"/>
      <c r="K400" s="44"/>
      <c r="L400" s="44"/>
      <c r="M400" s="42"/>
      <c r="N400" s="42"/>
      <c r="O400" s="42"/>
      <c r="P400" s="42"/>
      <c r="Q400" s="42"/>
      <c r="R400" s="42"/>
      <c r="S400" s="42"/>
      <c r="T400" s="43"/>
      <c r="U400" s="42"/>
      <c r="V400" s="44"/>
      <c r="W400" s="44"/>
      <c r="X400" s="44"/>
      <c r="Y400" s="44"/>
      <c r="Z400" s="47"/>
      <c r="AA400" s="48"/>
      <c r="AB400" s="42"/>
      <c r="AC400" s="14"/>
      <c r="AD400" s="14"/>
      <c r="AE400" s="14"/>
      <c r="AF400" s="14"/>
      <c r="AG400" s="44"/>
      <c r="AH400" s="44"/>
      <c r="AI400" s="44"/>
      <c r="AJ400" s="57"/>
      <c r="AK400" s="58"/>
      <c r="AL400" s="49"/>
      <c r="AM400" s="49"/>
      <c r="AN400" s="49"/>
      <c r="AO400" s="49"/>
      <c r="AP400" s="49"/>
      <c r="AQ400" s="49"/>
      <c r="AR400" s="49"/>
      <c r="AS400" s="49"/>
      <c r="AT400" s="49"/>
      <c r="AU400" s="49"/>
      <c r="AV400" s="49"/>
      <c r="AW400" s="49"/>
      <c r="AX400" s="49"/>
      <c r="AY400" s="49"/>
      <c r="AZ400" s="49"/>
      <c r="BA400" s="49"/>
      <c r="BB400" s="49"/>
      <c r="BC400" s="49"/>
      <c r="BD400" s="49"/>
      <c r="BE400" s="49"/>
      <c r="BF400" s="49"/>
      <c r="BG400" s="49"/>
      <c r="BH400" s="49"/>
      <c r="BI400" s="49"/>
      <c r="BJ400" s="49"/>
      <c r="BK400" s="49"/>
      <c r="BL400" s="49"/>
      <c r="BM400" s="49"/>
      <c r="BN400" s="49"/>
      <c r="BO400" s="49"/>
      <c r="BP400" s="14"/>
      <c r="BQ400" s="14"/>
      <c r="BR400" s="14"/>
      <c r="BS400" s="49"/>
      <c r="BT400" s="49"/>
      <c r="BU400" s="49"/>
      <c r="BV400" s="49"/>
      <c r="BW400" s="49"/>
      <c r="BX400" s="49"/>
      <c r="BY400" s="49"/>
      <c r="BZ400" s="14"/>
      <c r="CA400" s="49"/>
      <c r="CB400" s="49"/>
      <c r="CC400" s="14"/>
      <c r="CD400" s="14"/>
      <c r="CE400" s="49"/>
      <c r="CF400" s="49"/>
      <c r="CG400" s="49"/>
      <c r="CH400" s="49"/>
      <c r="CI400" s="49"/>
      <c r="CJ400" s="49"/>
      <c r="CK400" s="49"/>
      <c r="CL400" s="49"/>
      <c r="CM400" s="49"/>
      <c r="CN400" s="49"/>
      <c r="CO400" s="49"/>
      <c r="CP400" s="49"/>
      <c r="CQ400" s="49"/>
      <c r="CR400" s="49"/>
      <c r="CS400" s="49"/>
      <c r="CT400" s="49"/>
      <c r="CU400" s="49"/>
      <c r="CV400" s="49"/>
      <c r="CW400" s="14"/>
      <c r="CX400" s="14"/>
      <c r="CY400" s="49"/>
      <c r="CZ400" s="49"/>
      <c r="DA400" s="49"/>
      <c r="DB400" s="49"/>
      <c r="DC400" s="49"/>
      <c r="DD400" s="49"/>
      <c r="DE400" s="49"/>
      <c r="DF400" s="49"/>
      <c r="DG400" s="49"/>
      <c r="DH400" s="14"/>
      <c r="DI400" s="14"/>
      <c r="DJ400" s="14"/>
      <c r="DK400" s="14"/>
      <c r="DL400" s="14"/>
      <c r="DM400" s="14"/>
      <c r="DN400" s="14"/>
      <c r="DO400" s="14"/>
      <c r="DP400" s="14"/>
      <c r="DQ400" s="14"/>
      <c r="DR400" s="49"/>
      <c r="DS400" s="49"/>
      <c r="DT400" s="49"/>
      <c r="DU400" s="49"/>
      <c r="DV400" s="49"/>
      <c r="DW400" s="49"/>
      <c r="DX400" s="49"/>
      <c r="DY400" s="49"/>
      <c r="DZ400" s="49"/>
      <c r="EA400" s="49"/>
      <c r="EB400" s="49"/>
      <c r="EC400" s="49"/>
      <c r="ED400" s="49"/>
      <c r="EE400" s="49"/>
      <c r="EF400" s="49"/>
      <c r="EG400" s="49"/>
      <c r="EH400" s="49"/>
      <c r="EI400" s="49"/>
      <c r="EJ400" s="49"/>
      <c r="EK400" s="14"/>
      <c r="EL400" s="49"/>
      <c r="EM400" s="49"/>
      <c r="EN400" s="49"/>
      <c r="EO400" s="49"/>
      <c r="EP400" s="49"/>
      <c r="EQ400" s="49"/>
      <c r="ER400" s="49"/>
      <c r="ES400" s="49"/>
      <c r="ET400" s="49"/>
      <c r="EU400" s="49"/>
      <c r="EV400" s="49"/>
      <c r="EW400" s="49"/>
      <c r="EX400" s="49"/>
      <c r="EY400" s="49"/>
      <c r="EZ400" s="49"/>
      <c r="FA400" s="49"/>
      <c r="FB400" s="49"/>
      <c r="FC400" s="49"/>
      <c r="FD400" s="49"/>
      <c r="FE400" s="14"/>
      <c r="FF400" s="49"/>
      <c r="FG400" s="49"/>
      <c r="FH400" s="14"/>
      <c r="FI400" s="42"/>
      <c r="FJ400" s="42"/>
      <c r="FK400" s="42"/>
      <c r="FL400" s="42"/>
      <c r="FM400" s="42"/>
      <c r="FN400" s="42"/>
      <c r="FO400" s="42"/>
      <c r="FP400" s="42"/>
      <c r="FQ400" s="42"/>
      <c r="FR400" s="42"/>
      <c r="FS400" s="42"/>
      <c r="FT400" s="42"/>
      <c r="FU400" s="42"/>
      <c r="FV400" s="42"/>
      <c r="FW400" s="42"/>
      <c r="FX400" s="44">
        <v>398</v>
      </c>
      <c r="FY400" s="44" t="str">
        <f t="shared" si="1294"/>
        <v>EGBAICLK</v>
      </c>
      <c r="FZ400" s="44" t="s">
        <v>148</v>
      </c>
      <c r="GA400" s="44" t="s">
        <v>149</v>
      </c>
      <c r="GB400" s="44" t="s">
        <v>146</v>
      </c>
      <c r="GC400" s="44" t="s">
        <v>145</v>
      </c>
      <c r="GD400" s="44" t="s">
        <v>150</v>
      </c>
      <c r="GE400" s="44" t="s">
        <v>163</v>
      </c>
      <c r="GF400" s="44" t="s">
        <v>152</v>
      </c>
      <c r="GG400" s="44" t="s">
        <v>151</v>
      </c>
      <c r="GH400" s="100" t="str">
        <f t="shared" ref="GH400:GO400" si="1437">VLOOKUP(FZ400,$FK$3:$FL$15,2,FALSE)</f>
        <v>Elfenbenskusten</v>
      </c>
      <c r="GI400" s="100" t="str">
        <f t="shared" si="1437"/>
        <v>Iran</v>
      </c>
      <c r="GJ400" s="100" t="str">
        <f t="shared" si="1437"/>
        <v>Bosnien-Herzigovina</v>
      </c>
      <c r="GK400" s="100" t="str">
        <f t="shared" si="1437"/>
        <v>Sydkorea</v>
      </c>
      <c r="GL400" s="100" t="str">
        <f t="shared" si="1437"/>
        <v>Senegal</v>
      </c>
      <c r="GM400" s="100" t="str">
        <f t="shared" si="1437"/>
        <v>Marocko</v>
      </c>
      <c r="GN400" s="100" t="str">
        <f t="shared" si="1437"/>
        <v>England</v>
      </c>
      <c r="GO400" s="100" t="str">
        <f t="shared" si="1437"/>
        <v>Portugal</v>
      </c>
      <c r="GP400" s="42" t="str">
        <f t="shared" si="1296"/>
        <v/>
      </c>
      <c r="GQ400" s="42"/>
      <c r="GR400" s="42"/>
      <c r="GS400" s="42"/>
      <c r="GT400" s="42"/>
      <c r="GU400" s="42"/>
      <c r="GV400" s="42"/>
      <c r="GW400" s="42"/>
      <c r="GX400" s="42"/>
      <c r="GY400" s="42"/>
      <c r="GZ400" s="42"/>
      <c r="HA400" s="42"/>
      <c r="HB400" s="42"/>
      <c r="HC400" s="42"/>
      <c r="HD400" s="42"/>
      <c r="HE400" s="42"/>
    </row>
    <row r="401" spans="1:213" ht="14.25" customHeight="1" x14ac:dyDescent="0.35">
      <c r="A401" s="42"/>
      <c r="B401" s="43"/>
      <c r="C401" s="43"/>
      <c r="D401" s="43"/>
      <c r="E401" s="44"/>
      <c r="F401" s="43"/>
      <c r="G401" s="44"/>
      <c r="H401" s="44"/>
      <c r="I401" s="44"/>
      <c r="J401" s="57"/>
      <c r="K401" s="44"/>
      <c r="L401" s="44"/>
      <c r="M401" s="42"/>
      <c r="N401" s="42"/>
      <c r="O401" s="42"/>
      <c r="P401" s="42"/>
      <c r="Q401" s="42"/>
      <c r="R401" s="42"/>
      <c r="S401" s="42"/>
      <c r="T401" s="43"/>
      <c r="U401" s="42"/>
      <c r="V401" s="44"/>
      <c r="W401" s="44"/>
      <c r="X401" s="44"/>
      <c r="Y401" s="44"/>
      <c r="Z401" s="47"/>
      <c r="AA401" s="48"/>
      <c r="AB401" s="42"/>
      <c r="AC401" s="14"/>
      <c r="AD401" s="14"/>
      <c r="AE401" s="14"/>
      <c r="AF401" s="14"/>
      <c r="AG401" s="44"/>
      <c r="AH401" s="44"/>
      <c r="AI401" s="44"/>
      <c r="AJ401" s="57"/>
      <c r="AK401" s="58"/>
      <c r="AL401" s="49"/>
      <c r="AM401" s="49"/>
      <c r="AN401" s="49"/>
      <c r="AO401" s="49"/>
      <c r="AP401" s="49"/>
      <c r="AQ401" s="49"/>
      <c r="AR401" s="49"/>
      <c r="AS401" s="49"/>
      <c r="AT401" s="49"/>
      <c r="AU401" s="49"/>
      <c r="AV401" s="49"/>
      <c r="AW401" s="49"/>
      <c r="AX401" s="49"/>
      <c r="AY401" s="49"/>
      <c r="AZ401" s="49"/>
      <c r="BA401" s="49"/>
      <c r="BB401" s="49"/>
      <c r="BC401" s="49"/>
      <c r="BD401" s="49"/>
      <c r="BE401" s="49"/>
      <c r="BF401" s="49"/>
      <c r="BG401" s="49"/>
      <c r="BH401" s="49"/>
      <c r="BI401" s="49"/>
      <c r="BJ401" s="49"/>
      <c r="BK401" s="49"/>
      <c r="BL401" s="49"/>
      <c r="BM401" s="49"/>
      <c r="BN401" s="49"/>
      <c r="BO401" s="49"/>
      <c r="BP401" s="14"/>
      <c r="BQ401" s="14"/>
      <c r="BR401" s="14"/>
      <c r="BS401" s="49"/>
      <c r="BT401" s="49"/>
      <c r="BU401" s="49"/>
      <c r="BV401" s="49"/>
      <c r="BW401" s="49"/>
      <c r="BX401" s="49"/>
      <c r="BY401" s="49"/>
      <c r="BZ401" s="14"/>
      <c r="CA401" s="49"/>
      <c r="CB401" s="49"/>
      <c r="CC401" s="14"/>
      <c r="CD401" s="14"/>
      <c r="CE401" s="49"/>
      <c r="CF401" s="49"/>
      <c r="CG401" s="49"/>
      <c r="CH401" s="49"/>
      <c r="CI401" s="49"/>
      <c r="CJ401" s="49"/>
      <c r="CK401" s="49"/>
      <c r="CL401" s="49"/>
      <c r="CM401" s="49"/>
      <c r="CN401" s="49"/>
      <c r="CO401" s="49"/>
      <c r="CP401" s="49"/>
      <c r="CQ401" s="49"/>
      <c r="CR401" s="49"/>
      <c r="CS401" s="49"/>
      <c r="CT401" s="49"/>
      <c r="CU401" s="49"/>
      <c r="CV401" s="49"/>
      <c r="CW401" s="14"/>
      <c r="CX401" s="14"/>
      <c r="CY401" s="49"/>
      <c r="CZ401" s="49"/>
      <c r="DA401" s="49"/>
      <c r="DB401" s="49"/>
      <c r="DC401" s="49"/>
      <c r="DD401" s="49"/>
      <c r="DE401" s="49"/>
      <c r="DF401" s="49"/>
      <c r="DG401" s="49"/>
      <c r="DH401" s="14"/>
      <c r="DI401" s="14"/>
      <c r="DJ401" s="14"/>
      <c r="DK401" s="14"/>
      <c r="DL401" s="14"/>
      <c r="DM401" s="14"/>
      <c r="DN401" s="14"/>
      <c r="DO401" s="14"/>
      <c r="DP401" s="14"/>
      <c r="DQ401" s="14"/>
      <c r="DR401" s="49"/>
      <c r="DS401" s="49"/>
      <c r="DT401" s="49"/>
      <c r="DU401" s="49"/>
      <c r="DV401" s="49"/>
      <c r="DW401" s="49"/>
      <c r="DX401" s="49"/>
      <c r="DY401" s="49"/>
      <c r="DZ401" s="49"/>
      <c r="EA401" s="49"/>
      <c r="EB401" s="49"/>
      <c r="EC401" s="49"/>
      <c r="ED401" s="49"/>
      <c r="EE401" s="49"/>
      <c r="EF401" s="49"/>
      <c r="EG401" s="49"/>
      <c r="EH401" s="49"/>
      <c r="EI401" s="49"/>
      <c r="EJ401" s="49"/>
      <c r="EK401" s="14"/>
      <c r="EL401" s="49"/>
      <c r="EM401" s="49"/>
      <c r="EN401" s="49"/>
      <c r="EO401" s="49"/>
      <c r="EP401" s="49"/>
      <c r="EQ401" s="49"/>
      <c r="ER401" s="49"/>
      <c r="ES401" s="49"/>
      <c r="ET401" s="49"/>
      <c r="EU401" s="49"/>
      <c r="EV401" s="49"/>
      <c r="EW401" s="49"/>
      <c r="EX401" s="49"/>
      <c r="EY401" s="49"/>
      <c r="EZ401" s="49"/>
      <c r="FA401" s="49"/>
      <c r="FB401" s="49"/>
      <c r="FC401" s="49"/>
      <c r="FD401" s="49"/>
      <c r="FE401" s="14"/>
      <c r="FF401" s="49"/>
      <c r="FG401" s="49"/>
      <c r="FH401" s="14"/>
      <c r="FI401" s="42"/>
      <c r="FJ401" s="42"/>
      <c r="FK401" s="42"/>
      <c r="FL401" s="42"/>
      <c r="FM401" s="42"/>
      <c r="FN401" s="42"/>
      <c r="FO401" s="42"/>
      <c r="FP401" s="42"/>
      <c r="FQ401" s="42"/>
      <c r="FR401" s="42"/>
      <c r="FS401" s="42"/>
      <c r="FT401" s="42"/>
      <c r="FU401" s="42"/>
      <c r="FV401" s="42"/>
      <c r="FW401" s="42"/>
      <c r="FX401" s="44">
        <v>399</v>
      </c>
      <c r="FY401" s="44" t="str">
        <f t="shared" si="1294"/>
        <v>EJBCAGLI</v>
      </c>
      <c r="FZ401" s="44" t="s">
        <v>148</v>
      </c>
      <c r="GA401" s="44" t="s">
        <v>159</v>
      </c>
      <c r="GB401" s="44" t="s">
        <v>146</v>
      </c>
      <c r="GC401" s="44" t="s">
        <v>163</v>
      </c>
      <c r="GD401" s="44" t="s">
        <v>145</v>
      </c>
      <c r="GE401" s="44" t="s">
        <v>149</v>
      </c>
      <c r="GF401" s="44" t="s">
        <v>152</v>
      </c>
      <c r="GG401" s="44" t="s">
        <v>150</v>
      </c>
      <c r="GH401" s="100" t="str">
        <f t="shared" ref="GH401:GO401" si="1438">VLOOKUP(FZ401,$FK$3:$FL$15,2,FALSE)</f>
        <v>Elfenbenskusten</v>
      </c>
      <c r="GI401" s="100" t="str">
        <f t="shared" si="1438"/>
        <v>Argentina</v>
      </c>
      <c r="GJ401" s="100" t="str">
        <f t="shared" si="1438"/>
        <v>Bosnien-Herzigovina</v>
      </c>
      <c r="GK401" s="100" t="str">
        <f t="shared" si="1438"/>
        <v>Marocko</v>
      </c>
      <c r="GL401" s="100" t="str">
        <f t="shared" si="1438"/>
        <v>Sydkorea</v>
      </c>
      <c r="GM401" s="100" t="str">
        <f t="shared" si="1438"/>
        <v>Iran</v>
      </c>
      <c r="GN401" s="100" t="str">
        <f t="shared" si="1438"/>
        <v>England</v>
      </c>
      <c r="GO401" s="100" t="str">
        <f t="shared" si="1438"/>
        <v>Senegal</v>
      </c>
      <c r="GP401" s="42" t="str">
        <f t="shared" si="1296"/>
        <v/>
      </c>
      <c r="GQ401" s="42"/>
      <c r="GR401" s="42"/>
      <c r="GS401" s="42"/>
      <c r="GT401" s="42"/>
      <c r="GU401" s="42"/>
      <c r="GV401" s="42"/>
      <c r="GW401" s="42"/>
      <c r="GX401" s="42"/>
      <c r="GY401" s="42"/>
      <c r="GZ401" s="42"/>
      <c r="HA401" s="42"/>
      <c r="HB401" s="42"/>
      <c r="HC401" s="42"/>
      <c r="HD401" s="42"/>
      <c r="HE401" s="42"/>
    </row>
    <row r="402" spans="1:213" ht="14.25" customHeight="1" x14ac:dyDescent="0.35">
      <c r="A402" s="42"/>
      <c r="B402" s="43"/>
      <c r="C402" s="43"/>
      <c r="D402" s="43"/>
      <c r="E402" s="44"/>
      <c r="F402" s="43"/>
      <c r="G402" s="44"/>
      <c r="H402" s="44"/>
      <c r="I402" s="44"/>
      <c r="J402" s="57"/>
      <c r="K402" s="44"/>
      <c r="L402" s="44"/>
      <c r="M402" s="42"/>
      <c r="N402" s="42"/>
      <c r="O402" s="42"/>
      <c r="P402" s="42"/>
      <c r="Q402" s="42"/>
      <c r="R402" s="42"/>
      <c r="S402" s="42"/>
      <c r="T402" s="43"/>
      <c r="U402" s="42"/>
      <c r="V402" s="44"/>
      <c r="W402" s="44"/>
      <c r="X402" s="44"/>
      <c r="Y402" s="44"/>
      <c r="Z402" s="47"/>
      <c r="AA402" s="48"/>
      <c r="AB402" s="42"/>
      <c r="AC402" s="14"/>
      <c r="AD402" s="14"/>
      <c r="AE402" s="14"/>
      <c r="AF402" s="14"/>
      <c r="AG402" s="44"/>
      <c r="AH402" s="44"/>
      <c r="AI402" s="44"/>
      <c r="AJ402" s="57"/>
      <c r="AK402" s="58"/>
      <c r="AL402" s="49"/>
      <c r="AM402" s="49"/>
      <c r="AN402" s="49"/>
      <c r="AO402" s="49"/>
      <c r="AP402" s="49"/>
      <c r="AQ402" s="49"/>
      <c r="AR402" s="49"/>
      <c r="AS402" s="49"/>
      <c r="AT402" s="49"/>
      <c r="AU402" s="49"/>
      <c r="AV402" s="49"/>
      <c r="AW402" s="49"/>
      <c r="AX402" s="49"/>
      <c r="AY402" s="49"/>
      <c r="AZ402" s="49"/>
      <c r="BA402" s="49"/>
      <c r="BB402" s="49"/>
      <c r="BC402" s="49"/>
      <c r="BD402" s="49"/>
      <c r="BE402" s="49"/>
      <c r="BF402" s="49"/>
      <c r="BG402" s="49"/>
      <c r="BH402" s="49"/>
      <c r="BI402" s="49"/>
      <c r="BJ402" s="49"/>
      <c r="BK402" s="49"/>
      <c r="BL402" s="49"/>
      <c r="BM402" s="49"/>
      <c r="BN402" s="49"/>
      <c r="BO402" s="49"/>
      <c r="BP402" s="14"/>
      <c r="BQ402" s="14"/>
      <c r="BR402" s="14"/>
      <c r="BS402" s="49"/>
      <c r="BT402" s="49"/>
      <c r="BU402" s="49"/>
      <c r="BV402" s="49"/>
      <c r="BW402" s="49"/>
      <c r="BX402" s="49"/>
      <c r="BY402" s="49"/>
      <c r="BZ402" s="14"/>
      <c r="CA402" s="49"/>
      <c r="CB402" s="49"/>
      <c r="CC402" s="14"/>
      <c r="CD402" s="14"/>
      <c r="CE402" s="49"/>
      <c r="CF402" s="49"/>
      <c r="CG402" s="49"/>
      <c r="CH402" s="49"/>
      <c r="CI402" s="49"/>
      <c r="CJ402" s="49"/>
      <c r="CK402" s="49"/>
      <c r="CL402" s="49"/>
      <c r="CM402" s="49"/>
      <c r="CN402" s="49"/>
      <c r="CO402" s="49"/>
      <c r="CP402" s="49"/>
      <c r="CQ402" s="49"/>
      <c r="CR402" s="49"/>
      <c r="CS402" s="49"/>
      <c r="CT402" s="49"/>
      <c r="CU402" s="49"/>
      <c r="CV402" s="49"/>
      <c r="CW402" s="14"/>
      <c r="CX402" s="14"/>
      <c r="CY402" s="49"/>
      <c r="CZ402" s="49"/>
      <c r="DA402" s="49"/>
      <c r="DB402" s="49"/>
      <c r="DC402" s="49"/>
      <c r="DD402" s="49"/>
      <c r="DE402" s="49"/>
      <c r="DF402" s="49"/>
      <c r="DG402" s="49"/>
      <c r="DH402" s="14"/>
      <c r="DI402" s="14"/>
      <c r="DJ402" s="14"/>
      <c r="DK402" s="14"/>
      <c r="DL402" s="14"/>
      <c r="DM402" s="14"/>
      <c r="DN402" s="14"/>
      <c r="DO402" s="14"/>
      <c r="DP402" s="14"/>
      <c r="DQ402" s="14"/>
      <c r="DR402" s="49"/>
      <c r="DS402" s="49"/>
      <c r="DT402" s="49"/>
      <c r="DU402" s="49"/>
      <c r="DV402" s="49"/>
      <c r="DW402" s="49"/>
      <c r="DX402" s="49"/>
      <c r="DY402" s="49"/>
      <c r="DZ402" s="49"/>
      <c r="EA402" s="49"/>
      <c r="EB402" s="49"/>
      <c r="EC402" s="49"/>
      <c r="ED402" s="49"/>
      <c r="EE402" s="49"/>
      <c r="EF402" s="49"/>
      <c r="EG402" s="49"/>
      <c r="EH402" s="49"/>
      <c r="EI402" s="49"/>
      <c r="EJ402" s="49"/>
      <c r="EK402" s="14"/>
      <c r="EL402" s="49"/>
      <c r="EM402" s="49"/>
      <c r="EN402" s="49"/>
      <c r="EO402" s="49"/>
      <c r="EP402" s="49"/>
      <c r="EQ402" s="49"/>
      <c r="ER402" s="49"/>
      <c r="ES402" s="49"/>
      <c r="ET402" s="49"/>
      <c r="EU402" s="49"/>
      <c r="EV402" s="49"/>
      <c r="EW402" s="49"/>
      <c r="EX402" s="49"/>
      <c r="EY402" s="49"/>
      <c r="EZ402" s="49"/>
      <c r="FA402" s="49"/>
      <c r="FB402" s="49"/>
      <c r="FC402" s="49"/>
      <c r="FD402" s="49"/>
      <c r="FE402" s="14"/>
      <c r="FF402" s="49"/>
      <c r="FG402" s="49"/>
      <c r="FH402" s="14"/>
      <c r="FI402" s="42"/>
      <c r="FJ402" s="42"/>
      <c r="FK402" s="42"/>
      <c r="FL402" s="42"/>
      <c r="FM402" s="42"/>
      <c r="FN402" s="42"/>
      <c r="FO402" s="42"/>
      <c r="FP402" s="42"/>
      <c r="FQ402" s="42"/>
      <c r="FR402" s="42"/>
      <c r="FS402" s="42"/>
      <c r="FT402" s="42"/>
      <c r="FU402" s="42"/>
      <c r="FV402" s="42"/>
      <c r="FW402" s="42"/>
      <c r="FX402" s="44">
        <v>400</v>
      </c>
      <c r="FY402" s="44" t="str">
        <f t="shared" si="1294"/>
        <v>EJBCAGIK</v>
      </c>
      <c r="FZ402" s="44" t="s">
        <v>148</v>
      </c>
      <c r="GA402" s="44" t="s">
        <v>159</v>
      </c>
      <c r="GB402" s="44" t="s">
        <v>146</v>
      </c>
      <c r="GC402" s="44" t="s">
        <v>163</v>
      </c>
      <c r="GD402" s="44" t="s">
        <v>145</v>
      </c>
      <c r="GE402" s="44" t="s">
        <v>149</v>
      </c>
      <c r="GF402" s="44" t="s">
        <v>150</v>
      </c>
      <c r="GG402" s="44" t="s">
        <v>151</v>
      </c>
      <c r="GH402" s="100" t="str">
        <f t="shared" ref="GH402:GO402" si="1439">VLOOKUP(FZ402,$FK$3:$FL$15,2,FALSE)</f>
        <v>Elfenbenskusten</v>
      </c>
      <c r="GI402" s="100" t="str">
        <f t="shared" si="1439"/>
        <v>Argentina</v>
      </c>
      <c r="GJ402" s="100" t="str">
        <f t="shared" si="1439"/>
        <v>Bosnien-Herzigovina</v>
      </c>
      <c r="GK402" s="100" t="str">
        <f t="shared" si="1439"/>
        <v>Marocko</v>
      </c>
      <c r="GL402" s="100" t="str">
        <f t="shared" si="1439"/>
        <v>Sydkorea</v>
      </c>
      <c r="GM402" s="100" t="str">
        <f t="shared" si="1439"/>
        <v>Iran</v>
      </c>
      <c r="GN402" s="100" t="str">
        <f t="shared" si="1439"/>
        <v>Senegal</v>
      </c>
      <c r="GO402" s="100" t="str">
        <f t="shared" si="1439"/>
        <v>Portugal</v>
      </c>
      <c r="GP402" s="42" t="str">
        <f t="shared" si="1296"/>
        <v/>
      </c>
      <c r="GQ402" s="42"/>
      <c r="GR402" s="42"/>
      <c r="GS402" s="42"/>
      <c r="GT402" s="42"/>
      <c r="GU402" s="42"/>
      <c r="GV402" s="42"/>
      <c r="GW402" s="42"/>
      <c r="GX402" s="42"/>
      <c r="GY402" s="42"/>
      <c r="GZ402" s="42"/>
      <c r="HA402" s="42"/>
      <c r="HB402" s="42"/>
      <c r="HC402" s="42"/>
      <c r="HD402" s="42"/>
      <c r="HE402" s="42"/>
    </row>
    <row r="403" spans="1:213" ht="14.25" customHeight="1" x14ac:dyDescent="0.35">
      <c r="A403" s="42"/>
      <c r="B403" s="43"/>
      <c r="C403" s="43"/>
      <c r="D403" s="43"/>
      <c r="E403" s="44"/>
      <c r="F403" s="43"/>
      <c r="G403" s="44"/>
      <c r="H403" s="44"/>
      <c r="I403" s="44"/>
      <c r="J403" s="57"/>
      <c r="K403" s="44"/>
      <c r="L403" s="44"/>
      <c r="M403" s="42"/>
      <c r="N403" s="42"/>
      <c r="O403" s="42"/>
      <c r="P403" s="42"/>
      <c r="Q403" s="42"/>
      <c r="R403" s="42"/>
      <c r="S403" s="42"/>
      <c r="T403" s="43"/>
      <c r="U403" s="42"/>
      <c r="V403" s="44"/>
      <c r="W403" s="44"/>
      <c r="X403" s="44"/>
      <c r="Y403" s="44"/>
      <c r="Z403" s="47"/>
      <c r="AA403" s="48"/>
      <c r="AB403" s="42"/>
      <c r="AC403" s="14"/>
      <c r="AD403" s="14"/>
      <c r="AE403" s="14"/>
      <c r="AF403" s="14"/>
      <c r="AG403" s="44"/>
      <c r="AH403" s="44"/>
      <c r="AI403" s="44"/>
      <c r="AJ403" s="57"/>
      <c r="AK403" s="58"/>
      <c r="AL403" s="49"/>
      <c r="AM403" s="49"/>
      <c r="AN403" s="49"/>
      <c r="AO403" s="49"/>
      <c r="AP403" s="49"/>
      <c r="AQ403" s="49"/>
      <c r="AR403" s="49"/>
      <c r="AS403" s="49"/>
      <c r="AT403" s="49"/>
      <c r="AU403" s="49"/>
      <c r="AV403" s="49"/>
      <c r="AW403" s="49"/>
      <c r="AX403" s="49"/>
      <c r="AY403" s="49"/>
      <c r="AZ403" s="49"/>
      <c r="BA403" s="49"/>
      <c r="BB403" s="49"/>
      <c r="BC403" s="49"/>
      <c r="BD403" s="49"/>
      <c r="BE403" s="49"/>
      <c r="BF403" s="49"/>
      <c r="BG403" s="49"/>
      <c r="BH403" s="49"/>
      <c r="BI403" s="49"/>
      <c r="BJ403" s="49"/>
      <c r="BK403" s="49"/>
      <c r="BL403" s="49"/>
      <c r="BM403" s="49"/>
      <c r="BN403" s="49"/>
      <c r="BO403" s="49"/>
      <c r="BP403" s="14"/>
      <c r="BQ403" s="14"/>
      <c r="BR403" s="14"/>
      <c r="BS403" s="49"/>
      <c r="BT403" s="49"/>
      <c r="BU403" s="49"/>
      <c r="BV403" s="49"/>
      <c r="BW403" s="49"/>
      <c r="BX403" s="49"/>
      <c r="BY403" s="49"/>
      <c r="BZ403" s="14"/>
      <c r="CA403" s="49"/>
      <c r="CB403" s="49"/>
      <c r="CC403" s="14"/>
      <c r="CD403" s="14"/>
      <c r="CE403" s="49"/>
      <c r="CF403" s="49"/>
      <c r="CG403" s="49"/>
      <c r="CH403" s="49"/>
      <c r="CI403" s="49"/>
      <c r="CJ403" s="49"/>
      <c r="CK403" s="49"/>
      <c r="CL403" s="49"/>
      <c r="CM403" s="49"/>
      <c r="CN403" s="49"/>
      <c r="CO403" s="49"/>
      <c r="CP403" s="49"/>
      <c r="CQ403" s="49"/>
      <c r="CR403" s="49"/>
      <c r="CS403" s="49"/>
      <c r="CT403" s="49"/>
      <c r="CU403" s="49"/>
      <c r="CV403" s="49"/>
      <c r="CW403" s="14"/>
      <c r="CX403" s="14"/>
      <c r="CY403" s="49"/>
      <c r="CZ403" s="49"/>
      <c r="DA403" s="49"/>
      <c r="DB403" s="49"/>
      <c r="DC403" s="49"/>
      <c r="DD403" s="49"/>
      <c r="DE403" s="49"/>
      <c r="DF403" s="49"/>
      <c r="DG403" s="49"/>
      <c r="DH403" s="14"/>
      <c r="DI403" s="14"/>
      <c r="DJ403" s="14"/>
      <c r="DK403" s="14"/>
      <c r="DL403" s="14"/>
      <c r="DM403" s="14"/>
      <c r="DN403" s="14"/>
      <c r="DO403" s="14"/>
      <c r="DP403" s="14"/>
      <c r="DQ403" s="14"/>
      <c r="DR403" s="49"/>
      <c r="DS403" s="49"/>
      <c r="DT403" s="49"/>
      <c r="DU403" s="49"/>
      <c r="DV403" s="49"/>
      <c r="DW403" s="49"/>
      <c r="DX403" s="49"/>
      <c r="DY403" s="49"/>
      <c r="DZ403" s="49"/>
      <c r="EA403" s="49"/>
      <c r="EB403" s="49"/>
      <c r="EC403" s="49"/>
      <c r="ED403" s="49"/>
      <c r="EE403" s="49"/>
      <c r="EF403" s="49"/>
      <c r="EG403" s="49"/>
      <c r="EH403" s="49"/>
      <c r="EI403" s="49"/>
      <c r="EJ403" s="49"/>
      <c r="EK403" s="14"/>
      <c r="EL403" s="49"/>
      <c r="EM403" s="49"/>
      <c r="EN403" s="49"/>
      <c r="EO403" s="49"/>
      <c r="EP403" s="49"/>
      <c r="EQ403" s="49"/>
      <c r="ER403" s="49"/>
      <c r="ES403" s="49"/>
      <c r="ET403" s="49"/>
      <c r="EU403" s="49"/>
      <c r="EV403" s="49"/>
      <c r="EW403" s="49"/>
      <c r="EX403" s="49"/>
      <c r="EY403" s="49"/>
      <c r="EZ403" s="49"/>
      <c r="FA403" s="49"/>
      <c r="FB403" s="49"/>
      <c r="FC403" s="49"/>
      <c r="FD403" s="49"/>
      <c r="FE403" s="14"/>
      <c r="FF403" s="49"/>
      <c r="FG403" s="49"/>
      <c r="FH403" s="14"/>
      <c r="FI403" s="42"/>
      <c r="FJ403" s="42"/>
      <c r="FK403" s="42"/>
      <c r="FL403" s="42"/>
      <c r="FM403" s="42"/>
      <c r="FN403" s="42"/>
      <c r="FO403" s="42"/>
      <c r="FP403" s="42"/>
      <c r="FQ403" s="42"/>
      <c r="FR403" s="42"/>
      <c r="FS403" s="42"/>
      <c r="FT403" s="42"/>
      <c r="FU403" s="42"/>
      <c r="FV403" s="42"/>
      <c r="FW403" s="42"/>
      <c r="FX403" s="44">
        <v>401</v>
      </c>
      <c r="FY403" s="44" t="str">
        <f t="shared" si="1294"/>
        <v>EGBCAHLK</v>
      </c>
      <c r="FZ403" s="44" t="s">
        <v>148</v>
      </c>
      <c r="GA403" s="44" t="s">
        <v>149</v>
      </c>
      <c r="GB403" s="44" t="s">
        <v>146</v>
      </c>
      <c r="GC403" s="44" t="s">
        <v>163</v>
      </c>
      <c r="GD403" s="44" t="s">
        <v>145</v>
      </c>
      <c r="GE403" s="44" t="s">
        <v>160</v>
      </c>
      <c r="GF403" s="44" t="s">
        <v>152</v>
      </c>
      <c r="GG403" s="44" t="s">
        <v>151</v>
      </c>
      <c r="GH403" s="100" t="str">
        <f t="shared" ref="GH403:GO403" si="1440">VLOOKUP(FZ403,$FK$3:$FL$15,2,FALSE)</f>
        <v>Elfenbenskusten</v>
      </c>
      <c r="GI403" s="100" t="str">
        <f t="shared" si="1440"/>
        <v>Iran</v>
      </c>
      <c r="GJ403" s="100" t="str">
        <f t="shared" si="1440"/>
        <v>Bosnien-Herzigovina</v>
      </c>
      <c r="GK403" s="100" t="str">
        <f t="shared" si="1440"/>
        <v>Marocko</v>
      </c>
      <c r="GL403" s="100" t="str">
        <f t="shared" si="1440"/>
        <v>Sydkorea</v>
      </c>
      <c r="GM403" s="100" t="str">
        <f t="shared" si="1440"/>
        <v>Uruguay</v>
      </c>
      <c r="GN403" s="100" t="str">
        <f t="shared" si="1440"/>
        <v>England</v>
      </c>
      <c r="GO403" s="100" t="str">
        <f t="shared" si="1440"/>
        <v>Portugal</v>
      </c>
      <c r="GP403" s="42" t="str">
        <f t="shared" si="1296"/>
        <v/>
      </c>
      <c r="GQ403" s="42"/>
      <c r="GR403" s="42"/>
      <c r="GS403" s="42"/>
      <c r="GT403" s="42"/>
      <c r="GU403" s="42"/>
      <c r="GV403" s="42"/>
      <c r="GW403" s="42"/>
      <c r="GX403" s="42"/>
      <c r="GY403" s="42"/>
      <c r="GZ403" s="42"/>
      <c r="HA403" s="42"/>
      <c r="HB403" s="42"/>
      <c r="HC403" s="42"/>
      <c r="HD403" s="42"/>
      <c r="HE403" s="42"/>
    </row>
    <row r="404" spans="1:213" ht="14.25" customHeight="1" x14ac:dyDescent="0.35">
      <c r="A404" s="42"/>
      <c r="B404" s="43"/>
      <c r="C404" s="43"/>
      <c r="D404" s="43"/>
      <c r="E404" s="44"/>
      <c r="F404" s="43"/>
      <c r="G404" s="44"/>
      <c r="H404" s="44"/>
      <c r="I404" s="44"/>
      <c r="J404" s="57"/>
      <c r="K404" s="44"/>
      <c r="L404" s="44"/>
      <c r="M404" s="42"/>
      <c r="N404" s="42"/>
      <c r="O404" s="42"/>
      <c r="P404" s="42"/>
      <c r="Q404" s="42"/>
      <c r="R404" s="42"/>
      <c r="S404" s="42"/>
      <c r="T404" s="43"/>
      <c r="U404" s="42"/>
      <c r="V404" s="44"/>
      <c r="W404" s="44"/>
      <c r="X404" s="44"/>
      <c r="Y404" s="44"/>
      <c r="Z404" s="47"/>
      <c r="AA404" s="48"/>
      <c r="AB404" s="42"/>
      <c r="AC404" s="14"/>
      <c r="AD404" s="14"/>
      <c r="AE404" s="14"/>
      <c r="AF404" s="14"/>
      <c r="AG404" s="44"/>
      <c r="AH404" s="44"/>
      <c r="AI404" s="44"/>
      <c r="AJ404" s="57"/>
      <c r="AK404" s="58"/>
      <c r="AL404" s="49"/>
      <c r="AM404" s="49"/>
      <c r="AN404" s="49"/>
      <c r="AO404" s="49"/>
      <c r="AP404" s="49"/>
      <c r="AQ404" s="49"/>
      <c r="AR404" s="49"/>
      <c r="AS404" s="49"/>
      <c r="AT404" s="49"/>
      <c r="AU404" s="49"/>
      <c r="AV404" s="49"/>
      <c r="AW404" s="49"/>
      <c r="AX404" s="49"/>
      <c r="AY404" s="49"/>
      <c r="AZ404" s="49"/>
      <c r="BA404" s="49"/>
      <c r="BB404" s="49"/>
      <c r="BC404" s="49"/>
      <c r="BD404" s="49"/>
      <c r="BE404" s="49"/>
      <c r="BF404" s="49"/>
      <c r="BG404" s="49"/>
      <c r="BH404" s="49"/>
      <c r="BI404" s="49"/>
      <c r="BJ404" s="49"/>
      <c r="BK404" s="49"/>
      <c r="BL404" s="49"/>
      <c r="BM404" s="49"/>
      <c r="BN404" s="49"/>
      <c r="BO404" s="49"/>
      <c r="BP404" s="14"/>
      <c r="BQ404" s="14"/>
      <c r="BR404" s="14"/>
      <c r="BS404" s="49"/>
      <c r="BT404" s="49"/>
      <c r="BU404" s="49"/>
      <c r="BV404" s="49"/>
      <c r="BW404" s="49"/>
      <c r="BX404" s="49"/>
      <c r="BY404" s="49"/>
      <c r="BZ404" s="14"/>
      <c r="CA404" s="49"/>
      <c r="CB404" s="49"/>
      <c r="CC404" s="14"/>
      <c r="CD404" s="14"/>
      <c r="CE404" s="49"/>
      <c r="CF404" s="49"/>
      <c r="CG404" s="49"/>
      <c r="CH404" s="49"/>
      <c r="CI404" s="49"/>
      <c r="CJ404" s="49"/>
      <c r="CK404" s="49"/>
      <c r="CL404" s="49"/>
      <c r="CM404" s="49"/>
      <c r="CN404" s="49"/>
      <c r="CO404" s="49"/>
      <c r="CP404" s="49"/>
      <c r="CQ404" s="49"/>
      <c r="CR404" s="49"/>
      <c r="CS404" s="49"/>
      <c r="CT404" s="49"/>
      <c r="CU404" s="49"/>
      <c r="CV404" s="49"/>
      <c r="CW404" s="14"/>
      <c r="CX404" s="14"/>
      <c r="CY404" s="49"/>
      <c r="CZ404" s="49"/>
      <c r="DA404" s="49"/>
      <c r="DB404" s="49"/>
      <c r="DC404" s="49"/>
      <c r="DD404" s="49"/>
      <c r="DE404" s="49"/>
      <c r="DF404" s="49"/>
      <c r="DG404" s="49"/>
      <c r="DH404" s="14"/>
      <c r="DI404" s="14"/>
      <c r="DJ404" s="14"/>
      <c r="DK404" s="14"/>
      <c r="DL404" s="14"/>
      <c r="DM404" s="14"/>
      <c r="DN404" s="14"/>
      <c r="DO404" s="14"/>
      <c r="DP404" s="14"/>
      <c r="DQ404" s="14"/>
      <c r="DR404" s="49"/>
      <c r="DS404" s="49"/>
      <c r="DT404" s="49"/>
      <c r="DU404" s="49"/>
      <c r="DV404" s="49"/>
      <c r="DW404" s="49"/>
      <c r="DX404" s="49"/>
      <c r="DY404" s="49"/>
      <c r="DZ404" s="49"/>
      <c r="EA404" s="49"/>
      <c r="EB404" s="49"/>
      <c r="EC404" s="49"/>
      <c r="ED404" s="49"/>
      <c r="EE404" s="49"/>
      <c r="EF404" s="49"/>
      <c r="EG404" s="49"/>
      <c r="EH404" s="49"/>
      <c r="EI404" s="49"/>
      <c r="EJ404" s="49"/>
      <c r="EK404" s="14"/>
      <c r="EL404" s="49"/>
      <c r="EM404" s="49"/>
      <c r="EN404" s="49"/>
      <c r="EO404" s="49"/>
      <c r="EP404" s="49"/>
      <c r="EQ404" s="49"/>
      <c r="ER404" s="49"/>
      <c r="ES404" s="49"/>
      <c r="ET404" s="49"/>
      <c r="EU404" s="49"/>
      <c r="EV404" s="49"/>
      <c r="EW404" s="49"/>
      <c r="EX404" s="49"/>
      <c r="EY404" s="49"/>
      <c r="EZ404" s="49"/>
      <c r="FA404" s="49"/>
      <c r="FB404" s="49"/>
      <c r="FC404" s="49"/>
      <c r="FD404" s="49"/>
      <c r="FE404" s="14"/>
      <c r="FF404" s="49"/>
      <c r="FG404" s="49"/>
      <c r="FH404" s="14"/>
      <c r="FI404" s="42"/>
      <c r="FJ404" s="42"/>
      <c r="FK404" s="42"/>
      <c r="FL404" s="42"/>
      <c r="FM404" s="42"/>
      <c r="FN404" s="42"/>
      <c r="FO404" s="42"/>
      <c r="FP404" s="42"/>
      <c r="FQ404" s="42"/>
      <c r="FR404" s="42"/>
      <c r="FS404" s="42"/>
      <c r="FT404" s="42"/>
      <c r="FU404" s="42"/>
      <c r="FV404" s="42"/>
      <c r="FW404" s="42"/>
      <c r="FX404" s="44">
        <v>402</v>
      </c>
      <c r="FY404" s="44" t="str">
        <f t="shared" si="1294"/>
        <v>HJBCAGLE</v>
      </c>
      <c r="FZ404" s="44" t="s">
        <v>160</v>
      </c>
      <c r="GA404" s="44" t="s">
        <v>159</v>
      </c>
      <c r="GB404" s="44" t="s">
        <v>146</v>
      </c>
      <c r="GC404" s="44" t="s">
        <v>163</v>
      </c>
      <c r="GD404" s="44" t="s">
        <v>145</v>
      </c>
      <c r="GE404" s="44" t="s">
        <v>149</v>
      </c>
      <c r="GF404" s="44" t="s">
        <v>152</v>
      </c>
      <c r="GG404" s="44" t="s">
        <v>148</v>
      </c>
      <c r="GH404" s="100" t="str">
        <f t="shared" ref="GH404:GO404" si="1441">VLOOKUP(FZ404,$FK$3:$FL$15,2,FALSE)</f>
        <v>Uruguay</v>
      </c>
      <c r="GI404" s="100" t="str">
        <f t="shared" si="1441"/>
        <v>Argentina</v>
      </c>
      <c r="GJ404" s="100" t="str">
        <f t="shared" si="1441"/>
        <v>Bosnien-Herzigovina</v>
      </c>
      <c r="GK404" s="100" t="str">
        <f t="shared" si="1441"/>
        <v>Marocko</v>
      </c>
      <c r="GL404" s="100" t="str">
        <f t="shared" si="1441"/>
        <v>Sydkorea</v>
      </c>
      <c r="GM404" s="100" t="str">
        <f t="shared" si="1441"/>
        <v>Iran</v>
      </c>
      <c r="GN404" s="100" t="str">
        <f t="shared" si="1441"/>
        <v>England</v>
      </c>
      <c r="GO404" s="100" t="str">
        <f t="shared" si="1441"/>
        <v>Elfenbenskusten</v>
      </c>
      <c r="GP404" s="42" t="str">
        <f t="shared" si="1296"/>
        <v/>
      </c>
      <c r="GQ404" s="42"/>
      <c r="GR404" s="42"/>
      <c r="GS404" s="42"/>
      <c r="GT404" s="42"/>
      <c r="GU404" s="42"/>
      <c r="GV404" s="42"/>
      <c r="GW404" s="42"/>
      <c r="GX404" s="42"/>
      <c r="GY404" s="42"/>
      <c r="GZ404" s="42"/>
      <c r="HA404" s="42"/>
      <c r="HB404" s="42"/>
      <c r="HC404" s="42"/>
      <c r="HD404" s="42"/>
      <c r="HE404" s="42"/>
    </row>
    <row r="405" spans="1:213" ht="14.25" customHeight="1" x14ac:dyDescent="0.35">
      <c r="A405" s="42"/>
      <c r="B405" s="43"/>
      <c r="C405" s="43"/>
      <c r="D405" s="43"/>
      <c r="E405" s="44"/>
      <c r="F405" s="43"/>
      <c r="G405" s="44"/>
      <c r="H405" s="44"/>
      <c r="I405" s="44"/>
      <c r="J405" s="57"/>
      <c r="K405" s="44"/>
      <c r="L405" s="44"/>
      <c r="M405" s="42"/>
      <c r="N405" s="42"/>
      <c r="O405" s="42"/>
      <c r="P405" s="42"/>
      <c r="Q405" s="42"/>
      <c r="R405" s="42"/>
      <c r="S405" s="42"/>
      <c r="T405" s="43"/>
      <c r="U405" s="42"/>
      <c r="V405" s="44"/>
      <c r="W405" s="44"/>
      <c r="X405" s="44"/>
      <c r="Y405" s="44"/>
      <c r="Z405" s="47"/>
      <c r="AA405" s="48"/>
      <c r="AB405" s="42"/>
      <c r="AC405" s="14"/>
      <c r="AD405" s="14"/>
      <c r="AE405" s="14"/>
      <c r="AF405" s="14"/>
      <c r="AG405" s="44"/>
      <c r="AH405" s="44"/>
      <c r="AI405" s="44"/>
      <c r="AJ405" s="57"/>
      <c r="AK405" s="58"/>
      <c r="AL405" s="49"/>
      <c r="AM405" s="49"/>
      <c r="AN405" s="49"/>
      <c r="AO405" s="49"/>
      <c r="AP405" s="49"/>
      <c r="AQ405" s="49"/>
      <c r="AR405" s="49"/>
      <c r="AS405" s="49"/>
      <c r="AT405" s="49"/>
      <c r="AU405" s="49"/>
      <c r="AV405" s="49"/>
      <c r="AW405" s="49"/>
      <c r="AX405" s="49"/>
      <c r="AY405" s="49"/>
      <c r="AZ405" s="49"/>
      <c r="BA405" s="49"/>
      <c r="BB405" s="49"/>
      <c r="BC405" s="49"/>
      <c r="BD405" s="49"/>
      <c r="BE405" s="49"/>
      <c r="BF405" s="49"/>
      <c r="BG405" s="49"/>
      <c r="BH405" s="49"/>
      <c r="BI405" s="49"/>
      <c r="BJ405" s="49"/>
      <c r="BK405" s="49"/>
      <c r="BL405" s="49"/>
      <c r="BM405" s="49"/>
      <c r="BN405" s="49"/>
      <c r="BO405" s="49"/>
      <c r="BP405" s="14"/>
      <c r="BQ405" s="14"/>
      <c r="BR405" s="14"/>
      <c r="BS405" s="49"/>
      <c r="BT405" s="49"/>
      <c r="BU405" s="49"/>
      <c r="BV405" s="49"/>
      <c r="BW405" s="49"/>
      <c r="BX405" s="49"/>
      <c r="BY405" s="49"/>
      <c r="BZ405" s="14"/>
      <c r="CA405" s="49"/>
      <c r="CB405" s="49"/>
      <c r="CC405" s="14"/>
      <c r="CD405" s="14"/>
      <c r="CE405" s="49"/>
      <c r="CF405" s="49"/>
      <c r="CG405" s="49"/>
      <c r="CH405" s="49"/>
      <c r="CI405" s="49"/>
      <c r="CJ405" s="49"/>
      <c r="CK405" s="49"/>
      <c r="CL405" s="49"/>
      <c r="CM405" s="49"/>
      <c r="CN405" s="49"/>
      <c r="CO405" s="49"/>
      <c r="CP405" s="49"/>
      <c r="CQ405" s="49"/>
      <c r="CR405" s="49"/>
      <c r="CS405" s="49"/>
      <c r="CT405" s="49"/>
      <c r="CU405" s="49"/>
      <c r="CV405" s="49"/>
      <c r="CW405" s="14"/>
      <c r="CX405" s="14"/>
      <c r="CY405" s="49"/>
      <c r="CZ405" s="49"/>
      <c r="DA405" s="49"/>
      <c r="DB405" s="49"/>
      <c r="DC405" s="49"/>
      <c r="DD405" s="49"/>
      <c r="DE405" s="49"/>
      <c r="DF405" s="49"/>
      <c r="DG405" s="49"/>
      <c r="DH405" s="14"/>
      <c r="DI405" s="14"/>
      <c r="DJ405" s="14"/>
      <c r="DK405" s="14"/>
      <c r="DL405" s="14"/>
      <c r="DM405" s="14"/>
      <c r="DN405" s="14"/>
      <c r="DO405" s="14"/>
      <c r="DP405" s="14"/>
      <c r="DQ405" s="14"/>
      <c r="DR405" s="49"/>
      <c r="DS405" s="49"/>
      <c r="DT405" s="49"/>
      <c r="DU405" s="49"/>
      <c r="DV405" s="49"/>
      <c r="DW405" s="49"/>
      <c r="DX405" s="49"/>
      <c r="DY405" s="49"/>
      <c r="DZ405" s="49"/>
      <c r="EA405" s="49"/>
      <c r="EB405" s="49"/>
      <c r="EC405" s="49"/>
      <c r="ED405" s="49"/>
      <c r="EE405" s="49"/>
      <c r="EF405" s="49"/>
      <c r="EG405" s="49"/>
      <c r="EH405" s="49"/>
      <c r="EI405" s="49"/>
      <c r="EJ405" s="49"/>
      <c r="EK405" s="14"/>
      <c r="EL405" s="49"/>
      <c r="EM405" s="49"/>
      <c r="EN405" s="49"/>
      <c r="EO405" s="49"/>
      <c r="EP405" s="49"/>
      <c r="EQ405" s="49"/>
      <c r="ER405" s="49"/>
      <c r="ES405" s="49"/>
      <c r="ET405" s="49"/>
      <c r="EU405" s="49"/>
      <c r="EV405" s="49"/>
      <c r="EW405" s="49"/>
      <c r="EX405" s="49"/>
      <c r="EY405" s="49"/>
      <c r="EZ405" s="49"/>
      <c r="FA405" s="49"/>
      <c r="FB405" s="49"/>
      <c r="FC405" s="49"/>
      <c r="FD405" s="49"/>
      <c r="FE405" s="14"/>
      <c r="FF405" s="49"/>
      <c r="FG405" s="49"/>
      <c r="FH405" s="14"/>
      <c r="FI405" s="42"/>
      <c r="FJ405" s="42"/>
      <c r="FK405" s="42"/>
      <c r="FL405" s="42"/>
      <c r="FM405" s="42"/>
      <c r="FN405" s="42"/>
      <c r="FO405" s="42"/>
      <c r="FP405" s="42"/>
      <c r="FQ405" s="42"/>
      <c r="FR405" s="42"/>
      <c r="FS405" s="42"/>
      <c r="FT405" s="42"/>
      <c r="FU405" s="42"/>
      <c r="FV405" s="42"/>
      <c r="FW405" s="42"/>
      <c r="FX405" s="44">
        <v>403</v>
      </c>
      <c r="FY405" s="44" t="str">
        <f t="shared" si="1294"/>
        <v>HJBCAGEK</v>
      </c>
      <c r="FZ405" s="44" t="s">
        <v>160</v>
      </c>
      <c r="GA405" s="44" t="s">
        <v>159</v>
      </c>
      <c r="GB405" s="44" t="s">
        <v>146</v>
      </c>
      <c r="GC405" s="44" t="s">
        <v>163</v>
      </c>
      <c r="GD405" s="44" t="s">
        <v>145</v>
      </c>
      <c r="GE405" s="44" t="s">
        <v>149</v>
      </c>
      <c r="GF405" s="44" t="s">
        <v>148</v>
      </c>
      <c r="GG405" s="44" t="s">
        <v>151</v>
      </c>
      <c r="GH405" s="100" t="str">
        <f t="shared" ref="GH405:GO405" si="1442">VLOOKUP(FZ405,$FK$3:$FL$15,2,FALSE)</f>
        <v>Uruguay</v>
      </c>
      <c r="GI405" s="100" t="str">
        <f t="shared" si="1442"/>
        <v>Argentina</v>
      </c>
      <c r="GJ405" s="100" t="str">
        <f t="shared" si="1442"/>
        <v>Bosnien-Herzigovina</v>
      </c>
      <c r="GK405" s="100" t="str">
        <f t="shared" si="1442"/>
        <v>Marocko</v>
      </c>
      <c r="GL405" s="100" t="str">
        <f t="shared" si="1442"/>
        <v>Sydkorea</v>
      </c>
      <c r="GM405" s="100" t="str">
        <f t="shared" si="1442"/>
        <v>Iran</v>
      </c>
      <c r="GN405" s="100" t="str">
        <f t="shared" si="1442"/>
        <v>Elfenbenskusten</v>
      </c>
      <c r="GO405" s="100" t="str">
        <f t="shared" si="1442"/>
        <v>Portugal</v>
      </c>
      <c r="GP405" s="42" t="str">
        <f t="shared" si="1296"/>
        <v/>
      </c>
      <c r="GQ405" s="42"/>
      <c r="GR405" s="42"/>
      <c r="GS405" s="42"/>
      <c r="GT405" s="42"/>
      <c r="GU405" s="42"/>
      <c r="GV405" s="42"/>
      <c r="GW405" s="42"/>
      <c r="GX405" s="42"/>
      <c r="GY405" s="42"/>
      <c r="GZ405" s="42"/>
      <c r="HA405" s="42"/>
      <c r="HB405" s="42"/>
      <c r="HC405" s="42"/>
      <c r="HD405" s="42"/>
      <c r="HE405" s="42"/>
    </row>
    <row r="406" spans="1:213" ht="14.25" customHeight="1" x14ac:dyDescent="0.35">
      <c r="A406" s="42"/>
      <c r="B406" s="43"/>
      <c r="C406" s="43"/>
      <c r="D406" s="43"/>
      <c r="E406" s="44"/>
      <c r="F406" s="43"/>
      <c r="G406" s="44"/>
      <c r="H406" s="44"/>
      <c r="I406" s="44"/>
      <c r="J406" s="57"/>
      <c r="K406" s="44"/>
      <c r="L406" s="44"/>
      <c r="M406" s="42"/>
      <c r="N406" s="42"/>
      <c r="O406" s="42"/>
      <c r="P406" s="42"/>
      <c r="Q406" s="42"/>
      <c r="R406" s="42"/>
      <c r="S406" s="42"/>
      <c r="T406" s="43"/>
      <c r="U406" s="42"/>
      <c r="V406" s="44"/>
      <c r="W406" s="44"/>
      <c r="X406" s="44"/>
      <c r="Y406" s="44"/>
      <c r="Z406" s="47"/>
      <c r="AA406" s="48"/>
      <c r="AB406" s="42"/>
      <c r="AC406" s="14"/>
      <c r="AD406" s="14"/>
      <c r="AE406" s="14"/>
      <c r="AF406" s="14"/>
      <c r="AG406" s="44"/>
      <c r="AH406" s="44"/>
      <c r="AI406" s="44"/>
      <c r="AJ406" s="57"/>
      <c r="AK406" s="58"/>
      <c r="AL406" s="49"/>
      <c r="AM406" s="49"/>
      <c r="AN406" s="49"/>
      <c r="AO406" s="49"/>
      <c r="AP406" s="49"/>
      <c r="AQ406" s="49"/>
      <c r="AR406" s="49"/>
      <c r="AS406" s="49"/>
      <c r="AT406" s="49"/>
      <c r="AU406" s="49"/>
      <c r="AV406" s="49"/>
      <c r="AW406" s="49"/>
      <c r="AX406" s="49"/>
      <c r="AY406" s="49"/>
      <c r="AZ406" s="49"/>
      <c r="BA406" s="49"/>
      <c r="BB406" s="49"/>
      <c r="BC406" s="49"/>
      <c r="BD406" s="49"/>
      <c r="BE406" s="49"/>
      <c r="BF406" s="49"/>
      <c r="BG406" s="49"/>
      <c r="BH406" s="49"/>
      <c r="BI406" s="49"/>
      <c r="BJ406" s="49"/>
      <c r="BK406" s="49"/>
      <c r="BL406" s="49"/>
      <c r="BM406" s="49"/>
      <c r="BN406" s="49"/>
      <c r="BO406" s="49"/>
      <c r="BP406" s="14"/>
      <c r="BQ406" s="14"/>
      <c r="BR406" s="14"/>
      <c r="BS406" s="49"/>
      <c r="BT406" s="49"/>
      <c r="BU406" s="49"/>
      <c r="BV406" s="49"/>
      <c r="BW406" s="49"/>
      <c r="BX406" s="49"/>
      <c r="BY406" s="49"/>
      <c r="BZ406" s="14"/>
      <c r="CA406" s="49"/>
      <c r="CB406" s="49"/>
      <c r="CC406" s="14"/>
      <c r="CD406" s="14"/>
      <c r="CE406" s="49"/>
      <c r="CF406" s="49"/>
      <c r="CG406" s="49"/>
      <c r="CH406" s="49"/>
      <c r="CI406" s="49"/>
      <c r="CJ406" s="49"/>
      <c r="CK406" s="49"/>
      <c r="CL406" s="49"/>
      <c r="CM406" s="49"/>
      <c r="CN406" s="49"/>
      <c r="CO406" s="49"/>
      <c r="CP406" s="49"/>
      <c r="CQ406" s="49"/>
      <c r="CR406" s="49"/>
      <c r="CS406" s="49"/>
      <c r="CT406" s="49"/>
      <c r="CU406" s="49"/>
      <c r="CV406" s="49"/>
      <c r="CW406" s="14"/>
      <c r="CX406" s="14"/>
      <c r="CY406" s="49"/>
      <c r="CZ406" s="49"/>
      <c r="DA406" s="49"/>
      <c r="DB406" s="49"/>
      <c r="DC406" s="49"/>
      <c r="DD406" s="49"/>
      <c r="DE406" s="49"/>
      <c r="DF406" s="49"/>
      <c r="DG406" s="49"/>
      <c r="DH406" s="14"/>
      <c r="DI406" s="14"/>
      <c r="DJ406" s="14"/>
      <c r="DK406" s="14"/>
      <c r="DL406" s="14"/>
      <c r="DM406" s="14"/>
      <c r="DN406" s="14"/>
      <c r="DO406" s="14"/>
      <c r="DP406" s="14"/>
      <c r="DQ406" s="14"/>
      <c r="DR406" s="49"/>
      <c r="DS406" s="49"/>
      <c r="DT406" s="49"/>
      <c r="DU406" s="49"/>
      <c r="DV406" s="49"/>
      <c r="DW406" s="49"/>
      <c r="DX406" s="49"/>
      <c r="DY406" s="49"/>
      <c r="DZ406" s="49"/>
      <c r="EA406" s="49"/>
      <c r="EB406" s="49"/>
      <c r="EC406" s="49"/>
      <c r="ED406" s="49"/>
      <c r="EE406" s="49"/>
      <c r="EF406" s="49"/>
      <c r="EG406" s="49"/>
      <c r="EH406" s="49"/>
      <c r="EI406" s="49"/>
      <c r="EJ406" s="49"/>
      <c r="EK406" s="14"/>
      <c r="EL406" s="49"/>
      <c r="EM406" s="49"/>
      <c r="EN406" s="49"/>
      <c r="EO406" s="49"/>
      <c r="EP406" s="49"/>
      <c r="EQ406" s="49"/>
      <c r="ER406" s="49"/>
      <c r="ES406" s="49"/>
      <c r="ET406" s="49"/>
      <c r="EU406" s="49"/>
      <c r="EV406" s="49"/>
      <c r="EW406" s="49"/>
      <c r="EX406" s="49"/>
      <c r="EY406" s="49"/>
      <c r="EZ406" s="49"/>
      <c r="FA406" s="49"/>
      <c r="FB406" s="49"/>
      <c r="FC406" s="49"/>
      <c r="FD406" s="49"/>
      <c r="FE406" s="14"/>
      <c r="FF406" s="49"/>
      <c r="FG406" s="49"/>
      <c r="FH406" s="14"/>
      <c r="FI406" s="42"/>
      <c r="FJ406" s="42"/>
      <c r="FK406" s="42"/>
      <c r="FL406" s="42"/>
      <c r="FM406" s="42"/>
      <c r="FN406" s="42"/>
      <c r="FO406" s="42"/>
      <c r="FP406" s="42"/>
      <c r="FQ406" s="42"/>
      <c r="FR406" s="42"/>
      <c r="FS406" s="42"/>
      <c r="FT406" s="42"/>
      <c r="FU406" s="42"/>
      <c r="FV406" s="42"/>
      <c r="FW406" s="42"/>
      <c r="FX406" s="44">
        <v>404</v>
      </c>
      <c r="FY406" s="44" t="str">
        <f t="shared" si="1294"/>
        <v>EGBCAHLI</v>
      </c>
      <c r="FZ406" s="44" t="s">
        <v>148</v>
      </c>
      <c r="GA406" s="44" t="s">
        <v>149</v>
      </c>
      <c r="GB406" s="44" t="s">
        <v>146</v>
      </c>
      <c r="GC406" s="44" t="s">
        <v>163</v>
      </c>
      <c r="GD406" s="44" t="s">
        <v>145</v>
      </c>
      <c r="GE406" s="44" t="s">
        <v>160</v>
      </c>
      <c r="GF406" s="44" t="s">
        <v>152</v>
      </c>
      <c r="GG406" s="44" t="s">
        <v>150</v>
      </c>
      <c r="GH406" s="100" t="str">
        <f t="shared" ref="GH406:GO406" si="1443">VLOOKUP(FZ406,$FK$3:$FL$15,2,FALSE)</f>
        <v>Elfenbenskusten</v>
      </c>
      <c r="GI406" s="100" t="str">
        <f t="shared" si="1443"/>
        <v>Iran</v>
      </c>
      <c r="GJ406" s="100" t="str">
        <f t="shared" si="1443"/>
        <v>Bosnien-Herzigovina</v>
      </c>
      <c r="GK406" s="100" t="str">
        <f t="shared" si="1443"/>
        <v>Marocko</v>
      </c>
      <c r="GL406" s="100" t="str">
        <f t="shared" si="1443"/>
        <v>Sydkorea</v>
      </c>
      <c r="GM406" s="100" t="str">
        <f t="shared" si="1443"/>
        <v>Uruguay</v>
      </c>
      <c r="GN406" s="100" t="str">
        <f t="shared" si="1443"/>
        <v>England</v>
      </c>
      <c r="GO406" s="100" t="str">
        <f t="shared" si="1443"/>
        <v>Senegal</v>
      </c>
      <c r="GP406" s="42" t="str">
        <f t="shared" si="1296"/>
        <v/>
      </c>
      <c r="GQ406" s="42"/>
      <c r="GR406" s="42"/>
      <c r="GS406" s="42"/>
      <c r="GT406" s="42"/>
      <c r="GU406" s="42"/>
      <c r="GV406" s="42"/>
      <c r="GW406" s="42"/>
      <c r="GX406" s="42"/>
      <c r="GY406" s="42"/>
      <c r="GZ406" s="42"/>
      <c r="HA406" s="42"/>
      <c r="HB406" s="42"/>
      <c r="HC406" s="42"/>
      <c r="HD406" s="42"/>
      <c r="HE406" s="42"/>
    </row>
    <row r="407" spans="1:213" ht="14.25" customHeight="1" x14ac:dyDescent="0.35">
      <c r="A407" s="42"/>
      <c r="B407" s="43"/>
      <c r="C407" s="43"/>
      <c r="D407" s="43"/>
      <c r="E407" s="44"/>
      <c r="F407" s="43"/>
      <c r="G407" s="44"/>
      <c r="H407" s="44"/>
      <c r="I407" s="44"/>
      <c r="J407" s="57"/>
      <c r="K407" s="44"/>
      <c r="L407" s="44"/>
      <c r="M407" s="42"/>
      <c r="N407" s="42"/>
      <c r="O407" s="42"/>
      <c r="P407" s="42"/>
      <c r="Q407" s="42"/>
      <c r="R407" s="42"/>
      <c r="S407" s="42"/>
      <c r="T407" s="43"/>
      <c r="U407" s="42"/>
      <c r="V407" s="44"/>
      <c r="W407" s="44"/>
      <c r="X407" s="44"/>
      <c r="Y407" s="44"/>
      <c r="Z407" s="47"/>
      <c r="AA407" s="48"/>
      <c r="AB407" s="42"/>
      <c r="AC407" s="14"/>
      <c r="AD407" s="14"/>
      <c r="AE407" s="14"/>
      <c r="AF407" s="14"/>
      <c r="AG407" s="44"/>
      <c r="AH407" s="44"/>
      <c r="AI407" s="44"/>
      <c r="AJ407" s="57"/>
      <c r="AK407" s="58"/>
      <c r="AL407" s="49"/>
      <c r="AM407" s="49"/>
      <c r="AN407" s="49"/>
      <c r="AO407" s="49"/>
      <c r="AP407" s="49"/>
      <c r="AQ407" s="49"/>
      <c r="AR407" s="49"/>
      <c r="AS407" s="49"/>
      <c r="AT407" s="49"/>
      <c r="AU407" s="49"/>
      <c r="AV407" s="49"/>
      <c r="AW407" s="49"/>
      <c r="AX407" s="49"/>
      <c r="AY407" s="49"/>
      <c r="AZ407" s="49"/>
      <c r="BA407" s="49"/>
      <c r="BB407" s="49"/>
      <c r="BC407" s="49"/>
      <c r="BD407" s="49"/>
      <c r="BE407" s="49"/>
      <c r="BF407" s="49"/>
      <c r="BG407" s="49"/>
      <c r="BH407" s="49"/>
      <c r="BI407" s="49"/>
      <c r="BJ407" s="49"/>
      <c r="BK407" s="49"/>
      <c r="BL407" s="49"/>
      <c r="BM407" s="49"/>
      <c r="BN407" s="49"/>
      <c r="BO407" s="49"/>
      <c r="BP407" s="14"/>
      <c r="BQ407" s="14"/>
      <c r="BR407" s="14"/>
      <c r="BS407" s="49"/>
      <c r="BT407" s="49"/>
      <c r="BU407" s="49"/>
      <c r="BV407" s="49"/>
      <c r="BW407" s="49"/>
      <c r="BX407" s="49"/>
      <c r="BY407" s="49"/>
      <c r="BZ407" s="14"/>
      <c r="CA407" s="49"/>
      <c r="CB407" s="49"/>
      <c r="CC407" s="14"/>
      <c r="CD407" s="14"/>
      <c r="CE407" s="49"/>
      <c r="CF407" s="49"/>
      <c r="CG407" s="49"/>
      <c r="CH407" s="49"/>
      <c r="CI407" s="49"/>
      <c r="CJ407" s="49"/>
      <c r="CK407" s="49"/>
      <c r="CL407" s="49"/>
      <c r="CM407" s="49"/>
      <c r="CN407" s="49"/>
      <c r="CO407" s="49"/>
      <c r="CP407" s="49"/>
      <c r="CQ407" s="49"/>
      <c r="CR407" s="49"/>
      <c r="CS407" s="49"/>
      <c r="CT407" s="49"/>
      <c r="CU407" s="49"/>
      <c r="CV407" s="49"/>
      <c r="CW407" s="14"/>
      <c r="CX407" s="14"/>
      <c r="CY407" s="49"/>
      <c r="CZ407" s="49"/>
      <c r="DA407" s="49"/>
      <c r="DB407" s="49"/>
      <c r="DC407" s="49"/>
      <c r="DD407" s="49"/>
      <c r="DE407" s="49"/>
      <c r="DF407" s="49"/>
      <c r="DG407" s="49"/>
      <c r="DH407" s="14"/>
      <c r="DI407" s="14"/>
      <c r="DJ407" s="14"/>
      <c r="DK407" s="14"/>
      <c r="DL407" s="14"/>
      <c r="DM407" s="14"/>
      <c r="DN407" s="14"/>
      <c r="DO407" s="14"/>
      <c r="DP407" s="14"/>
      <c r="DQ407" s="14"/>
      <c r="DR407" s="49"/>
      <c r="DS407" s="49"/>
      <c r="DT407" s="49"/>
      <c r="DU407" s="49"/>
      <c r="DV407" s="49"/>
      <c r="DW407" s="49"/>
      <c r="DX407" s="49"/>
      <c r="DY407" s="49"/>
      <c r="DZ407" s="49"/>
      <c r="EA407" s="49"/>
      <c r="EB407" s="49"/>
      <c r="EC407" s="49"/>
      <c r="ED407" s="49"/>
      <c r="EE407" s="49"/>
      <c r="EF407" s="49"/>
      <c r="EG407" s="49"/>
      <c r="EH407" s="49"/>
      <c r="EI407" s="49"/>
      <c r="EJ407" s="49"/>
      <c r="EK407" s="14"/>
      <c r="EL407" s="49"/>
      <c r="EM407" s="49"/>
      <c r="EN407" s="49"/>
      <c r="EO407" s="49"/>
      <c r="EP407" s="49"/>
      <c r="EQ407" s="49"/>
      <c r="ER407" s="49"/>
      <c r="ES407" s="49"/>
      <c r="ET407" s="49"/>
      <c r="EU407" s="49"/>
      <c r="EV407" s="49"/>
      <c r="EW407" s="49"/>
      <c r="EX407" s="49"/>
      <c r="EY407" s="49"/>
      <c r="EZ407" s="49"/>
      <c r="FA407" s="49"/>
      <c r="FB407" s="49"/>
      <c r="FC407" s="49"/>
      <c r="FD407" s="49"/>
      <c r="FE407" s="14"/>
      <c r="FF407" s="49"/>
      <c r="FG407" s="49"/>
      <c r="FH407" s="14"/>
      <c r="FI407" s="42"/>
      <c r="FJ407" s="42"/>
      <c r="FK407" s="42"/>
      <c r="FL407" s="42"/>
      <c r="FM407" s="42"/>
      <c r="FN407" s="42"/>
      <c r="FO407" s="42"/>
      <c r="FP407" s="42"/>
      <c r="FQ407" s="42"/>
      <c r="FR407" s="42"/>
      <c r="FS407" s="42"/>
      <c r="FT407" s="42"/>
      <c r="FU407" s="42"/>
      <c r="FV407" s="42"/>
      <c r="FW407" s="42"/>
      <c r="FX407" s="44">
        <v>405</v>
      </c>
      <c r="FY407" s="44" t="str">
        <f t="shared" si="1294"/>
        <v>EGBCAHIK</v>
      </c>
      <c r="FZ407" s="44" t="s">
        <v>148</v>
      </c>
      <c r="GA407" s="44" t="s">
        <v>149</v>
      </c>
      <c r="GB407" s="44" t="s">
        <v>146</v>
      </c>
      <c r="GC407" s="44" t="s">
        <v>163</v>
      </c>
      <c r="GD407" s="44" t="s">
        <v>145</v>
      </c>
      <c r="GE407" s="44" t="s">
        <v>160</v>
      </c>
      <c r="GF407" s="44" t="s">
        <v>150</v>
      </c>
      <c r="GG407" s="44" t="s">
        <v>151</v>
      </c>
      <c r="GH407" s="100" t="str">
        <f t="shared" ref="GH407:GO407" si="1444">VLOOKUP(FZ407,$FK$3:$FL$15,2,FALSE)</f>
        <v>Elfenbenskusten</v>
      </c>
      <c r="GI407" s="100" t="str">
        <f t="shared" si="1444"/>
        <v>Iran</v>
      </c>
      <c r="GJ407" s="100" t="str">
        <f t="shared" si="1444"/>
        <v>Bosnien-Herzigovina</v>
      </c>
      <c r="GK407" s="100" t="str">
        <f t="shared" si="1444"/>
        <v>Marocko</v>
      </c>
      <c r="GL407" s="100" t="str">
        <f t="shared" si="1444"/>
        <v>Sydkorea</v>
      </c>
      <c r="GM407" s="100" t="str">
        <f t="shared" si="1444"/>
        <v>Uruguay</v>
      </c>
      <c r="GN407" s="100" t="str">
        <f t="shared" si="1444"/>
        <v>Senegal</v>
      </c>
      <c r="GO407" s="100" t="str">
        <f t="shared" si="1444"/>
        <v>Portugal</v>
      </c>
      <c r="GP407" s="42" t="str">
        <f t="shared" si="1296"/>
        <v/>
      </c>
      <c r="GQ407" s="42"/>
      <c r="GR407" s="42"/>
      <c r="GS407" s="42"/>
      <c r="GT407" s="42"/>
      <c r="GU407" s="42"/>
      <c r="GV407" s="42"/>
      <c r="GW407" s="42"/>
      <c r="GX407" s="42"/>
      <c r="GY407" s="42"/>
      <c r="GZ407" s="42"/>
      <c r="HA407" s="42"/>
      <c r="HB407" s="42"/>
      <c r="HC407" s="42"/>
      <c r="HD407" s="42"/>
      <c r="HE407" s="42"/>
    </row>
    <row r="408" spans="1:213" ht="14.25" customHeight="1" x14ac:dyDescent="0.35">
      <c r="A408" s="42"/>
      <c r="B408" s="43"/>
      <c r="C408" s="43"/>
      <c r="D408" s="43"/>
      <c r="E408" s="44"/>
      <c r="F408" s="43"/>
      <c r="G408" s="44"/>
      <c r="H408" s="44"/>
      <c r="I408" s="44"/>
      <c r="J408" s="57"/>
      <c r="K408" s="44"/>
      <c r="L408" s="44"/>
      <c r="M408" s="42"/>
      <c r="N408" s="42"/>
      <c r="O408" s="42"/>
      <c r="P408" s="42"/>
      <c r="Q408" s="42"/>
      <c r="R408" s="42"/>
      <c r="S408" s="42"/>
      <c r="T408" s="43"/>
      <c r="U408" s="42"/>
      <c r="V408" s="44"/>
      <c r="W408" s="44"/>
      <c r="X408" s="44"/>
      <c r="Y408" s="44"/>
      <c r="Z408" s="47"/>
      <c r="AA408" s="48"/>
      <c r="AB408" s="42"/>
      <c r="AC408" s="14"/>
      <c r="AD408" s="14"/>
      <c r="AE408" s="14"/>
      <c r="AF408" s="14"/>
      <c r="AG408" s="44"/>
      <c r="AH408" s="44"/>
      <c r="AI408" s="44"/>
      <c r="AJ408" s="57"/>
      <c r="AK408" s="58"/>
      <c r="AL408" s="49"/>
      <c r="AM408" s="49"/>
      <c r="AN408" s="49"/>
      <c r="AO408" s="49"/>
      <c r="AP408" s="49"/>
      <c r="AQ408" s="49"/>
      <c r="AR408" s="49"/>
      <c r="AS408" s="49"/>
      <c r="AT408" s="49"/>
      <c r="AU408" s="49"/>
      <c r="AV408" s="49"/>
      <c r="AW408" s="49"/>
      <c r="AX408" s="49"/>
      <c r="AY408" s="49"/>
      <c r="AZ408" s="49"/>
      <c r="BA408" s="49"/>
      <c r="BB408" s="49"/>
      <c r="BC408" s="49"/>
      <c r="BD408" s="49"/>
      <c r="BE408" s="49"/>
      <c r="BF408" s="49"/>
      <c r="BG408" s="49"/>
      <c r="BH408" s="49"/>
      <c r="BI408" s="49"/>
      <c r="BJ408" s="49"/>
      <c r="BK408" s="49"/>
      <c r="BL408" s="49"/>
      <c r="BM408" s="49"/>
      <c r="BN408" s="49"/>
      <c r="BO408" s="49"/>
      <c r="BP408" s="14"/>
      <c r="BQ408" s="14"/>
      <c r="BR408" s="14"/>
      <c r="BS408" s="49"/>
      <c r="BT408" s="49"/>
      <c r="BU408" s="49"/>
      <c r="BV408" s="49"/>
      <c r="BW408" s="49"/>
      <c r="BX408" s="49"/>
      <c r="BY408" s="49"/>
      <c r="BZ408" s="14"/>
      <c r="CA408" s="49"/>
      <c r="CB408" s="49"/>
      <c r="CC408" s="14"/>
      <c r="CD408" s="14"/>
      <c r="CE408" s="49"/>
      <c r="CF408" s="49"/>
      <c r="CG408" s="49"/>
      <c r="CH408" s="49"/>
      <c r="CI408" s="49"/>
      <c r="CJ408" s="49"/>
      <c r="CK408" s="49"/>
      <c r="CL408" s="49"/>
      <c r="CM408" s="49"/>
      <c r="CN408" s="49"/>
      <c r="CO408" s="49"/>
      <c r="CP408" s="49"/>
      <c r="CQ408" s="49"/>
      <c r="CR408" s="49"/>
      <c r="CS408" s="49"/>
      <c r="CT408" s="49"/>
      <c r="CU408" s="49"/>
      <c r="CV408" s="49"/>
      <c r="CW408" s="14"/>
      <c r="CX408" s="14"/>
      <c r="CY408" s="49"/>
      <c r="CZ408" s="49"/>
      <c r="DA408" s="49"/>
      <c r="DB408" s="49"/>
      <c r="DC408" s="49"/>
      <c r="DD408" s="49"/>
      <c r="DE408" s="49"/>
      <c r="DF408" s="49"/>
      <c r="DG408" s="49"/>
      <c r="DH408" s="14"/>
      <c r="DI408" s="14"/>
      <c r="DJ408" s="14"/>
      <c r="DK408" s="14"/>
      <c r="DL408" s="14"/>
      <c r="DM408" s="14"/>
      <c r="DN408" s="14"/>
      <c r="DO408" s="14"/>
      <c r="DP408" s="14"/>
      <c r="DQ408" s="14"/>
      <c r="DR408" s="49"/>
      <c r="DS408" s="49"/>
      <c r="DT408" s="49"/>
      <c r="DU408" s="49"/>
      <c r="DV408" s="49"/>
      <c r="DW408" s="49"/>
      <c r="DX408" s="49"/>
      <c r="DY408" s="49"/>
      <c r="DZ408" s="49"/>
      <c r="EA408" s="49"/>
      <c r="EB408" s="49"/>
      <c r="EC408" s="49"/>
      <c r="ED408" s="49"/>
      <c r="EE408" s="49"/>
      <c r="EF408" s="49"/>
      <c r="EG408" s="49"/>
      <c r="EH408" s="49"/>
      <c r="EI408" s="49"/>
      <c r="EJ408" s="49"/>
      <c r="EK408" s="14"/>
      <c r="EL408" s="49"/>
      <c r="EM408" s="49"/>
      <c r="EN408" s="49"/>
      <c r="EO408" s="49"/>
      <c r="EP408" s="49"/>
      <c r="EQ408" s="49"/>
      <c r="ER408" s="49"/>
      <c r="ES408" s="49"/>
      <c r="ET408" s="49"/>
      <c r="EU408" s="49"/>
      <c r="EV408" s="49"/>
      <c r="EW408" s="49"/>
      <c r="EX408" s="49"/>
      <c r="EY408" s="49"/>
      <c r="EZ408" s="49"/>
      <c r="FA408" s="49"/>
      <c r="FB408" s="49"/>
      <c r="FC408" s="49"/>
      <c r="FD408" s="49"/>
      <c r="FE408" s="14"/>
      <c r="FF408" s="49"/>
      <c r="FG408" s="49"/>
      <c r="FH408" s="14"/>
      <c r="FI408" s="42"/>
      <c r="FJ408" s="42"/>
      <c r="FK408" s="42"/>
      <c r="FL408" s="42"/>
      <c r="FM408" s="42"/>
      <c r="FN408" s="42"/>
      <c r="FO408" s="42"/>
      <c r="FP408" s="42"/>
      <c r="FQ408" s="42"/>
      <c r="FR408" s="42"/>
      <c r="FS408" s="42"/>
      <c r="FT408" s="42"/>
      <c r="FU408" s="42"/>
      <c r="FV408" s="42"/>
      <c r="FW408" s="42"/>
      <c r="FX408" s="44">
        <v>406</v>
      </c>
      <c r="FY408" s="44" t="str">
        <f t="shared" si="1294"/>
        <v>HJBCAGEI</v>
      </c>
      <c r="FZ408" s="44" t="s">
        <v>160</v>
      </c>
      <c r="GA408" s="44" t="s">
        <v>159</v>
      </c>
      <c r="GB408" s="44" t="s">
        <v>146</v>
      </c>
      <c r="GC408" s="44" t="s">
        <v>163</v>
      </c>
      <c r="GD408" s="44" t="s">
        <v>145</v>
      </c>
      <c r="GE408" s="44" t="s">
        <v>149</v>
      </c>
      <c r="GF408" s="44" t="s">
        <v>148</v>
      </c>
      <c r="GG408" s="44" t="s">
        <v>150</v>
      </c>
      <c r="GH408" s="100" t="str">
        <f t="shared" ref="GH408:GO408" si="1445">VLOOKUP(FZ408,$FK$3:$FL$15,2,FALSE)</f>
        <v>Uruguay</v>
      </c>
      <c r="GI408" s="100" t="str">
        <f t="shared" si="1445"/>
        <v>Argentina</v>
      </c>
      <c r="GJ408" s="100" t="str">
        <f t="shared" si="1445"/>
        <v>Bosnien-Herzigovina</v>
      </c>
      <c r="GK408" s="100" t="str">
        <f t="shared" si="1445"/>
        <v>Marocko</v>
      </c>
      <c r="GL408" s="100" t="str">
        <f t="shared" si="1445"/>
        <v>Sydkorea</v>
      </c>
      <c r="GM408" s="100" t="str">
        <f t="shared" si="1445"/>
        <v>Iran</v>
      </c>
      <c r="GN408" s="100" t="str">
        <f t="shared" si="1445"/>
        <v>Elfenbenskusten</v>
      </c>
      <c r="GO408" s="100" t="str">
        <f t="shared" si="1445"/>
        <v>Senegal</v>
      </c>
      <c r="GP408" s="42" t="str">
        <f t="shared" si="1296"/>
        <v/>
      </c>
      <c r="GQ408" s="42"/>
      <c r="GR408" s="42"/>
      <c r="GS408" s="42"/>
      <c r="GT408" s="42"/>
      <c r="GU408" s="42"/>
      <c r="GV408" s="42"/>
      <c r="GW408" s="42"/>
      <c r="GX408" s="42"/>
      <c r="GY408" s="42"/>
      <c r="GZ408" s="42"/>
      <c r="HA408" s="42"/>
      <c r="HB408" s="42"/>
      <c r="HC408" s="42"/>
      <c r="HD408" s="42"/>
      <c r="HE408" s="42"/>
    </row>
    <row r="409" spans="1:213" ht="14.25" customHeight="1" x14ac:dyDescent="0.35">
      <c r="A409" s="42"/>
      <c r="B409" s="43"/>
      <c r="C409" s="43"/>
      <c r="D409" s="43"/>
      <c r="E409" s="44"/>
      <c r="F409" s="43"/>
      <c r="G409" s="44"/>
      <c r="H409" s="44"/>
      <c r="I409" s="44"/>
      <c r="J409" s="57"/>
      <c r="K409" s="44"/>
      <c r="L409" s="44"/>
      <c r="M409" s="42"/>
      <c r="N409" s="42"/>
      <c r="O409" s="42"/>
      <c r="P409" s="42"/>
      <c r="Q409" s="42"/>
      <c r="R409" s="42"/>
      <c r="S409" s="42"/>
      <c r="T409" s="43"/>
      <c r="U409" s="42"/>
      <c r="V409" s="44"/>
      <c r="W409" s="44"/>
      <c r="X409" s="44"/>
      <c r="Y409" s="44"/>
      <c r="Z409" s="47"/>
      <c r="AA409" s="48"/>
      <c r="AB409" s="42"/>
      <c r="AC409" s="14"/>
      <c r="AD409" s="14"/>
      <c r="AE409" s="14"/>
      <c r="AF409" s="14"/>
      <c r="AG409" s="44"/>
      <c r="AH409" s="44"/>
      <c r="AI409" s="44"/>
      <c r="AJ409" s="57"/>
      <c r="AK409" s="58"/>
      <c r="AL409" s="49"/>
      <c r="AM409" s="49"/>
      <c r="AN409" s="49"/>
      <c r="AO409" s="49"/>
      <c r="AP409" s="49"/>
      <c r="AQ409" s="49"/>
      <c r="AR409" s="49"/>
      <c r="AS409" s="49"/>
      <c r="AT409" s="49"/>
      <c r="AU409" s="49"/>
      <c r="AV409" s="49"/>
      <c r="AW409" s="49"/>
      <c r="AX409" s="49"/>
      <c r="AY409" s="49"/>
      <c r="AZ409" s="49"/>
      <c r="BA409" s="49"/>
      <c r="BB409" s="49"/>
      <c r="BC409" s="49"/>
      <c r="BD409" s="49"/>
      <c r="BE409" s="49"/>
      <c r="BF409" s="49"/>
      <c r="BG409" s="49"/>
      <c r="BH409" s="49"/>
      <c r="BI409" s="49"/>
      <c r="BJ409" s="49"/>
      <c r="BK409" s="49"/>
      <c r="BL409" s="49"/>
      <c r="BM409" s="49"/>
      <c r="BN409" s="49"/>
      <c r="BO409" s="49"/>
      <c r="BP409" s="14"/>
      <c r="BQ409" s="14"/>
      <c r="BR409" s="14"/>
      <c r="BS409" s="49"/>
      <c r="BT409" s="49"/>
      <c r="BU409" s="49"/>
      <c r="BV409" s="49"/>
      <c r="BW409" s="49"/>
      <c r="BX409" s="49"/>
      <c r="BY409" s="49"/>
      <c r="BZ409" s="14"/>
      <c r="CA409" s="49"/>
      <c r="CB409" s="49"/>
      <c r="CC409" s="14"/>
      <c r="CD409" s="14"/>
      <c r="CE409" s="49"/>
      <c r="CF409" s="49"/>
      <c r="CG409" s="49"/>
      <c r="CH409" s="49"/>
      <c r="CI409" s="49"/>
      <c r="CJ409" s="49"/>
      <c r="CK409" s="49"/>
      <c r="CL409" s="49"/>
      <c r="CM409" s="49"/>
      <c r="CN409" s="49"/>
      <c r="CO409" s="49"/>
      <c r="CP409" s="49"/>
      <c r="CQ409" s="49"/>
      <c r="CR409" s="49"/>
      <c r="CS409" s="49"/>
      <c r="CT409" s="49"/>
      <c r="CU409" s="49"/>
      <c r="CV409" s="49"/>
      <c r="CW409" s="14"/>
      <c r="CX409" s="14"/>
      <c r="CY409" s="49"/>
      <c r="CZ409" s="49"/>
      <c r="DA409" s="49"/>
      <c r="DB409" s="49"/>
      <c r="DC409" s="49"/>
      <c r="DD409" s="49"/>
      <c r="DE409" s="49"/>
      <c r="DF409" s="49"/>
      <c r="DG409" s="49"/>
      <c r="DH409" s="14"/>
      <c r="DI409" s="14"/>
      <c r="DJ409" s="14"/>
      <c r="DK409" s="14"/>
      <c r="DL409" s="14"/>
      <c r="DM409" s="14"/>
      <c r="DN409" s="14"/>
      <c r="DO409" s="14"/>
      <c r="DP409" s="14"/>
      <c r="DQ409" s="14"/>
      <c r="DR409" s="49"/>
      <c r="DS409" s="49"/>
      <c r="DT409" s="49"/>
      <c r="DU409" s="49"/>
      <c r="DV409" s="49"/>
      <c r="DW409" s="49"/>
      <c r="DX409" s="49"/>
      <c r="DY409" s="49"/>
      <c r="DZ409" s="49"/>
      <c r="EA409" s="49"/>
      <c r="EB409" s="49"/>
      <c r="EC409" s="49"/>
      <c r="ED409" s="49"/>
      <c r="EE409" s="49"/>
      <c r="EF409" s="49"/>
      <c r="EG409" s="49"/>
      <c r="EH409" s="49"/>
      <c r="EI409" s="49"/>
      <c r="EJ409" s="49"/>
      <c r="EK409" s="14"/>
      <c r="EL409" s="49"/>
      <c r="EM409" s="49"/>
      <c r="EN409" s="49"/>
      <c r="EO409" s="49"/>
      <c r="EP409" s="49"/>
      <c r="EQ409" s="49"/>
      <c r="ER409" s="49"/>
      <c r="ES409" s="49"/>
      <c r="ET409" s="49"/>
      <c r="EU409" s="49"/>
      <c r="EV409" s="49"/>
      <c r="EW409" s="49"/>
      <c r="EX409" s="49"/>
      <c r="EY409" s="49"/>
      <c r="EZ409" s="49"/>
      <c r="FA409" s="49"/>
      <c r="FB409" s="49"/>
      <c r="FC409" s="49"/>
      <c r="FD409" s="49"/>
      <c r="FE409" s="14"/>
      <c r="FF409" s="49"/>
      <c r="FG409" s="49"/>
      <c r="FH409" s="14"/>
      <c r="FI409" s="42"/>
      <c r="FJ409" s="42"/>
      <c r="FK409" s="42"/>
      <c r="FL409" s="42"/>
      <c r="FM409" s="42"/>
      <c r="FN409" s="42"/>
      <c r="FO409" s="42"/>
      <c r="FP409" s="42"/>
      <c r="FQ409" s="42"/>
      <c r="FR409" s="42"/>
      <c r="FS409" s="42"/>
      <c r="FT409" s="42"/>
      <c r="FU409" s="42"/>
      <c r="FV409" s="42"/>
      <c r="FW409" s="42"/>
      <c r="FX409" s="44">
        <v>407</v>
      </c>
      <c r="FY409" s="44" t="str">
        <f t="shared" si="1294"/>
        <v>EJBCAFLK</v>
      </c>
      <c r="FZ409" s="44" t="s">
        <v>148</v>
      </c>
      <c r="GA409" s="44" t="s">
        <v>159</v>
      </c>
      <c r="GB409" s="44" t="s">
        <v>146</v>
      </c>
      <c r="GC409" s="44" t="s">
        <v>163</v>
      </c>
      <c r="GD409" s="44" t="s">
        <v>145</v>
      </c>
      <c r="GE409" s="44" t="s">
        <v>109</v>
      </c>
      <c r="GF409" s="44" t="s">
        <v>152</v>
      </c>
      <c r="GG409" s="44" t="s">
        <v>151</v>
      </c>
      <c r="GH409" s="100" t="str">
        <f t="shared" ref="GH409:GO409" si="1446">VLOOKUP(FZ409,$FK$3:$FL$15,2,FALSE)</f>
        <v>Elfenbenskusten</v>
      </c>
      <c r="GI409" s="100" t="str">
        <f t="shared" si="1446"/>
        <v>Argentina</v>
      </c>
      <c r="GJ409" s="100" t="str">
        <f t="shared" si="1446"/>
        <v>Bosnien-Herzigovina</v>
      </c>
      <c r="GK409" s="100" t="str">
        <f t="shared" si="1446"/>
        <v>Marocko</v>
      </c>
      <c r="GL409" s="100" t="str">
        <f t="shared" si="1446"/>
        <v>Sydkorea</v>
      </c>
      <c r="GM409" s="100" t="str">
        <f t="shared" si="1446"/>
        <v>Sverige</v>
      </c>
      <c r="GN409" s="100" t="str">
        <f t="shared" si="1446"/>
        <v>England</v>
      </c>
      <c r="GO409" s="100" t="str">
        <f t="shared" si="1446"/>
        <v>Portugal</v>
      </c>
      <c r="GP409" s="42" t="str">
        <f t="shared" si="1296"/>
        <v/>
      </c>
      <c r="GQ409" s="42"/>
      <c r="GR409" s="42"/>
      <c r="GS409" s="42"/>
      <c r="GT409" s="42"/>
      <c r="GU409" s="42"/>
      <c r="GV409" s="42"/>
      <c r="GW409" s="42"/>
      <c r="GX409" s="42"/>
      <c r="GY409" s="42"/>
      <c r="GZ409" s="42"/>
      <c r="HA409" s="42"/>
      <c r="HB409" s="42"/>
      <c r="HC409" s="42"/>
      <c r="HD409" s="42"/>
      <c r="HE409" s="42"/>
    </row>
    <row r="410" spans="1:213" ht="14.25" customHeight="1" x14ac:dyDescent="0.35">
      <c r="A410" s="42"/>
      <c r="B410" s="43"/>
      <c r="C410" s="43"/>
      <c r="D410" s="43"/>
      <c r="E410" s="44"/>
      <c r="F410" s="43"/>
      <c r="G410" s="44"/>
      <c r="H410" s="44"/>
      <c r="I410" s="44"/>
      <c r="J410" s="57"/>
      <c r="K410" s="44"/>
      <c r="L410" s="44"/>
      <c r="M410" s="42"/>
      <c r="N410" s="42"/>
      <c r="O410" s="42"/>
      <c r="P410" s="42"/>
      <c r="Q410" s="42"/>
      <c r="R410" s="42"/>
      <c r="S410" s="42"/>
      <c r="T410" s="43"/>
      <c r="U410" s="42"/>
      <c r="V410" s="44"/>
      <c r="W410" s="44"/>
      <c r="X410" s="44"/>
      <c r="Y410" s="44"/>
      <c r="Z410" s="47"/>
      <c r="AA410" s="48"/>
      <c r="AB410" s="42"/>
      <c r="AC410" s="14"/>
      <c r="AD410" s="14"/>
      <c r="AE410" s="14"/>
      <c r="AF410" s="14"/>
      <c r="AG410" s="44"/>
      <c r="AH410" s="44"/>
      <c r="AI410" s="44"/>
      <c r="AJ410" s="57"/>
      <c r="AK410" s="58"/>
      <c r="AL410" s="49"/>
      <c r="AM410" s="49"/>
      <c r="AN410" s="49"/>
      <c r="AO410" s="49"/>
      <c r="AP410" s="49"/>
      <c r="AQ410" s="49"/>
      <c r="AR410" s="49"/>
      <c r="AS410" s="49"/>
      <c r="AT410" s="49"/>
      <c r="AU410" s="49"/>
      <c r="AV410" s="49"/>
      <c r="AW410" s="49"/>
      <c r="AX410" s="49"/>
      <c r="AY410" s="49"/>
      <c r="AZ410" s="49"/>
      <c r="BA410" s="49"/>
      <c r="BB410" s="49"/>
      <c r="BC410" s="49"/>
      <c r="BD410" s="49"/>
      <c r="BE410" s="49"/>
      <c r="BF410" s="49"/>
      <c r="BG410" s="49"/>
      <c r="BH410" s="49"/>
      <c r="BI410" s="49"/>
      <c r="BJ410" s="49"/>
      <c r="BK410" s="49"/>
      <c r="BL410" s="49"/>
      <c r="BM410" s="49"/>
      <c r="BN410" s="49"/>
      <c r="BO410" s="49"/>
      <c r="BP410" s="14"/>
      <c r="BQ410" s="14"/>
      <c r="BR410" s="14"/>
      <c r="BS410" s="49"/>
      <c r="BT410" s="49"/>
      <c r="BU410" s="49"/>
      <c r="BV410" s="49"/>
      <c r="BW410" s="49"/>
      <c r="BX410" s="49"/>
      <c r="BY410" s="49"/>
      <c r="BZ410" s="14"/>
      <c r="CA410" s="49"/>
      <c r="CB410" s="49"/>
      <c r="CC410" s="14"/>
      <c r="CD410" s="14"/>
      <c r="CE410" s="49"/>
      <c r="CF410" s="49"/>
      <c r="CG410" s="49"/>
      <c r="CH410" s="49"/>
      <c r="CI410" s="49"/>
      <c r="CJ410" s="49"/>
      <c r="CK410" s="49"/>
      <c r="CL410" s="49"/>
      <c r="CM410" s="49"/>
      <c r="CN410" s="49"/>
      <c r="CO410" s="49"/>
      <c r="CP410" s="49"/>
      <c r="CQ410" s="49"/>
      <c r="CR410" s="49"/>
      <c r="CS410" s="49"/>
      <c r="CT410" s="49"/>
      <c r="CU410" s="49"/>
      <c r="CV410" s="49"/>
      <c r="CW410" s="14"/>
      <c r="CX410" s="14"/>
      <c r="CY410" s="49"/>
      <c r="CZ410" s="49"/>
      <c r="DA410" s="49"/>
      <c r="DB410" s="49"/>
      <c r="DC410" s="49"/>
      <c r="DD410" s="49"/>
      <c r="DE410" s="49"/>
      <c r="DF410" s="49"/>
      <c r="DG410" s="49"/>
      <c r="DH410" s="14"/>
      <c r="DI410" s="14"/>
      <c r="DJ410" s="14"/>
      <c r="DK410" s="14"/>
      <c r="DL410" s="14"/>
      <c r="DM410" s="14"/>
      <c r="DN410" s="14"/>
      <c r="DO410" s="14"/>
      <c r="DP410" s="14"/>
      <c r="DQ410" s="14"/>
      <c r="DR410" s="49"/>
      <c r="DS410" s="49"/>
      <c r="DT410" s="49"/>
      <c r="DU410" s="49"/>
      <c r="DV410" s="49"/>
      <c r="DW410" s="49"/>
      <c r="DX410" s="49"/>
      <c r="DY410" s="49"/>
      <c r="DZ410" s="49"/>
      <c r="EA410" s="49"/>
      <c r="EB410" s="49"/>
      <c r="EC410" s="49"/>
      <c r="ED410" s="49"/>
      <c r="EE410" s="49"/>
      <c r="EF410" s="49"/>
      <c r="EG410" s="49"/>
      <c r="EH410" s="49"/>
      <c r="EI410" s="49"/>
      <c r="EJ410" s="49"/>
      <c r="EK410" s="14"/>
      <c r="EL410" s="49"/>
      <c r="EM410" s="49"/>
      <c r="EN410" s="49"/>
      <c r="EO410" s="49"/>
      <c r="EP410" s="49"/>
      <c r="EQ410" s="49"/>
      <c r="ER410" s="49"/>
      <c r="ES410" s="49"/>
      <c r="ET410" s="49"/>
      <c r="EU410" s="49"/>
      <c r="EV410" s="49"/>
      <c r="EW410" s="49"/>
      <c r="EX410" s="49"/>
      <c r="EY410" s="49"/>
      <c r="EZ410" s="49"/>
      <c r="FA410" s="49"/>
      <c r="FB410" s="49"/>
      <c r="FC410" s="49"/>
      <c r="FD410" s="49"/>
      <c r="FE410" s="14"/>
      <c r="FF410" s="49"/>
      <c r="FG410" s="49"/>
      <c r="FH410" s="14"/>
      <c r="FI410" s="42"/>
      <c r="FJ410" s="42"/>
      <c r="FK410" s="42"/>
      <c r="FL410" s="42"/>
      <c r="FM410" s="42"/>
      <c r="FN410" s="42"/>
      <c r="FO410" s="42"/>
      <c r="FP410" s="42"/>
      <c r="FQ410" s="42"/>
      <c r="FR410" s="42"/>
      <c r="FS410" s="42"/>
      <c r="FT410" s="42"/>
      <c r="FU410" s="42"/>
      <c r="FV410" s="42"/>
      <c r="FW410" s="42"/>
      <c r="FX410" s="44">
        <v>408</v>
      </c>
      <c r="FY410" s="44" t="str">
        <f t="shared" si="1294"/>
        <v>EIBCAFLK</v>
      </c>
      <c r="FZ410" s="44" t="s">
        <v>148</v>
      </c>
      <c r="GA410" s="44" t="s">
        <v>150</v>
      </c>
      <c r="GB410" s="44" t="s">
        <v>146</v>
      </c>
      <c r="GC410" s="44" t="s">
        <v>163</v>
      </c>
      <c r="GD410" s="44" t="s">
        <v>145</v>
      </c>
      <c r="GE410" s="44" t="s">
        <v>109</v>
      </c>
      <c r="GF410" s="44" t="s">
        <v>152</v>
      </c>
      <c r="GG410" s="44" t="s">
        <v>151</v>
      </c>
      <c r="GH410" s="100" t="str">
        <f t="shared" ref="GH410:GO410" si="1447">VLOOKUP(FZ410,$FK$3:$FL$15,2,FALSE)</f>
        <v>Elfenbenskusten</v>
      </c>
      <c r="GI410" s="100" t="str">
        <f t="shared" si="1447"/>
        <v>Senegal</v>
      </c>
      <c r="GJ410" s="100" t="str">
        <f t="shared" si="1447"/>
        <v>Bosnien-Herzigovina</v>
      </c>
      <c r="GK410" s="100" t="str">
        <f t="shared" si="1447"/>
        <v>Marocko</v>
      </c>
      <c r="GL410" s="100" t="str">
        <f t="shared" si="1447"/>
        <v>Sydkorea</v>
      </c>
      <c r="GM410" s="100" t="str">
        <f t="shared" si="1447"/>
        <v>Sverige</v>
      </c>
      <c r="GN410" s="100" t="str">
        <f t="shared" si="1447"/>
        <v>England</v>
      </c>
      <c r="GO410" s="100" t="str">
        <f t="shared" si="1447"/>
        <v>Portugal</v>
      </c>
      <c r="GP410" s="42" t="str">
        <f t="shared" si="1296"/>
        <v/>
      </c>
      <c r="GQ410" s="42"/>
      <c r="GR410" s="42"/>
      <c r="GS410" s="42"/>
      <c r="GT410" s="42"/>
      <c r="GU410" s="42"/>
      <c r="GV410" s="42"/>
      <c r="GW410" s="42"/>
      <c r="GX410" s="42"/>
      <c r="GY410" s="42"/>
      <c r="GZ410" s="42"/>
      <c r="HA410" s="42"/>
      <c r="HB410" s="42"/>
      <c r="HC410" s="42"/>
      <c r="HD410" s="42"/>
      <c r="HE410" s="42"/>
    </row>
    <row r="411" spans="1:213" ht="14.25" customHeight="1" x14ac:dyDescent="0.35">
      <c r="A411" s="42"/>
      <c r="B411" s="43"/>
      <c r="C411" s="43"/>
      <c r="D411" s="43"/>
      <c r="E411" s="44"/>
      <c r="F411" s="43"/>
      <c r="G411" s="44"/>
      <c r="H411" s="44"/>
      <c r="I411" s="44"/>
      <c r="J411" s="57"/>
      <c r="K411" s="44"/>
      <c r="L411" s="44"/>
      <c r="M411" s="42"/>
      <c r="N411" s="42"/>
      <c r="O411" s="42"/>
      <c r="P411" s="42"/>
      <c r="Q411" s="42"/>
      <c r="R411" s="42"/>
      <c r="S411" s="42"/>
      <c r="T411" s="43"/>
      <c r="U411" s="42"/>
      <c r="V411" s="44"/>
      <c r="W411" s="44"/>
      <c r="X411" s="44"/>
      <c r="Y411" s="44"/>
      <c r="Z411" s="47"/>
      <c r="AA411" s="48"/>
      <c r="AB411" s="42"/>
      <c r="AC411" s="14"/>
      <c r="AD411" s="14"/>
      <c r="AE411" s="14"/>
      <c r="AF411" s="14"/>
      <c r="AG411" s="44"/>
      <c r="AH411" s="44"/>
      <c r="AI411" s="44"/>
      <c r="AJ411" s="57"/>
      <c r="AK411" s="58"/>
      <c r="AL411" s="49"/>
      <c r="AM411" s="49"/>
      <c r="AN411" s="49"/>
      <c r="AO411" s="49"/>
      <c r="AP411" s="49"/>
      <c r="AQ411" s="49"/>
      <c r="AR411" s="49"/>
      <c r="AS411" s="49"/>
      <c r="AT411" s="49"/>
      <c r="AU411" s="49"/>
      <c r="AV411" s="49"/>
      <c r="AW411" s="49"/>
      <c r="AX411" s="49"/>
      <c r="AY411" s="49"/>
      <c r="AZ411" s="49"/>
      <c r="BA411" s="49"/>
      <c r="BB411" s="49"/>
      <c r="BC411" s="49"/>
      <c r="BD411" s="49"/>
      <c r="BE411" s="49"/>
      <c r="BF411" s="49"/>
      <c r="BG411" s="49"/>
      <c r="BH411" s="49"/>
      <c r="BI411" s="49"/>
      <c r="BJ411" s="49"/>
      <c r="BK411" s="49"/>
      <c r="BL411" s="49"/>
      <c r="BM411" s="49"/>
      <c r="BN411" s="49"/>
      <c r="BO411" s="49"/>
      <c r="BP411" s="14"/>
      <c r="BQ411" s="14"/>
      <c r="BR411" s="14"/>
      <c r="BS411" s="49"/>
      <c r="BT411" s="49"/>
      <c r="BU411" s="49"/>
      <c r="BV411" s="49"/>
      <c r="BW411" s="49"/>
      <c r="BX411" s="49"/>
      <c r="BY411" s="49"/>
      <c r="BZ411" s="14"/>
      <c r="CA411" s="49"/>
      <c r="CB411" s="49"/>
      <c r="CC411" s="14"/>
      <c r="CD411" s="14"/>
      <c r="CE411" s="49"/>
      <c r="CF411" s="49"/>
      <c r="CG411" s="49"/>
      <c r="CH411" s="49"/>
      <c r="CI411" s="49"/>
      <c r="CJ411" s="49"/>
      <c r="CK411" s="49"/>
      <c r="CL411" s="49"/>
      <c r="CM411" s="49"/>
      <c r="CN411" s="49"/>
      <c r="CO411" s="49"/>
      <c r="CP411" s="49"/>
      <c r="CQ411" s="49"/>
      <c r="CR411" s="49"/>
      <c r="CS411" s="49"/>
      <c r="CT411" s="49"/>
      <c r="CU411" s="49"/>
      <c r="CV411" s="49"/>
      <c r="CW411" s="14"/>
      <c r="CX411" s="14"/>
      <c r="CY411" s="49"/>
      <c r="CZ411" s="49"/>
      <c r="DA411" s="49"/>
      <c r="DB411" s="49"/>
      <c r="DC411" s="49"/>
      <c r="DD411" s="49"/>
      <c r="DE411" s="49"/>
      <c r="DF411" s="49"/>
      <c r="DG411" s="49"/>
      <c r="DH411" s="14"/>
      <c r="DI411" s="14"/>
      <c r="DJ411" s="14"/>
      <c r="DK411" s="14"/>
      <c r="DL411" s="14"/>
      <c r="DM411" s="14"/>
      <c r="DN411" s="14"/>
      <c r="DO411" s="14"/>
      <c r="DP411" s="14"/>
      <c r="DQ411" s="14"/>
      <c r="DR411" s="49"/>
      <c r="DS411" s="49"/>
      <c r="DT411" s="49"/>
      <c r="DU411" s="49"/>
      <c r="DV411" s="49"/>
      <c r="DW411" s="49"/>
      <c r="DX411" s="49"/>
      <c r="DY411" s="49"/>
      <c r="DZ411" s="49"/>
      <c r="EA411" s="49"/>
      <c r="EB411" s="49"/>
      <c r="EC411" s="49"/>
      <c r="ED411" s="49"/>
      <c r="EE411" s="49"/>
      <c r="EF411" s="49"/>
      <c r="EG411" s="49"/>
      <c r="EH411" s="49"/>
      <c r="EI411" s="49"/>
      <c r="EJ411" s="49"/>
      <c r="EK411" s="14"/>
      <c r="EL411" s="49"/>
      <c r="EM411" s="49"/>
      <c r="EN411" s="49"/>
      <c r="EO411" s="49"/>
      <c r="EP411" s="49"/>
      <c r="EQ411" s="49"/>
      <c r="ER411" s="49"/>
      <c r="ES411" s="49"/>
      <c r="ET411" s="49"/>
      <c r="EU411" s="49"/>
      <c r="EV411" s="49"/>
      <c r="EW411" s="49"/>
      <c r="EX411" s="49"/>
      <c r="EY411" s="49"/>
      <c r="EZ411" s="49"/>
      <c r="FA411" s="49"/>
      <c r="FB411" s="49"/>
      <c r="FC411" s="49"/>
      <c r="FD411" s="49"/>
      <c r="FE411" s="14"/>
      <c r="FF411" s="49"/>
      <c r="FG411" s="49"/>
      <c r="FH411" s="14"/>
      <c r="FI411" s="42"/>
      <c r="FJ411" s="42"/>
      <c r="FK411" s="42"/>
      <c r="FL411" s="42"/>
      <c r="FM411" s="42"/>
      <c r="FN411" s="42"/>
      <c r="FO411" s="42"/>
      <c r="FP411" s="42"/>
      <c r="FQ411" s="42"/>
      <c r="FR411" s="42"/>
      <c r="FS411" s="42"/>
      <c r="FT411" s="42"/>
      <c r="FU411" s="42"/>
      <c r="FV411" s="42"/>
      <c r="FW411" s="42"/>
      <c r="FX411" s="44">
        <v>409</v>
      </c>
      <c r="FY411" s="44" t="str">
        <f t="shared" si="1294"/>
        <v>EJBCAFLI</v>
      </c>
      <c r="FZ411" s="44" t="s">
        <v>148</v>
      </c>
      <c r="GA411" s="44" t="s">
        <v>159</v>
      </c>
      <c r="GB411" s="44" t="s">
        <v>146</v>
      </c>
      <c r="GC411" s="44" t="s">
        <v>163</v>
      </c>
      <c r="GD411" s="44" t="s">
        <v>145</v>
      </c>
      <c r="GE411" s="44" t="s">
        <v>109</v>
      </c>
      <c r="GF411" s="44" t="s">
        <v>152</v>
      </c>
      <c r="GG411" s="44" t="s">
        <v>150</v>
      </c>
      <c r="GH411" s="100" t="str">
        <f t="shared" ref="GH411:GO411" si="1448">VLOOKUP(FZ411,$FK$3:$FL$15,2,FALSE)</f>
        <v>Elfenbenskusten</v>
      </c>
      <c r="GI411" s="100" t="str">
        <f t="shared" si="1448"/>
        <v>Argentina</v>
      </c>
      <c r="GJ411" s="100" t="str">
        <f t="shared" si="1448"/>
        <v>Bosnien-Herzigovina</v>
      </c>
      <c r="GK411" s="100" t="str">
        <f t="shared" si="1448"/>
        <v>Marocko</v>
      </c>
      <c r="GL411" s="100" t="str">
        <f t="shared" si="1448"/>
        <v>Sydkorea</v>
      </c>
      <c r="GM411" s="100" t="str">
        <f t="shared" si="1448"/>
        <v>Sverige</v>
      </c>
      <c r="GN411" s="100" t="str">
        <f t="shared" si="1448"/>
        <v>England</v>
      </c>
      <c r="GO411" s="100" t="str">
        <f t="shared" si="1448"/>
        <v>Senegal</v>
      </c>
      <c r="GP411" s="42" t="str">
        <f t="shared" si="1296"/>
        <v/>
      </c>
      <c r="GQ411" s="42"/>
      <c r="GR411" s="42"/>
      <c r="GS411" s="42"/>
      <c r="GT411" s="42"/>
      <c r="GU411" s="42"/>
      <c r="GV411" s="42"/>
      <c r="GW411" s="42"/>
      <c r="GX411" s="42"/>
      <c r="GY411" s="42"/>
      <c r="GZ411" s="42"/>
      <c r="HA411" s="42"/>
      <c r="HB411" s="42"/>
      <c r="HC411" s="42"/>
      <c r="HD411" s="42"/>
      <c r="HE411" s="42"/>
    </row>
    <row r="412" spans="1:213" ht="14.25" customHeight="1" x14ac:dyDescent="0.35">
      <c r="A412" s="42"/>
      <c r="B412" s="43"/>
      <c r="C412" s="43"/>
      <c r="D412" s="43"/>
      <c r="E412" s="44"/>
      <c r="F412" s="43"/>
      <c r="G412" s="44"/>
      <c r="H412" s="44"/>
      <c r="I412" s="44"/>
      <c r="J412" s="57"/>
      <c r="K412" s="44"/>
      <c r="L412" s="44"/>
      <c r="M412" s="42"/>
      <c r="N412" s="42"/>
      <c r="O412" s="42"/>
      <c r="P412" s="42"/>
      <c r="Q412" s="42"/>
      <c r="R412" s="42"/>
      <c r="S412" s="42"/>
      <c r="T412" s="43"/>
      <c r="U412" s="42"/>
      <c r="V412" s="44"/>
      <c r="W412" s="44"/>
      <c r="X412" s="44"/>
      <c r="Y412" s="44"/>
      <c r="Z412" s="47"/>
      <c r="AA412" s="48"/>
      <c r="AB412" s="42"/>
      <c r="AC412" s="14"/>
      <c r="AD412" s="14"/>
      <c r="AE412" s="14"/>
      <c r="AF412" s="14"/>
      <c r="AG412" s="44"/>
      <c r="AH412" s="44"/>
      <c r="AI412" s="44"/>
      <c r="AJ412" s="57"/>
      <c r="AK412" s="58"/>
      <c r="AL412" s="49"/>
      <c r="AM412" s="49"/>
      <c r="AN412" s="49"/>
      <c r="AO412" s="49"/>
      <c r="AP412" s="49"/>
      <c r="AQ412" s="49"/>
      <c r="AR412" s="49"/>
      <c r="AS412" s="49"/>
      <c r="AT412" s="49"/>
      <c r="AU412" s="49"/>
      <c r="AV412" s="49"/>
      <c r="AW412" s="49"/>
      <c r="AX412" s="49"/>
      <c r="AY412" s="49"/>
      <c r="AZ412" s="49"/>
      <c r="BA412" s="49"/>
      <c r="BB412" s="49"/>
      <c r="BC412" s="49"/>
      <c r="BD412" s="49"/>
      <c r="BE412" s="49"/>
      <c r="BF412" s="49"/>
      <c r="BG412" s="49"/>
      <c r="BH412" s="49"/>
      <c r="BI412" s="49"/>
      <c r="BJ412" s="49"/>
      <c r="BK412" s="49"/>
      <c r="BL412" s="49"/>
      <c r="BM412" s="49"/>
      <c r="BN412" s="49"/>
      <c r="BO412" s="49"/>
      <c r="BP412" s="14"/>
      <c r="BQ412" s="14"/>
      <c r="BR412" s="14"/>
      <c r="BS412" s="49"/>
      <c r="BT412" s="49"/>
      <c r="BU412" s="49"/>
      <c r="BV412" s="49"/>
      <c r="BW412" s="49"/>
      <c r="BX412" s="49"/>
      <c r="BY412" s="49"/>
      <c r="BZ412" s="14"/>
      <c r="CA412" s="49"/>
      <c r="CB412" s="49"/>
      <c r="CC412" s="14"/>
      <c r="CD412" s="14"/>
      <c r="CE412" s="49"/>
      <c r="CF412" s="49"/>
      <c r="CG412" s="49"/>
      <c r="CH412" s="49"/>
      <c r="CI412" s="49"/>
      <c r="CJ412" s="49"/>
      <c r="CK412" s="49"/>
      <c r="CL412" s="49"/>
      <c r="CM412" s="49"/>
      <c r="CN412" s="49"/>
      <c r="CO412" s="49"/>
      <c r="CP412" s="49"/>
      <c r="CQ412" s="49"/>
      <c r="CR412" s="49"/>
      <c r="CS412" s="49"/>
      <c r="CT412" s="49"/>
      <c r="CU412" s="49"/>
      <c r="CV412" s="49"/>
      <c r="CW412" s="14"/>
      <c r="CX412" s="14"/>
      <c r="CY412" s="49"/>
      <c r="CZ412" s="49"/>
      <c r="DA412" s="49"/>
      <c r="DB412" s="49"/>
      <c r="DC412" s="49"/>
      <c r="DD412" s="49"/>
      <c r="DE412" s="49"/>
      <c r="DF412" s="49"/>
      <c r="DG412" s="49"/>
      <c r="DH412" s="14"/>
      <c r="DI412" s="14"/>
      <c r="DJ412" s="14"/>
      <c r="DK412" s="14"/>
      <c r="DL412" s="14"/>
      <c r="DM412" s="14"/>
      <c r="DN412" s="14"/>
      <c r="DO412" s="14"/>
      <c r="DP412" s="14"/>
      <c r="DQ412" s="14"/>
      <c r="DR412" s="49"/>
      <c r="DS412" s="49"/>
      <c r="DT412" s="49"/>
      <c r="DU412" s="49"/>
      <c r="DV412" s="49"/>
      <c r="DW412" s="49"/>
      <c r="DX412" s="49"/>
      <c r="DY412" s="49"/>
      <c r="DZ412" s="49"/>
      <c r="EA412" s="49"/>
      <c r="EB412" s="49"/>
      <c r="EC412" s="49"/>
      <c r="ED412" s="49"/>
      <c r="EE412" s="49"/>
      <c r="EF412" s="49"/>
      <c r="EG412" s="49"/>
      <c r="EH412" s="49"/>
      <c r="EI412" s="49"/>
      <c r="EJ412" s="49"/>
      <c r="EK412" s="14"/>
      <c r="EL412" s="49"/>
      <c r="EM412" s="49"/>
      <c r="EN412" s="49"/>
      <c r="EO412" s="49"/>
      <c r="EP412" s="49"/>
      <c r="EQ412" s="49"/>
      <c r="ER412" s="49"/>
      <c r="ES412" s="49"/>
      <c r="ET412" s="49"/>
      <c r="EU412" s="49"/>
      <c r="EV412" s="49"/>
      <c r="EW412" s="49"/>
      <c r="EX412" s="49"/>
      <c r="EY412" s="49"/>
      <c r="EZ412" s="49"/>
      <c r="FA412" s="49"/>
      <c r="FB412" s="49"/>
      <c r="FC412" s="49"/>
      <c r="FD412" s="49"/>
      <c r="FE412" s="14"/>
      <c r="FF412" s="49"/>
      <c r="FG412" s="49"/>
      <c r="FH412" s="14"/>
      <c r="FI412" s="42"/>
      <c r="FJ412" s="42"/>
      <c r="FK412" s="42"/>
      <c r="FL412" s="42"/>
      <c r="FM412" s="42"/>
      <c r="FN412" s="42"/>
      <c r="FO412" s="42"/>
      <c r="FP412" s="42"/>
      <c r="FQ412" s="42"/>
      <c r="FR412" s="42"/>
      <c r="FS412" s="42"/>
      <c r="FT412" s="42"/>
      <c r="FU412" s="42"/>
      <c r="FV412" s="42"/>
      <c r="FW412" s="42"/>
      <c r="FX412" s="44">
        <v>410</v>
      </c>
      <c r="FY412" s="44" t="str">
        <f t="shared" si="1294"/>
        <v>EJBCAFIK</v>
      </c>
      <c r="FZ412" s="44" t="s">
        <v>148</v>
      </c>
      <c r="GA412" s="44" t="s">
        <v>159</v>
      </c>
      <c r="GB412" s="44" t="s">
        <v>146</v>
      </c>
      <c r="GC412" s="44" t="s">
        <v>163</v>
      </c>
      <c r="GD412" s="44" t="s">
        <v>145</v>
      </c>
      <c r="GE412" s="44" t="s">
        <v>109</v>
      </c>
      <c r="GF412" s="44" t="s">
        <v>150</v>
      </c>
      <c r="GG412" s="44" t="s">
        <v>151</v>
      </c>
      <c r="GH412" s="100" t="str">
        <f t="shared" ref="GH412:GO412" si="1449">VLOOKUP(FZ412,$FK$3:$FL$15,2,FALSE)</f>
        <v>Elfenbenskusten</v>
      </c>
      <c r="GI412" s="100" t="str">
        <f t="shared" si="1449"/>
        <v>Argentina</v>
      </c>
      <c r="GJ412" s="100" t="str">
        <f t="shared" si="1449"/>
        <v>Bosnien-Herzigovina</v>
      </c>
      <c r="GK412" s="100" t="str">
        <f t="shared" si="1449"/>
        <v>Marocko</v>
      </c>
      <c r="GL412" s="100" t="str">
        <f t="shared" si="1449"/>
        <v>Sydkorea</v>
      </c>
      <c r="GM412" s="100" t="str">
        <f t="shared" si="1449"/>
        <v>Sverige</v>
      </c>
      <c r="GN412" s="100" t="str">
        <f t="shared" si="1449"/>
        <v>Senegal</v>
      </c>
      <c r="GO412" s="100" t="str">
        <f t="shared" si="1449"/>
        <v>Portugal</v>
      </c>
      <c r="GP412" s="42" t="str">
        <f t="shared" si="1296"/>
        <v/>
      </c>
      <c r="GQ412" s="42"/>
      <c r="GR412" s="42"/>
      <c r="GS412" s="42"/>
      <c r="GT412" s="42"/>
      <c r="GU412" s="42"/>
      <c r="GV412" s="42"/>
      <c r="GW412" s="42"/>
      <c r="GX412" s="42"/>
      <c r="GY412" s="42"/>
      <c r="GZ412" s="42"/>
      <c r="HA412" s="42"/>
      <c r="HB412" s="42"/>
      <c r="HC412" s="42"/>
      <c r="HD412" s="42"/>
      <c r="HE412" s="42"/>
    </row>
    <row r="413" spans="1:213" ht="14.25" customHeight="1" x14ac:dyDescent="0.35">
      <c r="A413" s="42"/>
      <c r="B413" s="43"/>
      <c r="C413" s="43"/>
      <c r="D413" s="43"/>
      <c r="E413" s="44"/>
      <c r="F413" s="43"/>
      <c r="G413" s="44"/>
      <c r="H413" s="44"/>
      <c r="I413" s="44"/>
      <c r="J413" s="57"/>
      <c r="K413" s="44"/>
      <c r="L413" s="44"/>
      <c r="M413" s="42"/>
      <c r="N413" s="42"/>
      <c r="O413" s="42"/>
      <c r="P413" s="42"/>
      <c r="Q413" s="42"/>
      <c r="R413" s="42"/>
      <c r="S413" s="42"/>
      <c r="T413" s="43"/>
      <c r="U413" s="42"/>
      <c r="V413" s="44"/>
      <c r="W413" s="44"/>
      <c r="X413" s="44"/>
      <c r="Y413" s="44"/>
      <c r="Z413" s="47"/>
      <c r="AA413" s="48"/>
      <c r="AB413" s="42"/>
      <c r="AC413" s="14"/>
      <c r="AD413" s="14"/>
      <c r="AE413" s="14"/>
      <c r="AF413" s="14"/>
      <c r="AG413" s="44"/>
      <c r="AH413" s="44"/>
      <c r="AI413" s="44"/>
      <c r="AJ413" s="57"/>
      <c r="AK413" s="58"/>
      <c r="AL413" s="49"/>
      <c r="AM413" s="49"/>
      <c r="AN413" s="49"/>
      <c r="AO413" s="49"/>
      <c r="AP413" s="49"/>
      <c r="AQ413" s="49"/>
      <c r="AR413" s="49"/>
      <c r="AS413" s="49"/>
      <c r="AT413" s="49"/>
      <c r="AU413" s="49"/>
      <c r="AV413" s="49"/>
      <c r="AW413" s="49"/>
      <c r="AX413" s="49"/>
      <c r="AY413" s="49"/>
      <c r="AZ413" s="49"/>
      <c r="BA413" s="49"/>
      <c r="BB413" s="49"/>
      <c r="BC413" s="49"/>
      <c r="BD413" s="49"/>
      <c r="BE413" s="49"/>
      <c r="BF413" s="49"/>
      <c r="BG413" s="49"/>
      <c r="BH413" s="49"/>
      <c r="BI413" s="49"/>
      <c r="BJ413" s="49"/>
      <c r="BK413" s="49"/>
      <c r="BL413" s="49"/>
      <c r="BM413" s="49"/>
      <c r="BN413" s="49"/>
      <c r="BO413" s="49"/>
      <c r="BP413" s="14"/>
      <c r="BQ413" s="14"/>
      <c r="BR413" s="14"/>
      <c r="BS413" s="49"/>
      <c r="BT413" s="49"/>
      <c r="BU413" s="49"/>
      <c r="BV413" s="49"/>
      <c r="BW413" s="49"/>
      <c r="BX413" s="49"/>
      <c r="BY413" s="49"/>
      <c r="BZ413" s="14"/>
      <c r="CA413" s="49"/>
      <c r="CB413" s="49"/>
      <c r="CC413" s="14"/>
      <c r="CD413" s="14"/>
      <c r="CE413" s="49"/>
      <c r="CF413" s="49"/>
      <c r="CG413" s="49"/>
      <c r="CH413" s="49"/>
      <c r="CI413" s="49"/>
      <c r="CJ413" s="49"/>
      <c r="CK413" s="49"/>
      <c r="CL413" s="49"/>
      <c r="CM413" s="49"/>
      <c r="CN413" s="49"/>
      <c r="CO413" s="49"/>
      <c r="CP413" s="49"/>
      <c r="CQ413" s="49"/>
      <c r="CR413" s="49"/>
      <c r="CS413" s="49"/>
      <c r="CT413" s="49"/>
      <c r="CU413" s="49"/>
      <c r="CV413" s="49"/>
      <c r="CW413" s="14"/>
      <c r="CX413" s="14"/>
      <c r="CY413" s="49"/>
      <c r="CZ413" s="49"/>
      <c r="DA413" s="49"/>
      <c r="DB413" s="49"/>
      <c r="DC413" s="49"/>
      <c r="DD413" s="49"/>
      <c r="DE413" s="49"/>
      <c r="DF413" s="49"/>
      <c r="DG413" s="49"/>
      <c r="DH413" s="14"/>
      <c r="DI413" s="14"/>
      <c r="DJ413" s="14"/>
      <c r="DK413" s="14"/>
      <c r="DL413" s="14"/>
      <c r="DM413" s="14"/>
      <c r="DN413" s="14"/>
      <c r="DO413" s="14"/>
      <c r="DP413" s="14"/>
      <c r="DQ413" s="14"/>
      <c r="DR413" s="49"/>
      <c r="DS413" s="49"/>
      <c r="DT413" s="49"/>
      <c r="DU413" s="49"/>
      <c r="DV413" s="49"/>
      <c r="DW413" s="49"/>
      <c r="DX413" s="49"/>
      <c r="DY413" s="49"/>
      <c r="DZ413" s="49"/>
      <c r="EA413" s="49"/>
      <c r="EB413" s="49"/>
      <c r="EC413" s="49"/>
      <c r="ED413" s="49"/>
      <c r="EE413" s="49"/>
      <c r="EF413" s="49"/>
      <c r="EG413" s="49"/>
      <c r="EH413" s="49"/>
      <c r="EI413" s="49"/>
      <c r="EJ413" s="49"/>
      <c r="EK413" s="14"/>
      <c r="EL413" s="49"/>
      <c r="EM413" s="49"/>
      <c r="EN413" s="49"/>
      <c r="EO413" s="49"/>
      <c r="EP413" s="49"/>
      <c r="EQ413" s="49"/>
      <c r="ER413" s="49"/>
      <c r="ES413" s="49"/>
      <c r="ET413" s="49"/>
      <c r="EU413" s="49"/>
      <c r="EV413" s="49"/>
      <c r="EW413" s="49"/>
      <c r="EX413" s="49"/>
      <c r="EY413" s="49"/>
      <c r="EZ413" s="49"/>
      <c r="FA413" s="49"/>
      <c r="FB413" s="49"/>
      <c r="FC413" s="49"/>
      <c r="FD413" s="49"/>
      <c r="FE413" s="14"/>
      <c r="FF413" s="49"/>
      <c r="FG413" s="49"/>
      <c r="FH413" s="14"/>
      <c r="FI413" s="42"/>
      <c r="FJ413" s="42"/>
      <c r="FK413" s="42"/>
      <c r="FL413" s="42"/>
      <c r="FM413" s="42"/>
      <c r="FN413" s="42"/>
      <c r="FO413" s="42"/>
      <c r="FP413" s="42"/>
      <c r="FQ413" s="42"/>
      <c r="FR413" s="42"/>
      <c r="FS413" s="42"/>
      <c r="FT413" s="42"/>
      <c r="FU413" s="42"/>
      <c r="FV413" s="42"/>
      <c r="FW413" s="42"/>
      <c r="FX413" s="44">
        <v>411</v>
      </c>
      <c r="FY413" s="44" t="str">
        <f t="shared" si="1294"/>
        <v>HEBCAFLK</v>
      </c>
      <c r="FZ413" s="44" t="s">
        <v>160</v>
      </c>
      <c r="GA413" s="44" t="s">
        <v>148</v>
      </c>
      <c r="GB413" s="44" t="s">
        <v>146</v>
      </c>
      <c r="GC413" s="44" t="s">
        <v>163</v>
      </c>
      <c r="GD413" s="44" t="s">
        <v>145</v>
      </c>
      <c r="GE413" s="44" t="s">
        <v>109</v>
      </c>
      <c r="GF413" s="44" t="s">
        <v>152</v>
      </c>
      <c r="GG413" s="44" t="s">
        <v>151</v>
      </c>
      <c r="GH413" s="100" t="str">
        <f t="shared" ref="GH413:GO413" si="1450">VLOOKUP(FZ413,$FK$3:$FL$15,2,FALSE)</f>
        <v>Uruguay</v>
      </c>
      <c r="GI413" s="100" t="str">
        <f t="shared" si="1450"/>
        <v>Elfenbenskusten</v>
      </c>
      <c r="GJ413" s="100" t="str">
        <f t="shared" si="1450"/>
        <v>Bosnien-Herzigovina</v>
      </c>
      <c r="GK413" s="100" t="str">
        <f t="shared" si="1450"/>
        <v>Marocko</v>
      </c>
      <c r="GL413" s="100" t="str">
        <f t="shared" si="1450"/>
        <v>Sydkorea</v>
      </c>
      <c r="GM413" s="100" t="str">
        <f t="shared" si="1450"/>
        <v>Sverige</v>
      </c>
      <c r="GN413" s="100" t="str">
        <f t="shared" si="1450"/>
        <v>England</v>
      </c>
      <c r="GO413" s="100" t="str">
        <f t="shared" si="1450"/>
        <v>Portugal</v>
      </c>
      <c r="GP413" s="42" t="str">
        <f t="shared" si="1296"/>
        <v/>
      </c>
      <c r="GQ413" s="42"/>
      <c r="GR413" s="42"/>
      <c r="GS413" s="42"/>
      <c r="GT413" s="42"/>
      <c r="GU413" s="42"/>
      <c r="GV413" s="42"/>
      <c r="GW413" s="42"/>
      <c r="GX413" s="42"/>
      <c r="GY413" s="42"/>
      <c r="GZ413" s="42"/>
      <c r="HA413" s="42"/>
      <c r="HB413" s="42"/>
      <c r="HC413" s="42"/>
      <c r="HD413" s="42"/>
      <c r="HE413" s="42"/>
    </row>
    <row r="414" spans="1:213" ht="14.25" customHeight="1" x14ac:dyDescent="0.35">
      <c r="A414" s="42"/>
      <c r="B414" s="43"/>
      <c r="C414" s="43"/>
      <c r="D414" s="43"/>
      <c r="E414" s="44"/>
      <c r="F414" s="43"/>
      <c r="G414" s="44"/>
      <c r="H414" s="44"/>
      <c r="I414" s="44"/>
      <c r="J414" s="57"/>
      <c r="K414" s="44"/>
      <c r="L414" s="44"/>
      <c r="M414" s="42"/>
      <c r="N414" s="42"/>
      <c r="O414" s="42"/>
      <c r="P414" s="42"/>
      <c r="Q414" s="42"/>
      <c r="R414" s="42"/>
      <c r="S414" s="42"/>
      <c r="T414" s="43"/>
      <c r="U414" s="42"/>
      <c r="V414" s="44"/>
      <c r="W414" s="44"/>
      <c r="X414" s="44"/>
      <c r="Y414" s="44"/>
      <c r="Z414" s="47"/>
      <c r="AA414" s="48"/>
      <c r="AB414" s="42"/>
      <c r="AC414" s="14"/>
      <c r="AD414" s="14"/>
      <c r="AE414" s="14"/>
      <c r="AF414" s="14"/>
      <c r="AG414" s="44"/>
      <c r="AH414" s="44"/>
      <c r="AI414" s="44"/>
      <c r="AJ414" s="57"/>
      <c r="AK414" s="58"/>
      <c r="AL414" s="49"/>
      <c r="AM414" s="49"/>
      <c r="AN414" s="49"/>
      <c r="AO414" s="49"/>
      <c r="AP414" s="49"/>
      <c r="AQ414" s="49"/>
      <c r="AR414" s="49"/>
      <c r="AS414" s="49"/>
      <c r="AT414" s="49"/>
      <c r="AU414" s="49"/>
      <c r="AV414" s="49"/>
      <c r="AW414" s="49"/>
      <c r="AX414" s="49"/>
      <c r="AY414" s="49"/>
      <c r="AZ414" s="49"/>
      <c r="BA414" s="49"/>
      <c r="BB414" s="49"/>
      <c r="BC414" s="49"/>
      <c r="BD414" s="49"/>
      <c r="BE414" s="49"/>
      <c r="BF414" s="49"/>
      <c r="BG414" s="49"/>
      <c r="BH414" s="49"/>
      <c r="BI414" s="49"/>
      <c r="BJ414" s="49"/>
      <c r="BK414" s="49"/>
      <c r="BL414" s="49"/>
      <c r="BM414" s="49"/>
      <c r="BN414" s="49"/>
      <c r="BO414" s="49"/>
      <c r="BP414" s="14"/>
      <c r="BQ414" s="14"/>
      <c r="BR414" s="14"/>
      <c r="BS414" s="49"/>
      <c r="BT414" s="49"/>
      <c r="BU414" s="49"/>
      <c r="BV414" s="49"/>
      <c r="BW414" s="49"/>
      <c r="BX414" s="49"/>
      <c r="BY414" s="49"/>
      <c r="BZ414" s="14"/>
      <c r="CA414" s="49"/>
      <c r="CB414" s="49"/>
      <c r="CC414" s="14"/>
      <c r="CD414" s="14"/>
      <c r="CE414" s="49"/>
      <c r="CF414" s="49"/>
      <c r="CG414" s="49"/>
      <c r="CH414" s="49"/>
      <c r="CI414" s="49"/>
      <c r="CJ414" s="49"/>
      <c r="CK414" s="49"/>
      <c r="CL414" s="49"/>
      <c r="CM414" s="49"/>
      <c r="CN414" s="49"/>
      <c r="CO414" s="49"/>
      <c r="CP414" s="49"/>
      <c r="CQ414" s="49"/>
      <c r="CR414" s="49"/>
      <c r="CS414" s="49"/>
      <c r="CT414" s="49"/>
      <c r="CU414" s="49"/>
      <c r="CV414" s="49"/>
      <c r="CW414" s="14"/>
      <c r="CX414" s="14"/>
      <c r="CY414" s="49"/>
      <c r="CZ414" s="49"/>
      <c r="DA414" s="49"/>
      <c r="DB414" s="49"/>
      <c r="DC414" s="49"/>
      <c r="DD414" s="49"/>
      <c r="DE414" s="49"/>
      <c r="DF414" s="49"/>
      <c r="DG414" s="49"/>
      <c r="DH414" s="14"/>
      <c r="DI414" s="14"/>
      <c r="DJ414" s="14"/>
      <c r="DK414" s="14"/>
      <c r="DL414" s="14"/>
      <c r="DM414" s="14"/>
      <c r="DN414" s="14"/>
      <c r="DO414" s="14"/>
      <c r="DP414" s="14"/>
      <c r="DQ414" s="14"/>
      <c r="DR414" s="49"/>
      <c r="DS414" s="49"/>
      <c r="DT414" s="49"/>
      <c r="DU414" s="49"/>
      <c r="DV414" s="49"/>
      <c r="DW414" s="49"/>
      <c r="DX414" s="49"/>
      <c r="DY414" s="49"/>
      <c r="DZ414" s="49"/>
      <c r="EA414" s="49"/>
      <c r="EB414" s="49"/>
      <c r="EC414" s="49"/>
      <c r="ED414" s="49"/>
      <c r="EE414" s="49"/>
      <c r="EF414" s="49"/>
      <c r="EG414" s="49"/>
      <c r="EH414" s="49"/>
      <c r="EI414" s="49"/>
      <c r="EJ414" s="49"/>
      <c r="EK414" s="14"/>
      <c r="EL414" s="49"/>
      <c r="EM414" s="49"/>
      <c r="EN414" s="49"/>
      <c r="EO414" s="49"/>
      <c r="EP414" s="49"/>
      <c r="EQ414" s="49"/>
      <c r="ER414" s="49"/>
      <c r="ES414" s="49"/>
      <c r="ET414" s="49"/>
      <c r="EU414" s="49"/>
      <c r="EV414" s="49"/>
      <c r="EW414" s="49"/>
      <c r="EX414" s="49"/>
      <c r="EY414" s="49"/>
      <c r="EZ414" s="49"/>
      <c r="FA414" s="49"/>
      <c r="FB414" s="49"/>
      <c r="FC414" s="49"/>
      <c r="FD414" s="49"/>
      <c r="FE414" s="14"/>
      <c r="FF414" s="49"/>
      <c r="FG414" s="49"/>
      <c r="FH414" s="14"/>
      <c r="FI414" s="42"/>
      <c r="FJ414" s="42"/>
      <c r="FK414" s="42"/>
      <c r="FL414" s="42"/>
      <c r="FM414" s="42"/>
      <c r="FN414" s="42"/>
      <c r="FO414" s="42"/>
      <c r="FP414" s="42"/>
      <c r="FQ414" s="42"/>
      <c r="FR414" s="42"/>
      <c r="FS414" s="42"/>
      <c r="FT414" s="42"/>
      <c r="FU414" s="42"/>
      <c r="FV414" s="42"/>
      <c r="FW414" s="42"/>
      <c r="FX414" s="44">
        <v>412</v>
      </c>
      <c r="FY414" s="44" t="str">
        <f t="shared" si="1294"/>
        <v>HJBCAFLE</v>
      </c>
      <c r="FZ414" s="44" t="s">
        <v>160</v>
      </c>
      <c r="GA414" s="44" t="s">
        <v>159</v>
      </c>
      <c r="GB414" s="44" t="s">
        <v>146</v>
      </c>
      <c r="GC414" s="44" t="s">
        <v>163</v>
      </c>
      <c r="GD414" s="44" t="s">
        <v>145</v>
      </c>
      <c r="GE414" s="44" t="s">
        <v>109</v>
      </c>
      <c r="GF414" s="44" t="s">
        <v>152</v>
      </c>
      <c r="GG414" s="44" t="s">
        <v>148</v>
      </c>
      <c r="GH414" s="100" t="str">
        <f t="shared" ref="GH414:GO414" si="1451">VLOOKUP(FZ414,$FK$3:$FL$15,2,FALSE)</f>
        <v>Uruguay</v>
      </c>
      <c r="GI414" s="100" t="str">
        <f t="shared" si="1451"/>
        <v>Argentina</v>
      </c>
      <c r="GJ414" s="100" t="str">
        <f t="shared" si="1451"/>
        <v>Bosnien-Herzigovina</v>
      </c>
      <c r="GK414" s="100" t="str">
        <f t="shared" si="1451"/>
        <v>Marocko</v>
      </c>
      <c r="GL414" s="100" t="str">
        <f t="shared" si="1451"/>
        <v>Sydkorea</v>
      </c>
      <c r="GM414" s="100" t="str">
        <f t="shared" si="1451"/>
        <v>Sverige</v>
      </c>
      <c r="GN414" s="100" t="str">
        <f t="shared" si="1451"/>
        <v>England</v>
      </c>
      <c r="GO414" s="100" t="str">
        <f t="shared" si="1451"/>
        <v>Elfenbenskusten</v>
      </c>
      <c r="GP414" s="42" t="str">
        <f t="shared" si="1296"/>
        <v/>
      </c>
      <c r="GQ414" s="42"/>
      <c r="GR414" s="42"/>
      <c r="GS414" s="42"/>
      <c r="GT414" s="42"/>
      <c r="GU414" s="42"/>
      <c r="GV414" s="42"/>
      <c r="GW414" s="42"/>
      <c r="GX414" s="42"/>
      <c r="GY414" s="42"/>
      <c r="GZ414" s="42"/>
      <c r="HA414" s="42"/>
      <c r="HB414" s="42"/>
      <c r="HC414" s="42"/>
      <c r="HD414" s="42"/>
      <c r="HE414" s="42"/>
    </row>
    <row r="415" spans="1:213" ht="14.25" customHeight="1" x14ac:dyDescent="0.35">
      <c r="A415" s="42"/>
      <c r="B415" s="43"/>
      <c r="C415" s="43"/>
      <c r="D415" s="43"/>
      <c r="E415" s="44"/>
      <c r="F415" s="43"/>
      <c r="G415" s="44"/>
      <c r="H415" s="44"/>
      <c r="I415" s="44"/>
      <c r="J415" s="57"/>
      <c r="K415" s="44"/>
      <c r="L415" s="44"/>
      <c r="M415" s="42"/>
      <c r="N415" s="42"/>
      <c r="O415" s="42"/>
      <c r="P415" s="42"/>
      <c r="Q415" s="42"/>
      <c r="R415" s="42"/>
      <c r="S415" s="42"/>
      <c r="T415" s="43"/>
      <c r="U415" s="42"/>
      <c r="V415" s="44"/>
      <c r="W415" s="44"/>
      <c r="X415" s="44"/>
      <c r="Y415" s="44"/>
      <c r="Z415" s="47"/>
      <c r="AA415" s="48"/>
      <c r="AB415" s="42"/>
      <c r="AC415" s="14"/>
      <c r="AD415" s="14"/>
      <c r="AE415" s="14"/>
      <c r="AF415" s="14"/>
      <c r="AG415" s="44"/>
      <c r="AH415" s="44"/>
      <c r="AI415" s="44"/>
      <c r="AJ415" s="57"/>
      <c r="AK415" s="58"/>
      <c r="AL415" s="49"/>
      <c r="AM415" s="49"/>
      <c r="AN415" s="49"/>
      <c r="AO415" s="49"/>
      <c r="AP415" s="49"/>
      <c r="AQ415" s="49"/>
      <c r="AR415" s="49"/>
      <c r="AS415" s="49"/>
      <c r="AT415" s="49"/>
      <c r="AU415" s="49"/>
      <c r="AV415" s="49"/>
      <c r="AW415" s="49"/>
      <c r="AX415" s="49"/>
      <c r="AY415" s="49"/>
      <c r="AZ415" s="49"/>
      <c r="BA415" s="49"/>
      <c r="BB415" s="49"/>
      <c r="BC415" s="49"/>
      <c r="BD415" s="49"/>
      <c r="BE415" s="49"/>
      <c r="BF415" s="49"/>
      <c r="BG415" s="49"/>
      <c r="BH415" s="49"/>
      <c r="BI415" s="49"/>
      <c r="BJ415" s="49"/>
      <c r="BK415" s="49"/>
      <c r="BL415" s="49"/>
      <c r="BM415" s="49"/>
      <c r="BN415" s="49"/>
      <c r="BO415" s="49"/>
      <c r="BP415" s="14"/>
      <c r="BQ415" s="14"/>
      <c r="BR415" s="14"/>
      <c r="BS415" s="49"/>
      <c r="BT415" s="49"/>
      <c r="BU415" s="49"/>
      <c r="BV415" s="49"/>
      <c r="BW415" s="49"/>
      <c r="BX415" s="49"/>
      <c r="BY415" s="49"/>
      <c r="BZ415" s="14"/>
      <c r="CA415" s="49"/>
      <c r="CB415" s="49"/>
      <c r="CC415" s="14"/>
      <c r="CD415" s="14"/>
      <c r="CE415" s="49"/>
      <c r="CF415" s="49"/>
      <c r="CG415" s="49"/>
      <c r="CH415" s="49"/>
      <c r="CI415" s="49"/>
      <c r="CJ415" s="49"/>
      <c r="CK415" s="49"/>
      <c r="CL415" s="49"/>
      <c r="CM415" s="49"/>
      <c r="CN415" s="49"/>
      <c r="CO415" s="49"/>
      <c r="CP415" s="49"/>
      <c r="CQ415" s="49"/>
      <c r="CR415" s="49"/>
      <c r="CS415" s="49"/>
      <c r="CT415" s="49"/>
      <c r="CU415" s="49"/>
      <c r="CV415" s="49"/>
      <c r="CW415" s="14"/>
      <c r="CX415" s="14"/>
      <c r="CY415" s="49"/>
      <c r="CZ415" s="49"/>
      <c r="DA415" s="49"/>
      <c r="DB415" s="49"/>
      <c r="DC415" s="49"/>
      <c r="DD415" s="49"/>
      <c r="DE415" s="49"/>
      <c r="DF415" s="49"/>
      <c r="DG415" s="49"/>
      <c r="DH415" s="14"/>
      <c r="DI415" s="14"/>
      <c r="DJ415" s="14"/>
      <c r="DK415" s="14"/>
      <c r="DL415" s="14"/>
      <c r="DM415" s="14"/>
      <c r="DN415" s="14"/>
      <c r="DO415" s="14"/>
      <c r="DP415" s="14"/>
      <c r="DQ415" s="14"/>
      <c r="DR415" s="49"/>
      <c r="DS415" s="49"/>
      <c r="DT415" s="49"/>
      <c r="DU415" s="49"/>
      <c r="DV415" s="49"/>
      <c r="DW415" s="49"/>
      <c r="DX415" s="49"/>
      <c r="DY415" s="49"/>
      <c r="DZ415" s="49"/>
      <c r="EA415" s="49"/>
      <c r="EB415" s="49"/>
      <c r="EC415" s="49"/>
      <c r="ED415" s="49"/>
      <c r="EE415" s="49"/>
      <c r="EF415" s="49"/>
      <c r="EG415" s="49"/>
      <c r="EH415" s="49"/>
      <c r="EI415" s="49"/>
      <c r="EJ415" s="49"/>
      <c r="EK415" s="14"/>
      <c r="EL415" s="49"/>
      <c r="EM415" s="49"/>
      <c r="EN415" s="49"/>
      <c r="EO415" s="49"/>
      <c r="EP415" s="49"/>
      <c r="EQ415" s="49"/>
      <c r="ER415" s="49"/>
      <c r="ES415" s="49"/>
      <c r="ET415" s="49"/>
      <c r="EU415" s="49"/>
      <c r="EV415" s="49"/>
      <c r="EW415" s="49"/>
      <c r="EX415" s="49"/>
      <c r="EY415" s="49"/>
      <c r="EZ415" s="49"/>
      <c r="FA415" s="49"/>
      <c r="FB415" s="49"/>
      <c r="FC415" s="49"/>
      <c r="FD415" s="49"/>
      <c r="FE415" s="14"/>
      <c r="FF415" s="49"/>
      <c r="FG415" s="49"/>
      <c r="FH415" s="14"/>
      <c r="FI415" s="42"/>
      <c r="FJ415" s="42"/>
      <c r="FK415" s="42"/>
      <c r="FL415" s="42"/>
      <c r="FM415" s="42"/>
      <c r="FN415" s="42"/>
      <c r="FO415" s="42"/>
      <c r="FP415" s="42"/>
      <c r="FQ415" s="42"/>
      <c r="FR415" s="42"/>
      <c r="FS415" s="42"/>
      <c r="FT415" s="42"/>
      <c r="FU415" s="42"/>
      <c r="FV415" s="42"/>
      <c r="FW415" s="42"/>
      <c r="FX415" s="44">
        <v>413</v>
      </c>
      <c r="FY415" s="44" t="str">
        <f t="shared" si="1294"/>
        <v>HJBCAFEK</v>
      </c>
      <c r="FZ415" s="44" t="s">
        <v>160</v>
      </c>
      <c r="GA415" s="44" t="s">
        <v>159</v>
      </c>
      <c r="GB415" s="44" t="s">
        <v>146</v>
      </c>
      <c r="GC415" s="44" t="s">
        <v>163</v>
      </c>
      <c r="GD415" s="44" t="s">
        <v>145</v>
      </c>
      <c r="GE415" s="44" t="s">
        <v>109</v>
      </c>
      <c r="GF415" s="44" t="s">
        <v>148</v>
      </c>
      <c r="GG415" s="44" t="s">
        <v>151</v>
      </c>
      <c r="GH415" s="100" t="str">
        <f t="shared" ref="GH415:GO415" si="1452">VLOOKUP(FZ415,$FK$3:$FL$15,2,FALSE)</f>
        <v>Uruguay</v>
      </c>
      <c r="GI415" s="100" t="str">
        <f t="shared" si="1452"/>
        <v>Argentina</v>
      </c>
      <c r="GJ415" s="100" t="str">
        <f t="shared" si="1452"/>
        <v>Bosnien-Herzigovina</v>
      </c>
      <c r="GK415" s="100" t="str">
        <f t="shared" si="1452"/>
        <v>Marocko</v>
      </c>
      <c r="GL415" s="100" t="str">
        <f t="shared" si="1452"/>
        <v>Sydkorea</v>
      </c>
      <c r="GM415" s="100" t="str">
        <f t="shared" si="1452"/>
        <v>Sverige</v>
      </c>
      <c r="GN415" s="100" t="str">
        <f t="shared" si="1452"/>
        <v>Elfenbenskusten</v>
      </c>
      <c r="GO415" s="100" t="str">
        <f t="shared" si="1452"/>
        <v>Portugal</v>
      </c>
      <c r="GP415" s="42" t="str">
        <f t="shared" si="1296"/>
        <v/>
      </c>
      <c r="GQ415" s="42"/>
      <c r="GR415" s="42"/>
      <c r="GS415" s="42"/>
      <c r="GT415" s="42"/>
      <c r="GU415" s="42"/>
      <c r="GV415" s="42"/>
      <c r="GW415" s="42"/>
      <c r="GX415" s="42"/>
      <c r="GY415" s="42"/>
      <c r="GZ415" s="42"/>
      <c r="HA415" s="42"/>
      <c r="HB415" s="42"/>
      <c r="HC415" s="42"/>
      <c r="HD415" s="42"/>
      <c r="HE415" s="42"/>
    </row>
    <row r="416" spans="1:213" ht="14.25" customHeight="1" x14ac:dyDescent="0.35">
      <c r="A416" s="42"/>
      <c r="B416" s="43"/>
      <c r="C416" s="43"/>
      <c r="D416" s="43"/>
      <c r="E416" s="44"/>
      <c r="F416" s="43"/>
      <c r="G416" s="44"/>
      <c r="H416" s="44"/>
      <c r="I416" s="44"/>
      <c r="J416" s="57"/>
      <c r="K416" s="44"/>
      <c r="L416" s="44"/>
      <c r="M416" s="42"/>
      <c r="N416" s="42"/>
      <c r="O416" s="42"/>
      <c r="P416" s="42"/>
      <c r="Q416" s="42"/>
      <c r="R416" s="42"/>
      <c r="S416" s="42"/>
      <c r="T416" s="43"/>
      <c r="U416" s="42"/>
      <c r="V416" s="44"/>
      <c r="W416" s="44"/>
      <c r="X416" s="44"/>
      <c r="Y416" s="44"/>
      <c r="Z416" s="47"/>
      <c r="AA416" s="48"/>
      <c r="AB416" s="42"/>
      <c r="AC416" s="14"/>
      <c r="AD416" s="14"/>
      <c r="AE416" s="14"/>
      <c r="AF416" s="14"/>
      <c r="AG416" s="44"/>
      <c r="AH416" s="44"/>
      <c r="AI416" s="44"/>
      <c r="AJ416" s="57"/>
      <c r="AK416" s="58"/>
      <c r="AL416" s="49"/>
      <c r="AM416" s="49"/>
      <c r="AN416" s="49"/>
      <c r="AO416" s="49"/>
      <c r="AP416" s="49"/>
      <c r="AQ416" s="49"/>
      <c r="AR416" s="49"/>
      <c r="AS416" s="49"/>
      <c r="AT416" s="49"/>
      <c r="AU416" s="49"/>
      <c r="AV416" s="49"/>
      <c r="AW416" s="49"/>
      <c r="AX416" s="49"/>
      <c r="AY416" s="49"/>
      <c r="AZ416" s="49"/>
      <c r="BA416" s="49"/>
      <c r="BB416" s="49"/>
      <c r="BC416" s="49"/>
      <c r="BD416" s="49"/>
      <c r="BE416" s="49"/>
      <c r="BF416" s="49"/>
      <c r="BG416" s="49"/>
      <c r="BH416" s="49"/>
      <c r="BI416" s="49"/>
      <c r="BJ416" s="49"/>
      <c r="BK416" s="49"/>
      <c r="BL416" s="49"/>
      <c r="BM416" s="49"/>
      <c r="BN416" s="49"/>
      <c r="BO416" s="49"/>
      <c r="BP416" s="14"/>
      <c r="BQ416" s="14"/>
      <c r="BR416" s="14"/>
      <c r="BS416" s="49"/>
      <c r="BT416" s="49"/>
      <c r="BU416" s="49"/>
      <c r="BV416" s="49"/>
      <c r="BW416" s="49"/>
      <c r="BX416" s="49"/>
      <c r="BY416" s="49"/>
      <c r="BZ416" s="14"/>
      <c r="CA416" s="49"/>
      <c r="CB416" s="49"/>
      <c r="CC416" s="14"/>
      <c r="CD416" s="14"/>
      <c r="CE416" s="49"/>
      <c r="CF416" s="49"/>
      <c r="CG416" s="49"/>
      <c r="CH416" s="49"/>
      <c r="CI416" s="49"/>
      <c r="CJ416" s="49"/>
      <c r="CK416" s="49"/>
      <c r="CL416" s="49"/>
      <c r="CM416" s="49"/>
      <c r="CN416" s="49"/>
      <c r="CO416" s="49"/>
      <c r="CP416" s="49"/>
      <c r="CQ416" s="49"/>
      <c r="CR416" s="49"/>
      <c r="CS416" s="49"/>
      <c r="CT416" s="49"/>
      <c r="CU416" s="49"/>
      <c r="CV416" s="49"/>
      <c r="CW416" s="14"/>
      <c r="CX416" s="14"/>
      <c r="CY416" s="49"/>
      <c r="CZ416" s="49"/>
      <c r="DA416" s="49"/>
      <c r="DB416" s="49"/>
      <c r="DC416" s="49"/>
      <c r="DD416" s="49"/>
      <c r="DE416" s="49"/>
      <c r="DF416" s="49"/>
      <c r="DG416" s="49"/>
      <c r="DH416" s="14"/>
      <c r="DI416" s="14"/>
      <c r="DJ416" s="14"/>
      <c r="DK416" s="14"/>
      <c r="DL416" s="14"/>
      <c r="DM416" s="14"/>
      <c r="DN416" s="14"/>
      <c r="DO416" s="14"/>
      <c r="DP416" s="14"/>
      <c r="DQ416" s="14"/>
      <c r="DR416" s="49"/>
      <c r="DS416" s="49"/>
      <c r="DT416" s="49"/>
      <c r="DU416" s="49"/>
      <c r="DV416" s="49"/>
      <c r="DW416" s="49"/>
      <c r="DX416" s="49"/>
      <c r="DY416" s="49"/>
      <c r="DZ416" s="49"/>
      <c r="EA416" s="49"/>
      <c r="EB416" s="49"/>
      <c r="EC416" s="49"/>
      <c r="ED416" s="49"/>
      <c r="EE416" s="49"/>
      <c r="EF416" s="49"/>
      <c r="EG416" s="49"/>
      <c r="EH416" s="49"/>
      <c r="EI416" s="49"/>
      <c r="EJ416" s="49"/>
      <c r="EK416" s="14"/>
      <c r="EL416" s="49"/>
      <c r="EM416" s="49"/>
      <c r="EN416" s="49"/>
      <c r="EO416" s="49"/>
      <c r="EP416" s="49"/>
      <c r="EQ416" s="49"/>
      <c r="ER416" s="49"/>
      <c r="ES416" s="49"/>
      <c r="ET416" s="49"/>
      <c r="EU416" s="49"/>
      <c r="EV416" s="49"/>
      <c r="EW416" s="49"/>
      <c r="EX416" s="49"/>
      <c r="EY416" s="49"/>
      <c r="EZ416" s="49"/>
      <c r="FA416" s="49"/>
      <c r="FB416" s="49"/>
      <c r="FC416" s="49"/>
      <c r="FD416" s="49"/>
      <c r="FE416" s="14"/>
      <c r="FF416" s="49"/>
      <c r="FG416" s="49"/>
      <c r="FH416" s="14"/>
      <c r="FI416" s="42"/>
      <c r="FJ416" s="42"/>
      <c r="FK416" s="42"/>
      <c r="FL416" s="42"/>
      <c r="FM416" s="42"/>
      <c r="FN416" s="42"/>
      <c r="FO416" s="42"/>
      <c r="FP416" s="42"/>
      <c r="FQ416" s="42"/>
      <c r="FR416" s="42"/>
      <c r="FS416" s="42"/>
      <c r="FT416" s="42"/>
      <c r="FU416" s="42"/>
      <c r="FV416" s="42"/>
      <c r="FW416" s="42"/>
      <c r="FX416" s="44">
        <v>414</v>
      </c>
      <c r="FY416" s="44" t="str">
        <f t="shared" si="1294"/>
        <v>HEBCAFLI</v>
      </c>
      <c r="FZ416" s="44" t="s">
        <v>160</v>
      </c>
      <c r="GA416" s="44" t="s">
        <v>148</v>
      </c>
      <c r="GB416" s="44" t="s">
        <v>146</v>
      </c>
      <c r="GC416" s="44" t="s">
        <v>163</v>
      </c>
      <c r="GD416" s="44" t="s">
        <v>145</v>
      </c>
      <c r="GE416" s="44" t="s">
        <v>109</v>
      </c>
      <c r="GF416" s="44" t="s">
        <v>152</v>
      </c>
      <c r="GG416" s="44" t="s">
        <v>150</v>
      </c>
      <c r="GH416" s="100" t="str">
        <f t="shared" ref="GH416:GO416" si="1453">VLOOKUP(FZ416,$FK$3:$FL$15,2,FALSE)</f>
        <v>Uruguay</v>
      </c>
      <c r="GI416" s="100" t="str">
        <f t="shared" si="1453"/>
        <v>Elfenbenskusten</v>
      </c>
      <c r="GJ416" s="100" t="str">
        <f t="shared" si="1453"/>
        <v>Bosnien-Herzigovina</v>
      </c>
      <c r="GK416" s="100" t="str">
        <f t="shared" si="1453"/>
        <v>Marocko</v>
      </c>
      <c r="GL416" s="100" t="str">
        <f t="shared" si="1453"/>
        <v>Sydkorea</v>
      </c>
      <c r="GM416" s="100" t="str">
        <f t="shared" si="1453"/>
        <v>Sverige</v>
      </c>
      <c r="GN416" s="100" t="str">
        <f t="shared" si="1453"/>
        <v>England</v>
      </c>
      <c r="GO416" s="100" t="str">
        <f t="shared" si="1453"/>
        <v>Senegal</v>
      </c>
      <c r="GP416" s="42" t="str">
        <f t="shared" si="1296"/>
        <v/>
      </c>
      <c r="GQ416" s="42"/>
      <c r="GR416" s="42"/>
      <c r="GS416" s="42"/>
      <c r="GT416" s="42"/>
      <c r="GU416" s="42"/>
      <c r="GV416" s="42"/>
      <c r="GW416" s="42"/>
      <c r="GX416" s="42"/>
      <c r="GY416" s="42"/>
      <c r="GZ416" s="42"/>
      <c r="HA416" s="42"/>
      <c r="HB416" s="42"/>
      <c r="HC416" s="42"/>
      <c r="HD416" s="42"/>
      <c r="HE416" s="42"/>
    </row>
    <row r="417" spans="1:213" ht="14.25" customHeight="1" x14ac:dyDescent="0.35">
      <c r="A417" s="42"/>
      <c r="B417" s="43"/>
      <c r="C417" s="43"/>
      <c r="D417" s="43"/>
      <c r="E417" s="44"/>
      <c r="F417" s="43"/>
      <c r="G417" s="44"/>
      <c r="H417" s="44"/>
      <c r="I417" s="44"/>
      <c r="J417" s="57"/>
      <c r="K417" s="44"/>
      <c r="L417" s="44"/>
      <c r="M417" s="42"/>
      <c r="N417" s="42"/>
      <c r="O417" s="42"/>
      <c r="P417" s="42"/>
      <c r="Q417" s="42"/>
      <c r="R417" s="42"/>
      <c r="S417" s="42"/>
      <c r="T417" s="43"/>
      <c r="U417" s="42"/>
      <c r="V417" s="44"/>
      <c r="W417" s="44"/>
      <c r="X417" s="44"/>
      <c r="Y417" s="44"/>
      <c r="Z417" s="47"/>
      <c r="AA417" s="48"/>
      <c r="AB417" s="42"/>
      <c r="AC417" s="14"/>
      <c r="AD417" s="14"/>
      <c r="AE417" s="14"/>
      <c r="AF417" s="14"/>
      <c r="AG417" s="44"/>
      <c r="AH417" s="44"/>
      <c r="AI417" s="44"/>
      <c r="AJ417" s="57"/>
      <c r="AK417" s="58"/>
      <c r="AL417" s="49"/>
      <c r="AM417" s="49"/>
      <c r="AN417" s="49"/>
      <c r="AO417" s="49"/>
      <c r="AP417" s="49"/>
      <c r="AQ417" s="49"/>
      <c r="AR417" s="49"/>
      <c r="AS417" s="49"/>
      <c r="AT417" s="49"/>
      <c r="AU417" s="49"/>
      <c r="AV417" s="49"/>
      <c r="AW417" s="49"/>
      <c r="AX417" s="49"/>
      <c r="AY417" s="49"/>
      <c r="AZ417" s="49"/>
      <c r="BA417" s="49"/>
      <c r="BB417" s="49"/>
      <c r="BC417" s="49"/>
      <c r="BD417" s="49"/>
      <c r="BE417" s="49"/>
      <c r="BF417" s="49"/>
      <c r="BG417" s="49"/>
      <c r="BH417" s="49"/>
      <c r="BI417" s="49"/>
      <c r="BJ417" s="49"/>
      <c r="BK417" s="49"/>
      <c r="BL417" s="49"/>
      <c r="BM417" s="49"/>
      <c r="BN417" s="49"/>
      <c r="BO417" s="49"/>
      <c r="BP417" s="14"/>
      <c r="BQ417" s="14"/>
      <c r="BR417" s="14"/>
      <c r="BS417" s="49"/>
      <c r="BT417" s="49"/>
      <c r="BU417" s="49"/>
      <c r="BV417" s="49"/>
      <c r="BW417" s="49"/>
      <c r="BX417" s="49"/>
      <c r="BY417" s="49"/>
      <c r="BZ417" s="14"/>
      <c r="CA417" s="49"/>
      <c r="CB417" s="49"/>
      <c r="CC417" s="14"/>
      <c r="CD417" s="14"/>
      <c r="CE417" s="49"/>
      <c r="CF417" s="49"/>
      <c r="CG417" s="49"/>
      <c r="CH417" s="49"/>
      <c r="CI417" s="49"/>
      <c r="CJ417" s="49"/>
      <c r="CK417" s="49"/>
      <c r="CL417" s="49"/>
      <c r="CM417" s="49"/>
      <c r="CN417" s="49"/>
      <c r="CO417" s="49"/>
      <c r="CP417" s="49"/>
      <c r="CQ417" s="49"/>
      <c r="CR417" s="49"/>
      <c r="CS417" s="49"/>
      <c r="CT417" s="49"/>
      <c r="CU417" s="49"/>
      <c r="CV417" s="49"/>
      <c r="CW417" s="14"/>
      <c r="CX417" s="14"/>
      <c r="CY417" s="49"/>
      <c r="CZ417" s="49"/>
      <c r="DA417" s="49"/>
      <c r="DB417" s="49"/>
      <c r="DC417" s="49"/>
      <c r="DD417" s="49"/>
      <c r="DE417" s="49"/>
      <c r="DF417" s="49"/>
      <c r="DG417" s="49"/>
      <c r="DH417" s="14"/>
      <c r="DI417" s="14"/>
      <c r="DJ417" s="14"/>
      <c r="DK417" s="14"/>
      <c r="DL417" s="14"/>
      <c r="DM417" s="14"/>
      <c r="DN417" s="14"/>
      <c r="DO417" s="14"/>
      <c r="DP417" s="14"/>
      <c r="DQ417" s="14"/>
      <c r="DR417" s="49"/>
      <c r="DS417" s="49"/>
      <c r="DT417" s="49"/>
      <c r="DU417" s="49"/>
      <c r="DV417" s="49"/>
      <c r="DW417" s="49"/>
      <c r="DX417" s="49"/>
      <c r="DY417" s="49"/>
      <c r="DZ417" s="49"/>
      <c r="EA417" s="49"/>
      <c r="EB417" s="49"/>
      <c r="EC417" s="49"/>
      <c r="ED417" s="49"/>
      <c r="EE417" s="49"/>
      <c r="EF417" s="49"/>
      <c r="EG417" s="49"/>
      <c r="EH417" s="49"/>
      <c r="EI417" s="49"/>
      <c r="EJ417" s="49"/>
      <c r="EK417" s="14"/>
      <c r="EL417" s="49"/>
      <c r="EM417" s="49"/>
      <c r="EN417" s="49"/>
      <c r="EO417" s="49"/>
      <c r="EP417" s="49"/>
      <c r="EQ417" s="49"/>
      <c r="ER417" s="49"/>
      <c r="ES417" s="49"/>
      <c r="ET417" s="49"/>
      <c r="EU417" s="49"/>
      <c r="EV417" s="49"/>
      <c r="EW417" s="49"/>
      <c r="EX417" s="49"/>
      <c r="EY417" s="49"/>
      <c r="EZ417" s="49"/>
      <c r="FA417" s="49"/>
      <c r="FB417" s="49"/>
      <c r="FC417" s="49"/>
      <c r="FD417" s="49"/>
      <c r="FE417" s="14"/>
      <c r="FF417" s="49"/>
      <c r="FG417" s="49"/>
      <c r="FH417" s="14"/>
      <c r="FI417" s="42"/>
      <c r="FJ417" s="42"/>
      <c r="FK417" s="42"/>
      <c r="FL417" s="42"/>
      <c r="FM417" s="42"/>
      <c r="FN417" s="42"/>
      <c r="FO417" s="42"/>
      <c r="FP417" s="42"/>
      <c r="FQ417" s="42"/>
      <c r="FR417" s="42"/>
      <c r="FS417" s="42"/>
      <c r="FT417" s="42"/>
      <c r="FU417" s="42"/>
      <c r="FV417" s="42"/>
      <c r="FW417" s="42"/>
      <c r="FX417" s="44">
        <v>415</v>
      </c>
      <c r="FY417" s="44" t="str">
        <f t="shared" si="1294"/>
        <v>HEBCAFIK</v>
      </c>
      <c r="FZ417" s="44" t="s">
        <v>160</v>
      </c>
      <c r="GA417" s="44" t="s">
        <v>148</v>
      </c>
      <c r="GB417" s="44" t="s">
        <v>146</v>
      </c>
      <c r="GC417" s="44" t="s">
        <v>163</v>
      </c>
      <c r="GD417" s="44" t="s">
        <v>145</v>
      </c>
      <c r="GE417" s="44" t="s">
        <v>109</v>
      </c>
      <c r="GF417" s="44" t="s">
        <v>150</v>
      </c>
      <c r="GG417" s="44" t="s">
        <v>151</v>
      </c>
      <c r="GH417" s="100" t="str">
        <f t="shared" ref="GH417:GO417" si="1454">VLOOKUP(FZ417,$FK$3:$FL$15,2,FALSE)</f>
        <v>Uruguay</v>
      </c>
      <c r="GI417" s="100" t="str">
        <f t="shared" si="1454"/>
        <v>Elfenbenskusten</v>
      </c>
      <c r="GJ417" s="100" t="str">
        <f t="shared" si="1454"/>
        <v>Bosnien-Herzigovina</v>
      </c>
      <c r="GK417" s="100" t="str">
        <f t="shared" si="1454"/>
        <v>Marocko</v>
      </c>
      <c r="GL417" s="100" t="str">
        <f t="shared" si="1454"/>
        <v>Sydkorea</v>
      </c>
      <c r="GM417" s="100" t="str">
        <f t="shared" si="1454"/>
        <v>Sverige</v>
      </c>
      <c r="GN417" s="100" t="str">
        <f t="shared" si="1454"/>
        <v>Senegal</v>
      </c>
      <c r="GO417" s="100" t="str">
        <f t="shared" si="1454"/>
        <v>Portugal</v>
      </c>
      <c r="GP417" s="42" t="str">
        <f t="shared" si="1296"/>
        <v/>
      </c>
      <c r="GQ417" s="42"/>
      <c r="GR417" s="42"/>
      <c r="GS417" s="42"/>
      <c r="GT417" s="42"/>
      <c r="GU417" s="42"/>
      <c r="GV417" s="42"/>
      <c r="GW417" s="42"/>
      <c r="GX417" s="42"/>
      <c r="GY417" s="42"/>
      <c r="GZ417" s="42"/>
      <c r="HA417" s="42"/>
      <c r="HB417" s="42"/>
      <c r="HC417" s="42"/>
      <c r="HD417" s="42"/>
      <c r="HE417" s="42"/>
    </row>
    <row r="418" spans="1:213" ht="14.25" customHeight="1" x14ac:dyDescent="0.35">
      <c r="A418" s="42"/>
      <c r="B418" s="43"/>
      <c r="C418" s="43"/>
      <c r="D418" s="43"/>
      <c r="E418" s="44"/>
      <c r="F418" s="43"/>
      <c r="G418" s="44"/>
      <c r="H418" s="44"/>
      <c r="I418" s="44"/>
      <c r="J418" s="57"/>
      <c r="K418" s="44"/>
      <c r="L418" s="44"/>
      <c r="M418" s="42"/>
      <c r="N418" s="42"/>
      <c r="O418" s="42"/>
      <c r="P418" s="42"/>
      <c r="Q418" s="42"/>
      <c r="R418" s="42"/>
      <c r="S418" s="42"/>
      <c r="T418" s="43"/>
      <c r="U418" s="42"/>
      <c r="V418" s="44"/>
      <c r="W418" s="44"/>
      <c r="X418" s="44"/>
      <c r="Y418" s="44"/>
      <c r="Z418" s="47"/>
      <c r="AA418" s="48"/>
      <c r="AB418" s="42"/>
      <c r="AC418" s="14"/>
      <c r="AD418" s="14"/>
      <c r="AE418" s="14"/>
      <c r="AF418" s="14"/>
      <c r="AG418" s="44"/>
      <c r="AH418" s="44"/>
      <c r="AI418" s="44"/>
      <c r="AJ418" s="57"/>
      <c r="AK418" s="58"/>
      <c r="AL418" s="49"/>
      <c r="AM418" s="49"/>
      <c r="AN418" s="49"/>
      <c r="AO418" s="49"/>
      <c r="AP418" s="49"/>
      <c r="AQ418" s="49"/>
      <c r="AR418" s="49"/>
      <c r="AS418" s="49"/>
      <c r="AT418" s="49"/>
      <c r="AU418" s="49"/>
      <c r="AV418" s="49"/>
      <c r="AW418" s="49"/>
      <c r="AX418" s="49"/>
      <c r="AY418" s="49"/>
      <c r="AZ418" s="49"/>
      <c r="BA418" s="49"/>
      <c r="BB418" s="49"/>
      <c r="BC418" s="49"/>
      <c r="BD418" s="49"/>
      <c r="BE418" s="49"/>
      <c r="BF418" s="49"/>
      <c r="BG418" s="49"/>
      <c r="BH418" s="49"/>
      <c r="BI418" s="49"/>
      <c r="BJ418" s="49"/>
      <c r="BK418" s="49"/>
      <c r="BL418" s="49"/>
      <c r="BM418" s="49"/>
      <c r="BN418" s="49"/>
      <c r="BO418" s="49"/>
      <c r="BP418" s="14"/>
      <c r="BQ418" s="14"/>
      <c r="BR418" s="14"/>
      <c r="BS418" s="49"/>
      <c r="BT418" s="49"/>
      <c r="BU418" s="49"/>
      <c r="BV418" s="49"/>
      <c r="BW418" s="49"/>
      <c r="BX418" s="49"/>
      <c r="BY418" s="49"/>
      <c r="BZ418" s="14"/>
      <c r="CA418" s="49"/>
      <c r="CB418" s="49"/>
      <c r="CC418" s="14"/>
      <c r="CD418" s="14"/>
      <c r="CE418" s="49"/>
      <c r="CF418" s="49"/>
      <c r="CG418" s="49"/>
      <c r="CH418" s="49"/>
      <c r="CI418" s="49"/>
      <c r="CJ418" s="49"/>
      <c r="CK418" s="49"/>
      <c r="CL418" s="49"/>
      <c r="CM418" s="49"/>
      <c r="CN418" s="49"/>
      <c r="CO418" s="49"/>
      <c r="CP418" s="49"/>
      <c r="CQ418" s="49"/>
      <c r="CR418" s="49"/>
      <c r="CS418" s="49"/>
      <c r="CT418" s="49"/>
      <c r="CU418" s="49"/>
      <c r="CV418" s="49"/>
      <c r="CW418" s="14"/>
      <c r="CX418" s="14"/>
      <c r="CY418" s="49"/>
      <c r="CZ418" s="49"/>
      <c r="DA418" s="49"/>
      <c r="DB418" s="49"/>
      <c r="DC418" s="49"/>
      <c r="DD418" s="49"/>
      <c r="DE418" s="49"/>
      <c r="DF418" s="49"/>
      <c r="DG418" s="49"/>
      <c r="DH418" s="14"/>
      <c r="DI418" s="14"/>
      <c r="DJ418" s="14"/>
      <c r="DK418" s="14"/>
      <c r="DL418" s="14"/>
      <c r="DM418" s="14"/>
      <c r="DN418" s="14"/>
      <c r="DO418" s="14"/>
      <c r="DP418" s="14"/>
      <c r="DQ418" s="14"/>
      <c r="DR418" s="49"/>
      <c r="DS418" s="49"/>
      <c r="DT418" s="49"/>
      <c r="DU418" s="49"/>
      <c r="DV418" s="49"/>
      <c r="DW418" s="49"/>
      <c r="DX418" s="49"/>
      <c r="DY418" s="49"/>
      <c r="DZ418" s="49"/>
      <c r="EA418" s="49"/>
      <c r="EB418" s="49"/>
      <c r="EC418" s="49"/>
      <c r="ED418" s="49"/>
      <c r="EE418" s="49"/>
      <c r="EF418" s="49"/>
      <c r="EG418" s="49"/>
      <c r="EH418" s="49"/>
      <c r="EI418" s="49"/>
      <c r="EJ418" s="49"/>
      <c r="EK418" s="14"/>
      <c r="EL418" s="49"/>
      <c r="EM418" s="49"/>
      <c r="EN418" s="49"/>
      <c r="EO418" s="49"/>
      <c r="EP418" s="49"/>
      <c r="EQ418" s="49"/>
      <c r="ER418" s="49"/>
      <c r="ES418" s="49"/>
      <c r="ET418" s="49"/>
      <c r="EU418" s="49"/>
      <c r="EV418" s="49"/>
      <c r="EW418" s="49"/>
      <c r="EX418" s="49"/>
      <c r="EY418" s="49"/>
      <c r="EZ418" s="49"/>
      <c r="FA418" s="49"/>
      <c r="FB418" s="49"/>
      <c r="FC418" s="49"/>
      <c r="FD418" s="49"/>
      <c r="FE418" s="14"/>
      <c r="FF418" s="49"/>
      <c r="FG418" s="49"/>
      <c r="FH418" s="14"/>
      <c r="FI418" s="42"/>
      <c r="FJ418" s="42"/>
      <c r="FK418" s="42"/>
      <c r="FL418" s="42"/>
      <c r="FM418" s="42"/>
      <c r="FN418" s="42"/>
      <c r="FO418" s="42"/>
      <c r="FP418" s="42"/>
      <c r="FQ418" s="42"/>
      <c r="FR418" s="42"/>
      <c r="FS418" s="42"/>
      <c r="FT418" s="42"/>
      <c r="FU418" s="42"/>
      <c r="FV418" s="42"/>
      <c r="FW418" s="42"/>
      <c r="FX418" s="44">
        <v>416</v>
      </c>
      <c r="FY418" s="44" t="str">
        <f t="shared" si="1294"/>
        <v>HJBCAFEI</v>
      </c>
      <c r="FZ418" s="44" t="s">
        <v>160</v>
      </c>
      <c r="GA418" s="44" t="s">
        <v>159</v>
      </c>
      <c r="GB418" s="44" t="s">
        <v>146</v>
      </c>
      <c r="GC418" s="44" t="s">
        <v>163</v>
      </c>
      <c r="GD418" s="44" t="s">
        <v>145</v>
      </c>
      <c r="GE418" s="44" t="s">
        <v>109</v>
      </c>
      <c r="GF418" s="44" t="s">
        <v>148</v>
      </c>
      <c r="GG418" s="44" t="s">
        <v>150</v>
      </c>
      <c r="GH418" s="100" t="str">
        <f t="shared" ref="GH418:GO418" si="1455">VLOOKUP(FZ418,$FK$3:$FL$15,2,FALSE)</f>
        <v>Uruguay</v>
      </c>
      <c r="GI418" s="100" t="str">
        <f t="shared" si="1455"/>
        <v>Argentina</v>
      </c>
      <c r="GJ418" s="100" t="str">
        <f t="shared" si="1455"/>
        <v>Bosnien-Herzigovina</v>
      </c>
      <c r="GK418" s="100" t="str">
        <f t="shared" si="1455"/>
        <v>Marocko</v>
      </c>
      <c r="GL418" s="100" t="str">
        <f t="shared" si="1455"/>
        <v>Sydkorea</v>
      </c>
      <c r="GM418" s="100" t="str">
        <f t="shared" si="1455"/>
        <v>Sverige</v>
      </c>
      <c r="GN418" s="100" t="str">
        <f t="shared" si="1455"/>
        <v>Elfenbenskusten</v>
      </c>
      <c r="GO418" s="100" t="str">
        <f t="shared" si="1455"/>
        <v>Senegal</v>
      </c>
      <c r="GP418" s="42" t="str">
        <f t="shared" si="1296"/>
        <v/>
      </c>
      <c r="GQ418" s="42"/>
      <c r="GR418" s="42"/>
      <c r="GS418" s="42"/>
      <c r="GT418" s="42"/>
      <c r="GU418" s="42"/>
      <c r="GV418" s="42"/>
      <c r="GW418" s="42"/>
      <c r="GX418" s="42"/>
      <c r="GY418" s="42"/>
      <c r="GZ418" s="42"/>
      <c r="HA418" s="42"/>
      <c r="HB418" s="42"/>
      <c r="HC418" s="42"/>
      <c r="HD418" s="42"/>
      <c r="HE418" s="42"/>
    </row>
    <row r="419" spans="1:213" ht="14.25" customHeight="1" x14ac:dyDescent="0.35">
      <c r="A419" s="42"/>
      <c r="B419" s="43"/>
      <c r="C419" s="43"/>
      <c r="D419" s="43"/>
      <c r="E419" s="44"/>
      <c r="F419" s="43"/>
      <c r="G419" s="44"/>
      <c r="H419" s="44"/>
      <c r="I419" s="44"/>
      <c r="J419" s="57"/>
      <c r="K419" s="44"/>
      <c r="L419" s="44"/>
      <c r="M419" s="42"/>
      <c r="N419" s="42"/>
      <c r="O419" s="42"/>
      <c r="P419" s="42"/>
      <c r="Q419" s="42"/>
      <c r="R419" s="42"/>
      <c r="S419" s="42"/>
      <c r="T419" s="43"/>
      <c r="U419" s="42"/>
      <c r="V419" s="44"/>
      <c r="W419" s="44"/>
      <c r="X419" s="44"/>
      <c r="Y419" s="44"/>
      <c r="Z419" s="47"/>
      <c r="AA419" s="48"/>
      <c r="AB419" s="42"/>
      <c r="AC419" s="14"/>
      <c r="AD419" s="14"/>
      <c r="AE419" s="14"/>
      <c r="AF419" s="14"/>
      <c r="AG419" s="44"/>
      <c r="AH419" s="44"/>
      <c r="AI419" s="44"/>
      <c r="AJ419" s="57"/>
      <c r="AK419" s="58"/>
      <c r="AL419" s="49"/>
      <c r="AM419" s="49"/>
      <c r="AN419" s="49"/>
      <c r="AO419" s="49"/>
      <c r="AP419" s="49"/>
      <c r="AQ419" s="49"/>
      <c r="AR419" s="49"/>
      <c r="AS419" s="49"/>
      <c r="AT419" s="49"/>
      <c r="AU419" s="49"/>
      <c r="AV419" s="49"/>
      <c r="AW419" s="49"/>
      <c r="AX419" s="49"/>
      <c r="AY419" s="49"/>
      <c r="AZ419" s="49"/>
      <c r="BA419" s="49"/>
      <c r="BB419" s="49"/>
      <c r="BC419" s="49"/>
      <c r="BD419" s="49"/>
      <c r="BE419" s="49"/>
      <c r="BF419" s="49"/>
      <c r="BG419" s="49"/>
      <c r="BH419" s="49"/>
      <c r="BI419" s="49"/>
      <c r="BJ419" s="49"/>
      <c r="BK419" s="49"/>
      <c r="BL419" s="49"/>
      <c r="BM419" s="49"/>
      <c r="BN419" s="49"/>
      <c r="BO419" s="49"/>
      <c r="BP419" s="14"/>
      <c r="BQ419" s="14"/>
      <c r="BR419" s="14"/>
      <c r="BS419" s="49"/>
      <c r="BT419" s="49"/>
      <c r="BU419" s="49"/>
      <c r="BV419" s="49"/>
      <c r="BW419" s="49"/>
      <c r="BX419" s="49"/>
      <c r="BY419" s="49"/>
      <c r="BZ419" s="14"/>
      <c r="CA419" s="49"/>
      <c r="CB419" s="49"/>
      <c r="CC419" s="14"/>
      <c r="CD419" s="14"/>
      <c r="CE419" s="49"/>
      <c r="CF419" s="49"/>
      <c r="CG419" s="49"/>
      <c r="CH419" s="49"/>
      <c r="CI419" s="49"/>
      <c r="CJ419" s="49"/>
      <c r="CK419" s="49"/>
      <c r="CL419" s="49"/>
      <c r="CM419" s="49"/>
      <c r="CN419" s="49"/>
      <c r="CO419" s="49"/>
      <c r="CP419" s="49"/>
      <c r="CQ419" s="49"/>
      <c r="CR419" s="49"/>
      <c r="CS419" s="49"/>
      <c r="CT419" s="49"/>
      <c r="CU419" s="49"/>
      <c r="CV419" s="49"/>
      <c r="CW419" s="14"/>
      <c r="CX419" s="14"/>
      <c r="CY419" s="49"/>
      <c r="CZ419" s="49"/>
      <c r="DA419" s="49"/>
      <c r="DB419" s="49"/>
      <c r="DC419" s="49"/>
      <c r="DD419" s="49"/>
      <c r="DE419" s="49"/>
      <c r="DF419" s="49"/>
      <c r="DG419" s="49"/>
      <c r="DH419" s="14"/>
      <c r="DI419" s="14"/>
      <c r="DJ419" s="14"/>
      <c r="DK419" s="14"/>
      <c r="DL419" s="14"/>
      <c r="DM419" s="14"/>
      <c r="DN419" s="14"/>
      <c r="DO419" s="14"/>
      <c r="DP419" s="14"/>
      <c r="DQ419" s="14"/>
      <c r="DR419" s="49"/>
      <c r="DS419" s="49"/>
      <c r="DT419" s="49"/>
      <c r="DU419" s="49"/>
      <c r="DV419" s="49"/>
      <c r="DW419" s="49"/>
      <c r="DX419" s="49"/>
      <c r="DY419" s="49"/>
      <c r="DZ419" s="49"/>
      <c r="EA419" s="49"/>
      <c r="EB419" s="49"/>
      <c r="EC419" s="49"/>
      <c r="ED419" s="49"/>
      <c r="EE419" s="49"/>
      <c r="EF419" s="49"/>
      <c r="EG419" s="49"/>
      <c r="EH419" s="49"/>
      <c r="EI419" s="49"/>
      <c r="EJ419" s="49"/>
      <c r="EK419" s="14"/>
      <c r="EL419" s="49"/>
      <c r="EM419" s="49"/>
      <c r="EN419" s="49"/>
      <c r="EO419" s="49"/>
      <c r="EP419" s="49"/>
      <c r="EQ419" s="49"/>
      <c r="ER419" s="49"/>
      <c r="ES419" s="49"/>
      <c r="ET419" s="49"/>
      <c r="EU419" s="49"/>
      <c r="EV419" s="49"/>
      <c r="EW419" s="49"/>
      <c r="EX419" s="49"/>
      <c r="EY419" s="49"/>
      <c r="EZ419" s="49"/>
      <c r="FA419" s="49"/>
      <c r="FB419" s="49"/>
      <c r="FC419" s="49"/>
      <c r="FD419" s="49"/>
      <c r="FE419" s="14"/>
      <c r="FF419" s="49"/>
      <c r="FG419" s="49"/>
      <c r="FH419" s="14"/>
      <c r="FI419" s="42"/>
      <c r="FJ419" s="42"/>
      <c r="FK419" s="42"/>
      <c r="FL419" s="42"/>
      <c r="FM419" s="42"/>
      <c r="FN419" s="42"/>
      <c r="FO419" s="42"/>
      <c r="FP419" s="42"/>
      <c r="FQ419" s="42"/>
      <c r="FR419" s="42"/>
      <c r="FS419" s="42"/>
      <c r="FT419" s="42"/>
      <c r="FU419" s="42"/>
      <c r="FV419" s="42"/>
      <c r="FW419" s="42"/>
      <c r="FX419" s="44">
        <v>417</v>
      </c>
      <c r="FY419" s="44" t="str">
        <f t="shared" si="1294"/>
        <v>EGBCAFLK</v>
      </c>
      <c r="FZ419" s="44" t="s">
        <v>148</v>
      </c>
      <c r="GA419" s="44" t="s">
        <v>149</v>
      </c>
      <c r="GB419" s="44" t="s">
        <v>146</v>
      </c>
      <c r="GC419" s="44" t="s">
        <v>163</v>
      </c>
      <c r="GD419" s="44" t="s">
        <v>145</v>
      </c>
      <c r="GE419" s="44" t="s">
        <v>109</v>
      </c>
      <c r="GF419" s="44" t="s">
        <v>152</v>
      </c>
      <c r="GG419" s="44" t="s">
        <v>151</v>
      </c>
      <c r="GH419" s="100" t="str">
        <f t="shared" ref="GH419:GO419" si="1456">VLOOKUP(FZ419,$FK$3:$FL$15,2,FALSE)</f>
        <v>Elfenbenskusten</v>
      </c>
      <c r="GI419" s="100" t="str">
        <f t="shared" si="1456"/>
        <v>Iran</v>
      </c>
      <c r="GJ419" s="100" t="str">
        <f t="shared" si="1456"/>
        <v>Bosnien-Herzigovina</v>
      </c>
      <c r="GK419" s="100" t="str">
        <f t="shared" si="1456"/>
        <v>Marocko</v>
      </c>
      <c r="GL419" s="100" t="str">
        <f t="shared" si="1456"/>
        <v>Sydkorea</v>
      </c>
      <c r="GM419" s="100" t="str">
        <f t="shared" si="1456"/>
        <v>Sverige</v>
      </c>
      <c r="GN419" s="100" t="str">
        <f t="shared" si="1456"/>
        <v>England</v>
      </c>
      <c r="GO419" s="100" t="str">
        <f t="shared" si="1456"/>
        <v>Portugal</v>
      </c>
      <c r="GP419" s="42" t="str">
        <f t="shared" si="1296"/>
        <v/>
      </c>
      <c r="GQ419" s="42"/>
      <c r="GR419" s="42"/>
      <c r="GS419" s="42"/>
      <c r="GT419" s="42"/>
      <c r="GU419" s="42"/>
      <c r="GV419" s="42"/>
      <c r="GW419" s="42"/>
      <c r="GX419" s="42"/>
      <c r="GY419" s="42"/>
      <c r="GZ419" s="42"/>
      <c r="HA419" s="42"/>
      <c r="HB419" s="42"/>
      <c r="HC419" s="42"/>
      <c r="HD419" s="42"/>
      <c r="HE419" s="42"/>
    </row>
    <row r="420" spans="1:213" ht="14.25" customHeight="1" x14ac:dyDescent="0.35">
      <c r="A420" s="42"/>
      <c r="B420" s="43"/>
      <c r="C420" s="43"/>
      <c r="D420" s="43"/>
      <c r="E420" s="44"/>
      <c r="F420" s="43"/>
      <c r="G420" s="44"/>
      <c r="H420" s="44"/>
      <c r="I420" s="44"/>
      <c r="J420" s="57"/>
      <c r="K420" s="44"/>
      <c r="L420" s="44"/>
      <c r="M420" s="42"/>
      <c r="N420" s="42"/>
      <c r="O420" s="42"/>
      <c r="P420" s="42"/>
      <c r="Q420" s="42"/>
      <c r="R420" s="42"/>
      <c r="S420" s="42"/>
      <c r="T420" s="43"/>
      <c r="U420" s="42"/>
      <c r="V420" s="44"/>
      <c r="W420" s="44"/>
      <c r="X420" s="44"/>
      <c r="Y420" s="44"/>
      <c r="Z420" s="47"/>
      <c r="AA420" s="48"/>
      <c r="AB420" s="42"/>
      <c r="AC420" s="14"/>
      <c r="AD420" s="14"/>
      <c r="AE420" s="14"/>
      <c r="AF420" s="14"/>
      <c r="AG420" s="44"/>
      <c r="AH420" s="44"/>
      <c r="AI420" s="44"/>
      <c r="AJ420" s="57"/>
      <c r="AK420" s="58"/>
      <c r="AL420" s="49"/>
      <c r="AM420" s="49"/>
      <c r="AN420" s="49"/>
      <c r="AO420" s="49"/>
      <c r="AP420" s="49"/>
      <c r="AQ420" s="49"/>
      <c r="AR420" s="49"/>
      <c r="AS420" s="49"/>
      <c r="AT420" s="49"/>
      <c r="AU420" s="49"/>
      <c r="AV420" s="49"/>
      <c r="AW420" s="49"/>
      <c r="AX420" s="49"/>
      <c r="AY420" s="49"/>
      <c r="AZ420" s="49"/>
      <c r="BA420" s="49"/>
      <c r="BB420" s="49"/>
      <c r="BC420" s="49"/>
      <c r="BD420" s="49"/>
      <c r="BE420" s="49"/>
      <c r="BF420" s="49"/>
      <c r="BG420" s="49"/>
      <c r="BH420" s="49"/>
      <c r="BI420" s="49"/>
      <c r="BJ420" s="49"/>
      <c r="BK420" s="49"/>
      <c r="BL420" s="49"/>
      <c r="BM420" s="49"/>
      <c r="BN420" s="49"/>
      <c r="BO420" s="49"/>
      <c r="BP420" s="14"/>
      <c r="BQ420" s="14"/>
      <c r="BR420" s="14"/>
      <c r="BS420" s="49"/>
      <c r="BT420" s="49"/>
      <c r="BU420" s="49"/>
      <c r="BV420" s="49"/>
      <c r="BW420" s="49"/>
      <c r="BX420" s="49"/>
      <c r="BY420" s="49"/>
      <c r="BZ420" s="14"/>
      <c r="CA420" s="49"/>
      <c r="CB420" s="49"/>
      <c r="CC420" s="14"/>
      <c r="CD420" s="14"/>
      <c r="CE420" s="49"/>
      <c r="CF420" s="49"/>
      <c r="CG420" s="49"/>
      <c r="CH420" s="49"/>
      <c r="CI420" s="49"/>
      <c r="CJ420" s="49"/>
      <c r="CK420" s="49"/>
      <c r="CL420" s="49"/>
      <c r="CM420" s="49"/>
      <c r="CN420" s="49"/>
      <c r="CO420" s="49"/>
      <c r="CP420" s="49"/>
      <c r="CQ420" s="49"/>
      <c r="CR420" s="49"/>
      <c r="CS420" s="49"/>
      <c r="CT420" s="49"/>
      <c r="CU420" s="49"/>
      <c r="CV420" s="49"/>
      <c r="CW420" s="14"/>
      <c r="CX420" s="14"/>
      <c r="CY420" s="49"/>
      <c r="CZ420" s="49"/>
      <c r="DA420" s="49"/>
      <c r="DB420" s="49"/>
      <c r="DC420" s="49"/>
      <c r="DD420" s="49"/>
      <c r="DE420" s="49"/>
      <c r="DF420" s="49"/>
      <c r="DG420" s="49"/>
      <c r="DH420" s="14"/>
      <c r="DI420" s="14"/>
      <c r="DJ420" s="14"/>
      <c r="DK420" s="14"/>
      <c r="DL420" s="14"/>
      <c r="DM420" s="14"/>
      <c r="DN420" s="14"/>
      <c r="DO420" s="14"/>
      <c r="DP420" s="14"/>
      <c r="DQ420" s="14"/>
      <c r="DR420" s="49"/>
      <c r="DS420" s="49"/>
      <c r="DT420" s="49"/>
      <c r="DU420" s="49"/>
      <c r="DV420" s="49"/>
      <c r="DW420" s="49"/>
      <c r="DX420" s="49"/>
      <c r="DY420" s="49"/>
      <c r="DZ420" s="49"/>
      <c r="EA420" s="49"/>
      <c r="EB420" s="49"/>
      <c r="EC420" s="49"/>
      <c r="ED420" s="49"/>
      <c r="EE420" s="49"/>
      <c r="EF420" s="49"/>
      <c r="EG420" s="49"/>
      <c r="EH420" s="49"/>
      <c r="EI420" s="49"/>
      <c r="EJ420" s="49"/>
      <c r="EK420" s="14"/>
      <c r="EL420" s="49"/>
      <c r="EM420" s="49"/>
      <c r="EN420" s="49"/>
      <c r="EO420" s="49"/>
      <c r="EP420" s="49"/>
      <c r="EQ420" s="49"/>
      <c r="ER420" s="49"/>
      <c r="ES420" s="49"/>
      <c r="ET420" s="49"/>
      <c r="EU420" s="49"/>
      <c r="EV420" s="49"/>
      <c r="EW420" s="49"/>
      <c r="EX420" s="49"/>
      <c r="EY420" s="49"/>
      <c r="EZ420" s="49"/>
      <c r="FA420" s="49"/>
      <c r="FB420" s="49"/>
      <c r="FC420" s="49"/>
      <c r="FD420" s="49"/>
      <c r="FE420" s="14"/>
      <c r="FF420" s="49"/>
      <c r="FG420" s="49"/>
      <c r="FH420" s="14"/>
      <c r="FI420" s="42"/>
      <c r="FJ420" s="42"/>
      <c r="FK420" s="42"/>
      <c r="FL420" s="42"/>
      <c r="FM420" s="42"/>
      <c r="FN420" s="42"/>
      <c r="FO420" s="42"/>
      <c r="FP420" s="42"/>
      <c r="FQ420" s="42"/>
      <c r="FR420" s="42"/>
      <c r="FS420" s="42"/>
      <c r="FT420" s="42"/>
      <c r="FU420" s="42"/>
      <c r="FV420" s="42"/>
      <c r="FW420" s="42"/>
      <c r="FX420" s="44">
        <v>418</v>
      </c>
      <c r="FY420" s="44" t="str">
        <f t="shared" si="1294"/>
        <v>EGBCAFLJ</v>
      </c>
      <c r="FZ420" s="44" t="s">
        <v>148</v>
      </c>
      <c r="GA420" s="44" t="s">
        <v>149</v>
      </c>
      <c r="GB420" s="44" t="s">
        <v>146</v>
      </c>
      <c r="GC420" s="44" t="s">
        <v>163</v>
      </c>
      <c r="GD420" s="44" t="s">
        <v>145</v>
      </c>
      <c r="GE420" s="44" t="s">
        <v>109</v>
      </c>
      <c r="GF420" s="44" t="s">
        <v>152</v>
      </c>
      <c r="GG420" s="44" t="s">
        <v>159</v>
      </c>
      <c r="GH420" s="100" t="str">
        <f t="shared" ref="GH420:GO420" si="1457">VLOOKUP(FZ420,$FK$3:$FL$15,2,FALSE)</f>
        <v>Elfenbenskusten</v>
      </c>
      <c r="GI420" s="100" t="str">
        <f t="shared" si="1457"/>
        <v>Iran</v>
      </c>
      <c r="GJ420" s="100" t="str">
        <f t="shared" si="1457"/>
        <v>Bosnien-Herzigovina</v>
      </c>
      <c r="GK420" s="100" t="str">
        <f t="shared" si="1457"/>
        <v>Marocko</v>
      </c>
      <c r="GL420" s="100" t="str">
        <f t="shared" si="1457"/>
        <v>Sydkorea</v>
      </c>
      <c r="GM420" s="100" t="str">
        <f t="shared" si="1457"/>
        <v>Sverige</v>
      </c>
      <c r="GN420" s="100" t="str">
        <f t="shared" si="1457"/>
        <v>England</v>
      </c>
      <c r="GO420" s="100" t="str">
        <f t="shared" si="1457"/>
        <v>Argentina</v>
      </c>
      <c r="GP420" s="42" t="str">
        <f t="shared" si="1296"/>
        <v/>
      </c>
      <c r="GQ420" s="42"/>
      <c r="GR420" s="42"/>
      <c r="GS420" s="42"/>
      <c r="GT420" s="42"/>
      <c r="GU420" s="42"/>
      <c r="GV420" s="42"/>
      <c r="GW420" s="42"/>
      <c r="GX420" s="42"/>
      <c r="GY420" s="42"/>
      <c r="GZ420" s="42"/>
      <c r="HA420" s="42"/>
      <c r="HB420" s="42"/>
      <c r="HC420" s="42"/>
      <c r="HD420" s="42"/>
      <c r="HE420" s="42"/>
    </row>
    <row r="421" spans="1:213" ht="14.25" customHeight="1" x14ac:dyDescent="0.35">
      <c r="A421" s="42"/>
      <c r="B421" s="43"/>
      <c r="C421" s="43"/>
      <c r="D421" s="43"/>
      <c r="E421" s="44"/>
      <c r="F421" s="43"/>
      <c r="G421" s="44"/>
      <c r="H421" s="44"/>
      <c r="I421" s="44"/>
      <c r="J421" s="57"/>
      <c r="K421" s="44"/>
      <c r="L421" s="44"/>
      <c r="M421" s="42"/>
      <c r="N421" s="42"/>
      <c r="O421" s="42"/>
      <c r="P421" s="42"/>
      <c r="Q421" s="42"/>
      <c r="R421" s="42"/>
      <c r="S421" s="42"/>
      <c r="T421" s="43"/>
      <c r="U421" s="42"/>
      <c r="V421" s="44"/>
      <c r="W421" s="44"/>
      <c r="X421" s="44"/>
      <c r="Y421" s="44"/>
      <c r="Z421" s="47"/>
      <c r="AA421" s="48"/>
      <c r="AB421" s="42"/>
      <c r="AC421" s="14"/>
      <c r="AD421" s="14"/>
      <c r="AE421" s="14"/>
      <c r="AF421" s="14"/>
      <c r="AG421" s="44"/>
      <c r="AH421" s="44"/>
      <c r="AI421" s="44"/>
      <c r="AJ421" s="57"/>
      <c r="AK421" s="58"/>
      <c r="AL421" s="49"/>
      <c r="AM421" s="49"/>
      <c r="AN421" s="49"/>
      <c r="AO421" s="49"/>
      <c r="AP421" s="49"/>
      <c r="AQ421" s="49"/>
      <c r="AR421" s="49"/>
      <c r="AS421" s="49"/>
      <c r="AT421" s="49"/>
      <c r="AU421" s="49"/>
      <c r="AV421" s="49"/>
      <c r="AW421" s="49"/>
      <c r="AX421" s="49"/>
      <c r="AY421" s="49"/>
      <c r="AZ421" s="49"/>
      <c r="BA421" s="49"/>
      <c r="BB421" s="49"/>
      <c r="BC421" s="49"/>
      <c r="BD421" s="49"/>
      <c r="BE421" s="49"/>
      <c r="BF421" s="49"/>
      <c r="BG421" s="49"/>
      <c r="BH421" s="49"/>
      <c r="BI421" s="49"/>
      <c r="BJ421" s="49"/>
      <c r="BK421" s="49"/>
      <c r="BL421" s="49"/>
      <c r="BM421" s="49"/>
      <c r="BN421" s="49"/>
      <c r="BO421" s="49"/>
      <c r="BP421" s="14"/>
      <c r="BQ421" s="14"/>
      <c r="BR421" s="14"/>
      <c r="BS421" s="49"/>
      <c r="BT421" s="49"/>
      <c r="BU421" s="49"/>
      <c r="BV421" s="49"/>
      <c r="BW421" s="49"/>
      <c r="BX421" s="49"/>
      <c r="BY421" s="49"/>
      <c r="BZ421" s="14"/>
      <c r="CA421" s="49"/>
      <c r="CB421" s="49"/>
      <c r="CC421" s="14"/>
      <c r="CD421" s="14"/>
      <c r="CE421" s="49"/>
      <c r="CF421" s="49"/>
      <c r="CG421" s="49"/>
      <c r="CH421" s="49"/>
      <c r="CI421" s="49"/>
      <c r="CJ421" s="49"/>
      <c r="CK421" s="49"/>
      <c r="CL421" s="49"/>
      <c r="CM421" s="49"/>
      <c r="CN421" s="49"/>
      <c r="CO421" s="49"/>
      <c r="CP421" s="49"/>
      <c r="CQ421" s="49"/>
      <c r="CR421" s="49"/>
      <c r="CS421" s="49"/>
      <c r="CT421" s="49"/>
      <c r="CU421" s="49"/>
      <c r="CV421" s="49"/>
      <c r="CW421" s="14"/>
      <c r="CX421" s="14"/>
      <c r="CY421" s="49"/>
      <c r="CZ421" s="49"/>
      <c r="DA421" s="49"/>
      <c r="DB421" s="49"/>
      <c r="DC421" s="49"/>
      <c r="DD421" s="49"/>
      <c r="DE421" s="49"/>
      <c r="DF421" s="49"/>
      <c r="DG421" s="49"/>
      <c r="DH421" s="14"/>
      <c r="DI421" s="14"/>
      <c r="DJ421" s="14"/>
      <c r="DK421" s="14"/>
      <c r="DL421" s="14"/>
      <c r="DM421" s="14"/>
      <c r="DN421" s="14"/>
      <c r="DO421" s="14"/>
      <c r="DP421" s="14"/>
      <c r="DQ421" s="14"/>
      <c r="DR421" s="49"/>
      <c r="DS421" s="49"/>
      <c r="DT421" s="49"/>
      <c r="DU421" s="49"/>
      <c r="DV421" s="49"/>
      <c r="DW421" s="49"/>
      <c r="DX421" s="49"/>
      <c r="DY421" s="49"/>
      <c r="DZ421" s="49"/>
      <c r="EA421" s="49"/>
      <c r="EB421" s="49"/>
      <c r="EC421" s="49"/>
      <c r="ED421" s="49"/>
      <c r="EE421" s="49"/>
      <c r="EF421" s="49"/>
      <c r="EG421" s="49"/>
      <c r="EH421" s="49"/>
      <c r="EI421" s="49"/>
      <c r="EJ421" s="49"/>
      <c r="EK421" s="14"/>
      <c r="EL421" s="49"/>
      <c r="EM421" s="49"/>
      <c r="EN421" s="49"/>
      <c r="EO421" s="49"/>
      <c r="EP421" s="49"/>
      <c r="EQ421" s="49"/>
      <c r="ER421" s="49"/>
      <c r="ES421" s="49"/>
      <c r="ET421" s="49"/>
      <c r="EU421" s="49"/>
      <c r="EV421" s="49"/>
      <c r="EW421" s="49"/>
      <c r="EX421" s="49"/>
      <c r="EY421" s="49"/>
      <c r="EZ421" s="49"/>
      <c r="FA421" s="49"/>
      <c r="FB421" s="49"/>
      <c r="FC421" s="49"/>
      <c r="FD421" s="49"/>
      <c r="FE421" s="14"/>
      <c r="FF421" s="49"/>
      <c r="FG421" s="49"/>
      <c r="FH421" s="14"/>
      <c r="FI421" s="42"/>
      <c r="FJ421" s="42"/>
      <c r="FK421" s="42"/>
      <c r="FL421" s="42"/>
      <c r="FM421" s="42"/>
      <c r="FN421" s="42"/>
      <c r="FO421" s="42"/>
      <c r="FP421" s="42"/>
      <c r="FQ421" s="42"/>
      <c r="FR421" s="42"/>
      <c r="FS421" s="42"/>
      <c r="FT421" s="42"/>
      <c r="FU421" s="42"/>
      <c r="FV421" s="42"/>
      <c r="FW421" s="42"/>
      <c r="FX421" s="44">
        <v>419</v>
      </c>
      <c r="FY421" s="44" t="str">
        <f t="shared" si="1294"/>
        <v>EGBCAFJK</v>
      </c>
      <c r="FZ421" s="44" t="s">
        <v>148</v>
      </c>
      <c r="GA421" s="44" t="s">
        <v>149</v>
      </c>
      <c r="GB421" s="44" t="s">
        <v>146</v>
      </c>
      <c r="GC421" s="44" t="s">
        <v>163</v>
      </c>
      <c r="GD421" s="44" t="s">
        <v>145</v>
      </c>
      <c r="GE421" s="44" t="s">
        <v>109</v>
      </c>
      <c r="GF421" s="44" t="s">
        <v>159</v>
      </c>
      <c r="GG421" s="44" t="s">
        <v>151</v>
      </c>
      <c r="GH421" s="100" t="str">
        <f t="shared" ref="GH421:GO421" si="1458">VLOOKUP(FZ421,$FK$3:$FL$15,2,FALSE)</f>
        <v>Elfenbenskusten</v>
      </c>
      <c r="GI421" s="100" t="str">
        <f t="shared" si="1458"/>
        <v>Iran</v>
      </c>
      <c r="GJ421" s="100" t="str">
        <f t="shared" si="1458"/>
        <v>Bosnien-Herzigovina</v>
      </c>
      <c r="GK421" s="100" t="str">
        <f t="shared" si="1458"/>
        <v>Marocko</v>
      </c>
      <c r="GL421" s="100" t="str">
        <f t="shared" si="1458"/>
        <v>Sydkorea</v>
      </c>
      <c r="GM421" s="100" t="str">
        <f t="shared" si="1458"/>
        <v>Sverige</v>
      </c>
      <c r="GN421" s="100" t="str">
        <f t="shared" si="1458"/>
        <v>Argentina</v>
      </c>
      <c r="GO421" s="100" t="str">
        <f t="shared" si="1458"/>
        <v>Portugal</v>
      </c>
      <c r="GP421" s="42" t="str">
        <f t="shared" si="1296"/>
        <v/>
      </c>
      <c r="GQ421" s="42"/>
      <c r="GR421" s="42"/>
      <c r="GS421" s="42"/>
      <c r="GT421" s="42"/>
      <c r="GU421" s="42"/>
      <c r="GV421" s="42"/>
      <c r="GW421" s="42"/>
      <c r="GX421" s="42"/>
      <c r="GY421" s="42"/>
      <c r="GZ421" s="42"/>
      <c r="HA421" s="42"/>
      <c r="HB421" s="42"/>
      <c r="HC421" s="42"/>
      <c r="HD421" s="42"/>
      <c r="HE421" s="42"/>
    </row>
    <row r="422" spans="1:213" ht="14.25" customHeight="1" x14ac:dyDescent="0.35">
      <c r="A422" s="42"/>
      <c r="B422" s="43"/>
      <c r="C422" s="43"/>
      <c r="D422" s="43"/>
      <c r="E422" s="44"/>
      <c r="F422" s="43"/>
      <c r="G422" s="44"/>
      <c r="H422" s="44"/>
      <c r="I422" s="44"/>
      <c r="J422" s="57"/>
      <c r="K422" s="44"/>
      <c r="L422" s="44"/>
      <c r="M422" s="42"/>
      <c r="N422" s="42"/>
      <c r="O422" s="42"/>
      <c r="P422" s="42"/>
      <c r="Q422" s="42"/>
      <c r="R422" s="42"/>
      <c r="S422" s="42"/>
      <c r="T422" s="43"/>
      <c r="U422" s="42"/>
      <c r="V422" s="44"/>
      <c r="W422" s="44"/>
      <c r="X422" s="44"/>
      <c r="Y422" s="44"/>
      <c r="Z422" s="47"/>
      <c r="AA422" s="48"/>
      <c r="AB422" s="42"/>
      <c r="AC422" s="14"/>
      <c r="AD422" s="14"/>
      <c r="AE422" s="14"/>
      <c r="AF422" s="14"/>
      <c r="AG422" s="44"/>
      <c r="AH422" s="44"/>
      <c r="AI422" s="44"/>
      <c r="AJ422" s="57"/>
      <c r="AK422" s="58"/>
      <c r="AL422" s="49"/>
      <c r="AM422" s="49"/>
      <c r="AN422" s="49"/>
      <c r="AO422" s="49"/>
      <c r="AP422" s="49"/>
      <c r="AQ422" s="49"/>
      <c r="AR422" s="49"/>
      <c r="AS422" s="49"/>
      <c r="AT422" s="49"/>
      <c r="AU422" s="49"/>
      <c r="AV422" s="49"/>
      <c r="AW422" s="49"/>
      <c r="AX422" s="49"/>
      <c r="AY422" s="49"/>
      <c r="AZ422" s="49"/>
      <c r="BA422" s="49"/>
      <c r="BB422" s="49"/>
      <c r="BC422" s="49"/>
      <c r="BD422" s="49"/>
      <c r="BE422" s="49"/>
      <c r="BF422" s="49"/>
      <c r="BG422" s="49"/>
      <c r="BH422" s="49"/>
      <c r="BI422" s="49"/>
      <c r="BJ422" s="49"/>
      <c r="BK422" s="49"/>
      <c r="BL422" s="49"/>
      <c r="BM422" s="49"/>
      <c r="BN422" s="49"/>
      <c r="BO422" s="49"/>
      <c r="BP422" s="14"/>
      <c r="BQ422" s="14"/>
      <c r="BR422" s="14"/>
      <c r="BS422" s="49"/>
      <c r="BT422" s="49"/>
      <c r="BU422" s="49"/>
      <c r="BV422" s="49"/>
      <c r="BW422" s="49"/>
      <c r="BX422" s="49"/>
      <c r="BY422" s="49"/>
      <c r="BZ422" s="14"/>
      <c r="CA422" s="49"/>
      <c r="CB422" s="49"/>
      <c r="CC422" s="14"/>
      <c r="CD422" s="14"/>
      <c r="CE422" s="49"/>
      <c r="CF422" s="49"/>
      <c r="CG422" s="49"/>
      <c r="CH422" s="49"/>
      <c r="CI422" s="49"/>
      <c r="CJ422" s="49"/>
      <c r="CK422" s="49"/>
      <c r="CL422" s="49"/>
      <c r="CM422" s="49"/>
      <c r="CN422" s="49"/>
      <c r="CO422" s="49"/>
      <c r="CP422" s="49"/>
      <c r="CQ422" s="49"/>
      <c r="CR422" s="49"/>
      <c r="CS422" s="49"/>
      <c r="CT422" s="49"/>
      <c r="CU422" s="49"/>
      <c r="CV422" s="49"/>
      <c r="CW422" s="14"/>
      <c r="CX422" s="14"/>
      <c r="CY422" s="49"/>
      <c r="CZ422" s="49"/>
      <c r="DA422" s="49"/>
      <c r="DB422" s="49"/>
      <c r="DC422" s="49"/>
      <c r="DD422" s="49"/>
      <c r="DE422" s="49"/>
      <c r="DF422" s="49"/>
      <c r="DG422" s="49"/>
      <c r="DH422" s="14"/>
      <c r="DI422" s="14"/>
      <c r="DJ422" s="14"/>
      <c r="DK422" s="14"/>
      <c r="DL422" s="14"/>
      <c r="DM422" s="14"/>
      <c r="DN422" s="14"/>
      <c r="DO422" s="14"/>
      <c r="DP422" s="14"/>
      <c r="DQ422" s="14"/>
      <c r="DR422" s="49"/>
      <c r="DS422" s="49"/>
      <c r="DT422" s="49"/>
      <c r="DU422" s="49"/>
      <c r="DV422" s="49"/>
      <c r="DW422" s="49"/>
      <c r="DX422" s="49"/>
      <c r="DY422" s="49"/>
      <c r="DZ422" s="49"/>
      <c r="EA422" s="49"/>
      <c r="EB422" s="49"/>
      <c r="EC422" s="49"/>
      <c r="ED422" s="49"/>
      <c r="EE422" s="49"/>
      <c r="EF422" s="49"/>
      <c r="EG422" s="49"/>
      <c r="EH422" s="49"/>
      <c r="EI422" s="49"/>
      <c r="EJ422" s="49"/>
      <c r="EK422" s="14"/>
      <c r="EL422" s="49"/>
      <c r="EM422" s="49"/>
      <c r="EN422" s="49"/>
      <c r="EO422" s="49"/>
      <c r="EP422" s="49"/>
      <c r="EQ422" s="49"/>
      <c r="ER422" s="49"/>
      <c r="ES422" s="49"/>
      <c r="ET422" s="49"/>
      <c r="EU422" s="49"/>
      <c r="EV422" s="49"/>
      <c r="EW422" s="49"/>
      <c r="EX422" s="49"/>
      <c r="EY422" s="49"/>
      <c r="EZ422" s="49"/>
      <c r="FA422" s="49"/>
      <c r="FB422" s="49"/>
      <c r="FC422" s="49"/>
      <c r="FD422" s="49"/>
      <c r="FE422" s="14"/>
      <c r="FF422" s="49"/>
      <c r="FG422" s="49"/>
      <c r="FH422" s="14"/>
      <c r="FI422" s="42"/>
      <c r="FJ422" s="42"/>
      <c r="FK422" s="42"/>
      <c r="FL422" s="42"/>
      <c r="FM422" s="42"/>
      <c r="FN422" s="42"/>
      <c r="FO422" s="42"/>
      <c r="FP422" s="42"/>
      <c r="FQ422" s="42"/>
      <c r="FR422" s="42"/>
      <c r="FS422" s="42"/>
      <c r="FT422" s="42"/>
      <c r="FU422" s="42"/>
      <c r="FV422" s="42"/>
      <c r="FW422" s="42"/>
      <c r="FX422" s="44">
        <v>420</v>
      </c>
      <c r="FY422" s="44" t="str">
        <f t="shared" si="1294"/>
        <v>EGBCAFLI</v>
      </c>
      <c r="FZ422" s="44" t="s">
        <v>148</v>
      </c>
      <c r="GA422" s="44" t="s">
        <v>149</v>
      </c>
      <c r="GB422" s="44" t="s">
        <v>146</v>
      </c>
      <c r="GC422" s="44" t="s">
        <v>163</v>
      </c>
      <c r="GD422" s="44" t="s">
        <v>145</v>
      </c>
      <c r="GE422" s="44" t="s">
        <v>109</v>
      </c>
      <c r="GF422" s="44" t="s">
        <v>152</v>
      </c>
      <c r="GG422" s="44" t="s">
        <v>150</v>
      </c>
      <c r="GH422" s="100" t="str">
        <f t="shared" ref="GH422:GO422" si="1459">VLOOKUP(FZ422,$FK$3:$FL$15,2,FALSE)</f>
        <v>Elfenbenskusten</v>
      </c>
      <c r="GI422" s="100" t="str">
        <f t="shared" si="1459"/>
        <v>Iran</v>
      </c>
      <c r="GJ422" s="100" t="str">
        <f t="shared" si="1459"/>
        <v>Bosnien-Herzigovina</v>
      </c>
      <c r="GK422" s="100" t="str">
        <f t="shared" si="1459"/>
        <v>Marocko</v>
      </c>
      <c r="GL422" s="100" t="str">
        <f t="shared" si="1459"/>
        <v>Sydkorea</v>
      </c>
      <c r="GM422" s="100" t="str">
        <f t="shared" si="1459"/>
        <v>Sverige</v>
      </c>
      <c r="GN422" s="100" t="str">
        <f t="shared" si="1459"/>
        <v>England</v>
      </c>
      <c r="GO422" s="100" t="str">
        <f t="shared" si="1459"/>
        <v>Senegal</v>
      </c>
      <c r="GP422" s="42" t="str">
        <f t="shared" si="1296"/>
        <v/>
      </c>
      <c r="GQ422" s="42"/>
      <c r="GR422" s="42"/>
      <c r="GS422" s="42"/>
      <c r="GT422" s="42"/>
      <c r="GU422" s="42"/>
      <c r="GV422" s="42"/>
      <c r="GW422" s="42"/>
      <c r="GX422" s="42"/>
      <c r="GY422" s="42"/>
      <c r="GZ422" s="42"/>
      <c r="HA422" s="42"/>
      <c r="HB422" s="42"/>
      <c r="HC422" s="42"/>
      <c r="HD422" s="42"/>
      <c r="HE422" s="42"/>
    </row>
    <row r="423" spans="1:213" ht="14.25" customHeight="1" x14ac:dyDescent="0.35">
      <c r="A423" s="42"/>
      <c r="B423" s="43"/>
      <c r="C423" s="43"/>
      <c r="D423" s="43"/>
      <c r="E423" s="44"/>
      <c r="F423" s="43"/>
      <c r="G423" s="44"/>
      <c r="H423" s="44"/>
      <c r="I423" s="44"/>
      <c r="J423" s="57"/>
      <c r="K423" s="44"/>
      <c r="L423" s="44"/>
      <c r="M423" s="42"/>
      <c r="N423" s="42"/>
      <c r="O423" s="42"/>
      <c r="P423" s="42"/>
      <c r="Q423" s="42"/>
      <c r="R423" s="42"/>
      <c r="S423" s="42"/>
      <c r="T423" s="43"/>
      <c r="U423" s="42"/>
      <c r="V423" s="44"/>
      <c r="W423" s="44"/>
      <c r="X423" s="44"/>
      <c r="Y423" s="44"/>
      <c r="Z423" s="47"/>
      <c r="AA423" s="48"/>
      <c r="AB423" s="42"/>
      <c r="AC423" s="14"/>
      <c r="AD423" s="14"/>
      <c r="AE423" s="14"/>
      <c r="AF423" s="14"/>
      <c r="AG423" s="44"/>
      <c r="AH423" s="44"/>
      <c r="AI423" s="44"/>
      <c r="AJ423" s="57"/>
      <c r="AK423" s="58"/>
      <c r="AL423" s="49"/>
      <c r="AM423" s="49"/>
      <c r="AN423" s="49"/>
      <c r="AO423" s="49"/>
      <c r="AP423" s="49"/>
      <c r="AQ423" s="49"/>
      <c r="AR423" s="49"/>
      <c r="AS423" s="49"/>
      <c r="AT423" s="49"/>
      <c r="AU423" s="49"/>
      <c r="AV423" s="49"/>
      <c r="AW423" s="49"/>
      <c r="AX423" s="49"/>
      <c r="AY423" s="49"/>
      <c r="AZ423" s="49"/>
      <c r="BA423" s="49"/>
      <c r="BB423" s="49"/>
      <c r="BC423" s="49"/>
      <c r="BD423" s="49"/>
      <c r="BE423" s="49"/>
      <c r="BF423" s="49"/>
      <c r="BG423" s="49"/>
      <c r="BH423" s="49"/>
      <c r="BI423" s="49"/>
      <c r="BJ423" s="49"/>
      <c r="BK423" s="49"/>
      <c r="BL423" s="49"/>
      <c r="BM423" s="49"/>
      <c r="BN423" s="49"/>
      <c r="BO423" s="49"/>
      <c r="BP423" s="14"/>
      <c r="BQ423" s="14"/>
      <c r="BR423" s="14"/>
      <c r="BS423" s="49"/>
      <c r="BT423" s="49"/>
      <c r="BU423" s="49"/>
      <c r="BV423" s="49"/>
      <c r="BW423" s="49"/>
      <c r="BX423" s="49"/>
      <c r="BY423" s="49"/>
      <c r="BZ423" s="14"/>
      <c r="CA423" s="49"/>
      <c r="CB423" s="49"/>
      <c r="CC423" s="14"/>
      <c r="CD423" s="14"/>
      <c r="CE423" s="49"/>
      <c r="CF423" s="49"/>
      <c r="CG423" s="49"/>
      <c r="CH423" s="49"/>
      <c r="CI423" s="49"/>
      <c r="CJ423" s="49"/>
      <c r="CK423" s="49"/>
      <c r="CL423" s="49"/>
      <c r="CM423" s="49"/>
      <c r="CN423" s="49"/>
      <c r="CO423" s="49"/>
      <c r="CP423" s="49"/>
      <c r="CQ423" s="49"/>
      <c r="CR423" s="49"/>
      <c r="CS423" s="49"/>
      <c r="CT423" s="49"/>
      <c r="CU423" s="49"/>
      <c r="CV423" s="49"/>
      <c r="CW423" s="14"/>
      <c r="CX423" s="14"/>
      <c r="CY423" s="49"/>
      <c r="CZ423" s="49"/>
      <c r="DA423" s="49"/>
      <c r="DB423" s="49"/>
      <c r="DC423" s="49"/>
      <c r="DD423" s="49"/>
      <c r="DE423" s="49"/>
      <c r="DF423" s="49"/>
      <c r="DG423" s="49"/>
      <c r="DH423" s="14"/>
      <c r="DI423" s="14"/>
      <c r="DJ423" s="14"/>
      <c r="DK423" s="14"/>
      <c r="DL423" s="14"/>
      <c r="DM423" s="14"/>
      <c r="DN423" s="14"/>
      <c r="DO423" s="14"/>
      <c r="DP423" s="14"/>
      <c r="DQ423" s="14"/>
      <c r="DR423" s="49"/>
      <c r="DS423" s="49"/>
      <c r="DT423" s="49"/>
      <c r="DU423" s="49"/>
      <c r="DV423" s="49"/>
      <c r="DW423" s="49"/>
      <c r="DX423" s="49"/>
      <c r="DY423" s="49"/>
      <c r="DZ423" s="49"/>
      <c r="EA423" s="49"/>
      <c r="EB423" s="49"/>
      <c r="EC423" s="49"/>
      <c r="ED423" s="49"/>
      <c r="EE423" s="49"/>
      <c r="EF423" s="49"/>
      <c r="EG423" s="49"/>
      <c r="EH423" s="49"/>
      <c r="EI423" s="49"/>
      <c r="EJ423" s="49"/>
      <c r="EK423" s="14"/>
      <c r="EL423" s="49"/>
      <c r="EM423" s="49"/>
      <c r="EN423" s="49"/>
      <c r="EO423" s="49"/>
      <c r="EP423" s="49"/>
      <c r="EQ423" s="49"/>
      <c r="ER423" s="49"/>
      <c r="ES423" s="49"/>
      <c r="ET423" s="49"/>
      <c r="EU423" s="49"/>
      <c r="EV423" s="49"/>
      <c r="EW423" s="49"/>
      <c r="EX423" s="49"/>
      <c r="EY423" s="49"/>
      <c r="EZ423" s="49"/>
      <c r="FA423" s="49"/>
      <c r="FB423" s="49"/>
      <c r="FC423" s="49"/>
      <c r="FD423" s="49"/>
      <c r="FE423" s="14"/>
      <c r="FF423" s="49"/>
      <c r="FG423" s="49"/>
      <c r="FH423" s="14"/>
      <c r="FI423" s="42"/>
      <c r="FJ423" s="42"/>
      <c r="FK423" s="42"/>
      <c r="FL423" s="42"/>
      <c r="FM423" s="42"/>
      <c r="FN423" s="42"/>
      <c r="FO423" s="42"/>
      <c r="FP423" s="42"/>
      <c r="FQ423" s="42"/>
      <c r="FR423" s="42"/>
      <c r="FS423" s="42"/>
      <c r="FT423" s="42"/>
      <c r="FU423" s="42"/>
      <c r="FV423" s="42"/>
      <c r="FW423" s="42"/>
      <c r="FX423" s="44">
        <v>421</v>
      </c>
      <c r="FY423" s="44" t="str">
        <f t="shared" si="1294"/>
        <v>EGBCAFIK</v>
      </c>
      <c r="FZ423" s="44" t="s">
        <v>148</v>
      </c>
      <c r="GA423" s="44" t="s">
        <v>149</v>
      </c>
      <c r="GB423" s="44" t="s">
        <v>146</v>
      </c>
      <c r="GC423" s="44" t="s">
        <v>163</v>
      </c>
      <c r="GD423" s="44" t="s">
        <v>145</v>
      </c>
      <c r="GE423" s="44" t="s">
        <v>109</v>
      </c>
      <c r="GF423" s="44" t="s">
        <v>150</v>
      </c>
      <c r="GG423" s="44" t="s">
        <v>151</v>
      </c>
      <c r="GH423" s="100" t="str">
        <f t="shared" ref="GH423:GO423" si="1460">VLOOKUP(FZ423,$FK$3:$FL$15,2,FALSE)</f>
        <v>Elfenbenskusten</v>
      </c>
      <c r="GI423" s="100" t="str">
        <f t="shared" si="1460"/>
        <v>Iran</v>
      </c>
      <c r="GJ423" s="100" t="str">
        <f t="shared" si="1460"/>
        <v>Bosnien-Herzigovina</v>
      </c>
      <c r="GK423" s="100" t="str">
        <f t="shared" si="1460"/>
        <v>Marocko</v>
      </c>
      <c r="GL423" s="100" t="str">
        <f t="shared" si="1460"/>
        <v>Sydkorea</v>
      </c>
      <c r="GM423" s="100" t="str">
        <f t="shared" si="1460"/>
        <v>Sverige</v>
      </c>
      <c r="GN423" s="100" t="str">
        <f t="shared" si="1460"/>
        <v>Senegal</v>
      </c>
      <c r="GO423" s="100" t="str">
        <f t="shared" si="1460"/>
        <v>Portugal</v>
      </c>
      <c r="GP423" s="42" t="str">
        <f t="shared" si="1296"/>
        <v/>
      </c>
      <c r="GQ423" s="42"/>
      <c r="GR423" s="42"/>
      <c r="GS423" s="42"/>
      <c r="GT423" s="42"/>
      <c r="GU423" s="42"/>
      <c r="GV423" s="42"/>
      <c r="GW423" s="42"/>
      <c r="GX423" s="42"/>
      <c r="GY423" s="42"/>
      <c r="GZ423" s="42"/>
      <c r="HA423" s="42"/>
      <c r="HB423" s="42"/>
      <c r="HC423" s="42"/>
      <c r="HD423" s="42"/>
      <c r="HE423" s="42"/>
    </row>
    <row r="424" spans="1:213" ht="14.25" customHeight="1" x14ac:dyDescent="0.35">
      <c r="A424" s="42"/>
      <c r="B424" s="43"/>
      <c r="C424" s="43"/>
      <c r="D424" s="43"/>
      <c r="E424" s="44"/>
      <c r="F424" s="43"/>
      <c r="G424" s="44"/>
      <c r="H424" s="44"/>
      <c r="I424" s="44"/>
      <c r="J424" s="57"/>
      <c r="K424" s="44"/>
      <c r="L424" s="44"/>
      <c r="M424" s="42"/>
      <c r="N424" s="42"/>
      <c r="O424" s="42"/>
      <c r="P424" s="42"/>
      <c r="Q424" s="42"/>
      <c r="R424" s="42"/>
      <c r="S424" s="42"/>
      <c r="T424" s="43"/>
      <c r="U424" s="42"/>
      <c r="V424" s="44"/>
      <c r="W424" s="44"/>
      <c r="X424" s="44"/>
      <c r="Y424" s="44"/>
      <c r="Z424" s="47"/>
      <c r="AA424" s="48"/>
      <c r="AB424" s="42"/>
      <c r="AC424" s="14"/>
      <c r="AD424" s="14"/>
      <c r="AE424" s="14"/>
      <c r="AF424" s="14"/>
      <c r="AG424" s="44"/>
      <c r="AH424" s="44"/>
      <c r="AI424" s="44"/>
      <c r="AJ424" s="57"/>
      <c r="AK424" s="58"/>
      <c r="AL424" s="49"/>
      <c r="AM424" s="49"/>
      <c r="AN424" s="49"/>
      <c r="AO424" s="49"/>
      <c r="AP424" s="49"/>
      <c r="AQ424" s="49"/>
      <c r="AR424" s="49"/>
      <c r="AS424" s="49"/>
      <c r="AT424" s="49"/>
      <c r="AU424" s="49"/>
      <c r="AV424" s="49"/>
      <c r="AW424" s="49"/>
      <c r="AX424" s="49"/>
      <c r="AY424" s="49"/>
      <c r="AZ424" s="49"/>
      <c r="BA424" s="49"/>
      <c r="BB424" s="49"/>
      <c r="BC424" s="49"/>
      <c r="BD424" s="49"/>
      <c r="BE424" s="49"/>
      <c r="BF424" s="49"/>
      <c r="BG424" s="49"/>
      <c r="BH424" s="49"/>
      <c r="BI424" s="49"/>
      <c r="BJ424" s="49"/>
      <c r="BK424" s="49"/>
      <c r="BL424" s="49"/>
      <c r="BM424" s="49"/>
      <c r="BN424" s="49"/>
      <c r="BO424" s="49"/>
      <c r="BP424" s="14"/>
      <c r="BQ424" s="14"/>
      <c r="BR424" s="14"/>
      <c r="BS424" s="49"/>
      <c r="BT424" s="49"/>
      <c r="BU424" s="49"/>
      <c r="BV424" s="49"/>
      <c r="BW424" s="49"/>
      <c r="BX424" s="49"/>
      <c r="BY424" s="49"/>
      <c r="BZ424" s="14"/>
      <c r="CA424" s="49"/>
      <c r="CB424" s="49"/>
      <c r="CC424" s="14"/>
      <c r="CD424" s="14"/>
      <c r="CE424" s="49"/>
      <c r="CF424" s="49"/>
      <c r="CG424" s="49"/>
      <c r="CH424" s="49"/>
      <c r="CI424" s="49"/>
      <c r="CJ424" s="49"/>
      <c r="CK424" s="49"/>
      <c r="CL424" s="49"/>
      <c r="CM424" s="49"/>
      <c r="CN424" s="49"/>
      <c r="CO424" s="49"/>
      <c r="CP424" s="49"/>
      <c r="CQ424" s="49"/>
      <c r="CR424" s="49"/>
      <c r="CS424" s="49"/>
      <c r="CT424" s="49"/>
      <c r="CU424" s="49"/>
      <c r="CV424" s="49"/>
      <c r="CW424" s="14"/>
      <c r="CX424" s="14"/>
      <c r="CY424" s="49"/>
      <c r="CZ424" s="49"/>
      <c r="DA424" s="49"/>
      <c r="DB424" s="49"/>
      <c r="DC424" s="49"/>
      <c r="DD424" s="49"/>
      <c r="DE424" s="49"/>
      <c r="DF424" s="49"/>
      <c r="DG424" s="49"/>
      <c r="DH424" s="14"/>
      <c r="DI424" s="14"/>
      <c r="DJ424" s="14"/>
      <c r="DK424" s="14"/>
      <c r="DL424" s="14"/>
      <c r="DM424" s="14"/>
      <c r="DN424" s="14"/>
      <c r="DO424" s="14"/>
      <c r="DP424" s="14"/>
      <c r="DQ424" s="14"/>
      <c r="DR424" s="49"/>
      <c r="DS424" s="49"/>
      <c r="DT424" s="49"/>
      <c r="DU424" s="49"/>
      <c r="DV424" s="49"/>
      <c r="DW424" s="49"/>
      <c r="DX424" s="49"/>
      <c r="DY424" s="49"/>
      <c r="DZ424" s="49"/>
      <c r="EA424" s="49"/>
      <c r="EB424" s="49"/>
      <c r="EC424" s="49"/>
      <c r="ED424" s="49"/>
      <c r="EE424" s="49"/>
      <c r="EF424" s="49"/>
      <c r="EG424" s="49"/>
      <c r="EH424" s="49"/>
      <c r="EI424" s="49"/>
      <c r="EJ424" s="49"/>
      <c r="EK424" s="14"/>
      <c r="EL424" s="49"/>
      <c r="EM424" s="49"/>
      <c r="EN424" s="49"/>
      <c r="EO424" s="49"/>
      <c r="EP424" s="49"/>
      <c r="EQ424" s="49"/>
      <c r="ER424" s="49"/>
      <c r="ES424" s="49"/>
      <c r="ET424" s="49"/>
      <c r="EU424" s="49"/>
      <c r="EV424" s="49"/>
      <c r="EW424" s="49"/>
      <c r="EX424" s="49"/>
      <c r="EY424" s="49"/>
      <c r="EZ424" s="49"/>
      <c r="FA424" s="49"/>
      <c r="FB424" s="49"/>
      <c r="FC424" s="49"/>
      <c r="FD424" s="49"/>
      <c r="FE424" s="14"/>
      <c r="FF424" s="49"/>
      <c r="FG424" s="49"/>
      <c r="FH424" s="14"/>
      <c r="FI424" s="42"/>
      <c r="FJ424" s="42"/>
      <c r="FK424" s="42"/>
      <c r="FL424" s="42"/>
      <c r="FM424" s="42"/>
      <c r="FN424" s="42"/>
      <c r="FO424" s="42"/>
      <c r="FP424" s="42"/>
      <c r="FQ424" s="42"/>
      <c r="FR424" s="42"/>
      <c r="FS424" s="42"/>
      <c r="FT424" s="42"/>
      <c r="FU424" s="42"/>
      <c r="FV424" s="42"/>
      <c r="FW424" s="42"/>
      <c r="FX424" s="44">
        <v>422</v>
      </c>
      <c r="FY424" s="44" t="str">
        <f t="shared" si="1294"/>
        <v>EGBCAFIJ</v>
      </c>
      <c r="FZ424" s="44" t="s">
        <v>148</v>
      </c>
      <c r="GA424" s="44" t="s">
        <v>149</v>
      </c>
      <c r="GB424" s="44" t="s">
        <v>146</v>
      </c>
      <c r="GC424" s="44" t="s">
        <v>163</v>
      </c>
      <c r="GD424" s="44" t="s">
        <v>145</v>
      </c>
      <c r="GE424" s="44" t="s">
        <v>109</v>
      </c>
      <c r="GF424" s="44" t="s">
        <v>150</v>
      </c>
      <c r="GG424" s="44" t="s">
        <v>159</v>
      </c>
      <c r="GH424" s="100" t="str">
        <f t="shared" ref="GH424:GO424" si="1461">VLOOKUP(FZ424,$FK$3:$FL$15,2,FALSE)</f>
        <v>Elfenbenskusten</v>
      </c>
      <c r="GI424" s="100" t="str">
        <f t="shared" si="1461"/>
        <v>Iran</v>
      </c>
      <c r="GJ424" s="100" t="str">
        <f t="shared" si="1461"/>
        <v>Bosnien-Herzigovina</v>
      </c>
      <c r="GK424" s="100" t="str">
        <f t="shared" si="1461"/>
        <v>Marocko</v>
      </c>
      <c r="GL424" s="100" t="str">
        <f t="shared" si="1461"/>
        <v>Sydkorea</v>
      </c>
      <c r="GM424" s="100" t="str">
        <f t="shared" si="1461"/>
        <v>Sverige</v>
      </c>
      <c r="GN424" s="100" t="str">
        <f t="shared" si="1461"/>
        <v>Senegal</v>
      </c>
      <c r="GO424" s="100" t="str">
        <f t="shared" si="1461"/>
        <v>Argentina</v>
      </c>
      <c r="GP424" s="42" t="str">
        <f t="shared" si="1296"/>
        <v/>
      </c>
      <c r="GQ424" s="42"/>
      <c r="GR424" s="42"/>
      <c r="GS424" s="42"/>
      <c r="GT424" s="42"/>
      <c r="GU424" s="42"/>
      <c r="GV424" s="42"/>
      <c r="GW424" s="42"/>
      <c r="GX424" s="42"/>
      <c r="GY424" s="42"/>
      <c r="GZ424" s="42"/>
      <c r="HA424" s="42"/>
      <c r="HB424" s="42"/>
      <c r="HC424" s="42"/>
      <c r="HD424" s="42"/>
      <c r="HE424" s="42"/>
    </row>
    <row r="425" spans="1:213" ht="14.25" customHeight="1" x14ac:dyDescent="0.35">
      <c r="A425" s="42"/>
      <c r="B425" s="43"/>
      <c r="C425" s="43"/>
      <c r="D425" s="43"/>
      <c r="E425" s="44"/>
      <c r="F425" s="43"/>
      <c r="G425" s="44"/>
      <c r="H425" s="44"/>
      <c r="I425" s="44"/>
      <c r="J425" s="57"/>
      <c r="K425" s="44"/>
      <c r="L425" s="44"/>
      <c r="M425" s="42"/>
      <c r="N425" s="42"/>
      <c r="O425" s="42"/>
      <c r="P425" s="42"/>
      <c r="Q425" s="42"/>
      <c r="R425" s="42"/>
      <c r="S425" s="42"/>
      <c r="T425" s="43"/>
      <c r="U425" s="42"/>
      <c r="V425" s="44"/>
      <c r="W425" s="44"/>
      <c r="X425" s="44"/>
      <c r="Y425" s="44"/>
      <c r="Z425" s="47"/>
      <c r="AA425" s="48"/>
      <c r="AB425" s="42"/>
      <c r="AC425" s="14"/>
      <c r="AD425" s="14"/>
      <c r="AE425" s="14"/>
      <c r="AF425" s="14"/>
      <c r="AG425" s="44"/>
      <c r="AH425" s="44"/>
      <c r="AI425" s="44"/>
      <c r="AJ425" s="57"/>
      <c r="AK425" s="58"/>
      <c r="AL425" s="49"/>
      <c r="AM425" s="49"/>
      <c r="AN425" s="49"/>
      <c r="AO425" s="49"/>
      <c r="AP425" s="49"/>
      <c r="AQ425" s="49"/>
      <c r="AR425" s="49"/>
      <c r="AS425" s="49"/>
      <c r="AT425" s="49"/>
      <c r="AU425" s="49"/>
      <c r="AV425" s="49"/>
      <c r="AW425" s="49"/>
      <c r="AX425" s="49"/>
      <c r="AY425" s="49"/>
      <c r="AZ425" s="49"/>
      <c r="BA425" s="49"/>
      <c r="BB425" s="49"/>
      <c r="BC425" s="49"/>
      <c r="BD425" s="49"/>
      <c r="BE425" s="49"/>
      <c r="BF425" s="49"/>
      <c r="BG425" s="49"/>
      <c r="BH425" s="49"/>
      <c r="BI425" s="49"/>
      <c r="BJ425" s="49"/>
      <c r="BK425" s="49"/>
      <c r="BL425" s="49"/>
      <c r="BM425" s="49"/>
      <c r="BN425" s="49"/>
      <c r="BO425" s="49"/>
      <c r="BP425" s="14"/>
      <c r="BQ425" s="14"/>
      <c r="BR425" s="14"/>
      <c r="BS425" s="49"/>
      <c r="BT425" s="49"/>
      <c r="BU425" s="49"/>
      <c r="BV425" s="49"/>
      <c r="BW425" s="49"/>
      <c r="BX425" s="49"/>
      <c r="BY425" s="49"/>
      <c r="BZ425" s="14"/>
      <c r="CA425" s="49"/>
      <c r="CB425" s="49"/>
      <c r="CC425" s="14"/>
      <c r="CD425" s="14"/>
      <c r="CE425" s="49"/>
      <c r="CF425" s="49"/>
      <c r="CG425" s="49"/>
      <c r="CH425" s="49"/>
      <c r="CI425" s="49"/>
      <c r="CJ425" s="49"/>
      <c r="CK425" s="49"/>
      <c r="CL425" s="49"/>
      <c r="CM425" s="49"/>
      <c r="CN425" s="49"/>
      <c r="CO425" s="49"/>
      <c r="CP425" s="49"/>
      <c r="CQ425" s="49"/>
      <c r="CR425" s="49"/>
      <c r="CS425" s="49"/>
      <c r="CT425" s="49"/>
      <c r="CU425" s="49"/>
      <c r="CV425" s="49"/>
      <c r="CW425" s="14"/>
      <c r="CX425" s="14"/>
      <c r="CY425" s="49"/>
      <c r="CZ425" s="49"/>
      <c r="DA425" s="49"/>
      <c r="DB425" s="49"/>
      <c r="DC425" s="49"/>
      <c r="DD425" s="49"/>
      <c r="DE425" s="49"/>
      <c r="DF425" s="49"/>
      <c r="DG425" s="49"/>
      <c r="DH425" s="14"/>
      <c r="DI425" s="14"/>
      <c r="DJ425" s="14"/>
      <c r="DK425" s="14"/>
      <c r="DL425" s="14"/>
      <c r="DM425" s="14"/>
      <c r="DN425" s="14"/>
      <c r="DO425" s="14"/>
      <c r="DP425" s="14"/>
      <c r="DQ425" s="14"/>
      <c r="DR425" s="49"/>
      <c r="DS425" s="49"/>
      <c r="DT425" s="49"/>
      <c r="DU425" s="49"/>
      <c r="DV425" s="49"/>
      <c r="DW425" s="49"/>
      <c r="DX425" s="49"/>
      <c r="DY425" s="49"/>
      <c r="DZ425" s="49"/>
      <c r="EA425" s="49"/>
      <c r="EB425" s="49"/>
      <c r="EC425" s="49"/>
      <c r="ED425" s="49"/>
      <c r="EE425" s="49"/>
      <c r="EF425" s="49"/>
      <c r="EG425" s="49"/>
      <c r="EH425" s="49"/>
      <c r="EI425" s="49"/>
      <c r="EJ425" s="49"/>
      <c r="EK425" s="14"/>
      <c r="EL425" s="49"/>
      <c r="EM425" s="49"/>
      <c r="EN425" s="49"/>
      <c r="EO425" s="49"/>
      <c r="EP425" s="49"/>
      <c r="EQ425" s="49"/>
      <c r="ER425" s="49"/>
      <c r="ES425" s="49"/>
      <c r="ET425" s="49"/>
      <c r="EU425" s="49"/>
      <c r="EV425" s="49"/>
      <c r="EW425" s="49"/>
      <c r="EX425" s="49"/>
      <c r="EY425" s="49"/>
      <c r="EZ425" s="49"/>
      <c r="FA425" s="49"/>
      <c r="FB425" s="49"/>
      <c r="FC425" s="49"/>
      <c r="FD425" s="49"/>
      <c r="FE425" s="14"/>
      <c r="FF425" s="49"/>
      <c r="FG425" s="49"/>
      <c r="FH425" s="14"/>
      <c r="FI425" s="42"/>
      <c r="FJ425" s="42"/>
      <c r="FK425" s="42"/>
      <c r="FL425" s="42"/>
      <c r="FM425" s="42"/>
      <c r="FN425" s="42"/>
      <c r="FO425" s="42"/>
      <c r="FP425" s="42"/>
      <c r="FQ425" s="42"/>
      <c r="FR425" s="42"/>
      <c r="FS425" s="42"/>
      <c r="FT425" s="42"/>
      <c r="FU425" s="42"/>
      <c r="FV425" s="42"/>
      <c r="FW425" s="42"/>
      <c r="FX425" s="44">
        <v>423</v>
      </c>
      <c r="FY425" s="44" t="str">
        <f t="shared" si="1294"/>
        <v>HGBCAFLE</v>
      </c>
      <c r="FZ425" s="44" t="s">
        <v>160</v>
      </c>
      <c r="GA425" s="44" t="s">
        <v>149</v>
      </c>
      <c r="GB425" s="44" t="s">
        <v>146</v>
      </c>
      <c r="GC425" s="44" t="s">
        <v>163</v>
      </c>
      <c r="GD425" s="44" t="s">
        <v>145</v>
      </c>
      <c r="GE425" s="44" t="s">
        <v>109</v>
      </c>
      <c r="GF425" s="44" t="s">
        <v>152</v>
      </c>
      <c r="GG425" s="44" t="s">
        <v>148</v>
      </c>
      <c r="GH425" s="100" t="str">
        <f t="shared" ref="GH425:GO425" si="1462">VLOOKUP(FZ425,$FK$3:$FL$15,2,FALSE)</f>
        <v>Uruguay</v>
      </c>
      <c r="GI425" s="100" t="str">
        <f t="shared" si="1462"/>
        <v>Iran</v>
      </c>
      <c r="GJ425" s="100" t="str">
        <f t="shared" si="1462"/>
        <v>Bosnien-Herzigovina</v>
      </c>
      <c r="GK425" s="100" t="str">
        <f t="shared" si="1462"/>
        <v>Marocko</v>
      </c>
      <c r="GL425" s="100" t="str">
        <f t="shared" si="1462"/>
        <v>Sydkorea</v>
      </c>
      <c r="GM425" s="100" t="str">
        <f t="shared" si="1462"/>
        <v>Sverige</v>
      </c>
      <c r="GN425" s="100" t="str">
        <f t="shared" si="1462"/>
        <v>England</v>
      </c>
      <c r="GO425" s="100" t="str">
        <f t="shared" si="1462"/>
        <v>Elfenbenskusten</v>
      </c>
      <c r="GP425" s="42" t="str">
        <f t="shared" si="1296"/>
        <v/>
      </c>
      <c r="GQ425" s="42"/>
      <c r="GR425" s="42"/>
      <c r="GS425" s="42"/>
      <c r="GT425" s="42"/>
      <c r="GU425" s="42"/>
      <c r="GV425" s="42"/>
      <c r="GW425" s="42"/>
      <c r="GX425" s="42"/>
      <c r="GY425" s="42"/>
      <c r="GZ425" s="42"/>
      <c r="HA425" s="42"/>
      <c r="HB425" s="42"/>
      <c r="HC425" s="42"/>
      <c r="HD425" s="42"/>
      <c r="HE425" s="42"/>
    </row>
    <row r="426" spans="1:213" ht="14.25" customHeight="1" x14ac:dyDescent="0.35">
      <c r="A426" s="42"/>
      <c r="B426" s="43"/>
      <c r="C426" s="43"/>
      <c r="D426" s="43"/>
      <c r="E426" s="44"/>
      <c r="F426" s="43"/>
      <c r="G426" s="44"/>
      <c r="H426" s="44"/>
      <c r="I426" s="44"/>
      <c r="J426" s="57"/>
      <c r="K426" s="44"/>
      <c r="L426" s="44"/>
      <c r="M426" s="42"/>
      <c r="N426" s="42"/>
      <c r="O426" s="42"/>
      <c r="P426" s="42"/>
      <c r="Q426" s="42"/>
      <c r="R426" s="42"/>
      <c r="S426" s="42"/>
      <c r="T426" s="43"/>
      <c r="U426" s="42"/>
      <c r="V426" s="44"/>
      <c r="W426" s="44"/>
      <c r="X426" s="44"/>
      <c r="Y426" s="44"/>
      <c r="Z426" s="47"/>
      <c r="AA426" s="48"/>
      <c r="AB426" s="42"/>
      <c r="AC426" s="14"/>
      <c r="AD426" s="14"/>
      <c r="AE426" s="14"/>
      <c r="AF426" s="14"/>
      <c r="AG426" s="44"/>
      <c r="AH426" s="44"/>
      <c r="AI426" s="44"/>
      <c r="AJ426" s="57"/>
      <c r="AK426" s="58"/>
      <c r="AL426" s="49"/>
      <c r="AM426" s="49"/>
      <c r="AN426" s="49"/>
      <c r="AO426" s="49"/>
      <c r="AP426" s="49"/>
      <c r="AQ426" s="49"/>
      <c r="AR426" s="49"/>
      <c r="AS426" s="49"/>
      <c r="AT426" s="49"/>
      <c r="AU426" s="49"/>
      <c r="AV426" s="49"/>
      <c r="AW426" s="49"/>
      <c r="AX426" s="49"/>
      <c r="AY426" s="49"/>
      <c r="AZ426" s="49"/>
      <c r="BA426" s="49"/>
      <c r="BB426" s="49"/>
      <c r="BC426" s="49"/>
      <c r="BD426" s="49"/>
      <c r="BE426" s="49"/>
      <c r="BF426" s="49"/>
      <c r="BG426" s="49"/>
      <c r="BH426" s="49"/>
      <c r="BI426" s="49"/>
      <c r="BJ426" s="49"/>
      <c r="BK426" s="49"/>
      <c r="BL426" s="49"/>
      <c r="BM426" s="49"/>
      <c r="BN426" s="49"/>
      <c r="BO426" s="49"/>
      <c r="BP426" s="14"/>
      <c r="BQ426" s="14"/>
      <c r="BR426" s="14"/>
      <c r="BS426" s="49"/>
      <c r="BT426" s="49"/>
      <c r="BU426" s="49"/>
      <c r="BV426" s="49"/>
      <c r="BW426" s="49"/>
      <c r="BX426" s="49"/>
      <c r="BY426" s="49"/>
      <c r="BZ426" s="14"/>
      <c r="CA426" s="49"/>
      <c r="CB426" s="49"/>
      <c r="CC426" s="14"/>
      <c r="CD426" s="14"/>
      <c r="CE426" s="49"/>
      <c r="CF426" s="49"/>
      <c r="CG426" s="49"/>
      <c r="CH426" s="49"/>
      <c r="CI426" s="49"/>
      <c r="CJ426" s="49"/>
      <c r="CK426" s="49"/>
      <c r="CL426" s="49"/>
      <c r="CM426" s="49"/>
      <c r="CN426" s="49"/>
      <c r="CO426" s="49"/>
      <c r="CP426" s="49"/>
      <c r="CQ426" s="49"/>
      <c r="CR426" s="49"/>
      <c r="CS426" s="49"/>
      <c r="CT426" s="49"/>
      <c r="CU426" s="49"/>
      <c r="CV426" s="49"/>
      <c r="CW426" s="14"/>
      <c r="CX426" s="14"/>
      <c r="CY426" s="49"/>
      <c r="CZ426" s="49"/>
      <c r="DA426" s="49"/>
      <c r="DB426" s="49"/>
      <c r="DC426" s="49"/>
      <c r="DD426" s="49"/>
      <c r="DE426" s="49"/>
      <c r="DF426" s="49"/>
      <c r="DG426" s="49"/>
      <c r="DH426" s="14"/>
      <c r="DI426" s="14"/>
      <c r="DJ426" s="14"/>
      <c r="DK426" s="14"/>
      <c r="DL426" s="14"/>
      <c r="DM426" s="14"/>
      <c r="DN426" s="14"/>
      <c r="DO426" s="14"/>
      <c r="DP426" s="14"/>
      <c r="DQ426" s="14"/>
      <c r="DR426" s="49"/>
      <c r="DS426" s="49"/>
      <c r="DT426" s="49"/>
      <c r="DU426" s="49"/>
      <c r="DV426" s="49"/>
      <c r="DW426" s="49"/>
      <c r="DX426" s="49"/>
      <c r="DY426" s="49"/>
      <c r="DZ426" s="49"/>
      <c r="EA426" s="49"/>
      <c r="EB426" s="49"/>
      <c r="EC426" s="49"/>
      <c r="ED426" s="49"/>
      <c r="EE426" s="49"/>
      <c r="EF426" s="49"/>
      <c r="EG426" s="49"/>
      <c r="EH426" s="49"/>
      <c r="EI426" s="49"/>
      <c r="EJ426" s="49"/>
      <c r="EK426" s="14"/>
      <c r="EL426" s="49"/>
      <c r="EM426" s="49"/>
      <c r="EN426" s="49"/>
      <c r="EO426" s="49"/>
      <c r="EP426" s="49"/>
      <c r="EQ426" s="49"/>
      <c r="ER426" s="49"/>
      <c r="ES426" s="49"/>
      <c r="ET426" s="49"/>
      <c r="EU426" s="49"/>
      <c r="EV426" s="49"/>
      <c r="EW426" s="49"/>
      <c r="EX426" s="49"/>
      <c r="EY426" s="49"/>
      <c r="EZ426" s="49"/>
      <c r="FA426" s="49"/>
      <c r="FB426" s="49"/>
      <c r="FC426" s="49"/>
      <c r="FD426" s="49"/>
      <c r="FE426" s="14"/>
      <c r="FF426" s="49"/>
      <c r="FG426" s="49"/>
      <c r="FH426" s="14"/>
      <c r="FI426" s="42"/>
      <c r="FJ426" s="42"/>
      <c r="FK426" s="42"/>
      <c r="FL426" s="42"/>
      <c r="FM426" s="42"/>
      <c r="FN426" s="42"/>
      <c r="FO426" s="42"/>
      <c r="FP426" s="42"/>
      <c r="FQ426" s="42"/>
      <c r="FR426" s="42"/>
      <c r="FS426" s="42"/>
      <c r="FT426" s="42"/>
      <c r="FU426" s="42"/>
      <c r="FV426" s="42"/>
      <c r="FW426" s="42"/>
      <c r="FX426" s="44">
        <v>424</v>
      </c>
      <c r="FY426" s="44" t="str">
        <f t="shared" si="1294"/>
        <v>HGBCAFEK</v>
      </c>
      <c r="FZ426" s="44" t="s">
        <v>160</v>
      </c>
      <c r="GA426" s="44" t="s">
        <v>149</v>
      </c>
      <c r="GB426" s="44" t="s">
        <v>146</v>
      </c>
      <c r="GC426" s="44" t="s">
        <v>163</v>
      </c>
      <c r="GD426" s="44" t="s">
        <v>145</v>
      </c>
      <c r="GE426" s="44" t="s">
        <v>109</v>
      </c>
      <c r="GF426" s="44" t="s">
        <v>148</v>
      </c>
      <c r="GG426" s="44" t="s">
        <v>151</v>
      </c>
      <c r="GH426" s="100" t="str">
        <f t="shared" ref="GH426:GO426" si="1463">VLOOKUP(FZ426,$FK$3:$FL$15,2,FALSE)</f>
        <v>Uruguay</v>
      </c>
      <c r="GI426" s="100" t="str">
        <f t="shared" si="1463"/>
        <v>Iran</v>
      </c>
      <c r="GJ426" s="100" t="str">
        <f t="shared" si="1463"/>
        <v>Bosnien-Herzigovina</v>
      </c>
      <c r="GK426" s="100" t="str">
        <f t="shared" si="1463"/>
        <v>Marocko</v>
      </c>
      <c r="GL426" s="100" t="str">
        <f t="shared" si="1463"/>
        <v>Sydkorea</v>
      </c>
      <c r="GM426" s="100" t="str">
        <f t="shared" si="1463"/>
        <v>Sverige</v>
      </c>
      <c r="GN426" s="100" t="str">
        <f t="shared" si="1463"/>
        <v>Elfenbenskusten</v>
      </c>
      <c r="GO426" s="100" t="str">
        <f t="shared" si="1463"/>
        <v>Portugal</v>
      </c>
      <c r="GP426" s="42" t="str">
        <f t="shared" si="1296"/>
        <v/>
      </c>
      <c r="GQ426" s="42"/>
      <c r="GR426" s="42"/>
      <c r="GS426" s="42"/>
      <c r="GT426" s="42"/>
      <c r="GU426" s="42"/>
      <c r="GV426" s="42"/>
      <c r="GW426" s="42"/>
      <c r="GX426" s="42"/>
      <c r="GY426" s="42"/>
      <c r="GZ426" s="42"/>
      <c r="HA426" s="42"/>
      <c r="HB426" s="42"/>
      <c r="HC426" s="42"/>
      <c r="HD426" s="42"/>
      <c r="HE426" s="42"/>
    </row>
    <row r="427" spans="1:213" ht="14.25" customHeight="1" x14ac:dyDescent="0.35">
      <c r="A427" s="42"/>
      <c r="B427" s="43"/>
      <c r="C427" s="43"/>
      <c r="D427" s="43"/>
      <c r="E427" s="44"/>
      <c r="F427" s="43"/>
      <c r="G427" s="44"/>
      <c r="H427" s="44"/>
      <c r="I427" s="44"/>
      <c r="J427" s="57"/>
      <c r="K427" s="44"/>
      <c r="L427" s="44"/>
      <c r="M427" s="42"/>
      <c r="N427" s="42"/>
      <c r="O427" s="42"/>
      <c r="P427" s="42"/>
      <c r="Q427" s="42"/>
      <c r="R427" s="42"/>
      <c r="S427" s="42"/>
      <c r="T427" s="43"/>
      <c r="U427" s="42"/>
      <c r="V427" s="44"/>
      <c r="W427" s="44"/>
      <c r="X427" s="44"/>
      <c r="Y427" s="44"/>
      <c r="Z427" s="47"/>
      <c r="AA427" s="48"/>
      <c r="AB427" s="42"/>
      <c r="AC427" s="14"/>
      <c r="AD427" s="14"/>
      <c r="AE427" s="14"/>
      <c r="AF427" s="14"/>
      <c r="AG427" s="44"/>
      <c r="AH427" s="44"/>
      <c r="AI427" s="44"/>
      <c r="AJ427" s="57"/>
      <c r="AK427" s="58"/>
      <c r="AL427" s="49"/>
      <c r="AM427" s="49"/>
      <c r="AN427" s="49"/>
      <c r="AO427" s="49"/>
      <c r="AP427" s="49"/>
      <c r="AQ427" s="49"/>
      <c r="AR427" s="49"/>
      <c r="AS427" s="49"/>
      <c r="AT427" s="49"/>
      <c r="AU427" s="49"/>
      <c r="AV427" s="49"/>
      <c r="AW427" s="49"/>
      <c r="AX427" s="49"/>
      <c r="AY427" s="49"/>
      <c r="AZ427" s="49"/>
      <c r="BA427" s="49"/>
      <c r="BB427" s="49"/>
      <c r="BC427" s="49"/>
      <c r="BD427" s="49"/>
      <c r="BE427" s="49"/>
      <c r="BF427" s="49"/>
      <c r="BG427" s="49"/>
      <c r="BH427" s="49"/>
      <c r="BI427" s="49"/>
      <c r="BJ427" s="49"/>
      <c r="BK427" s="49"/>
      <c r="BL427" s="49"/>
      <c r="BM427" s="49"/>
      <c r="BN427" s="49"/>
      <c r="BO427" s="49"/>
      <c r="BP427" s="14"/>
      <c r="BQ427" s="14"/>
      <c r="BR427" s="14"/>
      <c r="BS427" s="49"/>
      <c r="BT427" s="49"/>
      <c r="BU427" s="49"/>
      <c r="BV427" s="49"/>
      <c r="BW427" s="49"/>
      <c r="BX427" s="49"/>
      <c r="BY427" s="49"/>
      <c r="BZ427" s="14"/>
      <c r="CA427" s="49"/>
      <c r="CB427" s="49"/>
      <c r="CC427" s="14"/>
      <c r="CD427" s="14"/>
      <c r="CE427" s="49"/>
      <c r="CF427" s="49"/>
      <c r="CG427" s="49"/>
      <c r="CH427" s="49"/>
      <c r="CI427" s="49"/>
      <c r="CJ427" s="49"/>
      <c r="CK427" s="49"/>
      <c r="CL427" s="49"/>
      <c r="CM427" s="49"/>
      <c r="CN427" s="49"/>
      <c r="CO427" s="49"/>
      <c r="CP427" s="49"/>
      <c r="CQ427" s="49"/>
      <c r="CR427" s="49"/>
      <c r="CS427" s="49"/>
      <c r="CT427" s="49"/>
      <c r="CU427" s="49"/>
      <c r="CV427" s="49"/>
      <c r="CW427" s="14"/>
      <c r="CX427" s="14"/>
      <c r="CY427" s="49"/>
      <c r="CZ427" s="49"/>
      <c r="DA427" s="49"/>
      <c r="DB427" s="49"/>
      <c r="DC427" s="49"/>
      <c r="DD427" s="49"/>
      <c r="DE427" s="49"/>
      <c r="DF427" s="49"/>
      <c r="DG427" s="49"/>
      <c r="DH427" s="14"/>
      <c r="DI427" s="14"/>
      <c r="DJ427" s="14"/>
      <c r="DK427" s="14"/>
      <c r="DL427" s="14"/>
      <c r="DM427" s="14"/>
      <c r="DN427" s="14"/>
      <c r="DO427" s="14"/>
      <c r="DP427" s="14"/>
      <c r="DQ427" s="14"/>
      <c r="DR427" s="49"/>
      <c r="DS427" s="49"/>
      <c r="DT427" s="49"/>
      <c r="DU427" s="49"/>
      <c r="DV427" s="49"/>
      <c r="DW427" s="49"/>
      <c r="DX427" s="49"/>
      <c r="DY427" s="49"/>
      <c r="DZ427" s="49"/>
      <c r="EA427" s="49"/>
      <c r="EB427" s="49"/>
      <c r="EC427" s="49"/>
      <c r="ED427" s="49"/>
      <c r="EE427" s="49"/>
      <c r="EF427" s="49"/>
      <c r="EG427" s="49"/>
      <c r="EH427" s="49"/>
      <c r="EI427" s="49"/>
      <c r="EJ427" s="49"/>
      <c r="EK427" s="14"/>
      <c r="EL427" s="49"/>
      <c r="EM427" s="49"/>
      <c r="EN427" s="49"/>
      <c r="EO427" s="49"/>
      <c r="EP427" s="49"/>
      <c r="EQ427" s="49"/>
      <c r="ER427" s="49"/>
      <c r="ES427" s="49"/>
      <c r="ET427" s="49"/>
      <c r="EU427" s="49"/>
      <c r="EV427" s="49"/>
      <c r="EW427" s="49"/>
      <c r="EX427" s="49"/>
      <c r="EY427" s="49"/>
      <c r="EZ427" s="49"/>
      <c r="FA427" s="49"/>
      <c r="FB427" s="49"/>
      <c r="FC427" s="49"/>
      <c r="FD427" s="49"/>
      <c r="FE427" s="14"/>
      <c r="FF427" s="49"/>
      <c r="FG427" s="49"/>
      <c r="FH427" s="14"/>
      <c r="FI427" s="42"/>
      <c r="FJ427" s="42"/>
      <c r="FK427" s="42"/>
      <c r="FL427" s="42"/>
      <c r="FM427" s="42"/>
      <c r="FN427" s="42"/>
      <c r="FO427" s="42"/>
      <c r="FP427" s="42"/>
      <c r="FQ427" s="42"/>
      <c r="FR427" s="42"/>
      <c r="FS427" s="42"/>
      <c r="FT427" s="42"/>
      <c r="FU427" s="42"/>
      <c r="FV427" s="42"/>
      <c r="FW427" s="42"/>
      <c r="FX427" s="44">
        <v>425</v>
      </c>
      <c r="FY427" s="44" t="str">
        <f t="shared" si="1294"/>
        <v>HGBCAFEJ</v>
      </c>
      <c r="FZ427" s="44" t="s">
        <v>160</v>
      </c>
      <c r="GA427" s="44" t="s">
        <v>149</v>
      </c>
      <c r="GB427" s="44" t="s">
        <v>146</v>
      </c>
      <c r="GC427" s="44" t="s">
        <v>163</v>
      </c>
      <c r="GD427" s="44" t="s">
        <v>145</v>
      </c>
      <c r="GE427" s="44" t="s">
        <v>109</v>
      </c>
      <c r="GF427" s="44" t="s">
        <v>148</v>
      </c>
      <c r="GG427" s="44" t="s">
        <v>159</v>
      </c>
      <c r="GH427" s="100" t="str">
        <f t="shared" ref="GH427:GO427" si="1464">VLOOKUP(FZ427,$FK$3:$FL$15,2,FALSE)</f>
        <v>Uruguay</v>
      </c>
      <c r="GI427" s="100" t="str">
        <f t="shared" si="1464"/>
        <v>Iran</v>
      </c>
      <c r="GJ427" s="100" t="str">
        <f t="shared" si="1464"/>
        <v>Bosnien-Herzigovina</v>
      </c>
      <c r="GK427" s="100" t="str">
        <f t="shared" si="1464"/>
        <v>Marocko</v>
      </c>
      <c r="GL427" s="100" t="str">
        <f t="shared" si="1464"/>
        <v>Sydkorea</v>
      </c>
      <c r="GM427" s="100" t="str">
        <f t="shared" si="1464"/>
        <v>Sverige</v>
      </c>
      <c r="GN427" s="100" t="str">
        <f t="shared" si="1464"/>
        <v>Elfenbenskusten</v>
      </c>
      <c r="GO427" s="100" t="str">
        <f t="shared" si="1464"/>
        <v>Argentina</v>
      </c>
      <c r="GP427" s="42" t="str">
        <f t="shared" si="1296"/>
        <v/>
      </c>
      <c r="GQ427" s="42"/>
      <c r="GR427" s="42"/>
      <c r="GS427" s="42"/>
      <c r="GT427" s="42"/>
      <c r="GU427" s="42"/>
      <c r="GV427" s="42"/>
      <c r="GW427" s="42"/>
      <c r="GX427" s="42"/>
      <c r="GY427" s="42"/>
      <c r="GZ427" s="42"/>
      <c r="HA427" s="42"/>
      <c r="HB427" s="42"/>
      <c r="HC427" s="42"/>
      <c r="HD427" s="42"/>
      <c r="HE427" s="42"/>
    </row>
    <row r="428" spans="1:213" ht="14.25" customHeight="1" x14ac:dyDescent="0.35">
      <c r="A428" s="42"/>
      <c r="B428" s="43"/>
      <c r="C428" s="43"/>
      <c r="D428" s="43"/>
      <c r="E428" s="44"/>
      <c r="F428" s="43"/>
      <c r="G428" s="44"/>
      <c r="H428" s="44"/>
      <c r="I428" s="44"/>
      <c r="J428" s="57"/>
      <c r="K428" s="44"/>
      <c r="L428" s="44"/>
      <c r="M428" s="42"/>
      <c r="N428" s="42"/>
      <c r="O428" s="42"/>
      <c r="P428" s="42"/>
      <c r="Q428" s="42"/>
      <c r="R428" s="42"/>
      <c r="S428" s="42"/>
      <c r="T428" s="43"/>
      <c r="U428" s="42"/>
      <c r="V428" s="44"/>
      <c r="W428" s="44"/>
      <c r="X428" s="44"/>
      <c r="Y428" s="44"/>
      <c r="Z428" s="47"/>
      <c r="AA428" s="48"/>
      <c r="AB428" s="42"/>
      <c r="AC428" s="14"/>
      <c r="AD428" s="14"/>
      <c r="AE428" s="14"/>
      <c r="AF428" s="14"/>
      <c r="AG428" s="44"/>
      <c r="AH428" s="44"/>
      <c r="AI428" s="44"/>
      <c r="AJ428" s="57"/>
      <c r="AK428" s="58"/>
      <c r="AL428" s="49"/>
      <c r="AM428" s="49"/>
      <c r="AN428" s="49"/>
      <c r="AO428" s="49"/>
      <c r="AP428" s="49"/>
      <c r="AQ428" s="49"/>
      <c r="AR428" s="49"/>
      <c r="AS428" s="49"/>
      <c r="AT428" s="49"/>
      <c r="AU428" s="49"/>
      <c r="AV428" s="49"/>
      <c r="AW428" s="49"/>
      <c r="AX428" s="49"/>
      <c r="AY428" s="49"/>
      <c r="AZ428" s="49"/>
      <c r="BA428" s="49"/>
      <c r="BB428" s="49"/>
      <c r="BC428" s="49"/>
      <c r="BD428" s="49"/>
      <c r="BE428" s="49"/>
      <c r="BF428" s="49"/>
      <c r="BG428" s="49"/>
      <c r="BH428" s="49"/>
      <c r="BI428" s="49"/>
      <c r="BJ428" s="49"/>
      <c r="BK428" s="49"/>
      <c r="BL428" s="49"/>
      <c r="BM428" s="49"/>
      <c r="BN428" s="49"/>
      <c r="BO428" s="49"/>
      <c r="BP428" s="14"/>
      <c r="BQ428" s="14"/>
      <c r="BR428" s="14"/>
      <c r="BS428" s="49"/>
      <c r="BT428" s="49"/>
      <c r="BU428" s="49"/>
      <c r="BV428" s="49"/>
      <c r="BW428" s="49"/>
      <c r="BX428" s="49"/>
      <c r="BY428" s="49"/>
      <c r="BZ428" s="14"/>
      <c r="CA428" s="49"/>
      <c r="CB428" s="49"/>
      <c r="CC428" s="14"/>
      <c r="CD428" s="14"/>
      <c r="CE428" s="49"/>
      <c r="CF428" s="49"/>
      <c r="CG428" s="49"/>
      <c r="CH428" s="49"/>
      <c r="CI428" s="49"/>
      <c r="CJ428" s="49"/>
      <c r="CK428" s="49"/>
      <c r="CL428" s="49"/>
      <c r="CM428" s="49"/>
      <c r="CN428" s="49"/>
      <c r="CO428" s="49"/>
      <c r="CP428" s="49"/>
      <c r="CQ428" s="49"/>
      <c r="CR428" s="49"/>
      <c r="CS428" s="49"/>
      <c r="CT428" s="49"/>
      <c r="CU428" s="49"/>
      <c r="CV428" s="49"/>
      <c r="CW428" s="14"/>
      <c r="CX428" s="14"/>
      <c r="CY428" s="49"/>
      <c r="CZ428" s="49"/>
      <c r="DA428" s="49"/>
      <c r="DB428" s="49"/>
      <c r="DC428" s="49"/>
      <c r="DD428" s="49"/>
      <c r="DE428" s="49"/>
      <c r="DF428" s="49"/>
      <c r="DG428" s="49"/>
      <c r="DH428" s="14"/>
      <c r="DI428" s="14"/>
      <c r="DJ428" s="14"/>
      <c r="DK428" s="14"/>
      <c r="DL428" s="14"/>
      <c r="DM428" s="14"/>
      <c r="DN428" s="14"/>
      <c r="DO428" s="14"/>
      <c r="DP428" s="14"/>
      <c r="DQ428" s="14"/>
      <c r="DR428" s="49"/>
      <c r="DS428" s="49"/>
      <c r="DT428" s="49"/>
      <c r="DU428" s="49"/>
      <c r="DV428" s="49"/>
      <c r="DW428" s="49"/>
      <c r="DX428" s="49"/>
      <c r="DY428" s="49"/>
      <c r="DZ428" s="49"/>
      <c r="EA428" s="49"/>
      <c r="EB428" s="49"/>
      <c r="EC428" s="49"/>
      <c r="ED428" s="49"/>
      <c r="EE428" s="49"/>
      <c r="EF428" s="49"/>
      <c r="EG428" s="49"/>
      <c r="EH428" s="49"/>
      <c r="EI428" s="49"/>
      <c r="EJ428" s="49"/>
      <c r="EK428" s="14"/>
      <c r="EL428" s="49"/>
      <c r="EM428" s="49"/>
      <c r="EN428" s="49"/>
      <c r="EO428" s="49"/>
      <c r="EP428" s="49"/>
      <c r="EQ428" s="49"/>
      <c r="ER428" s="49"/>
      <c r="ES428" s="49"/>
      <c r="ET428" s="49"/>
      <c r="EU428" s="49"/>
      <c r="EV428" s="49"/>
      <c r="EW428" s="49"/>
      <c r="EX428" s="49"/>
      <c r="EY428" s="49"/>
      <c r="EZ428" s="49"/>
      <c r="FA428" s="49"/>
      <c r="FB428" s="49"/>
      <c r="FC428" s="49"/>
      <c r="FD428" s="49"/>
      <c r="FE428" s="14"/>
      <c r="FF428" s="49"/>
      <c r="FG428" s="49"/>
      <c r="FH428" s="14"/>
      <c r="FI428" s="42"/>
      <c r="FJ428" s="42"/>
      <c r="FK428" s="42"/>
      <c r="FL428" s="42"/>
      <c r="FM428" s="42"/>
      <c r="FN428" s="42"/>
      <c r="FO428" s="42"/>
      <c r="FP428" s="42"/>
      <c r="FQ428" s="42"/>
      <c r="FR428" s="42"/>
      <c r="FS428" s="42"/>
      <c r="FT428" s="42"/>
      <c r="FU428" s="42"/>
      <c r="FV428" s="42"/>
      <c r="FW428" s="42"/>
      <c r="FX428" s="44">
        <v>426</v>
      </c>
      <c r="FY428" s="44" t="str">
        <f t="shared" si="1294"/>
        <v>HGBCAFEI</v>
      </c>
      <c r="FZ428" s="44" t="s">
        <v>160</v>
      </c>
      <c r="GA428" s="44" t="s">
        <v>149</v>
      </c>
      <c r="GB428" s="44" t="s">
        <v>146</v>
      </c>
      <c r="GC428" s="44" t="s">
        <v>163</v>
      </c>
      <c r="GD428" s="44" t="s">
        <v>145</v>
      </c>
      <c r="GE428" s="44" t="s">
        <v>109</v>
      </c>
      <c r="GF428" s="44" t="s">
        <v>148</v>
      </c>
      <c r="GG428" s="44" t="s">
        <v>150</v>
      </c>
      <c r="GH428" s="100" t="str">
        <f t="shared" ref="GH428:GO428" si="1465">VLOOKUP(FZ428,$FK$3:$FL$15,2,FALSE)</f>
        <v>Uruguay</v>
      </c>
      <c r="GI428" s="100" t="str">
        <f t="shared" si="1465"/>
        <v>Iran</v>
      </c>
      <c r="GJ428" s="100" t="str">
        <f t="shared" si="1465"/>
        <v>Bosnien-Herzigovina</v>
      </c>
      <c r="GK428" s="100" t="str">
        <f t="shared" si="1465"/>
        <v>Marocko</v>
      </c>
      <c r="GL428" s="100" t="str">
        <f t="shared" si="1465"/>
        <v>Sydkorea</v>
      </c>
      <c r="GM428" s="100" t="str">
        <f t="shared" si="1465"/>
        <v>Sverige</v>
      </c>
      <c r="GN428" s="100" t="str">
        <f t="shared" si="1465"/>
        <v>Elfenbenskusten</v>
      </c>
      <c r="GO428" s="100" t="str">
        <f t="shared" si="1465"/>
        <v>Senegal</v>
      </c>
      <c r="GP428" s="42" t="str">
        <f t="shared" si="1296"/>
        <v/>
      </c>
      <c r="GQ428" s="42"/>
      <c r="GR428" s="42"/>
      <c r="GS428" s="42"/>
      <c r="GT428" s="42"/>
      <c r="GU428" s="42"/>
      <c r="GV428" s="42"/>
      <c r="GW428" s="42"/>
      <c r="GX428" s="42"/>
      <c r="GY428" s="42"/>
      <c r="GZ428" s="42"/>
      <c r="HA428" s="42"/>
      <c r="HB428" s="42"/>
      <c r="HC428" s="42"/>
      <c r="HD428" s="42"/>
      <c r="HE428" s="42"/>
    </row>
    <row r="429" spans="1:213" ht="14.25" customHeight="1" x14ac:dyDescent="0.35">
      <c r="A429" s="42"/>
      <c r="B429" s="43"/>
      <c r="C429" s="43"/>
      <c r="D429" s="43"/>
      <c r="E429" s="44"/>
      <c r="F429" s="43"/>
      <c r="G429" s="44"/>
      <c r="H429" s="44"/>
      <c r="I429" s="44"/>
      <c r="J429" s="57"/>
      <c r="K429" s="44"/>
      <c r="L429" s="44"/>
      <c r="M429" s="42"/>
      <c r="N429" s="42"/>
      <c r="O429" s="42"/>
      <c r="P429" s="42"/>
      <c r="Q429" s="42"/>
      <c r="R429" s="42"/>
      <c r="S429" s="42"/>
      <c r="T429" s="43"/>
      <c r="U429" s="42"/>
      <c r="V429" s="44"/>
      <c r="W429" s="44"/>
      <c r="X429" s="44"/>
      <c r="Y429" s="44"/>
      <c r="Z429" s="47"/>
      <c r="AA429" s="48"/>
      <c r="AB429" s="42"/>
      <c r="AC429" s="14"/>
      <c r="AD429" s="14"/>
      <c r="AE429" s="14"/>
      <c r="AF429" s="14"/>
      <c r="AG429" s="44"/>
      <c r="AH429" s="44"/>
      <c r="AI429" s="44"/>
      <c r="AJ429" s="57"/>
      <c r="AK429" s="58"/>
      <c r="AL429" s="49"/>
      <c r="AM429" s="49"/>
      <c r="AN429" s="49"/>
      <c r="AO429" s="49"/>
      <c r="AP429" s="49"/>
      <c r="AQ429" s="49"/>
      <c r="AR429" s="49"/>
      <c r="AS429" s="49"/>
      <c r="AT429" s="49"/>
      <c r="AU429" s="49"/>
      <c r="AV429" s="49"/>
      <c r="AW429" s="49"/>
      <c r="AX429" s="49"/>
      <c r="AY429" s="49"/>
      <c r="AZ429" s="49"/>
      <c r="BA429" s="49"/>
      <c r="BB429" s="49"/>
      <c r="BC429" s="49"/>
      <c r="BD429" s="49"/>
      <c r="BE429" s="49"/>
      <c r="BF429" s="49"/>
      <c r="BG429" s="49"/>
      <c r="BH429" s="49"/>
      <c r="BI429" s="49"/>
      <c r="BJ429" s="49"/>
      <c r="BK429" s="49"/>
      <c r="BL429" s="49"/>
      <c r="BM429" s="49"/>
      <c r="BN429" s="49"/>
      <c r="BO429" s="49"/>
      <c r="BP429" s="14"/>
      <c r="BQ429" s="14"/>
      <c r="BR429" s="14"/>
      <c r="BS429" s="49"/>
      <c r="BT429" s="49"/>
      <c r="BU429" s="49"/>
      <c r="BV429" s="49"/>
      <c r="BW429" s="49"/>
      <c r="BX429" s="49"/>
      <c r="BY429" s="49"/>
      <c r="BZ429" s="14"/>
      <c r="CA429" s="49"/>
      <c r="CB429" s="49"/>
      <c r="CC429" s="14"/>
      <c r="CD429" s="14"/>
      <c r="CE429" s="49"/>
      <c r="CF429" s="49"/>
      <c r="CG429" s="49"/>
      <c r="CH429" s="49"/>
      <c r="CI429" s="49"/>
      <c r="CJ429" s="49"/>
      <c r="CK429" s="49"/>
      <c r="CL429" s="49"/>
      <c r="CM429" s="49"/>
      <c r="CN429" s="49"/>
      <c r="CO429" s="49"/>
      <c r="CP429" s="49"/>
      <c r="CQ429" s="49"/>
      <c r="CR429" s="49"/>
      <c r="CS429" s="49"/>
      <c r="CT429" s="49"/>
      <c r="CU429" s="49"/>
      <c r="CV429" s="49"/>
      <c r="CW429" s="14"/>
      <c r="CX429" s="14"/>
      <c r="CY429" s="49"/>
      <c r="CZ429" s="49"/>
      <c r="DA429" s="49"/>
      <c r="DB429" s="49"/>
      <c r="DC429" s="49"/>
      <c r="DD429" s="49"/>
      <c r="DE429" s="49"/>
      <c r="DF429" s="49"/>
      <c r="DG429" s="49"/>
      <c r="DH429" s="14"/>
      <c r="DI429" s="14"/>
      <c r="DJ429" s="14"/>
      <c r="DK429" s="14"/>
      <c r="DL429" s="14"/>
      <c r="DM429" s="14"/>
      <c r="DN429" s="14"/>
      <c r="DO429" s="14"/>
      <c r="DP429" s="14"/>
      <c r="DQ429" s="14"/>
      <c r="DR429" s="49"/>
      <c r="DS429" s="49"/>
      <c r="DT429" s="49"/>
      <c r="DU429" s="49"/>
      <c r="DV429" s="49"/>
      <c r="DW429" s="49"/>
      <c r="DX429" s="49"/>
      <c r="DY429" s="49"/>
      <c r="DZ429" s="49"/>
      <c r="EA429" s="49"/>
      <c r="EB429" s="49"/>
      <c r="EC429" s="49"/>
      <c r="ED429" s="49"/>
      <c r="EE429" s="49"/>
      <c r="EF429" s="49"/>
      <c r="EG429" s="49"/>
      <c r="EH429" s="49"/>
      <c r="EI429" s="49"/>
      <c r="EJ429" s="49"/>
      <c r="EK429" s="14"/>
      <c r="EL429" s="49"/>
      <c r="EM429" s="49"/>
      <c r="EN429" s="49"/>
      <c r="EO429" s="49"/>
      <c r="EP429" s="49"/>
      <c r="EQ429" s="49"/>
      <c r="ER429" s="49"/>
      <c r="ES429" s="49"/>
      <c r="ET429" s="49"/>
      <c r="EU429" s="49"/>
      <c r="EV429" s="49"/>
      <c r="EW429" s="49"/>
      <c r="EX429" s="49"/>
      <c r="EY429" s="49"/>
      <c r="EZ429" s="49"/>
      <c r="FA429" s="49"/>
      <c r="FB429" s="49"/>
      <c r="FC429" s="49"/>
      <c r="FD429" s="49"/>
      <c r="FE429" s="14"/>
      <c r="FF429" s="49"/>
      <c r="FG429" s="49"/>
      <c r="FH429" s="14"/>
      <c r="FI429" s="42"/>
      <c r="FJ429" s="42"/>
      <c r="FK429" s="42"/>
      <c r="FL429" s="42"/>
      <c r="FM429" s="42"/>
      <c r="FN429" s="42"/>
      <c r="FO429" s="42"/>
      <c r="FP429" s="42"/>
      <c r="FQ429" s="42"/>
      <c r="FR429" s="42"/>
      <c r="FS429" s="42"/>
      <c r="FT429" s="42"/>
      <c r="FU429" s="42"/>
      <c r="FV429" s="42"/>
      <c r="FW429" s="42"/>
      <c r="FX429" s="44">
        <v>427</v>
      </c>
      <c r="FY429" s="44" t="str">
        <f t="shared" si="1294"/>
        <v>IJBCADLK</v>
      </c>
      <c r="FZ429" s="44" t="s">
        <v>150</v>
      </c>
      <c r="GA429" s="44" t="s">
        <v>159</v>
      </c>
      <c r="GB429" s="44" t="s">
        <v>146</v>
      </c>
      <c r="GC429" s="44" t="s">
        <v>163</v>
      </c>
      <c r="GD429" s="44" t="s">
        <v>145</v>
      </c>
      <c r="GE429" s="44" t="s">
        <v>147</v>
      </c>
      <c r="GF429" s="44" t="s">
        <v>152</v>
      </c>
      <c r="GG429" s="44" t="s">
        <v>151</v>
      </c>
      <c r="GH429" s="100" t="str">
        <f t="shared" ref="GH429:GO429" si="1466">VLOOKUP(FZ429,$FK$3:$FL$15,2,FALSE)</f>
        <v>Senegal</v>
      </c>
      <c r="GI429" s="100" t="str">
        <f t="shared" si="1466"/>
        <v>Argentina</v>
      </c>
      <c r="GJ429" s="100" t="str">
        <f t="shared" si="1466"/>
        <v>Bosnien-Herzigovina</v>
      </c>
      <c r="GK429" s="100" t="str">
        <f t="shared" si="1466"/>
        <v>Marocko</v>
      </c>
      <c r="GL429" s="100" t="str">
        <f t="shared" si="1466"/>
        <v>Sydkorea</v>
      </c>
      <c r="GM429" s="100" t="str">
        <f t="shared" si="1466"/>
        <v>USA</v>
      </c>
      <c r="GN429" s="100" t="str">
        <f t="shared" si="1466"/>
        <v>England</v>
      </c>
      <c r="GO429" s="100" t="str">
        <f t="shared" si="1466"/>
        <v>Portugal</v>
      </c>
      <c r="GP429" s="42" t="str">
        <f t="shared" si="1296"/>
        <v/>
      </c>
      <c r="GQ429" s="42"/>
      <c r="GR429" s="42"/>
      <c r="GS429" s="42"/>
      <c r="GT429" s="42"/>
      <c r="GU429" s="42"/>
      <c r="GV429" s="42"/>
      <c r="GW429" s="42"/>
      <c r="GX429" s="42"/>
      <c r="GY429" s="42"/>
      <c r="GZ429" s="42"/>
      <c r="HA429" s="42"/>
      <c r="HB429" s="42"/>
      <c r="HC429" s="42"/>
      <c r="HD429" s="42"/>
      <c r="HE429" s="42"/>
    </row>
    <row r="430" spans="1:213" ht="14.25" customHeight="1" x14ac:dyDescent="0.35">
      <c r="A430" s="42"/>
      <c r="B430" s="43"/>
      <c r="C430" s="43"/>
      <c r="D430" s="43"/>
      <c r="E430" s="44"/>
      <c r="F430" s="43"/>
      <c r="G430" s="44"/>
      <c r="H430" s="44"/>
      <c r="I430" s="44"/>
      <c r="J430" s="57"/>
      <c r="K430" s="44"/>
      <c r="L430" s="44"/>
      <c r="M430" s="42"/>
      <c r="N430" s="42"/>
      <c r="O430" s="42"/>
      <c r="P430" s="42"/>
      <c r="Q430" s="42"/>
      <c r="R430" s="42"/>
      <c r="S430" s="42"/>
      <c r="T430" s="43"/>
      <c r="U430" s="42"/>
      <c r="V430" s="44"/>
      <c r="W430" s="44"/>
      <c r="X430" s="44"/>
      <c r="Y430" s="44"/>
      <c r="Z430" s="47"/>
      <c r="AA430" s="48"/>
      <c r="AB430" s="42"/>
      <c r="AC430" s="14"/>
      <c r="AD430" s="14"/>
      <c r="AE430" s="14"/>
      <c r="AF430" s="14"/>
      <c r="AG430" s="44"/>
      <c r="AH430" s="44"/>
      <c r="AI430" s="44"/>
      <c r="AJ430" s="57"/>
      <c r="AK430" s="58"/>
      <c r="AL430" s="49"/>
      <c r="AM430" s="49"/>
      <c r="AN430" s="49"/>
      <c r="AO430" s="49"/>
      <c r="AP430" s="49"/>
      <c r="AQ430" s="49"/>
      <c r="AR430" s="49"/>
      <c r="AS430" s="49"/>
      <c r="AT430" s="49"/>
      <c r="AU430" s="49"/>
      <c r="AV430" s="49"/>
      <c r="AW430" s="49"/>
      <c r="AX430" s="49"/>
      <c r="AY430" s="49"/>
      <c r="AZ430" s="49"/>
      <c r="BA430" s="49"/>
      <c r="BB430" s="49"/>
      <c r="BC430" s="49"/>
      <c r="BD430" s="49"/>
      <c r="BE430" s="49"/>
      <c r="BF430" s="49"/>
      <c r="BG430" s="49"/>
      <c r="BH430" s="49"/>
      <c r="BI430" s="49"/>
      <c r="BJ430" s="49"/>
      <c r="BK430" s="49"/>
      <c r="BL430" s="49"/>
      <c r="BM430" s="49"/>
      <c r="BN430" s="49"/>
      <c r="BO430" s="49"/>
      <c r="BP430" s="14"/>
      <c r="BQ430" s="14"/>
      <c r="BR430" s="14"/>
      <c r="BS430" s="49"/>
      <c r="BT430" s="49"/>
      <c r="BU430" s="49"/>
      <c r="BV430" s="49"/>
      <c r="BW430" s="49"/>
      <c r="BX430" s="49"/>
      <c r="BY430" s="49"/>
      <c r="BZ430" s="14"/>
      <c r="CA430" s="49"/>
      <c r="CB430" s="49"/>
      <c r="CC430" s="14"/>
      <c r="CD430" s="14"/>
      <c r="CE430" s="49"/>
      <c r="CF430" s="49"/>
      <c r="CG430" s="49"/>
      <c r="CH430" s="49"/>
      <c r="CI430" s="49"/>
      <c r="CJ430" s="49"/>
      <c r="CK430" s="49"/>
      <c r="CL430" s="49"/>
      <c r="CM430" s="49"/>
      <c r="CN430" s="49"/>
      <c r="CO430" s="49"/>
      <c r="CP430" s="49"/>
      <c r="CQ430" s="49"/>
      <c r="CR430" s="49"/>
      <c r="CS430" s="49"/>
      <c r="CT430" s="49"/>
      <c r="CU430" s="49"/>
      <c r="CV430" s="49"/>
      <c r="CW430" s="14"/>
      <c r="CX430" s="14"/>
      <c r="CY430" s="49"/>
      <c r="CZ430" s="49"/>
      <c r="DA430" s="49"/>
      <c r="DB430" s="49"/>
      <c r="DC430" s="49"/>
      <c r="DD430" s="49"/>
      <c r="DE430" s="49"/>
      <c r="DF430" s="49"/>
      <c r="DG430" s="49"/>
      <c r="DH430" s="14"/>
      <c r="DI430" s="14"/>
      <c r="DJ430" s="14"/>
      <c r="DK430" s="14"/>
      <c r="DL430" s="14"/>
      <c r="DM430" s="14"/>
      <c r="DN430" s="14"/>
      <c r="DO430" s="14"/>
      <c r="DP430" s="14"/>
      <c r="DQ430" s="14"/>
      <c r="DR430" s="49"/>
      <c r="DS430" s="49"/>
      <c r="DT430" s="49"/>
      <c r="DU430" s="49"/>
      <c r="DV430" s="49"/>
      <c r="DW430" s="49"/>
      <c r="DX430" s="49"/>
      <c r="DY430" s="49"/>
      <c r="DZ430" s="49"/>
      <c r="EA430" s="49"/>
      <c r="EB430" s="49"/>
      <c r="EC430" s="49"/>
      <c r="ED430" s="49"/>
      <c r="EE430" s="49"/>
      <c r="EF430" s="49"/>
      <c r="EG430" s="49"/>
      <c r="EH430" s="49"/>
      <c r="EI430" s="49"/>
      <c r="EJ430" s="49"/>
      <c r="EK430" s="14"/>
      <c r="EL430" s="49"/>
      <c r="EM430" s="49"/>
      <c r="EN430" s="49"/>
      <c r="EO430" s="49"/>
      <c r="EP430" s="49"/>
      <c r="EQ430" s="49"/>
      <c r="ER430" s="49"/>
      <c r="ES430" s="49"/>
      <c r="ET430" s="49"/>
      <c r="EU430" s="49"/>
      <c r="EV430" s="49"/>
      <c r="EW430" s="49"/>
      <c r="EX430" s="49"/>
      <c r="EY430" s="49"/>
      <c r="EZ430" s="49"/>
      <c r="FA430" s="49"/>
      <c r="FB430" s="49"/>
      <c r="FC430" s="49"/>
      <c r="FD430" s="49"/>
      <c r="FE430" s="14"/>
      <c r="FF430" s="49"/>
      <c r="FG430" s="49"/>
      <c r="FH430" s="14"/>
      <c r="FI430" s="42"/>
      <c r="FJ430" s="42"/>
      <c r="FK430" s="42"/>
      <c r="FL430" s="42"/>
      <c r="FM430" s="42"/>
      <c r="FN430" s="42"/>
      <c r="FO430" s="42"/>
      <c r="FP430" s="42"/>
      <c r="FQ430" s="42"/>
      <c r="FR430" s="42"/>
      <c r="FS430" s="42"/>
      <c r="FT430" s="42"/>
      <c r="FU430" s="42"/>
      <c r="FV430" s="42"/>
      <c r="FW430" s="42"/>
      <c r="FX430" s="44">
        <v>428</v>
      </c>
      <c r="FY430" s="44" t="str">
        <f t="shared" si="1294"/>
        <v>HJBCADLK</v>
      </c>
      <c r="FZ430" s="44" t="s">
        <v>160</v>
      </c>
      <c r="GA430" s="44" t="s">
        <v>159</v>
      </c>
      <c r="GB430" s="44" t="s">
        <v>146</v>
      </c>
      <c r="GC430" s="44" t="s">
        <v>163</v>
      </c>
      <c r="GD430" s="44" t="s">
        <v>145</v>
      </c>
      <c r="GE430" s="44" t="s">
        <v>147</v>
      </c>
      <c r="GF430" s="44" t="s">
        <v>152</v>
      </c>
      <c r="GG430" s="44" t="s">
        <v>151</v>
      </c>
      <c r="GH430" s="100" t="str">
        <f t="shared" ref="GH430:GO430" si="1467">VLOOKUP(FZ430,$FK$3:$FL$15,2,FALSE)</f>
        <v>Uruguay</v>
      </c>
      <c r="GI430" s="100" t="str">
        <f t="shared" si="1467"/>
        <v>Argentina</v>
      </c>
      <c r="GJ430" s="100" t="str">
        <f t="shared" si="1467"/>
        <v>Bosnien-Herzigovina</v>
      </c>
      <c r="GK430" s="100" t="str">
        <f t="shared" si="1467"/>
        <v>Marocko</v>
      </c>
      <c r="GL430" s="100" t="str">
        <f t="shared" si="1467"/>
        <v>Sydkorea</v>
      </c>
      <c r="GM430" s="100" t="str">
        <f t="shared" si="1467"/>
        <v>USA</v>
      </c>
      <c r="GN430" s="100" t="str">
        <f t="shared" si="1467"/>
        <v>England</v>
      </c>
      <c r="GO430" s="100" t="str">
        <f t="shared" si="1467"/>
        <v>Portugal</v>
      </c>
      <c r="GP430" s="42" t="str">
        <f t="shared" si="1296"/>
        <v/>
      </c>
      <c r="GQ430" s="42"/>
      <c r="GR430" s="42"/>
      <c r="GS430" s="42"/>
      <c r="GT430" s="42"/>
      <c r="GU430" s="42"/>
      <c r="GV430" s="42"/>
      <c r="GW430" s="42"/>
      <c r="GX430" s="42"/>
      <c r="GY430" s="42"/>
      <c r="GZ430" s="42"/>
      <c r="HA430" s="42"/>
      <c r="HB430" s="42"/>
      <c r="HC430" s="42"/>
      <c r="HD430" s="42"/>
      <c r="HE430" s="42"/>
    </row>
    <row r="431" spans="1:213" ht="14.25" customHeight="1" x14ac:dyDescent="0.35">
      <c r="A431" s="42"/>
      <c r="B431" s="43"/>
      <c r="C431" s="43"/>
      <c r="D431" s="43"/>
      <c r="E431" s="44"/>
      <c r="F431" s="43"/>
      <c r="G431" s="44"/>
      <c r="H431" s="44"/>
      <c r="I431" s="44"/>
      <c r="J431" s="57"/>
      <c r="K431" s="44"/>
      <c r="L431" s="44"/>
      <c r="M431" s="42"/>
      <c r="N431" s="42"/>
      <c r="O431" s="42"/>
      <c r="P431" s="42"/>
      <c r="Q431" s="42"/>
      <c r="R431" s="42"/>
      <c r="S431" s="42"/>
      <c r="T431" s="43"/>
      <c r="U431" s="42"/>
      <c r="V431" s="44"/>
      <c r="W431" s="44"/>
      <c r="X431" s="44"/>
      <c r="Y431" s="44"/>
      <c r="Z431" s="47"/>
      <c r="AA431" s="48"/>
      <c r="AB431" s="42"/>
      <c r="AC431" s="14"/>
      <c r="AD431" s="14"/>
      <c r="AE431" s="14"/>
      <c r="AF431" s="14"/>
      <c r="AG431" s="44"/>
      <c r="AH431" s="44"/>
      <c r="AI431" s="44"/>
      <c r="AJ431" s="57"/>
      <c r="AK431" s="58"/>
      <c r="AL431" s="49"/>
      <c r="AM431" s="49"/>
      <c r="AN431" s="49"/>
      <c r="AO431" s="49"/>
      <c r="AP431" s="49"/>
      <c r="AQ431" s="49"/>
      <c r="AR431" s="49"/>
      <c r="AS431" s="49"/>
      <c r="AT431" s="49"/>
      <c r="AU431" s="49"/>
      <c r="AV431" s="49"/>
      <c r="AW431" s="49"/>
      <c r="AX431" s="49"/>
      <c r="AY431" s="49"/>
      <c r="AZ431" s="49"/>
      <c r="BA431" s="49"/>
      <c r="BB431" s="49"/>
      <c r="BC431" s="49"/>
      <c r="BD431" s="49"/>
      <c r="BE431" s="49"/>
      <c r="BF431" s="49"/>
      <c r="BG431" s="49"/>
      <c r="BH431" s="49"/>
      <c r="BI431" s="49"/>
      <c r="BJ431" s="49"/>
      <c r="BK431" s="49"/>
      <c r="BL431" s="49"/>
      <c r="BM431" s="49"/>
      <c r="BN431" s="49"/>
      <c r="BO431" s="49"/>
      <c r="BP431" s="14"/>
      <c r="BQ431" s="14"/>
      <c r="BR431" s="14"/>
      <c r="BS431" s="49"/>
      <c r="BT431" s="49"/>
      <c r="BU431" s="49"/>
      <c r="BV431" s="49"/>
      <c r="BW431" s="49"/>
      <c r="BX431" s="49"/>
      <c r="BY431" s="49"/>
      <c r="BZ431" s="14"/>
      <c r="CA431" s="49"/>
      <c r="CB431" s="49"/>
      <c r="CC431" s="14"/>
      <c r="CD431" s="14"/>
      <c r="CE431" s="49"/>
      <c r="CF431" s="49"/>
      <c r="CG431" s="49"/>
      <c r="CH431" s="49"/>
      <c r="CI431" s="49"/>
      <c r="CJ431" s="49"/>
      <c r="CK431" s="49"/>
      <c r="CL431" s="49"/>
      <c r="CM431" s="49"/>
      <c r="CN431" s="49"/>
      <c r="CO431" s="49"/>
      <c r="CP431" s="49"/>
      <c r="CQ431" s="49"/>
      <c r="CR431" s="49"/>
      <c r="CS431" s="49"/>
      <c r="CT431" s="49"/>
      <c r="CU431" s="49"/>
      <c r="CV431" s="49"/>
      <c r="CW431" s="14"/>
      <c r="CX431" s="14"/>
      <c r="CY431" s="49"/>
      <c r="CZ431" s="49"/>
      <c r="DA431" s="49"/>
      <c r="DB431" s="49"/>
      <c r="DC431" s="49"/>
      <c r="DD431" s="49"/>
      <c r="DE431" s="49"/>
      <c r="DF431" s="49"/>
      <c r="DG431" s="49"/>
      <c r="DH431" s="14"/>
      <c r="DI431" s="14"/>
      <c r="DJ431" s="14"/>
      <c r="DK431" s="14"/>
      <c r="DL431" s="14"/>
      <c r="DM431" s="14"/>
      <c r="DN431" s="14"/>
      <c r="DO431" s="14"/>
      <c r="DP431" s="14"/>
      <c r="DQ431" s="14"/>
      <c r="DR431" s="49"/>
      <c r="DS431" s="49"/>
      <c r="DT431" s="49"/>
      <c r="DU431" s="49"/>
      <c r="DV431" s="49"/>
      <c r="DW431" s="49"/>
      <c r="DX431" s="49"/>
      <c r="DY431" s="49"/>
      <c r="DZ431" s="49"/>
      <c r="EA431" s="49"/>
      <c r="EB431" s="49"/>
      <c r="EC431" s="49"/>
      <c r="ED431" s="49"/>
      <c r="EE431" s="49"/>
      <c r="EF431" s="49"/>
      <c r="EG431" s="49"/>
      <c r="EH431" s="49"/>
      <c r="EI431" s="49"/>
      <c r="EJ431" s="49"/>
      <c r="EK431" s="14"/>
      <c r="EL431" s="49"/>
      <c r="EM431" s="49"/>
      <c r="EN431" s="49"/>
      <c r="EO431" s="49"/>
      <c r="EP431" s="49"/>
      <c r="EQ431" s="49"/>
      <c r="ER431" s="49"/>
      <c r="ES431" s="49"/>
      <c r="ET431" s="49"/>
      <c r="EU431" s="49"/>
      <c r="EV431" s="49"/>
      <c r="EW431" s="49"/>
      <c r="EX431" s="49"/>
      <c r="EY431" s="49"/>
      <c r="EZ431" s="49"/>
      <c r="FA431" s="49"/>
      <c r="FB431" s="49"/>
      <c r="FC431" s="49"/>
      <c r="FD431" s="49"/>
      <c r="FE431" s="14"/>
      <c r="FF431" s="49"/>
      <c r="FG431" s="49"/>
      <c r="FH431" s="14"/>
      <c r="FI431" s="42"/>
      <c r="FJ431" s="42"/>
      <c r="FK431" s="42"/>
      <c r="FL431" s="42"/>
      <c r="FM431" s="42"/>
      <c r="FN431" s="42"/>
      <c r="FO431" s="42"/>
      <c r="FP431" s="42"/>
      <c r="FQ431" s="42"/>
      <c r="FR431" s="42"/>
      <c r="FS431" s="42"/>
      <c r="FT431" s="42"/>
      <c r="FU431" s="42"/>
      <c r="FV431" s="42"/>
      <c r="FW431" s="42"/>
      <c r="FX431" s="44">
        <v>429</v>
      </c>
      <c r="FY431" s="44" t="str">
        <f t="shared" si="1294"/>
        <v>HIBCADLK</v>
      </c>
      <c r="FZ431" s="44" t="s">
        <v>160</v>
      </c>
      <c r="GA431" s="44" t="s">
        <v>150</v>
      </c>
      <c r="GB431" s="44" t="s">
        <v>146</v>
      </c>
      <c r="GC431" s="44" t="s">
        <v>163</v>
      </c>
      <c r="GD431" s="44" t="s">
        <v>145</v>
      </c>
      <c r="GE431" s="44" t="s">
        <v>147</v>
      </c>
      <c r="GF431" s="44" t="s">
        <v>152</v>
      </c>
      <c r="GG431" s="44" t="s">
        <v>151</v>
      </c>
      <c r="GH431" s="100" t="str">
        <f t="shared" ref="GH431:GO431" si="1468">VLOOKUP(FZ431,$FK$3:$FL$15,2,FALSE)</f>
        <v>Uruguay</v>
      </c>
      <c r="GI431" s="100" t="str">
        <f t="shared" si="1468"/>
        <v>Senegal</v>
      </c>
      <c r="GJ431" s="100" t="str">
        <f t="shared" si="1468"/>
        <v>Bosnien-Herzigovina</v>
      </c>
      <c r="GK431" s="100" t="str">
        <f t="shared" si="1468"/>
        <v>Marocko</v>
      </c>
      <c r="GL431" s="100" t="str">
        <f t="shared" si="1468"/>
        <v>Sydkorea</v>
      </c>
      <c r="GM431" s="100" t="str">
        <f t="shared" si="1468"/>
        <v>USA</v>
      </c>
      <c r="GN431" s="100" t="str">
        <f t="shared" si="1468"/>
        <v>England</v>
      </c>
      <c r="GO431" s="100" t="str">
        <f t="shared" si="1468"/>
        <v>Portugal</v>
      </c>
      <c r="GP431" s="42" t="str">
        <f t="shared" si="1296"/>
        <v/>
      </c>
      <c r="GQ431" s="42"/>
      <c r="GR431" s="42"/>
      <c r="GS431" s="42"/>
      <c r="GT431" s="42"/>
      <c r="GU431" s="42"/>
      <c r="GV431" s="42"/>
      <c r="GW431" s="42"/>
      <c r="GX431" s="42"/>
      <c r="GY431" s="42"/>
      <c r="GZ431" s="42"/>
      <c r="HA431" s="42"/>
      <c r="HB431" s="42"/>
      <c r="HC431" s="42"/>
      <c r="HD431" s="42"/>
      <c r="HE431" s="42"/>
    </row>
    <row r="432" spans="1:213" ht="14.25" customHeight="1" x14ac:dyDescent="0.35">
      <c r="A432" s="42"/>
      <c r="B432" s="43"/>
      <c r="C432" s="43"/>
      <c r="D432" s="43"/>
      <c r="E432" s="44"/>
      <c r="F432" s="43"/>
      <c r="G432" s="44"/>
      <c r="H432" s="44"/>
      <c r="I432" s="44"/>
      <c r="J432" s="57"/>
      <c r="K432" s="44"/>
      <c r="L432" s="44"/>
      <c r="M432" s="42"/>
      <c r="N432" s="42"/>
      <c r="O432" s="42"/>
      <c r="P432" s="42"/>
      <c r="Q432" s="42"/>
      <c r="R432" s="42"/>
      <c r="S432" s="42"/>
      <c r="T432" s="43"/>
      <c r="U432" s="42"/>
      <c r="V432" s="44"/>
      <c r="W432" s="44"/>
      <c r="X432" s="44"/>
      <c r="Y432" s="44"/>
      <c r="Z432" s="47"/>
      <c r="AA432" s="48"/>
      <c r="AB432" s="42"/>
      <c r="AC432" s="14"/>
      <c r="AD432" s="14"/>
      <c r="AE432" s="14"/>
      <c r="AF432" s="14"/>
      <c r="AG432" s="44"/>
      <c r="AH432" s="44"/>
      <c r="AI432" s="44"/>
      <c r="AJ432" s="57"/>
      <c r="AK432" s="58"/>
      <c r="AL432" s="49"/>
      <c r="AM432" s="49"/>
      <c r="AN432" s="49"/>
      <c r="AO432" s="49"/>
      <c r="AP432" s="49"/>
      <c r="AQ432" s="49"/>
      <c r="AR432" s="49"/>
      <c r="AS432" s="49"/>
      <c r="AT432" s="49"/>
      <c r="AU432" s="49"/>
      <c r="AV432" s="49"/>
      <c r="AW432" s="49"/>
      <c r="AX432" s="49"/>
      <c r="AY432" s="49"/>
      <c r="AZ432" s="49"/>
      <c r="BA432" s="49"/>
      <c r="BB432" s="49"/>
      <c r="BC432" s="49"/>
      <c r="BD432" s="49"/>
      <c r="BE432" s="49"/>
      <c r="BF432" s="49"/>
      <c r="BG432" s="49"/>
      <c r="BH432" s="49"/>
      <c r="BI432" s="49"/>
      <c r="BJ432" s="49"/>
      <c r="BK432" s="49"/>
      <c r="BL432" s="49"/>
      <c r="BM432" s="49"/>
      <c r="BN432" s="49"/>
      <c r="BO432" s="49"/>
      <c r="BP432" s="14"/>
      <c r="BQ432" s="14"/>
      <c r="BR432" s="14"/>
      <c r="BS432" s="49"/>
      <c r="BT432" s="49"/>
      <c r="BU432" s="49"/>
      <c r="BV432" s="49"/>
      <c r="BW432" s="49"/>
      <c r="BX432" s="49"/>
      <c r="BY432" s="49"/>
      <c r="BZ432" s="14"/>
      <c r="CA432" s="49"/>
      <c r="CB432" s="49"/>
      <c r="CC432" s="14"/>
      <c r="CD432" s="14"/>
      <c r="CE432" s="49"/>
      <c r="CF432" s="49"/>
      <c r="CG432" s="49"/>
      <c r="CH432" s="49"/>
      <c r="CI432" s="49"/>
      <c r="CJ432" s="49"/>
      <c r="CK432" s="49"/>
      <c r="CL432" s="49"/>
      <c r="CM432" s="49"/>
      <c r="CN432" s="49"/>
      <c r="CO432" s="49"/>
      <c r="CP432" s="49"/>
      <c r="CQ432" s="49"/>
      <c r="CR432" s="49"/>
      <c r="CS432" s="49"/>
      <c r="CT432" s="49"/>
      <c r="CU432" s="49"/>
      <c r="CV432" s="49"/>
      <c r="CW432" s="14"/>
      <c r="CX432" s="14"/>
      <c r="CY432" s="49"/>
      <c r="CZ432" s="49"/>
      <c r="DA432" s="49"/>
      <c r="DB432" s="49"/>
      <c r="DC432" s="49"/>
      <c r="DD432" s="49"/>
      <c r="DE432" s="49"/>
      <c r="DF432" s="49"/>
      <c r="DG432" s="49"/>
      <c r="DH432" s="14"/>
      <c r="DI432" s="14"/>
      <c r="DJ432" s="14"/>
      <c r="DK432" s="14"/>
      <c r="DL432" s="14"/>
      <c r="DM432" s="14"/>
      <c r="DN432" s="14"/>
      <c r="DO432" s="14"/>
      <c r="DP432" s="14"/>
      <c r="DQ432" s="14"/>
      <c r="DR432" s="49"/>
      <c r="DS432" s="49"/>
      <c r="DT432" s="49"/>
      <c r="DU432" s="49"/>
      <c r="DV432" s="49"/>
      <c r="DW432" s="49"/>
      <c r="DX432" s="49"/>
      <c r="DY432" s="49"/>
      <c r="DZ432" s="49"/>
      <c r="EA432" s="49"/>
      <c r="EB432" s="49"/>
      <c r="EC432" s="49"/>
      <c r="ED432" s="49"/>
      <c r="EE432" s="49"/>
      <c r="EF432" s="49"/>
      <c r="EG432" s="49"/>
      <c r="EH432" s="49"/>
      <c r="EI432" s="49"/>
      <c r="EJ432" s="49"/>
      <c r="EK432" s="14"/>
      <c r="EL432" s="49"/>
      <c r="EM432" s="49"/>
      <c r="EN432" s="49"/>
      <c r="EO432" s="49"/>
      <c r="EP432" s="49"/>
      <c r="EQ432" s="49"/>
      <c r="ER432" s="49"/>
      <c r="ES432" s="49"/>
      <c r="ET432" s="49"/>
      <c r="EU432" s="49"/>
      <c r="EV432" s="49"/>
      <c r="EW432" s="49"/>
      <c r="EX432" s="49"/>
      <c r="EY432" s="49"/>
      <c r="EZ432" s="49"/>
      <c r="FA432" s="49"/>
      <c r="FB432" s="49"/>
      <c r="FC432" s="49"/>
      <c r="FD432" s="49"/>
      <c r="FE432" s="14"/>
      <c r="FF432" s="49"/>
      <c r="FG432" s="49"/>
      <c r="FH432" s="14"/>
      <c r="FI432" s="42"/>
      <c r="FJ432" s="42"/>
      <c r="FK432" s="42"/>
      <c r="FL432" s="42"/>
      <c r="FM432" s="42"/>
      <c r="FN432" s="42"/>
      <c r="FO432" s="42"/>
      <c r="FP432" s="42"/>
      <c r="FQ432" s="42"/>
      <c r="FR432" s="42"/>
      <c r="FS432" s="42"/>
      <c r="FT432" s="42"/>
      <c r="FU432" s="42"/>
      <c r="FV432" s="42"/>
      <c r="FW432" s="42"/>
      <c r="FX432" s="44">
        <v>430</v>
      </c>
      <c r="FY432" s="44" t="str">
        <f t="shared" si="1294"/>
        <v>HJBCADLI</v>
      </c>
      <c r="FZ432" s="44" t="s">
        <v>160</v>
      </c>
      <c r="GA432" s="44" t="s">
        <v>159</v>
      </c>
      <c r="GB432" s="44" t="s">
        <v>146</v>
      </c>
      <c r="GC432" s="44" t="s">
        <v>163</v>
      </c>
      <c r="GD432" s="44" t="s">
        <v>145</v>
      </c>
      <c r="GE432" s="44" t="s">
        <v>147</v>
      </c>
      <c r="GF432" s="44" t="s">
        <v>152</v>
      </c>
      <c r="GG432" s="44" t="s">
        <v>150</v>
      </c>
      <c r="GH432" s="100" t="str">
        <f t="shared" ref="GH432:GO432" si="1469">VLOOKUP(FZ432,$FK$3:$FL$15,2,FALSE)</f>
        <v>Uruguay</v>
      </c>
      <c r="GI432" s="100" t="str">
        <f t="shared" si="1469"/>
        <v>Argentina</v>
      </c>
      <c r="GJ432" s="100" t="str">
        <f t="shared" si="1469"/>
        <v>Bosnien-Herzigovina</v>
      </c>
      <c r="GK432" s="100" t="str">
        <f t="shared" si="1469"/>
        <v>Marocko</v>
      </c>
      <c r="GL432" s="100" t="str">
        <f t="shared" si="1469"/>
        <v>Sydkorea</v>
      </c>
      <c r="GM432" s="100" t="str">
        <f t="shared" si="1469"/>
        <v>USA</v>
      </c>
      <c r="GN432" s="100" t="str">
        <f t="shared" si="1469"/>
        <v>England</v>
      </c>
      <c r="GO432" s="100" t="str">
        <f t="shared" si="1469"/>
        <v>Senegal</v>
      </c>
      <c r="GP432" s="42" t="str">
        <f t="shared" si="1296"/>
        <v/>
      </c>
      <c r="GQ432" s="42"/>
      <c r="GR432" s="42"/>
      <c r="GS432" s="42"/>
      <c r="GT432" s="42"/>
      <c r="GU432" s="42"/>
      <c r="GV432" s="42"/>
      <c r="GW432" s="42"/>
      <c r="GX432" s="42"/>
      <c r="GY432" s="42"/>
      <c r="GZ432" s="42"/>
      <c r="HA432" s="42"/>
      <c r="HB432" s="42"/>
      <c r="HC432" s="42"/>
      <c r="HD432" s="42"/>
      <c r="HE432" s="42"/>
    </row>
    <row r="433" spans="1:213" ht="14.25" customHeight="1" x14ac:dyDescent="0.35">
      <c r="A433" s="42"/>
      <c r="B433" s="43"/>
      <c r="C433" s="43"/>
      <c r="D433" s="43"/>
      <c r="E433" s="44"/>
      <c r="F433" s="43"/>
      <c r="G433" s="44"/>
      <c r="H433" s="44"/>
      <c r="I433" s="44"/>
      <c r="J433" s="57"/>
      <c r="K433" s="44"/>
      <c r="L433" s="44"/>
      <c r="M433" s="42"/>
      <c r="N433" s="42"/>
      <c r="O433" s="42"/>
      <c r="P433" s="42"/>
      <c r="Q433" s="42"/>
      <c r="R433" s="42"/>
      <c r="S433" s="42"/>
      <c r="T433" s="43"/>
      <c r="U433" s="42"/>
      <c r="V433" s="44"/>
      <c r="W433" s="44"/>
      <c r="X433" s="44"/>
      <c r="Y433" s="44"/>
      <c r="Z433" s="47"/>
      <c r="AA433" s="48"/>
      <c r="AB433" s="42"/>
      <c r="AC433" s="14"/>
      <c r="AD433" s="14"/>
      <c r="AE433" s="14"/>
      <c r="AF433" s="14"/>
      <c r="AG433" s="44"/>
      <c r="AH433" s="44"/>
      <c r="AI433" s="44"/>
      <c r="AJ433" s="57"/>
      <c r="AK433" s="58"/>
      <c r="AL433" s="49"/>
      <c r="AM433" s="49"/>
      <c r="AN433" s="49"/>
      <c r="AO433" s="49"/>
      <c r="AP433" s="49"/>
      <c r="AQ433" s="49"/>
      <c r="AR433" s="49"/>
      <c r="AS433" s="49"/>
      <c r="AT433" s="49"/>
      <c r="AU433" s="49"/>
      <c r="AV433" s="49"/>
      <c r="AW433" s="49"/>
      <c r="AX433" s="49"/>
      <c r="AY433" s="49"/>
      <c r="AZ433" s="49"/>
      <c r="BA433" s="49"/>
      <c r="BB433" s="49"/>
      <c r="BC433" s="49"/>
      <c r="BD433" s="49"/>
      <c r="BE433" s="49"/>
      <c r="BF433" s="49"/>
      <c r="BG433" s="49"/>
      <c r="BH433" s="49"/>
      <c r="BI433" s="49"/>
      <c r="BJ433" s="49"/>
      <c r="BK433" s="49"/>
      <c r="BL433" s="49"/>
      <c r="BM433" s="49"/>
      <c r="BN433" s="49"/>
      <c r="BO433" s="49"/>
      <c r="BP433" s="14"/>
      <c r="BQ433" s="14"/>
      <c r="BR433" s="14"/>
      <c r="BS433" s="49"/>
      <c r="BT433" s="49"/>
      <c r="BU433" s="49"/>
      <c r="BV433" s="49"/>
      <c r="BW433" s="49"/>
      <c r="BX433" s="49"/>
      <c r="BY433" s="49"/>
      <c r="BZ433" s="14"/>
      <c r="CA433" s="49"/>
      <c r="CB433" s="49"/>
      <c r="CC433" s="14"/>
      <c r="CD433" s="14"/>
      <c r="CE433" s="49"/>
      <c r="CF433" s="49"/>
      <c r="CG433" s="49"/>
      <c r="CH433" s="49"/>
      <c r="CI433" s="49"/>
      <c r="CJ433" s="49"/>
      <c r="CK433" s="49"/>
      <c r="CL433" s="49"/>
      <c r="CM433" s="49"/>
      <c r="CN433" s="49"/>
      <c r="CO433" s="49"/>
      <c r="CP433" s="49"/>
      <c r="CQ433" s="49"/>
      <c r="CR433" s="49"/>
      <c r="CS433" s="49"/>
      <c r="CT433" s="49"/>
      <c r="CU433" s="49"/>
      <c r="CV433" s="49"/>
      <c r="CW433" s="14"/>
      <c r="CX433" s="14"/>
      <c r="CY433" s="49"/>
      <c r="CZ433" s="49"/>
      <c r="DA433" s="49"/>
      <c r="DB433" s="49"/>
      <c r="DC433" s="49"/>
      <c r="DD433" s="49"/>
      <c r="DE433" s="49"/>
      <c r="DF433" s="49"/>
      <c r="DG433" s="49"/>
      <c r="DH433" s="14"/>
      <c r="DI433" s="14"/>
      <c r="DJ433" s="14"/>
      <c r="DK433" s="14"/>
      <c r="DL433" s="14"/>
      <c r="DM433" s="14"/>
      <c r="DN433" s="14"/>
      <c r="DO433" s="14"/>
      <c r="DP433" s="14"/>
      <c r="DQ433" s="14"/>
      <c r="DR433" s="49"/>
      <c r="DS433" s="49"/>
      <c r="DT433" s="49"/>
      <c r="DU433" s="49"/>
      <c r="DV433" s="49"/>
      <c r="DW433" s="49"/>
      <c r="DX433" s="49"/>
      <c r="DY433" s="49"/>
      <c r="DZ433" s="49"/>
      <c r="EA433" s="49"/>
      <c r="EB433" s="49"/>
      <c r="EC433" s="49"/>
      <c r="ED433" s="49"/>
      <c r="EE433" s="49"/>
      <c r="EF433" s="49"/>
      <c r="EG433" s="49"/>
      <c r="EH433" s="49"/>
      <c r="EI433" s="49"/>
      <c r="EJ433" s="49"/>
      <c r="EK433" s="14"/>
      <c r="EL433" s="49"/>
      <c r="EM433" s="49"/>
      <c r="EN433" s="49"/>
      <c r="EO433" s="49"/>
      <c r="EP433" s="49"/>
      <c r="EQ433" s="49"/>
      <c r="ER433" s="49"/>
      <c r="ES433" s="49"/>
      <c r="ET433" s="49"/>
      <c r="EU433" s="49"/>
      <c r="EV433" s="49"/>
      <c r="EW433" s="49"/>
      <c r="EX433" s="49"/>
      <c r="EY433" s="49"/>
      <c r="EZ433" s="49"/>
      <c r="FA433" s="49"/>
      <c r="FB433" s="49"/>
      <c r="FC433" s="49"/>
      <c r="FD433" s="49"/>
      <c r="FE433" s="14"/>
      <c r="FF433" s="49"/>
      <c r="FG433" s="49"/>
      <c r="FH433" s="14"/>
      <c r="FI433" s="42"/>
      <c r="FJ433" s="42"/>
      <c r="FK433" s="42"/>
      <c r="FL433" s="42"/>
      <c r="FM433" s="42"/>
      <c r="FN433" s="42"/>
      <c r="FO433" s="42"/>
      <c r="FP433" s="42"/>
      <c r="FQ433" s="42"/>
      <c r="FR433" s="42"/>
      <c r="FS433" s="42"/>
      <c r="FT433" s="42"/>
      <c r="FU433" s="42"/>
      <c r="FV433" s="42"/>
      <c r="FW433" s="42"/>
      <c r="FX433" s="44">
        <v>431</v>
      </c>
      <c r="FY433" s="44" t="str">
        <f t="shared" si="1294"/>
        <v>HJBCADIK</v>
      </c>
      <c r="FZ433" s="44" t="s">
        <v>160</v>
      </c>
      <c r="GA433" s="44" t="s">
        <v>159</v>
      </c>
      <c r="GB433" s="44" t="s">
        <v>146</v>
      </c>
      <c r="GC433" s="44" t="s">
        <v>163</v>
      </c>
      <c r="GD433" s="44" t="s">
        <v>145</v>
      </c>
      <c r="GE433" s="44" t="s">
        <v>147</v>
      </c>
      <c r="GF433" s="44" t="s">
        <v>150</v>
      </c>
      <c r="GG433" s="44" t="s">
        <v>151</v>
      </c>
      <c r="GH433" s="100" t="str">
        <f t="shared" ref="GH433:GO433" si="1470">VLOOKUP(FZ433,$FK$3:$FL$15,2,FALSE)</f>
        <v>Uruguay</v>
      </c>
      <c r="GI433" s="100" t="str">
        <f t="shared" si="1470"/>
        <v>Argentina</v>
      </c>
      <c r="GJ433" s="100" t="str">
        <f t="shared" si="1470"/>
        <v>Bosnien-Herzigovina</v>
      </c>
      <c r="GK433" s="100" t="str">
        <f t="shared" si="1470"/>
        <v>Marocko</v>
      </c>
      <c r="GL433" s="100" t="str">
        <f t="shared" si="1470"/>
        <v>Sydkorea</v>
      </c>
      <c r="GM433" s="100" t="str">
        <f t="shared" si="1470"/>
        <v>USA</v>
      </c>
      <c r="GN433" s="100" t="str">
        <f t="shared" si="1470"/>
        <v>Senegal</v>
      </c>
      <c r="GO433" s="100" t="str">
        <f t="shared" si="1470"/>
        <v>Portugal</v>
      </c>
      <c r="GP433" s="42" t="str">
        <f t="shared" si="1296"/>
        <v/>
      </c>
      <c r="GQ433" s="42"/>
      <c r="GR433" s="42"/>
      <c r="GS433" s="42"/>
      <c r="GT433" s="42"/>
      <c r="GU433" s="42"/>
      <c r="GV433" s="42"/>
      <c r="GW433" s="42"/>
      <c r="GX433" s="42"/>
      <c r="GY433" s="42"/>
      <c r="GZ433" s="42"/>
      <c r="HA433" s="42"/>
      <c r="HB433" s="42"/>
      <c r="HC433" s="42"/>
      <c r="HD433" s="42"/>
      <c r="HE433" s="42"/>
    </row>
    <row r="434" spans="1:213" ht="14.25" customHeight="1" x14ac:dyDescent="0.35">
      <c r="A434" s="42"/>
      <c r="B434" s="43"/>
      <c r="C434" s="43"/>
      <c r="D434" s="43"/>
      <c r="E434" s="44"/>
      <c r="F434" s="43"/>
      <c r="G434" s="44"/>
      <c r="H434" s="44"/>
      <c r="I434" s="44"/>
      <c r="J434" s="57"/>
      <c r="K434" s="44"/>
      <c r="L434" s="44"/>
      <c r="M434" s="42"/>
      <c r="N434" s="42"/>
      <c r="O434" s="42"/>
      <c r="P434" s="42"/>
      <c r="Q434" s="42"/>
      <c r="R434" s="42"/>
      <c r="S434" s="42"/>
      <c r="T434" s="43"/>
      <c r="U434" s="42"/>
      <c r="V434" s="44"/>
      <c r="W434" s="44"/>
      <c r="X434" s="44"/>
      <c r="Y434" s="44"/>
      <c r="Z434" s="47"/>
      <c r="AA434" s="48"/>
      <c r="AB434" s="42"/>
      <c r="AC434" s="14"/>
      <c r="AD434" s="14"/>
      <c r="AE434" s="14"/>
      <c r="AF434" s="14"/>
      <c r="AG434" s="44"/>
      <c r="AH434" s="44"/>
      <c r="AI434" s="44"/>
      <c r="AJ434" s="57"/>
      <c r="AK434" s="58"/>
      <c r="AL434" s="49"/>
      <c r="AM434" s="49"/>
      <c r="AN434" s="49"/>
      <c r="AO434" s="49"/>
      <c r="AP434" s="49"/>
      <c r="AQ434" s="49"/>
      <c r="AR434" s="49"/>
      <c r="AS434" s="49"/>
      <c r="AT434" s="49"/>
      <c r="AU434" s="49"/>
      <c r="AV434" s="49"/>
      <c r="AW434" s="49"/>
      <c r="AX434" s="49"/>
      <c r="AY434" s="49"/>
      <c r="AZ434" s="49"/>
      <c r="BA434" s="49"/>
      <c r="BB434" s="49"/>
      <c r="BC434" s="49"/>
      <c r="BD434" s="49"/>
      <c r="BE434" s="49"/>
      <c r="BF434" s="49"/>
      <c r="BG434" s="49"/>
      <c r="BH434" s="49"/>
      <c r="BI434" s="49"/>
      <c r="BJ434" s="49"/>
      <c r="BK434" s="49"/>
      <c r="BL434" s="49"/>
      <c r="BM434" s="49"/>
      <c r="BN434" s="49"/>
      <c r="BO434" s="49"/>
      <c r="BP434" s="14"/>
      <c r="BQ434" s="14"/>
      <c r="BR434" s="14"/>
      <c r="BS434" s="49"/>
      <c r="BT434" s="49"/>
      <c r="BU434" s="49"/>
      <c r="BV434" s="49"/>
      <c r="BW434" s="49"/>
      <c r="BX434" s="49"/>
      <c r="BY434" s="49"/>
      <c r="BZ434" s="14"/>
      <c r="CA434" s="49"/>
      <c r="CB434" s="49"/>
      <c r="CC434" s="14"/>
      <c r="CD434" s="14"/>
      <c r="CE434" s="49"/>
      <c r="CF434" s="49"/>
      <c r="CG434" s="49"/>
      <c r="CH434" s="49"/>
      <c r="CI434" s="49"/>
      <c r="CJ434" s="49"/>
      <c r="CK434" s="49"/>
      <c r="CL434" s="49"/>
      <c r="CM434" s="49"/>
      <c r="CN434" s="49"/>
      <c r="CO434" s="49"/>
      <c r="CP434" s="49"/>
      <c r="CQ434" s="49"/>
      <c r="CR434" s="49"/>
      <c r="CS434" s="49"/>
      <c r="CT434" s="49"/>
      <c r="CU434" s="49"/>
      <c r="CV434" s="49"/>
      <c r="CW434" s="14"/>
      <c r="CX434" s="14"/>
      <c r="CY434" s="49"/>
      <c r="CZ434" s="49"/>
      <c r="DA434" s="49"/>
      <c r="DB434" s="49"/>
      <c r="DC434" s="49"/>
      <c r="DD434" s="49"/>
      <c r="DE434" s="49"/>
      <c r="DF434" s="49"/>
      <c r="DG434" s="49"/>
      <c r="DH434" s="14"/>
      <c r="DI434" s="14"/>
      <c r="DJ434" s="14"/>
      <c r="DK434" s="14"/>
      <c r="DL434" s="14"/>
      <c r="DM434" s="14"/>
      <c r="DN434" s="14"/>
      <c r="DO434" s="14"/>
      <c r="DP434" s="14"/>
      <c r="DQ434" s="14"/>
      <c r="DR434" s="49"/>
      <c r="DS434" s="49"/>
      <c r="DT434" s="49"/>
      <c r="DU434" s="49"/>
      <c r="DV434" s="49"/>
      <c r="DW434" s="49"/>
      <c r="DX434" s="49"/>
      <c r="DY434" s="49"/>
      <c r="DZ434" s="49"/>
      <c r="EA434" s="49"/>
      <c r="EB434" s="49"/>
      <c r="EC434" s="49"/>
      <c r="ED434" s="49"/>
      <c r="EE434" s="49"/>
      <c r="EF434" s="49"/>
      <c r="EG434" s="49"/>
      <c r="EH434" s="49"/>
      <c r="EI434" s="49"/>
      <c r="EJ434" s="49"/>
      <c r="EK434" s="14"/>
      <c r="EL434" s="49"/>
      <c r="EM434" s="49"/>
      <c r="EN434" s="49"/>
      <c r="EO434" s="49"/>
      <c r="EP434" s="49"/>
      <c r="EQ434" s="49"/>
      <c r="ER434" s="49"/>
      <c r="ES434" s="49"/>
      <c r="ET434" s="49"/>
      <c r="EU434" s="49"/>
      <c r="EV434" s="49"/>
      <c r="EW434" s="49"/>
      <c r="EX434" s="49"/>
      <c r="EY434" s="49"/>
      <c r="EZ434" s="49"/>
      <c r="FA434" s="49"/>
      <c r="FB434" s="49"/>
      <c r="FC434" s="49"/>
      <c r="FD434" s="49"/>
      <c r="FE434" s="14"/>
      <c r="FF434" s="49"/>
      <c r="FG434" s="49"/>
      <c r="FH434" s="14"/>
      <c r="FI434" s="42"/>
      <c r="FJ434" s="42"/>
      <c r="FK434" s="42"/>
      <c r="FL434" s="42"/>
      <c r="FM434" s="42"/>
      <c r="FN434" s="42"/>
      <c r="FO434" s="42"/>
      <c r="FP434" s="42"/>
      <c r="FQ434" s="42"/>
      <c r="FR434" s="42"/>
      <c r="FS434" s="42"/>
      <c r="FT434" s="42"/>
      <c r="FU434" s="42"/>
      <c r="FV434" s="42"/>
      <c r="FW434" s="42"/>
      <c r="FX434" s="44">
        <v>432</v>
      </c>
      <c r="FY434" s="44" t="str">
        <f t="shared" si="1294"/>
        <v>CJBDAGLK</v>
      </c>
      <c r="FZ434" s="44" t="s">
        <v>163</v>
      </c>
      <c r="GA434" s="44" t="s">
        <v>159</v>
      </c>
      <c r="GB434" s="44" t="s">
        <v>146</v>
      </c>
      <c r="GC434" s="44" t="s">
        <v>147</v>
      </c>
      <c r="GD434" s="44" t="s">
        <v>145</v>
      </c>
      <c r="GE434" s="44" t="s">
        <v>149</v>
      </c>
      <c r="GF434" s="44" t="s">
        <v>152</v>
      </c>
      <c r="GG434" s="44" t="s">
        <v>151</v>
      </c>
      <c r="GH434" s="100" t="str">
        <f t="shared" ref="GH434:GO434" si="1471">VLOOKUP(FZ434,$FK$3:$FL$15,2,FALSE)</f>
        <v>Marocko</v>
      </c>
      <c r="GI434" s="100" t="str">
        <f t="shared" si="1471"/>
        <v>Argentina</v>
      </c>
      <c r="GJ434" s="100" t="str">
        <f t="shared" si="1471"/>
        <v>Bosnien-Herzigovina</v>
      </c>
      <c r="GK434" s="100" t="str">
        <f t="shared" si="1471"/>
        <v>USA</v>
      </c>
      <c r="GL434" s="100" t="str">
        <f t="shared" si="1471"/>
        <v>Sydkorea</v>
      </c>
      <c r="GM434" s="100" t="str">
        <f t="shared" si="1471"/>
        <v>Iran</v>
      </c>
      <c r="GN434" s="100" t="str">
        <f t="shared" si="1471"/>
        <v>England</v>
      </c>
      <c r="GO434" s="100" t="str">
        <f t="shared" si="1471"/>
        <v>Portugal</v>
      </c>
      <c r="GP434" s="42" t="str">
        <f t="shared" si="1296"/>
        <v/>
      </c>
      <c r="GQ434" s="42"/>
      <c r="GR434" s="42"/>
      <c r="GS434" s="42"/>
      <c r="GT434" s="42"/>
      <c r="GU434" s="42"/>
      <c r="GV434" s="42"/>
      <c r="GW434" s="42"/>
      <c r="GX434" s="42"/>
      <c r="GY434" s="42"/>
      <c r="GZ434" s="42"/>
      <c r="HA434" s="42"/>
      <c r="HB434" s="42"/>
      <c r="HC434" s="42"/>
      <c r="HD434" s="42"/>
      <c r="HE434" s="42"/>
    </row>
    <row r="435" spans="1:213" ht="14.25" customHeight="1" x14ac:dyDescent="0.35">
      <c r="A435" s="42"/>
      <c r="B435" s="43"/>
      <c r="C435" s="43"/>
      <c r="D435" s="43"/>
      <c r="E435" s="44"/>
      <c r="F435" s="43"/>
      <c r="G435" s="44"/>
      <c r="H435" s="44"/>
      <c r="I435" s="44"/>
      <c r="J435" s="57"/>
      <c r="K435" s="44"/>
      <c r="L435" s="44"/>
      <c r="M435" s="42"/>
      <c r="N435" s="42"/>
      <c r="O435" s="42"/>
      <c r="P435" s="42"/>
      <c r="Q435" s="42"/>
      <c r="R435" s="42"/>
      <c r="S435" s="42"/>
      <c r="T435" s="43"/>
      <c r="U435" s="42"/>
      <c r="V435" s="44"/>
      <c r="W435" s="44"/>
      <c r="X435" s="44"/>
      <c r="Y435" s="44"/>
      <c r="Z435" s="47"/>
      <c r="AA435" s="48"/>
      <c r="AB435" s="42"/>
      <c r="AC435" s="14"/>
      <c r="AD435" s="14"/>
      <c r="AE435" s="14"/>
      <c r="AF435" s="14"/>
      <c r="AG435" s="44"/>
      <c r="AH435" s="44"/>
      <c r="AI435" s="44"/>
      <c r="AJ435" s="57"/>
      <c r="AK435" s="58"/>
      <c r="AL435" s="49"/>
      <c r="AM435" s="49"/>
      <c r="AN435" s="49"/>
      <c r="AO435" s="49"/>
      <c r="AP435" s="49"/>
      <c r="AQ435" s="49"/>
      <c r="AR435" s="49"/>
      <c r="AS435" s="49"/>
      <c r="AT435" s="49"/>
      <c r="AU435" s="49"/>
      <c r="AV435" s="49"/>
      <c r="AW435" s="49"/>
      <c r="AX435" s="49"/>
      <c r="AY435" s="49"/>
      <c r="AZ435" s="49"/>
      <c r="BA435" s="49"/>
      <c r="BB435" s="49"/>
      <c r="BC435" s="49"/>
      <c r="BD435" s="49"/>
      <c r="BE435" s="49"/>
      <c r="BF435" s="49"/>
      <c r="BG435" s="49"/>
      <c r="BH435" s="49"/>
      <c r="BI435" s="49"/>
      <c r="BJ435" s="49"/>
      <c r="BK435" s="49"/>
      <c r="BL435" s="49"/>
      <c r="BM435" s="49"/>
      <c r="BN435" s="49"/>
      <c r="BO435" s="49"/>
      <c r="BP435" s="14"/>
      <c r="BQ435" s="14"/>
      <c r="BR435" s="14"/>
      <c r="BS435" s="49"/>
      <c r="BT435" s="49"/>
      <c r="BU435" s="49"/>
      <c r="BV435" s="49"/>
      <c r="BW435" s="49"/>
      <c r="BX435" s="49"/>
      <c r="BY435" s="49"/>
      <c r="BZ435" s="14"/>
      <c r="CA435" s="49"/>
      <c r="CB435" s="49"/>
      <c r="CC435" s="14"/>
      <c r="CD435" s="14"/>
      <c r="CE435" s="49"/>
      <c r="CF435" s="49"/>
      <c r="CG435" s="49"/>
      <c r="CH435" s="49"/>
      <c r="CI435" s="49"/>
      <c r="CJ435" s="49"/>
      <c r="CK435" s="49"/>
      <c r="CL435" s="49"/>
      <c r="CM435" s="49"/>
      <c r="CN435" s="49"/>
      <c r="CO435" s="49"/>
      <c r="CP435" s="49"/>
      <c r="CQ435" s="49"/>
      <c r="CR435" s="49"/>
      <c r="CS435" s="49"/>
      <c r="CT435" s="49"/>
      <c r="CU435" s="49"/>
      <c r="CV435" s="49"/>
      <c r="CW435" s="14"/>
      <c r="CX435" s="14"/>
      <c r="CY435" s="49"/>
      <c r="CZ435" s="49"/>
      <c r="DA435" s="49"/>
      <c r="DB435" s="49"/>
      <c r="DC435" s="49"/>
      <c r="DD435" s="49"/>
      <c r="DE435" s="49"/>
      <c r="DF435" s="49"/>
      <c r="DG435" s="49"/>
      <c r="DH435" s="14"/>
      <c r="DI435" s="14"/>
      <c r="DJ435" s="14"/>
      <c r="DK435" s="14"/>
      <c r="DL435" s="14"/>
      <c r="DM435" s="14"/>
      <c r="DN435" s="14"/>
      <c r="DO435" s="14"/>
      <c r="DP435" s="14"/>
      <c r="DQ435" s="14"/>
      <c r="DR435" s="49"/>
      <c r="DS435" s="49"/>
      <c r="DT435" s="49"/>
      <c r="DU435" s="49"/>
      <c r="DV435" s="49"/>
      <c r="DW435" s="49"/>
      <c r="DX435" s="49"/>
      <c r="DY435" s="49"/>
      <c r="DZ435" s="49"/>
      <c r="EA435" s="49"/>
      <c r="EB435" s="49"/>
      <c r="EC435" s="49"/>
      <c r="ED435" s="49"/>
      <c r="EE435" s="49"/>
      <c r="EF435" s="49"/>
      <c r="EG435" s="49"/>
      <c r="EH435" s="49"/>
      <c r="EI435" s="49"/>
      <c r="EJ435" s="49"/>
      <c r="EK435" s="14"/>
      <c r="EL435" s="49"/>
      <c r="EM435" s="49"/>
      <c r="EN435" s="49"/>
      <c r="EO435" s="49"/>
      <c r="EP435" s="49"/>
      <c r="EQ435" s="49"/>
      <c r="ER435" s="49"/>
      <c r="ES435" s="49"/>
      <c r="ET435" s="49"/>
      <c r="EU435" s="49"/>
      <c r="EV435" s="49"/>
      <c r="EW435" s="49"/>
      <c r="EX435" s="49"/>
      <c r="EY435" s="49"/>
      <c r="EZ435" s="49"/>
      <c r="FA435" s="49"/>
      <c r="FB435" s="49"/>
      <c r="FC435" s="49"/>
      <c r="FD435" s="49"/>
      <c r="FE435" s="14"/>
      <c r="FF435" s="49"/>
      <c r="FG435" s="49"/>
      <c r="FH435" s="14"/>
      <c r="FI435" s="42"/>
      <c r="FJ435" s="42"/>
      <c r="FK435" s="42"/>
      <c r="FL435" s="42"/>
      <c r="FM435" s="42"/>
      <c r="FN435" s="42"/>
      <c r="FO435" s="42"/>
      <c r="FP435" s="42"/>
      <c r="FQ435" s="42"/>
      <c r="FR435" s="42"/>
      <c r="FS435" s="42"/>
      <c r="FT435" s="42"/>
      <c r="FU435" s="42"/>
      <c r="FV435" s="42"/>
      <c r="FW435" s="42"/>
      <c r="FX435" s="44">
        <v>433</v>
      </c>
      <c r="FY435" s="44" t="str">
        <f t="shared" si="1294"/>
        <v>IGBCADLK</v>
      </c>
      <c r="FZ435" s="44" t="s">
        <v>150</v>
      </c>
      <c r="GA435" s="44" t="s">
        <v>149</v>
      </c>
      <c r="GB435" s="44" t="s">
        <v>146</v>
      </c>
      <c r="GC435" s="44" t="s">
        <v>163</v>
      </c>
      <c r="GD435" s="44" t="s">
        <v>145</v>
      </c>
      <c r="GE435" s="44" t="s">
        <v>147</v>
      </c>
      <c r="GF435" s="44" t="s">
        <v>152</v>
      </c>
      <c r="GG435" s="44" t="s">
        <v>151</v>
      </c>
      <c r="GH435" s="100" t="str">
        <f t="shared" ref="GH435:GO435" si="1472">VLOOKUP(FZ435,$FK$3:$FL$15,2,FALSE)</f>
        <v>Senegal</v>
      </c>
      <c r="GI435" s="100" t="str">
        <f t="shared" si="1472"/>
        <v>Iran</v>
      </c>
      <c r="GJ435" s="100" t="str">
        <f t="shared" si="1472"/>
        <v>Bosnien-Herzigovina</v>
      </c>
      <c r="GK435" s="100" t="str">
        <f t="shared" si="1472"/>
        <v>Marocko</v>
      </c>
      <c r="GL435" s="100" t="str">
        <f t="shared" si="1472"/>
        <v>Sydkorea</v>
      </c>
      <c r="GM435" s="100" t="str">
        <f t="shared" si="1472"/>
        <v>USA</v>
      </c>
      <c r="GN435" s="100" t="str">
        <f t="shared" si="1472"/>
        <v>England</v>
      </c>
      <c r="GO435" s="100" t="str">
        <f t="shared" si="1472"/>
        <v>Portugal</v>
      </c>
      <c r="GP435" s="42" t="str">
        <f t="shared" si="1296"/>
        <v/>
      </c>
      <c r="GQ435" s="42"/>
      <c r="GR435" s="42"/>
      <c r="GS435" s="42"/>
      <c r="GT435" s="42"/>
      <c r="GU435" s="42"/>
      <c r="GV435" s="42"/>
      <c r="GW435" s="42"/>
      <c r="GX435" s="42"/>
      <c r="GY435" s="42"/>
      <c r="GZ435" s="42"/>
      <c r="HA435" s="42"/>
      <c r="HB435" s="42"/>
      <c r="HC435" s="42"/>
      <c r="HD435" s="42"/>
      <c r="HE435" s="42"/>
    </row>
    <row r="436" spans="1:213" ht="14.25" customHeight="1" x14ac:dyDescent="0.35">
      <c r="A436" s="42"/>
      <c r="B436" s="43"/>
      <c r="C436" s="43"/>
      <c r="D436" s="43"/>
      <c r="E436" s="44"/>
      <c r="F436" s="43"/>
      <c r="G436" s="44"/>
      <c r="H436" s="44"/>
      <c r="I436" s="44"/>
      <c r="J436" s="57"/>
      <c r="K436" s="44"/>
      <c r="L436" s="44"/>
      <c r="M436" s="42"/>
      <c r="N436" s="42"/>
      <c r="O436" s="42"/>
      <c r="P436" s="42"/>
      <c r="Q436" s="42"/>
      <c r="R436" s="42"/>
      <c r="S436" s="42"/>
      <c r="T436" s="43"/>
      <c r="U436" s="42"/>
      <c r="V436" s="44"/>
      <c r="W436" s="44"/>
      <c r="X436" s="44"/>
      <c r="Y436" s="44"/>
      <c r="Z436" s="47"/>
      <c r="AA436" s="48"/>
      <c r="AB436" s="42"/>
      <c r="AC436" s="14"/>
      <c r="AD436" s="14"/>
      <c r="AE436" s="14"/>
      <c r="AF436" s="14"/>
      <c r="AG436" s="44"/>
      <c r="AH436" s="44"/>
      <c r="AI436" s="44"/>
      <c r="AJ436" s="57"/>
      <c r="AK436" s="58"/>
      <c r="AL436" s="49"/>
      <c r="AM436" s="49"/>
      <c r="AN436" s="49"/>
      <c r="AO436" s="49"/>
      <c r="AP436" s="49"/>
      <c r="AQ436" s="49"/>
      <c r="AR436" s="49"/>
      <c r="AS436" s="49"/>
      <c r="AT436" s="49"/>
      <c r="AU436" s="49"/>
      <c r="AV436" s="49"/>
      <c r="AW436" s="49"/>
      <c r="AX436" s="49"/>
      <c r="AY436" s="49"/>
      <c r="AZ436" s="49"/>
      <c r="BA436" s="49"/>
      <c r="BB436" s="49"/>
      <c r="BC436" s="49"/>
      <c r="BD436" s="49"/>
      <c r="BE436" s="49"/>
      <c r="BF436" s="49"/>
      <c r="BG436" s="49"/>
      <c r="BH436" s="49"/>
      <c r="BI436" s="49"/>
      <c r="BJ436" s="49"/>
      <c r="BK436" s="49"/>
      <c r="BL436" s="49"/>
      <c r="BM436" s="49"/>
      <c r="BN436" s="49"/>
      <c r="BO436" s="49"/>
      <c r="BP436" s="14"/>
      <c r="BQ436" s="14"/>
      <c r="BR436" s="14"/>
      <c r="BS436" s="49"/>
      <c r="BT436" s="49"/>
      <c r="BU436" s="49"/>
      <c r="BV436" s="49"/>
      <c r="BW436" s="49"/>
      <c r="BX436" s="49"/>
      <c r="BY436" s="49"/>
      <c r="BZ436" s="14"/>
      <c r="CA436" s="49"/>
      <c r="CB436" s="49"/>
      <c r="CC436" s="14"/>
      <c r="CD436" s="14"/>
      <c r="CE436" s="49"/>
      <c r="CF436" s="49"/>
      <c r="CG436" s="49"/>
      <c r="CH436" s="49"/>
      <c r="CI436" s="49"/>
      <c r="CJ436" s="49"/>
      <c r="CK436" s="49"/>
      <c r="CL436" s="49"/>
      <c r="CM436" s="49"/>
      <c r="CN436" s="49"/>
      <c r="CO436" s="49"/>
      <c r="CP436" s="49"/>
      <c r="CQ436" s="49"/>
      <c r="CR436" s="49"/>
      <c r="CS436" s="49"/>
      <c r="CT436" s="49"/>
      <c r="CU436" s="49"/>
      <c r="CV436" s="49"/>
      <c r="CW436" s="14"/>
      <c r="CX436" s="14"/>
      <c r="CY436" s="49"/>
      <c r="CZ436" s="49"/>
      <c r="DA436" s="49"/>
      <c r="DB436" s="49"/>
      <c r="DC436" s="49"/>
      <c r="DD436" s="49"/>
      <c r="DE436" s="49"/>
      <c r="DF436" s="49"/>
      <c r="DG436" s="49"/>
      <c r="DH436" s="14"/>
      <c r="DI436" s="14"/>
      <c r="DJ436" s="14"/>
      <c r="DK436" s="14"/>
      <c r="DL436" s="14"/>
      <c r="DM436" s="14"/>
      <c r="DN436" s="14"/>
      <c r="DO436" s="14"/>
      <c r="DP436" s="14"/>
      <c r="DQ436" s="14"/>
      <c r="DR436" s="49"/>
      <c r="DS436" s="49"/>
      <c r="DT436" s="49"/>
      <c r="DU436" s="49"/>
      <c r="DV436" s="49"/>
      <c r="DW436" s="49"/>
      <c r="DX436" s="49"/>
      <c r="DY436" s="49"/>
      <c r="DZ436" s="49"/>
      <c r="EA436" s="49"/>
      <c r="EB436" s="49"/>
      <c r="EC436" s="49"/>
      <c r="ED436" s="49"/>
      <c r="EE436" s="49"/>
      <c r="EF436" s="49"/>
      <c r="EG436" s="49"/>
      <c r="EH436" s="49"/>
      <c r="EI436" s="49"/>
      <c r="EJ436" s="49"/>
      <c r="EK436" s="14"/>
      <c r="EL436" s="49"/>
      <c r="EM436" s="49"/>
      <c r="EN436" s="49"/>
      <c r="EO436" s="49"/>
      <c r="EP436" s="49"/>
      <c r="EQ436" s="49"/>
      <c r="ER436" s="49"/>
      <c r="ES436" s="49"/>
      <c r="ET436" s="49"/>
      <c r="EU436" s="49"/>
      <c r="EV436" s="49"/>
      <c r="EW436" s="49"/>
      <c r="EX436" s="49"/>
      <c r="EY436" s="49"/>
      <c r="EZ436" s="49"/>
      <c r="FA436" s="49"/>
      <c r="FB436" s="49"/>
      <c r="FC436" s="49"/>
      <c r="FD436" s="49"/>
      <c r="FE436" s="14"/>
      <c r="FF436" s="49"/>
      <c r="FG436" s="49"/>
      <c r="FH436" s="14"/>
      <c r="FI436" s="42"/>
      <c r="FJ436" s="42"/>
      <c r="FK436" s="42"/>
      <c r="FL436" s="42"/>
      <c r="FM436" s="42"/>
      <c r="FN436" s="42"/>
      <c r="FO436" s="42"/>
      <c r="FP436" s="42"/>
      <c r="FQ436" s="42"/>
      <c r="FR436" s="42"/>
      <c r="FS436" s="42"/>
      <c r="FT436" s="42"/>
      <c r="FU436" s="42"/>
      <c r="FV436" s="42"/>
      <c r="FW436" s="42"/>
      <c r="FX436" s="44">
        <v>434</v>
      </c>
      <c r="FY436" s="44" t="str">
        <f t="shared" si="1294"/>
        <v>CJBDAGLI</v>
      </c>
      <c r="FZ436" s="44" t="s">
        <v>163</v>
      </c>
      <c r="GA436" s="44" t="s">
        <v>159</v>
      </c>
      <c r="GB436" s="44" t="s">
        <v>146</v>
      </c>
      <c r="GC436" s="44" t="s">
        <v>147</v>
      </c>
      <c r="GD436" s="44" t="s">
        <v>145</v>
      </c>
      <c r="GE436" s="44" t="s">
        <v>149</v>
      </c>
      <c r="GF436" s="44" t="s">
        <v>152</v>
      </c>
      <c r="GG436" s="44" t="s">
        <v>150</v>
      </c>
      <c r="GH436" s="100" t="str">
        <f t="shared" ref="GH436:GO436" si="1473">VLOOKUP(FZ436,$FK$3:$FL$15,2,FALSE)</f>
        <v>Marocko</v>
      </c>
      <c r="GI436" s="100" t="str">
        <f t="shared" si="1473"/>
        <v>Argentina</v>
      </c>
      <c r="GJ436" s="100" t="str">
        <f t="shared" si="1473"/>
        <v>Bosnien-Herzigovina</v>
      </c>
      <c r="GK436" s="100" t="str">
        <f t="shared" si="1473"/>
        <v>USA</v>
      </c>
      <c r="GL436" s="100" t="str">
        <f t="shared" si="1473"/>
        <v>Sydkorea</v>
      </c>
      <c r="GM436" s="100" t="str">
        <f t="shared" si="1473"/>
        <v>Iran</v>
      </c>
      <c r="GN436" s="100" t="str">
        <f t="shared" si="1473"/>
        <v>England</v>
      </c>
      <c r="GO436" s="100" t="str">
        <f t="shared" si="1473"/>
        <v>Senegal</v>
      </c>
      <c r="GP436" s="42" t="str">
        <f t="shared" si="1296"/>
        <v/>
      </c>
      <c r="GQ436" s="42"/>
      <c r="GR436" s="42"/>
      <c r="GS436" s="42"/>
      <c r="GT436" s="42"/>
      <c r="GU436" s="42"/>
      <c r="GV436" s="42"/>
      <c r="GW436" s="42"/>
      <c r="GX436" s="42"/>
      <c r="GY436" s="42"/>
      <c r="GZ436" s="42"/>
      <c r="HA436" s="42"/>
      <c r="HB436" s="42"/>
      <c r="HC436" s="42"/>
      <c r="HD436" s="42"/>
      <c r="HE436" s="42"/>
    </row>
    <row r="437" spans="1:213" ht="14.25" customHeight="1" x14ac:dyDescent="0.35">
      <c r="A437" s="42"/>
      <c r="B437" s="43"/>
      <c r="C437" s="43"/>
      <c r="D437" s="43"/>
      <c r="E437" s="44"/>
      <c r="F437" s="43"/>
      <c r="G437" s="44"/>
      <c r="H437" s="44"/>
      <c r="I437" s="44"/>
      <c r="J437" s="57"/>
      <c r="K437" s="44"/>
      <c r="L437" s="44"/>
      <c r="M437" s="42"/>
      <c r="N437" s="42"/>
      <c r="O437" s="42"/>
      <c r="P437" s="42"/>
      <c r="Q437" s="42"/>
      <c r="R437" s="42"/>
      <c r="S437" s="42"/>
      <c r="T437" s="43"/>
      <c r="U437" s="42"/>
      <c r="V437" s="44"/>
      <c r="W437" s="44"/>
      <c r="X437" s="44"/>
      <c r="Y437" s="44"/>
      <c r="Z437" s="47"/>
      <c r="AA437" s="48"/>
      <c r="AB437" s="42"/>
      <c r="AC437" s="14"/>
      <c r="AD437" s="14"/>
      <c r="AE437" s="14"/>
      <c r="AF437" s="14"/>
      <c r="AG437" s="44"/>
      <c r="AH437" s="44"/>
      <c r="AI437" s="44"/>
      <c r="AJ437" s="57"/>
      <c r="AK437" s="58"/>
      <c r="AL437" s="49"/>
      <c r="AM437" s="49"/>
      <c r="AN437" s="49"/>
      <c r="AO437" s="49"/>
      <c r="AP437" s="49"/>
      <c r="AQ437" s="49"/>
      <c r="AR437" s="49"/>
      <c r="AS437" s="49"/>
      <c r="AT437" s="49"/>
      <c r="AU437" s="49"/>
      <c r="AV437" s="49"/>
      <c r="AW437" s="49"/>
      <c r="AX437" s="49"/>
      <c r="AY437" s="49"/>
      <c r="AZ437" s="49"/>
      <c r="BA437" s="49"/>
      <c r="BB437" s="49"/>
      <c r="BC437" s="49"/>
      <c r="BD437" s="49"/>
      <c r="BE437" s="49"/>
      <c r="BF437" s="49"/>
      <c r="BG437" s="49"/>
      <c r="BH437" s="49"/>
      <c r="BI437" s="49"/>
      <c r="BJ437" s="49"/>
      <c r="BK437" s="49"/>
      <c r="BL437" s="49"/>
      <c r="BM437" s="49"/>
      <c r="BN437" s="49"/>
      <c r="BO437" s="49"/>
      <c r="BP437" s="14"/>
      <c r="BQ437" s="14"/>
      <c r="BR437" s="14"/>
      <c r="BS437" s="49"/>
      <c r="BT437" s="49"/>
      <c r="BU437" s="49"/>
      <c r="BV437" s="49"/>
      <c r="BW437" s="49"/>
      <c r="BX437" s="49"/>
      <c r="BY437" s="49"/>
      <c r="BZ437" s="14"/>
      <c r="CA437" s="49"/>
      <c r="CB437" s="49"/>
      <c r="CC437" s="14"/>
      <c r="CD437" s="14"/>
      <c r="CE437" s="49"/>
      <c r="CF437" s="49"/>
      <c r="CG437" s="49"/>
      <c r="CH437" s="49"/>
      <c r="CI437" s="49"/>
      <c r="CJ437" s="49"/>
      <c r="CK437" s="49"/>
      <c r="CL437" s="49"/>
      <c r="CM437" s="49"/>
      <c r="CN437" s="49"/>
      <c r="CO437" s="49"/>
      <c r="CP437" s="49"/>
      <c r="CQ437" s="49"/>
      <c r="CR437" s="49"/>
      <c r="CS437" s="49"/>
      <c r="CT437" s="49"/>
      <c r="CU437" s="49"/>
      <c r="CV437" s="49"/>
      <c r="CW437" s="14"/>
      <c r="CX437" s="14"/>
      <c r="CY437" s="49"/>
      <c r="CZ437" s="49"/>
      <c r="DA437" s="49"/>
      <c r="DB437" s="49"/>
      <c r="DC437" s="49"/>
      <c r="DD437" s="49"/>
      <c r="DE437" s="49"/>
      <c r="DF437" s="49"/>
      <c r="DG437" s="49"/>
      <c r="DH437" s="14"/>
      <c r="DI437" s="14"/>
      <c r="DJ437" s="14"/>
      <c r="DK437" s="14"/>
      <c r="DL437" s="14"/>
      <c r="DM437" s="14"/>
      <c r="DN437" s="14"/>
      <c r="DO437" s="14"/>
      <c r="DP437" s="14"/>
      <c r="DQ437" s="14"/>
      <c r="DR437" s="49"/>
      <c r="DS437" s="49"/>
      <c r="DT437" s="49"/>
      <c r="DU437" s="49"/>
      <c r="DV437" s="49"/>
      <c r="DW437" s="49"/>
      <c r="DX437" s="49"/>
      <c r="DY437" s="49"/>
      <c r="DZ437" s="49"/>
      <c r="EA437" s="49"/>
      <c r="EB437" s="49"/>
      <c r="EC437" s="49"/>
      <c r="ED437" s="49"/>
      <c r="EE437" s="49"/>
      <c r="EF437" s="49"/>
      <c r="EG437" s="49"/>
      <c r="EH437" s="49"/>
      <c r="EI437" s="49"/>
      <c r="EJ437" s="49"/>
      <c r="EK437" s="14"/>
      <c r="EL437" s="49"/>
      <c r="EM437" s="49"/>
      <c r="EN437" s="49"/>
      <c r="EO437" s="49"/>
      <c r="EP437" s="49"/>
      <c r="EQ437" s="49"/>
      <c r="ER437" s="49"/>
      <c r="ES437" s="49"/>
      <c r="ET437" s="49"/>
      <c r="EU437" s="49"/>
      <c r="EV437" s="49"/>
      <c r="EW437" s="49"/>
      <c r="EX437" s="49"/>
      <c r="EY437" s="49"/>
      <c r="EZ437" s="49"/>
      <c r="FA437" s="49"/>
      <c r="FB437" s="49"/>
      <c r="FC437" s="49"/>
      <c r="FD437" s="49"/>
      <c r="FE437" s="14"/>
      <c r="FF437" s="49"/>
      <c r="FG437" s="49"/>
      <c r="FH437" s="14"/>
      <c r="FI437" s="42"/>
      <c r="FJ437" s="42"/>
      <c r="FK437" s="42"/>
      <c r="FL437" s="42"/>
      <c r="FM437" s="42"/>
      <c r="FN437" s="42"/>
      <c r="FO437" s="42"/>
      <c r="FP437" s="42"/>
      <c r="FQ437" s="42"/>
      <c r="FR437" s="42"/>
      <c r="FS437" s="42"/>
      <c r="FT437" s="42"/>
      <c r="FU437" s="42"/>
      <c r="FV437" s="42"/>
      <c r="FW437" s="42"/>
      <c r="FX437" s="44">
        <v>435</v>
      </c>
      <c r="FY437" s="44" t="str">
        <f t="shared" si="1294"/>
        <v>CJBDAGIK</v>
      </c>
      <c r="FZ437" s="44" t="s">
        <v>163</v>
      </c>
      <c r="GA437" s="44" t="s">
        <v>159</v>
      </c>
      <c r="GB437" s="44" t="s">
        <v>146</v>
      </c>
      <c r="GC437" s="44" t="s">
        <v>147</v>
      </c>
      <c r="GD437" s="44" t="s">
        <v>145</v>
      </c>
      <c r="GE437" s="44" t="s">
        <v>149</v>
      </c>
      <c r="GF437" s="44" t="s">
        <v>150</v>
      </c>
      <c r="GG437" s="44" t="s">
        <v>151</v>
      </c>
      <c r="GH437" s="100" t="str">
        <f t="shared" ref="GH437:GO437" si="1474">VLOOKUP(FZ437,$FK$3:$FL$15,2,FALSE)</f>
        <v>Marocko</v>
      </c>
      <c r="GI437" s="100" t="str">
        <f t="shared" si="1474"/>
        <v>Argentina</v>
      </c>
      <c r="GJ437" s="100" t="str">
        <f t="shared" si="1474"/>
        <v>Bosnien-Herzigovina</v>
      </c>
      <c r="GK437" s="100" t="str">
        <f t="shared" si="1474"/>
        <v>USA</v>
      </c>
      <c r="GL437" s="100" t="str">
        <f t="shared" si="1474"/>
        <v>Sydkorea</v>
      </c>
      <c r="GM437" s="100" t="str">
        <f t="shared" si="1474"/>
        <v>Iran</v>
      </c>
      <c r="GN437" s="100" t="str">
        <f t="shared" si="1474"/>
        <v>Senegal</v>
      </c>
      <c r="GO437" s="100" t="str">
        <f t="shared" si="1474"/>
        <v>Portugal</v>
      </c>
      <c r="GP437" s="42" t="str">
        <f t="shared" si="1296"/>
        <v/>
      </c>
      <c r="GQ437" s="42"/>
      <c r="GR437" s="42"/>
      <c r="GS437" s="42"/>
      <c r="GT437" s="42"/>
      <c r="GU437" s="42"/>
      <c r="GV437" s="42"/>
      <c r="GW437" s="42"/>
      <c r="GX437" s="42"/>
      <c r="GY437" s="42"/>
      <c r="GZ437" s="42"/>
      <c r="HA437" s="42"/>
      <c r="HB437" s="42"/>
      <c r="HC437" s="42"/>
      <c r="HD437" s="42"/>
      <c r="HE437" s="42"/>
    </row>
    <row r="438" spans="1:213" ht="14.25" customHeight="1" x14ac:dyDescent="0.35">
      <c r="A438" s="42"/>
      <c r="B438" s="43"/>
      <c r="C438" s="43"/>
      <c r="D438" s="43"/>
      <c r="E438" s="44"/>
      <c r="F438" s="43"/>
      <c r="G438" s="44"/>
      <c r="H438" s="44"/>
      <c r="I438" s="44"/>
      <c r="J438" s="57"/>
      <c r="K438" s="44"/>
      <c r="L438" s="44"/>
      <c r="M438" s="42"/>
      <c r="N438" s="42"/>
      <c r="O438" s="42"/>
      <c r="P438" s="42"/>
      <c r="Q438" s="42"/>
      <c r="R438" s="42"/>
      <c r="S438" s="42"/>
      <c r="T438" s="43"/>
      <c r="U438" s="42"/>
      <c r="V438" s="44"/>
      <c r="W438" s="44"/>
      <c r="X438" s="44"/>
      <c r="Y438" s="44"/>
      <c r="Z438" s="47"/>
      <c r="AA438" s="48"/>
      <c r="AB438" s="42"/>
      <c r="AC438" s="14"/>
      <c r="AD438" s="14"/>
      <c r="AE438" s="14"/>
      <c r="AF438" s="14"/>
      <c r="AG438" s="44"/>
      <c r="AH438" s="44"/>
      <c r="AI438" s="44"/>
      <c r="AJ438" s="57"/>
      <c r="AK438" s="58"/>
      <c r="AL438" s="49"/>
      <c r="AM438" s="49"/>
      <c r="AN438" s="49"/>
      <c r="AO438" s="49"/>
      <c r="AP438" s="49"/>
      <c r="AQ438" s="49"/>
      <c r="AR438" s="49"/>
      <c r="AS438" s="49"/>
      <c r="AT438" s="49"/>
      <c r="AU438" s="49"/>
      <c r="AV438" s="49"/>
      <c r="AW438" s="49"/>
      <c r="AX438" s="49"/>
      <c r="AY438" s="49"/>
      <c r="AZ438" s="49"/>
      <c r="BA438" s="49"/>
      <c r="BB438" s="49"/>
      <c r="BC438" s="49"/>
      <c r="BD438" s="49"/>
      <c r="BE438" s="49"/>
      <c r="BF438" s="49"/>
      <c r="BG438" s="49"/>
      <c r="BH438" s="49"/>
      <c r="BI438" s="49"/>
      <c r="BJ438" s="49"/>
      <c r="BK438" s="49"/>
      <c r="BL438" s="49"/>
      <c r="BM438" s="49"/>
      <c r="BN438" s="49"/>
      <c r="BO438" s="49"/>
      <c r="BP438" s="14"/>
      <c r="BQ438" s="14"/>
      <c r="BR438" s="14"/>
      <c r="BS438" s="49"/>
      <c r="BT438" s="49"/>
      <c r="BU438" s="49"/>
      <c r="BV438" s="49"/>
      <c r="BW438" s="49"/>
      <c r="BX438" s="49"/>
      <c r="BY438" s="49"/>
      <c r="BZ438" s="14"/>
      <c r="CA438" s="49"/>
      <c r="CB438" s="49"/>
      <c r="CC438" s="14"/>
      <c r="CD438" s="14"/>
      <c r="CE438" s="49"/>
      <c r="CF438" s="49"/>
      <c r="CG438" s="49"/>
      <c r="CH438" s="49"/>
      <c r="CI438" s="49"/>
      <c r="CJ438" s="49"/>
      <c r="CK438" s="49"/>
      <c r="CL438" s="49"/>
      <c r="CM438" s="49"/>
      <c r="CN438" s="49"/>
      <c r="CO438" s="49"/>
      <c r="CP438" s="49"/>
      <c r="CQ438" s="49"/>
      <c r="CR438" s="49"/>
      <c r="CS438" s="49"/>
      <c r="CT438" s="49"/>
      <c r="CU438" s="49"/>
      <c r="CV438" s="49"/>
      <c r="CW438" s="14"/>
      <c r="CX438" s="14"/>
      <c r="CY438" s="49"/>
      <c r="CZ438" s="49"/>
      <c r="DA438" s="49"/>
      <c r="DB438" s="49"/>
      <c r="DC438" s="49"/>
      <c r="DD438" s="49"/>
      <c r="DE438" s="49"/>
      <c r="DF438" s="49"/>
      <c r="DG438" s="49"/>
      <c r="DH438" s="14"/>
      <c r="DI438" s="14"/>
      <c r="DJ438" s="14"/>
      <c r="DK438" s="14"/>
      <c r="DL438" s="14"/>
      <c r="DM438" s="14"/>
      <c r="DN438" s="14"/>
      <c r="DO438" s="14"/>
      <c r="DP438" s="14"/>
      <c r="DQ438" s="14"/>
      <c r="DR438" s="49"/>
      <c r="DS438" s="49"/>
      <c r="DT438" s="49"/>
      <c r="DU438" s="49"/>
      <c r="DV438" s="49"/>
      <c r="DW438" s="49"/>
      <c r="DX438" s="49"/>
      <c r="DY438" s="49"/>
      <c r="DZ438" s="49"/>
      <c r="EA438" s="49"/>
      <c r="EB438" s="49"/>
      <c r="EC438" s="49"/>
      <c r="ED438" s="49"/>
      <c r="EE438" s="49"/>
      <c r="EF438" s="49"/>
      <c r="EG438" s="49"/>
      <c r="EH438" s="49"/>
      <c r="EI438" s="49"/>
      <c r="EJ438" s="49"/>
      <c r="EK438" s="14"/>
      <c r="EL438" s="49"/>
      <c r="EM438" s="49"/>
      <c r="EN438" s="49"/>
      <c r="EO438" s="49"/>
      <c r="EP438" s="49"/>
      <c r="EQ438" s="49"/>
      <c r="ER438" s="49"/>
      <c r="ES438" s="49"/>
      <c r="ET438" s="49"/>
      <c r="EU438" s="49"/>
      <c r="EV438" s="49"/>
      <c r="EW438" s="49"/>
      <c r="EX438" s="49"/>
      <c r="EY438" s="49"/>
      <c r="EZ438" s="49"/>
      <c r="FA438" s="49"/>
      <c r="FB438" s="49"/>
      <c r="FC438" s="49"/>
      <c r="FD438" s="49"/>
      <c r="FE438" s="14"/>
      <c r="FF438" s="49"/>
      <c r="FG438" s="49"/>
      <c r="FH438" s="14"/>
      <c r="FI438" s="42"/>
      <c r="FJ438" s="42"/>
      <c r="FK438" s="42"/>
      <c r="FL438" s="42"/>
      <c r="FM438" s="42"/>
      <c r="FN438" s="42"/>
      <c r="FO438" s="42"/>
      <c r="FP438" s="42"/>
      <c r="FQ438" s="42"/>
      <c r="FR438" s="42"/>
      <c r="FS438" s="42"/>
      <c r="FT438" s="42"/>
      <c r="FU438" s="42"/>
      <c r="FV438" s="42"/>
      <c r="FW438" s="42"/>
      <c r="FX438" s="44">
        <v>436</v>
      </c>
      <c r="FY438" s="44" t="str">
        <f t="shared" si="1294"/>
        <v>HGBCADLK</v>
      </c>
      <c r="FZ438" s="44" t="s">
        <v>160</v>
      </c>
      <c r="GA438" s="44" t="s">
        <v>149</v>
      </c>
      <c r="GB438" s="44" t="s">
        <v>146</v>
      </c>
      <c r="GC438" s="44" t="s">
        <v>163</v>
      </c>
      <c r="GD438" s="44" t="s">
        <v>145</v>
      </c>
      <c r="GE438" s="44" t="s">
        <v>147</v>
      </c>
      <c r="GF438" s="44" t="s">
        <v>152</v>
      </c>
      <c r="GG438" s="44" t="s">
        <v>151</v>
      </c>
      <c r="GH438" s="100" t="str">
        <f t="shared" ref="GH438:GO438" si="1475">VLOOKUP(FZ438,$FK$3:$FL$15,2,FALSE)</f>
        <v>Uruguay</v>
      </c>
      <c r="GI438" s="100" t="str">
        <f t="shared" si="1475"/>
        <v>Iran</v>
      </c>
      <c r="GJ438" s="100" t="str">
        <f t="shared" si="1475"/>
        <v>Bosnien-Herzigovina</v>
      </c>
      <c r="GK438" s="100" t="str">
        <f t="shared" si="1475"/>
        <v>Marocko</v>
      </c>
      <c r="GL438" s="100" t="str">
        <f t="shared" si="1475"/>
        <v>Sydkorea</v>
      </c>
      <c r="GM438" s="100" t="str">
        <f t="shared" si="1475"/>
        <v>USA</v>
      </c>
      <c r="GN438" s="100" t="str">
        <f t="shared" si="1475"/>
        <v>England</v>
      </c>
      <c r="GO438" s="100" t="str">
        <f t="shared" si="1475"/>
        <v>Portugal</v>
      </c>
      <c r="GP438" s="42" t="str">
        <f t="shared" si="1296"/>
        <v/>
      </c>
      <c r="GQ438" s="42"/>
      <c r="GR438" s="42"/>
      <c r="GS438" s="42"/>
      <c r="GT438" s="42"/>
      <c r="GU438" s="42"/>
      <c r="GV438" s="42"/>
      <c r="GW438" s="42"/>
      <c r="GX438" s="42"/>
      <c r="GY438" s="42"/>
      <c r="GZ438" s="42"/>
      <c r="HA438" s="42"/>
      <c r="HB438" s="42"/>
      <c r="HC438" s="42"/>
      <c r="HD438" s="42"/>
      <c r="HE438" s="42"/>
    </row>
    <row r="439" spans="1:213" ht="14.25" customHeight="1" x14ac:dyDescent="0.35">
      <c r="A439" s="42"/>
      <c r="B439" s="43"/>
      <c r="C439" s="43"/>
      <c r="D439" s="43"/>
      <c r="E439" s="44"/>
      <c r="F439" s="43"/>
      <c r="G439" s="44"/>
      <c r="H439" s="44"/>
      <c r="I439" s="44"/>
      <c r="J439" s="57"/>
      <c r="K439" s="44"/>
      <c r="L439" s="44"/>
      <c r="M439" s="42"/>
      <c r="N439" s="42"/>
      <c r="O439" s="42"/>
      <c r="P439" s="42"/>
      <c r="Q439" s="42"/>
      <c r="R439" s="42"/>
      <c r="S439" s="42"/>
      <c r="T439" s="43"/>
      <c r="U439" s="42"/>
      <c r="V439" s="44"/>
      <c r="W439" s="44"/>
      <c r="X439" s="44"/>
      <c r="Y439" s="44"/>
      <c r="Z439" s="47"/>
      <c r="AA439" s="48"/>
      <c r="AB439" s="42"/>
      <c r="AC439" s="14"/>
      <c r="AD439" s="14"/>
      <c r="AE439" s="14"/>
      <c r="AF439" s="14"/>
      <c r="AG439" s="44"/>
      <c r="AH439" s="44"/>
      <c r="AI439" s="44"/>
      <c r="AJ439" s="57"/>
      <c r="AK439" s="58"/>
      <c r="AL439" s="49"/>
      <c r="AM439" s="49"/>
      <c r="AN439" s="49"/>
      <c r="AO439" s="49"/>
      <c r="AP439" s="49"/>
      <c r="AQ439" s="49"/>
      <c r="AR439" s="49"/>
      <c r="AS439" s="49"/>
      <c r="AT439" s="49"/>
      <c r="AU439" s="49"/>
      <c r="AV439" s="49"/>
      <c r="AW439" s="49"/>
      <c r="AX439" s="49"/>
      <c r="AY439" s="49"/>
      <c r="AZ439" s="49"/>
      <c r="BA439" s="49"/>
      <c r="BB439" s="49"/>
      <c r="BC439" s="49"/>
      <c r="BD439" s="49"/>
      <c r="BE439" s="49"/>
      <c r="BF439" s="49"/>
      <c r="BG439" s="49"/>
      <c r="BH439" s="49"/>
      <c r="BI439" s="49"/>
      <c r="BJ439" s="49"/>
      <c r="BK439" s="49"/>
      <c r="BL439" s="49"/>
      <c r="BM439" s="49"/>
      <c r="BN439" s="49"/>
      <c r="BO439" s="49"/>
      <c r="BP439" s="14"/>
      <c r="BQ439" s="14"/>
      <c r="BR439" s="14"/>
      <c r="BS439" s="49"/>
      <c r="BT439" s="49"/>
      <c r="BU439" s="49"/>
      <c r="BV439" s="49"/>
      <c r="BW439" s="49"/>
      <c r="BX439" s="49"/>
      <c r="BY439" s="49"/>
      <c r="BZ439" s="14"/>
      <c r="CA439" s="49"/>
      <c r="CB439" s="49"/>
      <c r="CC439" s="14"/>
      <c r="CD439" s="14"/>
      <c r="CE439" s="49"/>
      <c r="CF439" s="49"/>
      <c r="CG439" s="49"/>
      <c r="CH439" s="49"/>
      <c r="CI439" s="49"/>
      <c r="CJ439" s="49"/>
      <c r="CK439" s="49"/>
      <c r="CL439" s="49"/>
      <c r="CM439" s="49"/>
      <c r="CN439" s="49"/>
      <c r="CO439" s="49"/>
      <c r="CP439" s="49"/>
      <c r="CQ439" s="49"/>
      <c r="CR439" s="49"/>
      <c r="CS439" s="49"/>
      <c r="CT439" s="49"/>
      <c r="CU439" s="49"/>
      <c r="CV439" s="49"/>
      <c r="CW439" s="14"/>
      <c r="CX439" s="14"/>
      <c r="CY439" s="49"/>
      <c r="CZ439" s="49"/>
      <c r="DA439" s="49"/>
      <c r="DB439" s="49"/>
      <c r="DC439" s="49"/>
      <c r="DD439" s="49"/>
      <c r="DE439" s="49"/>
      <c r="DF439" s="49"/>
      <c r="DG439" s="49"/>
      <c r="DH439" s="14"/>
      <c r="DI439" s="14"/>
      <c r="DJ439" s="14"/>
      <c r="DK439" s="14"/>
      <c r="DL439" s="14"/>
      <c r="DM439" s="14"/>
      <c r="DN439" s="14"/>
      <c r="DO439" s="14"/>
      <c r="DP439" s="14"/>
      <c r="DQ439" s="14"/>
      <c r="DR439" s="49"/>
      <c r="DS439" s="49"/>
      <c r="DT439" s="49"/>
      <c r="DU439" s="49"/>
      <c r="DV439" s="49"/>
      <c r="DW439" s="49"/>
      <c r="DX439" s="49"/>
      <c r="DY439" s="49"/>
      <c r="DZ439" s="49"/>
      <c r="EA439" s="49"/>
      <c r="EB439" s="49"/>
      <c r="EC439" s="49"/>
      <c r="ED439" s="49"/>
      <c r="EE439" s="49"/>
      <c r="EF439" s="49"/>
      <c r="EG439" s="49"/>
      <c r="EH439" s="49"/>
      <c r="EI439" s="49"/>
      <c r="EJ439" s="49"/>
      <c r="EK439" s="14"/>
      <c r="EL439" s="49"/>
      <c r="EM439" s="49"/>
      <c r="EN439" s="49"/>
      <c r="EO439" s="49"/>
      <c r="EP439" s="49"/>
      <c r="EQ439" s="49"/>
      <c r="ER439" s="49"/>
      <c r="ES439" s="49"/>
      <c r="ET439" s="49"/>
      <c r="EU439" s="49"/>
      <c r="EV439" s="49"/>
      <c r="EW439" s="49"/>
      <c r="EX439" s="49"/>
      <c r="EY439" s="49"/>
      <c r="EZ439" s="49"/>
      <c r="FA439" s="49"/>
      <c r="FB439" s="49"/>
      <c r="FC439" s="49"/>
      <c r="FD439" s="49"/>
      <c r="FE439" s="14"/>
      <c r="FF439" s="49"/>
      <c r="FG439" s="49"/>
      <c r="FH439" s="14"/>
      <c r="FI439" s="42"/>
      <c r="FJ439" s="42"/>
      <c r="FK439" s="42"/>
      <c r="FL439" s="42"/>
      <c r="FM439" s="42"/>
      <c r="FN439" s="42"/>
      <c r="FO439" s="42"/>
      <c r="FP439" s="42"/>
      <c r="FQ439" s="42"/>
      <c r="FR439" s="42"/>
      <c r="FS439" s="42"/>
      <c r="FT439" s="42"/>
      <c r="FU439" s="42"/>
      <c r="FV439" s="42"/>
      <c r="FW439" s="42"/>
      <c r="FX439" s="44">
        <v>437</v>
      </c>
      <c r="FY439" s="44" t="str">
        <f t="shared" si="1294"/>
        <v>HGBCADLJ</v>
      </c>
      <c r="FZ439" s="44" t="s">
        <v>160</v>
      </c>
      <c r="GA439" s="44" t="s">
        <v>149</v>
      </c>
      <c r="GB439" s="44" t="s">
        <v>146</v>
      </c>
      <c r="GC439" s="44" t="s">
        <v>163</v>
      </c>
      <c r="GD439" s="44" t="s">
        <v>145</v>
      </c>
      <c r="GE439" s="44" t="s">
        <v>147</v>
      </c>
      <c r="GF439" s="44" t="s">
        <v>152</v>
      </c>
      <c r="GG439" s="44" t="s">
        <v>159</v>
      </c>
      <c r="GH439" s="100" t="str">
        <f t="shared" ref="GH439:GO439" si="1476">VLOOKUP(FZ439,$FK$3:$FL$15,2,FALSE)</f>
        <v>Uruguay</v>
      </c>
      <c r="GI439" s="100" t="str">
        <f t="shared" si="1476"/>
        <v>Iran</v>
      </c>
      <c r="GJ439" s="100" t="str">
        <f t="shared" si="1476"/>
        <v>Bosnien-Herzigovina</v>
      </c>
      <c r="GK439" s="100" t="str">
        <f t="shared" si="1476"/>
        <v>Marocko</v>
      </c>
      <c r="GL439" s="100" t="str">
        <f t="shared" si="1476"/>
        <v>Sydkorea</v>
      </c>
      <c r="GM439" s="100" t="str">
        <f t="shared" si="1476"/>
        <v>USA</v>
      </c>
      <c r="GN439" s="100" t="str">
        <f t="shared" si="1476"/>
        <v>England</v>
      </c>
      <c r="GO439" s="100" t="str">
        <f t="shared" si="1476"/>
        <v>Argentina</v>
      </c>
      <c r="GP439" s="42" t="str">
        <f t="shared" si="1296"/>
        <v/>
      </c>
      <c r="GQ439" s="42"/>
      <c r="GR439" s="42"/>
      <c r="GS439" s="42"/>
      <c r="GT439" s="42"/>
      <c r="GU439" s="42"/>
      <c r="GV439" s="42"/>
      <c r="GW439" s="42"/>
      <c r="GX439" s="42"/>
      <c r="GY439" s="42"/>
      <c r="GZ439" s="42"/>
      <c r="HA439" s="42"/>
      <c r="HB439" s="42"/>
      <c r="HC439" s="42"/>
      <c r="HD439" s="42"/>
      <c r="HE439" s="42"/>
    </row>
    <row r="440" spans="1:213" ht="14.25" customHeight="1" x14ac:dyDescent="0.35">
      <c r="A440" s="42"/>
      <c r="B440" s="43"/>
      <c r="C440" s="43"/>
      <c r="D440" s="43"/>
      <c r="E440" s="44"/>
      <c r="F440" s="43"/>
      <c r="G440" s="44"/>
      <c r="H440" s="44"/>
      <c r="I440" s="44"/>
      <c r="J440" s="57"/>
      <c r="K440" s="44"/>
      <c r="L440" s="44"/>
      <c r="M440" s="42"/>
      <c r="N440" s="42"/>
      <c r="O440" s="42"/>
      <c r="P440" s="42"/>
      <c r="Q440" s="42"/>
      <c r="R440" s="42"/>
      <c r="S440" s="42"/>
      <c r="T440" s="43"/>
      <c r="U440" s="42"/>
      <c r="V440" s="44"/>
      <c r="W440" s="44"/>
      <c r="X440" s="44"/>
      <c r="Y440" s="44"/>
      <c r="Z440" s="47"/>
      <c r="AA440" s="48"/>
      <c r="AB440" s="42"/>
      <c r="AC440" s="14"/>
      <c r="AD440" s="14"/>
      <c r="AE440" s="14"/>
      <c r="AF440" s="14"/>
      <c r="AG440" s="44"/>
      <c r="AH440" s="44"/>
      <c r="AI440" s="44"/>
      <c r="AJ440" s="57"/>
      <c r="AK440" s="58"/>
      <c r="AL440" s="49"/>
      <c r="AM440" s="49"/>
      <c r="AN440" s="49"/>
      <c r="AO440" s="49"/>
      <c r="AP440" s="49"/>
      <c r="AQ440" s="49"/>
      <c r="AR440" s="49"/>
      <c r="AS440" s="49"/>
      <c r="AT440" s="49"/>
      <c r="AU440" s="49"/>
      <c r="AV440" s="49"/>
      <c r="AW440" s="49"/>
      <c r="AX440" s="49"/>
      <c r="AY440" s="49"/>
      <c r="AZ440" s="49"/>
      <c r="BA440" s="49"/>
      <c r="BB440" s="49"/>
      <c r="BC440" s="49"/>
      <c r="BD440" s="49"/>
      <c r="BE440" s="49"/>
      <c r="BF440" s="49"/>
      <c r="BG440" s="49"/>
      <c r="BH440" s="49"/>
      <c r="BI440" s="49"/>
      <c r="BJ440" s="49"/>
      <c r="BK440" s="49"/>
      <c r="BL440" s="49"/>
      <c r="BM440" s="49"/>
      <c r="BN440" s="49"/>
      <c r="BO440" s="49"/>
      <c r="BP440" s="14"/>
      <c r="BQ440" s="14"/>
      <c r="BR440" s="14"/>
      <c r="BS440" s="49"/>
      <c r="BT440" s="49"/>
      <c r="BU440" s="49"/>
      <c r="BV440" s="49"/>
      <c r="BW440" s="49"/>
      <c r="BX440" s="49"/>
      <c r="BY440" s="49"/>
      <c r="BZ440" s="14"/>
      <c r="CA440" s="49"/>
      <c r="CB440" s="49"/>
      <c r="CC440" s="14"/>
      <c r="CD440" s="14"/>
      <c r="CE440" s="49"/>
      <c r="CF440" s="49"/>
      <c r="CG440" s="49"/>
      <c r="CH440" s="49"/>
      <c r="CI440" s="49"/>
      <c r="CJ440" s="49"/>
      <c r="CK440" s="49"/>
      <c r="CL440" s="49"/>
      <c r="CM440" s="49"/>
      <c r="CN440" s="49"/>
      <c r="CO440" s="49"/>
      <c r="CP440" s="49"/>
      <c r="CQ440" s="49"/>
      <c r="CR440" s="49"/>
      <c r="CS440" s="49"/>
      <c r="CT440" s="49"/>
      <c r="CU440" s="49"/>
      <c r="CV440" s="49"/>
      <c r="CW440" s="14"/>
      <c r="CX440" s="14"/>
      <c r="CY440" s="49"/>
      <c r="CZ440" s="49"/>
      <c r="DA440" s="49"/>
      <c r="DB440" s="49"/>
      <c r="DC440" s="49"/>
      <c r="DD440" s="49"/>
      <c r="DE440" s="49"/>
      <c r="DF440" s="49"/>
      <c r="DG440" s="49"/>
      <c r="DH440" s="14"/>
      <c r="DI440" s="14"/>
      <c r="DJ440" s="14"/>
      <c r="DK440" s="14"/>
      <c r="DL440" s="14"/>
      <c r="DM440" s="14"/>
      <c r="DN440" s="14"/>
      <c r="DO440" s="14"/>
      <c r="DP440" s="14"/>
      <c r="DQ440" s="14"/>
      <c r="DR440" s="49"/>
      <c r="DS440" s="49"/>
      <c r="DT440" s="49"/>
      <c r="DU440" s="49"/>
      <c r="DV440" s="49"/>
      <c r="DW440" s="49"/>
      <c r="DX440" s="49"/>
      <c r="DY440" s="49"/>
      <c r="DZ440" s="49"/>
      <c r="EA440" s="49"/>
      <c r="EB440" s="49"/>
      <c r="EC440" s="49"/>
      <c r="ED440" s="49"/>
      <c r="EE440" s="49"/>
      <c r="EF440" s="49"/>
      <c r="EG440" s="49"/>
      <c r="EH440" s="49"/>
      <c r="EI440" s="49"/>
      <c r="EJ440" s="49"/>
      <c r="EK440" s="14"/>
      <c r="EL440" s="49"/>
      <c r="EM440" s="49"/>
      <c r="EN440" s="49"/>
      <c r="EO440" s="49"/>
      <c r="EP440" s="49"/>
      <c r="EQ440" s="49"/>
      <c r="ER440" s="49"/>
      <c r="ES440" s="49"/>
      <c r="ET440" s="49"/>
      <c r="EU440" s="49"/>
      <c r="EV440" s="49"/>
      <c r="EW440" s="49"/>
      <c r="EX440" s="49"/>
      <c r="EY440" s="49"/>
      <c r="EZ440" s="49"/>
      <c r="FA440" s="49"/>
      <c r="FB440" s="49"/>
      <c r="FC440" s="49"/>
      <c r="FD440" s="49"/>
      <c r="FE440" s="14"/>
      <c r="FF440" s="49"/>
      <c r="FG440" s="49"/>
      <c r="FH440" s="14"/>
      <c r="FI440" s="42"/>
      <c r="FJ440" s="42"/>
      <c r="FK440" s="42"/>
      <c r="FL440" s="42"/>
      <c r="FM440" s="42"/>
      <c r="FN440" s="42"/>
      <c r="FO440" s="42"/>
      <c r="FP440" s="42"/>
      <c r="FQ440" s="42"/>
      <c r="FR440" s="42"/>
      <c r="FS440" s="42"/>
      <c r="FT440" s="42"/>
      <c r="FU440" s="42"/>
      <c r="FV440" s="42"/>
      <c r="FW440" s="42"/>
      <c r="FX440" s="44">
        <v>438</v>
      </c>
      <c r="FY440" s="44" t="str">
        <f t="shared" si="1294"/>
        <v>HGBCADJK</v>
      </c>
      <c r="FZ440" s="44" t="s">
        <v>160</v>
      </c>
      <c r="GA440" s="44" t="s">
        <v>149</v>
      </c>
      <c r="GB440" s="44" t="s">
        <v>146</v>
      </c>
      <c r="GC440" s="44" t="s">
        <v>163</v>
      </c>
      <c r="GD440" s="44" t="s">
        <v>145</v>
      </c>
      <c r="GE440" s="44" t="s">
        <v>147</v>
      </c>
      <c r="GF440" s="44" t="s">
        <v>159</v>
      </c>
      <c r="GG440" s="44" t="s">
        <v>151</v>
      </c>
      <c r="GH440" s="100" t="str">
        <f t="shared" ref="GH440:GO440" si="1477">VLOOKUP(FZ440,$FK$3:$FL$15,2,FALSE)</f>
        <v>Uruguay</v>
      </c>
      <c r="GI440" s="100" t="str">
        <f t="shared" si="1477"/>
        <v>Iran</v>
      </c>
      <c r="GJ440" s="100" t="str">
        <f t="shared" si="1477"/>
        <v>Bosnien-Herzigovina</v>
      </c>
      <c r="GK440" s="100" t="str">
        <f t="shared" si="1477"/>
        <v>Marocko</v>
      </c>
      <c r="GL440" s="100" t="str">
        <f t="shared" si="1477"/>
        <v>Sydkorea</v>
      </c>
      <c r="GM440" s="100" t="str">
        <f t="shared" si="1477"/>
        <v>USA</v>
      </c>
      <c r="GN440" s="100" t="str">
        <f t="shared" si="1477"/>
        <v>Argentina</v>
      </c>
      <c r="GO440" s="100" t="str">
        <f t="shared" si="1477"/>
        <v>Portugal</v>
      </c>
      <c r="GP440" s="42" t="str">
        <f t="shared" si="1296"/>
        <v/>
      </c>
      <c r="GQ440" s="42"/>
      <c r="GR440" s="42"/>
      <c r="GS440" s="42"/>
      <c r="GT440" s="42"/>
      <c r="GU440" s="42"/>
      <c r="GV440" s="42"/>
      <c r="GW440" s="42"/>
      <c r="GX440" s="42"/>
      <c r="GY440" s="42"/>
      <c r="GZ440" s="42"/>
      <c r="HA440" s="42"/>
      <c r="HB440" s="42"/>
      <c r="HC440" s="42"/>
      <c r="HD440" s="42"/>
      <c r="HE440" s="42"/>
    </row>
    <row r="441" spans="1:213" ht="14.25" customHeight="1" x14ac:dyDescent="0.35">
      <c r="A441" s="42"/>
      <c r="B441" s="43"/>
      <c r="C441" s="43"/>
      <c r="D441" s="43"/>
      <c r="E441" s="44"/>
      <c r="F441" s="43"/>
      <c r="G441" s="44"/>
      <c r="H441" s="44"/>
      <c r="I441" s="44"/>
      <c r="J441" s="57"/>
      <c r="K441" s="44"/>
      <c r="L441" s="44"/>
      <c r="M441" s="42"/>
      <c r="N441" s="42"/>
      <c r="O441" s="42"/>
      <c r="P441" s="42"/>
      <c r="Q441" s="42"/>
      <c r="R441" s="42"/>
      <c r="S441" s="42"/>
      <c r="T441" s="43"/>
      <c r="U441" s="42"/>
      <c r="V441" s="44"/>
      <c r="W441" s="44"/>
      <c r="X441" s="44"/>
      <c r="Y441" s="44"/>
      <c r="Z441" s="47"/>
      <c r="AA441" s="48"/>
      <c r="AB441" s="42"/>
      <c r="AC441" s="14"/>
      <c r="AD441" s="14"/>
      <c r="AE441" s="14"/>
      <c r="AF441" s="14"/>
      <c r="AG441" s="44"/>
      <c r="AH441" s="44"/>
      <c r="AI441" s="44"/>
      <c r="AJ441" s="57"/>
      <c r="AK441" s="58"/>
      <c r="AL441" s="49"/>
      <c r="AM441" s="49"/>
      <c r="AN441" s="49"/>
      <c r="AO441" s="49"/>
      <c r="AP441" s="49"/>
      <c r="AQ441" s="49"/>
      <c r="AR441" s="49"/>
      <c r="AS441" s="49"/>
      <c r="AT441" s="49"/>
      <c r="AU441" s="49"/>
      <c r="AV441" s="49"/>
      <c r="AW441" s="49"/>
      <c r="AX441" s="49"/>
      <c r="AY441" s="49"/>
      <c r="AZ441" s="49"/>
      <c r="BA441" s="49"/>
      <c r="BB441" s="49"/>
      <c r="BC441" s="49"/>
      <c r="BD441" s="49"/>
      <c r="BE441" s="49"/>
      <c r="BF441" s="49"/>
      <c r="BG441" s="49"/>
      <c r="BH441" s="49"/>
      <c r="BI441" s="49"/>
      <c r="BJ441" s="49"/>
      <c r="BK441" s="49"/>
      <c r="BL441" s="49"/>
      <c r="BM441" s="49"/>
      <c r="BN441" s="49"/>
      <c r="BO441" s="49"/>
      <c r="BP441" s="14"/>
      <c r="BQ441" s="14"/>
      <c r="BR441" s="14"/>
      <c r="BS441" s="49"/>
      <c r="BT441" s="49"/>
      <c r="BU441" s="49"/>
      <c r="BV441" s="49"/>
      <c r="BW441" s="49"/>
      <c r="BX441" s="49"/>
      <c r="BY441" s="49"/>
      <c r="BZ441" s="14"/>
      <c r="CA441" s="49"/>
      <c r="CB441" s="49"/>
      <c r="CC441" s="14"/>
      <c r="CD441" s="14"/>
      <c r="CE441" s="49"/>
      <c r="CF441" s="49"/>
      <c r="CG441" s="49"/>
      <c r="CH441" s="49"/>
      <c r="CI441" s="49"/>
      <c r="CJ441" s="49"/>
      <c r="CK441" s="49"/>
      <c r="CL441" s="49"/>
      <c r="CM441" s="49"/>
      <c r="CN441" s="49"/>
      <c r="CO441" s="49"/>
      <c r="CP441" s="49"/>
      <c r="CQ441" s="49"/>
      <c r="CR441" s="49"/>
      <c r="CS441" s="49"/>
      <c r="CT441" s="49"/>
      <c r="CU441" s="49"/>
      <c r="CV441" s="49"/>
      <c r="CW441" s="14"/>
      <c r="CX441" s="14"/>
      <c r="CY441" s="49"/>
      <c r="CZ441" s="49"/>
      <c r="DA441" s="49"/>
      <c r="DB441" s="49"/>
      <c r="DC441" s="49"/>
      <c r="DD441" s="49"/>
      <c r="DE441" s="49"/>
      <c r="DF441" s="49"/>
      <c r="DG441" s="49"/>
      <c r="DH441" s="14"/>
      <c r="DI441" s="14"/>
      <c r="DJ441" s="14"/>
      <c r="DK441" s="14"/>
      <c r="DL441" s="14"/>
      <c r="DM441" s="14"/>
      <c r="DN441" s="14"/>
      <c r="DO441" s="14"/>
      <c r="DP441" s="14"/>
      <c r="DQ441" s="14"/>
      <c r="DR441" s="49"/>
      <c r="DS441" s="49"/>
      <c r="DT441" s="49"/>
      <c r="DU441" s="49"/>
      <c r="DV441" s="49"/>
      <c r="DW441" s="49"/>
      <c r="DX441" s="49"/>
      <c r="DY441" s="49"/>
      <c r="DZ441" s="49"/>
      <c r="EA441" s="49"/>
      <c r="EB441" s="49"/>
      <c r="EC441" s="49"/>
      <c r="ED441" s="49"/>
      <c r="EE441" s="49"/>
      <c r="EF441" s="49"/>
      <c r="EG441" s="49"/>
      <c r="EH441" s="49"/>
      <c r="EI441" s="49"/>
      <c r="EJ441" s="49"/>
      <c r="EK441" s="14"/>
      <c r="EL441" s="49"/>
      <c r="EM441" s="49"/>
      <c r="EN441" s="49"/>
      <c r="EO441" s="49"/>
      <c r="EP441" s="49"/>
      <c r="EQ441" s="49"/>
      <c r="ER441" s="49"/>
      <c r="ES441" s="49"/>
      <c r="ET441" s="49"/>
      <c r="EU441" s="49"/>
      <c r="EV441" s="49"/>
      <c r="EW441" s="49"/>
      <c r="EX441" s="49"/>
      <c r="EY441" s="49"/>
      <c r="EZ441" s="49"/>
      <c r="FA441" s="49"/>
      <c r="FB441" s="49"/>
      <c r="FC441" s="49"/>
      <c r="FD441" s="49"/>
      <c r="FE441" s="14"/>
      <c r="FF441" s="49"/>
      <c r="FG441" s="49"/>
      <c r="FH441" s="14"/>
      <c r="FI441" s="42"/>
      <c r="FJ441" s="42"/>
      <c r="FK441" s="42"/>
      <c r="FL441" s="42"/>
      <c r="FM441" s="42"/>
      <c r="FN441" s="42"/>
      <c r="FO441" s="42"/>
      <c r="FP441" s="42"/>
      <c r="FQ441" s="42"/>
      <c r="FR441" s="42"/>
      <c r="FS441" s="42"/>
      <c r="FT441" s="42"/>
      <c r="FU441" s="42"/>
      <c r="FV441" s="42"/>
      <c r="FW441" s="42"/>
      <c r="FX441" s="44">
        <v>439</v>
      </c>
      <c r="FY441" s="44" t="str">
        <f t="shared" si="1294"/>
        <v>HGBCADLI</v>
      </c>
      <c r="FZ441" s="44" t="s">
        <v>160</v>
      </c>
      <c r="GA441" s="44" t="s">
        <v>149</v>
      </c>
      <c r="GB441" s="44" t="s">
        <v>146</v>
      </c>
      <c r="GC441" s="44" t="s">
        <v>163</v>
      </c>
      <c r="GD441" s="44" t="s">
        <v>145</v>
      </c>
      <c r="GE441" s="44" t="s">
        <v>147</v>
      </c>
      <c r="GF441" s="44" t="s">
        <v>152</v>
      </c>
      <c r="GG441" s="44" t="s">
        <v>150</v>
      </c>
      <c r="GH441" s="100" t="str">
        <f t="shared" ref="GH441:GO441" si="1478">VLOOKUP(FZ441,$FK$3:$FL$15,2,FALSE)</f>
        <v>Uruguay</v>
      </c>
      <c r="GI441" s="100" t="str">
        <f t="shared" si="1478"/>
        <v>Iran</v>
      </c>
      <c r="GJ441" s="100" t="str">
        <f t="shared" si="1478"/>
        <v>Bosnien-Herzigovina</v>
      </c>
      <c r="GK441" s="100" t="str">
        <f t="shared" si="1478"/>
        <v>Marocko</v>
      </c>
      <c r="GL441" s="100" t="str">
        <f t="shared" si="1478"/>
        <v>Sydkorea</v>
      </c>
      <c r="GM441" s="100" t="str">
        <f t="shared" si="1478"/>
        <v>USA</v>
      </c>
      <c r="GN441" s="100" t="str">
        <f t="shared" si="1478"/>
        <v>England</v>
      </c>
      <c r="GO441" s="100" t="str">
        <f t="shared" si="1478"/>
        <v>Senegal</v>
      </c>
      <c r="GP441" s="42" t="str">
        <f t="shared" si="1296"/>
        <v/>
      </c>
      <c r="GQ441" s="42"/>
      <c r="GR441" s="42"/>
      <c r="GS441" s="42"/>
      <c r="GT441" s="42"/>
      <c r="GU441" s="42"/>
      <c r="GV441" s="42"/>
      <c r="GW441" s="42"/>
      <c r="GX441" s="42"/>
      <c r="GY441" s="42"/>
      <c r="GZ441" s="42"/>
      <c r="HA441" s="42"/>
      <c r="HB441" s="42"/>
      <c r="HC441" s="42"/>
      <c r="HD441" s="42"/>
      <c r="HE441" s="42"/>
    </row>
    <row r="442" spans="1:213" ht="14.25" customHeight="1" x14ac:dyDescent="0.35">
      <c r="A442" s="42"/>
      <c r="B442" s="43"/>
      <c r="C442" s="43"/>
      <c r="D442" s="43"/>
      <c r="E442" s="44"/>
      <c r="F442" s="43"/>
      <c r="G442" s="44"/>
      <c r="H442" s="44"/>
      <c r="I442" s="44"/>
      <c r="J442" s="57"/>
      <c r="K442" s="44"/>
      <c r="L442" s="44"/>
      <c r="M442" s="42"/>
      <c r="N442" s="42"/>
      <c r="O442" s="42"/>
      <c r="P442" s="42"/>
      <c r="Q442" s="42"/>
      <c r="R442" s="42"/>
      <c r="S442" s="42"/>
      <c r="T442" s="43"/>
      <c r="U442" s="42"/>
      <c r="V442" s="44"/>
      <c r="W442" s="44"/>
      <c r="X442" s="44"/>
      <c r="Y442" s="44"/>
      <c r="Z442" s="47"/>
      <c r="AA442" s="48"/>
      <c r="AB442" s="42"/>
      <c r="AC442" s="14"/>
      <c r="AD442" s="14"/>
      <c r="AE442" s="14"/>
      <c r="AF442" s="14"/>
      <c r="AG442" s="44"/>
      <c r="AH442" s="44"/>
      <c r="AI442" s="44"/>
      <c r="AJ442" s="57"/>
      <c r="AK442" s="58"/>
      <c r="AL442" s="49"/>
      <c r="AM442" s="49"/>
      <c r="AN442" s="49"/>
      <c r="AO442" s="49"/>
      <c r="AP442" s="49"/>
      <c r="AQ442" s="49"/>
      <c r="AR442" s="49"/>
      <c r="AS442" s="49"/>
      <c r="AT442" s="49"/>
      <c r="AU442" s="49"/>
      <c r="AV442" s="49"/>
      <c r="AW442" s="49"/>
      <c r="AX442" s="49"/>
      <c r="AY442" s="49"/>
      <c r="AZ442" s="49"/>
      <c r="BA442" s="49"/>
      <c r="BB442" s="49"/>
      <c r="BC442" s="49"/>
      <c r="BD442" s="49"/>
      <c r="BE442" s="49"/>
      <c r="BF442" s="49"/>
      <c r="BG442" s="49"/>
      <c r="BH442" s="49"/>
      <c r="BI442" s="49"/>
      <c r="BJ442" s="49"/>
      <c r="BK442" s="49"/>
      <c r="BL442" s="49"/>
      <c r="BM442" s="49"/>
      <c r="BN442" s="49"/>
      <c r="BO442" s="49"/>
      <c r="BP442" s="14"/>
      <c r="BQ442" s="14"/>
      <c r="BR442" s="14"/>
      <c r="BS442" s="49"/>
      <c r="BT442" s="49"/>
      <c r="BU442" s="49"/>
      <c r="BV442" s="49"/>
      <c r="BW442" s="49"/>
      <c r="BX442" s="49"/>
      <c r="BY442" s="49"/>
      <c r="BZ442" s="14"/>
      <c r="CA442" s="49"/>
      <c r="CB442" s="49"/>
      <c r="CC442" s="14"/>
      <c r="CD442" s="14"/>
      <c r="CE442" s="49"/>
      <c r="CF442" s="49"/>
      <c r="CG442" s="49"/>
      <c r="CH442" s="49"/>
      <c r="CI442" s="49"/>
      <c r="CJ442" s="49"/>
      <c r="CK442" s="49"/>
      <c r="CL442" s="49"/>
      <c r="CM442" s="49"/>
      <c r="CN442" s="49"/>
      <c r="CO442" s="49"/>
      <c r="CP442" s="49"/>
      <c r="CQ442" s="49"/>
      <c r="CR442" s="49"/>
      <c r="CS442" s="49"/>
      <c r="CT442" s="49"/>
      <c r="CU442" s="49"/>
      <c r="CV442" s="49"/>
      <c r="CW442" s="14"/>
      <c r="CX442" s="14"/>
      <c r="CY442" s="49"/>
      <c r="CZ442" s="49"/>
      <c r="DA442" s="49"/>
      <c r="DB442" s="49"/>
      <c r="DC442" s="49"/>
      <c r="DD442" s="49"/>
      <c r="DE442" s="49"/>
      <c r="DF442" s="49"/>
      <c r="DG442" s="49"/>
      <c r="DH442" s="14"/>
      <c r="DI442" s="14"/>
      <c r="DJ442" s="14"/>
      <c r="DK442" s="14"/>
      <c r="DL442" s="14"/>
      <c r="DM442" s="14"/>
      <c r="DN442" s="14"/>
      <c r="DO442" s="14"/>
      <c r="DP442" s="14"/>
      <c r="DQ442" s="14"/>
      <c r="DR442" s="49"/>
      <c r="DS442" s="49"/>
      <c r="DT442" s="49"/>
      <c r="DU442" s="49"/>
      <c r="DV442" s="49"/>
      <c r="DW442" s="49"/>
      <c r="DX442" s="49"/>
      <c r="DY442" s="49"/>
      <c r="DZ442" s="49"/>
      <c r="EA442" s="49"/>
      <c r="EB442" s="49"/>
      <c r="EC442" s="49"/>
      <c r="ED442" s="49"/>
      <c r="EE442" s="49"/>
      <c r="EF442" s="49"/>
      <c r="EG442" s="49"/>
      <c r="EH442" s="49"/>
      <c r="EI442" s="49"/>
      <c r="EJ442" s="49"/>
      <c r="EK442" s="14"/>
      <c r="EL442" s="49"/>
      <c r="EM442" s="49"/>
      <c r="EN442" s="49"/>
      <c r="EO442" s="49"/>
      <c r="EP442" s="49"/>
      <c r="EQ442" s="49"/>
      <c r="ER442" s="49"/>
      <c r="ES442" s="49"/>
      <c r="ET442" s="49"/>
      <c r="EU442" s="49"/>
      <c r="EV442" s="49"/>
      <c r="EW442" s="49"/>
      <c r="EX442" s="49"/>
      <c r="EY442" s="49"/>
      <c r="EZ442" s="49"/>
      <c r="FA442" s="49"/>
      <c r="FB442" s="49"/>
      <c r="FC442" s="49"/>
      <c r="FD442" s="49"/>
      <c r="FE442" s="14"/>
      <c r="FF442" s="49"/>
      <c r="FG442" s="49"/>
      <c r="FH442" s="14"/>
      <c r="FI442" s="42"/>
      <c r="FJ442" s="42"/>
      <c r="FK442" s="42"/>
      <c r="FL442" s="42"/>
      <c r="FM442" s="42"/>
      <c r="FN442" s="42"/>
      <c r="FO442" s="42"/>
      <c r="FP442" s="42"/>
      <c r="FQ442" s="42"/>
      <c r="FR442" s="42"/>
      <c r="FS442" s="42"/>
      <c r="FT442" s="42"/>
      <c r="FU442" s="42"/>
      <c r="FV442" s="42"/>
      <c r="FW442" s="42"/>
      <c r="FX442" s="44">
        <v>440</v>
      </c>
      <c r="FY442" s="44" t="str">
        <f t="shared" si="1294"/>
        <v>HGBCADIK</v>
      </c>
      <c r="FZ442" s="44" t="s">
        <v>160</v>
      </c>
      <c r="GA442" s="44" t="s">
        <v>149</v>
      </c>
      <c r="GB442" s="44" t="s">
        <v>146</v>
      </c>
      <c r="GC442" s="44" t="s">
        <v>163</v>
      </c>
      <c r="GD442" s="44" t="s">
        <v>145</v>
      </c>
      <c r="GE442" s="44" t="s">
        <v>147</v>
      </c>
      <c r="GF442" s="44" t="s">
        <v>150</v>
      </c>
      <c r="GG442" s="44" t="s">
        <v>151</v>
      </c>
      <c r="GH442" s="100" t="str">
        <f t="shared" ref="GH442:GO442" si="1479">VLOOKUP(FZ442,$FK$3:$FL$15,2,FALSE)</f>
        <v>Uruguay</v>
      </c>
      <c r="GI442" s="100" t="str">
        <f t="shared" si="1479"/>
        <v>Iran</v>
      </c>
      <c r="GJ442" s="100" t="str">
        <f t="shared" si="1479"/>
        <v>Bosnien-Herzigovina</v>
      </c>
      <c r="GK442" s="100" t="str">
        <f t="shared" si="1479"/>
        <v>Marocko</v>
      </c>
      <c r="GL442" s="100" t="str">
        <f t="shared" si="1479"/>
        <v>Sydkorea</v>
      </c>
      <c r="GM442" s="100" t="str">
        <f t="shared" si="1479"/>
        <v>USA</v>
      </c>
      <c r="GN442" s="100" t="str">
        <f t="shared" si="1479"/>
        <v>Senegal</v>
      </c>
      <c r="GO442" s="100" t="str">
        <f t="shared" si="1479"/>
        <v>Portugal</v>
      </c>
      <c r="GP442" s="42" t="str">
        <f t="shared" si="1296"/>
        <v/>
      </c>
      <c r="GQ442" s="42"/>
      <c r="GR442" s="42"/>
      <c r="GS442" s="42"/>
      <c r="GT442" s="42"/>
      <c r="GU442" s="42"/>
      <c r="GV442" s="42"/>
      <c r="GW442" s="42"/>
      <c r="GX442" s="42"/>
      <c r="GY442" s="42"/>
      <c r="GZ442" s="42"/>
      <c r="HA442" s="42"/>
      <c r="HB442" s="42"/>
      <c r="HC442" s="42"/>
      <c r="HD442" s="42"/>
      <c r="HE442" s="42"/>
    </row>
    <row r="443" spans="1:213" ht="14.25" customHeight="1" x14ac:dyDescent="0.35">
      <c r="A443" s="42"/>
      <c r="B443" s="43"/>
      <c r="C443" s="43"/>
      <c r="D443" s="43"/>
      <c r="E443" s="44"/>
      <c r="F443" s="43"/>
      <c r="G443" s="44"/>
      <c r="H443" s="44"/>
      <c r="I443" s="44"/>
      <c r="J443" s="57"/>
      <c r="K443" s="44"/>
      <c r="L443" s="44"/>
      <c r="M443" s="42"/>
      <c r="N443" s="42"/>
      <c r="O443" s="42"/>
      <c r="P443" s="42"/>
      <c r="Q443" s="42"/>
      <c r="R443" s="42"/>
      <c r="S443" s="42"/>
      <c r="T443" s="43"/>
      <c r="U443" s="42"/>
      <c r="V443" s="44"/>
      <c r="W443" s="44"/>
      <c r="X443" s="44"/>
      <c r="Y443" s="44"/>
      <c r="Z443" s="47"/>
      <c r="AA443" s="48"/>
      <c r="AB443" s="42"/>
      <c r="AC443" s="14"/>
      <c r="AD443" s="14"/>
      <c r="AE443" s="14"/>
      <c r="AF443" s="14"/>
      <c r="AG443" s="44"/>
      <c r="AH443" s="44"/>
      <c r="AI443" s="44"/>
      <c r="AJ443" s="57"/>
      <c r="AK443" s="58"/>
      <c r="AL443" s="49"/>
      <c r="AM443" s="49"/>
      <c r="AN443" s="49"/>
      <c r="AO443" s="49"/>
      <c r="AP443" s="49"/>
      <c r="AQ443" s="49"/>
      <c r="AR443" s="49"/>
      <c r="AS443" s="49"/>
      <c r="AT443" s="49"/>
      <c r="AU443" s="49"/>
      <c r="AV443" s="49"/>
      <c r="AW443" s="49"/>
      <c r="AX443" s="49"/>
      <c r="AY443" s="49"/>
      <c r="AZ443" s="49"/>
      <c r="BA443" s="49"/>
      <c r="BB443" s="49"/>
      <c r="BC443" s="49"/>
      <c r="BD443" s="49"/>
      <c r="BE443" s="49"/>
      <c r="BF443" s="49"/>
      <c r="BG443" s="49"/>
      <c r="BH443" s="49"/>
      <c r="BI443" s="49"/>
      <c r="BJ443" s="49"/>
      <c r="BK443" s="49"/>
      <c r="BL443" s="49"/>
      <c r="BM443" s="49"/>
      <c r="BN443" s="49"/>
      <c r="BO443" s="49"/>
      <c r="BP443" s="14"/>
      <c r="BQ443" s="14"/>
      <c r="BR443" s="14"/>
      <c r="BS443" s="49"/>
      <c r="BT443" s="49"/>
      <c r="BU443" s="49"/>
      <c r="BV443" s="49"/>
      <c r="BW443" s="49"/>
      <c r="BX443" s="49"/>
      <c r="BY443" s="49"/>
      <c r="BZ443" s="14"/>
      <c r="CA443" s="49"/>
      <c r="CB443" s="49"/>
      <c r="CC443" s="14"/>
      <c r="CD443" s="14"/>
      <c r="CE443" s="49"/>
      <c r="CF443" s="49"/>
      <c r="CG443" s="49"/>
      <c r="CH443" s="49"/>
      <c r="CI443" s="49"/>
      <c r="CJ443" s="49"/>
      <c r="CK443" s="49"/>
      <c r="CL443" s="49"/>
      <c r="CM443" s="49"/>
      <c r="CN443" s="49"/>
      <c r="CO443" s="49"/>
      <c r="CP443" s="49"/>
      <c r="CQ443" s="49"/>
      <c r="CR443" s="49"/>
      <c r="CS443" s="49"/>
      <c r="CT443" s="49"/>
      <c r="CU443" s="49"/>
      <c r="CV443" s="49"/>
      <c r="CW443" s="14"/>
      <c r="CX443" s="14"/>
      <c r="CY443" s="49"/>
      <c r="CZ443" s="49"/>
      <c r="DA443" s="49"/>
      <c r="DB443" s="49"/>
      <c r="DC443" s="49"/>
      <c r="DD443" s="49"/>
      <c r="DE443" s="49"/>
      <c r="DF443" s="49"/>
      <c r="DG443" s="49"/>
      <c r="DH443" s="14"/>
      <c r="DI443" s="14"/>
      <c r="DJ443" s="14"/>
      <c r="DK443" s="14"/>
      <c r="DL443" s="14"/>
      <c r="DM443" s="14"/>
      <c r="DN443" s="14"/>
      <c r="DO443" s="14"/>
      <c r="DP443" s="14"/>
      <c r="DQ443" s="14"/>
      <c r="DR443" s="49"/>
      <c r="DS443" s="49"/>
      <c r="DT443" s="49"/>
      <c r="DU443" s="49"/>
      <c r="DV443" s="49"/>
      <c r="DW443" s="49"/>
      <c r="DX443" s="49"/>
      <c r="DY443" s="49"/>
      <c r="DZ443" s="49"/>
      <c r="EA443" s="49"/>
      <c r="EB443" s="49"/>
      <c r="EC443" s="49"/>
      <c r="ED443" s="49"/>
      <c r="EE443" s="49"/>
      <c r="EF443" s="49"/>
      <c r="EG443" s="49"/>
      <c r="EH443" s="49"/>
      <c r="EI443" s="49"/>
      <c r="EJ443" s="49"/>
      <c r="EK443" s="14"/>
      <c r="EL443" s="49"/>
      <c r="EM443" s="49"/>
      <c r="EN443" s="49"/>
      <c r="EO443" s="49"/>
      <c r="EP443" s="49"/>
      <c r="EQ443" s="49"/>
      <c r="ER443" s="49"/>
      <c r="ES443" s="49"/>
      <c r="ET443" s="49"/>
      <c r="EU443" s="49"/>
      <c r="EV443" s="49"/>
      <c r="EW443" s="49"/>
      <c r="EX443" s="49"/>
      <c r="EY443" s="49"/>
      <c r="EZ443" s="49"/>
      <c r="FA443" s="49"/>
      <c r="FB443" s="49"/>
      <c r="FC443" s="49"/>
      <c r="FD443" s="49"/>
      <c r="FE443" s="14"/>
      <c r="FF443" s="49"/>
      <c r="FG443" s="49"/>
      <c r="FH443" s="14"/>
      <c r="FI443" s="42"/>
      <c r="FJ443" s="42"/>
      <c r="FK443" s="42"/>
      <c r="FL443" s="42"/>
      <c r="FM443" s="42"/>
      <c r="FN443" s="42"/>
      <c r="FO443" s="42"/>
      <c r="FP443" s="42"/>
      <c r="FQ443" s="42"/>
      <c r="FR443" s="42"/>
      <c r="FS443" s="42"/>
      <c r="FT443" s="42"/>
      <c r="FU443" s="42"/>
      <c r="FV443" s="42"/>
      <c r="FW443" s="42"/>
      <c r="FX443" s="44">
        <v>441</v>
      </c>
      <c r="FY443" s="44" t="str">
        <f t="shared" si="1294"/>
        <v>HGBCADIJ</v>
      </c>
      <c r="FZ443" s="44" t="s">
        <v>160</v>
      </c>
      <c r="GA443" s="44" t="s">
        <v>149</v>
      </c>
      <c r="GB443" s="44" t="s">
        <v>146</v>
      </c>
      <c r="GC443" s="44" t="s">
        <v>163</v>
      </c>
      <c r="GD443" s="44" t="s">
        <v>145</v>
      </c>
      <c r="GE443" s="44" t="s">
        <v>147</v>
      </c>
      <c r="GF443" s="44" t="s">
        <v>150</v>
      </c>
      <c r="GG443" s="44" t="s">
        <v>159</v>
      </c>
      <c r="GH443" s="100" t="str">
        <f t="shared" ref="GH443:GO443" si="1480">VLOOKUP(FZ443,$FK$3:$FL$15,2,FALSE)</f>
        <v>Uruguay</v>
      </c>
      <c r="GI443" s="100" t="str">
        <f t="shared" si="1480"/>
        <v>Iran</v>
      </c>
      <c r="GJ443" s="100" t="str">
        <f t="shared" si="1480"/>
        <v>Bosnien-Herzigovina</v>
      </c>
      <c r="GK443" s="100" t="str">
        <f t="shared" si="1480"/>
        <v>Marocko</v>
      </c>
      <c r="GL443" s="100" t="str">
        <f t="shared" si="1480"/>
        <v>Sydkorea</v>
      </c>
      <c r="GM443" s="100" t="str">
        <f t="shared" si="1480"/>
        <v>USA</v>
      </c>
      <c r="GN443" s="100" t="str">
        <f t="shared" si="1480"/>
        <v>Senegal</v>
      </c>
      <c r="GO443" s="100" t="str">
        <f t="shared" si="1480"/>
        <v>Argentina</v>
      </c>
      <c r="GP443" s="42" t="str">
        <f t="shared" si="1296"/>
        <v/>
      </c>
      <c r="GQ443" s="42"/>
      <c r="GR443" s="42"/>
      <c r="GS443" s="42"/>
      <c r="GT443" s="42"/>
      <c r="GU443" s="42"/>
      <c r="GV443" s="42"/>
      <c r="GW443" s="42"/>
      <c r="GX443" s="42"/>
      <c r="GY443" s="42"/>
      <c r="GZ443" s="42"/>
      <c r="HA443" s="42"/>
      <c r="HB443" s="42"/>
      <c r="HC443" s="42"/>
      <c r="HD443" s="42"/>
      <c r="HE443" s="42"/>
    </row>
    <row r="444" spans="1:213" ht="14.25" customHeight="1" x14ac:dyDescent="0.35">
      <c r="A444" s="42"/>
      <c r="B444" s="43"/>
      <c r="C444" s="43"/>
      <c r="D444" s="43"/>
      <c r="E444" s="44"/>
      <c r="F444" s="43"/>
      <c r="G444" s="44"/>
      <c r="H444" s="44"/>
      <c r="I444" s="44"/>
      <c r="J444" s="57"/>
      <c r="K444" s="44"/>
      <c r="L444" s="44"/>
      <c r="M444" s="42"/>
      <c r="N444" s="42"/>
      <c r="O444" s="42"/>
      <c r="P444" s="42"/>
      <c r="Q444" s="42"/>
      <c r="R444" s="42"/>
      <c r="S444" s="42"/>
      <c r="T444" s="43"/>
      <c r="U444" s="42"/>
      <c r="V444" s="44"/>
      <c r="W444" s="44"/>
      <c r="X444" s="44"/>
      <c r="Y444" s="44"/>
      <c r="Z444" s="47"/>
      <c r="AA444" s="48"/>
      <c r="AB444" s="42"/>
      <c r="AC444" s="14"/>
      <c r="AD444" s="14"/>
      <c r="AE444" s="14"/>
      <c r="AF444" s="14"/>
      <c r="AG444" s="44"/>
      <c r="AH444" s="44"/>
      <c r="AI444" s="44"/>
      <c r="AJ444" s="57"/>
      <c r="AK444" s="58"/>
      <c r="AL444" s="49"/>
      <c r="AM444" s="49"/>
      <c r="AN444" s="49"/>
      <c r="AO444" s="49"/>
      <c r="AP444" s="49"/>
      <c r="AQ444" s="49"/>
      <c r="AR444" s="49"/>
      <c r="AS444" s="49"/>
      <c r="AT444" s="49"/>
      <c r="AU444" s="49"/>
      <c r="AV444" s="49"/>
      <c r="AW444" s="49"/>
      <c r="AX444" s="49"/>
      <c r="AY444" s="49"/>
      <c r="AZ444" s="49"/>
      <c r="BA444" s="49"/>
      <c r="BB444" s="49"/>
      <c r="BC444" s="49"/>
      <c r="BD444" s="49"/>
      <c r="BE444" s="49"/>
      <c r="BF444" s="49"/>
      <c r="BG444" s="49"/>
      <c r="BH444" s="49"/>
      <c r="BI444" s="49"/>
      <c r="BJ444" s="49"/>
      <c r="BK444" s="49"/>
      <c r="BL444" s="49"/>
      <c r="BM444" s="49"/>
      <c r="BN444" s="49"/>
      <c r="BO444" s="49"/>
      <c r="BP444" s="14"/>
      <c r="BQ444" s="14"/>
      <c r="BR444" s="14"/>
      <c r="BS444" s="49"/>
      <c r="BT444" s="49"/>
      <c r="BU444" s="49"/>
      <c r="BV444" s="49"/>
      <c r="BW444" s="49"/>
      <c r="BX444" s="49"/>
      <c r="BY444" s="49"/>
      <c r="BZ444" s="14"/>
      <c r="CA444" s="49"/>
      <c r="CB444" s="49"/>
      <c r="CC444" s="14"/>
      <c r="CD444" s="14"/>
      <c r="CE444" s="49"/>
      <c r="CF444" s="49"/>
      <c r="CG444" s="49"/>
      <c r="CH444" s="49"/>
      <c r="CI444" s="49"/>
      <c r="CJ444" s="49"/>
      <c r="CK444" s="49"/>
      <c r="CL444" s="49"/>
      <c r="CM444" s="49"/>
      <c r="CN444" s="49"/>
      <c r="CO444" s="49"/>
      <c r="CP444" s="49"/>
      <c r="CQ444" s="49"/>
      <c r="CR444" s="49"/>
      <c r="CS444" s="49"/>
      <c r="CT444" s="49"/>
      <c r="CU444" s="49"/>
      <c r="CV444" s="49"/>
      <c r="CW444" s="14"/>
      <c r="CX444" s="14"/>
      <c r="CY444" s="49"/>
      <c r="CZ444" s="49"/>
      <c r="DA444" s="49"/>
      <c r="DB444" s="49"/>
      <c r="DC444" s="49"/>
      <c r="DD444" s="49"/>
      <c r="DE444" s="49"/>
      <c r="DF444" s="49"/>
      <c r="DG444" s="49"/>
      <c r="DH444" s="14"/>
      <c r="DI444" s="14"/>
      <c r="DJ444" s="14"/>
      <c r="DK444" s="14"/>
      <c r="DL444" s="14"/>
      <c r="DM444" s="14"/>
      <c r="DN444" s="14"/>
      <c r="DO444" s="14"/>
      <c r="DP444" s="14"/>
      <c r="DQ444" s="14"/>
      <c r="DR444" s="49"/>
      <c r="DS444" s="49"/>
      <c r="DT444" s="49"/>
      <c r="DU444" s="49"/>
      <c r="DV444" s="49"/>
      <c r="DW444" s="49"/>
      <c r="DX444" s="49"/>
      <c r="DY444" s="49"/>
      <c r="DZ444" s="49"/>
      <c r="EA444" s="49"/>
      <c r="EB444" s="49"/>
      <c r="EC444" s="49"/>
      <c r="ED444" s="49"/>
      <c r="EE444" s="49"/>
      <c r="EF444" s="49"/>
      <c r="EG444" s="49"/>
      <c r="EH444" s="49"/>
      <c r="EI444" s="49"/>
      <c r="EJ444" s="49"/>
      <c r="EK444" s="14"/>
      <c r="EL444" s="49"/>
      <c r="EM444" s="49"/>
      <c r="EN444" s="49"/>
      <c r="EO444" s="49"/>
      <c r="EP444" s="49"/>
      <c r="EQ444" s="49"/>
      <c r="ER444" s="49"/>
      <c r="ES444" s="49"/>
      <c r="ET444" s="49"/>
      <c r="EU444" s="49"/>
      <c r="EV444" s="49"/>
      <c r="EW444" s="49"/>
      <c r="EX444" s="49"/>
      <c r="EY444" s="49"/>
      <c r="EZ444" s="49"/>
      <c r="FA444" s="49"/>
      <c r="FB444" s="49"/>
      <c r="FC444" s="49"/>
      <c r="FD444" s="49"/>
      <c r="FE444" s="14"/>
      <c r="FF444" s="49"/>
      <c r="FG444" s="49"/>
      <c r="FH444" s="14"/>
      <c r="FI444" s="42"/>
      <c r="FJ444" s="42"/>
      <c r="FK444" s="42"/>
      <c r="FL444" s="42"/>
      <c r="FM444" s="42"/>
      <c r="FN444" s="42"/>
      <c r="FO444" s="42"/>
      <c r="FP444" s="42"/>
      <c r="FQ444" s="42"/>
      <c r="FR444" s="42"/>
      <c r="FS444" s="42"/>
      <c r="FT444" s="42"/>
      <c r="FU444" s="42"/>
      <c r="FV444" s="42"/>
      <c r="FW444" s="42"/>
      <c r="FX444" s="44">
        <v>442</v>
      </c>
      <c r="FY444" s="44" t="str">
        <f t="shared" si="1294"/>
        <v>CJBDAFLK</v>
      </c>
      <c r="FZ444" s="44" t="s">
        <v>163</v>
      </c>
      <c r="GA444" s="44" t="s">
        <v>159</v>
      </c>
      <c r="GB444" s="44" t="s">
        <v>146</v>
      </c>
      <c r="GC444" s="44" t="s">
        <v>147</v>
      </c>
      <c r="GD444" s="44" t="s">
        <v>145</v>
      </c>
      <c r="GE444" s="44" t="s">
        <v>109</v>
      </c>
      <c r="GF444" s="44" t="s">
        <v>152</v>
      </c>
      <c r="GG444" s="44" t="s">
        <v>151</v>
      </c>
      <c r="GH444" s="100" t="str">
        <f t="shared" ref="GH444:GO444" si="1481">VLOOKUP(FZ444,$FK$3:$FL$15,2,FALSE)</f>
        <v>Marocko</v>
      </c>
      <c r="GI444" s="100" t="str">
        <f t="shared" si="1481"/>
        <v>Argentina</v>
      </c>
      <c r="GJ444" s="100" t="str">
        <f t="shared" si="1481"/>
        <v>Bosnien-Herzigovina</v>
      </c>
      <c r="GK444" s="100" t="str">
        <f t="shared" si="1481"/>
        <v>USA</v>
      </c>
      <c r="GL444" s="100" t="str">
        <f t="shared" si="1481"/>
        <v>Sydkorea</v>
      </c>
      <c r="GM444" s="100" t="str">
        <f t="shared" si="1481"/>
        <v>Sverige</v>
      </c>
      <c r="GN444" s="100" t="str">
        <f t="shared" si="1481"/>
        <v>England</v>
      </c>
      <c r="GO444" s="100" t="str">
        <f t="shared" si="1481"/>
        <v>Portugal</v>
      </c>
      <c r="GP444" s="42" t="str">
        <f t="shared" si="1296"/>
        <v/>
      </c>
      <c r="GQ444" s="42"/>
      <c r="GR444" s="42"/>
      <c r="GS444" s="42"/>
      <c r="GT444" s="42"/>
      <c r="GU444" s="42"/>
      <c r="GV444" s="42"/>
      <c r="GW444" s="42"/>
      <c r="GX444" s="42"/>
      <c r="GY444" s="42"/>
      <c r="GZ444" s="42"/>
      <c r="HA444" s="42"/>
      <c r="HB444" s="42"/>
      <c r="HC444" s="42"/>
      <c r="HD444" s="42"/>
      <c r="HE444" s="42"/>
    </row>
    <row r="445" spans="1:213" ht="14.25" customHeight="1" x14ac:dyDescent="0.35">
      <c r="A445" s="42"/>
      <c r="B445" s="43"/>
      <c r="C445" s="43"/>
      <c r="D445" s="43"/>
      <c r="E445" s="44"/>
      <c r="F445" s="43"/>
      <c r="G445" s="44"/>
      <c r="H445" s="44"/>
      <c r="I445" s="44"/>
      <c r="J445" s="57"/>
      <c r="K445" s="44"/>
      <c r="L445" s="44"/>
      <c r="M445" s="42"/>
      <c r="N445" s="42"/>
      <c r="O445" s="42"/>
      <c r="P445" s="42"/>
      <c r="Q445" s="42"/>
      <c r="R445" s="42"/>
      <c r="S445" s="42"/>
      <c r="T445" s="43"/>
      <c r="U445" s="42"/>
      <c r="V445" s="44"/>
      <c r="W445" s="44"/>
      <c r="X445" s="44"/>
      <c r="Y445" s="44"/>
      <c r="Z445" s="47"/>
      <c r="AA445" s="48"/>
      <c r="AB445" s="42"/>
      <c r="AC445" s="14"/>
      <c r="AD445" s="14"/>
      <c r="AE445" s="14"/>
      <c r="AF445" s="14"/>
      <c r="AG445" s="44"/>
      <c r="AH445" s="44"/>
      <c r="AI445" s="44"/>
      <c r="AJ445" s="57"/>
      <c r="AK445" s="58"/>
      <c r="AL445" s="49"/>
      <c r="AM445" s="49"/>
      <c r="AN445" s="49"/>
      <c r="AO445" s="49"/>
      <c r="AP445" s="49"/>
      <c r="AQ445" s="49"/>
      <c r="AR445" s="49"/>
      <c r="AS445" s="49"/>
      <c r="AT445" s="49"/>
      <c r="AU445" s="49"/>
      <c r="AV445" s="49"/>
      <c r="AW445" s="49"/>
      <c r="AX445" s="49"/>
      <c r="AY445" s="49"/>
      <c r="AZ445" s="49"/>
      <c r="BA445" s="49"/>
      <c r="BB445" s="49"/>
      <c r="BC445" s="49"/>
      <c r="BD445" s="49"/>
      <c r="BE445" s="49"/>
      <c r="BF445" s="49"/>
      <c r="BG445" s="49"/>
      <c r="BH445" s="49"/>
      <c r="BI445" s="49"/>
      <c r="BJ445" s="49"/>
      <c r="BK445" s="49"/>
      <c r="BL445" s="49"/>
      <c r="BM445" s="49"/>
      <c r="BN445" s="49"/>
      <c r="BO445" s="49"/>
      <c r="BP445" s="14"/>
      <c r="BQ445" s="14"/>
      <c r="BR445" s="14"/>
      <c r="BS445" s="49"/>
      <c r="BT445" s="49"/>
      <c r="BU445" s="49"/>
      <c r="BV445" s="49"/>
      <c r="BW445" s="49"/>
      <c r="BX445" s="49"/>
      <c r="BY445" s="49"/>
      <c r="BZ445" s="14"/>
      <c r="CA445" s="49"/>
      <c r="CB445" s="49"/>
      <c r="CC445" s="14"/>
      <c r="CD445" s="14"/>
      <c r="CE445" s="49"/>
      <c r="CF445" s="49"/>
      <c r="CG445" s="49"/>
      <c r="CH445" s="49"/>
      <c r="CI445" s="49"/>
      <c r="CJ445" s="49"/>
      <c r="CK445" s="49"/>
      <c r="CL445" s="49"/>
      <c r="CM445" s="49"/>
      <c r="CN445" s="49"/>
      <c r="CO445" s="49"/>
      <c r="CP445" s="49"/>
      <c r="CQ445" s="49"/>
      <c r="CR445" s="49"/>
      <c r="CS445" s="49"/>
      <c r="CT445" s="49"/>
      <c r="CU445" s="49"/>
      <c r="CV445" s="49"/>
      <c r="CW445" s="14"/>
      <c r="CX445" s="14"/>
      <c r="CY445" s="49"/>
      <c r="CZ445" s="49"/>
      <c r="DA445" s="49"/>
      <c r="DB445" s="49"/>
      <c r="DC445" s="49"/>
      <c r="DD445" s="49"/>
      <c r="DE445" s="49"/>
      <c r="DF445" s="49"/>
      <c r="DG445" s="49"/>
      <c r="DH445" s="14"/>
      <c r="DI445" s="14"/>
      <c r="DJ445" s="14"/>
      <c r="DK445" s="14"/>
      <c r="DL445" s="14"/>
      <c r="DM445" s="14"/>
      <c r="DN445" s="14"/>
      <c r="DO445" s="14"/>
      <c r="DP445" s="14"/>
      <c r="DQ445" s="14"/>
      <c r="DR445" s="49"/>
      <c r="DS445" s="49"/>
      <c r="DT445" s="49"/>
      <c r="DU445" s="49"/>
      <c r="DV445" s="49"/>
      <c r="DW445" s="49"/>
      <c r="DX445" s="49"/>
      <c r="DY445" s="49"/>
      <c r="DZ445" s="49"/>
      <c r="EA445" s="49"/>
      <c r="EB445" s="49"/>
      <c r="EC445" s="49"/>
      <c r="ED445" s="49"/>
      <c r="EE445" s="49"/>
      <c r="EF445" s="49"/>
      <c r="EG445" s="49"/>
      <c r="EH445" s="49"/>
      <c r="EI445" s="49"/>
      <c r="EJ445" s="49"/>
      <c r="EK445" s="14"/>
      <c r="EL445" s="49"/>
      <c r="EM445" s="49"/>
      <c r="EN445" s="49"/>
      <c r="EO445" s="49"/>
      <c r="EP445" s="49"/>
      <c r="EQ445" s="49"/>
      <c r="ER445" s="49"/>
      <c r="ES445" s="49"/>
      <c r="ET445" s="49"/>
      <c r="EU445" s="49"/>
      <c r="EV445" s="49"/>
      <c r="EW445" s="49"/>
      <c r="EX445" s="49"/>
      <c r="EY445" s="49"/>
      <c r="EZ445" s="49"/>
      <c r="FA445" s="49"/>
      <c r="FB445" s="49"/>
      <c r="FC445" s="49"/>
      <c r="FD445" s="49"/>
      <c r="FE445" s="14"/>
      <c r="FF445" s="49"/>
      <c r="FG445" s="49"/>
      <c r="FH445" s="14"/>
      <c r="FI445" s="42"/>
      <c r="FJ445" s="42"/>
      <c r="FK445" s="42"/>
      <c r="FL445" s="42"/>
      <c r="FM445" s="42"/>
      <c r="FN445" s="42"/>
      <c r="FO445" s="42"/>
      <c r="FP445" s="42"/>
      <c r="FQ445" s="42"/>
      <c r="FR445" s="42"/>
      <c r="FS445" s="42"/>
      <c r="FT445" s="42"/>
      <c r="FU445" s="42"/>
      <c r="FV445" s="42"/>
      <c r="FW445" s="42"/>
      <c r="FX445" s="44">
        <v>443</v>
      </c>
      <c r="FY445" s="44" t="str">
        <f t="shared" si="1294"/>
        <v>CIBDAFLK</v>
      </c>
      <c r="FZ445" s="44" t="s">
        <v>163</v>
      </c>
      <c r="GA445" s="44" t="s">
        <v>150</v>
      </c>
      <c r="GB445" s="44" t="s">
        <v>146</v>
      </c>
      <c r="GC445" s="44" t="s">
        <v>147</v>
      </c>
      <c r="GD445" s="44" t="s">
        <v>145</v>
      </c>
      <c r="GE445" s="44" t="s">
        <v>109</v>
      </c>
      <c r="GF445" s="44" t="s">
        <v>152</v>
      </c>
      <c r="GG445" s="44" t="s">
        <v>151</v>
      </c>
      <c r="GH445" s="100" t="str">
        <f t="shared" ref="GH445:GO445" si="1482">VLOOKUP(FZ445,$FK$3:$FL$15,2,FALSE)</f>
        <v>Marocko</v>
      </c>
      <c r="GI445" s="100" t="str">
        <f t="shared" si="1482"/>
        <v>Senegal</v>
      </c>
      <c r="GJ445" s="100" t="str">
        <f t="shared" si="1482"/>
        <v>Bosnien-Herzigovina</v>
      </c>
      <c r="GK445" s="100" t="str">
        <f t="shared" si="1482"/>
        <v>USA</v>
      </c>
      <c r="GL445" s="100" t="str">
        <f t="shared" si="1482"/>
        <v>Sydkorea</v>
      </c>
      <c r="GM445" s="100" t="str">
        <f t="shared" si="1482"/>
        <v>Sverige</v>
      </c>
      <c r="GN445" s="100" t="str">
        <f t="shared" si="1482"/>
        <v>England</v>
      </c>
      <c r="GO445" s="100" t="str">
        <f t="shared" si="1482"/>
        <v>Portugal</v>
      </c>
      <c r="GP445" s="42" t="str">
        <f t="shared" si="1296"/>
        <v/>
      </c>
      <c r="GQ445" s="42"/>
      <c r="GR445" s="42"/>
      <c r="GS445" s="42"/>
      <c r="GT445" s="42"/>
      <c r="GU445" s="42"/>
      <c r="GV445" s="42"/>
      <c r="GW445" s="42"/>
      <c r="GX445" s="42"/>
      <c r="GY445" s="42"/>
      <c r="GZ445" s="42"/>
      <c r="HA445" s="42"/>
      <c r="HB445" s="42"/>
      <c r="HC445" s="42"/>
      <c r="HD445" s="42"/>
      <c r="HE445" s="42"/>
    </row>
    <row r="446" spans="1:213" ht="14.25" customHeight="1" x14ac:dyDescent="0.35">
      <c r="A446" s="42"/>
      <c r="B446" s="43"/>
      <c r="C446" s="43"/>
      <c r="D446" s="43"/>
      <c r="E446" s="44"/>
      <c r="F446" s="43"/>
      <c r="G446" s="44"/>
      <c r="H446" s="44"/>
      <c r="I446" s="44"/>
      <c r="J446" s="57"/>
      <c r="K446" s="44"/>
      <c r="L446" s="44"/>
      <c r="M446" s="42"/>
      <c r="N446" s="42"/>
      <c r="O446" s="42"/>
      <c r="P446" s="42"/>
      <c r="Q446" s="42"/>
      <c r="R446" s="42"/>
      <c r="S446" s="42"/>
      <c r="T446" s="43"/>
      <c r="U446" s="42"/>
      <c r="V446" s="44"/>
      <c r="W446" s="44"/>
      <c r="X446" s="44"/>
      <c r="Y446" s="44"/>
      <c r="Z446" s="47"/>
      <c r="AA446" s="48"/>
      <c r="AB446" s="42"/>
      <c r="AC446" s="14"/>
      <c r="AD446" s="14"/>
      <c r="AE446" s="14"/>
      <c r="AF446" s="14"/>
      <c r="AG446" s="44"/>
      <c r="AH446" s="44"/>
      <c r="AI446" s="44"/>
      <c r="AJ446" s="57"/>
      <c r="AK446" s="58"/>
      <c r="AL446" s="49"/>
      <c r="AM446" s="49"/>
      <c r="AN446" s="49"/>
      <c r="AO446" s="49"/>
      <c r="AP446" s="49"/>
      <c r="AQ446" s="49"/>
      <c r="AR446" s="49"/>
      <c r="AS446" s="49"/>
      <c r="AT446" s="49"/>
      <c r="AU446" s="49"/>
      <c r="AV446" s="49"/>
      <c r="AW446" s="49"/>
      <c r="AX446" s="49"/>
      <c r="AY446" s="49"/>
      <c r="AZ446" s="49"/>
      <c r="BA446" s="49"/>
      <c r="BB446" s="49"/>
      <c r="BC446" s="49"/>
      <c r="BD446" s="49"/>
      <c r="BE446" s="49"/>
      <c r="BF446" s="49"/>
      <c r="BG446" s="49"/>
      <c r="BH446" s="49"/>
      <c r="BI446" s="49"/>
      <c r="BJ446" s="49"/>
      <c r="BK446" s="49"/>
      <c r="BL446" s="49"/>
      <c r="BM446" s="49"/>
      <c r="BN446" s="49"/>
      <c r="BO446" s="49"/>
      <c r="BP446" s="14"/>
      <c r="BQ446" s="14"/>
      <c r="BR446" s="14"/>
      <c r="BS446" s="49"/>
      <c r="BT446" s="49"/>
      <c r="BU446" s="49"/>
      <c r="BV446" s="49"/>
      <c r="BW446" s="49"/>
      <c r="BX446" s="49"/>
      <c r="BY446" s="49"/>
      <c r="BZ446" s="14"/>
      <c r="CA446" s="49"/>
      <c r="CB446" s="49"/>
      <c r="CC446" s="14"/>
      <c r="CD446" s="14"/>
      <c r="CE446" s="49"/>
      <c r="CF446" s="49"/>
      <c r="CG446" s="49"/>
      <c r="CH446" s="49"/>
      <c r="CI446" s="49"/>
      <c r="CJ446" s="49"/>
      <c r="CK446" s="49"/>
      <c r="CL446" s="49"/>
      <c r="CM446" s="49"/>
      <c r="CN446" s="49"/>
      <c r="CO446" s="49"/>
      <c r="CP446" s="49"/>
      <c r="CQ446" s="49"/>
      <c r="CR446" s="49"/>
      <c r="CS446" s="49"/>
      <c r="CT446" s="49"/>
      <c r="CU446" s="49"/>
      <c r="CV446" s="49"/>
      <c r="CW446" s="14"/>
      <c r="CX446" s="14"/>
      <c r="CY446" s="49"/>
      <c r="CZ446" s="49"/>
      <c r="DA446" s="49"/>
      <c r="DB446" s="49"/>
      <c r="DC446" s="49"/>
      <c r="DD446" s="49"/>
      <c r="DE446" s="49"/>
      <c r="DF446" s="49"/>
      <c r="DG446" s="49"/>
      <c r="DH446" s="14"/>
      <c r="DI446" s="14"/>
      <c r="DJ446" s="14"/>
      <c r="DK446" s="14"/>
      <c r="DL446" s="14"/>
      <c r="DM446" s="14"/>
      <c r="DN446" s="14"/>
      <c r="DO446" s="14"/>
      <c r="DP446" s="14"/>
      <c r="DQ446" s="14"/>
      <c r="DR446" s="49"/>
      <c r="DS446" s="49"/>
      <c r="DT446" s="49"/>
      <c r="DU446" s="49"/>
      <c r="DV446" s="49"/>
      <c r="DW446" s="49"/>
      <c r="DX446" s="49"/>
      <c r="DY446" s="49"/>
      <c r="DZ446" s="49"/>
      <c r="EA446" s="49"/>
      <c r="EB446" s="49"/>
      <c r="EC446" s="49"/>
      <c r="ED446" s="49"/>
      <c r="EE446" s="49"/>
      <c r="EF446" s="49"/>
      <c r="EG446" s="49"/>
      <c r="EH446" s="49"/>
      <c r="EI446" s="49"/>
      <c r="EJ446" s="49"/>
      <c r="EK446" s="14"/>
      <c r="EL446" s="49"/>
      <c r="EM446" s="49"/>
      <c r="EN446" s="49"/>
      <c r="EO446" s="49"/>
      <c r="EP446" s="49"/>
      <c r="EQ446" s="49"/>
      <c r="ER446" s="49"/>
      <c r="ES446" s="49"/>
      <c r="ET446" s="49"/>
      <c r="EU446" s="49"/>
      <c r="EV446" s="49"/>
      <c r="EW446" s="49"/>
      <c r="EX446" s="49"/>
      <c r="EY446" s="49"/>
      <c r="EZ446" s="49"/>
      <c r="FA446" s="49"/>
      <c r="FB446" s="49"/>
      <c r="FC446" s="49"/>
      <c r="FD446" s="49"/>
      <c r="FE446" s="14"/>
      <c r="FF446" s="49"/>
      <c r="FG446" s="49"/>
      <c r="FH446" s="14"/>
      <c r="FI446" s="42"/>
      <c r="FJ446" s="42"/>
      <c r="FK446" s="42"/>
      <c r="FL446" s="42"/>
      <c r="FM446" s="42"/>
      <c r="FN446" s="42"/>
      <c r="FO446" s="42"/>
      <c r="FP446" s="42"/>
      <c r="FQ446" s="42"/>
      <c r="FR446" s="42"/>
      <c r="FS446" s="42"/>
      <c r="FT446" s="42"/>
      <c r="FU446" s="42"/>
      <c r="FV446" s="42"/>
      <c r="FW446" s="42"/>
      <c r="FX446" s="44">
        <v>444</v>
      </c>
      <c r="FY446" s="44" t="str">
        <f t="shared" si="1294"/>
        <v>CJBDAFLI</v>
      </c>
      <c r="FZ446" s="44" t="s">
        <v>163</v>
      </c>
      <c r="GA446" s="44" t="s">
        <v>159</v>
      </c>
      <c r="GB446" s="44" t="s">
        <v>146</v>
      </c>
      <c r="GC446" s="44" t="s">
        <v>147</v>
      </c>
      <c r="GD446" s="44" t="s">
        <v>145</v>
      </c>
      <c r="GE446" s="44" t="s">
        <v>109</v>
      </c>
      <c r="GF446" s="44" t="s">
        <v>152</v>
      </c>
      <c r="GG446" s="44" t="s">
        <v>150</v>
      </c>
      <c r="GH446" s="100" t="str">
        <f t="shared" ref="GH446:GO446" si="1483">VLOOKUP(FZ446,$FK$3:$FL$15,2,FALSE)</f>
        <v>Marocko</v>
      </c>
      <c r="GI446" s="100" t="str">
        <f t="shared" si="1483"/>
        <v>Argentina</v>
      </c>
      <c r="GJ446" s="100" t="str">
        <f t="shared" si="1483"/>
        <v>Bosnien-Herzigovina</v>
      </c>
      <c r="GK446" s="100" t="str">
        <f t="shared" si="1483"/>
        <v>USA</v>
      </c>
      <c r="GL446" s="100" t="str">
        <f t="shared" si="1483"/>
        <v>Sydkorea</v>
      </c>
      <c r="GM446" s="100" t="str">
        <f t="shared" si="1483"/>
        <v>Sverige</v>
      </c>
      <c r="GN446" s="100" t="str">
        <f t="shared" si="1483"/>
        <v>England</v>
      </c>
      <c r="GO446" s="100" t="str">
        <f t="shared" si="1483"/>
        <v>Senegal</v>
      </c>
      <c r="GP446" s="42" t="str">
        <f t="shared" si="1296"/>
        <v/>
      </c>
      <c r="GQ446" s="42"/>
      <c r="GR446" s="42"/>
      <c r="GS446" s="42"/>
      <c r="GT446" s="42"/>
      <c r="GU446" s="42"/>
      <c r="GV446" s="42"/>
      <c r="GW446" s="42"/>
      <c r="GX446" s="42"/>
      <c r="GY446" s="42"/>
      <c r="GZ446" s="42"/>
      <c r="HA446" s="42"/>
      <c r="HB446" s="42"/>
      <c r="HC446" s="42"/>
      <c r="HD446" s="42"/>
      <c r="HE446" s="42"/>
    </row>
    <row r="447" spans="1:213" ht="14.25" customHeight="1" x14ac:dyDescent="0.35">
      <c r="A447" s="42"/>
      <c r="B447" s="43"/>
      <c r="C447" s="43"/>
      <c r="D447" s="43"/>
      <c r="E447" s="44"/>
      <c r="F447" s="43"/>
      <c r="G447" s="44"/>
      <c r="H447" s="44"/>
      <c r="I447" s="44"/>
      <c r="J447" s="57"/>
      <c r="K447" s="44"/>
      <c r="L447" s="44"/>
      <c r="M447" s="42"/>
      <c r="N447" s="42"/>
      <c r="O447" s="42"/>
      <c r="P447" s="42"/>
      <c r="Q447" s="42"/>
      <c r="R447" s="42"/>
      <c r="S447" s="42"/>
      <c r="T447" s="43"/>
      <c r="U447" s="42"/>
      <c r="V447" s="44"/>
      <c r="W447" s="44"/>
      <c r="X447" s="44"/>
      <c r="Y447" s="44"/>
      <c r="Z447" s="47"/>
      <c r="AA447" s="48"/>
      <c r="AB447" s="42"/>
      <c r="AC447" s="14"/>
      <c r="AD447" s="14"/>
      <c r="AE447" s="14"/>
      <c r="AF447" s="14"/>
      <c r="AG447" s="44"/>
      <c r="AH447" s="44"/>
      <c r="AI447" s="44"/>
      <c r="AJ447" s="57"/>
      <c r="AK447" s="58"/>
      <c r="AL447" s="49"/>
      <c r="AM447" s="49"/>
      <c r="AN447" s="49"/>
      <c r="AO447" s="49"/>
      <c r="AP447" s="49"/>
      <c r="AQ447" s="49"/>
      <c r="AR447" s="49"/>
      <c r="AS447" s="49"/>
      <c r="AT447" s="49"/>
      <c r="AU447" s="49"/>
      <c r="AV447" s="49"/>
      <c r="AW447" s="49"/>
      <c r="AX447" s="49"/>
      <c r="AY447" s="49"/>
      <c r="AZ447" s="49"/>
      <c r="BA447" s="49"/>
      <c r="BB447" s="49"/>
      <c r="BC447" s="49"/>
      <c r="BD447" s="49"/>
      <c r="BE447" s="49"/>
      <c r="BF447" s="49"/>
      <c r="BG447" s="49"/>
      <c r="BH447" s="49"/>
      <c r="BI447" s="49"/>
      <c r="BJ447" s="49"/>
      <c r="BK447" s="49"/>
      <c r="BL447" s="49"/>
      <c r="BM447" s="49"/>
      <c r="BN447" s="49"/>
      <c r="BO447" s="49"/>
      <c r="BP447" s="14"/>
      <c r="BQ447" s="14"/>
      <c r="BR447" s="14"/>
      <c r="BS447" s="49"/>
      <c r="BT447" s="49"/>
      <c r="BU447" s="49"/>
      <c r="BV447" s="49"/>
      <c r="BW447" s="49"/>
      <c r="BX447" s="49"/>
      <c r="BY447" s="49"/>
      <c r="BZ447" s="14"/>
      <c r="CA447" s="49"/>
      <c r="CB447" s="49"/>
      <c r="CC447" s="14"/>
      <c r="CD447" s="14"/>
      <c r="CE447" s="49"/>
      <c r="CF447" s="49"/>
      <c r="CG447" s="49"/>
      <c r="CH447" s="49"/>
      <c r="CI447" s="49"/>
      <c r="CJ447" s="49"/>
      <c r="CK447" s="49"/>
      <c r="CL447" s="49"/>
      <c r="CM447" s="49"/>
      <c r="CN447" s="49"/>
      <c r="CO447" s="49"/>
      <c r="CP447" s="49"/>
      <c r="CQ447" s="49"/>
      <c r="CR447" s="49"/>
      <c r="CS447" s="49"/>
      <c r="CT447" s="49"/>
      <c r="CU447" s="49"/>
      <c r="CV447" s="49"/>
      <c r="CW447" s="14"/>
      <c r="CX447" s="14"/>
      <c r="CY447" s="49"/>
      <c r="CZ447" s="49"/>
      <c r="DA447" s="49"/>
      <c r="DB447" s="49"/>
      <c r="DC447" s="49"/>
      <c r="DD447" s="49"/>
      <c r="DE447" s="49"/>
      <c r="DF447" s="49"/>
      <c r="DG447" s="49"/>
      <c r="DH447" s="14"/>
      <c r="DI447" s="14"/>
      <c r="DJ447" s="14"/>
      <c r="DK447" s="14"/>
      <c r="DL447" s="14"/>
      <c r="DM447" s="14"/>
      <c r="DN447" s="14"/>
      <c r="DO447" s="14"/>
      <c r="DP447" s="14"/>
      <c r="DQ447" s="14"/>
      <c r="DR447" s="49"/>
      <c r="DS447" s="49"/>
      <c r="DT447" s="49"/>
      <c r="DU447" s="49"/>
      <c r="DV447" s="49"/>
      <c r="DW447" s="49"/>
      <c r="DX447" s="49"/>
      <c r="DY447" s="49"/>
      <c r="DZ447" s="49"/>
      <c r="EA447" s="49"/>
      <c r="EB447" s="49"/>
      <c r="EC447" s="49"/>
      <c r="ED447" s="49"/>
      <c r="EE447" s="49"/>
      <c r="EF447" s="49"/>
      <c r="EG447" s="49"/>
      <c r="EH447" s="49"/>
      <c r="EI447" s="49"/>
      <c r="EJ447" s="49"/>
      <c r="EK447" s="14"/>
      <c r="EL447" s="49"/>
      <c r="EM447" s="49"/>
      <c r="EN447" s="49"/>
      <c r="EO447" s="49"/>
      <c r="EP447" s="49"/>
      <c r="EQ447" s="49"/>
      <c r="ER447" s="49"/>
      <c r="ES447" s="49"/>
      <c r="ET447" s="49"/>
      <c r="EU447" s="49"/>
      <c r="EV447" s="49"/>
      <c r="EW447" s="49"/>
      <c r="EX447" s="49"/>
      <c r="EY447" s="49"/>
      <c r="EZ447" s="49"/>
      <c r="FA447" s="49"/>
      <c r="FB447" s="49"/>
      <c r="FC447" s="49"/>
      <c r="FD447" s="49"/>
      <c r="FE447" s="14"/>
      <c r="FF447" s="49"/>
      <c r="FG447" s="49"/>
      <c r="FH447" s="14"/>
      <c r="FI447" s="42"/>
      <c r="FJ447" s="42"/>
      <c r="FK447" s="42"/>
      <c r="FL447" s="42"/>
      <c r="FM447" s="42"/>
      <c r="FN447" s="42"/>
      <c r="FO447" s="42"/>
      <c r="FP447" s="42"/>
      <c r="FQ447" s="42"/>
      <c r="FR447" s="42"/>
      <c r="FS447" s="42"/>
      <c r="FT447" s="42"/>
      <c r="FU447" s="42"/>
      <c r="FV447" s="42"/>
      <c r="FW447" s="42"/>
      <c r="FX447" s="44">
        <v>445</v>
      </c>
      <c r="FY447" s="44" t="str">
        <f t="shared" si="1294"/>
        <v>CJBDAFIK</v>
      </c>
      <c r="FZ447" s="44" t="s">
        <v>163</v>
      </c>
      <c r="GA447" s="44" t="s">
        <v>159</v>
      </c>
      <c r="GB447" s="44" t="s">
        <v>146</v>
      </c>
      <c r="GC447" s="44" t="s">
        <v>147</v>
      </c>
      <c r="GD447" s="44" t="s">
        <v>145</v>
      </c>
      <c r="GE447" s="44" t="s">
        <v>109</v>
      </c>
      <c r="GF447" s="44" t="s">
        <v>150</v>
      </c>
      <c r="GG447" s="44" t="s">
        <v>151</v>
      </c>
      <c r="GH447" s="100" t="str">
        <f t="shared" ref="GH447:GO447" si="1484">VLOOKUP(FZ447,$FK$3:$FL$15,2,FALSE)</f>
        <v>Marocko</v>
      </c>
      <c r="GI447" s="100" t="str">
        <f t="shared" si="1484"/>
        <v>Argentina</v>
      </c>
      <c r="GJ447" s="100" t="str">
        <f t="shared" si="1484"/>
        <v>Bosnien-Herzigovina</v>
      </c>
      <c r="GK447" s="100" t="str">
        <f t="shared" si="1484"/>
        <v>USA</v>
      </c>
      <c r="GL447" s="100" t="str">
        <f t="shared" si="1484"/>
        <v>Sydkorea</v>
      </c>
      <c r="GM447" s="100" t="str">
        <f t="shared" si="1484"/>
        <v>Sverige</v>
      </c>
      <c r="GN447" s="100" t="str">
        <f t="shared" si="1484"/>
        <v>Senegal</v>
      </c>
      <c r="GO447" s="100" t="str">
        <f t="shared" si="1484"/>
        <v>Portugal</v>
      </c>
      <c r="GP447" s="42" t="str">
        <f t="shared" si="1296"/>
        <v/>
      </c>
      <c r="GQ447" s="42"/>
      <c r="GR447" s="42"/>
      <c r="GS447" s="42"/>
      <c r="GT447" s="42"/>
      <c r="GU447" s="42"/>
      <c r="GV447" s="42"/>
      <c r="GW447" s="42"/>
      <c r="GX447" s="42"/>
      <c r="GY447" s="42"/>
      <c r="GZ447" s="42"/>
      <c r="HA447" s="42"/>
      <c r="HB447" s="42"/>
      <c r="HC447" s="42"/>
      <c r="HD447" s="42"/>
      <c r="HE447" s="42"/>
    </row>
    <row r="448" spans="1:213" ht="14.25" customHeight="1" x14ac:dyDescent="0.35">
      <c r="A448" s="42"/>
      <c r="B448" s="43"/>
      <c r="C448" s="43"/>
      <c r="D448" s="43"/>
      <c r="E448" s="44"/>
      <c r="F448" s="43"/>
      <c r="G448" s="44"/>
      <c r="H448" s="44"/>
      <c r="I448" s="44"/>
      <c r="J448" s="57"/>
      <c r="K448" s="44"/>
      <c r="L448" s="44"/>
      <c r="M448" s="42"/>
      <c r="N448" s="42"/>
      <c r="O448" s="42"/>
      <c r="P448" s="42"/>
      <c r="Q448" s="42"/>
      <c r="R448" s="42"/>
      <c r="S448" s="42"/>
      <c r="T448" s="43"/>
      <c r="U448" s="42"/>
      <c r="V448" s="44"/>
      <c r="W448" s="44"/>
      <c r="X448" s="44"/>
      <c r="Y448" s="44"/>
      <c r="Z448" s="47"/>
      <c r="AA448" s="48"/>
      <c r="AB448" s="42"/>
      <c r="AC448" s="14"/>
      <c r="AD448" s="14"/>
      <c r="AE448" s="14"/>
      <c r="AF448" s="14"/>
      <c r="AG448" s="44"/>
      <c r="AH448" s="44"/>
      <c r="AI448" s="44"/>
      <c r="AJ448" s="57"/>
      <c r="AK448" s="58"/>
      <c r="AL448" s="49"/>
      <c r="AM448" s="49"/>
      <c r="AN448" s="49"/>
      <c r="AO448" s="49"/>
      <c r="AP448" s="49"/>
      <c r="AQ448" s="49"/>
      <c r="AR448" s="49"/>
      <c r="AS448" s="49"/>
      <c r="AT448" s="49"/>
      <c r="AU448" s="49"/>
      <c r="AV448" s="49"/>
      <c r="AW448" s="49"/>
      <c r="AX448" s="49"/>
      <c r="AY448" s="49"/>
      <c r="AZ448" s="49"/>
      <c r="BA448" s="49"/>
      <c r="BB448" s="49"/>
      <c r="BC448" s="49"/>
      <c r="BD448" s="49"/>
      <c r="BE448" s="49"/>
      <c r="BF448" s="49"/>
      <c r="BG448" s="49"/>
      <c r="BH448" s="49"/>
      <c r="BI448" s="49"/>
      <c r="BJ448" s="49"/>
      <c r="BK448" s="49"/>
      <c r="BL448" s="49"/>
      <c r="BM448" s="49"/>
      <c r="BN448" s="49"/>
      <c r="BO448" s="49"/>
      <c r="BP448" s="14"/>
      <c r="BQ448" s="14"/>
      <c r="BR448" s="14"/>
      <c r="BS448" s="49"/>
      <c r="BT448" s="49"/>
      <c r="BU448" s="49"/>
      <c r="BV448" s="49"/>
      <c r="BW448" s="49"/>
      <c r="BX448" s="49"/>
      <c r="BY448" s="49"/>
      <c r="BZ448" s="14"/>
      <c r="CA448" s="49"/>
      <c r="CB448" s="49"/>
      <c r="CC448" s="14"/>
      <c r="CD448" s="14"/>
      <c r="CE448" s="49"/>
      <c r="CF448" s="49"/>
      <c r="CG448" s="49"/>
      <c r="CH448" s="49"/>
      <c r="CI448" s="49"/>
      <c r="CJ448" s="49"/>
      <c r="CK448" s="49"/>
      <c r="CL448" s="49"/>
      <c r="CM448" s="49"/>
      <c r="CN448" s="49"/>
      <c r="CO448" s="49"/>
      <c r="CP448" s="49"/>
      <c r="CQ448" s="49"/>
      <c r="CR448" s="49"/>
      <c r="CS448" s="49"/>
      <c r="CT448" s="49"/>
      <c r="CU448" s="49"/>
      <c r="CV448" s="49"/>
      <c r="CW448" s="14"/>
      <c r="CX448" s="14"/>
      <c r="CY448" s="49"/>
      <c r="CZ448" s="49"/>
      <c r="DA448" s="49"/>
      <c r="DB448" s="49"/>
      <c r="DC448" s="49"/>
      <c r="DD448" s="49"/>
      <c r="DE448" s="49"/>
      <c r="DF448" s="49"/>
      <c r="DG448" s="49"/>
      <c r="DH448" s="14"/>
      <c r="DI448" s="14"/>
      <c r="DJ448" s="14"/>
      <c r="DK448" s="14"/>
      <c r="DL448" s="14"/>
      <c r="DM448" s="14"/>
      <c r="DN448" s="14"/>
      <c r="DO448" s="14"/>
      <c r="DP448" s="14"/>
      <c r="DQ448" s="14"/>
      <c r="DR448" s="49"/>
      <c r="DS448" s="49"/>
      <c r="DT448" s="49"/>
      <c r="DU448" s="49"/>
      <c r="DV448" s="49"/>
      <c r="DW448" s="49"/>
      <c r="DX448" s="49"/>
      <c r="DY448" s="49"/>
      <c r="DZ448" s="49"/>
      <c r="EA448" s="49"/>
      <c r="EB448" s="49"/>
      <c r="EC448" s="49"/>
      <c r="ED448" s="49"/>
      <c r="EE448" s="49"/>
      <c r="EF448" s="49"/>
      <c r="EG448" s="49"/>
      <c r="EH448" s="49"/>
      <c r="EI448" s="49"/>
      <c r="EJ448" s="49"/>
      <c r="EK448" s="14"/>
      <c r="EL448" s="49"/>
      <c r="EM448" s="49"/>
      <c r="EN448" s="49"/>
      <c r="EO448" s="49"/>
      <c r="EP448" s="49"/>
      <c r="EQ448" s="49"/>
      <c r="ER448" s="49"/>
      <c r="ES448" s="49"/>
      <c r="ET448" s="49"/>
      <c r="EU448" s="49"/>
      <c r="EV448" s="49"/>
      <c r="EW448" s="49"/>
      <c r="EX448" s="49"/>
      <c r="EY448" s="49"/>
      <c r="EZ448" s="49"/>
      <c r="FA448" s="49"/>
      <c r="FB448" s="49"/>
      <c r="FC448" s="49"/>
      <c r="FD448" s="49"/>
      <c r="FE448" s="14"/>
      <c r="FF448" s="49"/>
      <c r="FG448" s="49"/>
      <c r="FH448" s="14"/>
      <c r="FI448" s="42"/>
      <c r="FJ448" s="42"/>
      <c r="FK448" s="42"/>
      <c r="FL448" s="42"/>
      <c r="FM448" s="42"/>
      <c r="FN448" s="42"/>
      <c r="FO448" s="42"/>
      <c r="FP448" s="42"/>
      <c r="FQ448" s="42"/>
      <c r="FR448" s="42"/>
      <c r="FS448" s="42"/>
      <c r="FT448" s="42"/>
      <c r="FU448" s="42"/>
      <c r="FV448" s="42"/>
      <c r="FW448" s="42"/>
      <c r="FX448" s="44">
        <v>446</v>
      </c>
      <c r="FY448" s="44" t="str">
        <f t="shared" si="1294"/>
        <v>HFBCADLK</v>
      </c>
      <c r="FZ448" s="44" t="s">
        <v>160</v>
      </c>
      <c r="GA448" s="44" t="s">
        <v>109</v>
      </c>
      <c r="GB448" s="44" t="s">
        <v>146</v>
      </c>
      <c r="GC448" s="44" t="s">
        <v>163</v>
      </c>
      <c r="GD448" s="44" t="s">
        <v>145</v>
      </c>
      <c r="GE448" s="44" t="s">
        <v>147</v>
      </c>
      <c r="GF448" s="44" t="s">
        <v>152</v>
      </c>
      <c r="GG448" s="44" t="s">
        <v>151</v>
      </c>
      <c r="GH448" s="100" t="str">
        <f t="shared" ref="GH448:GO448" si="1485">VLOOKUP(FZ448,$FK$3:$FL$15,2,FALSE)</f>
        <v>Uruguay</v>
      </c>
      <c r="GI448" s="100" t="str">
        <f t="shared" si="1485"/>
        <v>Sverige</v>
      </c>
      <c r="GJ448" s="100" t="str">
        <f t="shared" si="1485"/>
        <v>Bosnien-Herzigovina</v>
      </c>
      <c r="GK448" s="100" t="str">
        <f t="shared" si="1485"/>
        <v>Marocko</v>
      </c>
      <c r="GL448" s="100" t="str">
        <f t="shared" si="1485"/>
        <v>Sydkorea</v>
      </c>
      <c r="GM448" s="100" t="str">
        <f t="shared" si="1485"/>
        <v>USA</v>
      </c>
      <c r="GN448" s="100" t="str">
        <f t="shared" si="1485"/>
        <v>England</v>
      </c>
      <c r="GO448" s="100" t="str">
        <f t="shared" si="1485"/>
        <v>Portugal</v>
      </c>
      <c r="GP448" s="42" t="str">
        <f t="shared" si="1296"/>
        <v/>
      </c>
      <c r="GQ448" s="42"/>
      <c r="GR448" s="42"/>
      <c r="GS448" s="42"/>
      <c r="GT448" s="42"/>
      <c r="GU448" s="42"/>
      <c r="GV448" s="42"/>
      <c r="GW448" s="42"/>
      <c r="GX448" s="42"/>
      <c r="GY448" s="42"/>
      <c r="GZ448" s="42"/>
      <c r="HA448" s="42"/>
      <c r="HB448" s="42"/>
      <c r="HC448" s="42"/>
      <c r="HD448" s="42"/>
      <c r="HE448" s="42"/>
    </row>
    <row r="449" spans="1:213" ht="14.25" customHeight="1" x14ac:dyDescent="0.35">
      <c r="A449" s="42"/>
      <c r="B449" s="43"/>
      <c r="C449" s="43"/>
      <c r="D449" s="43"/>
      <c r="E449" s="44"/>
      <c r="F449" s="43"/>
      <c r="G449" s="44"/>
      <c r="H449" s="44"/>
      <c r="I449" s="44"/>
      <c r="J449" s="57"/>
      <c r="K449" s="44"/>
      <c r="L449" s="44"/>
      <c r="M449" s="42"/>
      <c r="N449" s="42"/>
      <c r="O449" s="42"/>
      <c r="P449" s="42"/>
      <c r="Q449" s="42"/>
      <c r="R449" s="42"/>
      <c r="S449" s="42"/>
      <c r="T449" s="43"/>
      <c r="U449" s="42"/>
      <c r="V449" s="44"/>
      <c r="W449" s="44"/>
      <c r="X449" s="44"/>
      <c r="Y449" s="44"/>
      <c r="Z449" s="47"/>
      <c r="AA449" s="48"/>
      <c r="AB449" s="42"/>
      <c r="AC449" s="14"/>
      <c r="AD449" s="14"/>
      <c r="AE449" s="14"/>
      <c r="AF449" s="14"/>
      <c r="AG449" s="44"/>
      <c r="AH449" s="44"/>
      <c r="AI449" s="44"/>
      <c r="AJ449" s="57"/>
      <c r="AK449" s="58"/>
      <c r="AL449" s="49"/>
      <c r="AM449" s="49"/>
      <c r="AN449" s="49"/>
      <c r="AO449" s="49"/>
      <c r="AP449" s="49"/>
      <c r="AQ449" s="49"/>
      <c r="AR449" s="49"/>
      <c r="AS449" s="49"/>
      <c r="AT449" s="49"/>
      <c r="AU449" s="49"/>
      <c r="AV449" s="49"/>
      <c r="AW449" s="49"/>
      <c r="AX449" s="49"/>
      <c r="AY449" s="49"/>
      <c r="AZ449" s="49"/>
      <c r="BA449" s="49"/>
      <c r="BB449" s="49"/>
      <c r="BC449" s="49"/>
      <c r="BD449" s="49"/>
      <c r="BE449" s="49"/>
      <c r="BF449" s="49"/>
      <c r="BG449" s="49"/>
      <c r="BH449" s="49"/>
      <c r="BI449" s="49"/>
      <c r="BJ449" s="49"/>
      <c r="BK449" s="49"/>
      <c r="BL449" s="49"/>
      <c r="BM449" s="49"/>
      <c r="BN449" s="49"/>
      <c r="BO449" s="49"/>
      <c r="BP449" s="14"/>
      <c r="BQ449" s="14"/>
      <c r="BR449" s="14"/>
      <c r="BS449" s="49"/>
      <c r="BT449" s="49"/>
      <c r="BU449" s="49"/>
      <c r="BV449" s="49"/>
      <c r="BW449" s="49"/>
      <c r="BX449" s="49"/>
      <c r="BY449" s="49"/>
      <c r="BZ449" s="14"/>
      <c r="CA449" s="49"/>
      <c r="CB449" s="49"/>
      <c r="CC449" s="14"/>
      <c r="CD449" s="14"/>
      <c r="CE449" s="49"/>
      <c r="CF449" s="49"/>
      <c r="CG449" s="49"/>
      <c r="CH449" s="49"/>
      <c r="CI449" s="49"/>
      <c r="CJ449" s="49"/>
      <c r="CK449" s="49"/>
      <c r="CL449" s="49"/>
      <c r="CM449" s="49"/>
      <c r="CN449" s="49"/>
      <c r="CO449" s="49"/>
      <c r="CP449" s="49"/>
      <c r="CQ449" s="49"/>
      <c r="CR449" s="49"/>
      <c r="CS449" s="49"/>
      <c r="CT449" s="49"/>
      <c r="CU449" s="49"/>
      <c r="CV449" s="49"/>
      <c r="CW449" s="14"/>
      <c r="CX449" s="14"/>
      <c r="CY449" s="49"/>
      <c r="CZ449" s="49"/>
      <c r="DA449" s="49"/>
      <c r="DB449" s="49"/>
      <c r="DC449" s="49"/>
      <c r="DD449" s="49"/>
      <c r="DE449" s="49"/>
      <c r="DF449" s="49"/>
      <c r="DG449" s="49"/>
      <c r="DH449" s="14"/>
      <c r="DI449" s="14"/>
      <c r="DJ449" s="14"/>
      <c r="DK449" s="14"/>
      <c r="DL449" s="14"/>
      <c r="DM449" s="14"/>
      <c r="DN449" s="14"/>
      <c r="DO449" s="14"/>
      <c r="DP449" s="14"/>
      <c r="DQ449" s="14"/>
      <c r="DR449" s="49"/>
      <c r="DS449" s="49"/>
      <c r="DT449" s="49"/>
      <c r="DU449" s="49"/>
      <c r="DV449" s="49"/>
      <c r="DW449" s="49"/>
      <c r="DX449" s="49"/>
      <c r="DY449" s="49"/>
      <c r="DZ449" s="49"/>
      <c r="EA449" s="49"/>
      <c r="EB449" s="49"/>
      <c r="EC449" s="49"/>
      <c r="ED449" s="49"/>
      <c r="EE449" s="49"/>
      <c r="EF449" s="49"/>
      <c r="EG449" s="49"/>
      <c r="EH449" s="49"/>
      <c r="EI449" s="49"/>
      <c r="EJ449" s="49"/>
      <c r="EK449" s="14"/>
      <c r="EL449" s="49"/>
      <c r="EM449" s="49"/>
      <c r="EN449" s="49"/>
      <c r="EO449" s="49"/>
      <c r="EP449" s="49"/>
      <c r="EQ449" s="49"/>
      <c r="ER449" s="49"/>
      <c r="ES449" s="49"/>
      <c r="ET449" s="49"/>
      <c r="EU449" s="49"/>
      <c r="EV449" s="49"/>
      <c r="EW449" s="49"/>
      <c r="EX449" s="49"/>
      <c r="EY449" s="49"/>
      <c r="EZ449" s="49"/>
      <c r="FA449" s="49"/>
      <c r="FB449" s="49"/>
      <c r="FC449" s="49"/>
      <c r="FD449" s="49"/>
      <c r="FE449" s="14"/>
      <c r="FF449" s="49"/>
      <c r="FG449" s="49"/>
      <c r="FH449" s="14"/>
      <c r="FI449" s="42"/>
      <c r="FJ449" s="42"/>
      <c r="FK449" s="42"/>
      <c r="FL449" s="42"/>
      <c r="FM449" s="42"/>
      <c r="FN449" s="42"/>
      <c r="FO449" s="42"/>
      <c r="FP449" s="42"/>
      <c r="FQ449" s="42"/>
      <c r="FR449" s="42"/>
      <c r="FS449" s="42"/>
      <c r="FT449" s="42"/>
      <c r="FU449" s="42"/>
      <c r="FV449" s="42"/>
      <c r="FW449" s="42"/>
      <c r="FX449" s="44">
        <v>447</v>
      </c>
      <c r="FY449" s="44" t="str">
        <f t="shared" si="1294"/>
        <v>CJBDAFLH</v>
      </c>
      <c r="FZ449" s="44" t="s">
        <v>163</v>
      </c>
      <c r="GA449" s="44" t="s">
        <v>159</v>
      </c>
      <c r="GB449" s="44" t="s">
        <v>146</v>
      </c>
      <c r="GC449" s="44" t="s">
        <v>147</v>
      </c>
      <c r="GD449" s="44" t="s">
        <v>145</v>
      </c>
      <c r="GE449" s="44" t="s">
        <v>109</v>
      </c>
      <c r="GF449" s="44" t="s">
        <v>152</v>
      </c>
      <c r="GG449" s="44" t="s">
        <v>160</v>
      </c>
      <c r="GH449" s="100" t="str">
        <f t="shared" ref="GH449:GO449" si="1486">VLOOKUP(FZ449,$FK$3:$FL$15,2,FALSE)</f>
        <v>Marocko</v>
      </c>
      <c r="GI449" s="100" t="str">
        <f t="shared" si="1486"/>
        <v>Argentina</v>
      </c>
      <c r="GJ449" s="100" t="str">
        <f t="shared" si="1486"/>
        <v>Bosnien-Herzigovina</v>
      </c>
      <c r="GK449" s="100" t="str">
        <f t="shared" si="1486"/>
        <v>USA</v>
      </c>
      <c r="GL449" s="100" t="str">
        <f t="shared" si="1486"/>
        <v>Sydkorea</v>
      </c>
      <c r="GM449" s="100" t="str">
        <f t="shared" si="1486"/>
        <v>Sverige</v>
      </c>
      <c r="GN449" s="100" t="str">
        <f t="shared" si="1486"/>
        <v>England</v>
      </c>
      <c r="GO449" s="100" t="str">
        <f t="shared" si="1486"/>
        <v>Uruguay</v>
      </c>
      <c r="GP449" s="42" t="str">
        <f t="shared" si="1296"/>
        <v/>
      </c>
      <c r="GQ449" s="42"/>
      <c r="GR449" s="42"/>
      <c r="GS449" s="42"/>
      <c r="GT449" s="42"/>
      <c r="GU449" s="42"/>
      <c r="GV449" s="42"/>
      <c r="GW449" s="42"/>
      <c r="GX449" s="42"/>
      <c r="GY449" s="42"/>
      <c r="GZ449" s="42"/>
      <c r="HA449" s="42"/>
      <c r="HB449" s="42"/>
      <c r="HC449" s="42"/>
      <c r="HD449" s="42"/>
      <c r="HE449" s="42"/>
    </row>
    <row r="450" spans="1:213" ht="14.25" customHeight="1" x14ac:dyDescent="0.35">
      <c r="A450" s="42"/>
      <c r="B450" s="43"/>
      <c r="C450" s="43"/>
      <c r="D450" s="43"/>
      <c r="E450" s="44"/>
      <c r="F450" s="43"/>
      <c r="G450" s="44"/>
      <c r="H450" s="44"/>
      <c r="I450" s="44"/>
      <c r="J450" s="57"/>
      <c r="K450" s="44"/>
      <c r="L450" s="44"/>
      <c r="M450" s="42"/>
      <c r="N450" s="42"/>
      <c r="O450" s="42"/>
      <c r="P450" s="42"/>
      <c r="Q450" s="42"/>
      <c r="R450" s="42"/>
      <c r="S450" s="42"/>
      <c r="T450" s="43"/>
      <c r="U450" s="42"/>
      <c r="V450" s="44"/>
      <c r="W450" s="44"/>
      <c r="X450" s="44"/>
      <c r="Y450" s="44"/>
      <c r="Z450" s="47"/>
      <c r="AA450" s="48"/>
      <c r="AB450" s="42"/>
      <c r="AC450" s="14"/>
      <c r="AD450" s="14"/>
      <c r="AE450" s="14"/>
      <c r="AF450" s="14"/>
      <c r="AG450" s="44"/>
      <c r="AH450" s="44"/>
      <c r="AI450" s="44"/>
      <c r="AJ450" s="57"/>
      <c r="AK450" s="58"/>
      <c r="AL450" s="49"/>
      <c r="AM450" s="49"/>
      <c r="AN450" s="49"/>
      <c r="AO450" s="49"/>
      <c r="AP450" s="49"/>
      <c r="AQ450" s="49"/>
      <c r="AR450" s="49"/>
      <c r="AS450" s="49"/>
      <c r="AT450" s="49"/>
      <c r="AU450" s="49"/>
      <c r="AV450" s="49"/>
      <c r="AW450" s="49"/>
      <c r="AX450" s="49"/>
      <c r="AY450" s="49"/>
      <c r="AZ450" s="49"/>
      <c r="BA450" s="49"/>
      <c r="BB450" s="49"/>
      <c r="BC450" s="49"/>
      <c r="BD450" s="49"/>
      <c r="BE450" s="49"/>
      <c r="BF450" s="49"/>
      <c r="BG450" s="49"/>
      <c r="BH450" s="49"/>
      <c r="BI450" s="49"/>
      <c r="BJ450" s="49"/>
      <c r="BK450" s="49"/>
      <c r="BL450" s="49"/>
      <c r="BM450" s="49"/>
      <c r="BN450" s="49"/>
      <c r="BO450" s="49"/>
      <c r="BP450" s="14"/>
      <c r="BQ450" s="14"/>
      <c r="BR450" s="14"/>
      <c r="BS450" s="49"/>
      <c r="BT450" s="49"/>
      <c r="BU450" s="49"/>
      <c r="BV450" s="49"/>
      <c r="BW450" s="49"/>
      <c r="BX450" s="49"/>
      <c r="BY450" s="49"/>
      <c r="BZ450" s="14"/>
      <c r="CA450" s="49"/>
      <c r="CB450" s="49"/>
      <c r="CC450" s="14"/>
      <c r="CD450" s="14"/>
      <c r="CE450" s="49"/>
      <c r="CF450" s="49"/>
      <c r="CG450" s="49"/>
      <c r="CH450" s="49"/>
      <c r="CI450" s="49"/>
      <c r="CJ450" s="49"/>
      <c r="CK450" s="49"/>
      <c r="CL450" s="49"/>
      <c r="CM450" s="49"/>
      <c r="CN450" s="49"/>
      <c r="CO450" s="49"/>
      <c r="CP450" s="49"/>
      <c r="CQ450" s="49"/>
      <c r="CR450" s="49"/>
      <c r="CS450" s="49"/>
      <c r="CT450" s="49"/>
      <c r="CU450" s="49"/>
      <c r="CV450" s="49"/>
      <c r="CW450" s="14"/>
      <c r="CX450" s="14"/>
      <c r="CY450" s="49"/>
      <c r="CZ450" s="49"/>
      <c r="DA450" s="49"/>
      <c r="DB450" s="49"/>
      <c r="DC450" s="49"/>
      <c r="DD450" s="49"/>
      <c r="DE450" s="49"/>
      <c r="DF450" s="49"/>
      <c r="DG450" s="49"/>
      <c r="DH450" s="14"/>
      <c r="DI450" s="14"/>
      <c r="DJ450" s="14"/>
      <c r="DK450" s="14"/>
      <c r="DL450" s="14"/>
      <c r="DM450" s="14"/>
      <c r="DN450" s="14"/>
      <c r="DO450" s="14"/>
      <c r="DP450" s="14"/>
      <c r="DQ450" s="14"/>
      <c r="DR450" s="49"/>
      <c r="DS450" s="49"/>
      <c r="DT450" s="49"/>
      <c r="DU450" s="49"/>
      <c r="DV450" s="49"/>
      <c r="DW450" s="49"/>
      <c r="DX450" s="49"/>
      <c r="DY450" s="49"/>
      <c r="DZ450" s="49"/>
      <c r="EA450" s="49"/>
      <c r="EB450" s="49"/>
      <c r="EC450" s="49"/>
      <c r="ED450" s="49"/>
      <c r="EE450" s="49"/>
      <c r="EF450" s="49"/>
      <c r="EG450" s="49"/>
      <c r="EH450" s="49"/>
      <c r="EI450" s="49"/>
      <c r="EJ450" s="49"/>
      <c r="EK450" s="14"/>
      <c r="EL450" s="49"/>
      <c r="EM450" s="49"/>
      <c r="EN450" s="49"/>
      <c r="EO450" s="49"/>
      <c r="EP450" s="49"/>
      <c r="EQ450" s="49"/>
      <c r="ER450" s="49"/>
      <c r="ES450" s="49"/>
      <c r="ET450" s="49"/>
      <c r="EU450" s="49"/>
      <c r="EV450" s="49"/>
      <c r="EW450" s="49"/>
      <c r="EX450" s="49"/>
      <c r="EY450" s="49"/>
      <c r="EZ450" s="49"/>
      <c r="FA450" s="49"/>
      <c r="FB450" s="49"/>
      <c r="FC450" s="49"/>
      <c r="FD450" s="49"/>
      <c r="FE450" s="14"/>
      <c r="FF450" s="49"/>
      <c r="FG450" s="49"/>
      <c r="FH450" s="14"/>
      <c r="FI450" s="42"/>
      <c r="FJ450" s="42"/>
      <c r="FK450" s="42"/>
      <c r="FL450" s="42"/>
      <c r="FM450" s="42"/>
      <c r="FN450" s="42"/>
      <c r="FO450" s="42"/>
      <c r="FP450" s="42"/>
      <c r="FQ450" s="42"/>
      <c r="FR450" s="42"/>
      <c r="FS450" s="42"/>
      <c r="FT450" s="42"/>
      <c r="FU450" s="42"/>
      <c r="FV450" s="42"/>
      <c r="FW450" s="42"/>
      <c r="FX450" s="44">
        <v>448</v>
      </c>
      <c r="FY450" s="44" t="str">
        <f t="shared" si="1294"/>
        <v>HJBCAFDK</v>
      </c>
      <c r="FZ450" s="44" t="s">
        <v>160</v>
      </c>
      <c r="GA450" s="44" t="s">
        <v>159</v>
      </c>
      <c r="GB450" s="44" t="s">
        <v>146</v>
      </c>
      <c r="GC450" s="44" t="s">
        <v>163</v>
      </c>
      <c r="GD450" s="44" t="s">
        <v>145</v>
      </c>
      <c r="GE450" s="44" t="s">
        <v>109</v>
      </c>
      <c r="GF450" s="44" t="s">
        <v>147</v>
      </c>
      <c r="GG450" s="44" t="s">
        <v>151</v>
      </c>
      <c r="GH450" s="100" t="str">
        <f t="shared" ref="GH450:GO450" si="1487">VLOOKUP(FZ450,$FK$3:$FL$15,2,FALSE)</f>
        <v>Uruguay</v>
      </c>
      <c r="GI450" s="100" t="str">
        <f t="shared" si="1487"/>
        <v>Argentina</v>
      </c>
      <c r="GJ450" s="100" t="str">
        <f t="shared" si="1487"/>
        <v>Bosnien-Herzigovina</v>
      </c>
      <c r="GK450" s="100" t="str">
        <f t="shared" si="1487"/>
        <v>Marocko</v>
      </c>
      <c r="GL450" s="100" t="str">
        <f t="shared" si="1487"/>
        <v>Sydkorea</v>
      </c>
      <c r="GM450" s="100" t="str">
        <f t="shared" si="1487"/>
        <v>Sverige</v>
      </c>
      <c r="GN450" s="100" t="str">
        <f t="shared" si="1487"/>
        <v>USA</v>
      </c>
      <c r="GO450" s="100" t="str">
        <f t="shared" si="1487"/>
        <v>Portugal</v>
      </c>
      <c r="GP450" s="42" t="str">
        <f t="shared" si="1296"/>
        <v/>
      </c>
      <c r="GQ450" s="42"/>
      <c r="GR450" s="42"/>
      <c r="GS450" s="42"/>
      <c r="GT450" s="42"/>
      <c r="GU450" s="42"/>
      <c r="GV450" s="42"/>
      <c r="GW450" s="42"/>
      <c r="GX450" s="42"/>
      <c r="GY450" s="42"/>
      <c r="GZ450" s="42"/>
      <c r="HA450" s="42"/>
      <c r="HB450" s="42"/>
      <c r="HC450" s="42"/>
      <c r="HD450" s="42"/>
      <c r="HE450" s="42"/>
    </row>
    <row r="451" spans="1:213" ht="14.25" customHeight="1" x14ac:dyDescent="0.35">
      <c r="A451" s="42"/>
      <c r="B451" s="43"/>
      <c r="C451" s="43"/>
      <c r="D451" s="43"/>
      <c r="E451" s="44"/>
      <c r="F451" s="43"/>
      <c r="G451" s="44"/>
      <c r="H451" s="44"/>
      <c r="I451" s="44"/>
      <c r="J451" s="57"/>
      <c r="K451" s="44"/>
      <c r="L451" s="44"/>
      <c r="M451" s="42"/>
      <c r="N451" s="42"/>
      <c r="O451" s="42"/>
      <c r="P451" s="42"/>
      <c r="Q451" s="42"/>
      <c r="R451" s="42"/>
      <c r="S451" s="42"/>
      <c r="T451" s="43"/>
      <c r="U451" s="42"/>
      <c r="V451" s="44"/>
      <c r="W451" s="44"/>
      <c r="X451" s="44"/>
      <c r="Y451" s="44"/>
      <c r="Z451" s="47"/>
      <c r="AA451" s="48"/>
      <c r="AB451" s="42"/>
      <c r="AC451" s="14"/>
      <c r="AD451" s="14"/>
      <c r="AE451" s="14"/>
      <c r="AF451" s="14"/>
      <c r="AG451" s="44"/>
      <c r="AH451" s="44"/>
      <c r="AI451" s="44"/>
      <c r="AJ451" s="57"/>
      <c r="AK451" s="58"/>
      <c r="AL451" s="49"/>
      <c r="AM451" s="49"/>
      <c r="AN451" s="49"/>
      <c r="AO451" s="49"/>
      <c r="AP451" s="49"/>
      <c r="AQ451" s="49"/>
      <c r="AR451" s="49"/>
      <c r="AS451" s="49"/>
      <c r="AT451" s="49"/>
      <c r="AU451" s="49"/>
      <c r="AV451" s="49"/>
      <c r="AW451" s="49"/>
      <c r="AX451" s="49"/>
      <c r="AY451" s="49"/>
      <c r="AZ451" s="49"/>
      <c r="BA451" s="49"/>
      <c r="BB451" s="49"/>
      <c r="BC451" s="49"/>
      <c r="BD451" s="49"/>
      <c r="BE451" s="49"/>
      <c r="BF451" s="49"/>
      <c r="BG451" s="49"/>
      <c r="BH451" s="49"/>
      <c r="BI451" s="49"/>
      <c r="BJ451" s="49"/>
      <c r="BK451" s="49"/>
      <c r="BL451" s="49"/>
      <c r="BM451" s="49"/>
      <c r="BN451" s="49"/>
      <c r="BO451" s="49"/>
      <c r="BP451" s="14"/>
      <c r="BQ451" s="14"/>
      <c r="BR451" s="14"/>
      <c r="BS451" s="49"/>
      <c r="BT451" s="49"/>
      <c r="BU451" s="49"/>
      <c r="BV451" s="49"/>
      <c r="BW451" s="49"/>
      <c r="BX451" s="49"/>
      <c r="BY451" s="49"/>
      <c r="BZ451" s="14"/>
      <c r="CA451" s="49"/>
      <c r="CB451" s="49"/>
      <c r="CC451" s="14"/>
      <c r="CD451" s="14"/>
      <c r="CE451" s="49"/>
      <c r="CF451" s="49"/>
      <c r="CG451" s="49"/>
      <c r="CH451" s="49"/>
      <c r="CI451" s="49"/>
      <c r="CJ451" s="49"/>
      <c r="CK451" s="49"/>
      <c r="CL451" s="49"/>
      <c r="CM451" s="49"/>
      <c r="CN451" s="49"/>
      <c r="CO451" s="49"/>
      <c r="CP451" s="49"/>
      <c r="CQ451" s="49"/>
      <c r="CR451" s="49"/>
      <c r="CS451" s="49"/>
      <c r="CT451" s="49"/>
      <c r="CU451" s="49"/>
      <c r="CV451" s="49"/>
      <c r="CW451" s="14"/>
      <c r="CX451" s="14"/>
      <c r="CY451" s="49"/>
      <c r="CZ451" s="49"/>
      <c r="DA451" s="49"/>
      <c r="DB451" s="49"/>
      <c r="DC451" s="49"/>
      <c r="DD451" s="49"/>
      <c r="DE451" s="49"/>
      <c r="DF451" s="49"/>
      <c r="DG451" s="49"/>
      <c r="DH451" s="14"/>
      <c r="DI451" s="14"/>
      <c r="DJ451" s="14"/>
      <c r="DK451" s="14"/>
      <c r="DL451" s="14"/>
      <c r="DM451" s="14"/>
      <c r="DN451" s="14"/>
      <c r="DO451" s="14"/>
      <c r="DP451" s="14"/>
      <c r="DQ451" s="14"/>
      <c r="DR451" s="49"/>
      <c r="DS451" s="49"/>
      <c r="DT451" s="49"/>
      <c r="DU451" s="49"/>
      <c r="DV451" s="49"/>
      <c r="DW451" s="49"/>
      <c r="DX451" s="49"/>
      <c r="DY451" s="49"/>
      <c r="DZ451" s="49"/>
      <c r="EA451" s="49"/>
      <c r="EB451" s="49"/>
      <c r="EC451" s="49"/>
      <c r="ED451" s="49"/>
      <c r="EE451" s="49"/>
      <c r="EF451" s="49"/>
      <c r="EG451" s="49"/>
      <c r="EH451" s="49"/>
      <c r="EI451" s="49"/>
      <c r="EJ451" s="49"/>
      <c r="EK451" s="14"/>
      <c r="EL451" s="49"/>
      <c r="EM451" s="49"/>
      <c r="EN451" s="49"/>
      <c r="EO451" s="49"/>
      <c r="EP451" s="49"/>
      <c r="EQ451" s="49"/>
      <c r="ER451" s="49"/>
      <c r="ES451" s="49"/>
      <c r="ET451" s="49"/>
      <c r="EU451" s="49"/>
      <c r="EV451" s="49"/>
      <c r="EW451" s="49"/>
      <c r="EX451" s="49"/>
      <c r="EY451" s="49"/>
      <c r="EZ451" s="49"/>
      <c r="FA451" s="49"/>
      <c r="FB451" s="49"/>
      <c r="FC451" s="49"/>
      <c r="FD451" s="49"/>
      <c r="FE451" s="14"/>
      <c r="FF451" s="49"/>
      <c r="FG451" s="49"/>
      <c r="FH451" s="14"/>
      <c r="FI451" s="42"/>
      <c r="FJ451" s="42"/>
      <c r="FK451" s="42"/>
      <c r="FL451" s="42"/>
      <c r="FM451" s="42"/>
      <c r="FN451" s="42"/>
      <c r="FO451" s="42"/>
      <c r="FP451" s="42"/>
      <c r="FQ451" s="42"/>
      <c r="FR451" s="42"/>
      <c r="FS451" s="42"/>
      <c r="FT451" s="42"/>
      <c r="FU451" s="42"/>
      <c r="FV451" s="42"/>
      <c r="FW451" s="42"/>
      <c r="FX451" s="44">
        <v>449</v>
      </c>
      <c r="FY451" s="44" t="str">
        <f t="shared" si="1294"/>
        <v>HFBCADLI</v>
      </c>
      <c r="FZ451" s="44" t="s">
        <v>160</v>
      </c>
      <c r="GA451" s="44" t="s">
        <v>109</v>
      </c>
      <c r="GB451" s="44" t="s">
        <v>146</v>
      </c>
      <c r="GC451" s="44" t="s">
        <v>163</v>
      </c>
      <c r="GD451" s="44" t="s">
        <v>145</v>
      </c>
      <c r="GE451" s="44" t="s">
        <v>147</v>
      </c>
      <c r="GF451" s="44" t="s">
        <v>152</v>
      </c>
      <c r="GG451" s="44" t="s">
        <v>150</v>
      </c>
      <c r="GH451" s="100" t="str">
        <f t="shared" ref="GH451:GO451" si="1488">VLOOKUP(FZ451,$FK$3:$FL$15,2,FALSE)</f>
        <v>Uruguay</v>
      </c>
      <c r="GI451" s="100" t="str">
        <f t="shared" si="1488"/>
        <v>Sverige</v>
      </c>
      <c r="GJ451" s="100" t="str">
        <f t="shared" si="1488"/>
        <v>Bosnien-Herzigovina</v>
      </c>
      <c r="GK451" s="100" t="str">
        <f t="shared" si="1488"/>
        <v>Marocko</v>
      </c>
      <c r="GL451" s="100" t="str">
        <f t="shared" si="1488"/>
        <v>Sydkorea</v>
      </c>
      <c r="GM451" s="100" t="str">
        <f t="shared" si="1488"/>
        <v>USA</v>
      </c>
      <c r="GN451" s="100" t="str">
        <f t="shared" si="1488"/>
        <v>England</v>
      </c>
      <c r="GO451" s="100" t="str">
        <f t="shared" si="1488"/>
        <v>Senegal</v>
      </c>
      <c r="GP451" s="42" t="str">
        <f t="shared" si="1296"/>
        <v/>
      </c>
      <c r="GQ451" s="42"/>
      <c r="GR451" s="42"/>
      <c r="GS451" s="42"/>
      <c r="GT451" s="42"/>
      <c r="GU451" s="42"/>
      <c r="GV451" s="42"/>
      <c r="GW451" s="42"/>
      <c r="GX451" s="42"/>
      <c r="GY451" s="42"/>
      <c r="GZ451" s="42"/>
      <c r="HA451" s="42"/>
      <c r="HB451" s="42"/>
      <c r="HC451" s="42"/>
      <c r="HD451" s="42"/>
      <c r="HE451" s="42"/>
    </row>
    <row r="452" spans="1:213" ht="14.25" customHeight="1" x14ac:dyDescent="0.35">
      <c r="A452" s="42"/>
      <c r="B452" s="43"/>
      <c r="C452" s="43"/>
      <c r="D452" s="43"/>
      <c r="E452" s="44"/>
      <c r="F452" s="43"/>
      <c r="G452" s="44"/>
      <c r="H452" s="44"/>
      <c r="I452" s="44"/>
      <c r="J452" s="57"/>
      <c r="K452" s="44"/>
      <c r="L452" s="44"/>
      <c r="M452" s="42"/>
      <c r="N452" s="42"/>
      <c r="O452" s="42"/>
      <c r="P452" s="42"/>
      <c r="Q452" s="42"/>
      <c r="R452" s="42"/>
      <c r="S452" s="42"/>
      <c r="T452" s="43"/>
      <c r="U452" s="42"/>
      <c r="V452" s="44"/>
      <c r="W452" s="44"/>
      <c r="X452" s="44"/>
      <c r="Y452" s="44"/>
      <c r="Z452" s="47"/>
      <c r="AA452" s="48"/>
      <c r="AB452" s="42"/>
      <c r="AC452" s="14"/>
      <c r="AD452" s="14"/>
      <c r="AE452" s="14"/>
      <c r="AF452" s="14"/>
      <c r="AG452" s="44"/>
      <c r="AH452" s="44"/>
      <c r="AI452" s="44"/>
      <c r="AJ452" s="57"/>
      <c r="AK452" s="58"/>
      <c r="AL452" s="49"/>
      <c r="AM452" s="49"/>
      <c r="AN452" s="49"/>
      <c r="AO452" s="49"/>
      <c r="AP452" s="49"/>
      <c r="AQ452" s="49"/>
      <c r="AR452" s="49"/>
      <c r="AS452" s="49"/>
      <c r="AT452" s="49"/>
      <c r="AU452" s="49"/>
      <c r="AV452" s="49"/>
      <c r="AW452" s="49"/>
      <c r="AX452" s="49"/>
      <c r="AY452" s="49"/>
      <c r="AZ452" s="49"/>
      <c r="BA452" s="49"/>
      <c r="BB452" s="49"/>
      <c r="BC452" s="49"/>
      <c r="BD452" s="49"/>
      <c r="BE452" s="49"/>
      <c r="BF452" s="49"/>
      <c r="BG452" s="49"/>
      <c r="BH452" s="49"/>
      <c r="BI452" s="49"/>
      <c r="BJ452" s="49"/>
      <c r="BK452" s="49"/>
      <c r="BL452" s="49"/>
      <c r="BM452" s="49"/>
      <c r="BN452" s="49"/>
      <c r="BO452" s="49"/>
      <c r="BP452" s="14"/>
      <c r="BQ452" s="14"/>
      <c r="BR452" s="14"/>
      <c r="BS452" s="49"/>
      <c r="BT452" s="49"/>
      <c r="BU452" s="49"/>
      <c r="BV452" s="49"/>
      <c r="BW452" s="49"/>
      <c r="BX452" s="49"/>
      <c r="BY452" s="49"/>
      <c r="BZ452" s="14"/>
      <c r="CA452" s="49"/>
      <c r="CB452" s="49"/>
      <c r="CC452" s="14"/>
      <c r="CD452" s="14"/>
      <c r="CE452" s="49"/>
      <c r="CF452" s="49"/>
      <c r="CG452" s="49"/>
      <c r="CH452" s="49"/>
      <c r="CI452" s="49"/>
      <c r="CJ452" s="49"/>
      <c r="CK452" s="49"/>
      <c r="CL452" s="49"/>
      <c r="CM452" s="49"/>
      <c r="CN452" s="49"/>
      <c r="CO452" s="49"/>
      <c r="CP452" s="49"/>
      <c r="CQ452" s="49"/>
      <c r="CR452" s="49"/>
      <c r="CS452" s="49"/>
      <c r="CT452" s="49"/>
      <c r="CU452" s="49"/>
      <c r="CV452" s="49"/>
      <c r="CW452" s="14"/>
      <c r="CX452" s="14"/>
      <c r="CY452" s="49"/>
      <c r="CZ452" s="49"/>
      <c r="DA452" s="49"/>
      <c r="DB452" s="49"/>
      <c r="DC452" s="49"/>
      <c r="DD452" s="49"/>
      <c r="DE452" s="49"/>
      <c r="DF452" s="49"/>
      <c r="DG452" s="49"/>
      <c r="DH452" s="14"/>
      <c r="DI452" s="14"/>
      <c r="DJ452" s="14"/>
      <c r="DK452" s="14"/>
      <c r="DL452" s="14"/>
      <c r="DM452" s="14"/>
      <c r="DN452" s="14"/>
      <c r="DO452" s="14"/>
      <c r="DP452" s="14"/>
      <c r="DQ452" s="14"/>
      <c r="DR452" s="49"/>
      <c r="DS452" s="49"/>
      <c r="DT452" s="49"/>
      <c r="DU452" s="49"/>
      <c r="DV452" s="49"/>
      <c r="DW452" s="49"/>
      <c r="DX452" s="49"/>
      <c r="DY452" s="49"/>
      <c r="DZ452" s="49"/>
      <c r="EA452" s="49"/>
      <c r="EB452" s="49"/>
      <c r="EC452" s="49"/>
      <c r="ED452" s="49"/>
      <c r="EE452" s="49"/>
      <c r="EF452" s="49"/>
      <c r="EG452" s="49"/>
      <c r="EH452" s="49"/>
      <c r="EI452" s="49"/>
      <c r="EJ452" s="49"/>
      <c r="EK452" s="14"/>
      <c r="EL452" s="49"/>
      <c r="EM452" s="49"/>
      <c r="EN452" s="49"/>
      <c r="EO452" s="49"/>
      <c r="EP452" s="49"/>
      <c r="EQ452" s="49"/>
      <c r="ER452" s="49"/>
      <c r="ES452" s="49"/>
      <c r="ET452" s="49"/>
      <c r="EU452" s="49"/>
      <c r="EV452" s="49"/>
      <c r="EW452" s="49"/>
      <c r="EX452" s="49"/>
      <c r="EY452" s="49"/>
      <c r="EZ452" s="49"/>
      <c r="FA452" s="49"/>
      <c r="FB452" s="49"/>
      <c r="FC452" s="49"/>
      <c r="FD452" s="49"/>
      <c r="FE452" s="14"/>
      <c r="FF452" s="49"/>
      <c r="FG452" s="49"/>
      <c r="FH452" s="14"/>
      <c r="FI452" s="42"/>
      <c r="FJ452" s="42"/>
      <c r="FK452" s="42"/>
      <c r="FL452" s="42"/>
      <c r="FM452" s="42"/>
      <c r="FN452" s="42"/>
      <c r="FO452" s="42"/>
      <c r="FP452" s="42"/>
      <c r="FQ452" s="42"/>
      <c r="FR452" s="42"/>
      <c r="FS452" s="42"/>
      <c r="FT452" s="42"/>
      <c r="FU452" s="42"/>
      <c r="FV452" s="42"/>
      <c r="FW452" s="42"/>
      <c r="FX452" s="44">
        <v>450</v>
      </c>
      <c r="FY452" s="44" t="str">
        <f t="shared" si="1294"/>
        <v>HFBCADIK</v>
      </c>
      <c r="FZ452" s="44" t="s">
        <v>160</v>
      </c>
      <c r="GA452" s="44" t="s">
        <v>109</v>
      </c>
      <c r="GB452" s="44" t="s">
        <v>146</v>
      </c>
      <c r="GC452" s="44" t="s">
        <v>163</v>
      </c>
      <c r="GD452" s="44" t="s">
        <v>145</v>
      </c>
      <c r="GE452" s="44" t="s">
        <v>147</v>
      </c>
      <c r="GF452" s="44" t="s">
        <v>150</v>
      </c>
      <c r="GG452" s="44" t="s">
        <v>151</v>
      </c>
      <c r="GH452" s="100" t="str">
        <f t="shared" ref="GH452:GO452" si="1489">VLOOKUP(FZ452,$FK$3:$FL$15,2,FALSE)</f>
        <v>Uruguay</v>
      </c>
      <c r="GI452" s="100" t="str">
        <f t="shared" si="1489"/>
        <v>Sverige</v>
      </c>
      <c r="GJ452" s="100" t="str">
        <f t="shared" si="1489"/>
        <v>Bosnien-Herzigovina</v>
      </c>
      <c r="GK452" s="100" t="str">
        <f t="shared" si="1489"/>
        <v>Marocko</v>
      </c>
      <c r="GL452" s="100" t="str">
        <f t="shared" si="1489"/>
        <v>Sydkorea</v>
      </c>
      <c r="GM452" s="100" t="str">
        <f t="shared" si="1489"/>
        <v>USA</v>
      </c>
      <c r="GN452" s="100" t="str">
        <f t="shared" si="1489"/>
        <v>Senegal</v>
      </c>
      <c r="GO452" s="100" t="str">
        <f t="shared" si="1489"/>
        <v>Portugal</v>
      </c>
      <c r="GP452" s="42" t="str">
        <f t="shared" si="1296"/>
        <v/>
      </c>
      <c r="GQ452" s="42"/>
      <c r="GR452" s="42"/>
      <c r="GS452" s="42"/>
      <c r="GT452" s="42"/>
      <c r="GU452" s="42"/>
      <c r="GV452" s="42"/>
      <c r="GW452" s="42"/>
      <c r="GX452" s="42"/>
      <c r="GY452" s="42"/>
      <c r="GZ452" s="42"/>
      <c r="HA452" s="42"/>
      <c r="HB452" s="42"/>
      <c r="HC452" s="42"/>
      <c r="HD452" s="42"/>
      <c r="HE452" s="42"/>
    </row>
    <row r="453" spans="1:213" ht="14.25" customHeight="1" x14ac:dyDescent="0.35">
      <c r="A453" s="42"/>
      <c r="B453" s="43"/>
      <c r="C453" s="43"/>
      <c r="D453" s="43"/>
      <c r="E453" s="44"/>
      <c r="F453" s="43"/>
      <c r="G453" s="44"/>
      <c r="H453" s="44"/>
      <c r="I453" s="44"/>
      <c r="J453" s="57"/>
      <c r="K453" s="44"/>
      <c r="L453" s="44"/>
      <c r="M453" s="42"/>
      <c r="N453" s="42"/>
      <c r="O453" s="42"/>
      <c r="P453" s="42"/>
      <c r="Q453" s="42"/>
      <c r="R453" s="42"/>
      <c r="S453" s="42"/>
      <c r="T453" s="43"/>
      <c r="U453" s="42"/>
      <c r="V453" s="44"/>
      <c r="W453" s="44"/>
      <c r="X453" s="44"/>
      <c r="Y453" s="44"/>
      <c r="Z453" s="47"/>
      <c r="AA453" s="48"/>
      <c r="AB453" s="42"/>
      <c r="AC453" s="14"/>
      <c r="AD453" s="14"/>
      <c r="AE453" s="14"/>
      <c r="AF453" s="14"/>
      <c r="AG453" s="44"/>
      <c r="AH453" s="44"/>
      <c r="AI453" s="44"/>
      <c r="AJ453" s="57"/>
      <c r="AK453" s="58"/>
      <c r="AL453" s="49"/>
      <c r="AM453" s="49"/>
      <c r="AN453" s="49"/>
      <c r="AO453" s="49"/>
      <c r="AP453" s="49"/>
      <c r="AQ453" s="49"/>
      <c r="AR453" s="49"/>
      <c r="AS453" s="49"/>
      <c r="AT453" s="49"/>
      <c r="AU453" s="49"/>
      <c r="AV453" s="49"/>
      <c r="AW453" s="49"/>
      <c r="AX453" s="49"/>
      <c r="AY453" s="49"/>
      <c r="AZ453" s="49"/>
      <c r="BA453" s="49"/>
      <c r="BB453" s="49"/>
      <c r="BC453" s="49"/>
      <c r="BD453" s="49"/>
      <c r="BE453" s="49"/>
      <c r="BF453" s="49"/>
      <c r="BG453" s="49"/>
      <c r="BH453" s="49"/>
      <c r="BI453" s="49"/>
      <c r="BJ453" s="49"/>
      <c r="BK453" s="49"/>
      <c r="BL453" s="49"/>
      <c r="BM453" s="49"/>
      <c r="BN453" s="49"/>
      <c r="BO453" s="49"/>
      <c r="BP453" s="14"/>
      <c r="BQ453" s="14"/>
      <c r="BR453" s="14"/>
      <c r="BS453" s="49"/>
      <c r="BT453" s="49"/>
      <c r="BU453" s="49"/>
      <c r="BV453" s="49"/>
      <c r="BW453" s="49"/>
      <c r="BX453" s="49"/>
      <c r="BY453" s="49"/>
      <c r="BZ453" s="14"/>
      <c r="CA453" s="49"/>
      <c r="CB453" s="49"/>
      <c r="CC453" s="14"/>
      <c r="CD453" s="14"/>
      <c r="CE453" s="49"/>
      <c r="CF453" s="49"/>
      <c r="CG453" s="49"/>
      <c r="CH453" s="49"/>
      <c r="CI453" s="49"/>
      <c r="CJ453" s="49"/>
      <c r="CK453" s="49"/>
      <c r="CL453" s="49"/>
      <c r="CM453" s="49"/>
      <c r="CN453" s="49"/>
      <c r="CO453" s="49"/>
      <c r="CP453" s="49"/>
      <c r="CQ453" s="49"/>
      <c r="CR453" s="49"/>
      <c r="CS453" s="49"/>
      <c r="CT453" s="49"/>
      <c r="CU453" s="49"/>
      <c r="CV453" s="49"/>
      <c r="CW453" s="14"/>
      <c r="CX453" s="14"/>
      <c r="CY453" s="49"/>
      <c r="CZ453" s="49"/>
      <c r="DA453" s="49"/>
      <c r="DB453" s="49"/>
      <c r="DC453" s="49"/>
      <c r="DD453" s="49"/>
      <c r="DE453" s="49"/>
      <c r="DF453" s="49"/>
      <c r="DG453" s="49"/>
      <c r="DH453" s="14"/>
      <c r="DI453" s="14"/>
      <c r="DJ453" s="14"/>
      <c r="DK453" s="14"/>
      <c r="DL453" s="14"/>
      <c r="DM453" s="14"/>
      <c r="DN453" s="14"/>
      <c r="DO453" s="14"/>
      <c r="DP453" s="14"/>
      <c r="DQ453" s="14"/>
      <c r="DR453" s="49"/>
      <c r="DS453" s="49"/>
      <c r="DT453" s="49"/>
      <c r="DU453" s="49"/>
      <c r="DV453" s="49"/>
      <c r="DW453" s="49"/>
      <c r="DX453" s="49"/>
      <c r="DY453" s="49"/>
      <c r="DZ453" s="49"/>
      <c r="EA453" s="49"/>
      <c r="EB453" s="49"/>
      <c r="EC453" s="49"/>
      <c r="ED453" s="49"/>
      <c r="EE453" s="49"/>
      <c r="EF453" s="49"/>
      <c r="EG453" s="49"/>
      <c r="EH453" s="49"/>
      <c r="EI453" s="49"/>
      <c r="EJ453" s="49"/>
      <c r="EK453" s="14"/>
      <c r="EL453" s="49"/>
      <c r="EM453" s="49"/>
      <c r="EN453" s="49"/>
      <c r="EO453" s="49"/>
      <c r="EP453" s="49"/>
      <c r="EQ453" s="49"/>
      <c r="ER453" s="49"/>
      <c r="ES453" s="49"/>
      <c r="ET453" s="49"/>
      <c r="EU453" s="49"/>
      <c r="EV453" s="49"/>
      <c r="EW453" s="49"/>
      <c r="EX453" s="49"/>
      <c r="EY453" s="49"/>
      <c r="EZ453" s="49"/>
      <c r="FA453" s="49"/>
      <c r="FB453" s="49"/>
      <c r="FC453" s="49"/>
      <c r="FD453" s="49"/>
      <c r="FE453" s="14"/>
      <c r="FF453" s="49"/>
      <c r="FG453" s="49"/>
      <c r="FH453" s="14"/>
      <c r="FI453" s="42"/>
      <c r="FJ453" s="42"/>
      <c r="FK453" s="42"/>
      <c r="FL453" s="42"/>
      <c r="FM453" s="42"/>
      <c r="FN453" s="42"/>
      <c r="FO453" s="42"/>
      <c r="FP453" s="42"/>
      <c r="FQ453" s="42"/>
      <c r="FR453" s="42"/>
      <c r="FS453" s="42"/>
      <c r="FT453" s="42"/>
      <c r="FU453" s="42"/>
      <c r="FV453" s="42"/>
      <c r="FW453" s="42"/>
      <c r="FX453" s="44">
        <v>451</v>
      </c>
      <c r="FY453" s="44" t="str">
        <f t="shared" si="1294"/>
        <v>HJBCAFDI</v>
      </c>
      <c r="FZ453" s="44" t="s">
        <v>160</v>
      </c>
      <c r="GA453" s="44" t="s">
        <v>159</v>
      </c>
      <c r="GB453" s="44" t="s">
        <v>146</v>
      </c>
      <c r="GC453" s="44" t="s">
        <v>163</v>
      </c>
      <c r="GD453" s="44" t="s">
        <v>145</v>
      </c>
      <c r="GE453" s="44" t="s">
        <v>109</v>
      </c>
      <c r="GF453" s="44" t="s">
        <v>147</v>
      </c>
      <c r="GG453" s="44" t="s">
        <v>150</v>
      </c>
      <c r="GH453" s="100" t="str">
        <f t="shared" ref="GH453:GO453" si="1490">VLOOKUP(FZ453,$FK$3:$FL$15,2,FALSE)</f>
        <v>Uruguay</v>
      </c>
      <c r="GI453" s="100" t="str">
        <f t="shared" si="1490"/>
        <v>Argentina</v>
      </c>
      <c r="GJ453" s="100" t="str">
        <f t="shared" si="1490"/>
        <v>Bosnien-Herzigovina</v>
      </c>
      <c r="GK453" s="100" t="str">
        <f t="shared" si="1490"/>
        <v>Marocko</v>
      </c>
      <c r="GL453" s="100" t="str">
        <f t="shared" si="1490"/>
        <v>Sydkorea</v>
      </c>
      <c r="GM453" s="100" t="str">
        <f t="shared" si="1490"/>
        <v>Sverige</v>
      </c>
      <c r="GN453" s="100" t="str">
        <f t="shared" si="1490"/>
        <v>USA</v>
      </c>
      <c r="GO453" s="100" t="str">
        <f t="shared" si="1490"/>
        <v>Senegal</v>
      </c>
      <c r="GP453" s="42" t="str">
        <f t="shared" si="1296"/>
        <v/>
      </c>
      <c r="GQ453" s="42"/>
      <c r="GR453" s="42"/>
      <c r="GS453" s="42"/>
      <c r="GT453" s="42"/>
      <c r="GU453" s="42"/>
      <c r="GV453" s="42"/>
      <c r="GW453" s="42"/>
      <c r="GX453" s="42"/>
      <c r="GY453" s="42"/>
      <c r="GZ453" s="42"/>
      <c r="HA453" s="42"/>
      <c r="HB453" s="42"/>
      <c r="HC453" s="42"/>
      <c r="HD453" s="42"/>
      <c r="HE453" s="42"/>
    </row>
    <row r="454" spans="1:213" ht="14.25" customHeight="1" x14ac:dyDescent="0.35">
      <c r="A454" s="42"/>
      <c r="B454" s="43"/>
      <c r="C454" s="43"/>
      <c r="D454" s="43"/>
      <c r="E454" s="44"/>
      <c r="F454" s="43"/>
      <c r="G454" s="44"/>
      <c r="H454" s="44"/>
      <c r="I454" s="44"/>
      <c r="J454" s="57"/>
      <c r="K454" s="44"/>
      <c r="L454" s="44"/>
      <c r="M454" s="42"/>
      <c r="N454" s="42"/>
      <c r="O454" s="42"/>
      <c r="P454" s="42"/>
      <c r="Q454" s="42"/>
      <c r="R454" s="42"/>
      <c r="S454" s="42"/>
      <c r="T454" s="43"/>
      <c r="U454" s="42"/>
      <c r="V454" s="44"/>
      <c r="W454" s="44"/>
      <c r="X454" s="44"/>
      <c r="Y454" s="44"/>
      <c r="Z454" s="47"/>
      <c r="AA454" s="48"/>
      <c r="AB454" s="42"/>
      <c r="AC454" s="14"/>
      <c r="AD454" s="14"/>
      <c r="AE454" s="14"/>
      <c r="AF454" s="14"/>
      <c r="AG454" s="44"/>
      <c r="AH454" s="44"/>
      <c r="AI454" s="44"/>
      <c r="AJ454" s="57"/>
      <c r="AK454" s="58"/>
      <c r="AL454" s="49"/>
      <c r="AM454" s="49"/>
      <c r="AN454" s="49"/>
      <c r="AO454" s="49"/>
      <c r="AP454" s="49"/>
      <c r="AQ454" s="49"/>
      <c r="AR454" s="49"/>
      <c r="AS454" s="49"/>
      <c r="AT454" s="49"/>
      <c r="AU454" s="49"/>
      <c r="AV454" s="49"/>
      <c r="AW454" s="49"/>
      <c r="AX454" s="49"/>
      <c r="AY454" s="49"/>
      <c r="AZ454" s="49"/>
      <c r="BA454" s="49"/>
      <c r="BB454" s="49"/>
      <c r="BC454" s="49"/>
      <c r="BD454" s="49"/>
      <c r="BE454" s="49"/>
      <c r="BF454" s="49"/>
      <c r="BG454" s="49"/>
      <c r="BH454" s="49"/>
      <c r="BI454" s="49"/>
      <c r="BJ454" s="49"/>
      <c r="BK454" s="49"/>
      <c r="BL454" s="49"/>
      <c r="BM454" s="49"/>
      <c r="BN454" s="49"/>
      <c r="BO454" s="49"/>
      <c r="BP454" s="14"/>
      <c r="BQ454" s="14"/>
      <c r="BR454" s="14"/>
      <c r="BS454" s="49"/>
      <c r="BT454" s="49"/>
      <c r="BU454" s="49"/>
      <c r="BV454" s="49"/>
      <c r="BW454" s="49"/>
      <c r="BX454" s="49"/>
      <c r="BY454" s="49"/>
      <c r="BZ454" s="14"/>
      <c r="CA454" s="49"/>
      <c r="CB454" s="49"/>
      <c r="CC454" s="14"/>
      <c r="CD454" s="14"/>
      <c r="CE454" s="49"/>
      <c r="CF454" s="49"/>
      <c r="CG454" s="49"/>
      <c r="CH454" s="49"/>
      <c r="CI454" s="49"/>
      <c r="CJ454" s="49"/>
      <c r="CK454" s="49"/>
      <c r="CL454" s="49"/>
      <c r="CM454" s="49"/>
      <c r="CN454" s="49"/>
      <c r="CO454" s="49"/>
      <c r="CP454" s="49"/>
      <c r="CQ454" s="49"/>
      <c r="CR454" s="49"/>
      <c r="CS454" s="49"/>
      <c r="CT454" s="49"/>
      <c r="CU454" s="49"/>
      <c r="CV454" s="49"/>
      <c r="CW454" s="14"/>
      <c r="CX454" s="14"/>
      <c r="CY454" s="49"/>
      <c r="CZ454" s="49"/>
      <c r="DA454" s="49"/>
      <c r="DB454" s="49"/>
      <c r="DC454" s="49"/>
      <c r="DD454" s="49"/>
      <c r="DE454" s="49"/>
      <c r="DF454" s="49"/>
      <c r="DG454" s="49"/>
      <c r="DH454" s="14"/>
      <c r="DI454" s="14"/>
      <c r="DJ454" s="14"/>
      <c r="DK454" s="14"/>
      <c r="DL454" s="14"/>
      <c r="DM454" s="14"/>
      <c r="DN454" s="14"/>
      <c r="DO454" s="14"/>
      <c r="DP454" s="14"/>
      <c r="DQ454" s="14"/>
      <c r="DR454" s="49"/>
      <c r="DS454" s="49"/>
      <c r="DT454" s="49"/>
      <c r="DU454" s="49"/>
      <c r="DV454" s="49"/>
      <c r="DW454" s="49"/>
      <c r="DX454" s="49"/>
      <c r="DY454" s="49"/>
      <c r="DZ454" s="49"/>
      <c r="EA454" s="49"/>
      <c r="EB454" s="49"/>
      <c r="EC454" s="49"/>
      <c r="ED454" s="49"/>
      <c r="EE454" s="49"/>
      <c r="EF454" s="49"/>
      <c r="EG454" s="49"/>
      <c r="EH454" s="49"/>
      <c r="EI454" s="49"/>
      <c r="EJ454" s="49"/>
      <c r="EK454" s="14"/>
      <c r="EL454" s="49"/>
      <c r="EM454" s="49"/>
      <c r="EN454" s="49"/>
      <c r="EO454" s="49"/>
      <c r="EP454" s="49"/>
      <c r="EQ454" s="49"/>
      <c r="ER454" s="49"/>
      <c r="ES454" s="49"/>
      <c r="ET454" s="49"/>
      <c r="EU454" s="49"/>
      <c r="EV454" s="49"/>
      <c r="EW454" s="49"/>
      <c r="EX454" s="49"/>
      <c r="EY454" s="49"/>
      <c r="EZ454" s="49"/>
      <c r="FA454" s="49"/>
      <c r="FB454" s="49"/>
      <c r="FC454" s="49"/>
      <c r="FD454" s="49"/>
      <c r="FE454" s="14"/>
      <c r="FF454" s="49"/>
      <c r="FG454" s="49"/>
      <c r="FH454" s="14"/>
      <c r="FI454" s="42"/>
      <c r="FJ454" s="42"/>
      <c r="FK454" s="42"/>
      <c r="FL454" s="42"/>
      <c r="FM454" s="42"/>
      <c r="FN454" s="42"/>
      <c r="FO454" s="42"/>
      <c r="FP454" s="42"/>
      <c r="FQ454" s="42"/>
      <c r="FR454" s="42"/>
      <c r="FS454" s="42"/>
      <c r="FT454" s="42"/>
      <c r="FU454" s="42"/>
      <c r="FV454" s="42"/>
      <c r="FW454" s="42"/>
      <c r="FX454" s="44">
        <v>452</v>
      </c>
      <c r="FY454" s="44" t="str">
        <f t="shared" si="1294"/>
        <v>CGBDAFLK</v>
      </c>
      <c r="FZ454" s="44" t="s">
        <v>163</v>
      </c>
      <c r="GA454" s="44" t="s">
        <v>149</v>
      </c>
      <c r="GB454" s="44" t="s">
        <v>146</v>
      </c>
      <c r="GC454" s="44" t="s">
        <v>147</v>
      </c>
      <c r="GD454" s="44" t="s">
        <v>145</v>
      </c>
      <c r="GE454" s="44" t="s">
        <v>109</v>
      </c>
      <c r="GF454" s="44" t="s">
        <v>152</v>
      </c>
      <c r="GG454" s="44" t="s">
        <v>151</v>
      </c>
      <c r="GH454" s="100" t="str">
        <f t="shared" ref="GH454:GO454" si="1491">VLOOKUP(FZ454,$FK$3:$FL$15,2,FALSE)</f>
        <v>Marocko</v>
      </c>
      <c r="GI454" s="100" t="str">
        <f t="shared" si="1491"/>
        <v>Iran</v>
      </c>
      <c r="GJ454" s="100" t="str">
        <f t="shared" si="1491"/>
        <v>Bosnien-Herzigovina</v>
      </c>
      <c r="GK454" s="100" t="str">
        <f t="shared" si="1491"/>
        <v>USA</v>
      </c>
      <c r="GL454" s="100" t="str">
        <f t="shared" si="1491"/>
        <v>Sydkorea</v>
      </c>
      <c r="GM454" s="100" t="str">
        <f t="shared" si="1491"/>
        <v>Sverige</v>
      </c>
      <c r="GN454" s="100" t="str">
        <f t="shared" si="1491"/>
        <v>England</v>
      </c>
      <c r="GO454" s="100" t="str">
        <f t="shared" si="1491"/>
        <v>Portugal</v>
      </c>
      <c r="GP454" s="42" t="str">
        <f t="shared" si="1296"/>
        <v/>
      </c>
      <c r="GQ454" s="42"/>
      <c r="GR454" s="42"/>
      <c r="GS454" s="42"/>
      <c r="GT454" s="42"/>
      <c r="GU454" s="42"/>
      <c r="GV454" s="42"/>
      <c r="GW454" s="42"/>
      <c r="GX454" s="42"/>
      <c r="GY454" s="42"/>
      <c r="GZ454" s="42"/>
      <c r="HA454" s="42"/>
      <c r="HB454" s="42"/>
      <c r="HC454" s="42"/>
      <c r="HD454" s="42"/>
      <c r="HE454" s="42"/>
    </row>
    <row r="455" spans="1:213" ht="14.25" customHeight="1" x14ac:dyDescent="0.35">
      <c r="A455" s="42"/>
      <c r="B455" s="43"/>
      <c r="C455" s="43"/>
      <c r="D455" s="43"/>
      <c r="E455" s="44"/>
      <c r="F455" s="43"/>
      <c r="G455" s="44"/>
      <c r="H455" s="44"/>
      <c r="I455" s="44"/>
      <c r="J455" s="57"/>
      <c r="K455" s="44"/>
      <c r="L455" s="44"/>
      <c r="M455" s="42"/>
      <c r="N455" s="42"/>
      <c r="O455" s="42"/>
      <c r="P455" s="42"/>
      <c r="Q455" s="42"/>
      <c r="R455" s="42"/>
      <c r="S455" s="42"/>
      <c r="T455" s="43"/>
      <c r="U455" s="42"/>
      <c r="V455" s="44"/>
      <c r="W455" s="44"/>
      <c r="X455" s="44"/>
      <c r="Y455" s="44"/>
      <c r="Z455" s="47"/>
      <c r="AA455" s="48"/>
      <c r="AB455" s="42"/>
      <c r="AC455" s="14"/>
      <c r="AD455" s="14"/>
      <c r="AE455" s="14"/>
      <c r="AF455" s="14"/>
      <c r="AG455" s="44"/>
      <c r="AH455" s="44"/>
      <c r="AI455" s="44"/>
      <c r="AJ455" s="57"/>
      <c r="AK455" s="58"/>
      <c r="AL455" s="49"/>
      <c r="AM455" s="49"/>
      <c r="AN455" s="49"/>
      <c r="AO455" s="49"/>
      <c r="AP455" s="49"/>
      <c r="AQ455" s="49"/>
      <c r="AR455" s="49"/>
      <c r="AS455" s="49"/>
      <c r="AT455" s="49"/>
      <c r="AU455" s="49"/>
      <c r="AV455" s="49"/>
      <c r="AW455" s="49"/>
      <c r="AX455" s="49"/>
      <c r="AY455" s="49"/>
      <c r="AZ455" s="49"/>
      <c r="BA455" s="49"/>
      <c r="BB455" s="49"/>
      <c r="BC455" s="49"/>
      <c r="BD455" s="49"/>
      <c r="BE455" s="49"/>
      <c r="BF455" s="49"/>
      <c r="BG455" s="49"/>
      <c r="BH455" s="49"/>
      <c r="BI455" s="49"/>
      <c r="BJ455" s="49"/>
      <c r="BK455" s="49"/>
      <c r="BL455" s="49"/>
      <c r="BM455" s="49"/>
      <c r="BN455" s="49"/>
      <c r="BO455" s="49"/>
      <c r="BP455" s="14"/>
      <c r="BQ455" s="14"/>
      <c r="BR455" s="14"/>
      <c r="BS455" s="49"/>
      <c r="BT455" s="49"/>
      <c r="BU455" s="49"/>
      <c r="BV455" s="49"/>
      <c r="BW455" s="49"/>
      <c r="BX455" s="49"/>
      <c r="BY455" s="49"/>
      <c r="BZ455" s="14"/>
      <c r="CA455" s="49"/>
      <c r="CB455" s="49"/>
      <c r="CC455" s="14"/>
      <c r="CD455" s="14"/>
      <c r="CE455" s="49"/>
      <c r="CF455" s="49"/>
      <c r="CG455" s="49"/>
      <c r="CH455" s="49"/>
      <c r="CI455" s="49"/>
      <c r="CJ455" s="49"/>
      <c r="CK455" s="49"/>
      <c r="CL455" s="49"/>
      <c r="CM455" s="49"/>
      <c r="CN455" s="49"/>
      <c r="CO455" s="49"/>
      <c r="CP455" s="49"/>
      <c r="CQ455" s="49"/>
      <c r="CR455" s="49"/>
      <c r="CS455" s="49"/>
      <c r="CT455" s="49"/>
      <c r="CU455" s="49"/>
      <c r="CV455" s="49"/>
      <c r="CW455" s="14"/>
      <c r="CX455" s="14"/>
      <c r="CY455" s="49"/>
      <c r="CZ455" s="49"/>
      <c r="DA455" s="49"/>
      <c r="DB455" s="49"/>
      <c r="DC455" s="49"/>
      <c r="DD455" s="49"/>
      <c r="DE455" s="49"/>
      <c r="DF455" s="49"/>
      <c r="DG455" s="49"/>
      <c r="DH455" s="14"/>
      <c r="DI455" s="14"/>
      <c r="DJ455" s="14"/>
      <c r="DK455" s="14"/>
      <c r="DL455" s="14"/>
      <c r="DM455" s="14"/>
      <c r="DN455" s="14"/>
      <c r="DO455" s="14"/>
      <c r="DP455" s="14"/>
      <c r="DQ455" s="14"/>
      <c r="DR455" s="49"/>
      <c r="DS455" s="49"/>
      <c r="DT455" s="49"/>
      <c r="DU455" s="49"/>
      <c r="DV455" s="49"/>
      <c r="DW455" s="49"/>
      <c r="DX455" s="49"/>
      <c r="DY455" s="49"/>
      <c r="DZ455" s="49"/>
      <c r="EA455" s="49"/>
      <c r="EB455" s="49"/>
      <c r="EC455" s="49"/>
      <c r="ED455" s="49"/>
      <c r="EE455" s="49"/>
      <c r="EF455" s="49"/>
      <c r="EG455" s="49"/>
      <c r="EH455" s="49"/>
      <c r="EI455" s="49"/>
      <c r="EJ455" s="49"/>
      <c r="EK455" s="14"/>
      <c r="EL455" s="49"/>
      <c r="EM455" s="49"/>
      <c r="EN455" s="49"/>
      <c r="EO455" s="49"/>
      <c r="EP455" s="49"/>
      <c r="EQ455" s="49"/>
      <c r="ER455" s="49"/>
      <c r="ES455" s="49"/>
      <c r="ET455" s="49"/>
      <c r="EU455" s="49"/>
      <c r="EV455" s="49"/>
      <c r="EW455" s="49"/>
      <c r="EX455" s="49"/>
      <c r="EY455" s="49"/>
      <c r="EZ455" s="49"/>
      <c r="FA455" s="49"/>
      <c r="FB455" s="49"/>
      <c r="FC455" s="49"/>
      <c r="FD455" s="49"/>
      <c r="FE455" s="14"/>
      <c r="FF455" s="49"/>
      <c r="FG455" s="49"/>
      <c r="FH455" s="14"/>
      <c r="FI455" s="42"/>
      <c r="FJ455" s="42"/>
      <c r="FK455" s="42"/>
      <c r="FL455" s="42"/>
      <c r="FM455" s="42"/>
      <c r="FN455" s="42"/>
      <c r="FO455" s="42"/>
      <c r="FP455" s="42"/>
      <c r="FQ455" s="42"/>
      <c r="FR455" s="42"/>
      <c r="FS455" s="42"/>
      <c r="FT455" s="42"/>
      <c r="FU455" s="42"/>
      <c r="FV455" s="42"/>
      <c r="FW455" s="42"/>
      <c r="FX455" s="44">
        <v>453</v>
      </c>
      <c r="FY455" s="44" t="str">
        <f t="shared" si="1294"/>
        <v>CGBDAFLJ</v>
      </c>
      <c r="FZ455" s="44" t="s">
        <v>163</v>
      </c>
      <c r="GA455" s="44" t="s">
        <v>149</v>
      </c>
      <c r="GB455" s="44" t="s">
        <v>146</v>
      </c>
      <c r="GC455" s="44" t="s">
        <v>147</v>
      </c>
      <c r="GD455" s="44" t="s">
        <v>145</v>
      </c>
      <c r="GE455" s="44" t="s">
        <v>109</v>
      </c>
      <c r="GF455" s="44" t="s">
        <v>152</v>
      </c>
      <c r="GG455" s="44" t="s">
        <v>159</v>
      </c>
      <c r="GH455" s="100" t="str">
        <f t="shared" ref="GH455:GO455" si="1492">VLOOKUP(FZ455,$FK$3:$FL$15,2,FALSE)</f>
        <v>Marocko</v>
      </c>
      <c r="GI455" s="100" t="str">
        <f t="shared" si="1492"/>
        <v>Iran</v>
      </c>
      <c r="GJ455" s="100" t="str">
        <f t="shared" si="1492"/>
        <v>Bosnien-Herzigovina</v>
      </c>
      <c r="GK455" s="100" t="str">
        <f t="shared" si="1492"/>
        <v>USA</v>
      </c>
      <c r="GL455" s="100" t="str">
        <f t="shared" si="1492"/>
        <v>Sydkorea</v>
      </c>
      <c r="GM455" s="100" t="str">
        <f t="shared" si="1492"/>
        <v>Sverige</v>
      </c>
      <c r="GN455" s="100" t="str">
        <f t="shared" si="1492"/>
        <v>England</v>
      </c>
      <c r="GO455" s="100" t="str">
        <f t="shared" si="1492"/>
        <v>Argentina</v>
      </c>
      <c r="GP455" s="42" t="str">
        <f t="shared" si="1296"/>
        <v/>
      </c>
      <c r="GQ455" s="42"/>
      <c r="GR455" s="42"/>
      <c r="GS455" s="42"/>
      <c r="GT455" s="42"/>
      <c r="GU455" s="42"/>
      <c r="GV455" s="42"/>
      <c r="GW455" s="42"/>
      <c r="GX455" s="42"/>
      <c r="GY455" s="42"/>
      <c r="GZ455" s="42"/>
      <c r="HA455" s="42"/>
      <c r="HB455" s="42"/>
      <c r="HC455" s="42"/>
      <c r="HD455" s="42"/>
      <c r="HE455" s="42"/>
    </row>
    <row r="456" spans="1:213" ht="14.25" customHeight="1" x14ac:dyDescent="0.35">
      <c r="A456" s="42"/>
      <c r="B456" s="43"/>
      <c r="C456" s="43"/>
      <c r="D456" s="43"/>
      <c r="E456" s="44"/>
      <c r="F456" s="43"/>
      <c r="G456" s="44"/>
      <c r="H456" s="44"/>
      <c r="I456" s="44"/>
      <c r="J456" s="57"/>
      <c r="K456" s="44"/>
      <c r="L456" s="44"/>
      <c r="M456" s="42"/>
      <c r="N456" s="42"/>
      <c r="O456" s="42"/>
      <c r="P456" s="42"/>
      <c r="Q456" s="42"/>
      <c r="R456" s="42"/>
      <c r="S456" s="42"/>
      <c r="T456" s="43"/>
      <c r="U456" s="42"/>
      <c r="V456" s="44"/>
      <c r="W456" s="44"/>
      <c r="X456" s="44"/>
      <c r="Y456" s="44"/>
      <c r="Z456" s="47"/>
      <c r="AA456" s="48"/>
      <c r="AB456" s="42"/>
      <c r="AC456" s="14"/>
      <c r="AD456" s="14"/>
      <c r="AE456" s="14"/>
      <c r="AF456" s="14"/>
      <c r="AG456" s="44"/>
      <c r="AH456" s="44"/>
      <c r="AI456" s="44"/>
      <c r="AJ456" s="57"/>
      <c r="AK456" s="58"/>
      <c r="AL456" s="49"/>
      <c r="AM456" s="49"/>
      <c r="AN456" s="49"/>
      <c r="AO456" s="49"/>
      <c r="AP456" s="49"/>
      <c r="AQ456" s="49"/>
      <c r="AR456" s="49"/>
      <c r="AS456" s="49"/>
      <c r="AT456" s="49"/>
      <c r="AU456" s="49"/>
      <c r="AV456" s="49"/>
      <c r="AW456" s="49"/>
      <c r="AX456" s="49"/>
      <c r="AY456" s="49"/>
      <c r="AZ456" s="49"/>
      <c r="BA456" s="49"/>
      <c r="BB456" s="49"/>
      <c r="BC456" s="49"/>
      <c r="BD456" s="49"/>
      <c r="BE456" s="49"/>
      <c r="BF456" s="49"/>
      <c r="BG456" s="49"/>
      <c r="BH456" s="49"/>
      <c r="BI456" s="49"/>
      <c r="BJ456" s="49"/>
      <c r="BK456" s="49"/>
      <c r="BL456" s="49"/>
      <c r="BM456" s="49"/>
      <c r="BN456" s="49"/>
      <c r="BO456" s="49"/>
      <c r="BP456" s="14"/>
      <c r="BQ456" s="14"/>
      <c r="BR456" s="14"/>
      <c r="BS456" s="49"/>
      <c r="BT456" s="49"/>
      <c r="BU456" s="49"/>
      <c r="BV456" s="49"/>
      <c r="BW456" s="49"/>
      <c r="BX456" s="49"/>
      <c r="BY456" s="49"/>
      <c r="BZ456" s="14"/>
      <c r="CA456" s="49"/>
      <c r="CB456" s="49"/>
      <c r="CC456" s="14"/>
      <c r="CD456" s="14"/>
      <c r="CE456" s="49"/>
      <c r="CF456" s="49"/>
      <c r="CG456" s="49"/>
      <c r="CH456" s="49"/>
      <c r="CI456" s="49"/>
      <c r="CJ456" s="49"/>
      <c r="CK456" s="49"/>
      <c r="CL456" s="49"/>
      <c r="CM456" s="49"/>
      <c r="CN456" s="49"/>
      <c r="CO456" s="49"/>
      <c r="CP456" s="49"/>
      <c r="CQ456" s="49"/>
      <c r="CR456" s="49"/>
      <c r="CS456" s="49"/>
      <c r="CT456" s="49"/>
      <c r="CU456" s="49"/>
      <c r="CV456" s="49"/>
      <c r="CW456" s="14"/>
      <c r="CX456" s="14"/>
      <c r="CY456" s="49"/>
      <c r="CZ456" s="49"/>
      <c r="DA456" s="49"/>
      <c r="DB456" s="49"/>
      <c r="DC456" s="49"/>
      <c r="DD456" s="49"/>
      <c r="DE456" s="49"/>
      <c r="DF456" s="49"/>
      <c r="DG456" s="49"/>
      <c r="DH456" s="14"/>
      <c r="DI456" s="14"/>
      <c r="DJ456" s="14"/>
      <c r="DK456" s="14"/>
      <c r="DL456" s="14"/>
      <c r="DM456" s="14"/>
      <c r="DN456" s="14"/>
      <c r="DO456" s="14"/>
      <c r="DP456" s="14"/>
      <c r="DQ456" s="14"/>
      <c r="DR456" s="49"/>
      <c r="DS456" s="49"/>
      <c r="DT456" s="49"/>
      <c r="DU456" s="49"/>
      <c r="DV456" s="49"/>
      <c r="DW456" s="49"/>
      <c r="DX456" s="49"/>
      <c r="DY456" s="49"/>
      <c r="DZ456" s="49"/>
      <c r="EA456" s="49"/>
      <c r="EB456" s="49"/>
      <c r="EC456" s="49"/>
      <c r="ED456" s="49"/>
      <c r="EE456" s="49"/>
      <c r="EF456" s="49"/>
      <c r="EG456" s="49"/>
      <c r="EH456" s="49"/>
      <c r="EI456" s="49"/>
      <c r="EJ456" s="49"/>
      <c r="EK456" s="14"/>
      <c r="EL456" s="49"/>
      <c r="EM456" s="49"/>
      <c r="EN456" s="49"/>
      <c r="EO456" s="49"/>
      <c r="EP456" s="49"/>
      <c r="EQ456" s="49"/>
      <c r="ER456" s="49"/>
      <c r="ES456" s="49"/>
      <c r="ET456" s="49"/>
      <c r="EU456" s="49"/>
      <c r="EV456" s="49"/>
      <c r="EW456" s="49"/>
      <c r="EX456" s="49"/>
      <c r="EY456" s="49"/>
      <c r="EZ456" s="49"/>
      <c r="FA456" s="49"/>
      <c r="FB456" s="49"/>
      <c r="FC456" s="49"/>
      <c r="FD456" s="49"/>
      <c r="FE456" s="14"/>
      <c r="FF456" s="49"/>
      <c r="FG456" s="49"/>
      <c r="FH456" s="14"/>
      <c r="FI456" s="42"/>
      <c r="FJ456" s="42"/>
      <c r="FK456" s="42"/>
      <c r="FL456" s="42"/>
      <c r="FM456" s="42"/>
      <c r="FN456" s="42"/>
      <c r="FO456" s="42"/>
      <c r="FP456" s="42"/>
      <c r="FQ456" s="42"/>
      <c r="FR456" s="42"/>
      <c r="FS456" s="42"/>
      <c r="FT456" s="42"/>
      <c r="FU456" s="42"/>
      <c r="FV456" s="42"/>
      <c r="FW456" s="42"/>
      <c r="FX456" s="44">
        <v>454</v>
      </c>
      <c r="FY456" s="44" t="str">
        <f t="shared" si="1294"/>
        <v>CGBDAFJK</v>
      </c>
      <c r="FZ456" s="44" t="s">
        <v>163</v>
      </c>
      <c r="GA456" s="44" t="s">
        <v>149</v>
      </c>
      <c r="GB456" s="44" t="s">
        <v>146</v>
      </c>
      <c r="GC456" s="44" t="s">
        <v>147</v>
      </c>
      <c r="GD456" s="44" t="s">
        <v>145</v>
      </c>
      <c r="GE456" s="44" t="s">
        <v>109</v>
      </c>
      <c r="GF456" s="44" t="s">
        <v>159</v>
      </c>
      <c r="GG456" s="44" t="s">
        <v>151</v>
      </c>
      <c r="GH456" s="100" t="str">
        <f t="shared" ref="GH456:GO456" si="1493">VLOOKUP(FZ456,$FK$3:$FL$15,2,FALSE)</f>
        <v>Marocko</v>
      </c>
      <c r="GI456" s="100" t="str">
        <f t="shared" si="1493"/>
        <v>Iran</v>
      </c>
      <c r="GJ456" s="100" t="str">
        <f t="shared" si="1493"/>
        <v>Bosnien-Herzigovina</v>
      </c>
      <c r="GK456" s="100" t="str">
        <f t="shared" si="1493"/>
        <v>USA</v>
      </c>
      <c r="GL456" s="100" t="str">
        <f t="shared" si="1493"/>
        <v>Sydkorea</v>
      </c>
      <c r="GM456" s="100" t="str">
        <f t="shared" si="1493"/>
        <v>Sverige</v>
      </c>
      <c r="GN456" s="100" t="str">
        <f t="shared" si="1493"/>
        <v>Argentina</v>
      </c>
      <c r="GO456" s="100" t="str">
        <f t="shared" si="1493"/>
        <v>Portugal</v>
      </c>
      <c r="GP456" s="42" t="str">
        <f t="shared" si="1296"/>
        <v/>
      </c>
      <c r="GQ456" s="42"/>
      <c r="GR456" s="42"/>
      <c r="GS456" s="42"/>
      <c r="GT456" s="42"/>
      <c r="GU456" s="42"/>
      <c r="GV456" s="42"/>
      <c r="GW456" s="42"/>
      <c r="GX456" s="42"/>
      <c r="GY456" s="42"/>
      <c r="GZ456" s="42"/>
      <c r="HA456" s="42"/>
      <c r="HB456" s="42"/>
      <c r="HC456" s="42"/>
      <c r="HD456" s="42"/>
      <c r="HE456" s="42"/>
    </row>
    <row r="457" spans="1:213" ht="14.25" customHeight="1" x14ac:dyDescent="0.35">
      <c r="A457" s="42"/>
      <c r="B457" s="43"/>
      <c r="C457" s="43"/>
      <c r="D457" s="43"/>
      <c r="E457" s="44"/>
      <c r="F457" s="43"/>
      <c r="G457" s="44"/>
      <c r="H457" s="44"/>
      <c r="I457" s="44"/>
      <c r="J457" s="57"/>
      <c r="K457" s="44"/>
      <c r="L457" s="44"/>
      <c r="M457" s="42"/>
      <c r="N457" s="42"/>
      <c r="O457" s="42"/>
      <c r="P457" s="42"/>
      <c r="Q457" s="42"/>
      <c r="R457" s="42"/>
      <c r="S457" s="42"/>
      <c r="T457" s="43"/>
      <c r="U457" s="42"/>
      <c r="V457" s="44"/>
      <c r="W457" s="44"/>
      <c r="X457" s="44"/>
      <c r="Y457" s="44"/>
      <c r="Z457" s="47"/>
      <c r="AA457" s="48"/>
      <c r="AB457" s="42"/>
      <c r="AC457" s="14"/>
      <c r="AD457" s="14"/>
      <c r="AE457" s="14"/>
      <c r="AF457" s="14"/>
      <c r="AG457" s="44"/>
      <c r="AH457" s="44"/>
      <c r="AI457" s="44"/>
      <c r="AJ457" s="57"/>
      <c r="AK457" s="58"/>
      <c r="AL457" s="49"/>
      <c r="AM457" s="49"/>
      <c r="AN457" s="49"/>
      <c r="AO457" s="49"/>
      <c r="AP457" s="49"/>
      <c r="AQ457" s="49"/>
      <c r="AR457" s="49"/>
      <c r="AS457" s="49"/>
      <c r="AT457" s="49"/>
      <c r="AU457" s="49"/>
      <c r="AV457" s="49"/>
      <c r="AW457" s="49"/>
      <c r="AX457" s="49"/>
      <c r="AY457" s="49"/>
      <c r="AZ457" s="49"/>
      <c r="BA457" s="49"/>
      <c r="BB457" s="49"/>
      <c r="BC457" s="49"/>
      <c r="BD457" s="49"/>
      <c r="BE457" s="49"/>
      <c r="BF457" s="49"/>
      <c r="BG457" s="49"/>
      <c r="BH457" s="49"/>
      <c r="BI457" s="49"/>
      <c r="BJ457" s="49"/>
      <c r="BK457" s="49"/>
      <c r="BL457" s="49"/>
      <c r="BM457" s="49"/>
      <c r="BN457" s="49"/>
      <c r="BO457" s="49"/>
      <c r="BP457" s="14"/>
      <c r="BQ457" s="14"/>
      <c r="BR457" s="14"/>
      <c r="BS457" s="49"/>
      <c r="BT457" s="49"/>
      <c r="BU457" s="49"/>
      <c r="BV457" s="49"/>
      <c r="BW457" s="49"/>
      <c r="BX457" s="49"/>
      <c r="BY457" s="49"/>
      <c r="BZ457" s="14"/>
      <c r="CA457" s="49"/>
      <c r="CB457" s="49"/>
      <c r="CC457" s="14"/>
      <c r="CD457" s="14"/>
      <c r="CE457" s="49"/>
      <c r="CF457" s="49"/>
      <c r="CG457" s="49"/>
      <c r="CH457" s="49"/>
      <c r="CI457" s="49"/>
      <c r="CJ457" s="49"/>
      <c r="CK457" s="49"/>
      <c r="CL457" s="49"/>
      <c r="CM457" s="49"/>
      <c r="CN457" s="49"/>
      <c r="CO457" s="49"/>
      <c r="CP457" s="49"/>
      <c r="CQ457" s="49"/>
      <c r="CR457" s="49"/>
      <c r="CS457" s="49"/>
      <c r="CT457" s="49"/>
      <c r="CU457" s="49"/>
      <c r="CV457" s="49"/>
      <c r="CW457" s="14"/>
      <c r="CX457" s="14"/>
      <c r="CY457" s="49"/>
      <c r="CZ457" s="49"/>
      <c r="DA457" s="49"/>
      <c r="DB457" s="49"/>
      <c r="DC457" s="49"/>
      <c r="DD457" s="49"/>
      <c r="DE457" s="49"/>
      <c r="DF457" s="49"/>
      <c r="DG457" s="49"/>
      <c r="DH457" s="14"/>
      <c r="DI457" s="14"/>
      <c r="DJ457" s="14"/>
      <c r="DK457" s="14"/>
      <c r="DL457" s="14"/>
      <c r="DM457" s="14"/>
      <c r="DN457" s="14"/>
      <c r="DO457" s="14"/>
      <c r="DP457" s="14"/>
      <c r="DQ457" s="14"/>
      <c r="DR457" s="49"/>
      <c r="DS457" s="49"/>
      <c r="DT457" s="49"/>
      <c r="DU457" s="49"/>
      <c r="DV457" s="49"/>
      <c r="DW457" s="49"/>
      <c r="DX457" s="49"/>
      <c r="DY457" s="49"/>
      <c r="DZ457" s="49"/>
      <c r="EA457" s="49"/>
      <c r="EB457" s="49"/>
      <c r="EC457" s="49"/>
      <c r="ED457" s="49"/>
      <c r="EE457" s="49"/>
      <c r="EF457" s="49"/>
      <c r="EG457" s="49"/>
      <c r="EH457" s="49"/>
      <c r="EI457" s="49"/>
      <c r="EJ457" s="49"/>
      <c r="EK457" s="14"/>
      <c r="EL457" s="49"/>
      <c r="EM457" s="49"/>
      <c r="EN457" s="49"/>
      <c r="EO457" s="49"/>
      <c r="EP457" s="49"/>
      <c r="EQ457" s="49"/>
      <c r="ER457" s="49"/>
      <c r="ES457" s="49"/>
      <c r="ET457" s="49"/>
      <c r="EU457" s="49"/>
      <c r="EV457" s="49"/>
      <c r="EW457" s="49"/>
      <c r="EX457" s="49"/>
      <c r="EY457" s="49"/>
      <c r="EZ457" s="49"/>
      <c r="FA457" s="49"/>
      <c r="FB457" s="49"/>
      <c r="FC457" s="49"/>
      <c r="FD457" s="49"/>
      <c r="FE457" s="14"/>
      <c r="FF457" s="49"/>
      <c r="FG457" s="49"/>
      <c r="FH457" s="14"/>
      <c r="FI457" s="42"/>
      <c r="FJ457" s="42"/>
      <c r="FK457" s="42"/>
      <c r="FL457" s="42"/>
      <c r="FM457" s="42"/>
      <c r="FN457" s="42"/>
      <c r="FO457" s="42"/>
      <c r="FP457" s="42"/>
      <c r="FQ457" s="42"/>
      <c r="FR457" s="42"/>
      <c r="FS457" s="42"/>
      <c r="FT457" s="42"/>
      <c r="FU457" s="42"/>
      <c r="FV457" s="42"/>
      <c r="FW457" s="42"/>
      <c r="FX457" s="44">
        <v>455</v>
      </c>
      <c r="FY457" s="44" t="str">
        <f t="shared" si="1294"/>
        <v>CGBDAFLI</v>
      </c>
      <c r="FZ457" s="44" t="s">
        <v>163</v>
      </c>
      <c r="GA457" s="44" t="s">
        <v>149</v>
      </c>
      <c r="GB457" s="44" t="s">
        <v>146</v>
      </c>
      <c r="GC457" s="44" t="s">
        <v>147</v>
      </c>
      <c r="GD457" s="44" t="s">
        <v>145</v>
      </c>
      <c r="GE457" s="44" t="s">
        <v>109</v>
      </c>
      <c r="GF457" s="44" t="s">
        <v>152</v>
      </c>
      <c r="GG457" s="44" t="s">
        <v>150</v>
      </c>
      <c r="GH457" s="100" t="str">
        <f t="shared" ref="GH457:GO457" si="1494">VLOOKUP(FZ457,$FK$3:$FL$15,2,FALSE)</f>
        <v>Marocko</v>
      </c>
      <c r="GI457" s="100" t="str">
        <f t="shared" si="1494"/>
        <v>Iran</v>
      </c>
      <c r="GJ457" s="100" t="str">
        <f t="shared" si="1494"/>
        <v>Bosnien-Herzigovina</v>
      </c>
      <c r="GK457" s="100" t="str">
        <f t="shared" si="1494"/>
        <v>USA</v>
      </c>
      <c r="GL457" s="100" t="str">
        <f t="shared" si="1494"/>
        <v>Sydkorea</v>
      </c>
      <c r="GM457" s="100" t="str">
        <f t="shared" si="1494"/>
        <v>Sverige</v>
      </c>
      <c r="GN457" s="100" t="str">
        <f t="shared" si="1494"/>
        <v>England</v>
      </c>
      <c r="GO457" s="100" t="str">
        <f t="shared" si="1494"/>
        <v>Senegal</v>
      </c>
      <c r="GP457" s="42" t="str">
        <f t="shared" si="1296"/>
        <v/>
      </c>
      <c r="GQ457" s="42"/>
      <c r="GR457" s="42"/>
      <c r="GS457" s="42"/>
      <c r="GT457" s="42"/>
      <c r="GU457" s="42"/>
      <c r="GV457" s="42"/>
      <c r="GW457" s="42"/>
      <c r="GX457" s="42"/>
      <c r="GY457" s="42"/>
      <c r="GZ457" s="42"/>
      <c r="HA457" s="42"/>
      <c r="HB457" s="42"/>
      <c r="HC457" s="42"/>
      <c r="HD457" s="42"/>
      <c r="HE457" s="42"/>
    </row>
    <row r="458" spans="1:213" ht="14.25" customHeight="1" x14ac:dyDescent="0.35">
      <c r="A458" s="42"/>
      <c r="B458" s="43"/>
      <c r="C458" s="43"/>
      <c r="D458" s="43"/>
      <c r="E458" s="44"/>
      <c r="F458" s="43"/>
      <c r="G458" s="44"/>
      <c r="H458" s="44"/>
      <c r="I458" s="44"/>
      <c r="J458" s="57"/>
      <c r="K458" s="44"/>
      <c r="L458" s="44"/>
      <c r="M458" s="42"/>
      <c r="N458" s="42"/>
      <c r="O458" s="42"/>
      <c r="P458" s="42"/>
      <c r="Q458" s="42"/>
      <c r="R458" s="42"/>
      <c r="S458" s="42"/>
      <c r="T458" s="43"/>
      <c r="U458" s="42"/>
      <c r="V458" s="44"/>
      <c r="W458" s="44"/>
      <c r="X458" s="44"/>
      <c r="Y458" s="44"/>
      <c r="Z458" s="47"/>
      <c r="AA458" s="48"/>
      <c r="AB458" s="42"/>
      <c r="AC458" s="14"/>
      <c r="AD458" s="14"/>
      <c r="AE458" s="14"/>
      <c r="AF458" s="14"/>
      <c r="AG458" s="44"/>
      <c r="AH458" s="44"/>
      <c r="AI458" s="44"/>
      <c r="AJ458" s="57"/>
      <c r="AK458" s="58"/>
      <c r="AL458" s="49"/>
      <c r="AM458" s="49"/>
      <c r="AN458" s="49"/>
      <c r="AO458" s="49"/>
      <c r="AP458" s="49"/>
      <c r="AQ458" s="49"/>
      <c r="AR458" s="49"/>
      <c r="AS458" s="49"/>
      <c r="AT458" s="49"/>
      <c r="AU458" s="49"/>
      <c r="AV458" s="49"/>
      <c r="AW458" s="49"/>
      <c r="AX458" s="49"/>
      <c r="AY458" s="49"/>
      <c r="AZ458" s="49"/>
      <c r="BA458" s="49"/>
      <c r="BB458" s="49"/>
      <c r="BC458" s="49"/>
      <c r="BD458" s="49"/>
      <c r="BE458" s="49"/>
      <c r="BF458" s="49"/>
      <c r="BG458" s="49"/>
      <c r="BH458" s="49"/>
      <c r="BI458" s="49"/>
      <c r="BJ458" s="49"/>
      <c r="BK458" s="49"/>
      <c r="BL458" s="49"/>
      <c r="BM458" s="49"/>
      <c r="BN458" s="49"/>
      <c r="BO458" s="49"/>
      <c r="BP458" s="14"/>
      <c r="BQ458" s="14"/>
      <c r="BR458" s="14"/>
      <c r="BS458" s="49"/>
      <c r="BT458" s="49"/>
      <c r="BU458" s="49"/>
      <c r="BV458" s="49"/>
      <c r="BW458" s="49"/>
      <c r="BX458" s="49"/>
      <c r="BY458" s="49"/>
      <c r="BZ458" s="14"/>
      <c r="CA458" s="49"/>
      <c r="CB458" s="49"/>
      <c r="CC458" s="14"/>
      <c r="CD458" s="14"/>
      <c r="CE458" s="49"/>
      <c r="CF458" s="49"/>
      <c r="CG458" s="49"/>
      <c r="CH458" s="49"/>
      <c r="CI458" s="49"/>
      <c r="CJ458" s="49"/>
      <c r="CK458" s="49"/>
      <c r="CL458" s="49"/>
      <c r="CM458" s="49"/>
      <c r="CN458" s="49"/>
      <c r="CO458" s="49"/>
      <c r="CP458" s="49"/>
      <c r="CQ458" s="49"/>
      <c r="CR458" s="49"/>
      <c r="CS458" s="49"/>
      <c r="CT458" s="49"/>
      <c r="CU458" s="49"/>
      <c r="CV458" s="49"/>
      <c r="CW458" s="14"/>
      <c r="CX458" s="14"/>
      <c r="CY458" s="49"/>
      <c r="CZ458" s="49"/>
      <c r="DA458" s="49"/>
      <c r="DB458" s="49"/>
      <c r="DC458" s="49"/>
      <c r="DD458" s="49"/>
      <c r="DE458" s="49"/>
      <c r="DF458" s="49"/>
      <c r="DG458" s="49"/>
      <c r="DH458" s="14"/>
      <c r="DI458" s="14"/>
      <c r="DJ458" s="14"/>
      <c r="DK458" s="14"/>
      <c r="DL458" s="14"/>
      <c r="DM458" s="14"/>
      <c r="DN458" s="14"/>
      <c r="DO458" s="14"/>
      <c r="DP458" s="14"/>
      <c r="DQ458" s="14"/>
      <c r="DR458" s="49"/>
      <c r="DS458" s="49"/>
      <c r="DT458" s="49"/>
      <c r="DU458" s="49"/>
      <c r="DV458" s="49"/>
      <c r="DW458" s="49"/>
      <c r="DX458" s="49"/>
      <c r="DY458" s="49"/>
      <c r="DZ458" s="49"/>
      <c r="EA458" s="49"/>
      <c r="EB458" s="49"/>
      <c r="EC458" s="49"/>
      <c r="ED458" s="49"/>
      <c r="EE458" s="49"/>
      <c r="EF458" s="49"/>
      <c r="EG458" s="49"/>
      <c r="EH458" s="49"/>
      <c r="EI458" s="49"/>
      <c r="EJ458" s="49"/>
      <c r="EK458" s="14"/>
      <c r="EL458" s="49"/>
      <c r="EM458" s="49"/>
      <c r="EN458" s="49"/>
      <c r="EO458" s="49"/>
      <c r="EP458" s="49"/>
      <c r="EQ458" s="49"/>
      <c r="ER458" s="49"/>
      <c r="ES458" s="49"/>
      <c r="ET458" s="49"/>
      <c r="EU458" s="49"/>
      <c r="EV458" s="49"/>
      <c r="EW458" s="49"/>
      <c r="EX458" s="49"/>
      <c r="EY458" s="49"/>
      <c r="EZ458" s="49"/>
      <c r="FA458" s="49"/>
      <c r="FB458" s="49"/>
      <c r="FC458" s="49"/>
      <c r="FD458" s="49"/>
      <c r="FE458" s="14"/>
      <c r="FF458" s="49"/>
      <c r="FG458" s="49"/>
      <c r="FH458" s="14"/>
      <c r="FI458" s="42"/>
      <c r="FJ458" s="42"/>
      <c r="FK458" s="42"/>
      <c r="FL458" s="42"/>
      <c r="FM458" s="42"/>
      <c r="FN458" s="42"/>
      <c r="FO458" s="42"/>
      <c r="FP458" s="42"/>
      <c r="FQ458" s="42"/>
      <c r="FR458" s="42"/>
      <c r="FS458" s="42"/>
      <c r="FT458" s="42"/>
      <c r="FU458" s="42"/>
      <c r="FV458" s="42"/>
      <c r="FW458" s="42"/>
      <c r="FX458" s="44">
        <v>456</v>
      </c>
      <c r="FY458" s="44" t="str">
        <f t="shared" si="1294"/>
        <v>CGBDAFIK</v>
      </c>
      <c r="FZ458" s="44" t="s">
        <v>163</v>
      </c>
      <c r="GA458" s="44" t="s">
        <v>149</v>
      </c>
      <c r="GB458" s="44" t="s">
        <v>146</v>
      </c>
      <c r="GC458" s="44" t="s">
        <v>147</v>
      </c>
      <c r="GD458" s="44" t="s">
        <v>145</v>
      </c>
      <c r="GE458" s="44" t="s">
        <v>109</v>
      </c>
      <c r="GF458" s="44" t="s">
        <v>150</v>
      </c>
      <c r="GG458" s="44" t="s">
        <v>151</v>
      </c>
      <c r="GH458" s="100" t="str">
        <f t="shared" ref="GH458:GO458" si="1495">VLOOKUP(FZ458,$FK$3:$FL$15,2,FALSE)</f>
        <v>Marocko</v>
      </c>
      <c r="GI458" s="100" t="str">
        <f t="shared" si="1495"/>
        <v>Iran</v>
      </c>
      <c r="GJ458" s="100" t="str">
        <f t="shared" si="1495"/>
        <v>Bosnien-Herzigovina</v>
      </c>
      <c r="GK458" s="100" t="str">
        <f t="shared" si="1495"/>
        <v>USA</v>
      </c>
      <c r="GL458" s="100" t="str">
        <f t="shared" si="1495"/>
        <v>Sydkorea</v>
      </c>
      <c r="GM458" s="100" t="str">
        <f t="shared" si="1495"/>
        <v>Sverige</v>
      </c>
      <c r="GN458" s="100" t="str">
        <f t="shared" si="1495"/>
        <v>Senegal</v>
      </c>
      <c r="GO458" s="100" t="str">
        <f t="shared" si="1495"/>
        <v>Portugal</v>
      </c>
      <c r="GP458" s="42" t="str">
        <f t="shared" si="1296"/>
        <v/>
      </c>
      <c r="GQ458" s="42"/>
      <c r="GR458" s="42"/>
      <c r="GS458" s="42"/>
      <c r="GT458" s="42"/>
      <c r="GU458" s="42"/>
      <c r="GV458" s="42"/>
      <c r="GW458" s="42"/>
      <c r="GX458" s="42"/>
      <c r="GY458" s="42"/>
      <c r="GZ458" s="42"/>
      <c r="HA458" s="42"/>
      <c r="HB458" s="42"/>
      <c r="HC458" s="42"/>
      <c r="HD458" s="42"/>
      <c r="HE458" s="42"/>
    </row>
    <row r="459" spans="1:213" ht="14.25" customHeight="1" x14ac:dyDescent="0.35">
      <c r="A459" s="42"/>
      <c r="B459" s="43"/>
      <c r="C459" s="43"/>
      <c r="D459" s="43"/>
      <c r="E459" s="44"/>
      <c r="F459" s="43"/>
      <c r="G459" s="44"/>
      <c r="H459" s="44"/>
      <c r="I459" s="44"/>
      <c r="J459" s="57"/>
      <c r="K459" s="44"/>
      <c r="L459" s="44"/>
      <c r="M459" s="42"/>
      <c r="N459" s="42"/>
      <c r="O459" s="42"/>
      <c r="P459" s="42"/>
      <c r="Q459" s="42"/>
      <c r="R459" s="42"/>
      <c r="S459" s="42"/>
      <c r="T459" s="43"/>
      <c r="U459" s="42"/>
      <c r="V459" s="44"/>
      <c r="W459" s="44"/>
      <c r="X459" s="44"/>
      <c r="Y459" s="44"/>
      <c r="Z459" s="47"/>
      <c r="AA459" s="48"/>
      <c r="AB459" s="42"/>
      <c r="AC459" s="14"/>
      <c r="AD459" s="14"/>
      <c r="AE459" s="14"/>
      <c r="AF459" s="14"/>
      <c r="AG459" s="44"/>
      <c r="AH459" s="44"/>
      <c r="AI459" s="44"/>
      <c r="AJ459" s="57"/>
      <c r="AK459" s="58"/>
      <c r="AL459" s="49"/>
      <c r="AM459" s="49"/>
      <c r="AN459" s="49"/>
      <c r="AO459" s="49"/>
      <c r="AP459" s="49"/>
      <c r="AQ459" s="49"/>
      <c r="AR459" s="49"/>
      <c r="AS459" s="49"/>
      <c r="AT459" s="49"/>
      <c r="AU459" s="49"/>
      <c r="AV459" s="49"/>
      <c r="AW459" s="49"/>
      <c r="AX459" s="49"/>
      <c r="AY459" s="49"/>
      <c r="AZ459" s="49"/>
      <c r="BA459" s="49"/>
      <c r="BB459" s="49"/>
      <c r="BC459" s="49"/>
      <c r="BD459" s="49"/>
      <c r="BE459" s="49"/>
      <c r="BF459" s="49"/>
      <c r="BG459" s="49"/>
      <c r="BH459" s="49"/>
      <c r="BI459" s="49"/>
      <c r="BJ459" s="49"/>
      <c r="BK459" s="49"/>
      <c r="BL459" s="49"/>
      <c r="BM459" s="49"/>
      <c r="BN459" s="49"/>
      <c r="BO459" s="49"/>
      <c r="BP459" s="14"/>
      <c r="BQ459" s="14"/>
      <c r="BR459" s="14"/>
      <c r="BS459" s="49"/>
      <c r="BT459" s="49"/>
      <c r="BU459" s="49"/>
      <c r="BV459" s="49"/>
      <c r="BW459" s="49"/>
      <c r="BX459" s="49"/>
      <c r="BY459" s="49"/>
      <c r="BZ459" s="14"/>
      <c r="CA459" s="49"/>
      <c r="CB459" s="49"/>
      <c r="CC459" s="14"/>
      <c r="CD459" s="14"/>
      <c r="CE459" s="49"/>
      <c r="CF459" s="49"/>
      <c r="CG459" s="49"/>
      <c r="CH459" s="49"/>
      <c r="CI459" s="49"/>
      <c r="CJ459" s="49"/>
      <c r="CK459" s="49"/>
      <c r="CL459" s="49"/>
      <c r="CM459" s="49"/>
      <c r="CN459" s="49"/>
      <c r="CO459" s="49"/>
      <c r="CP459" s="49"/>
      <c r="CQ459" s="49"/>
      <c r="CR459" s="49"/>
      <c r="CS459" s="49"/>
      <c r="CT459" s="49"/>
      <c r="CU459" s="49"/>
      <c r="CV459" s="49"/>
      <c r="CW459" s="14"/>
      <c r="CX459" s="14"/>
      <c r="CY459" s="49"/>
      <c r="CZ459" s="49"/>
      <c r="DA459" s="49"/>
      <c r="DB459" s="49"/>
      <c r="DC459" s="49"/>
      <c r="DD459" s="49"/>
      <c r="DE459" s="49"/>
      <c r="DF459" s="49"/>
      <c r="DG459" s="49"/>
      <c r="DH459" s="14"/>
      <c r="DI459" s="14"/>
      <c r="DJ459" s="14"/>
      <c r="DK459" s="14"/>
      <c r="DL459" s="14"/>
      <c r="DM459" s="14"/>
      <c r="DN459" s="14"/>
      <c r="DO459" s="14"/>
      <c r="DP459" s="14"/>
      <c r="DQ459" s="14"/>
      <c r="DR459" s="49"/>
      <c r="DS459" s="49"/>
      <c r="DT459" s="49"/>
      <c r="DU459" s="49"/>
      <c r="DV459" s="49"/>
      <c r="DW459" s="49"/>
      <c r="DX459" s="49"/>
      <c r="DY459" s="49"/>
      <c r="DZ459" s="49"/>
      <c r="EA459" s="49"/>
      <c r="EB459" s="49"/>
      <c r="EC459" s="49"/>
      <c r="ED459" s="49"/>
      <c r="EE459" s="49"/>
      <c r="EF459" s="49"/>
      <c r="EG459" s="49"/>
      <c r="EH459" s="49"/>
      <c r="EI459" s="49"/>
      <c r="EJ459" s="49"/>
      <c r="EK459" s="14"/>
      <c r="EL459" s="49"/>
      <c r="EM459" s="49"/>
      <c r="EN459" s="49"/>
      <c r="EO459" s="49"/>
      <c r="EP459" s="49"/>
      <c r="EQ459" s="49"/>
      <c r="ER459" s="49"/>
      <c r="ES459" s="49"/>
      <c r="ET459" s="49"/>
      <c r="EU459" s="49"/>
      <c r="EV459" s="49"/>
      <c r="EW459" s="49"/>
      <c r="EX459" s="49"/>
      <c r="EY459" s="49"/>
      <c r="EZ459" s="49"/>
      <c r="FA459" s="49"/>
      <c r="FB459" s="49"/>
      <c r="FC459" s="49"/>
      <c r="FD459" s="49"/>
      <c r="FE459" s="14"/>
      <c r="FF459" s="49"/>
      <c r="FG459" s="49"/>
      <c r="FH459" s="14"/>
      <c r="FI459" s="42"/>
      <c r="FJ459" s="42"/>
      <c r="FK459" s="42"/>
      <c r="FL459" s="42"/>
      <c r="FM459" s="42"/>
      <c r="FN459" s="42"/>
      <c r="FO459" s="42"/>
      <c r="FP459" s="42"/>
      <c r="FQ459" s="42"/>
      <c r="FR459" s="42"/>
      <c r="FS459" s="42"/>
      <c r="FT459" s="42"/>
      <c r="FU459" s="42"/>
      <c r="FV459" s="42"/>
      <c r="FW459" s="42"/>
      <c r="FX459" s="44">
        <v>457</v>
      </c>
      <c r="FY459" s="44" t="str">
        <f t="shared" si="1294"/>
        <v>CGBDAFIJ</v>
      </c>
      <c r="FZ459" s="44" t="s">
        <v>163</v>
      </c>
      <c r="GA459" s="44" t="s">
        <v>149</v>
      </c>
      <c r="GB459" s="44" t="s">
        <v>146</v>
      </c>
      <c r="GC459" s="44" t="s">
        <v>147</v>
      </c>
      <c r="GD459" s="44" t="s">
        <v>145</v>
      </c>
      <c r="GE459" s="44" t="s">
        <v>109</v>
      </c>
      <c r="GF459" s="44" t="s">
        <v>150</v>
      </c>
      <c r="GG459" s="44" t="s">
        <v>159</v>
      </c>
      <c r="GH459" s="100" t="str">
        <f t="shared" ref="GH459:GO459" si="1496">VLOOKUP(FZ459,$FK$3:$FL$15,2,FALSE)</f>
        <v>Marocko</v>
      </c>
      <c r="GI459" s="100" t="str">
        <f t="shared" si="1496"/>
        <v>Iran</v>
      </c>
      <c r="GJ459" s="100" t="str">
        <f t="shared" si="1496"/>
        <v>Bosnien-Herzigovina</v>
      </c>
      <c r="GK459" s="100" t="str">
        <f t="shared" si="1496"/>
        <v>USA</v>
      </c>
      <c r="GL459" s="100" t="str">
        <f t="shared" si="1496"/>
        <v>Sydkorea</v>
      </c>
      <c r="GM459" s="100" t="str">
        <f t="shared" si="1496"/>
        <v>Sverige</v>
      </c>
      <c r="GN459" s="100" t="str">
        <f t="shared" si="1496"/>
        <v>Senegal</v>
      </c>
      <c r="GO459" s="100" t="str">
        <f t="shared" si="1496"/>
        <v>Argentina</v>
      </c>
      <c r="GP459" s="42" t="str">
        <f t="shared" si="1296"/>
        <v/>
      </c>
      <c r="GQ459" s="42"/>
      <c r="GR459" s="42"/>
      <c r="GS459" s="42"/>
      <c r="GT459" s="42"/>
      <c r="GU459" s="42"/>
      <c r="GV459" s="42"/>
      <c r="GW459" s="42"/>
      <c r="GX459" s="42"/>
      <c r="GY459" s="42"/>
      <c r="GZ459" s="42"/>
      <c r="HA459" s="42"/>
      <c r="HB459" s="42"/>
      <c r="HC459" s="42"/>
      <c r="HD459" s="42"/>
      <c r="HE459" s="42"/>
    </row>
    <row r="460" spans="1:213" ht="14.25" customHeight="1" x14ac:dyDescent="0.35">
      <c r="A460" s="42"/>
      <c r="B460" s="43"/>
      <c r="C460" s="43"/>
      <c r="D460" s="43"/>
      <c r="E460" s="44"/>
      <c r="F460" s="43"/>
      <c r="G460" s="44"/>
      <c r="H460" s="44"/>
      <c r="I460" s="44"/>
      <c r="J460" s="57"/>
      <c r="K460" s="44"/>
      <c r="L460" s="44"/>
      <c r="M460" s="42"/>
      <c r="N460" s="42"/>
      <c r="O460" s="42"/>
      <c r="P460" s="42"/>
      <c r="Q460" s="42"/>
      <c r="R460" s="42"/>
      <c r="S460" s="42"/>
      <c r="T460" s="43"/>
      <c r="U460" s="42"/>
      <c r="V460" s="44"/>
      <c r="W460" s="44"/>
      <c r="X460" s="44"/>
      <c r="Y460" s="44"/>
      <c r="Z460" s="47"/>
      <c r="AA460" s="48"/>
      <c r="AB460" s="42"/>
      <c r="AC460" s="14"/>
      <c r="AD460" s="14"/>
      <c r="AE460" s="14"/>
      <c r="AF460" s="14"/>
      <c r="AG460" s="44"/>
      <c r="AH460" s="44"/>
      <c r="AI460" s="44"/>
      <c r="AJ460" s="57"/>
      <c r="AK460" s="58"/>
      <c r="AL460" s="49"/>
      <c r="AM460" s="49"/>
      <c r="AN460" s="49"/>
      <c r="AO460" s="49"/>
      <c r="AP460" s="49"/>
      <c r="AQ460" s="49"/>
      <c r="AR460" s="49"/>
      <c r="AS460" s="49"/>
      <c r="AT460" s="49"/>
      <c r="AU460" s="49"/>
      <c r="AV460" s="49"/>
      <c r="AW460" s="49"/>
      <c r="AX460" s="49"/>
      <c r="AY460" s="49"/>
      <c r="AZ460" s="49"/>
      <c r="BA460" s="49"/>
      <c r="BB460" s="49"/>
      <c r="BC460" s="49"/>
      <c r="BD460" s="49"/>
      <c r="BE460" s="49"/>
      <c r="BF460" s="49"/>
      <c r="BG460" s="49"/>
      <c r="BH460" s="49"/>
      <c r="BI460" s="49"/>
      <c r="BJ460" s="49"/>
      <c r="BK460" s="49"/>
      <c r="BL460" s="49"/>
      <c r="BM460" s="49"/>
      <c r="BN460" s="49"/>
      <c r="BO460" s="49"/>
      <c r="BP460" s="14"/>
      <c r="BQ460" s="14"/>
      <c r="BR460" s="14"/>
      <c r="BS460" s="49"/>
      <c r="BT460" s="49"/>
      <c r="BU460" s="49"/>
      <c r="BV460" s="49"/>
      <c r="BW460" s="49"/>
      <c r="BX460" s="49"/>
      <c r="BY460" s="49"/>
      <c r="BZ460" s="14"/>
      <c r="CA460" s="49"/>
      <c r="CB460" s="49"/>
      <c r="CC460" s="14"/>
      <c r="CD460" s="14"/>
      <c r="CE460" s="49"/>
      <c r="CF460" s="49"/>
      <c r="CG460" s="49"/>
      <c r="CH460" s="49"/>
      <c r="CI460" s="49"/>
      <c r="CJ460" s="49"/>
      <c r="CK460" s="49"/>
      <c r="CL460" s="49"/>
      <c r="CM460" s="49"/>
      <c r="CN460" s="49"/>
      <c r="CO460" s="49"/>
      <c r="CP460" s="49"/>
      <c r="CQ460" s="49"/>
      <c r="CR460" s="49"/>
      <c r="CS460" s="49"/>
      <c r="CT460" s="49"/>
      <c r="CU460" s="49"/>
      <c r="CV460" s="49"/>
      <c r="CW460" s="14"/>
      <c r="CX460" s="14"/>
      <c r="CY460" s="49"/>
      <c r="CZ460" s="49"/>
      <c r="DA460" s="49"/>
      <c r="DB460" s="49"/>
      <c r="DC460" s="49"/>
      <c r="DD460" s="49"/>
      <c r="DE460" s="49"/>
      <c r="DF460" s="49"/>
      <c r="DG460" s="49"/>
      <c r="DH460" s="14"/>
      <c r="DI460" s="14"/>
      <c r="DJ460" s="14"/>
      <c r="DK460" s="14"/>
      <c r="DL460" s="14"/>
      <c r="DM460" s="14"/>
      <c r="DN460" s="14"/>
      <c r="DO460" s="14"/>
      <c r="DP460" s="14"/>
      <c r="DQ460" s="14"/>
      <c r="DR460" s="49"/>
      <c r="DS460" s="49"/>
      <c r="DT460" s="49"/>
      <c r="DU460" s="49"/>
      <c r="DV460" s="49"/>
      <c r="DW460" s="49"/>
      <c r="DX460" s="49"/>
      <c r="DY460" s="49"/>
      <c r="DZ460" s="49"/>
      <c r="EA460" s="49"/>
      <c r="EB460" s="49"/>
      <c r="EC460" s="49"/>
      <c r="ED460" s="49"/>
      <c r="EE460" s="49"/>
      <c r="EF460" s="49"/>
      <c r="EG460" s="49"/>
      <c r="EH460" s="49"/>
      <c r="EI460" s="49"/>
      <c r="EJ460" s="49"/>
      <c r="EK460" s="14"/>
      <c r="EL460" s="49"/>
      <c r="EM460" s="49"/>
      <c r="EN460" s="49"/>
      <c r="EO460" s="49"/>
      <c r="EP460" s="49"/>
      <c r="EQ460" s="49"/>
      <c r="ER460" s="49"/>
      <c r="ES460" s="49"/>
      <c r="ET460" s="49"/>
      <c r="EU460" s="49"/>
      <c r="EV460" s="49"/>
      <c r="EW460" s="49"/>
      <c r="EX460" s="49"/>
      <c r="EY460" s="49"/>
      <c r="EZ460" s="49"/>
      <c r="FA460" s="49"/>
      <c r="FB460" s="49"/>
      <c r="FC460" s="49"/>
      <c r="FD460" s="49"/>
      <c r="FE460" s="14"/>
      <c r="FF460" s="49"/>
      <c r="FG460" s="49"/>
      <c r="FH460" s="14"/>
      <c r="FI460" s="42"/>
      <c r="FJ460" s="42"/>
      <c r="FK460" s="42"/>
      <c r="FL460" s="42"/>
      <c r="FM460" s="42"/>
      <c r="FN460" s="42"/>
      <c r="FO460" s="42"/>
      <c r="FP460" s="42"/>
      <c r="FQ460" s="42"/>
      <c r="FR460" s="42"/>
      <c r="FS460" s="42"/>
      <c r="FT460" s="42"/>
      <c r="FU460" s="42"/>
      <c r="FV460" s="42"/>
      <c r="FW460" s="42"/>
      <c r="FX460" s="44">
        <v>458</v>
      </c>
      <c r="FY460" s="44" t="str">
        <f t="shared" si="1294"/>
        <v>CGBDAFLH</v>
      </c>
      <c r="FZ460" s="44" t="s">
        <v>163</v>
      </c>
      <c r="GA460" s="44" t="s">
        <v>149</v>
      </c>
      <c r="GB460" s="44" t="s">
        <v>146</v>
      </c>
      <c r="GC460" s="44" t="s">
        <v>147</v>
      </c>
      <c r="GD460" s="44" t="s">
        <v>145</v>
      </c>
      <c r="GE460" s="44" t="s">
        <v>109</v>
      </c>
      <c r="GF460" s="44" t="s">
        <v>152</v>
      </c>
      <c r="GG460" s="44" t="s">
        <v>160</v>
      </c>
      <c r="GH460" s="100" t="str">
        <f t="shared" ref="GH460:GO460" si="1497">VLOOKUP(FZ460,$FK$3:$FL$15,2,FALSE)</f>
        <v>Marocko</v>
      </c>
      <c r="GI460" s="100" t="str">
        <f t="shared" si="1497"/>
        <v>Iran</v>
      </c>
      <c r="GJ460" s="100" t="str">
        <f t="shared" si="1497"/>
        <v>Bosnien-Herzigovina</v>
      </c>
      <c r="GK460" s="100" t="str">
        <f t="shared" si="1497"/>
        <v>USA</v>
      </c>
      <c r="GL460" s="100" t="str">
        <f t="shared" si="1497"/>
        <v>Sydkorea</v>
      </c>
      <c r="GM460" s="100" t="str">
        <f t="shared" si="1497"/>
        <v>Sverige</v>
      </c>
      <c r="GN460" s="100" t="str">
        <f t="shared" si="1497"/>
        <v>England</v>
      </c>
      <c r="GO460" s="100" t="str">
        <f t="shared" si="1497"/>
        <v>Uruguay</v>
      </c>
      <c r="GP460" s="42" t="str">
        <f t="shared" si="1296"/>
        <v/>
      </c>
      <c r="GQ460" s="42"/>
      <c r="GR460" s="42"/>
      <c r="GS460" s="42"/>
      <c r="GT460" s="42"/>
      <c r="GU460" s="42"/>
      <c r="GV460" s="42"/>
      <c r="GW460" s="42"/>
      <c r="GX460" s="42"/>
      <c r="GY460" s="42"/>
      <c r="GZ460" s="42"/>
      <c r="HA460" s="42"/>
      <c r="HB460" s="42"/>
      <c r="HC460" s="42"/>
      <c r="HD460" s="42"/>
      <c r="HE460" s="42"/>
    </row>
    <row r="461" spans="1:213" ht="14.25" customHeight="1" x14ac:dyDescent="0.35">
      <c r="A461" s="42"/>
      <c r="B461" s="43"/>
      <c r="C461" s="43"/>
      <c r="D461" s="43"/>
      <c r="E461" s="44"/>
      <c r="F461" s="43"/>
      <c r="G461" s="44"/>
      <c r="H461" s="44"/>
      <c r="I461" s="44"/>
      <c r="J461" s="57"/>
      <c r="K461" s="44"/>
      <c r="L461" s="44"/>
      <c r="M461" s="42"/>
      <c r="N461" s="42"/>
      <c r="O461" s="42"/>
      <c r="P461" s="42"/>
      <c r="Q461" s="42"/>
      <c r="R461" s="42"/>
      <c r="S461" s="42"/>
      <c r="T461" s="43"/>
      <c r="U461" s="42"/>
      <c r="V461" s="44"/>
      <c r="W461" s="44"/>
      <c r="X461" s="44"/>
      <c r="Y461" s="44"/>
      <c r="Z461" s="47"/>
      <c r="AA461" s="48"/>
      <c r="AB461" s="42"/>
      <c r="AC461" s="14"/>
      <c r="AD461" s="14"/>
      <c r="AE461" s="14"/>
      <c r="AF461" s="14"/>
      <c r="AG461" s="44"/>
      <c r="AH461" s="44"/>
      <c r="AI461" s="44"/>
      <c r="AJ461" s="57"/>
      <c r="AK461" s="58"/>
      <c r="AL461" s="49"/>
      <c r="AM461" s="49"/>
      <c r="AN461" s="49"/>
      <c r="AO461" s="49"/>
      <c r="AP461" s="49"/>
      <c r="AQ461" s="49"/>
      <c r="AR461" s="49"/>
      <c r="AS461" s="49"/>
      <c r="AT461" s="49"/>
      <c r="AU461" s="49"/>
      <c r="AV461" s="49"/>
      <c r="AW461" s="49"/>
      <c r="AX461" s="49"/>
      <c r="AY461" s="49"/>
      <c r="AZ461" s="49"/>
      <c r="BA461" s="49"/>
      <c r="BB461" s="49"/>
      <c r="BC461" s="49"/>
      <c r="BD461" s="49"/>
      <c r="BE461" s="49"/>
      <c r="BF461" s="49"/>
      <c r="BG461" s="49"/>
      <c r="BH461" s="49"/>
      <c r="BI461" s="49"/>
      <c r="BJ461" s="49"/>
      <c r="BK461" s="49"/>
      <c r="BL461" s="49"/>
      <c r="BM461" s="49"/>
      <c r="BN461" s="49"/>
      <c r="BO461" s="49"/>
      <c r="BP461" s="14"/>
      <c r="BQ461" s="14"/>
      <c r="BR461" s="14"/>
      <c r="BS461" s="49"/>
      <c r="BT461" s="49"/>
      <c r="BU461" s="49"/>
      <c r="BV461" s="49"/>
      <c r="BW461" s="49"/>
      <c r="BX461" s="49"/>
      <c r="BY461" s="49"/>
      <c r="BZ461" s="14"/>
      <c r="CA461" s="49"/>
      <c r="CB461" s="49"/>
      <c r="CC461" s="14"/>
      <c r="CD461" s="14"/>
      <c r="CE461" s="49"/>
      <c r="CF461" s="49"/>
      <c r="CG461" s="49"/>
      <c r="CH461" s="49"/>
      <c r="CI461" s="49"/>
      <c r="CJ461" s="49"/>
      <c r="CK461" s="49"/>
      <c r="CL461" s="49"/>
      <c r="CM461" s="49"/>
      <c r="CN461" s="49"/>
      <c r="CO461" s="49"/>
      <c r="CP461" s="49"/>
      <c r="CQ461" s="49"/>
      <c r="CR461" s="49"/>
      <c r="CS461" s="49"/>
      <c r="CT461" s="49"/>
      <c r="CU461" s="49"/>
      <c r="CV461" s="49"/>
      <c r="CW461" s="14"/>
      <c r="CX461" s="14"/>
      <c r="CY461" s="49"/>
      <c r="CZ461" s="49"/>
      <c r="DA461" s="49"/>
      <c r="DB461" s="49"/>
      <c r="DC461" s="49"/>
      <c r="DD461" s="49"/>
      <c r="DE461" s="49"/>
      <c r="DF461" s="49"/>
      <c r="DG461" s="49"/>
      <c r="DH461" s="14"/>
      <c r="DI461" s="14"/>
      <c r="DJ461" s="14"/>
      <c r="DK461" s="14"/>
      <c r="DL461" s="14"/>
      <c r="DM461" s="14"/>
      <c r="DN461" s="14"/>
      <c r="DO461" s="14"/>
      <c r="DP461" s="14"/>
      <c r="DQ461" s="14"/>
      <c r="DR461" s="49"/>
      <c r="DS461" s="49"/>
      <c r="DT461" s="49"/>
      <c r="DU461" s="49"/>
      <c r="DV461" s="49"/>
      <c r="DW461" s="49"/>
      <c r="DX461" s="49"/>
      <c r="DY461" s="49"/>
      <c r="DZ461" s="49"/>
      <c r="EA461" s="49"/>
      <c r="EB461" s="49"/>
      <c r="EC461" s="49"/>
      <c r="ED461" s="49"/>
      <c r="EE461" s="49"/>
      <c r="EF461" s="49"/>
      <c r="EG461" s="49"/>
      <c r="EH461" s="49"/>
      <c r="EI461" s="49"/>
      <c r="EJ461" s="49"/>
      <c r="EK461" s="14"/>
      <c r="EL461" s="49"/>
      <c r="EM461" s="49"/>
      <c r="EN461" s="49"/>
      <c r="EO461" s="49"/>
      <c r="EP461" s="49"/>
      <c r="EQ461" s="49"/>
      <c r="ER461" s="49"/>
      <c r="ES461" s="49"/>
      <c r="ET461" s="49"/>
      <c r="EU461" s="49"/>
      <c r="EV461" s="49"/>
      <c r="EW461" s="49"/>
      <c r="EX461" s="49"/>
      <c r="EY461" s="49"/>
      <c r="EZ461" s="49"/>
      <c r="FA461" s="49"/>
      <c r="FB461" s="49"/>
      <c r="FC461" s="49"/>
      <c r="FD461" s="49"/>
      <c r="FE461" s="14"/>
      <c r="FF461" s="49"/>
      <c r="FG461" s="49"/>
      <c r="FH461" s="14"/>
      <c r="FI461" s="42"/>
      <c r="FJ461" s="42"/>
      <c r="FK461" s="42"/>
      <c r="FL461" s="42"/>
      <c r="FM461" s="42"/>
      <c r="FN461" s="42"/>
      <c r="FO461" s="42"/>
      <c r="FP461" s="42"/>
      <c r="FQ461" s="42"/>
      <c r="FR461" s="42"/>
      <c r="FS461" s="42"/>
      <c r="FT461" s="42"/>
      <c r="FU461" s="42"/>
      <c r="FV461" s="42"/>
      <c r="FW461" s="42"/>
      <c r="FX461" s="44">
        <v>459</v>
      </c>
      <c r="FY461" s="44" t="str">
        <f t="shared" si="1294"/>
        <v>HGBCAFDK</v>
      </c>
      <c r="FZ461" s="44" t="s">
        <v>160</v>
      </c>
      <c r="GA461" s="44" t="s">
        <v>149</v>
      </c>
      <c r="GB461" s="44" t="s">
        <v>146</v>
      </c>
      <c r="GC461" s="44" t="s">
        <v>163</v>
      </c>
      <c r="GD461" s="44" t="s">
        <v>145</v>
      </c>
      <c r="GE461" s="44" t="s">
        <v>109</v>
      </c>
      <c r="GF461" s="44" t="s">
        <v>147</v>
      </c>
      <c r="GG461" s="44" t="s">
        <v>151</v>
      </c>
      <c r="GH461" s="100" t="str">
        <f t="shared" ref="GH461:GO461" si="1498">VLOOKUP(FZ461,$FK$3:$FL$15,2,FALSE)</f>
        <v>Uruguay</v>
      </c>
      <c r="GI461" s="100" t="str">
        <f t="shared" si="1498"/>
        <v>Iran</v>
      </c>
      <c r="GJ461" s="100" t="str">
        <f t="shared" si="1498"/>
        <v>Bosnien-Herzigovina</v>
      </c>
      <c r="GK461" s="100" t="str">
        <f t="shared" si="1498"/>
        <v>Marocko</v>
      </c>
      <c r="GL461" s="100" t="str">
        <f t="shared" si="1498"/>
        <v>Sydkorea</v>
      </c>
      <c r="GM461" s="100" t="str">
        <f t="shared" si="1498"/>
        <v>Sverige</v>
      </c>
      <c r="GN461" s="100" t="str">
        <f t="shared" si="1498"/>
        <v>USA</v>
      </c>
      <c r="GO461" s="100" t="str">
        <f t="shared" si="1498"/>
        <v>Portugal</v>
      </c>
      <c r="GP461" s="42" t="str">
        <f t="shared" si="1296"/>
        <v/>
      </c>
      <c r="GQ461" s="42"/>
      <c r="GR461" s="42"/>
      <c r="GS461" s="42"/>
      <c r="GT461" s="42"/>
      <c r="GU461" s="42"/>
      <c r="GV461" s="42"/>
      <c r="GW461" s="42"/>
      <c r="GX461" s="42"/>
      <c r="GY461" s="42"/>
      <c r="GZ461" s="42"/>
      <c r="HA461" s="42"/>
      <c r="HB461" s="42"/>
      <c r="HC461" s="42"/>
      <c r="HD461" s="42"/>
      <c r="HE461" s="42"/>
    </row>
    <row r="462" spans="1:213" ht="14.25" customHeight="1" x14ac:dyDescent="0.35">
      <c r="A462" s="42"/>
      <c r="B462" s="43"/>
      <c r="C462" s="43"/>
      <c r="D462" s="43"/>
      <c r="E462" s="44"/>
      <c r="F462" s="43"/>
      <c r="G462" s="44"/>
      <c r="H462" s="44"/>
      <c r="I462" s="44"/>
      <c r="J462" s="57"/>
      <c r="K462" s="44"/>
      <c r="L462" s="44"/>
      <c r="M462" s="42"/>
      <c r="N462" s="42"/>
      <c r="O462" s="42"/>
      <c r="P462" s="42"/>
      <c r="Q462" s="42"/>
      <c r="R462" s="42"/>
      <c r="S462" s="42"/>
      <c r="T462" s="43"/>
      <c r="U462" s="42"/>
      <c r="V462" s="44"/>
      <c r="W462" s="44"/>
      <c r="X462" s="44"/>
      <c r="Y462" s="44"/>
      <c r="Z462" s="47"/>
      <c r="AA462" s="48"/>
      <c r="AB462" s="42"/>
      <c r="AC462" s="14"/>
      <c r="AD462" s="14"/>
      <c r="AE462" s="14"/>
      <c r="AF462" s="14"/>
      <c r="AG462" s="44"/>
      <c r="AH462" s="44"/>
      <c r="AI462" s="44"/>
      <c r="AJ462" s="57"/>
      <c r="AK462" s="58"/>
      <c r="AL462" s="49"/>
      <c r="AM462" s="49"/>
      <c r="AN462" s="49"/>
      <c r="AO462" s="49"/>
      <c r="AP462" s="49"/>
      <c r="AQ462" s="49"/>
      <c r="AR462" s="49"/>
      <c r="AS462" s="49"/>
      <c r="AT462" s="49"/>
      <c r="AU462" s="49"/>
      <c r="AV462" s="49"/>
      <c r="AW462" s="49"/>
      <c r="AX462" s="49"/>
      <c r="AY462" s="49"/>
      <c r="AZ462" s="49"/>
      <c r="BA462" s="49"/>
      <c r="BB462" s="49"/>
      <c r="BC462" s="49"/>
      <c r="BD462" s="49"/>
      <c r="BE462" s="49"/>
      <c r="BF462" s="49"/>
      <c r="BG462" s="49"/>
      <c r="BH462" s="49"/>
      <c r="BI462" s="49"/>
      <c r="BJ462" s="49"/>
      <c r="BK462" s="49"/>
      <c r="BL462" s="49"/>
      <c r="BM462" s="49"/>
      <c r="BN462" s="49"/>
      <c r="BO462" s="49"/>
      <c r="BP462" s="14"/>
      <c r="BQ462" s="14"/>
      <c r="BR462" s="14"/>
      <c r="BS462" s="49"/>
      <c r="BT462" s="49"/>
      <c r="BU462" s="49"/>
      <c r="BV462" s="49"/>
      <c r="BW462" s="49"/>
      <c r="BX462" s="49"/>
      <c r="BY462" s="49"/>
      <c r="BZ462" s="14"/>
      <c r="CA462" s="49"/>
      <c r="CB462" s="49"/>
      <c r="CC462" s="14"/>
      <c r="CD462" s="14"/>
      <c r="CE462" s="49"/>
      <c r="CF462" s="49"/>
      <c r="CG462" s="49"/>
      <c r="CH462" s="49"/>
      <c r="CI462" s="49"/>
      <c r="CJ462" s="49"/>
      <c r="CK462" s="49"/>
      <c r="CL462" s="49"/>
      <c r="CM462" s="49"/>
      <c r="CN462" s="49"/>
      <c r="CO462" s="49"/>
      <c r="CP462" s="49"/>
      <c r="CQ462" s="49"/>
      <c r="CR462" s="49"/>
      <c r="CS462" s="49"/>
      <c r="CT462" s="49"/>
      <c r="CU462" s="49"/>
      <c r="CV462" s="49"/>
      <c r="CW462" s="14"/>
      <c r="CX462" s="14"/>
      <c r="CY462" s="49"/>
      <c r="CZ462" s="49"/>
      <c r="DA462" s="49"/>
      <c r="DB462" s="49"/>
      <c r="DC462" s="49"/>
      <c r="DD462" s="49"/>
      <c r="DE462" s="49"/>
      <c r="DF462" s="49"/>
      <c r="DG462" s="49"/>
      <c r="DH462" s="14"/>
      <c r="DI462" s="14"/>
      <c r="DJ462" s="14"/>
      <c r="DK462" s="14"/>
      <c r="DL462" s="14"/>
      <c r="DM462" s="14"/>
      <c r="DN462" s="14"/>
      <c r="DO462" s="14"/>
      <c r="DP462" s="14"/>
      <c r="DQ462" s="14"/>
      <c r="DR462" s="49"/>
      <c r="DS462" s="49"/>
      <c r="DT462" s="49"/>
      <c r="DU462" s="49"/>
      <c r="DV462" s="49"/>
      <c r="DW462" s="49"/>
      <c r="DX462" s="49"/>
      <c r="DY462" s="49"/>
      <c r="DZ462" s="49"/>
      <c r="EA462" s="49"/>
      <c r="EB462" s="49"/>
      <c r="EC462" s="49"/>
      <c r="ED462" s="49"/>
      <c r="EE462" s="49"/>
      <c r="EF462" s="49"/>
      <c r="EG462" s="49"/>
      <c r="EH462" s="49"/>
      <c r="EI462" s="49"/>
      <c r="EJ462" s="49"/>
      <c r="EK462" s="14"/>
      <c r="EL462" s="49"/>
      <c r="EM462" s="49"/>
      <c r="EN462" s="49"/>
      <c r="EO462" s="49"/>
      <c r="EP462" s="49"/>
      <c r="EQ462" s="49"/>
      <c r="ER462" s="49"/>
      <c r="ES462" s="49"/>
      <c r="ET462" s="49"/>
      <c r="EU462" s="49"/>
      <c r="EV462" s="49"/>
      <c r="EW462" s="49"/>
      <c r="EX462" s="49"/>
      <c r="EY462" s="49"/>
      <c r="EZ462" s="49"/>
      <c r="FA462" s="49"/>
      <c r="FB462" s="49"/>
      <c r="FC462" s="49"/>
      <c r="FD462" s="49"/>
      <c r="FE462" s="14"/>
      <c r="FF462" s="49"/>
      <c r="FG462" s="49"/>
      <c r="FH462" s="14"/>
      <c r="FI462" s="42"/>
      <c r="FJ462" s="42"/>
      <c r="FK462" s="42"/>
      <c r="FL462" s="42"/>
      <c r="FM462" s="42"/>
      <c r="FN462" s="42"/>
      <c r="FO462" s="42"/>
      <c r="FP462" s="42"/>
      <c r="FQ462" s="42"/>
      <c r="FR462" s="42"/>
      <c r="FS462" s="42"/>
      <c r="FT462" s="42"/>
      <c r="FU462" s="42"/>
      <c r="FV462" s="42"/>
      <c r="FW462" s="42"/>
      <c r="FX462" s="44">
        <v>460</v>
      </c>
      <c r="FY462" s="44" t="str">
        <f t="shared" si="1294"/>
        <v>HGBCAFDJ</v>
      </c>
      <c r="FZ462" s="44" t="s">
        <v>160</v>
      </c>
      <c r="GA462" s="44" t="s">
        <v>149</v>
      </c>
      <c r="GB462" s="44" t="s">
        <v>146</v>
      </c>
      <c r="GC462" s="44" t="s">
        <v>163</v>
      </c>
      <c r="GD462" s="44" t="s">
        <v>145</v>
      </c>
      <c r="GE462" s="44" t="s">
        <v>109</v>
      </c>
      <c r="GF462" s="44" t="s">
        <v>147</v>
      </c>
      <c r="GG462" s="44" t="s">
        <v>159</v>
      </c>
      <c r="GH462" s="100" t="str">
        <f t="shared" ref="GH462:GO462" si="1499">VLOOKUP(FZ462,$FK$3:$FL$15,2,FALSE)</f>
        <v>Uruguay</v>
      </c>
      <c r="GI462" s="100" t="str">
        <f t="shared" si="1499"/>
        <v>Iran</v>
      </c>
      <c r="GJ462" s="100" t="str">
        <f t="shared" si="1499"/>
        <v>Bosnien-Herzigovina</v>
      </c>
      <c r="GK462" s="100" t="str">
        <f t="shared" si="1499"/>
        <v>Marocko</v>
      </c>
      <c r="GL462" s="100" t="str">
        <f t="shared" si="1499"/>
        <v>Sydkorea</v>
      </c>
      <c r="GM462" s="100" t="str">
        <f t="shared" si="1499"/>
        <v>Sverige</v>
      </c>
      <c r="GN462" s="100" t="str">
        <f t="shared" si="1499"/>
        <v>USA</v>
      </c>
      <c r="GO462" s="100" t="str">
        <f t="shared" si="1499"/>
        <v>Argentina</v>
      </c>
      <c r="GP462" s="42" t="str">
        <f t="shared" si="1296"/>
        <v/>
      </c>
      <c r="GQ462" s="42"/>
      <c r="GR462" s="42"/>
      <c r="GS462" s="42"/>
      <c r="GT462" s="42"/>
      <c r="GU462" s="42"/>
      <c r="GV462" s="42"/>
      <c r="GW462" s="42"/>
      <c r="GX462" s="42"/>
      <c r="GY462" s="42"/>
      <c r="GZ462" s="42"/>
      <c r="HA462" s="42"/>
      <c r="HB462" s="42"/>
      <c r="HC462" s="42"/>
      <c r="HD462" s="42"/>
      <c r="HE462" s="42"/>
    </row>
    <row r="463" spans="1:213" ht="14.25" customHeight="1" x14ac:dyDescent="0.35">
      <c r="A463" s="42"/>
      <c r="B463" s="43"/>
      <c r="C463" s="43"/>
      <c r="D463" s="43"/>
      <c r="E463" s="44"/>
      <c r="F463" s="43"/>
      <c r="G463" s="44"/>
      <c r="H463" s="44"/>
      <c r="I463" s="44"/>
      <c r="J463" s="57"/>
      <c r="K463" s="44"/>
      <c r="L463" s="44"/>
      <c r="M463" s="42"/>
      <c r="N463" s="42"/>
      <c r="O463" s="42"/>
      <c r="P463" s="42"/>
      <c r="Q463" s="42"/>
      <c r="R463" s="42"/>
      <c r="S463" s="42"/>
      <c r="T463" s="43"/>
      <c r="U463" s="42"/>
      <c r="V463" s="44"/>
      <c r="W463" s="44"/>
      <c r="X463" s="44"/>
      <c r="Y463" s="44"/>
      <c r="Z463" s="47"/>
      <c r="AA463" s="48"/>
      <c r="AB463" s="42"/>
      <c r="AC463" s="14"/>
      <c r="AD463" s="14"/>
      <c r="AE463" s="14"/>
      <c r="AF463" s="14"/>
      <c r="AG463" s="44"/>
      <c r="AH463" s="44"/>
      <c r="AI463" s="44"/>
      <c r="AJ463" s="57"/>
      <c r="AK463" s="58"/>
      <c r="AL463" s="49"/>
      <c r="AM463" s="49"/>
      <c r="AN463" s="49"/>
      <c r="AO463" s="49"/>
      <c r="AP463" s="49"/>
      <c r="AQ463" s="49"/>
      <c r="AR463" s="49"/>
      <c r="AS463" s="49"/>
      <c r="AT463" s="49"/>
      <c r="AU463" s="49"/>
      <c r="AV463" s="49"/>
      <c r="AW463" s="49"/>
      <c r="AX463" s="49"/>
      <c r="AY463" s="49"/>
      <c r="AZ463" s="49"/>
      <c r="BA463" s="49"/>
      <c r="BB463" s="49"/>
      <c r="BC463" s="49"/>
      <c r="BD463" s="49"/>
      <c r="BE463" s="49"/>
      <c r="BF463" s="49"/>
      <c r="BG463" s="49"/>
      <c r="BH463" s="49"/>
      <c r="BI463" s="49"/>
      <c r="BJ463" s="49"/>
      <c r="BK463" s="49"/>
      <c r="BL463" s="49"/>
      <c r="BM463" s="49"/>
      <c r="BN463" s="49"/>
      <c r="BO463" s="49"/>
      <c r="BP463" s="14"/>
      <c r="BQ463" s="14"/>
      <c r="BR463" s="14"/>
      <c r="BS463" s="49"/>
      <c r="BT463" s="49"/>
      <c r="BU463" s="49"/>
      <c r="BV463" s="49"/>
      <c r="BW463" s="49"/>
      <c r="BX463" s="49"/>
      <c r="BY463" s="49"/>
      <c r="BZ463" s="14"/>
      <c r="CA463" s="49"/>
      <c r="CB463" s="49"/>
      <c r="CC463" s="14"/>
      <c r="CD463" s="14"/>
      <c r="CE463" s="49"/>
      <c r="CF463" s="49"/>
      <c r="CG463" s="49"/>
      <c r="CH463" s="49"/>
      <c r="CI463" s="49"/>
      <c r="CJ463" s="49"/>
      <c r="CK463" s="49"/>
      <c r="CL463" s="49"/>
      <c r="CM463" s="49"/>
      <c r="CN463" s="49"/>
      <c r="CO463" s="49"/>
      <c r="CP463" s="49"/>
      <c r="CQ463" s="49"/>
      <c r="CR463" s="49"/>
      <c r="CS463" s="49"/>
      <c r="CT463" s="49"/>
      <c r="CU463" s="49"/>
      <c r="CV463" s="49"/>
      <c r="CW463" s="14"/>
      <c r="CX463" s="14"/>
      <c r="CY463" s="49"/>
      <c r="CZ463" s="49"/>
      <c r="DA463" s="49"/>
      <c r="DB463" s="49"/>
      <c r="DC463" s="49"/>
      <c r="DD463" s="49"/>
      <c r="DE463" s="49"/>
      <c r="DF463" s="49"/>
      <c r="DG463" s="49"/>
      <c r="DH463" s="14"/>
      <c r="DI463" s="14"/>
      <c r="DJ463" s="14"/>
      <c r="DK463" s="14"/>
      <c r="DL463" s="14"/>
      <c r="DM463" s="14"/>
      <c r="DN463" s="14"/>
      <c r="DO463" s="14"/>
      <c r="DP463" s="14"/>
      <c r="DQ463" s="14"/>
      <c r="DR463" s="49"/>
      <c r="DS463" s="49"/>
      <c r="DT463" s="49"/>
      <c r="DU463" s="49"/>
      <c r="DV463" s="49"/>
      <c r="DW463" s="49"/>
      <c r="DX463" s="49"/>
      <c r="DY463" s="49"/>
      <c r="DZ463" s="49"/>
      <c r="EA463" s="49"/>
      <c r="EB463" s="49"/>
      <c r="EC463" s="49"/>
      <c r="ED463" s="49"/>
      <c r="EE463" s="49"/>
      <c r="EF463" s="49"/>
      <c r="EG463" s="49"/>
      <c r="EH463" s="49"/>
      <c r="EI463" s="49"/>
      <c r="EJ463" s="49"/>
      <c r="EK463" s="14"/>
      <c r="EL463" s="49"/>
      <c r="EM463" s="49"/>
      <c r="EN463" s="49"/>
      <c r="EO463" s="49"/>
      <c r="EP463" s="49"/>
      <c r="EQ463" s="49"/>
      <c r="ER463" s="49"/>
      <c r="ES463" s="49"/>
      <c r="ET463" s="49"/>
      <c r="EU463" s="49"/>
      <c r="EV463" s="49"/>
      <c r="EW463" s="49"/>
      <c r="EX463" s="49"/>
      <c r="EY463" s="49"/>
      <c r="EZ463" s="49"/>
      <c r="FA463" s="49"/>
      <c r="FB463" s="49"/>
      <c r="FC463" s="49"/>
      <c r="FD463" s="49"/>
      <c r="FE463" s="14"/>
      <c r="FF463" s="49"/>
      <c r="FG463" s="49"/>
      <c r="FH463" s="14"/>
      <c r="FI463" s="42"/>
      <c r="FJ463" s="42"/>
      <c r="FK463" s="42"/>
      <c r="FL463" s="42"/>
      <c r="FM463" s="42"/>
      <c r="FN463" s="42"/>
      <c r="FO463" s="42"/>
      <c r="FP463" s="42"/>
      <c r="FQ463" s="42"/>
      <c r="FR463" s="42"/>
      <c r="FS463" s="42"/>
      <c r="FT463" s="42"/>
      <c r="FU463" s="42"/>
      <c r="FV463" s="42"/>
      <c r="FW463" s="42"/>
      <c r="FX463" s="44">
        <v>461</v>
      </c>
      <c r="FY463" s="44" t="str">
        <f t="shared" si="1294"/>
        <v>HGBCAFDI</v>
      </c>
      <c r="FZ463" s="44" t="s">
        <v>160</v>
      </c>
      <c r="GA463" s="44" t="s">
        <v>149</v>
      </c>
      <c r="GB463" s="44" t="s">
        <v>146</v>
      </c>
      <c r="GC463" s="44" t="s">
        <v>163</v>
      </c>
      <c r="GD463" s="44" t="s">
        <v>145</v>
      </c>
      <c r="GE463" s="44" t="s">
        <v>109</v>
      </c>
      <c r="GF463" s="44" t="s">
        <v>147</v>
      </c>
      <c r="GG463" s="44" t="s">
        <v>150</v>
      </c>
      <c r="GH463" s="100" t="str">
        <f t="shared" ref="GH463:GO463" si="1500">VLOOKUP(FZ463,$FK$3:$FL$15,2,FALSE)</f>
        <v>Uruguay</v>
      </c>
      <c r="GI463" s="100" t="str">
        <f t="shared" si="1500"/>
        <v>Iran</v>
      </c>
      <c r="GJ463" s="100" t="str">
        <f t="shared" si="1500"/>
        <v>Bosnien-Herzigovina</v>
      </c>
      <c r="GK463" s="100" t="str">
        <f t="shared" si="1500"/>
        <v>Marocko</v>
      </c>
      <c r="GL463" s="100" t="str">
        <f t="shared" si="1500"/>
        <v>Sydkorea</v>
      </c>
      <c r="GM463" s="100" t="str">
        <f t="shared" si="1500"/>
        <v>Sverige</v>
      </c>
      <c r="GN463" s="100" t="str">
        <f t="shared" si="1500"/>
        <v>USA</v>
      </c>
      <c r="GO463" s="100" t="str">
        <f t="shared" si="1500"/>
        <v>Senegal</v>
      </c>
      <c r="GP463" s="42" t="str">
        <f t="shared" si="1296"/>
        <v/>
      </c>
      <c r="GQ463" s="42"/>
      <c r="GR463" s="42"/>
      <c r="GS463" s="42"/>
      <c r="GT463" s="42"/>
      <c r="GU463" s="42"/>
      <c r="GV463" s="42"/>
      <c r="GW463" s="42"/>
      <c r="GX463" s="42"/>
      <c r="GY463" s="42"/>
      <c r="GZ463" s="42"/>
      <c r="HA463" s="42"/>
      <c r="HB463" s="42"/>
      <c r="HC463" s="42"/>
      <c r="HD463" s="42"/>
      <c r="HE463" s="42"/>
    </row>
    <row r="464" spans="1:213" ht="14.25" customHeight="1" x14ac:dyDescent="0.35">
      <c r="A464" s="42"/>
      <c r="B464" s="43"/>
      <c r="C464" s="43"/>
      <c r="D464" s="43"/>
      <c r="E464" s="44"/>
      <c r="F464" s="43"/>
      <c r="G464" s="44"/>
      <c r="H464" s="44"/>
      <c r="I464" s="44"/>
      <c r="J464" s="57"/>
      <c r="K464" s="44"/>
      <c r="L464" s="44"/>
      <c r="M464" s="42"/>
      <c r="N464" s="42"/>
      <c r="O464" s="42"/>
      <c r="P464" s="42"/>
      <c r="Q464" s="42"/>
      <c r="R464" s="42"/>
      <c r="S464" s="42"/>
      <c r="T464" s="43"/>
      <c r="U464" s="42"/>
      <c r="V464" s="44"/>
      <c r="W464" s="44"/>
      <c r="X464" s="44"/>
      <c r="Y464" s="44"/>
      <c r="Z464" s="47"/>
      <c r="AA464" s="48"/>
      <c r="AB464" s="42"/>
      <c r="AC464" s="14"/>
      <c r="AD464" s="14"/>
      <c r="AE464" s="14"/>
      <c r="AF464" s="14"/>
      <c r="AG464" s="44"/>
      <c r="AH464" s="44"/>
      <c r="AI464" s="44"/>
      <c r="AJ464" s="57"/>
      <c r="AK464" s="58"/>
      <c r="AL464" s="49"/>
      <c r="AM464" s="49"/>
      <c r="AN464" s="49"/>
      <c r="AO464" s="49"/>
      <c r="AP464" s="49"/>
      <c r="AQ464" s="49"/>
      <c r="AR464" s="49"/>
      <c r="AS464" s="49"/>
      <c r="AT464" s="49"/>
      <c r="AU464" s="49"/>
      <c r="AV464" s="49"/>
      <c r="AW464" s="49"/>
      <c r="AX464" s="49"/>
      <c r="AY464" s="49"/>
      <c r="AZ464" s="49"/>
      <c r="BA464" s="49"/>
      <c r="BB464" s="49"/>
      <c r="BC464" s="49"/>
      <c r="BD464" s="49"/>
      <c r="BE464" s="49"/>
      <c r="BF464" s="49"/>
      <c r="BG464" s="49"/>
      <c r="BH464" s="49"/>
      <c r="BI464" s="49"/>
      <c r="BJ464" s="49"/>
      <c r="BK464" s="49"/>
      <c r="BL464" s="49"/>
      <c r="BM464" s="49"/>
      <c r="BN464" s="49"/>
      <c r="BO464" s="49"/>
      <c r="BP464" s="14"/>
      <c r="BQ464" s="14"/>
      <c r="BR464" s="14"/>
      <c r="BS464" s="49"/>
      <c r="BT464" s="49"/>
      <c r="BU464" s="49"/>
      <c r="BV464" s="49"/>
      <c r="BW464" s="49"/>
      <c r="BX464" s="49"/>
      <c r="BY464" s="49"/>
      <c r="BZ464" s="14"/>
      <c r="CA464" s="49"/>
      <c r="CB464" s="49"/>
      <c r="CC464" s="14"/>
      <c r="CD464" s="14"/>
      <c r="CE464" s="49"/>
      <c r="CF464" s="49"/>
      <c r="CG464" s="49"/>
      <c r="CH464" s="49"/>
      <c r="CI464" s="49"/>
      <c r="CJ464" s="49"/>
      <c r="CK464" s="49"/>
      <c r="CL464" s="49"/>
      <c r="CM464" s="49"/>
      <c r="CN464" s="49"/>
      <c r="CO464" s="49"/>
      <c r="CP464" s="49"/>
      <c r="CQ464" s="49"/>
      <c r="CR464" s="49"/>
      <c r="CS464" s="49"/>
      <c r="CT464" s="49"/>
      <c r="CU464" s="49"/>
      <c r="CV464" s="49"/>
      <c r="CW464" s="14"/>
      <c r="CX464" s="14"/>
      <c r="CY464" s="49"/>
      <c r="CZ464" s="49"/>
      <c r="DA464" s="49"/>
      <c r="DB464" s="49"/>
      <c r="DC464" s="49"/>
      <c r="DD464" s="49"/>
      <c r="DE464" s="49"/>
      <c r="DF464" s="49"/>
      <c r="DG464" s="49"/>
      <c r="DH464" s="14"/>
      <c r="DI464" s="14"/>
      <c r="DJ464" s="14"/>
      <c r="DK464" s="14"/>
      <c r="DL464" s="14"/>
      <c r="DM464" s="14"/>
      <c r="DN464" s="14"/>
      <c r="DO464" s="14"/>
      <c r="DP464" s="14"/>
      <c r="DQ464" s="14"/>
      <c r="DR464" s="49"/>
      <c r="DS464" s="49"/>
      <c r="DT464" s="49"/>
      <c r="DU464" s="49"/>
      <c r="DV464" s="49"/>
      <c r="DW464" s="49"/>
      <c r="DX464" s="49"/>
      <c r="DY464" s="49"/>
      <c r="DZ464" s="49"/>
      <c r="EA464" s="49"/>
      <c r="EB464" s="49"/>
      <c r="EC464" s="49"/>
      <c r="ED464" s="49"/>
      <c r="EE464" s="49"/>
      <c r="EF464" s="49"/>
      <c r="EG464" s="49"/>
      <c r="EH464" s="49"/>
      <c r="EI464" s="49"/>
      <c r="EJ464" s="49"/>
      <c r="EK464" s="14"/>
      <c r="EL464" s="49"/>
      <c r="EM464" s="49"/>
      <c r="EN464" s="49"/>
      <c r="EO464" s="49"/>
      <c r="EP464" s="49"/>
      <c r="EQ464" s="49"/>
      <c r="ER464" s="49"/>
      <c r="ES464" s="49"/>
      <c r="ET464" s="49"/>
      <c r="EU464" s="49"/>
      <c r="EV464" s="49"/>
      <c r="EW464" s="49"/>
      <c r="EX464" s="49"/>
      <c r="EY464" s="49"/>
      <c r="EZ464" s="49"/>
      <c r="FA464" s="49"/>
      <c r="FB464" s="49"/>
      <c r="FC464" s="49"/>
      <c r="FD464" s="49"/>
      <c r="FE464" s="14"/>
      <c r="FF464" s="49"/>
      <c r="FG464" s="49"/>
      <c r="FH464" s="14"/>
      <c r="FI464" s="42"/>
      <c r="FJ464" s="42"/>
      <c r="FK464" s="42"/>
      <c r="FL464" s="42"/>
      <c r="FM464" s="42"/>
      <c r="FN464" s="42"/>
      <c r="FO464" s="42"/>
      <c r="FP464" s="42"/>
      <c r="FQ464" s="42"/>
      <c r="FR464" s="42"/>
      <c r="FS464" s="42"/>
      <c r="FT464" s="42"/>
      <c r="FU464" s="42"/>
      <c r="FV464" s="42"/>
      <c r="FW464" s="42"/>
      <c r="FX464" s="44">
        <v>462</v>
      </c>
      <c r="FY464" s="44" t="str">
        <f t="shared" si="1294"/>
        <v>EJBCADLK</v>
      </c>
      <c r="FZ464" s="44" t="s">
        <v>148</v>
      </c>
      <c r="GA464" s="44" t="s">
        <v>159</v>
      </c>
      <c r="GB464" s="44" t="s">
        <v>146</v>
      </c>
      <c r="GC464" s="44" t="s">
        <v>163</v>
      </c>
      <c r="GD464" s="44" t="s">
        <v>145</v>
      </c>
      <c r="GE464" s="44" t="s">
        <v>147</v>
      </c>
      <c r="GF464" s="44" t="s">
        <v>152</v>
      </c>
      <c r="GG464" s="44" t="s">
        <v>151</v>
      </c>
      <c r="GH464" s="100" t="str">
        <f t="shared" ref="GH464:GO464" si="1501">VLOOKUP(FZ464,$FK$3:$FL$15,2,FALSE)</f>
        <v>Elfenbenskusten</v>
      </c>
      <c r="GI464" s="100" t="str">
        <f t="shared" si="1501"/>
        <v>Argentina</v>
      </c>
      <c r="GJ464" s="100" t="str">
        <f t="shared" si="1501"/>
        <v>Bosnien-Herzigovina</v>
      </c>
      <c r="GK464" s="100" t="str">
        <f t="shared" si="1501"/>
        <v>Marocko</v>
      </c>
      <c r="GL464" s="100" t="str">
        <f t="shared" si="1501"/>
        <v>Sydkorea</v>
      </c>
      <c r="GM464" s="100" t="str">
        <f t="shared" si="1501"/>
        <v>USA</v>
      </c>
      <c r="GN464" s="100" t="str">
        <f t="shared" si="1501"/>
        <v>England</v>
      </c>
      <c r="GO464" s="100" t="str">
        <f t="shared" si="1501"/>
        <v>Portugal</v>
      </c>
      <c r="GP464" s="42" t="str">
        <f t="shared" si="1296"/>
        <v/>
      </c>
      <c r="GQ464" s="42"/>
      <c r="GR464" s="42"/>
      <c r="GS464" s="42"/>
      <c r="GT464" s="42"/>
      <c r="GU464" s="42"/>
      <c r="GV464" s="42"/>
      <c r="GW464" s="42"/>
      <c r="GX464" s="42"/>
      <c r="GY464" s="42"/>
      <c r="GZ464" s="42"/>
      <c r="HA464" s="42"/>
      <c r="HB464" s="42"/>
      <c r="HC464" s="42"/>
      <c r="HD464" s="42"/>
      <c r="HE464" s="42"/>
    </row>
    <row r="465" spans="1:213" ht="14.25" customHeight="1" x14ac:dyDescent="0.35">
      <c r="A465" s="42"/>
      <c r="B465" s="43"/>
      <c r="C465" s="43"/>
      <c r="D465" s="43"/>
      <c r="E465" s="44"/>
      <c r="F465" s="43"/>
      <c r="G465" s="44"/>
      <c r="H465" s="44"/>
      <c r="I465" s="44"/>
      <c r="J465" s="57"/>
      <c r="K465" s="44"/>
      <c r="L465" s="44"/>
      <c r="M465" s="42"/>
      <c r="N465" s="42"/>
      <c r="O465" s="42"/>
      <c r="P465" s="42"/>
      <c r="Q465" s="42"/>
      <c r="R465" s="42"/>
      <c r="S465" s="42"/>
      <c r="T465" s="43"/>
      <c r="U465" s="42"/>
      <c r="V465" s="44"/>
      <c r="W465" s="44"/>
      <c r="X465" s="44"/>
      <c r="Y465" s="44"/>
      <c r="Z465" s="47"/>
      <c r="AA465" s="48"/>
      <c r="AB465" s="42"/>
      <c r="AC465" s="14"/>
      <c r="AD465" s="14"/>
      <c r="AE465" s="14"/>
      <c r="AF465" s="14"/>
      <c r="AG465" s="44"/>
      <c r="AH465" s="44"/>
      <c r="AI465" s="44"/>
      <c r="AJ465" s="57"/>
      <c r="AK465" s="58"/>
      <c r="AL465" s="49"/>
      <c r="AM465" s="49"/>
      <c r="AN465" s="49"/>
      <c r="AO465" s="49"/>
      <c r="AP465" s="49"/>
      <c r="AQ465" s="49"/>
      <c r="AR465" s="49"/>
      <c r="AS465" s="49"/>
      <c r="AT465" s="49"/>
      <c r="AU465" s="49"/>
      <c r="AV465" s="49"/>
      <c r="AW465" s="49"/>
      <c r="AX465" s="49"/>
      <c r="AY465" s="49"/>
      <c r="AZ465" s="49"/>
      <c r="BA465" s="49"/>
      <c r="BB465" s="49"/>
      <c r="BC465" s="49"/>
      <c r="BD465" s="49"/>
      <c r="BE465" s="49"/>
      <c r="BF465" s="49"/>
      <c r="BG465" s="49"/>
      <c r="BH465" s="49"/>
      <c r="BI465" s="49"/>
      <c r="BJ465" s="49"/>
      <c r="BK465" s="49"/>
      <c r="BL465" s="49"/>
      <c r="BM465" s="49"/>
      <c r="BN465" s="49"/>
      <c r="BO465" s="49"/>
      <c r="BP465" s="14"/>
      <c r="BQ465" s="14"/>
      <c r="BR465" s="14"/>
      <c r="BS465" s="49"/>
      <c r="BT465" s="49"/>
      <c r="BU465" s="49"/>
      <c r="BV465" s="49"/>
      <c r="BW465" s="49"/>
      <c r="BX465" s="49"/>
      <c r="BY465" s="49"/>
      <c r="BZ465" s="14"/>
      <c r="CA465" s="49"/>
      <c r="CB465" s="49"/>
      <c r="CC465" s="14"/>
      <c r="CD465" s="14"/>
      <c r="CE465" s="49"/>
      <c r="CF465" s="49"/>
      <c r="CG465" s="49"/>
      <c r="CH465" s="49"/>
      <c r="CI465" s="49"/>
      <c r="CJ465" s="49"/>
      <c r="CK465" s="49"/>
      <c r="CL465" s="49"/>
      <c r="CM465" s="49"/>
      <c r="CN465" s="49"/>
      <c r="CO465" s="49"/>
      <c r="CP465" s="49"/>
      <c r="CQ465" s="49"/>
      <c r="CR465" s="49"/>
      <c r="CS465" s="49"/>
      <c r="CT465" s="49"/>
      <c r="CU465" s="49"/>
      <c r="CV465" s="49"/>
      <c r="CW465" s="14"/>
      <c r="CX465" s="14"/>
      <c r="CY465" s="49"/>
      <c r="CZ465" s="49"/>
      <c r="DA465" s="49"/>
      <c r="DB465" s="49"/>
      <c r="DC465" s="49"/>
      <c r="DD465" s="49"/>
      <c r="DE465" s="49"/>
      <c r="DF465" s="49"/>
      <c r="DG465" s="49"/>
      <c r="DH465" s="14"/>
      <c r="DI465" s="14"/>
      <c r="DJ465" s="14"/>
      <c r="DK465" s="14"/>
      <c r="DL465" s="14"/>
      <c r="DM465" s="14"/>
      <c r="DN465" s="14"/>
      <c r="DO465" s="14"/>
      <c r="DP465" s="14"/>
      <c r="DQ465" s="14"/>
      <c r="DR465" s="49"/>
      <c r="DS465" s="49"/>
      <c r="DT465" s="49"/>
      <c r="DU465" s="49"/>
      <c r="DV465" s="49"/>
      <c r="DW465" s="49"/>
      <c r="DX465" s="49"/>
      <c r="DY465" s="49"/>
      <c r="DZ465" s="49"/>
      <c r="EA465" s="49"/>
      <c r="EB465" s="49"/>
      <c r="EC465" s="49"/>
      <c r="ED465" s="49"/>
      <c r="EE465" s="49"/>
      <c r="EF465" s="49"/>
      <c r="EG465" s="49"/>
      <c r="EH465" s="49"/>
      <c r="EI465" s="49"/>
      <c r="EJ465" s="49"/>
      <c r="EK465" s="14"/>
      <c r="EL465" s="49"/>
      <c r="EM465" s="49"/>
      <c r="EN465" s="49"/>
      <c r="EO465" s="49"/>
      <c r="EP465" s="49"/>
      <c r="EQ465" s="49"/>
      <c r="ER465" s="49"/>
      <c r="ES465" s="49"/>
      <c r="ET465" s="49"/>
      <c r="EU465" s="49"/>
      <c r="EV465" s="49"/>
      <c r="EW465" s="49"/>
      <c r="EX465" s="49"/>
      <c r="EY465" s="49"/>
      <c r="EZ465" s="49"/>
      <c r="FA465" s="49"/>
      <c r="FB465" s="49"/>
      <c r="FC465" s="49"/>
      <c r="FD465" s="49"/>
      <c r="FE465" s="14"/>
      <c r="FF465" s="49"/>
      <c r="FG465" s="49"/>
      <c r="FH465" s="14"/>
      <c r="FI465" s="42"/>
      <c r="FJ465" s="42"/>
      <c r="FK465" s="42"/>
      <c r="FL465" s="42"/>
      <c r="FM465" s="42"/>
      <c r="FN465" s="42"/>
      <c r="FO465" s="42"/>
      <c r="FP465" s="42"/>
      <c r="FQ465" s="42"/>
      <c r="FR465" s="42"/>
      <c r="FS465" s="42"/>
      <c r="FT465" s="42"/>
      <c r="FU465" s="42"/>
      <c r="FV465" s="42"/>
      <c r="FW465" s="42"/>
      <c r="FX465" s="44">
        <v>463</v>
      </c>
      <c r="FY465" s="44" t="str">
        <f t="shared" si="1294"/>
        <v>EIBCADLK</v>
      </c>
      <c r="FZ465" s="44" t="s">
        <v>148</v>
      </c>
      <c r="GA465" s="44" t="s">
        <v>150</v>
      </c>
      <c r="GB465" s="44" t="s">
        <v>146</v>
      </c>
      <c r="GC465" s="44" t="s">
        <v>163</v>
      </c>
      <c r="GD465" s="44" t="s">
        <v>145</v>
      </c>
      <c r="GE465" s="44" t="s">
        <v>147</v>
      </c>
      <c r="GF465" s="44" t="s">
        <v>152</v>
      </c>
      <c r="GG465" s="44" t="s">
        <v>151</v>
      </c>
      <c r="GH465" s="100" t="str">
        <f t="shared" ref="GH465:GO465" si="1502">VLOOKUP(FZ465,$FK$3:$FL$15,2,FALSE)</f>
        <v>Elfenbenskusten</v>
      </c>
      <c r="GI465" s="100" t="str">
        <f t="shared" si="1502"/>
        <v>Senegal</v>
      </c>
      <c r="GJ465" s="100" t="str">
        <f t="shared" si="1502"/>
        <v>Bosnien-Herzigovina</v>
      </c>
      <c r="GK465" s="100" t="str">
        <f t="shared" si="1502"/>
        <v>Marocko</v>
      </c>
      <c r="GL465" s="100" t="str">
        <f t="shared" si="1502"/>
        <v>Sydkorea</v>
      </c>
      <c r="GM465" s="100" t="str">
        <f t="shared" si="1502"/>
        <v>USA</v>
      </c>
      <c r="GN465" s="100" t="str">
        <f t="shared" si="1502"/>
        <v>England</v>
      </c>
      <c r="GO465" s="100" t="str">
        <f t="shared" si="1502"/>
        <v>Portugal</v>
      </c>
      <c r="GP465" s="42" t="str">
        <f t="shared" si="1296"/>
        <v/>
      </c>
      <c r="GQ465" s="42"/>
      <c r="GR465" s="42"/>
      <c r="GS465" s="42"/>
      <c r="GT465" s="42"/>
      <c r="GU465" s="42"/>
      <c r="GV465" s="42"/>
      <c r="GW465" s="42"/>
      <c r="GX465" s="42"/>
      <c r="GY465" s="42"/>
      <c r="GZ465" s="42"/>
      <c r="HA465" s="42"/>
      <c r="HB465" s="42"/>
      <c r="HC465" s="42"/>
      <c r="HD465" s="42"/>
      <c r="HE465" s="42"/>
    </row>
    <row r="466" spans="1:213" ht="14.25" customHeight="1" x14ac:dyDescent="0.35">
      <c r="A466" s="42"/>
      <c r="B466" s="43"/>
      <c r="C466" s="43"/>
      <c r="D466" s="43"/>
      <c r="E466" s="44"/>
      <c r="F466" s="43"/>
      <c r="G466" s="44"/>
      <c r="H466" s="44"/>
      <c r="I466" s="44"/>
      <c r="J466" s="57"/>
      <c r="K466" s="44"/>
      <c r="L466" s="44"/>
      <c r="M466" s="42"/>
      <c r="N466" s="42"/>
      <c r="O466" s="42"/>
      <c r="P466" s="42"/>
      <c r="Q466" s="42"/>
      <c r="R466" s="42"/>
      <c r="S466" s="42"/>
      <c r="T466" s="43"/>
      <c r="U466" s="42"/>
      <c r="V466" s="44"/>
      <c r="W466" s="44"/>
      <c r="X466" s="44"/>
      <c r="Y466" s="44"/>
      <c r="Z466" s="47"/>
      <c r="AA466" s="48"/>
      <c r="AB466" s="42"/>
      <c r="AC466" s="14"/>
      <c r="AD466" s="14"/>
      <c r="AE466" s="14"/>
      <c r="AF466" s="14"/>
      <c r="AG466" s="44"/>
      <c r="AH466" s="44"/>
      <c r="AI466" s="44"/>
      <c r="AJ466" s="57"/>
      <c r="AK466" s="58"/>
      <c r="AL466" s="49"/>
      <c r="AM466" s="49"/>
      <c r="AN466" s="49"/>
      <c r="AO466" s="49"/>
      <c r="AP466" s="49"/>
      <c r="AQ466" s="49"/>
      <c r="AR466" s="49"/>
      <c r="AS466" s="49"/>
      <c r="AT466" s="49"/>
      <c r="AU466" s="49"/>
      <c r="AV466" s="49"/>
      <c r="AW466" s="49"/>
      <c r="AX466" s="49"/>
      <c r="AY466" s="49"/>
      <c r="AZ466" s="49"/>
      <c r="BA466" s="49"/>
      <c r="BB466" s="49"/>
      <c r="BC466" s="49"/>
      <c r="BD466" s="49"/>
      <c r="BE466" s="49"/>
      <c r="BF466" s="49"/>
      <c r="BG466" s="49"/>
      <c r="BH466" s="49"/>
      <c r="BI466" s="49"/>
      <c r="BJ466" s="49"/>
      <c r="BK466" s="49"/>
      <c r="BL466" s="49"/>
      <c r="BM466" s="49"/>
      <c r="BN466" s="49"/>
      <c r="BO466" s="49"/>
      <c r="BP466" s="14"/>
      <c r="BQ466" s="14"/>
      <c r="BR466" s="14"/>
      <c r="BS466" s="49"/>
      <c r="BT466" s="49"/>
      <c r="BU466" s="49"/>
      <c r="BV466" s="49"/>
      <c r="BW466" s="49"/>
      <c r="BX466" s="49"/>
      <c r="BY466" s="49"/>
      <c r="BZ466" s="14"/>
      <c r="CA466" s="49"/>
      <c r="CB466" s="49"/>
      <c r="CC466" s="14"/>
      <c r="CD466" s="14"/>
      <c r="CE466" s="49"/>
      <c r="CF466" s="49"/>
      <c r="CG466" s="49"/>
      <c r="CH466" s="49"/>
      <c r="CI466" s="49"/>
      <c r="CJ466" s="49"/>
      <c r="CK466" s="49"/>
      <c r="CL466" s="49"/>
      <c r="CM466" s="49"/>
      <c r="CN466" s="49"/>
      <c r="CO466" s="49"/>
      <c r="CP466" s="49"/>
      <c r="CQ466" s="49"/>
      <c r="CR466" s="49"/>
      <c r="CS466" s="49"/>
      <c r="CT466" s="49"/>
      <c r="CU466" s="49"/>
      <c r="CV466" s="49"/>
      <c r="CW466" s="14"/>
      <c r="CX466" s="14"/>
      <c r="CY466" s="49"/>
      <c r="CZ466" s="49"/>
      <c r="DA466" s="49"/>
      <c r="DB466" s="49"/>
      <c r="DC466" s="49"/>
      <c r="DD466" s="49"/>
      <c r="DE466" s="49"/>
      <c r="DF466" s="49"/>
      <c r="DG466" s="49"/>
      <c r="DH466" s="14"/>
      <c r="DI466" s="14"/>
      <c r="DJ466" s="14"/>
      <c r="DK466" s="14"/>
      <c r="DL466" s="14"/>
      <c r="DM466" s="14"/>
      <c r="DN466" s="14"/>
      <c r="DO466" s="14"/>
      <c r="DP466" s="14"/>
      <c r="DQ466" s="14"/>
      <c r="DR466" s="49"/>
      <c r="DS466" s="49"/>
      <c r="DT466" s="49"/>
      <c r="DU466" s="49"/>
      <c r="DV466" s="49"/>
      <c r="DW466" s="49"/>
      <c r="DX466" s="49"/>
      <c r="DY466" s="49"/>
      <c r="DZ466" s="49"/>
      <c r="EA466" s="49"/>
      <c r="EB466" s="49"/>
      <c r="EC466" s="49"/>
      <c r="ED466" s="49"/>
      <c r="EE466" s="49"/>
      <c r="EF466" s="49"/>
      <c r="EG466" s="49"/>
      <c r="EH466" s="49"/>
      <c r="EI466" s="49"/>
      <c r="EJ466" s="49"/>
      <c r="EK466" s="14"/>
      <c r="EL466" s="49"/>
      <c r="EM466" s="49"/>
      <c r="EN466" s="49"/>
      <c r="EO466" s="49"/>
      <c r="EP466" s="49"/>
      <c r="EQ466" s="49"/>
      <c r="ER466" s="49"/>
      <c r="ES466" s="49"/>
      <c r="ET466" s="49"/>
      <c r="EU466" s="49"/>
      <c r="EV466" s="49"/>
      <c r="EW466" s="49"/>
      <c r="EX466" s="49"/>
      <c r="EY466" s="49"/>
      <c r="EZ466" s="49"/>
      <c r="FA466" s="49"/>
      <c r="FB466" s="49"/>
      <c r="FC466" s="49"/>
      <c r="FD466" s="49"/>
      <c r="FE466" s="14"/>
      <c r="FF466" s="49"/>
      <c r="FG466" s="49"/>
      <c r="FH466" s="14"/>
      <c r="FI466" s="42"/>
      <c r="FJ466" s="42"/>
      <c r="FK466" s="42"/>
      <c r="FL466" s="42"/>
      <c r="FM466" s="42"/>
      <c r="FN466" s="42"/>
      <c r="FO466" s="42"/>
      <c r="FP466" s="42"/>
      <c r="FQ466" s="42"/>
      <c r="FR466" s="42"/>
      <c r="FS466" s="42"/>
      <c r="FT466" s="42"/>
      <c r="FU466" s="42"/>
      <c r="FV466" s="42"/>
      <c r="FW466" s="42"/>
      <c r="FX466" s="44">
        <v>464</v>
      </c>
      <c r="FY466" s="44" t="str">
        <f t="shared" si="1294"/>
        <v>EJBCADLI</v>
      </c>
      <c r="FZ466" s="44" t="s">
        <v>148</v>
      </c>
      <c r="GA466" s="44" t="s">
        <v>159</v>
      </c>
      <c r="GB466" s="44" t="s">
        <v>146</v>
      </c>
      <c r="GC466" s="44" t="s">
        <v>163</v>
      </c>
      <c r="GD466" s="44" t="s">
        <v>145</v>
      </c>
      <c r="GE466" s="44" t="s">
        <v>147</v>
      </c>
      <c r="GF466" s="44" t="s">
        <v>152</v>
      </c>
      <c r="GG466" s="44" t="s">
        <v>150</v>
      </c>
      <c r="GH466" s="100" t="str">
        <f t="shared" ref="GH466:GO466" si="1503">VLOOKUP(FZ466,$FK$3:$FL$15,2,FALSE)</f>
        <v>Elfenbenskusten</v>
      </c>
      <c r="GI466" s="100" t="str">
        <f t="shared" si="1503"/>
        <v>Argentina</v>
      </c>
      <c r="GJ466" s="100" t="str">
        <f t="shared" si="1503"/>
        <v>Bosnien-Herzigovina</v>
      </c>
      <c r="GK466" s="100" t="str">
        <f t="shared" si="1503"/>
        <v>Marocko</v>
      </c>
      <c r="GL466" s="100" t="str">
        <f t="shared" si="1503"/>
        <v>Sydkorea</v>
      </c>
      <c r="GM466" s="100" t="str">
        <f t="shared" si="1503"/>
        <v>USA</v>
      </c>
      <c r="GN466" s="100" t="str">
        <f t="shared" si="1503"/>
        <v>England</v>
      </c>
      <c r="GO466" s="100" t="str">
        <f t="shared" si="1503"/>
        <v>Senegal</v>
      </c>
      <c r="GP466" s="42" t="str">
        <f t="shared" si="1296"/>
        <v/>
      </c>
      <c r="GQ466" s="42"/>
      <c r="GR466" s="42"/>
      <c r="GS466" s="42"/>
      <c r="GT466" s="42"/>
      <c r="GU466" s="42"/>
      <c r="GV466" s="42"/>
      <c r="GW466" s="42"/>
      <c r="GX466" s="42"/>
      <c r="GY466" s="42"/>
      <c r="GZ466" s="42"/>
      <c r="HA466" s="42"/>
      <c r="HB466" s="42"/>
      <c r="HC466" s="42"/>
      <c r="HD466" s="42"/>
      <c r="HE466" s="42"/>
    </row>
    <row r="467" spans="1:213" ht="14.25" customHeight="1" x14ac:dyDescent="0.35">
      <c r="A467" s="42"/>
      <c r="B467" s="43"/>
      <c r="C467" s="43"/>
      <c r="D467" s="43"/>
      <c r="E467" s="44"/>
      <c r="F467" s="43"/>
      <c r="G467" s="44"/>
      <c r="H467" s="44"/>
      <c r="I467" s="44"/>
      <c r="J467" s="57"/>
      <c r="K467" s="44"/>
      <c r="L467" s="44"/>
      <c r="M467" s="42"/>
      <c r="N467" s="42"/>
      <c r="O467" s="42"/>
      <c r="P467" s="42"/>
      <c r="Q467" s="42"/>
      <c r="R467" s="42"/>
      <c r="S467" s="42"/>
      <c r="T467" s="43"/>
      <c r="U467" s="42"/>
      <c r="V467" s="44"/>
      <c r="W467" s="44"/>
      <c r="X467" s="44"/>
      <c r="Y467" s="44"/>
      <c r="Z467" s="47"/>
      <c r="AA467" s="48"/>
      <c r="AB467" s="42"/>
      <c r="AC467" s="14"/>
      <c r="AD467" s="14"/>
      <c r="AE467" s="14"/>
      <c r="AF467" s="14"/>
      <c r="AG467" s="44"/>
      <c r="AH467" s="44"/>
      <c r="AI467" s="44"/>
      <c r="AJ467" s="57"/>
      <c r="AK467" s="58"/>
      <c r="AL467" s="49"/>
      <c r="AM467" s="49"/>
      <c r="AN467" s="49"/>
      <c r="AO467" s="49"/>
      <c r="AP467" s="49"/>
      <c r="AQ467" s="49"/>
      <c r="AR467" s="49"/>
      <c r="AS467" s="49"/>
      <c r="AT467" s="49"/>
      <c r="AU467" s="49"/>
      <c r="AV467" s="49"/>
      <c r="AW467" s="49"/>
      <c r="AX467" s="49"/>
      <c r="AY467" s="49"/>
      <c r="AZ467" s="49"/>
      <c r="BA467" s="49"/>
      <c r="BB467" s="49"/>
      <c r="BC467" s="49"/>
      <c r="BD467" s="49"/>
      <c r="BE467" s="49"/>
      <c r="BF467" s="49"/>
      <c r="BG467" s="49"/>
      <c r="BH467" s="49"/>
      <c r="BI467" s="49"/>
      <c r="BJ467" s="49"/>
      <c r="BK467" s="49"/>
      <c r="BL467" s="49"/>
      <c r="BM467" s="49"/>
      <c r="BN467" s="49"/>
      <c r="BO467" s="49"/>
      <c r="BP467" s="14"/>
      <c r="BQ467" s="14"/>
      <c r="BR467" s="14"/>
      <c r="BS467" s="49"/>
      <c r="BT467" s="49"/>
      <c r="BU467" s="49"/>
      <c r="BV467" s="49"/>
      <c r="BW467" s="49"/>
      <c r="BX467" s="49"/>
      <c r="BY467" s="49"/>
      <c r="BZ467" s="14"/>
      <c r="CA467" s="49"/>
      <c r="CB467" s="49"/>
      <c r="CC467" s="14"/>
      <c r="CD467" s="14"/>
      <c r="CE467" s="49"/>
      <c r="CF467" s="49"/>
      <c r="CG467" s="49"/>
      <c r="CH467" s="49"/>
      <c r="CI467" s="49"/>
      <c r="CJ467" s="49"/>
      <c r="CK467" s="49"/>
      <c r="CL467" s="49"/>
      <c r="CM467" s="49"/>
      <c r="CN467" s="49"/>
      <c r="CO467" s="49"/>
      <c r="CP467" s="49"/>
      <c r="CQ467" s="49"/>
      <c r="CR467" s="49"/>
      <c r="CS467" s="49"/>
      <c r="CT467" s="49"/>
      <c r="CU467" s="49"/>
      <c r="CV467" s="49"/>
      <c r="CW467" s="14"/>
      <c r="CX467" s="14"/>
      <c r="CY467" s="49"/>
      <c r="CZ467" s="49"/>
      <c r="DA467" s="49"/>
      <c r="DB467" s="49"/>
      <c r="DC467" s="49"/>
      <c r="DD467" s="49"/>
      <c r="DE467" s="49"/>
      <c r="DF467" s="49"/>
      <c r="DG467" s="49"/>
      <c r="DH467" s="14"/>
      <c r="DI467" s="14"/>
      <c r="DJ467" s="14"/>
      <c r="DK467" s="14"/>
      <c r="DL467" s="14"/>
      <c r="DM467" s="14"/>
      <c r="DN467" s="14"/>
      <c r="DO467" s="14"/>
      <c r="DP467" s="14"/>
      <c r="DQ467" s="14"/>
      <c r="DR467" s="49"/>
      <c r="DS467" s="49"/>
      <c r="DT467" s="49"/>
      <c r="DU467" s="49"/>
      <c r="DV467" s="49"/>
      <c r="DW467" s="49"/>
      <c r="DX467" s="49"/>
      <c r="DY467" s="49"/>
      <c r="DZ467" s="49"/>
      <c r="EA467" s="49"/>
      <c r="EB467" s="49"/>
      <c r="EC467" s="49"/>
      <c r="ED467" s="49"/>
      <c r="EE467" s="49"/>
      <c r="EF467" s="49"/>
      <c r="EG467" s="49"/>
      <c r="EH467" s="49"/>
      <c r="EI467" s="49"/>
      <c r="EJ467" s="49"/>
      <c r="EK467" s="14"/>
      <c r="EL467" s="49"/>
      <c r="EM467" s="49"/>
      <c r="EN467" s="49"/>
      <c r="EO467" s="49"/>
      <c r="EP467" s="49"/>
      <c r="EQ467" s="49"/>
      <c r="ER467" s="49"/>
      <c r="ES467" s="49"/>
      <c r="ET467" s="49"/>
      <c r="EU467" s="49"/>
      <c r="EV467" s="49"/>
      <c r="EW467" s="49"/>
      <c r="EX467" s="49"/>
      <c r="EY467" s="49"/>
      <c r="EZ467" s="49"/>
      <c r="FA467" s="49"/>
      <c r="FB467" s="49"/>
      <c r="FC467" s="49"/>
      <c r="FD467" s="49"/>
      <c r="FE467" s="14"/>
      <c r="FF467" s="49"/>
      <c r="FG467" s="49"/>
      <c r="FH467" s="14"/>
      <c r="FI467" s="42"/>
      <c r="FJ467" s="42"/>
      <c r="FK467" s="42"/>
      <c r="FL467" s="42"/>
      <c r="FM467" s="42"/>
      <c r="FN467" s="42"/>
      <c r="FO467" s="42"/>
      <c r="FP467" s="42"/>
      <c r="FQ467" s="42"/>
      <c r="FR467" s="42"/>
      <c r="FS467" s="42"/>
      <c r="FT467" s="42"/>
      <c r="FU467" s="42"/>
      <c r="FV467" s="42"/>
      <c r="FW467" s="42"/>
      <c r="FX467" s="44">
        <v>465</v>
      </c>
      <c r="FY467" s="44" t="str">
        <f t="shared" si="1294"/>
        <v>EJBCADIK</v>
      </c>
      <c r="FZ467" s="44" t="s">
        <v>148</v>
      </c>
      <c r="GA467" s="44" t="s">
        <v>159</v>
      </c>
      <c r="GB467" s="44" t="s">
        <v>146</v>
      </c>
      <c r="GC467" s="44" t="s">
        <v>163</v>
      </c>
      <c r="GD467" s="44" t="s">
        <v>145</v>
      </c>
      <c r="GE467" s="44" t="s">
        <v>147</v>
      </c>
      <c r="GF467" s="44" t="s">
        <v>150</v>
      </c>
      <c r="GG467" s="44" t="s">
        <v>151</v>
      </c>
      <c r="GH467" s="100" t="str">
        <f t="shared" ref="GH467:GO467" si="1504">VLOOKUP(FZ467,$FK$3:$FL$15,2,FALSE)</f>
        <v>Elfenbenskusten</v>
      </c>
      <c r="GI467" s="100" t="str">
        <f t="shared" si="1504"/>
        <v>Argentina</v>
      </c>
      <c r="GJ467" s="100" t="str">
        <f t="shared" si="1504"/>
        <v>Bosnien-Herzigovina</v>
      </c>
      <c r="GK467" s="100" t="str">
        <f t="shared" si="1504"/>
        <v>Marocko</v>
      </c>
      <c r="GL467" s="100" t="str">
        <f t="shared" si="1504"/>
        <v>Sydkorea</v>
      </c>
      <c r="GM467" s="100" t="str">
        <f t="shared" si="1504"/>
        <v>USA</v>
      </c>
      <c r="GN467" s="100" t="str">
        <f t="shared" si="1504"/>
        <v>Senegal</v>
      </c>
      <c r="GO467" s="100" t="str">
        <f t="shared" si="1504"/>
        <v>Portugal</v>
      </c>
      <c r="GP467" s="42" t="str">
        <f t="shared" si="1296"/>
        <v/>
      </c>
      <c r="GQ467" s="42"/>
      <c r="GR467" s="42"/>
      <c r="GS467" s="42"/>
      <c r="GT467" s="42"/>
      <c r="GU467" s="42"/>
      <c r="GV467" s="42"/>
      <c r="GW467" s="42"/>
      <c r="GX467" s="42"/>
      <c r="GY467" s="42"/>
      <c r="GZ467" s="42"/>
      <c r="HA467" s="42"/>
      <c r="HB467" s="42"/>
      <c r="HC467" s="42"/>
      <c r="HD467" s="42"/>
      <c r="HE467" s="42"/>
    </row>
    <row r="468" spans="1:213" ht="14.25" customHeight="1" x14ac:dyDescent="0.35">
      <c r="A468" s="42"/>
      <c r="B468" s="43"/>
      <c r="C468" s="43"/>
      <c r="D468" s="43"/>
      <c r="E468" s="44"/>
      <c r="F468" s="43"/>
      <c r="G468" s="44"/>
      <c r="H468" s="44"/>
      <c r="I468" s="44"/>
      <c r="J468" s="57"/>
      <c r="K468" s="44"/>
      <c r="L468" s="44"/>
      <c r="M468" s="42"/>
      <c r="N468" s="42"/>
      <c r="O468" s="42"/>
      <c r="P468" s="42"/>
      <c r="Q468" s="42"/>
      <c r="R468" s="42"/>
      <c r="S468" s="42"/>
      <c r="T468" s="43"/>
      <c r="U468" s="42"/>
      <c r="V468" s="44"/>
      <c r="W468" s="44"/>
      <c r="X468" s="44"/>
      <c r="Y468" s="44"/>
      <c r="Z468" s="47"/>
      <c r="AA468" s="48"/>
      <c r="AB468" s="42"/>
      <c r="AC468" s="14"/>
      <c r="AD468" s="14"/>
      <c r="AE468" s="14"/>
      <c r="AF468" s="14"/>
      <c r="AG468" s="44"/>
      <c r="AH468" s="44"/>
      <c r="AI468" s="44"/>
      <c r="AJ468" s="57"/>
      <c r="AK468" s="58"/>
      <c r="AL468" s="49"/>
      <c r="AM468" s="49"/>
      <c r="AN468" s="49"/>
      <c r="AO468" s="49"/>
      <c r="AP468" s="49"/>
      <c r="AQ468" s="49"/>
      <c r="AR468" s="49"/>
      <c r="AS468" s="49"/>
      <c r="AT468" s="49"/>
      <c r="AU468" s="49"/>
      <c r="AV468" s="49"/>
      <c r="AW468" s="49"/>
      <c r="AX468" s="49"/>
      <c r="AY468" s="49"/>
      <c r="AZ468" s="49"/>
      <c r="BA468" s="49"/>
      <c r="BB468" s="49"/>
      <c r="BC468" s="49"/>
      <c r="BD468" s="49"/>
      <c r="BE468" s="49"/>
      <c r="BF468" s="49"/>
      <c r="BG468" s="49"/>
      <c r="BH468" s="49"/>
      <c r="BI468" s="49"/>
      <c r="BJ468" s="49"/>
      <c r="BK468" s="49"/>
      <c r="BL468" s="49"/>
      <c r="BM468" s="49"/>
      <c r="BN468" s="49"/>
      <c r="BO468" s="49"/>
      <c r="BP468" s="14"/>
      <c r="BQ468" s="14"/>
      <c r="BR468" s="14"/>
      <c r="BS468" s="49"/>
      <c r="BT468" s="49"/>
      <c r="BU468" s="49"/>
      <c r="BV468" s="49"/>
      <c r="BW468" s="49"/>
      <c r="BX468" s="49"/>
      <c r="BY468" s="49"/>
      <c r="BZ468" s="14"/>
      <c r="CA468" s="49"/>
      <c r="CB468" s="49"/>
      <c r="CC468" s="14"/>
      <c r="CD468" s="14"/>
      <c r="CE468" s="49"/>
      <c r="CF468" s="49"/>
      <c r="CG468" s="49"/>
      <c r="CH468" s="49"/>
      <c r="CI468" s="49"/>
      <c r="CJ468" s="49"/>
      <c r="CK468" s="49"/>
      <c r="CL468" s="49"/>
      <c r="CM468" s="49"/>
      <c r="CN468" s="49"/>
      <c r="CO468" s="49"/>
      <c r="CP468" s="49"/>
      <c r="CQ468" s="49"/>
      <c r="CR468" s="49"/>
      <c r="CS468" s="49"/>
      <c r="CT468" s="49"/>
      <c r="CU468" s="49"/>
      <c r="CV468" s="49"/>
      <c r="CW468" s="14"/>
      <c r="CX468" s="14"/>
      <c r="CY468" s="49"/>
      <c r="CZ468" s="49"/>
      <c r="DA468" s="49"/>
      <c r="DB468" s="49"/>
      <c r="DC468" s="49"/>
      <c r="DD468" s="49"/>
      <c r="DE468" s="49"/>
      <c r="DF468" s="49"/>
      <c r="DG468" s="49"/>
      <c r="DH468" s="14"/>
      <c r="DI468" s="14"/>
      <c r="DJ468" s="14"/>
      <c r="DK468" s="14"/>
      <c r="DL468" s="14"/>
      <c r="DM468" s="14"/>
      <c r="DN468" s="14"/>
      <c r="DO468" s="14"/>
      <c r="DP468" s="14"/>
      <c r="DQ468" s="14"/>
      <c r="DR468" s="49"/>
      <c r="DS468" s="49"/>
      <c r="DT468" s="49"/>
      <c r="DU468" s="49"/>
      <c r="DV468" s="49"/>
      <c r="DW468" s="49"/>
      <c r="DX468" s="49"/>
      <c r="DY468" s="49"/>
      <c r="DZ468" s="49"/>
      <c r="EA468" s="49"/>
      <c r="EB468" s="49"/>
      <c r="EC468" s="49"/>
      <c r="ED468" s="49"/>
      <c r="EE468" s="49"/>
      <c r="EF468" s="49"/>
      <c r="EG468" s="49"/>
      <c r="EH468" s="49"/>
      <c r="EI468" s="49"/>
      <c r="EJ468" s="49"/>
      <c r="EK468" s="14"/>
      <c r="EL468" s="49"/>
      <c r="EM468" s="49"/>
      <c r="EN468" s="49"/>
      <c r="EO468" s="49"/>
      <c r="EP468" s="49"/>
      <c r="EQ468" s="49"/>
      <c r="ER468" s="49"/>
      <c r="ES468" s="49"/>
      <c r="ET468" s="49"/>
      <c r="EU468" s="49"/>
      <c r="EV468" s="49"/>
      <c r="EW468" s="49"/>
      <c r="EX468" s="49"/>
      <c r="EY468" s="49"/>
      <c r="EZ468" s="49"/>
      <c r="FA468" s="49"/>
      <c r="FB468" s="49"/>
      <c r="FC468" s="49"/>
      <c r="FD468" s="49"/>
      <c r="FE468" s="14"/>
      <c r="FF468" s="49"/>
      <c r="FG468" s="49"/>
      <c r="FH468" s="14"/>
      <c r="FI468" s="42"/>
      <c r="FJ468" s="42"/>
      <c r="FK468" s="42"/>
      <c r="FL468" s="42"/>
      <c r="FM468" s="42"/>
      <c r="FN468" s="42"/>
      <c r="FO468" s="42"/>
      <c r="FP468" s="42"/>
      <c r="FQ468" s="42"/>
      <c r="FR468" s="42"/>
      <c r="FS468" s="42"/>
      <c r="FT468" s="42"/>
      <c r="FU468" s="42"/>
      <c r="FV468" s="42"/>
      <c r="FW468" s="42"/>
      <c r="FX468" s="44">
        <v>466</v>
      </c>
      <c r="FY468" s="44" t="str">
        <f t="shared" si="1294"/>
        <v>HEBCADLK</v>
      </c>
      <c r="FZ468" s="44" t="s">
        <v>160</v>
      </c>
      <c r="GA468" s="44" t="s">
        <v>148</v>
      </c>
      <c r="GB468" s="44" t="s">
        <v>146</v>
      </c>
      <c r="GC468" s="44" t="s">
        <v>163</v>
      </c>
      <c r="GD468" s="44" t="s">
        <v>145</v>
      </c>
      <c r="GE468" s="44" t="s">
        <v>147</v>
      </c>
      <c r="GF468" s="44" t="s">
        <v>152</v>
      </c>
      <c r="GG468" s="44" t="s">
        <v>151</v>
      </c>
      <c r="GH468" s="100" t="str">
        <f t="shared" ref="GH468:GO468" si="1505">VLOOKUP(FZ468,$FK$3:$FL$15,2,FALSE)</f>
        <v>Uruguay</v>
      </c>
      <c r="GI468" s="100" t="str">
        <f t="shared" si="1505"/>
        <v>Elfenbenskusten</v>
      </c>
      <c r="GJ468" s="100" t="str">
        <f t="shared" si="1505"/>
        <v>Bosnien-Herzigovina</v>
      </c>
      <c r="GK468" s="100" t="str">
        <f t="shared" si="1505"/>
        <v>Marocko</v>
      </c>
      <c r="GL468" s="100" t="str">
        <f t="shared" si="1505"/>
        <v>Sydkorea</v>
      </c>
      <c r="GM468" s="100" t="str">
        <f t="shared" si="1505"/>
        <v>USA</v>
      </c>
      <c r="GN468" s="100" t="str">
        <f t="shared" si="1505"/>
        <v>England</v>
      </c>
      <c r="GO468" s="100" t="str">
        <f t="shared" si="1505"/>
        <v>Portugal</v>
      </c>
      <c r="GP468" s="42" t="str">
        <f t="shared" si="1296"/>
        <v/>
      </c>
      <c r="GQ468" s="42"/>
      <c r="GR468" s="42"/>
      <c r="GS468" s="42"/>
      <c r="GT468" s="42"/>
      <c r="GU468" s="42"/>
      <c r="GV468" s="42"/>
      <c r="GW468" s="42"/>
      <c r="GX468" s="42"/>
      <c r="GY468" s="42"/>
      <c r="GZ468" s="42"/>
      <c r="HA468" s="42"/>
      <c r="HB468" s="42"/>
      <c r="HC468" s="42"/>
      <c r="HD468" s="42"/>
      <c r="HE468" s="42"/>
    </row>
    <row r="469" spans="1:213" ht="14.25" customHeight="1" x14ac:dyDescent="0.35">
      <c r="A469" s="42"/>
      <c r="B469" s="43"/>
      <c r="C469" s="43"/>
      <c r="D469" s="43"/>
      <c r="E469" s="44"/>
      <c r="F469" s="43"/>
      <c r="G469" s="44"/>
      <c r="H469" s="44"/>
      <c r="I469" s="44"/>
      <c r="J469" s="57"/>
      <c r="K469" s="44"/>
      <c r="L469" s="44"/>
      <c r="M469" s="42"/>
      <c r="N469" s="42"/>
      <c r="O469" s="42"/>
      <c r="P469" s="42"/>
      <c r="Q469" s="42"/>
      <c r="R469" s="42"/>
      <c r="S469" s="42"/>
      <c r="T469" s="43"/>
      <c r="U469" s="42"/>
      <c r="V469" s="44"/>
      <c r="W469" s="44"/>
      <c r="X469" s="44"/>
      <c r="Y469" s="44"/>
      <c r="Z469" s="47"/>
      <c r="AA469" s="48"/>
      <c r="AB469" s="42"/>
      <c r="AC469" s="14"/>
      <c r="AD469" s="14"/>
      <c r="AE469" s="14"/>
      <c r="AF469" s="14"/>
      <c r="AG469" s="44"/>
      <c r="AH469" s="44"/>
      <c r="AI469" s="44"/>
      <c r="AJ469" s="57"/>
      <c r="AK469" s="58"/>
      <c r="AL469" s="49"/>
      <c r="AM469" s="49"/>
      <c r="AN469" s="49"/>
      <c r="AO469" s="49"/>
      <c r="AP469" s="49"/>
      <c r="AQ469" s="49"/>
      <c r="AR469" s="49"/>
      <c r="AS469" s="49"/>
      <c r="AT469" s="49"/>
      <c r="AU469" s="49"/>
      <c r="AV469" s="49"/>
      <c r="AW469" s="49"/>
      <c r="AX469" s="49"/>
      <c r="AY469" s="49"/>
      <c r="AZ469" s="49"/>
      <c r="BA469" s="49"/>
      <c r="BB469" s="49"/>
      <c r="BC469" s="49"/>
      <c r="BD469" s="49"/>
      <c r="BE469" s="49"/>
      <c r="BF469" s="49"/>
      <c r="BG469" s="49"/>
      <c r="BH469" s="49"/>
      <c r="BI469" s="49"/>
      <c r="BJ469" s="49"/>
      <c r="BK469" s="49"/>
      <c r="BL469" s="49"/>
      <c r="BM469" s="49"/>
      <c r="BN469" s="49"/>
      <c r="BO469" s="49"/>
      <c r="BP469" s="14"/>
      <c r="BQ469" s="14"/>
      <c r="BR469" s="14"/>
      <c r="BS469" s="49"/>
      <c r="BT469" s="49"/>
      <c r="BU469" s="49"/>
      <c r="BV469" s="49"/>
      <c r="BW469" s="49"/>
      <c r="BX469" s="49"/>
      <c r="BY469" s="49"/>
      <c r="BZ469" s="14"/>
      <c r="CA469" s="49"/>
      <c r="CB469" s="49"/>
      <c r="CC469" s="14"/>
      <c r="CD469" s="14"/>
      <c r="CE469" s="49"/>
      <c r="CF469" s="49"/>
      <c r="CG469" s="49"/>
      <c r="CH469" s="49"/>
      <c r="CI469" s="49"/>
      <c r="CJ469" s="49"/>
      <c r="CK469" s="49"/>
      <c r="CL469" s="49"/>
      <c r="CM469" s="49"/>
      <c r="CN469" s="49"/>
      <c r="CO469" s="49"/>
      <c r="CP469" s="49"/>
      <c r="CQ469" s="49"/>
      <c r="CR469" s="49"/>
      <c r="CS469" s="49"/>
      <c r="CT469" s="49"/>
      <c r="CU469" s="49"/>
      <c r="CV469" s="49"/>
      <c r="CW469" s="14"/>
      <c r="CX469" s="14"/>
      <c r="CY469" s="49"/>
      <c r="CZ469" s="49"/>
      <c r="DA469" s="49"/>
      <c r="DB469" s="49"/>
      <c r="DC469" s="49"/>
      <c r="DD469" s="49"/>
      <c r="DE469" s="49"/>
      <c r="DF469" s="49"/>
      <c r="DG469" s="49"/>
      <c r="DH469" s="14"/>
      <c r="DI469" s="14"/>
      <c r="DJ469" s="14"/>
      <c r="DK469" s="14"/>
      <c r="DL469" s="14"/>
      <c r="DM469" s="14"/>
      <c r="DN469" s="14"/>
      <c r="DO469" s="14"/>
      <c r="DP469" s="14"/>
      <c r="DQ469" s="14"/>
      <c r="DR469" s="49"/>
      <c r="DS469" s="49"/>
      <c r="DT469" s="49"/>
      <c r="DU469" s="49"/>
      <c r="DV469" s="49"/>
      <c r="DW469" s="49"/>
      <c r="DX469" s="49"/>
      <c r="DY469" s="49"/>
      <c r="DZ469" s="49"/>
      <c r="EA469" s="49"/>
      <c r="EB469" s="49"/>
      <c r="EC469" s="49"/>
      <c r="ED469" s="49"/>
      <c r="EE469" s="49"/>
      <c r="EF469" s="49"/>
      <c r="EG469" s="49"/>
      <c r="EH469" s="49"/>
      <c r="EI469" s="49"/>
      <c r="EJ469" s="49"/>
      <c r="EK469" s="14"/>
      <c r="EL469" s="49"/>
      <c r="EM469" s="49"/>
      <c r="EN469" s="49"/>
      <c r="EO469" s="49"/>
      <c r="EP469" s="49"/>
      <c r="EQ469" s="49"/>
      <c r="ER469" s="49"/>
      <c r="ES469" s="49"/>
      <c r="ET469" s="49"/>
      <c r="EU469" s="49"/>
      <c r="EV469" s="49"/>
      <c r="EW469" s="49"/>
      <c r="EX469" s="49"/>
      <c r="EY469" s="49"/>
      <c r="EZ469" s="49"/>
      <c r="FA469" s="49"/>
      <c r="FB469" s="49"/>
      <c r="FC469" s="49"/>
      <c r="FD469" s="49"/>
      <c r="FE469" s="14"/>
      <c r="FF469" s="49"/>
      <c r="FG469" s="49"/>
      <c r="FH469" s="14"/>
      <c r="FI469" s="42"/>
      <c r="FJ469" s="42"/>
      <c r="FK469" s="42"/>
      <c r="FL469" s="42"/>
      <c r="FM469" s="42"/>
      <c r="FN469" s="42"/>
      <c r="FO469" s="42"/>
      <c r="FP469" s="42"/>
      <c r="FQ469" s="42"/>
      <c r="FR469" s="42"/>
      <c r="FS469" s="42"/>
      <c r="FT469" s="42"/>
      <c r="FU469" s="42"/>
      <c r="FV469" s="42"/>
      <c r="FW469" s="42"/>
      <c r="FX469" s="44">
        <v>467</v>
      </c>
      <c r="FY469" s="44" t="str">
        <f t="shared" si="1294"/>
        <v>HJBCADLE</v>
      </c>
      <c r="FZ469" s="44" t="s">
        <v>160</v>
      </c>
      <c r="GA469" s="44" t="s">
        <v>159</v>
      </c>
      <c r="GB469" s="44" t="s">
        <v>146</v>
      </c>
      <c r="GC469" s="44" t="s">
        <v>163</v>
      </c>
      <c r="GD469" s="44" t="s">
        <v>145</v>
      </c>
      <c r="GE469" s="44" t="s">
        <v>147</v>
      </c>
      <c r="GF469" s="44" t="s">
        <v>152</v>
      </c>
      <c r="GG469" s="44" t="s">
        <v>148</v>
      </c>
      <c r="GH469" s="100" t="str">
        <f t="shared" ref="GH469:GO469" si="1506">VLOOKUP(FZ469,$FK$3:$FL$15,2,FALSE)</f>
        <v>Uruguay</v>
      </c>
      <c r="GI469" s="100" t="str">
        <f t="shared" si="1506"/>
        <v>Argentina</v>
      </c>
      <c r="GJ469" s="100" t="str">
        <f t="shared" si="1506"/>
        <v>Bosnien-Herzigovina</v>
      </c>
      <c r="GK469" s="100" t="str">
        <f t="shared" si="1506"/>
        <v>Marocko</v>
      </c>
      <c r="GL469" s="100" t="str">
        <f t="shared" si="1506"/>
        <v>Sydkorea</v>
      </c>
      <c r="GM469" s="100" t="str">
        <f t="shared" si="1506"/>
        <v>USA</v>
      </c>
      <c r="GN469" s="100" t="str">
        <f t="shared" si="1506"/>
        <v>England</v>
      </c>
      <c r="GO469" s="100" t="str">
        <f t="shared" si="1506"/>
        <v>Elfenbenskusten</v>
      </c>
      <c r="GP469" s="42" t="str">
        <f t="shared" si="1296"/>
        <v/>
      </c>
      <c r="GQ469" s="42"/>
      <c r="GR469" s="42"/>
      <c r="GS469" s="42"/>
      <c r="GT469" s="42"/>
      <c r="GU469" s="42"/>
      <c r="GV469" s="42"/>
      <c r="GW469" s="42"/>
      <c r="GX469" s="42"/>
      <c r="GY469" s="42"/>
      <c r="GZ469" s="42"/>
      <c r="HA469" s="42"/>
      <c r="HB469" s="42"/>
      <c r="HC469" s="42"/>
      <c r="HD469" s="42"/>
      <c r="HE469" s="42"/>
    </row>
    <row r="470" spans="1:213" ht="14.25" customHeight="1" x14ac:dyDescent="0.35">
      <c r="A470" s="42"/>
      <c r="B470" s="43"/>
      <c r="C470" s="43"/>
      <c r="D470" s="43"/>
      <c r="E470" s="44"/>
      <c r="F470" s="43"/>
      <c r="G470" s="44"/>
      <c r="H470" s="44"/>
      <c r="I470" s="44"/>
      <c r="J470" s="57"/>
      <c r="K470" s="44"/>
      <c r="L470" s="44"/>
      <c r="M470" s="42"/>
      <c r="N470" s="42"/>
      <c r="O470" s="42"/>
      <c r="P470" s="42"/>
      <c r="Q470" s="42"/>
      <c r="R470" s="42"/>
      <c r="S470" s="42"/>
      <c r="T470" s="43"/>
      <c r="U470" s="42"/>
      <c r="V470" s="44"/>
      <c r="W470" s="44"/>
      <c r="X470" s="44"/>
      <c r="Y470" s="44"/>
      <c r="Z470" s="47"/>
      <c r="AA470" s="48"/>
      <c r="AB470" s="42"/>
      <c r="AC470" s="14"/>
      <c r="AD470" s="14"/>
      <c r="AE470" s="14"/>
      <c r="AF470" s="14"/>
      <c r="AG470" s="44"/>
      <c r="AH470" s="44"/>
      <c r="AI470" s="44"/>
      <c r="AJ470" s="57"/>
      <c r="AK470" s="58"/>
      <c r="AL470" s="49"/>
      <c r="AM470" s="49"/>
      <c r="AN470" s="49"/>
      <c r="AO470" s="49"/>
      <c r="AP470" s="49"/>
      <c r="AQ470" s="49"/>
      <c r="AR470" s="49"/>
      <c r="AS470" s="49"/>
      <c r="AT470" s="49"/>
      <c r="AU470" s="49"/>
      <c r="AV470" s="49"/>
      <c r="AW470" s="49"/>
      <c r="AX470" s="49"/>
      <c r="AY470" s="49"/>
      <c r="AZ470" s="49"/>
      <c r="BA470" s="49"/>
      <c r="BB470" s="49"/>
      <c r="BC470" s="49"/>
      <c r="BD470" s="49"/>
      <c r="BE470" s="49"/>
      <c r="BF470" s="49"/>
      <c r="BG470" s="49"/>
      <c r="BH470" s="49"/>
      <c r="BI470" s="49"/>
      <c r="BJ470" s="49"/>
      <c r="BK470" s="49"/>
      <c r="BL470" s="49"/>
      <c r="BM470" s="49"/>
      <c r="BN470" s="49"/>
      <c r="BO470" s="49"/>
      <c r="BP470" s="14"/>
      <c r="BQ470" s="14"/>
      <c r="BR470" s="14"/>
      <c r="BS470" s="49"/>
      <c r="BT470" s="49"/>
      <c r="BU470" s="49"/>
      <c r="BV470" s="49"/>
      <c r="BW470" s="49"/>
      <c r="BX470" s="49"/>
      <c r="BY470" s="49"/>
      <c r="BZ470" s="14"/>
      <c r="CA470" s="49"/>
      <c r="CB470" s="49"/>
      <c r="CC470" s="14"/>
      <c r="CD470" s="14"/>
      <c r="CE470" s="49"/>
      <c r="CF470" s="49"/>
      <c r="CG470" s="49"/>
      <c r="CH470" s="49"/>
      <c r="CI470" s="49"/>
      <c r="CJ470" s="49"/>
      <c r="CK470" s="49"/>
      <c r="CL470" s="49"/>
      <c r="CM470" s="49"/>
      <c r="CN470" s="49"/>
      <c r="CO470" s="49"/>
      <c r="CP470" s="49"/>
      <c r="CQ470" s="49"/>
      <c r="CR470" s="49"/>
      <c r="CS470" s="49"/>
      <c r="CT470" s="49"/>
      <c r="CU470" s="49"/>
      <c r="CV470" s="49"/>
      <c r="CW470" s="14"/>
      <c r="CX470" s="14"/>
      <c r="CY470" s="49"/>
      <c r="CZ470" s="49"/>
      <c r="DA470" s="49"/>
      <c r="DB470" s="49"/>
      <c r="DC470" s="49"/>
      <c r="DD470" s="49"/>
      <c r="DE470" s="49"/>
      <c r="DF470" s="49"/>
      <c r="DG470" s="49"/>
      <c r="DH470" s="14"/>
      <c r="DI470" s="14"/>
      <c r="DJ470" s="14"/>
      <c r="DK470" s="14"/>
      <c r="DL470" s="14"/>
      <c r="DM470" s="14"/>
      <c r="DN470" s="14"/>
      <c r="DO470" s="14"/>
      <c r="DP470" s="14"/>
      <c r="DQ470" s="14"/>
      <c r="DR470" s="49"/>
      <c r="DS470" s="49"/>
      <c r="DT470" s="49"/>
      <c r="DU470" s="49"/>
      <c r="DV470" s="49"/>
      <c r="DW470" s="49"/>
      <c r="DX470" s="49"/>
      <c r="DY470" s="49"/>
      <c r="DZ470" s="49"/>
      <c r="EA470" s="49"/>
      <c r="EB470" s="49"/>
      <c r="EC470" s="49"/>
      <c r="ED470" s="49"/>
      <c r="EE470" s="49"/>
      <c r="EF470" s="49"/>
      <c r="EG470" s="49"/>
      <c r="EH470" s="49"/>
      <c r="EI470" s="49"/>
      <c r="EJ470" s="49"/>
      <c r="EK470" s="14"/>
      <c r="EL470" s="49"/>
      <c r="EM470" s="49"/>
      <c r="EN470" s="49"/>
      <c r="EO470" s="49"/>
      <c r="EP470" s="49"/>
      <c r="EQ470" s="49"/>
      <c r="ER470" s="49"/>
      <c r="ES470" s="49"/>
      <c r="ET470" s="49"/>
      <c r="EU470" s="49"/>
      <c r="EV470" s="49"/>
      <c r="EW470" s="49"/>
      <c r="EX470" s="49"/>
      <c r="EY470" s="49"/>
      <c r="EZ470" s="49"/>
      <c r="FA470" s="49"/>
      <c r="FB470" s="49"/>
      <c r="FC470" s="49"/>
      <c r="FD470" s="49"/>
      <c r="FE470" s="14"/>
      <c r="FF470" s="49"/>
      <c r="FG470" s="49"/>
      <c r="FH470" s="14"/>
      <c r="FI470" s="42"/>
      <c r="FJ470" s="42"/>
      <c r="FK470" s="42"/>
      <c r="FL470" s="42"/>
      <c r="FM470" s="42"/>
      <c r="FN470" s="42"/>
      <c r="FO470" s="42"/>
      <c r="FP470" s="42"/>
      <c r="FQ470" s="42"/>
      <c r="FR470" s="42"/>
      <c r="FS470" s="42"/>
      <c r="FT470" s="42"/>
      <c r="FU470" s="42"/>
      <c r="FV470" s="42"/>
      <c r="FW470" s="42"/>
      <c r="FX470" s="44">
        <v>468</v>
      </c>
      <c r="FY470" s="44" t="str">
        <f t="shared" si="1294"/>
        <v>HJBCADEK</v>
      </c>
      <c r="FZ470" s="44" t="s">
        <v>160</v>
      </c>
      <c r="GA470" s="44" t="s">
        <v>159</v>
      </c>
      <c r="GB470" s="44" t="s">
        <v>146</v>
      </c>
      <c r="GC470" s="44" t="s">
        <v>163</v>
      </c>
      <c r="GD470" s="44" t="s">
        <v>145</v>
      </c>
      <c r="GE470" s="44" t="s">
        <v>147</v>
      </c>
      <c r="GF470" s="44" t="s">
        <v>148</v>
      </c>
      <c r="GG470" s="44" t="s">
        <v>151</v>
      </c>
      <c r="GH470" s="100" t="str">
        <f t="shared" ref="GH470:GO470" si="1507">VLOOKUP(FZ470,$FK$3:$FL$15,2,FALSE)</f>
        <v>Uruguay</v>
      </c>
      <c r="GI470" s="100" t="str">
        <f t="shared" si="1507"/>
        <v>Argentina</v>
      </c>
      <c r="GJ470" s="100" t="str">
        <f t="shared" si="1507"/>
        <v>Bosnien-Herzigovina</v>
      </c>
      <c r="GK470" s="100" t="str">
        <f t="shared" si="1507"/>
        <v>Marocko</v>
      </c>
      <c r="GL470" s="100" t="str">
        <f t="shared" si="1507"/>
        <v>Sydkorea</v>
      </c>
      <c r="GM470" s="100" t="str">
        <f t="shared" si="1507"/>
        <v>USA</v>
      </c>
      <c r="GN470" s="100" t="str">
        <f t="shared" si="1507"/>
        <v>Elfenbenskusten</v>
      </c>
      <c r="GO470" s="100" t="str">
        <f t="shared" si="1507"/>
        <v>Portugal</v>
      </c>
      <c r="GP470" s="42" t="str">
        <f t="shared" si="1296"/>
        <v/>
      </c>
      <c r="GQ470" s="42"/>
      <c r="GR470" s="42"/>
      <c r="GS470" s="42"/>
      <c r="GT470" s="42"/>
      <c r="GU470" s="42"/>
      <c r="GV470" s="42"/>
      <c r="GW470" s="42"/>
      <c r="GX470" s="42"/>
      <c r="GY470" s="42"/>
      <c r="GZ470" s="42"/>
      <c r="HA470" s="42"/>
      <c r="HB470" s="42"/>
      <c r="HC470" s="42"/>
      <c r="HD470" s="42"/>
      <c r="HE470" s="42"/>
    </row>
    <row r="471" spans="1:213" ht="14.25" customHeight="1" x14ac:dyDescent="0.35">
      <c r="A471" s="42"/>
      <c r="B471" s="43"/>
      <c r="C471" s="43"/>
      <c r="D471" s="43"/>
      <c r="E471" s="44"/>
      <c r="F471" s="43"/>
      <c r="G471" s="44"/>
      <c r="H471" s="44"/>
      <c r="I471" s="44"/>
      <c r="J471" s="57"/>
      <c r="K471" s="44"/>
      <c r="L471" s="44"/>
      <c r="M471" s="42"/>
      <c r="N471" s="42"/>
      <c r="O471" s="42"/>
      <c r="P471" s="42"/>
      <c r="Q471" s="42"/>
      <c r="R471" s="42"/>
      <c r="S471" s="42"/>
      <c r="T471" s="43"/>
      <c r="U471" s="42"/>
      <c r="V471" s="44"/>
      <c r="W471" s="44"/>
      <c r="X471" s="44"/>
      <c r="Y471" s="44"/>
      <c r="Z471" s="47"/>
      <c r="AA471" s="48"/>
      <c r="AB471" s="42"/>
      <c r="AC471" s="14"/>
      <c r="AD471" s="14"/>
      <c r="AE471" s="14"/>
      <c r="AF471" s="14"/>
      <c r="AG471" s="44"/>
      <c r="AH471" s="44"/>
      <c r="AI471" s="44"/>
      <c r="AJ471" s="57"/>
      <c r="AK471" s="58"/>
      <c r="AL471" s="49"/>
      <c r="AM471" s="49"/>
      <c r="AN471" s="49"/>
      <c r="AO471" s="49"/>
      <c r="AP471" s="49"/>
      <c r="AQ471" s="49"/>
      <c r="AR471" s="49"/>
      <c r="AS471" s="49"/>
      <c r="AT471" s="49"/>
      <c r="AU471" s="49"/>
      <c r="AV471" s="49"/>
      <c r="AW471" s="49"/>
      <c r="AX471" s="49"/>
      <c r="AY471" s="49"/>
      <c r="AZ471" s="49"/>
      <c r="BA471" s="49"/>
      <c r="BB471" s="49"/>
      <c r="BC471" s="49"/>
      <c r="BD471" s="49"/>
      <c r="BE471" s="49"/>
      <c r="BF471" s="49"/>
      <c r="BG471" s="49"/>
      <c r="BH471" s="49"/>
      <c r="BI471" s="49"/>
      <c r="BJ471" s="49"/>
      <c r="BK471" s="49"/>
      <c r="BL471" s="49"/>
      <c r="BM471" s="49"/>
      <c r="BN471" s="49"/>
      <c r="BO471" s="49"/>
      <c r="BP471" s="14"/>
      <c r="BQ471" s="14"/>
      <c r="BR471" s="14"/>
      <c r="BS471" s="49"/>
      <c r="BT471" s="49"/>
      <c r="BU471" s="49"/>
      <c r="BV471" s="49"/>
      <c r="BW471" s="49"/>
      <c r="BX471" s="49"/>
      <c r="BY471" s="49"/>
      <c r="BZ471" s="14"/>
      <c r="CA471" s="49"/>
      <c r="CB471" s="49"/>
      <c r="CC471" s="14"/>
      <c r="CD471" s="14"/>
      <c r="CE471" s="49"/>
      <c r="CF471" s="49"/>
      <c r="CG471" s="49"/>
      <c r="CH471" s="49"/>
      <c r="CI471" s="49"/>
      <c r="CJ471" s="49"/>
      <c r="CK471" s="49"/>
      <c r="CL471" s="49"/>
      <c r="CM471" s="49"/>
      <c r="CN471" s="49"/>
      <c r="CO471" s="49"/>
      <c r="CP471" s="49"/>
      <c r="CQ471" s="49"/>
      <c r="CR471" s="49"/>
      <c r="CS471" s="49"/>
      <c r="CT471" s="49"/>
      <c r="CU471" s="49"/>
      <c r="CV471" s="49"/>
      <c r="CW471" s="14"/>
      <c r="CX471" s="14"/>
      <c r="CY471" s="49"/>
      <c r="CZ471" s="49"/>
      <c r="DA471" s="49"/>
      <c r="DB471" s="49"/>
      <c r="DC471" s="49"/>
      <c r="DD471" s="49"/>
      <c r="DE471" s="49"/>
      <c r="DF471" s="49"/>
      <c r="DG471" s="49"/>
      <c r="DH471" s="14"/>
      <c r="DI471" s="14"/>
      <c r="DJ471" s="14"/>
      <c r="DK471" s="14"/>
      <c r="DL471" s="14"/>
      <c r="DM471" s="14"/>
      <c r="DN471" s="14"/>
      <c r="DO471" s="14"/>
      <c r="DP471" s="14"/>
      <c r="DQ471" s="14"/>
      <c r="DR471" s="49"/>
      <c r="DS471" s="49"/>
      <c r="DT471" s="49"/>
      <c r="DU471" s="49"/>
      <c r="DV471" s="49"/>
      <c r="DW471" s="49"/>
      <c r="DX471" s="49"/>
      <c r="DY471" s="49"/>
      <c r="DZ471" s="49"/>
      <c r="EA471" s="49"/>
      <c r="EB471" s="49"/>
      <c r="EC471" s="49"/>
      <c r="ED471" s="49"/>
      <c r="EE471" s="49"/>
      <c r="EF471" s="49"/>
      <c r="EG471" s="49"/>
      <c r="EH471" s="49"/>
      <c r="EI471" s="49"/>
      <c r="EJ471" s="49"/>
      <c r="EK471" s="14"/>
      <c r="EL471" s="49"/>
      <c r="EM471" s="49"/>
      <c r="EN471" s="49"/>
      <c r="EO471" s="49"/>
      <c r="EP471" s="49"/>
      <c r="EQ471" s="49"/>
      <c r="ER471" s="49"/>
      <c r="ES471" s="49"/>
      <c r="ET471" s="49"/>
      <c r="EU471" s="49"/>
      <c r="EV471" s="49"/>
      <c r="EW471" s="49"/>
      <c r="EX471" s="49"/>
      <c r="EY471" s="49"/>
      <c r="EZ471" s="49"/>
      <c r="FA471" s="49"/>
      <c r="FB471" s="49"/>
      <c r="FC471" s="49"/>
      <c r="FD471" s="49"/>
      <c r="FE471" s="14"/>
      <c r="FF471" s="49"/>
      <c r="FG471" s="49"/>
      <c r="FH471" s="14"/>
      <c r="FI471" s="42"/>
      <c r="FJ471" s="42"/>
      <c r="FK471" s="42"/>
      <c r="FL471" s="42"/>
      <c r="FM471" s="42"/>
      <c r="FN471" s="42"/>
      <c r="FO471" s="42"/>
      <c r="FP471" s="42"/>
      <c r="FQ471" s="42"/>
      <c r="FR471" s="42"/>
      <c r="FS471" s="42"/>
      <c r="FT471" s="42"/>
      <c r="FU471" s="42"/>
      <c r="FV471" s="42"/>
      <c r="FW471" s="42"/>
      <c r="FX471" s="44">
        <v>469</v>
      </c>
      <c r="FY471" s="44" t="str">
        <f t="shared" si="1294"/>
        <v>HEBCADLI</v>
      </c>
      <c r="FZ471" s="44" t="s">
        <v>160</v>
      </c>
      <c r="GA471" s="44" t="s">
        <v>148</v>
      </c>
      <c r="GB471" s="44" t="s">
        <v>146</v>
      </c>
      <c r="GC471" s="44" t="s">
        <v>163</v>
      </c>
      <c r="GD471" s="44" t="s">
        <v>145</v>
      </c>
      <c r="GE471" s="44" t="s">
        <v>147</v>
      </c>
      <c r="GF471" s="44" t="s">
        <v>152</v>
      </c>
      <c r="GG471" s="44" t="s">
        <v>150</v>
      </c>
      <c r="GH471" s="100" t="str">
        <f t="shared" ref="GH471:GO471" si="1508">VLOOKUP(FZ471,$FK$3:$FL$15,2,FALSE)</f>
        <v>Uruguay</v>
      </c>
      <c r="GI471" s="100" t="str">
        <f t="shared" si="1508"/>
        <v>Elfenbenskusten</v>
      </c>
      <c r="GJ471" s="100" t="str">
        <f t="shared" si="1508"/>
        <v>Bosnien-Herzigovina</v>
      </c>
      <c r="GK471" s="100" t="str">
        <f t="shared" si="1508"/>
        <v>Marocko</v>
      </c>
      <c r="GL471" s="100" t="str">
        <f t="shared" si="1508"/>
        <v>Sydkorea</v>
      </c>
      <c r="GM471" s="100" t="str">
        <f t="shared" si="1508"/>
        <v>USA</v>
      </c>
      <c r="GN471" s="100" t="str">
        <f t="shared" si="1508"/>
        <v>England</v>
      </c>
      <c r="GO471" s="100" t="str">
        <f t="shared" si="1508"/>
        <v>Senegal</v>
      </c>
      <c r="GP471" s="42" t="str">
        <f t="shared" si="1296"/>
        <v/>
      </c>
      <c r="GQ471" s="42"/>
      <c r="GR471" s="42"/>
      <c r="GS471" s="42"/>
      <c r="GT471" s="42"/>
      <c r="GU471" s="42"/>
      <c r="GV471" s="42"/>
      <c r="GW471" s="42"/>
      <c r="GX471" s="42"/>
      <c r="GY471" s="42"/>
      <c r="GZ471" s="42"/>
      <c r="HA471" s="42"/>
      <c r="HB471" s="42"/>
      <c r="HC471" s="42"/>
      <c r="HD471" s="42"/>
      <c r="HE471" s="42"/>
    </row>
    <row r="472" spans="1:213" ht="14.25" customHeight="1" x14ac:dyDescent="0.35">
      <c r="A472" s="42"/>
      <c r="B472" s="43"/>
      <c r="C472" s="43"/>
      <c r="D472" s="43"/>
      <c r="E472" s="44"/>
      <c r="F472" s="43"/>
      <c r="G472" s="44"/>
      <c r="H472" s="44"/>
      <c r="I472" s="44"/>
      <c r="J472" s="57"/>
      <c r="K472" s="44"/>
      <c r="L472" s="44"/>
      <c r="M472" s="42"/>
      <c r="N472" s="42"/>
      <c r="O472" s="42"/>
      <c r="P472" s="42"/>
      <c r="Q472" s="42"/>
      <c r="R472" s="42"/>
      <c r="S472" s="42"/>
      <c r="T472" s="43"/>
      <c r="U472" s="42"/>
      <c r="V472" s="44"/>
      <c r="W472" s="44"/>
      <c r="X472" s="44"/>
      <c r="Y472" s="44"/>
      <c r="Z472" s="47"/>
      <c r="AA472" s="48"/>
      <c r="AB472" s="42"/>
      <c r="AC472" s="14"/>
      <c r="AD472" s="14"/>
      <c r="AE472" s="14"/>
      <c r="AF472" s="14"/>
      <c r="AG472" s="44"/>
      <c r="AH472" s="44"/>
      <c r="AI472" s="44"/>
      <c r="AJ472" s="57"/>
      <c r="AK472" s="58"/>
      <c r="AL472" s="49"/>
      <c r="AM472" s="49"/>
      <c r="AN472" s="49"/>
      <c r="AO472" s="49"/>
      <c r="AP472" s="49"/>
      <c r="AQ472" s="49"/>
      <c r="AR472" s="49"/>
      <c r="AS472" s="49"/>
      <c r="AT472" s="49"/>
      <c r="AU472" s="49"/>
      <c r="AV472" s="49"/>
      <c r="AW472" s="49"/>
      <c r="AX472" s="49"/>
      <c r="AY472" s="49"/>
      <c r="AZ472" s="49"/>
      <c r="BA472" s="49"/>
      <c r="BB472" s="49"/>
      <c r="BC472" s="49"/>
      <c r="BD472" s="49"/>
      <c r="BE472" s="49"/>
      <c r="BF472" s="49"/>
      <c r="BG472" s="49"/>
      <c r="BH472" s="49"/>
      <c r="BI472" s="49"/>
      <c r="BJ472" s="49"/>
      <c r="BK472" s="49"/>
      <c r="BL472" s="49"/>
      <c r="BM472" s="49"/>
      <c r="BN472" s="49"/>
      <c r="BO472" s="49"/>
      <c r="BP472" s="14"/>
      <c r="BQ472" s="14"/>
      <c r="BR472" s="14"/>
      <c r="BS472" s="49"/>
      <c r="BT472" s="49"/>
      <c r="BU472" s="49"/>
      <c r="BV472" s="49"/>
      <c r="BW472" s="49"/>
      <c r="BX472" s="49"/>
      <c r="BY472" s="49"/>
      <c r="BZ472" s="14"/>
      <c r="CA472" s="49"/>
      <c r="CB472" s="49"/>
      <c r="CC472" s="14"/>
      <c r="CD472" s="14"/>
      <c r="CE472" s="49"/>
      <c r="CF472" s="49"/>
      <c r="CG472" s="49"/>
      <c r="CH472" s="49"/>
      <c r="CI472" s="49"/>
      <c r="CJ472" s="49"/>
      <c r="CK472" s="49"/>
      <c r="CL472" s="49"/>
      <c r="CM472" s="49"/>
      <c r="CN472" s="49"/>
      <c r="CO472" s="49"/>
      <c r="CP472" s="49"/>
      <c r="CQ472" s="49"/>
      <c r="CR472" s="49"/>
      <c r="CS472" s="49"/>
      <c r="CT472" s="49"/>
      <c r="CU472" s="49"/>
      <c r="CV472" s="49"/>
      <c r="CW472" s="14"/>
      <c r="CX472" s="14"/>
      <c r="CY472" s="49"/>
      <c r="CZ472" s="49"/>
      <c r="DA472" s="49"/>
      <c r="DB472" s="49"/>
      <c r="DC472" s="49"/>
      <c r="DD472" s="49"/>
      <c r="DE472" s="49"/>
      <c r="DF472" s="49"/>
      <c r="DG472" s="49"/>
      <c r="DH472" s="14"/>
      <c r="DI472" s="14"/>
      <c r="DJ472" s="14"/>
      <c r="DK472" s="14"/>
      <c r="DL472" s="14"/>
      <c r="DM472" s="14"/>
      <c r="DN472" s="14"/>
      <c r="DO472" s="14"/>
      <c r="DP472" s="14"/>
      <c r="DQ472" s="14"/>
      <c r="DR472" s="49"/>
      <c r="DS472" s="49"/>
      <c r="DT472" s="49"/>
      <c r="DU472" s="49"/>
      <c r="DV472" s="49"/>
      <c r="DW472" s="49"/>
      <c r="DX472" s="49"/>
      <c r="DY472" s="49"/>
      <c r="DZ472" s="49"/>
      <c r="EA472" s="49"/>
      <c r="EB472" s="49"/>
      <c r="EC472" s="49"/>
      <c r="ED472" s="49"/>
      <c r="EE472" s="49"/>
      <c r="EF472" s="49"/>
      <c r="EG472" s="49"/>
      <c r="EH472" s="49"/>
      <c r="EI472" s="49"/>
      <c r="EJ472" s="49"/>
      <c r="EK472" s="14"/>
      <c r="EL472" s="49"/>
      <c r="EM472" s="49"/>
      <c r="EN472" s="49"/>
      <c r="EO472" s="49"/>
      <c r="EP472" s="49"/>
      <c r="EQ472" s="49"/>
      <c r="ER472" s="49"/>
      <c r="ES472" s="49"/>
      <c r="ET472" s="49"/>
      <c r="EU472" s="49"/>
      <c r="EV472" s="49"/>
      <c r="EW472" s="49"/>
      <c r="EX472" s="49"/>
      <c r="EY472" s="49"/>
      <c r="EZ472" s="49"/>
      <c r="FA472" s="49"/>
      <c r="FB472" s="49"/>
      <c r="FC472" s="49"/>
      <c r="FD472" s="49"/>
      <c r="FE472" s="14"/>
      <c r="FF472" s="49"/>
      <c r="FG472" s="49"/>
      <c r="FH472" s="14"/>
      <c r="FI472" s="42"/>
      <c r="FJ472" s="42"/>
      <c r="FK472" s="42"/>
      <c r="FL472" s="42"/>
      <c r="FM472" s="42"/>
      <c r="FN472" s="42"/>
      <c r="FO472" s="42"/>
      <c r="FP472" s="42"/>
      <c r="FQ472" s="42"/>
      <c r="FR472" s="42"/>
      <c r="FS472" s="42"/>
      <c r="FT472" s="42"/>
      <c r="FU472" s="42"/>
      <c r="FV472" s="42"/>
      <c r="FW472" s="42"/>
      <c r="FX472" s="44">
        <v>470</v>
      </c>
      <c r="FY472" s="44" t="str">
        <f t="shared" si="1294"/>
        <v>HEBCADIK</v>
      </c>
      <c r="FZ472" s="44" t="s">
        <v>160</v>
      </c>
      <c r="GA472" s="44" t="s">
        <v>148</v>
      </c>
      <c r="GB472" s="44" t="s">
        <v>146</v>
      </c>
      <c r="GC472" s="44" t="s">
        <v>163</v>
      </c>
      <c r="GD472" s="44" t="s">
        <v>145</v>
      </c>
      <c r="GE472" s="44" t="s">
        <v>147</v>
      </c>
      <c r="GF472" s="44" t="s">
        <v>150</v>
      </c>
      <c r="GG472" s="44" t="s">
        <v>151</v>
      </c>
      <c r="GH472" s="100" t="str">
        <f t="shared" ref="GH472:GO472" si="1509">VLOOKUP(FZ472,$FK$3:$FL$15,2,FALSE)</f>
        <v>Uruguay</v>
      </c>
      <c r="GI472" s="100" t="str">
        <f t="shared" si="1509"/>
        <v>Elfenbenskusten</v>
      </c>
      <c r="GJ472" s="100" t="str">
        <f t="shared" si="1509"/>
        <v>Bosnien-Herzigovina</v>
      </c>
      <c r="GK472" s="100" t="str">
        <f t="shared" si="1509"/>
        <v>Marocko</v>
      </c>
      <c r="GL472" s="100" t="str">
        <f t="shared" si="1509"/>
        <v>Sydkorea</v>
      </c>
      <c r="GM472" s="100" t="str">
        <f t="shared" si="1509"/>
        <v>USA</v>
      </c>
      <c r="GN472" s="100" t="str">
        <f t="shared" si="1509"/>
        <v>Senegal</v>
      </c>
      <c r="GO472" s="100" t="str">
        <f t="shared" si="1509"/>
        <v>Portugal</v>
      </c>
      <c r="GP472" s="42" t="str">
        <f t="shared" si="1296"/>
        <v/>
      </c>
      <c r="GQ472" s="42"/>
      <c r="GR472" s="42"/>
      <c r="GS472" s="42"/>
      <c r="GT472" s="42"/>
      <c r="GU472" s="42"/>
      <c r="GV472" s="42"/>
      <c r="GW472" s="42"/>
      <c r="GX472" s="42"/>
      <c r="GY472" s="42"/>
      <c r="GZ472" s="42"/>
      <c r="HA472" s="42"/>
      <c r="HB472" s="42"/>
      <c r="HC472" s="42"/>
      <c r="HD472" s="42"/>
      <c r="HE472" s="42"/>
    </row>
    <row r="473" spans="1:213" ht="14.25" customHeight="1" x14ac:dyDescent="0.35">
      <c r="A473" s="42"/>
      <c r="B473" s="43"/>
      <c r="C473" s="43"/>
      <c r="D473" s="43"/>
      <c r="E473" s="44"/>
      <c r="F473" s="43"/>
      <c r="G473" s="44"/>
      <c r="H473" s="44"/>
      <c r="I473" s="44"/>
      <c r="J473" s="57"/>
      <c r="K473" s="44"/>
      <c r="L473" s="44"/>
      <c r="M473" s="42"/>
      <c r="N473" s="42"/>
      <c r="O473" s="42"/>
      <c r="P473" s="42"/>
      <c r="Q473" s="42"/>
      <c r="R473" s="42"/>
      <c r="S473" s="42"/>
      <c r="T473" s="43"/>
      <c r="U473" s="42"/>
      <c r="V473" s="44"/>
      <c r="W473" s="44"/>
      <c r="X473" s="44"/>
      <c r="Y473" s="44"/>
      <c r="Z473" s="47"/>
      <c r="AA473" s="48"/>
      <c r="AB473" s="42"/>
      <c r="AC473" s="14"/>
      <c r="AD473" s="14"/>
      <c r="AE473" s="14"/>
      <c r="AF473" s="14"/>
      <c r="AG473" s="44"/>
      <c r="AH473" s="44"/>
      <c r="AI473" s="44"/>
      <c r="AJ473" s="57"/>
      <c r="AK473" s="58"/>
      <c r="AL473" s="49"/>
      <c r="AM473" s="49"/>
      <c r="AN473" s="49"/>
      <c r="AO473" s="49"/>
      <c r="AP473" s="49"/>
      <c r="AQ473" s="49"/>
      <c r="AR473" s="49"/>
      <c r="AS473" s="49"/>
      <c r="AT473" s="49"/>
      <c r="AU473" s="49"/>
      <c r="AV473" s="49"/>
      <c r="AW473" s="49"/>
      <c r="AX473" s="49"/>
      <c r="AY473" s="49"/>
      <c r="AZ473" s="49"/>
      <c r="BA473" s="49"/>
      <c r="BB473" s="49"/>
      <c r="BC473" s="49"/>
      <c r="BD473" s="49"/>
      <c r="BE473" s="49"/>
      <c r="BF473" s="49"/>
      <c r="BG473" s="49"/>
      <c r="BH473" s="49"/>
      <c r="BI473" s="49"/>
      <c r="BJ473" s="49"/>
      <c r="BK473" s="49"/>
      <c r="BL473" s="49"/>
      <c r="BM473" s="49"/>
      <c r="BN473" s="49"/>
      <c r="BO473" s="49"/>
      <c r="BP473" s="14"/>
      <c r="BQ473" s="14"/>
      <c r="BR473" s="14"/>
      <c r="BS473" s="49"/>
      <c r="BT473" s="49"/>
      <c r="BU473" s="49"/>
      <c r="BV473" s="49"/>
      <c r="BW473" s="49"/>
      <c r="BX473" s="49"/>
      <c r="BY473" s="49"/>
      <c r="BZ473" s="14"/>
      <c r="CA473" s="49"/>
      <c r="CB473" s="49"/>
      <c r="CC473" s="14"/>
      <c r="CD473" s="14"/>
      <c r="CE473" s="49"/>
      <c r="CF473" s="49"/>
      <c r="CG473" s="49"/>
      <c r="CH473" s="49"/>
      <c r="CI473" s="49"/>
      <c r="CJ473" s="49"/>
      <c r="CK473" s="49"/>
      <c r="CL473" s="49"/>
      <c r="CM473" s="49"/>
      <c r="CN473" s="49"/>
      <c r="CO473" s="49"/>
      <c r="CP473" s="49"/>
      <c r="CQ473" s="49"/>
      <c r="CR473" s="49"/>
      <c r="CS473" s="49"/>
      <c r="CT473" s="49"/>
      <c r="CU473" s="49"/>
      <c r="CV473" s="49"/>
      <c r="CW473" s="14"/>
      <c r="CX473" s="14"/>
      <c r="CY473" s="49"/>
      <c r="CZ473" s="49"/>
      <c r="DA473" s="49"/>
      <c r="DB473" s="49"/>
      <c r="DC473" s="49"/>
      <c r="DD473" s="49"/>
      <c r="DE473" s="49"/>
      <c r="DF473" s="49"/>
      <c r="DG473" s="49"/>
      <c r="DH473" s="14"/>
      <c r="DI473" s="14"/>
      <c r="DJ473" s="14"/>
      <c r="DK473" s="14"/>
      <c r="DL473" s="14"/>
      <c r="DM473" s="14"/>
      <c r="DN473" s="14"/>
      <c r="DO473" s="14"/>
      <c r="DP473" s="14"/>
      <c r="DQ473" s="14"/>
      <c r="DR473" s="49"/>
      <c r="DS473" s="49"/>
      <c r="DT473" s="49"/>
      <c r="DU473" s="49"/>
      <c r="DV473" s="49"/>
      <c r="DW473" s="49"/>
      <c r="DX473" s="49"/>
      <c r="DY473" s="49"/>
      <c r="DZ473" s="49"/>
      <c r="EA473" s="49"/>
      <c r="EB473" s="49"/>
      <c r="EC473" s="49"/>
      <c r="ED473" s="49"/>
      <c r="EE473" s="49"/>
      <c r="EF473" s="49"/>
      <c r="EG473" s="49"/>
      <c r="EH473" s="49"/>
      <c r="EI473" s="49"/>
      <c r="EJ473" s="49"/>
      <c r="EK473" s="14"/>
      <c r="EL473" s="49"/>
      <c r="EM473" s="49"/>
      <c r="EN473" s="49"/>
      <c r="EO473" s="49"/>
      <c r="EP473" s="49"/>
      <c r="EQ473" s="49"/>
      <c r="ER473" s="49"/>
      <c r="ES473" s="49"/>
      <c r="ET473" s="49"/>
      <c r="EU473" s="49"/>
      <c r="EV473" s="49"/>
      <c r="EW473" s="49"/>
      <c r="EX473" s="49"/>
      <c r="EY473" s="49"/>
      <c r="EZ473" s="49"/>
      <c r="FA473" s="49"/>
      <c r="FB473" s="49"/>
      <c r="FC473" s="49"/>
      <c r="FD473" s="49"/>
      <c r="FE473" s="14"/>
      <c r="FF473" s="49"/>
      <c r="FG473" s="49"/>
      <c r="FH473" s="14"/>
      <c r="FI473" s="42"/>
      <c r="FJ473" s="42"/>
      <c r="FK473" s="42"/>
      <c r="FL473" s="42"/>
      <c r="FM473" s="42"/>
      <c r="FN473" s="42"/>
      <c r="FO473" s="42"/>
      <c r="FP473" s="42"/>
      <c r="FQ473" s="42"/>
      <c r="FR473" s="42"/>
      <c r="FS473" s="42"/>
      <c r="FT473" s="42"/>
      <c r="FU473" s="42"/>
      <c r="FV473" s="42"/>
      <c r="FW473" s="42"/>
      <c r="FX473" s="44">
        <v>471</v>
      </c>
      <c r="FY473" s="44" t="str">
        <f t="shared" si="1294"/>
        <v>HJBCADEI</v>
      </c>
      <c r="FZ473" s="44" t="s">
        <v>160</v>
      </c>
      <c r="GA473" s="44" t="s">
        <v>159</v>
      </c>
      <c r="GB473" s="44" t="s">
        <v>146</v>
      </c>
      <c r="GC473" s="44" t="s">
        <v>163</v>
      </c>
      <c r="GD473" s="44" t="s">
        <v>145</v>
      </c>
      <c r="GE473" s="44" t="s">
        <v>147</v>
      </c>
      <c r="GF473" s="44" t="s">
        <v>148</v>
      </c>
      <c r="GG473" s="44" t="s">
        <v>150</v>
      </c>
      <c r="GH473" s="100" t="str">
        <f t="shared" ref="GH473:GO473" si="1510">VLOOKUP(FZ473,$FK$3:$FL$15,2,FALSE)</f>
        <v>Uruguay</v>
      </c>
      <c r="GI473" s="100" t="str">
        <f t="shared" si="1510"/>
        <v>Argentina</v>
      </c>
      <c r="GJ473" s="100" t="str">
        <f t="shared" si="1510"/>
        <v>Bosnien-Herzigovina</v>
      </c>
      <c r="GK473" s="100" t="str">
        <f t="shared" si="1510"/>
        <v>Marocko</v>
      </c>
      <c r="GL473" s="100" t="str">
        <f t="shared" si="1510"/>
        <v>Sydkorea</v>
      </c>
      <c r="GM473" s="100" t="str">
        <f t="shared" si="1510"/>
        <v>USA</v>
      </c>
      <c r="GN473" s="100" t="str">
        <f t="shared" si="1510"/>
        <v>Elfenbenskusten</v>
      </c>
      <c r="GO473" s="100" t="str">
        <f t="shared" si="1510"/>
        <v>Senegal</v>
      </c>
      <c r="GP473" s="42" t="str">
        <f t="shared" si="1296"/>
        <v/>
      </c>
      <c r="GQ473" s="42"/>
      <c r="GR473" s="42"/>
      <c r="GS473" s="42"/>
      <c r="GT473" s="42"/>
      <c r="GU473" s="42"/>
      <c r="GV473" s="42"/>
      <c r="GW473" s="42"/>
      <c r="GX473" s="42"/>
      <c r="GY473" s="42"/>
      <c r="GZ473" s="42"/>
      <c r="HA473" s="42"/>
      <c r="HB473" s="42"/>
      <c r="HC473" s="42"/>
      <c r="HD473" s="42"/>
      <c r="HE473" s="42"/>
    </row>
    <row r="474" spans="1:213" ht="14.25" customHeight="1" x14ac:dyDescent="0.35">
      <c r="A474" s="42"/>
      <c r="B474" s="43"/>
      <c r="C474" s="43"/>
      <c r="D474" s="43"/>
      <c r="E474" s="44"/>
      <c r="F474" s="43"/>
      <c r="G474" s="44"/>
      <c r="H474" s="44"/>
      <c r="I474" s="44"/>
      <c r="J474" s="57"/>
      <c r="K474" s="44"/>
      <c r="L474" s="44"/>
      <c r="M474" s="42"/>
      <c r="N474" s="42"/>
      <c r="O474" s="42"/>
      <c r="P474" s="42"/>
      <c r="Q474" s="42"/>
      <c r="R474" s="42"/>
      <c r="S474" s="42"/>
      <c r="T474" s="43"/>
      <c r="U474" s="42"/>
      <c r="V474" s="44"/>
      <c r="W474" s="44"/>
      <c r="X474" s="44"/>
      <c r="Y474" s="44"/>
      <c r="Z474" s="47"/>
      <c r="AA474" s="48"/>
      <c r="AB474" s="42"/>
      <c r="AC474" s="14"/>
      <c r="AD474" s="14"/>
      <c r="AE474" s="14"/>
      <c r="AF474" s="14"/>
      <c r="AG474" s="44"/>
      <c r="AH474" s="44"/>
      <c r="AI474" s="44"/>
      <c r="AJ474" s="57"/>
      <c r="AK474" s="58"/>
      <c r="AL474" s="49"/>
      <c r="AM474" s="49"/>
      <c r="AN474" s="49"/>
      <c r="AO474" s="49"/>
      <c r="AP474" s="49"/>
      <c r="AQ474" s="49"/>
      <c r="AR474" s="49"/>
      <c r="AS474" s="49"/>
      <c r="AT474" s="49"/>
      <c r="AU474" s="49"/>
      <c r="AV474" s="49"/>
      <c r="AW474" s="49"/>
      <c r="AX474" s="49"/>
      <c r="AY474" s="49"/>
      <c r="AZ474" s="49"/>
      <c r="BA474" s="49"/>
      <c r="BB474" s="49"/>
      <c r="BC474" s="49"/>
      <c r="BD474" s="49"/>
      <c r="BE474" s="49"/>
      <c r="BF474" s="49"/>
      <c r="BG474" s="49"/>
      <c r="BH474" s="49"/>
      <c r="BI474" s="49"/>
      <c r="BJ474" s="49"/>
      <c r="BK474" s="49"/>
      <c r="BL474" s="49"/>
      <c r="BM474" s="49"/>
      <c r="BN474" s="49"/>
      <c r="BO474" s="49"/>
      <c r="BP474" s="14"/>
      <c r="BQ474" s="14"/>
      <c r="BR474" s="14"/>
      <c r="BS474" s="49"/>
      <c r="BT474" s="49"/>
      <c r="BU474" s="49"/>
      <c r="BV474" s="49"/>
      <c r="BW474" s="49"/>
      <c r="BX474" s="49"/>
      <c r="BY474" s="49"/>
      <c r="BZ474" s="14"/>
      <c r="CA474" s="49"/>
      <c r="CB474" s="49"/>
      <c r="CC474" s="14"/>
      <c r="CD474" s="14"/>
      <c r="CE474" s="49"/>
      <c r="CF474" s="49"/>
      <c r="CG474" s="49"/>
      <c r="CH474" s="49"/>
      <c r="CI474" s="49"/>
      <c r="CJ474" s="49"/>
      <c r="CK474" s="49"/>
      <c r="CL474" s="49"/>
      <c r="CM474" s="49"/>
      <c r="CN474" s="49"/>
      <c r="CO474" s="49"/>
      <c r="CP474" s="49"/>
      <c r="CQ474" s="49"/>
      <c r="CR474" s="49"/>
      <c r="CS474" s="49"/>
      <c r="CT474" s="49"/>
      <c r="CU474" s="49"/>
      <c r="CV474" s="49"/>
      <c r="CW474" s="14"/>
      <c r="CX474" s="14"/>
      <c r="CY474" s="49"/>
      <c r="CZ474" s="49"/>
      <c r="DA474" s="49"/>
      <c r="DB474" s="49"/>
      <c r="DC474" s="49"/>
      <c r="DD474" s="49"/>
      <c r="DE474" s="49"/>
      <c r="DF474" s="49"/>
      <c r="DG474" s="49"/>
      <c r="DH474" s="14"/>
      <c r="DI474" s="14"/>
      <c r="DJ474" s="14"/>
      <c r="DK474" s="14"/>
      <c r="DL474" s="14"/>
      <c r="DM474" s="14"/>
      <c r="DN474" s="14"/>
      <c r="DO474" s="14"/>
      <c r="DP474" s="14"/>
      <c r="DQ474" s="14"/>
      <c r="DR474" s="49"/>
      <c r="DS474" s="49"/>
      <c r="DT474" s="49"/>
      <c r="DU474" s="49"/>
      <c r="DV474" s="49"/>
      <c r="DW474" s="49"/>
      <c r="DX474" s="49"/>
      <c r="DY474" s="49"/>
      <c r="DZ474" s="49"/>
      <c r="EA474" s="49"/>
      <c r="EB474" s="49"/>
      <c r="EC474" s="49"/>
      <c r="ED474" s="49"/>
      <c r="EE474" s="49"/>
      <c r="EF474" s="49"/>
      <c r="EG474" s="49"/>
      <c r="EH474" s="49"/>
      <c r="EI474" s="49"/>
      <c r="EJ474" s="49"/>
      <c r="EK474" s="14"/>
      <c r="EL474" s="49"/>
      <c r="EM474" s="49"/>
      <c r="EN474" s="49"/>
      <c r="EO474" s="49"/>
      <c r="EP474" s="49"/>
      <c r="EQ474" s="49"/>
      <c r="ER474" s="49"/>
      <c r="ES474" s="49"/>
      <c r="ET474" s="49"/>
      <c r="EU474" s="49"/>
      <c r="EV474" s="49"/>
      <c r="EW474" s="49"/>
      <c r="EX474" s="49"/>
      <c r="EY474" s="49"/>
      <c r="EZ474" s="49"/>
      <c r="FA474" s="49"/>
      <c r="FB474" s="49"/>
      <c r="FC474" s="49"/>
      <c r="FD474" s="49"/>
      <c r="FE474" s="14"/>
      <c r="FF474" s="49"/>
      <c r="FG474" s="49"/>
      <c r="FH474" s="14"/>
      <c r="FI474" s="42"/>
      <c r="FJ474" s="42"/>
      <c r="FK474" s="42"/>
      <c r="FL474" s="42"/>
      <c r="FM474" s="42"/>
      <c r="FN474" s="42"/>
      <c r="FO474" s="42"/>
      <c r="FP474" s="42"/>
      <c r="FQ474" s="42"/>
      <c r="FR474" s="42"/>
      <c r="FS474" s="42"/>
      <c r="FT474" s="42"/>
      <c r="FU474" s="42"/>
      <c r="FV474" s="42"/>
      <c r="FW474" s="42"/>
      <c r="FX474" s="44">
        <v>472</v>
      </c>
      <c r="FY474" s="44" t="str">
        <f t="shared" si="1294"/>
        <v>EGBCADLK</v>
      </c>
      <c r="FZ474" s="44" t="s">
        <v>148</v>
      </c>
      <c r="GA474" s="44" t="s">
        <v>149</v>
      </c>
      <c r="GB474" s="44" t="s">
        <v>146</v>
      </c>
      <c r="GC474" s="44" t="s">
        <v>163</v>
      </c>
      <c r="GD474" s="44" t="s">
        <v>145</v>
      </c>
      <c r="GE474" s="44" t="s">
        <v>147</v>
      </c>
      <c r="GF474" s="44" t="s">
        <v>152</v>
      </c>
      <c r="GG474" s="44" t="s">
        <v>151</v>
      </c>
      <c r="GH474" s="100" t="str">
        <f t="shared" ref="GH474:GO474" si="1511">VLOOKUP(FZ474,$FK$3:$FL$15,2,FALSE)</f>
        <v>Elfenbenskusten</v>
      </c>
      <c r="GI474" s="100" t="str">
        <f t="shared" si="1511"/>
        <v>Iran</v>
      </c>
      <c r="GJ474" s="100" t="str">
        <f t="shared" si="1511"/>
        <v>Bosnien-Herzigovina</v>
      </c>
      <c r="GK474" s="100" t="str">
        <f t="shared" si="1511"/>
        <v>Marocko</v>
      </c>
      <c r="GL474" s="100" t="str">
        <f t="shared" si="1511"/>
        <v>Sydkorea</v>
      </c>
      <c r="GM474" s="100" t="str">
        <f t="shared" si="1511"/>
        <v>USA</v>
      </c>
      <c r="GN474" s="100" t="str">
        <f t="shared" si="1511"/>
        <v>England</v>
      </c>
      <c r="GO474" s="100" t="str">
        <f t="shared" si="1511"/>
        <v>Portugal</v>
      </c>
      <c r="GP474" s="42" t="str">
        <f t="shared" si="1296"/>
        <v/>
      </c>
      <c r="GQ474" s="42"/>
      <c r="GR474" s="42"/>
      <c r="GS474" s="42"/>
      <c r="GT474" s="42"/>
      <c r="GU474" s="42"/>
      <c r="GV474" s="42"/>
      <c r="GW474" s="42"/>
      <c r="GX474" s="42"/>
      <c r="GY474" s="42"/>
      <c r="GZ474" s="42"/>
      <c r="HA474" s="42"/>
      <c r="HB474" s="42"/>
      <c r="HC474" s="42"/>
      <c r="HD474" s="42"/>
      <c r="HE474" s="42"/>
    </row>
    <row r="475" spans="1:213" ht="14.25" customHeight="1" x14ac:dyDescent="0.35">
      <c r="A475" s="42"/>
      <c r="B475" s="43"/>
      <c r="C475" s="43"/>
      <c r="D475" s="43"/>
      <c r="E475" s="44"/>
      <c r="F475" s="43"/>
      <c r="G475" s="44"/>
      <c r="H475" s="44"/>
      <c r="I475" s="44"/>
      <c r="J475" s="57"/>
      <c r="K475" s="44"/>
      <c r="L475" s="44"/>
      <c r="M475" s="42"/>
      <c r="N475" s="42"/>
      <c r="O475" s="42"/>
      <c r="P475" s="42"/>
      <c r="Q475" s="42"/>
      <c r="R475" s="42"/>
      <c r="S475" s="42"/>
      <c r="T475" s="43"/>
      <c r="U475" s="42"/>
      <c r="V475" s="44"/>
      <c r="W475" s="44"/>
      <c r="X475" s="44"/>
      <c r="Y475" s="44"/>
      <c r="Z475" s="47"/>
      <c r="AA475" s="48"/>
      <c r="AB475" s="42"/>
      <c r="AC475" s="14"/>
      <c r="AD475" s="14"/>
      <c r="AE475" s="14"/>
      <c r="AF475" s="14"/>
      <c r="AG475" s="44"/>
      <c r="AH475" s="44"/>
      <c r="AI475" s="44"/>
      <c r="AJ475" s="57"/>
      <c r="AK475" s="58"/>
      <c r="AL475" s="49"/>
      <c r="AM475" s="49"/>
      <c r="AN475" s="49"/>
      <c r="AO475" s="49"/>
      <c r="AP475" s="49"/>
      <c r="AQ475" s="49"/>
      <c r="AR475" s="49"/>
      <c r="AS475" s="49"/>
      <c r="AT475" s="49"/>
      <c r="AU475" s="49"/>
      <c r="AV475" s="49"/>
      <c r="AW475" s="49"/>
      <c r="AX475" s="49"/>
      <c r="AY475" s="49"/>
      <c r="AZ475" s="49"/>
      <c r="BA475" s="49"/>
      <c r="BB475" s="49"/>
      <c r="BC475" s="49"/>
      <c r="BD475" s="49"/>
      <c r="BE475" s="49"/>
      <c r="BF475" s="49"/>
      <c r="BG475" s="49"/>
      <c r="BH475" s="49"/>
      <c r="BI475" s="49"/>
      <c r="BJ475" s="49"/>
      <c r="BK475" s="49"/>
      <c r="BL475" s="49"/>
      <c r="BM475" s="49"/>
      <c r="BN475" s="49"/>
      <c r="BO475" s="49"/>
      <c r="BP475" s="14"/>
      <c r="BQ475" s="14"/>
      <c r="BR475" s="14"/>
      <c r="BS475" s="49"/>
      <c r="BT475" s="49"/>
      <c r="BU475" s="49"/>
      <c r="BV475" s="49"/>
      <c r="BW475" s="49"/>
      <c r="BX475" s="49"/>
      <c r="BY475" s="49"/>
      <c r="BZ475" s="14"/>
      <c r="CA475" s="49"/>
      <c r="CB475" s="49"/>
      <c r="CC475" s="14"/>
      <c r="CD475" s="14"/>
      <c r="CE475" s="49"/>
      <c r="CF475" s="49"/>
      <c r="CG475" s="49"/>
      <c r="CH475" s="49"/>
      <c r="CI475" s="49"/>
      <c r="CJ475" s="49"/>
      <c r="CK475" s="49"/>
      <c r="CL475" s="49"/>
      <c r="CM475" s="49"/>
      <c r="CN475" s="49"/>
      <c r="CO475" s="49"/>
      <c r="CP475" s="49"/>
      <c r="CQ475" s="49"/>
      <c r="CR475" s="49"/>
      <c r="CS475" s="49"/>
      <c r="CT475" s="49"/>
      <c r="CU475" s="49"/>
      <c r="CV475" s="49"/>
      <c r="CW475" s="14"/>
      <c r="CX475" s="14"/>
      <c r="CY475" s="49"/>
      <c r="CZ475" s="49"/>
      <c r="DA475" s="49"/>
      <c r="DB475" s="49"/>
      <c r="DC475" s="49"/>
      <c r="DD475" s="49"/>
      <c r="DE475" s="49"/>
      <c r="DF475" s="49"/>
      <c r="DG475" s="49"/>
      <c r="DH475" s="14"/>
      <c r="DI475" s="14"/>
      <c r="DJ475" s="14"/>
      <c r="DK475" s="14"/>
      <c r="DL475" s="14"/>
      <c r="DM475" s="14"/>
      <c r="DN475" s="14"/>
      <c r="DO475" s="14"/>
      <c r="DP475" s="14"/>
      <c r="DQ475" s="14"/>
      <c r="DR475" s="49"/>
      <c r="DS475" s="49"/>
      <c r="DT475" s="49"/>
      <c r="DU475" s="49"/>
      <c r="DV475" s="49"/>
      <c r="DW475" s="49"/>
      <c r="DX475" s="49"/>
      <c r="DY475" s="49"/>
      <c r="DZ475" s="49"/>
      <c r="EA475" s="49"/>
      <c r="EB475" s="49"/>
      <c r="EC475" s="49"/>
      <c r="ED475" s="49"/>
      <c r="EE475" s="49"/>
      <c r="EF475" s="49"/>
      <c r="EG475" s="49"/>
      <c r="EH475" s="49"/>
      <c r="EI475" s="49"/>
      <c r="EJ475" s="49"/>
      <c r="EK475" s="14"/>
      <c r="EL475" s="49"/>
      <c r="EM475" s="49"/>
      <c r="EN475" s="49"/>
      <c r="EO475" s="49"/>
      <c r="EP475" s="49"/>
      <c r="EQ475" s="49"/>
      <c r="ER475" s="49"/>
      <c r="ES475" s="49"/>
      <c r="ET475" s="49"/>
      <c r="EU475" s="49"/>
      <c r="EV475" s="49"/>
      <c r="EW475" s="49"/>
      <c r="EX475" s="49"/>
      <c r="EY475" s="49"/>
      <c r="EZ475" s="49"/>
      <c r="FA475" s="49"/>
      <c r="FB475" s="49"/>
      <c r="FC475" s="49"/>
      <c r="FD475" s="49"/>
      <c r="FE475" s="14"/>
      <c r="FF475" s="49"/>
      <c r="FG475" s="49"/>
      <c r="FH475" s="14"/>
      <c r="FI475" s="42"/>
      <c r="FJ475" s="42"/>
      <c r="FK475" s="42"/>
      <c r="FL475" s="42"/>
      <c r="FM475" s="42"/>
      <c r="FN475" s="42"/>
      <c r="FO475" s="42"/>
      <c r="FP475" s="42"/>
      <c r="FQ475" s="42"/>
      <c r="FR475" s="42"/>
      <c r="FS475" s="42"/>
      <c r="FT475" s="42"/>
      <c r="FU475" s="42"/>
      <c r="FV475" s="42"/>
      <c r="FW475" s="42"/>
      <c r="FX475" s="44">
        <v>473</v>
      </c>
      <c r="FY475" s="44" t="str">
        <f t="shared" si="1294"/>
        <v>EGBCADLJ</v>
      </c>
      <c r="FZ475" s="44" t="s">
        <v>148</v>
      </c>
      <c r="GA475" s="44" t="s">
        <v>149</v>
      </c>
      <c r="GB475" s="44" t="s">
        <v>146</v>
      </c>
      <c r="GC475" s="44" t="s">
        <v>163</v>
      </c>
      <c r="GD475" s="44" t="s">
        <v>145</v>
      </c>
      <c r="GE475" s="44" t="s">
        <v>147</v>
      </c>
      <c r="GF475" s="44" t="s">
        <v>152</v>
      </c>
      <c r="GG475" s="44" t="s">
        <v>159</v>
      </c>
      <c r="GH475" s="100" t="str">
        <f t="shared" ref="GH475:GO475" si="1512">VLOOKUP(FZ475,$FK$3:$FL$15,2,FALSE)</f>
        <v>Elfenbenskusten</v>
      </c>
      <c r="GI475" s="100" t="str">
        <f t="shared" si="1512"/>
        <v>Iran</v>
      </c>
      <c r="GJ475" s="100" t="str">
        <f t="shared" si="1512"/>
        <v>Bosnien-Herzigovina</v>
      </c>
      <c r="GK475" s="100" t="str">
        <f t="shared" si="1512"/>
        <v>Marocko</v>
      </c>
      <c r="GL475" s="100" t="str">
        <f t="shared" si="1512"/>
        <v>Sydkorea</v>
      </c>
      <c r="GM475" s="100" t="str">
        <f t="shared" si="1512"/>
        <v>USA</v>
      </c>
      <c r="GN475" s="100" t="str">
        <f t="shared" si="1512"/>
        <v>England</v>
      </c>
      <c r="GO475" s="100" t="str">
        <f t="shared" si="1512"/>
        <v>Argentina</v>
      </c>
      <c r="GP475" s="42" t="str">
        <f t="shared" si="1296"/>
        <v/>
      </c>
      <c r="GQ475" s="42"/>
      <c r="GR475" s="42"/>
      <c r="GS475" s="42"/>
      <c r="GT475" s="42"/>
      <c r="GU475" s="42"/>
      <c r="GV475" s="42"/>
      <c r="GW475" s="42"/>
      <c r="GX475" s="42"/>
      <c r="GY475" s="42"/>
      <c r="GZ475" s="42"/>
      <c r="HA475" s="42"/>
      <c r="HB475" s="42"/>
      <c r="HC475" s="42"/>
      <c r="HD475" s="42"/>
      <c r="HE475" s="42"/>
    </row>
    <row r="476" spans="1:213" ht="14.25" customHeight="1" x14ac:dyDescent="0.35">
      <c r="A476" s="42"/>
      <c r="B476" s="43"/>
      <c r="C476" s="43"/>
      <c r="D476" s="43"/>
      <c r="E476" s="44"/>
      <c r="F476" s="43"/>
      <c r="G476" s="44"/>
      <c r="H476" s="44"/>
      <c r="I476" s="44"/>
      <c r="J476" s="57"/>
      <c r="K476" s="44"/>
      <c r="L476" s="44"/>
      <c r="M476" s="42"/>
      <c r="N476" s="42"/>
      <c r="O476" s="42"/>
      <c r="P476" s="42"/>
      <c r="Q476" s="42"/>
      <c r="R476" s="42"/>
      <c r="S476" s="42"/>
      <c r="T476" s="43"/>
      <c r="U476" s="42"/>
      <c r="V476" s="44"/>
      <c r="W476" s="44"/>
      <c r="X476" s="44"/>
      <c r="Y476" s="44"/>
      <c r="Z476" s="47"/>
      <c r="AA476" s="48"/>
      <c r="AB476" s="42"/>
      <c r="AC476" s="14"/>
      <c r="AD476" s="14"/>
      <c r="AE476" s="14"/>
      <c r="AF476" s="14"/>
      <c r="AG476" s="44"/>
      <c r="AH476" s="44"/>
      <c r="AI476" s="44"/>
      <c r="AJ476" s="57"/>
      <c r="AK476" s="58"/>
      <c r="AL476" s="49"/>
      <c r="AM476" s="49"/>
      <c r="AN476" s="49"/>
      <c r="AO476" s="49"/>
      <c r="AP476" s="49"/>
      <c r="AQ476" s="49"/>
      <c r="AR476" s="49"/>
      <c r="AS476" s="49"/>
      <c r="AT476" s="49"/>
      <c r="AU476" s="49"/>
      <c r="AV476" s="49"/>
      <c r="AW476" s="49"/>
      <c r="AX476" s="49"/>
      <c r="AY476" s="49"/>
      <c r="AZ476" s="49"/>
      <c r="BA476" s="49"/>
      <c r="BB476" s="49"/>
      <c r="BC476" s="49"/>
      <c r="BD476" s="49"/>
      <c r="BE476" s="49"/>
      <c r="BF476" s="49"/>
      <c r="BG476" s="49"/>
      <c r="BH476" s="49"/>
      <c r="BI476" s="49"/>
      <c r="BJ476" s="49"/>
      <c r="BK476" s="49"/>
      <c r="BL476" s="49"/>
      <c r="BM476" s="49"/>
      <c r="BN476" s="49"/>
      <c r="BO476" s="49"/>
      <c r="BP476" s="14"/>
      <c r="BQ476" s="14"/>
      <c r="BR476" s="14"/>
      <c r="BS476" s="49"/>
      <c r="BT476" s="49"/>
      <c r="BU476" s="49"/>
      <c r="BV476" s="49"/>
      <c r="BW476" s="49"/>
      <c r="BX476" s="49"/>
      <c r="BY476" s="49"/>
      <c r="BZ476" s="14"/>
      <c r="CA476" s="49"/>
      <c r="CB476" s="49"/>
      <c r="CC476" s="14"/>
      <c r="CD476" s="14"/>
      <c r="CE476" s="49"/>
      <c r="CF476" s="49"/>
      <c r="CG476" s="49"/>
      <c r="CH476" s="49"/>
      <c r="CI476" s="49"/>
      <c r="CJ476" s="49"/>
      <c r="CK476" s="49"/>
      <c r="CL476" s="49"/>
      <c r="CM476" s="49"/>
      <c r="CN476" s="49"/>
      <c r="CO476" s="49"/>
      <c r="CP476" s="49"/>
      <c r="CQ476" s="49"/>
      <c r="CR476" s="49"/>
      <c r="CS476" s="49"/>
      <c r="CT476" s="49"/>
      <c r="CU476" s="49"/>
      <c r="CV476" s="49"/>
      <c r="CW476" s="14"/>
      <c r="CX476" s="14"/>
      <c r="CY476" s="49"/>
      <c r="CZ476" s="49"/>
      <c r="DA476" s="49"/>
      <c r="DB476" s="49"/>
      <c r="DC476" s="49"/>
      <c r="DD476" s="49"/>
      <c r="DE476" s="49"/>
      <c r="DF476" s="49"/>
      <c r="DG476" s="49"/>
      <c r="DH476" s="14"/>
      <c r="DI476" s="14"/>
      <c r="DJ476" s="14"/>
      <c r="DK476" s="14"/>
      <c r="DL476" s="14"/>
      <c r="DM476" s="14"/>
      <c r="DN476" s="14"/>
      <c r="DO476" s="14"/>
      <c r="DP476" s="14"/>
      <c r="DQ476" s="14"/>
      <c r="DR476" s="49"/>
      <c r="DS476" s="49"/>
      <c r="DT476" s="49"/>
      <c r="DU476" s="49"/>
      <c r="DV476" s="49"/>
      <c r="DW476" s="49"/>
      <c r="DX476" s="49"/>
      <c r="DY476" s="49"/>
      <c r="DZ476" s="49"/>
      <c r="EA476" s="49"/>
      <c r="EB476" s="49"/>
      <c r="EC476" s="49"/>
      <c r="ED476" s="49"/>
      <c r="EE476" s="49"/>
      <c r="EF476" s="49"/>
      <c r="EG476" s="49"/>
      <c r="EH476" s="49"/>
      <c r="EI476" s="49"/>
      <c r="EJ476" s="49"/>
      <c r="EK476" s="14"/>
      <c r="EL476" s="49"/>
      <c r="EM476" s="49"/>
      <c r="EN476" s="49"/>
      <c r="EO476" s="49"/>
      <c r="EP476" s="49"/>
      <c r="EQ476" s="49"/>
      <c r="ER476" s="49"/>
      <c r="ES476" s="49"/>
      <c r="ET476" s="49"/>
      <c r="EU476" s="49"/>
      <c r="EV476" s="49"/>
      <c r="EW476" s="49"/>
      <c r="EX476" s="49"/>
      <c r="EY476" s="49"/>
      <c r="EZ476" s="49"/>
      <c r="FA476" s="49"/>
      <c r="FB476" s="49"/>
      <c r="FC476" s="49"/>
      <c r="FD476" s="49"/>
      <c r="FE476" s="14"/>
      <c r="FF476" s="49"/>
      <c r="FG476" s="49"/>
      <c r="FH476" s="14"/>
      <c r="FI476" s="42"/>
      <c r="FJ476" s="42"/>
      <c r="FK476" s="42"/>
      <c r="FL476" s="42"/>
      <c r="FM476" s="42"/>
      <c r="FN476" s="42"/>
      <c r="FO476" s="42"/>
      <c r="FP476" s="42"/>
      <c r="FQ476" s="42"/>
      <c r="FR476" s="42"/>
      <c r="FS476" s="42"/>
      <c r="FT476" s="42"/>
      <c r="FU476" s="42"/>
      <c r="FV476" s="42"/>
      <c r="FW476" s="42"/>
      <c r="FX476" s="44">
        <v>474</v>
      </c>
      <c r="FY476" s="44" t="str">
        <f t="shared" si="1294"/>
        <v>EGBCADJK</v>
      </c>
      <c r="FZ476" s="44" t="s">
        <v>148</v>
      </c>
      <c r="GA476" s="44" t="s">
        <v>149</v>
      </c>
      <c r="GB476" s="44" t="s">
        <v>146</v>
      </c>
      <c r="GC476" s="44" t="s">
        <v>163</v>
      </c>
      <c r="GD476" s="44" t="s">
        <v>145</v>
      </c>
      <c r="GE476" s="44" t="s">
        <v>147</v>
      </c>
      <c r="GF476" s="44" t="s">
        <v>159</v>
      </c>
      <c r="GG476" s="44" t="s">
        <v>151</v>
      </c>
      <c r="GH476" s="100" t="str">
        <f t="shared" ref="GH476:GO476" si="1513">VLOOKUP(FZ476,$FK$3:$FL$15,2,FALSE)</f>
        <v>Elfenbenskusten</v>
      </c>
      <c r="GI476" s="100" t="str">
        <f t="shared" si="1513"/>
        <v>Iran</v>
      </c>
      <c r="GJ476" s="100" t="str">
        <f t="shared" si="1513"/>
        <v>Bosnien-Herzigovina</v>
      </c>
      <c r="GK476" s="100" t="str">
        <f t="shared" si="1513"/>
        <v>Marocko</v>
      </c>
      <c r="GL476" s="100" t="str">
        <f t="shared" si="1513"/>
        <v>Sydkorea</v>
      </c>
      <c r="GM476" s="100" t="str">
        <f t="shared" si="1513"/>
        <v>USA</v>
      </c>
      <c r="GN476" s="100" t="str">
        <f t="shared" si="1513"/>
        <v>Argentina</v>
      </c>
      <c r="GO476" s="100" t="str">
        <f t="shared" si="1513"/>
        <v>Portugal</v>
      </c>
      <c r="GP476" s="42" t="str">
        <f t="shared" si="1296"/>
        <v/>
      </c>
      <c r="GQ476" s="42"/>
      <c r="GR476" s="42"/>
      <c r="GS476" s="42"/>
      <c r="GT476" s="42"/>
      <c r="GU476" s="42"/>
      <c r="GV476" s="42"/>
      <c r="GW476" s="42"/>
      <c r="GX476" s="42"/>
      <c r="GY476" s="42"/>
      <c r="GZ476" s="42"/>
      <c r="HA476" s="42"/>
      <c r="HB476" s="42"/>
      <c r="HC476" s="42"/>
      <c r="HD476" s="42"/>
      <c r="HE476" s="42"/>
    </row>
    <row r="477" spans="1:213" ht="14.25" customHeight="1" x14ac:dyDescent="0.35">
      <c r="A477" s="42"/>
      <c r="B477" s="43"/>
      <c r="C477" s="43"/>
      <c r="D477" s="43"/>
      <c r="E477" s="44"/>
      <c r="F477" s="43"/>
      <c r="G477" s="44"/>
      <c r="H477" s="44"/>
      <c r="I477" s="44"/>
      <c r="J477" s="57"/>
      <c r="K477" s="44"/>
      <c r="L477" s="44"/>
      <c r="M477" s="42"/>
      <c r="N477" s="42"/>
      <c r="O477" s="42"/>
      <c r="P477" s="42"/>
      <c r="Q477" s="42"/>
      <c r="R477" s="42"/>
      <c r="S477" s="42"/>
      <c r="T477" s="43"/>
      <c r="U477" s="42"/>
      <c r="V477" s="44"/>
      <c r="W477" s="44"/>
      <c r="X477" s="44"/>
      <c r="Y477" s="44"/>
      <c r="Z477" s="47"/>
      <c r="AA477" s="48"/>
      <c r="AB477" s="42"/>
      <c r="AC477" s="14"/>
      <c r="AD477" s="14"/>
      <c r="AE477" s="14"/>
      <c r="AF477" s="14"/>
      <c r="AG477" s="44"/>
      <c r="AH477" s="44"/>
      <c r="AI477" s="44"/>
      <c r="AJ477" s="57"/>
      <c r="AK477" s="58"/>
      <c r="AL477" s="49"/>
      <c r="AM477" s="49"/>
      <c r="AN477" s="49"/>
      <c r="AO477" s="49"/>
      <c r="AP477" s="49"/>
      <c r="AQ477" s="49"/>
      <c r="AR477" s="49"/>
      <c r="AS477" s="49"/>
      <c r="AT477" s="49"/>
      <c r="AU477" s="49"/>
      <c r="AV477" s="49"/>
      <c r="AW477" s="49"/>
      <c r="AX477" s="49"/>
      <c r="AY477" s="49"/>
      <c r="AZ477" s="49"/>
      <c r="BA477" s="49"/>
      <c r="BB477" s="49"/>
      <c r="BC477" s="49"/>
      <c r="BD477" s="49"/>
      <c r="BE477" s="49"/>
      <c r="BF477" s="49"/>
      <c r="BG477" s="49"/>
      <c r="BH477" s="49"/>
      <c r="BI477" s="49"/>
      <c r="BJ477" s="49"/>
      <c r="BK477" s="49"/>
      <c r="BL477" s="49"/>
      <c r="BM477" s="49"/>
      <c r="BN477" s="49"/>
      <c r="BO477" s="49"/>
      <c r="BP477" s="14"/>
      <c r="BQ477" s="14"/>
      <c r="BR477" s="14"/>
      <c r="BS477" s="49"/>
      <c r="BT477" s="49"/>
      <c r="BU477" s="49"/>
      <c r="BV477" s="49"/>
      <c r="BW477" s="49"/>
      <c r="BX477" s="49"/>
      <c r="BY477" s="49"/>
      <c r="BZ477" s="14"/>
      <c r="CA477" s="49"/>
      <c r="CB477" s="49"/>
      <c r="CC477" s="14"/>
      <c r="CD477" s="14"/>
      <c r="CE477" s="49"/>
      <c r="CF477" s="49"/>
      <c r="CG477" s="49"/>
      <c r="CH477" s="49"/>
      <c r="CI477" s="49"/>
      <c r="CJ477" s="49"/>
      <c r="CK477" s="49"/>
      <c r="CL477" s="49"/>
      <c r="CM477" s="49"/>
      <c r="CN477" s="49"/>
      <c r="CO477" s="49"/>
      <c r="CP477" s="49"/>
      <c r="CQ477" s="49"/>
      <c r="CR477" s="49"/>
      <c r="CS477" s="49"/>
      <c r="CT477" s="49"/>
      <c r="CU477" s="49"/>
      <c r="CV477" s="49"/>
      <c r="CW477" s="14"/>
      <c r="CX477" s="14"/>
      <c r="CY477" s="49"/>
      <c r="CZ477" s="49"/>
      <c r="DA477" s="49"/>
      <c r="DB477" s="49"/>
      <c r="DC477" s="49"/>
      <c r="DD477" s="49"/>
      <c r="DE477" s="49"/>
      <c r="DF477" s="49"/>
      <c r="DG477" s="49"/>
      <c r="DH477" s="14"/>
      <c r="DI477" s="14"/>
      <c r="DJ477" s="14"/>
      <c r="DK477" s="14"/>
      <c r="DL477" s="14"/>
      <c r="DM477" s="14"/>
      <c r="DN477" s="14"/>
      <c r="DO477" s="14"/>
      <c r="DP477" s="14"/>
      <c r="DQ477" s="14"/>
      <c r="DR477" s="49"/>
      <c r="DS477" s="49"/>
      <c r="DT477" s="49"/>
      <c r="DU477" s="49"/>
      <c r="DV477" s="49"/>
      <c r="DW477" s="49"/>
      <c r="DX477" s="49"/>
      <c r="DY477" s="49"/>
      <c r="DZ477" s="49"/>
      <c r="EA477" s="49"/>
      <c r="EB477" s="49"/>
      <c r="EC477" s="49"/>
      <c r="ED477" s="49"/>
      <c r="EE477" s="49"/>
      <c r="EF477" s="49"/>
      <c r="EG477" s="49"/>
      <c r="EH477" s="49"/>
      <c r="EI477" s="49"/>
      <c r="EJ477" s="49"/>
      <c r="EK477" s="14"/>
      <c r="EL477" s="49"/>
      <c r="EM477" s="49"/>
      <c r="EN477" s="49"/>
      <c r="EO477" s="49"/>
      <c r="EP477" s="49"/>
      <c r="EQ477" s="49"/>
      <c r="ER477" s="49"/>
      <c r="ES477" s="49"/>
      <c r="ET477" s="49"/>
      <c r="EU477" s="49"/>
      <c r="EV477" s="49"/>
      <c r="EW477" s="49"/>
      <c r="EX477" s="49"/>
      <c r="EY477" s="49"/>
      <c r="EZ477" s="49"/>
      <c r="FA477" s="49"/>
      <c r="FB477" s="49"/>
      <c r="FC477" s="49"/>
      <c r="FD477" s="49"/>
      <c r="FE477" s="14"/>
      <c r="FF477" s="49"/>
      <c r="FG477" s="49"/>
      <c r="FH477" s="14"/>
      <c r="FI477" s="42"/>
      <c r="FJ477" s="42"/>
      <c r="FK477" s="42"/>
      <c r="FL477" s="42"/>
      <c r="FM477" s="42"/>
      <c r="FN477" s="42"/>
      <c r="FO477" s="42"/>
      <c r="FP477" s="42"/>
      <c r="FQ477" s="42"/>
      <c r="FR477" s="42"/>
      <c r="FS477" s="42"/>
      <c r="FT477" s="42"/>
      <c r="FU477" s="42"/>
      <c r="FV477" s="42"/>
      <c r="FW477" s="42"/>
      <c r="FX477" s="44">
        <v>475</v>
      </c>
      <c r="FY477" s="44" t="str">
        <f t="shared" si="1294"/>
        <v>EGBCADLI</v>
      </c>
      <c r="FZ477" s="44" t="s">
        <v>148</v>
      </c>
      <c r="GA477" s="44" t="s">
        <v>149</v>
      </c>
      <c r="GB477" s="44" t="s">
        <v>146</v>
      </c>
      <c r="GC477" s="44" t="s">
        <v>163</v>
      </c>
      <c r="GD477" s="44" t="s">
        <v>145</v>
      </c>
      <c r="GE477" s="44" t="s">
        <v>147</v>
      </c>
      <c r="GF477" s="44" t="s">
        <v>152</v>
      </c>
      <c r="GG477" s="44" t="s">
        <v>150</v>
      </c>
      <c r="GH477" s="100" t="str">
        <f t="shared" ref="GH477:GO477" si="1514">VLOOKUP(FZ477,$FK$3:$FL$15,2,FALSE)</f>
        <v>Elfenbenskusten</v>
      </c>
      <c r="GI477" s="100" t="str">
        <f t="shared" si="1514"/>
        <v>Iran</v>
      </c>
      <c r="GJ477" s="100" t="str">
        <f t="shared" si="1514"/>
        <v>Bosnien-Herzigovina</v>
      </c>
      <c r="GK477" s="100" t="str">
        <f t="shared" si="1514"/>
        <v>Marocko</v>
      </c>
      <c r="GL477" s="100" t="str">
        <f t="shared" si="1514"/>
        <v>Sydkorea</v>
      </c>
      <c r="GM477" s="100" t="str">
        <f t="shared" si="1514"/>
        <v>USA</v>
      </c>
      <c r="GN477" s="100" t="str">
        <f t="shared" si="1514"/>
        <v>England</v>
      </c>
      <c r="GO477" s="100" t="str">
        <f t="shared" si="1514"/>
        <v>Senegal</v>
      </c>
      <c r="GP477" s="42" t="str">
        <f t="shared" si="1296"/>
        <v/>
      </c>
      <c r="GQ477" s="42"/>
      <c r="GR477" s="42"/>
      <c r="GS477" s="42"/>
      <c r="GT477" s="42"/>
      <c r="GU477" s="42"/>
      <c r="GV477" s="42"/>
      <c r="GW477" s="42"/>
      <c r="GX477" s="42"/>
      <c r="GY477" s="42"/>
      <c r="GZ477" s="42"/>
      <c r="HA477" s="42"/>
      <c r="HB477" s="42"/>
      <c r="HC477" s="42"/>
      <c r="HD477" s="42"/>
      <c r="HE477" s="42"/>
    </row>
    <row r="478" spans="1:213" ht="14.25" customHeight="1" x14ac:dyDescent="0.35">
      <c r="A478" s="42"/>
      <c r="B478" s="43"/>
      <c r="C478" s="43"/>
      <c r="D478" s="43"/>
      <c r="E478" s="44"/>
      <c r="F478" s="43"/>
      <c r="G478" s="44"/>
      <c r="H478" s="44"/>
      <c r="I478" s="44"/>
      <c r="J478" s="57"/>
      <c r="K478" s="44"/>
      <c r="L478" s="44"/>
      <c r="M478" s="42"/>
      <c r="N478" s="42"/>
      <c r="O478" s="42"/>
      <c r="P478" s="42"/>
      <c r="Q478" s="42"/>
      <c r="R478" s="42"/>
      <c r="S478" s="42"/>
      <c r="T478" s="43"/>
      <c r="U478" s="42"/>
      <c r="V478" s="44"/>
      <c r="W478" s="44"/>
      <c r="X478" s="44"/>
      <c r="Y478" s="44"/>
      <c r="Z478" s="47"/>
      <c r="AA478" s="48"/>
      <c r="AB478" s="42"/>
      <c r="AC478" s="14"/>
      <c r="AD478" s="14"/>
      <c r="AE478" s="14"/>
      <c r="AF478" s="14"/>
      <c r="AG478" s="44"/>
      <c r="AH478" s="44"/>
      <c r="AI478" s="44"/>
      <c r="AJ478" s="57"/>
      <c r="AK478" s="58"/>
      <c r="AL478" s="49"/>
      <c r="AM478" s="49"/>
      <c r="AN478" s="49"/>
      <c r="AO478" s="49"/>
      <c r="AP478" s="49"/>
      <c r="AQ478" s="49"/>
      <c r="AR478" s="49"/>
      <c r="AS478" s="49"/>
      <c r="AT478" s="49"/>
      <c r="AU478" s="49"/>
      <c r="AV478" s="49"/>
      <c r="AW478" s="49"/>
      <c r="AX478" s="49"/>
      <c r="AY478" s="49"/>
      <c r="AZ478" s="49"/>
      <c r="BA478" s="49"/>
      <c r="BB478" s="49"/>
      <c r="BC478" s="49"/>
      <c r="BD478" s="49"/>
      <c r="BE478" s="49"/>
      <c r="BF478" s="49"/>
      <c r="BG478" s="49"/>
      <c r="BH478" s="49"/>
      <c r="BI478" s="49"/>
      <c r="BJ478" s="49"/>
      <c r="BK478" s="49"/>
      <c r="BL478" s="49"/>
      <c r="BM478" s="49"/>
      <c r="BN478" s="49"/>
      <c r="BO478" s="49"/>
      <c r="BP478" s="14"/>
      <c r="BQ478" s="14"/>
      <c r="BR478" s="14"/>
      <c r="BS478" s="49"/>
      <c r="BT478" s="49"/>
      <c r="BU478" s="49"/>
      <c r="BV478" s="49"/>
      <c r="BW478" s="49"/>
      <c r="BX478" s="49"/>
      <c r="BY478" s="49"/>
      <c r="BZ478" s="14"/>
      <c r="CA478" s="49"/>
      <c r="CB478" s="49"/>
      <c r="CC478" s="14"/>
      <c r="CD478" s="14"/>
      <c r="CE478" s="49"/>
      <c r="CF478" s="49"/>
      <c r="CG478" s="49"/>
      <c r="CH478" s="49"/>
      <c r="CI478" s="49"/>
      <c r="CJ478" s="49"/>
      <c r="CK478" s="49"/>
      <c r="CL478" s="49"/>
      <c r="CM478" s="49"/>
      <c r="CN478" s="49"/>
      <c r="CO478" s="49"/>
      <c r="CP478" s="49"/>
      <c r="CQ478" s="49"/>
      <c r="CR478" s="49"/>
      <c r="CS478" s="49"/>
      <c r="CT478" s="49"/>
      <c r="CU478" s="49"/>
      <c r="CV478" s="49"/>
      <c r="CW478" s="14"/>
      <c r="CX478" s="14"/>
      <c r="CY478" s="49"/>
      <c r="CZ478" s="49"/>
      <c r="DA478" s="49"/>
      <c r="DB478" s="49"/>
      <c r="DC478" s="49"/>
      <c r="DD478" s="49"/>
      <c r="DE478" s="49"/>
      <c r="DF478" s="49"/>
      <c r="DG478" s="49"/>
      <c r="DH478" s="14"/>
      <c r="DI478" s="14"/>
      <c r="DJ478" s="14"/>
      <c r="DK478" s="14"/>
      <c r="DL478" s="14"/>
      <c r="DM478" s="14"/>
      <c r="DN478" s="14"/>
      <c r="DO478" s="14"/>
      <c r="DP478" s="14"/>
      <c r="DQ478" s="14"/>
      <c r="DR478" s="49"/>
      <c r="DS478" s="49"/>
      <c r="DT478" s="49"/>
      <c r="DU478" s="49"/>
      <c r="DV478" s="49"/>
      <c r="DW478" s="49"/>
      <c r="DX478" s="49"/>
      <c r="DY478" s="49"/>
      <c r="DZ478" s="49"/>
      <c r="EA478" s="49"/>
      <c r="EB478" s="49"/>
      <c r="EC478" s="49"/>
      <c r="ED478" s="49"/>
      <c r="EE478" s="49"/>
      <c r="EF478" s="49"/>
      <c r="EG478" s="49"/>
      <c r="EH478" s="49"/>
      <c r="EI478" s="49"/>
      <c r="EJ478" s="49"/>
      <c r="EK478" s="14"/>
      <c r="EL478" s="49"/>
      <c r="EM478" s="49"/>
      <c r="EN478" s="49"/>
      <c r="EO478" s="49"/>
      <c r="EP478" s="49"/>
      <c r="EQ478" s="49"/>
      <c r="ER478" s="49"/>
      <c r="ES478" s="49"/>
      <c r="ET478" s="49"/>
      <c r="EU478" s="49"/>
      <c r="EV478" s="49"/>
      <c r="EW478" s="49"/>
      <c r="EX478" s="49"/>
      <c r="EY478" s="49"/>
      <c r="EZ478" s="49"/>
      <c r="FA478" s="49"/>
      <c r="FB478" s="49"/>
      <c r="FC478" s="49"/>
      <c r="FD478" s="49"/>
      <c r="FE478" s="14"/>
      <c r="FF478" s="49"/>
      <c r="FG478" s="49"/>
      <c r="FH478" s="14"/>
      <c r="FI478" s="42"/>
      <c r="FJ478" s="42"/>
      <c r="FK478" s="42"/>
      <c r="FL478" s="42"/>
      <c r="FM478" s="42"/>
      <c r="FN478" s="42"/>
      <c r="FO478" s="42"/>
      <c r="FP478" s="42"/>
      <c r="FQ478" s="42"/>
      <c r="FR478" s="42"/>
      <c r="FS478" s="42"/>
      <c r="FT478" s="42"/>
      <c r="FU478" s="42"/>
      <c r="FV478" s="42"/>
      <c r="FW478" s="42"/>
      <c r="FX478" s="44">
        <v>476</v>
      </c>
      <c r="FY478" s="44" t="str">
        <f t="shared" si="1294"/>
        <v>EGBCADIK</v>
      </c>
      <c r="FZ478" s="44" t="s">
        <v>148</v>
      </c>
      <c r="GA478" s="44" t="s">
        <v>149</v>
      </c>
      <c r="GB478" s="44" t="s">
        <v>146</v>
      </c>
      <c r="GC478" s="44" t="s">
        <v>163</v>
      </c>
      <c r="GD478" s="44" t="s">
        <v>145</v>
      </c>
      <c r="GE478" s="44" t="s">
        <v>147</v>
      </c>
      <c r="GF478" s="44" t="s">
        <v>150</v>
      </c>
      <c r="GG478" s="44" t="s">
        <v>151</v>
      </c>
      <c r="GH478" s="100" t="str">
        <f t="shared" ref="GH478:GO478" si="1515">VLOOKUP(FZ478,$FK$3:$FL$15,2,FALSE)</f>
        <v>Elfenbenskusten</v>
      </c>
      <c r="GI478" s="100" t="str">
        <f t="shared" si="1515"/>
        <v>Iran</v>
      </c>
      <c r="GJ478" s="100" t="str">
        <f t="shared" si="1515"/>
        <v>Bosnien-Herzigovina</v>
      </c>
      <c r="GK478" s="100" t="str">
        <f t="shared" si="1515"/>
        <v>Marocko</v>
      </c>
      <c r="GL478" s="100" t="str">
        <f t="shared" si="1515"/>
        <v>Sydkorea</v>
      </c>
      <c r="GM478" s="100" t="str">
        <f t="shared" si="1515"/>
        <v>USA</v>
      </c>
      <c r="GN478" s="100" t="str">
        <f t="shared" si="1515"/>
        <v>Senegal</v>
      </c>
      <c r="GO478" s="100" t="str">
        <f t="shared" si="1515"/>
        <v>Portugal</v>
      </c>
      <c r="GP478" s="42" t="str">
        <f t="shared" si="1296"/>
        <v/>
      </c>
      <c r="GQ478" s="42"/>
      <c r="GR478" s="42"/>
      <c r="GS478" s="42"/>
      <c r="GT478" s="42"/>
      <c r="GU478" s="42"/>
      <c r="GV478" s="42"/>
      <c r="GW478" s="42"/>
      <c r="GX478" s="42"/>
      <c r="GY478" s="42"/>
      <c r="GZ478" s="42"/>
      <c r="HA478" s="42"/>
      <c r="HB478" s="42"/>
      <c r="HC478" s="42"/>
      <c r="HD478" s="42"/>
      <c r="HE478" s="42"/>
    </row>
    <row r="479" spans="1:213" ht="14.25" customHeight="1" x14ac:dyDescent="0.35">
      <c r="A479" s="42"/>
      <c r="B479" s="43"/>
      <c r="C479" s="43"/>
      <c r="D479" s="43"/>
      <c r="E479" s="44"/>
      <c r="F479" s="43"/>
      <c r="G479" s="44"/>
      <c r="H479" s="44"/>
      <c r="I479" s="44"/>
      <c r="J479" s="57"/>
      <c r="K479" s="44"/>
      <c r="L479" s="44"/>
      <c r="M479" s="42"/>
      <c r="N479" s="42"/>
      <c r="O479" s="42"/>
      <c r="P479" s="42"/>
      <c r="Q479" s="42"/>
      <c r="R479" s="42"/>
      <c r="S479" s="42"/>
      <c r="T479" s="43"/>
      <c r="U479" s="42"/>
      <c r="V479" s="44"/>
      <c r="W479" s="44"/>
      <c r="X479" s="44"/>
      <c r="Y479" s="44"/>
      <c r="Z479" s="47"/>
      <c r="AA479" s="48"/>
      <c r="AB479" s="42"/>
      <c r="AC479" s="14"/>
      <c r="AD479" s="14"/>
      <c r="AE479" s="14"/>
      <c r="AF479" s="14"/>
      <c r="AG479" s="44"/>
      <c r="AH479" s="44"/>
      <c r="AI479" s="44"/>
      <c r="AJ479" s="57"/>
      <c r="AK479" s="58"/>
      <c r="AL479" s="49"/>
      <c r="AM479" s="49"/>
      <c r="AN479" s="49"/>
      <c r="AO479" s="49"/>
      <c r="AP479" s="49"/>
      <c r="AQ479" s="49"/>
      <c r="AR479" s="49"/>
      <c r="AS479" s="49"/>
      <c r="AT479" s="49"/>
      <c r="AU479" s="49"/>
      <c r="AV479" s="49"/>
      <c r="AW479" s="49"/>
      <c r="AX479" s="49"/>
      <c r="AY479" s="49"/>
      <c r="AZ479" s="49"/>
      <c r="BA479" s="49"/>
      <c r="BB479" s="49"/>
      <c r="BC479" s="49"/>
      <c r="BD479" s="49"/>
      <c r="BE479" s="49"/>
      <c r="BF479" s="49"/>
      <c r="BG479" s="49"/>
      <c r="BH479" s="49"/>
      <c r="BI479" s="49"/>
      <c r="BJ479" s="49"/>
      <c r="BK479" s="49"/>
      <c r="BL479" s="49"/>
      <c r="BM479" s="49"/>
      <c r="BN479" s="49"/>
      <c r="BO479" s="49"/>
      <c r="BP479" s="14"/>
      <c r="BQ479" s="14"/>
      <c r="BR479" s="14"/>
      <c r="BS479" s="49"/>
      <c r="BT479" s="49"/>
      <c r="BU479" s="49"/>
      <c r="BV479" s="49"/>
      <c r="BW479" s="49"/>
      <c r="BX479" s="49"/>
      <c r="BY479" s="49"/>
      <c r="BZ479" s="14"/>
      <c r="CA479" s="49"/>
      <c r="CB479" s="49"/>
      <c r="CC479" s="14"/>
      <c r="CD479" s="14"/>
      <c r="CE479" s="49"/>
      <c r="CF479" s="49"/>
      <c r="CG479" s="49"/>
      <c r="CH479" s="49"/>
      <c r="CI479" s="49"/>
      <c r="CJ479" s="49"/>
      <c r="CK479" s="49"/>
      <c r="CL479" s="49"/>
      <c r="CM479" s="49"/>
      <c r="CN479" s="49"/>
      <c r="CO479" s="49"/>
      <c r="CP479" s="49"/>
      <c r="CQ479" s="49"/>
      <c r="CR479" s="49"/>
      <c r="CS479" s="49"/>
      <c r="CT479" s="49"/>
      <c r="CU479" s="49"/>
      <c r="CV479" s="49"/>
      <c r="CW479" s="14"/>
      <c r="CX479" s="14"/>
      <c r="CY479" s="49"/>
      <c r="CZ479" s="49"/>
      <c r="DA479" s="49"/>
      <c r="DB479" s="49"/>
      <c r="DC479" s="49"/>
      <c r="DD479" s="49"/>
      <c r="DE479" s="49"/>
      <c r="DF479" s="49"/>
      <c r="DG479" s="49"/>
      <c r="DH479" s="14"/>
      <c r="DI479" s="14"/>
      <c r="DJ479" s="14"/>
      <c r="DK479" s="14"/>
      <c r="DL479" s="14"/>
      <c r="DM479" s="14"/>
      <c r="DN479" s="14"/>
      <c r="DO479" s="14"/>
      <c r="DP479" s="14"/>
      <c r="DQ479" s="14"/>
      <c r="DR479" s="49"/>
      <c r="DS479" s="49"/>
      <c r="DT479" s="49"/>
      <c r="DU479" s="49"/>
      <c r="DV479" s="49"/>
      <c r="DW479" s="49"/>
      <c r="DX479" s="49"/>
      <c r="DY479" s="49"/>
      <c r="DZ479" s="49"/>
      <c r="EA479" s="49"/>
      <c r="EB479" s="49"/>
      <c r="EC479" s="49"/>
      <c r="ED479" s="49"/>
      <c r="EE479" s="49"/>
      <c r="EF479" s="49"/>
      <c r="EG479" s="49"/>
      <c r="EH479" s="49"/>
      <c r="EI479" s="49"/>
      <c r="EJ479" s="49"/>
      <c r="EK479" s="14"/>
      <c r="EL479" s="49"/>
      <c r="EM479" s="49"/>
      <c r="EN479" s="49"/>
      <c r="EO479" s="49"/>
      <c r="EP479" s="49"/>
      <c r="EQ479" s="49"/>
      <c r="ER479" s="49"/>
      <c r="ES479" s="49"/>
      <c r="ET479" s="49"/>
      <c r="EU479" s="49"/>
      <c r="EV479" s="49"/>
      <c r="EW479" s="49"/>
      <c r="EX479" s="49"/>
      <c r="EY479" s="49"/>
      <c r="EZ479" s="49"/>
      <c r="FA479" s="49"/>
      <c r="FB479" s="49"/>
      <c r="FC479" s="49"/>
      <c r="FD479" s="49"/>
      <c r="FE479" s="14"/>
      <c r="FF479" s="49"/>
      <c r="FG479" s="49"/>
      <c r="FH479" s="14"/>
      <c r="FI479" s="42"/>
      <c r="FJ479" s="42"/>
      <c r="FK479" s="42"/>
      <c r="FL479" s="42"/>
      <c r="FM479" s="42"/>
      <c r="FN479" s="42"/>
      <c r="FO479" s="42"/>
      <c r="FP479" s="42"/>
      <c r="FQ479" s="42"/>
      <c r="FR479" s="42"/>
      <c r="FS479" s="42"/>
      <c r="FT479" s="42"/>
      <c r="FU479" s="42"/>
      <c r="FV479" s="42"/>
      <c r="FW479" s="42"/>
      <c r="FX479" s="44">
        <v>477</v>
      </c>
      <c r="FY479" s="44" t="str">
        <f t="shared" si="1294"/>
        <v>EGBCADIJ</v>
      </c>
      <c r="FZ479" s="44" t="s">
        <v>148</v>
      </c>
      <c r="GA479" s="44" t="s">
        <v>149</v>
      </c>
      <c r="GB479" s="44" t="s">
        <v>146</v>
      </c>
      <c r="GC479" s="44" t="s">
        <v>163</v>
      </c>
      <c r="GD479" s="44" t="s">
        <v>145</v>
      </c>
      <c r="GE479" s="44" t="s">
        <v>147</v>
      </c>
      <c r="GF479" s="44" t="s">
        <v>150</v>
      </c>
      <c r="GG479" s="44" t="s">
        <v>159</v>
      </c>
      <c r="GH479" s="100" t="str">
        <f t="shared" ref="GH479:GO479" si="1516">VLOOKUP(FZ479,$FK$3:$FL$15,2,FALSE)</f>
        <v>Elfenbenskusten</v>
      </c>
      <c r="GI479" s="100" t="str">
        <f t="shared" si="1516"/>
        <v>Iran</v>
      </c>
      <c r="GJ479" s="100" t="str">
        <f t="shared" si="1516"/>
        <v>Bosnien-Herzigovina</v>
      </c>
      <c r="GK479" s="100" t="str">
        <f t="shared" si="1516"/>
        <v>Marocko</v>
      </c>
      <c r="GL479" s="100" t="str">
        <f t="shared" si="1516"/>
        <v>Sydkorea</v>
      </c>
      <c r="GM479" s="100" t="str">
        <f t="shared" si="1516"/>
        <v>USA</v>
      </c>
      <c r="GN479" s="100" t="str">
        <f t="shared" si="1516"/>
        <v>Senegal</v>
      </c>
      <c r="GO479" s="100" t="str">
        <f t="shared" si="1516"/>
        <v>Argentina</v>
      </c>
      <c r="GP479" s="42" t="str">
        <f t="shared" si="1296"/>
        <v/>
      </c>
      <c r="GQ479" s="42"/>
      <c r="GR479" s="42"/>
      <c r="GS479" s="42"/>
      <c r="GT479" s="42"/>
      <c r="GU479" s="42"/>
      <c r="GV479" s="42"/>
      <c r="GW479" s="42"/>
      <c r="GX479" s="42"/>
      <c r="GY479" s="42"/>
      <c r="GZ479" s="42"/>
      <c r="HA479" s="42"/>
      <c r="HB479" s="42"/>
      <c r="HC479" s="42"/>
      <c r="HD479" s="42"/>
      <c r="HE479" s="42"/>
    </row>
    <row r="480" spans="1:213" ht="14.25" customHeight="1" x14ac:dyDescent="0.35">
      <c r="A480" s="42"/>
      <c r="B480" s="43"/>
      <c r="C480" s="43"/>
      <c r="D480" s="43"/>
      <c r="E480" s="44"/>
      <c r="F480" s="43"/>
      <c r="G480" s="44"/>
      <c r="H480" s="44"/>
      <c r="I480" s="44"/>
      <c r="J480" s="57"/>
      <c r="K480" s="44"/>
      <c r="L480" s="44"/>
      <c r="M480" s="42"/>
      <c r="N480" s="42"/>
      <c r="O480" s="42"/>
      <c r="P480" s="42"/>
      <c r="Q480" s="42"/>
      <c r="R480" s="42"/>
      <c r="S480" s="42"/>
      <c r="T480" s="43"/>
      <c r="U480" s="42"/>
      <c r="V480" s="44"/>
      <c r="W480" s="44"/>
      <c r="X480" s="44"/>
      <c r="Y480" s="44"/>
      <c r="Z480" s="47"/>
      <c r="AA480" s="48"/>
      <c r="AB480" s="42"/>
      <c r="AC480" s="14"/>
      <c r="AD480" s="14"/>
      <c r="AE480" s="14"/>
      <c r="AF480" s="14"/>
      <c r="AG480" s="44"/>
      <c r="AH480" s="44"/>
      <c r="AI480" s="44"/>
      <c r="AJ480" s="57"/>
      <c r="AK480" s="58"/>
      <c r="AL480" s="49"/>
      <c r="AM480" s="49"/>
      <c r="AN480" s="49"/>
      <c r="AO480" s="49"/>
      <c r="AP480" s="49"/>
      <c r="AQ480" s="49"/>
      <c r="AR480" s="49"/>
      <c r="AS480" s="49"/>
      <c r="AT480" s="49"/>
      <c r="AU480" s="49"/>
      <c r="AV480" s="49"/>
      <c r="AW480" s="49"/>
      <c r="AX480" s="49"/>
      <c r="AY480" s="49"/>
      <c r="AZ480" s="49"/>
      <c r="BA480" s="49"/>
      <c r="BB480" s="49"/>
      <c r="BC480" s="49"/>
      <c r="BD480" s="49"/>
      <c r="BE480" s="49"/>
      <c r="BF480" s="49"/>
      <c r="BG480" s="49"/>
      <c r="BH480" s="49"/>
      <c r="BI480" s="49"/>
      <c r="BJ480" s="49"/>
      <c r="BK480" s="49"/>
      <c r="BL480" s="49"/>
      <c r="BM480" s="49"/>
      <c r="BN480" s="49"/>
      <c r="BO480" s="49"/>
      <c r="BP480" s="14"/>
      <c r="BQ480" s="14"/>
      <c r="BR480" s="14"/>
      <c r="BS480" s="49"/>
      <c r="BT480" s="49"/>
      <c r="BU480" s="49"/>
      <c r="BV480" s="49"/>
      <c r="BW480" s="49"/>
      <c r="BX480" s="49"/>
      <c r="BY480" s="49"/>
      <c r="BZ480" s="14"/>
      <c r="CA480" s="49"/>
      <c r="CB480" s="49"/>
      <c r="CC480" s="14"/>
      <c r="CD480" s="14"/>
      <c r="CE480" s="49"/>
      <c r="CF480" s="49"/>
      <c r="CG480" s="49"/>
      <c r="CH480" s="49"/>
      <c r="CI480" s="49"/>
      <c r="CJ480" s="49"/>
      <c r="CK480" s="49"/>
      <c r="CL480" s="49"/>
      <c r="CM480" s="49"/>
      <c r="CN480" s="49"/>
      <c r="CO480" s="49"/>
      <c r="CP480" s="49"/>
      <c r="CQ480" s="49"/>
      <c r="CR480" s="49"/>
      <c r="CS480" s="49"/>
      <c r="CT480" s="49"/>
      <c r="CU480" s="49"/>
      <c r="CV480" s="49"/>
      <c r="CW480" s="14"/>
      <c r="CX480" s="14"/>
      <c r="CY480" s="49"/>
      <c r="CZ480" s="49"/>
      <c r="DA480" s="49"/>
      <c r="DB480" s="49"/>
      <c r="DC480" s="49"/>
      <c r="DD480" s="49"/>
      <c r="DE480" s="49"/>
      <c r="DF480" s="49"/>
      <c r="DG480" s="49"/>
      <c r="DH480" s="14"/>
      <c r="DI480" s="14"/>
      <c r="DJ480" s="14"/>
      <c r="DK480" s="14"/>
      <c r="DL480" s="14"/>
      <c r="DM480" s="14"/>
      <c r="DN480" s="14"/>
      <c r="DO480" s="14"/>
      <c r="DP480" s="14"/>
      <c r="DQ480" s="14"/>
      <c r="DR480" s="49"/>
      <c r="DS480" s="49"/>
      <c r="DT480" s="49"/>
      <c r="DU480" s="49"/>
      <c r="DV480" s="49"/>
      <c r="DW480" s="49"/>
      <c r="DX480" s="49"/>
      <c r="DY480" s="49"/>
      <c r="DZ480" s="49"/>
      <c r="EA480" s="49"/>
      <c r="EB480" s="49"/>
      <c r="EC480" s="49"/>
      <c r="ED480" s="49"/>
      <c r="EE480" s="49"/>
      <c r="EF480" s="49"/>
      <c r="EG480" s="49"/>
      <c r="EH480" s="49"/>
      <c r="EI480" s="49"/>
      <c r="EJ480" s="49"/>
      <c r="EK480" s="14"/>
      <c r="EL480" s="49"/>
      <c r="EM480" s="49"/>
      <c r="EN480" s="49"/>
      <c r="EO480" s="49"/>
      <c r="EP480" s="49"/>
      <c r="EQ480" s="49"/>
      <c r="ER480" s="49"/>
      <c r="ES480" s="49"/>
      <c r="ET480" s="49"/>
      <c r="EU480" s="49"/>
      <c r="EV480" s="49"/>
      <c r="EW480" s="49"/>
      <c r="EX480" s="49"/>
      <c r="EY480" s="49"/>
      <c r="EZ480" s="49"/>
      <c r="FA480" s="49"/>
      <c r="FB480" s="49"/>
      <c r="FC480" s="49"/>
      <c r="FD480" s="49"/>
      <c r="FE480" s="14"/>
      <c r="FF480" s="49"/>
      <c r="FG480" s="49"/>
      <c r="FH480" s="14"/>
      <c r="FI480" s="42"/>
      <c r="FJ480" s="42"/>
      <c r="FK480" s="42"/>
      <c r="FL480" s="42"/>
      <c r="FM480" s="42"/>
      <c r="FN480" s="42"/>
      <c r="FO480" s="42"/>
      <c r="FP480" s="42"/>
      <c r="FQ480" s="42"/>
      <c r="FR480" s="42"/>
      <c r="FS480" s="42"/>
      <c r="FT480" s="42"/>
      <c r="FU480" s="42"/>
      <c r="FV480" s="42"/>
      <c r="FW480" s="42"/>
      <c r="FX480" s="44">
        <v>478</v>
      </c>
      <c r="FY480" s="44" t="str">
        <f t="shared" si="1294"/>
        <v>HGBCADLE</v>
      </c>
      <c r="FZ480" s="44" t="s">
        <v>160</v>
      </c>
      <c r="GA480" s="44" t="s">
        <v>149</v>
      </c>
      <c r="GB480" s="44" t="s">
        <v>146</v>
      </c>
      <c r="GC480" s="44" t="s">
        <v>163</v>
      </c>
      <c r="GD480" s="44" t="s">
        <v>145</v>
      </c>
      <c r="GE480" s="44" t="s">
        <v>147</v>
      </c>
      <c r="GF480" s="44" t="s">
        <v>152</v>
      </c>
      <c r="GG480" s="44" t="s">
        <v>148</v>
      </c>
      <c r="GH480" s="100" t="str">
        <f t="shared" ref="GH480:GO480" si="1517">VLOOKUP(FZ480,$FK$3:$FL$15,2,FALSE)</f>
        <v>Uruguay</v>
      </c>
      <c r="GI480" s="100" t="str">
        <f t="shared" si="1517"/>
        <v>Iran</v>
      </c>
      <c r="GJ480" s="100" t="str">
        <f t="shared" si="1517"/>
        <v>Bosnien-Herzigovina</v>
      </c>
      <c r="GK480" s="100" t="str">
        <f t="shared" si="1517"/>
        <v>Marocko</v>
      </c>
      <c r="GL480" s="100" t="str">
        <f t="shared" si="1517"/>
        <v>Sydkorea</v>
      </c>
      <c r="GM480" s="100" t="str">
        <f t="shared" si="1517"/>
        <v>USA</v>
      </c>
      <c r="GN480" s="100" t="str">
        <f t="shared" si="1517"/>
        <v>England</v>
      </c>
      <c r="GO480" s="100" t="str">
        <f t="shared" si="1517"/>
        <v>Elfenbenskusten</v>
      </c>
      <c r="GP480" s="42" t="str">
        <f t="shared" si="1296"/>
        <v/>
      </c>
      <c r="GQ480" s="42"/>
      <c r="GR480" s="42"/>
      <c r="GS480" s="42"/>
      <c r="GT480" s="42"/>
      <c r="GU480" s="42"/>
      <c r="GV480" s="42"/>
      <c r="GW480" s="42"/>
      <c r="GX480" s="42"/>
      <c r="GY480" s="42"/>
      <c r="GZ480" s="42"/>
      <c r="HA480" s="42"/>
      <c r="HB480" s="42"/>
      <c r="HC480" s="42"/>
      <c r="HD480" s="42"/>
      <c r="HE480" s="42"/>
    </row>
    <row r="481" spans="1:213" ht="14.25" customHeight="1" x14ac:dyDescent="0.35">
      <c r="A481" s="42"/>
      <c r="B481" s="43"/>
      <c r="C481" s="43"/>
      <c r="D481" s="43"/>
      <c r="E481" s="44"/>
      <c r="F481" s="43"/>
      <c r="G481" s="44"/>
      <c r="H481" s="44"/>
      <c r="I481" s="44"/>
      <c r="J481" s="57"/>
      <c r="K481" s="44"/>
      <c r="L481" s="44"/>
      <c r="M481" s="42"/>
      <c r="N481" s="42"/>
      <c r="O481" s="42"/>
      <c r="P481" s="42"/>
      <c r="Q481" s="42"/>
      <c r="R481" s="42"/>
      <c r="S481" s="42"/>
      <c r="T481" s="43"/>
      <c r="U481" s="42"/>
      <c r="V481" s="44"/>
      <c r="W481" s="44"/>
      <c r="X481" s="44"/>
      <c r="Y481" s="44"/>
      <c r="Z481" s="47"/>
      <c r="AA481" s="48"/>
      <c r="AB481" s="42"/>
      <c r="AC481" s="14"/>
      <c r="AD481" s="14"/>
      <c r="AE481" s="14"/>
      <c r="AF481" s="14"/>
      <c r="AG481" s="44"/>
      <c r="AH481" s="44"/>
      <c r="AI481" s="44"/>
      <c r="AJ481" s="57"/>
      <c r="AK481" s="58"/>
      <c r="AL481" s="49"/>
      <c r="AM481" s="49"/>
      <c r="AN481" s="49"/>
      <c r="AO481" s="49"/>
      <c r="AP481" s="49"/>
      <c r="AQ481" s="49"/>
      <c r="AR481" s="49"/>
      <c r="AS481" s="49"/>
      <c r="AT481" s="49"/>
      <c r="AU481" s="49"/>
      <c r="AV481" s="49"/>
      <c r="AW481" s="49"/>
      <c r="AX481" s="49"/>
      <c r="AY481" s="49"/>
      <c r="AZ481" s="49"/>
      <c r="BA481" s="49"/>
      <c r="BB481" s="49"/>
      <c r="BC481" s="49"/>
      <c r="BD481" s="49"/>
      <c r="BE481" s="49"/>
      <c r="BF481" s="49"/>
      <c r="BG481" s="49"/>
      <c r="BH481" s="49"/>
      <c r="BI481" s="49"/>
      <c r="BJ481" s="49"/>
      <c r="BK481" s="49"/>
      <c r="BL481" s="49"/>
      <c r="BM481" s="49"/>
      <c r="BN481" s="49"/>
      <c r="BO481" s="49"/>
      <c r="BP481" s="14"/>
      <c r="BQ481" s="14"/>
      <c r="BR481" s="14"/>
      <c r="BS481" s="49"/>
      <c r="BT481" s="49"/>
      <c r="BU481" s="49"/>
      <c r="BV481" s="49"/>
      <c r="BW481" s="49"/>
      <c r="BX481" s="49"/>
      <c r="BY481" s="49"/>
      <c r="BZ481" s="14"/>
      <c r="CA481" s="49"/>
      <c r="CB481" s="49"/>
      <c r="CC481" s="14"/>
      <c r="CD481" s="14"/>
      <c r="CE481" s="49"/>
      <c r="CF481" s="49"/>
      <c r="CG481" s="49"/>
      <c r="CH481" s="49"/>
      <c r="CI481" s="49"/>
      <c r="CJ481" s="49"/>
      <c r="CK481" s="49"/>
      <c r="CL481" s="49"/>
      <c r="CM481" s="49"/>
      <c r="CN481" s="49"/>
      <c r="CO481" s="49"/>
      <c r="CP481" s="49"/>
      <c r="CQ481" s="49"/>
      <c r="CR481" s="49"/>
      <c r="CS481" s="49"/>
      <c r="CT481" s="49"/>
      <c r="CU481" s="49"/>
      <c r="CV481" s="49"/>
      <c r="CW481" s="14"/>
      <c r="CX481" s="14"/>
      <c r="CY481" s="49"/>
      <c r="CZ481" s="49"/>
      <c r="DA481" s="49"/>
      <c r="DB481" s="49"/>
      <c r="DC481" s="49"/>
      <c r="DD481" s="49"/>
      <c r="DE481" s="49"/>
      <c r="DF481" s="49"/>
      <c r="DG481" s="49"/>
      <c r="DH481" s="14"/>
      <c r="DI481" s="14"/>
      <c r="DJ481" s="14"/>
      <c r="DK481" s="14"/>
      <c r="DL481" s="14"/>
      <c r="DM481" s="14"/>
      <c r="DN481" s="14"/>
      <c r="DO481" s="14"/>
      <c r="DP481" s="14"/>
      <c r="DQ481" s="14"/>
      <c r="DR481" s="49"/>
      <c r="DS481" s="49"/>
      <c r="DT481" s="49"/>
      <c r="DU481" s="49"/>
      <c r="DV481" s="49"/>
      <c r="DW481" s="49"/>
      <c r="DX481" s="49"/>
      <c r="DY481" s="49"/>
      <c r="DZ481" s="49"/>
      <c r="EA481" s="49"/>
      <c r="EB481" s="49"/>
      <c r="EC481" s="49"/>
      <c r="ED481" s="49"/>
      <c r="EE481" s="49"/>
      <c r="EF481" s="49"/>
      <c r="EG481" s="49"/>
      <c r="EH481" s="49"/>
      <c r="EI481" s="49"/>
      <c r="EJ481" s="49"/>
      <c r="EK481" s="14"/>
      <c r="EL481" s="49"/>
      <c r="EM481" s="49"/>
      <c r="EN481" s="49"/>
      <c r="EO481" s="49"/>
      <c r="EP481" s="49"/>
      <c r="EQ481" s="49"/>
      <c r="ER481" s="49"/>
      <c r="ES481" s="49"/>
      <c r="ET481" s="49"/>
      <c r="EU481" s="49"/>
      <c r="EV481" s="49"/>
      <c r="EW481" s="49"/>
      <c r="EX481" s="49"/>
      <c r="EY481" s="49"/>
      <c r="EZ481" s="49"/>
      <c r="FA481" s="49"/>
      <c r="FB481" s="49"/>
      <c r="FC481" s="49"/>
      <c r="FD481" s="49"/>
      <c r="FE481" s="14"/>
      <c r="FF481" s="49"/>
      <c r="FG481" s="49"/>
      <c r="FH481" s="14"/>
      <c r="FI481" s="42"/>
      <c r="FJ481" s="42"/>
      <c r="FK481" s="42"/>
      <c r="FL481" s="42"/>
      <c r="FM481" s="42"/>
      <c r="FN481" s="42"/>
      <c r="FO481" s="42"/>
      <c r="FP481" s="42"/>
      <c r="FQ481" s="42"/>
      <c r="FR481" s="42"/>
      <c r="FS481" s="42"/>
      <c r="FT481" s="42"/>
      <c r="FU481" s="42"/>
      <c r="FV481" s="42"/>
      <c r="FW481" s="42"/>
      <c r="FX481" s="44">
        <v>479</v>
      </c>
      <c r="FY481" s="44" t="str">
        <f t="shared" si="1294"/>
        <v>HGBCADEK</v>
      </c>
      <c r="FZ481" s="44" t="s">
        <v>160</v>
      </c>
      <c r="GA481" s="44" t="s">
        <v>149</v>
      </c>
      <c r="GB481" s="44" t="s">
        <v>146</v>
      </c>
      <c r="GC481" s="44" t="s">
        <v>163</v>
      </c>
      <c r="GD481" s="44" t="s">
        <v>145</v>
      </c>
      <c r="GE481" s="44" t="s">
        <v>147</v>
      </c>
      <c r="GF481" s="44" t="s">
        <v>148</v>
      </c>
      <c r="GG481" s="44" t="s">
        <v>151</v>
      </c>
      <c r="GH481" s="100" t="str">
        <f t="shared" ref="GH481:GO481" si="1518">VLOOKUP(FZ481,$FK$3:$FL$15,2,FALSE)</f>
        <v>Uruguay</v>
      </c>
      <c r="GI481" s="100" t="str">
        <f t="shared" si="1518"/>
        <v>Iran</v>
      </c>
      <c r="GJ481" s="100" t="str">
        <f t="shared" si="1518"/>
        <v>Bosnien-Herzigovina</v>
      </c>
      <c r="GK481" s="100" t="str">
        <f t="shared" si="1518"/>
        <v>Marocko</v>
      </c>
      <c r="GL481" s="100" t="str">
        <f t="shared" si="1518"/>
        <v>Sydkorea</v>
      </c>
      <c r="GM481" s="100" t="str">
        <f t="shared" si="1518"/>
        <v>USA</v>
      </c>
      <c r="GN481" s="100" t="str">
        <f t="shared" si="1518"/>
        <v>Elfenbenskusten</v>
      </c>
      <c r="GO481" s="100" t="str">
        <f t="shared" si="1518"/>
        <v>Portugal</v>
      </c>
      <c r="GP481" s="42" t="str">
        <f t="shared" si="1296"/>
        <v/>
      </c>
      <c r="GQ481" s="42"/>
      <c r="GR481" s="42"/>
      <c r="GS481" s="42"/>
      <c r="GT481" s="42"/>
      <c r="GU481" s="42"/>
      <c r="GV481" s="42"/>
      <c r="GW481" s="42"/>
      <c r="GX481" s="42"/>
      <c r="GY481" s="42"/>
      <c r="GZ481" s="42"/>
      <c r="HA481" s="42"/>
      <c r="HB481" s="42"/>
      <c r="HC481" s="42"/>
      <c r="HD481" s="42"/>
      <c r="HE481" s="42"/>
    </row>
    <row r="482" spans="1:213" ht="14.25" customHeight="1" x14ac:dyDescent="0.35">
      <c r="A482" s="42"/>
      <c r="B482" s="43"/>
      <c r="C482" s="43"/>
      <c r="D482" s="43"/>
      <c r="E482" s="44"/>
      <c r="F482" s="43"/>
      <c r="G482" s="44"/>
      <c r="H482" s="44"/>
      <c r="I482" s="44"/>
      <c r="J482" s="57"/>
      <c r="K482" s="44"/>
      <c r="L482" s="44"/>
      <c r="M482" s="42"/>
      <c r="N482" s="42"/>
      <c r="O482" s="42"/>
      <c r="P482" s="42"/>
      <c r="Q482" s="42"/>
      <c r="R482" s="42"/>
      <c r="S482" s="42"/>
      <c r="T482" s="43"/>
      <c r="U482" s="42"/>
      <c r="V482" s="44"/>
      <c r="W482" s="44"/>
      <c r="X482" s="44"/>
      <c r="Y482" s="44"/>
      <c r="Z482" s="47"/>
      <c r="AA482" s="48"/>
      <c r="AB482" s="42"/>
      <c r="AC482" s="14"/>
      <c r="AD482" s="14"/>
      <c r="AE482" s="14"/>
      <c r="AF482" s="14"/>
      <c r="AG482" s="44"/>
      <c r="AH482" s="44"/>
      <c r="AI482" s="44"/>
      <c r="AJ482" s="57"/>
      <c r="AK482" s="58"/>
      <c r="AL482" s="49"/>
      <c r="AM482" s="49"/>
      <c r="AN482" s="49"/>
      <c r="AO482" s="49"/>
      <c r="AP482" s="49"/>
      <c r="AQ482" s="49"/>
      <c r="AR482" s="49"/>
      <c r="AS482" s="49"/>
      <c r="AT482" s="49"/>
      <c r="AU482" s="49"/>
      <c r="AV482" s="49"/>
      <c r="AW482" s="49"/>
      <c r="AX482" s="49"/>
      <c r="AY482" s="49"/>
      <c r="AZ482" s="49"/>
      <c r="BA482" s="49"/>
      <c r="BB482" s="49"/>
      <c r="BC482" s="49"/>
      <c r="BD482" s="49"/>
      <c r="BE482" s="49"/>
      <c r="BF482" s="49"/>
      <c r="BG482" s="49"/>
      <c r="BH482" s="49"/>
      <c r="BI482" s="49"/>
      <c r="BJ482" s="49"/>
      <c r="BK482" s="49"/>
      <c r="BL482" s="49"/>
      <c r="BM482" s="49"/>
      <c r="BN482" s="49"/>
      <c r="BO482" s="49"/>
      <c r="BP482" s="14"/>
      <c r="BQ482" s="14"/>
      <c r="BR482" s="14"/>
      <c r="BS482" s="49"/>
      <c r="BT482" s="49"/>
      <c r="BU482" s="49"/>
      <c r="BV482" s="49"/>
      <c r="BW482" s="49"/>
      <c r="BX482" s="49"/>
      <c r="BY482" s="49"/>
      <c r="BZ482" s="14"/>
      <c r="CA482" s="49"/>
      <c r="CB482" s="49"/>
      <c r="CC482" s="14"/>
      <c r="CD482" s="14"/>
      <c r="CE482" s="49"/>
      <c r="CF482" s="49"/>
      <c r="CG482" s="49"/>
      <c r="CH482" s="49"/>
      <c r="CI482" s="49"/>
      <c r="CJ482" s="49"/>
      <c r="CK482" s="49"/>
      <c r="CL482" s="49"/>
      <c r="CM482" s="49"/>
      <c r="CN482" s="49"/>
      <c r="CO482" s="49"/>
      <c r="CP482" s="49"/>
      <c r="CQ482" s="49"/>
      <c r="CR482" s="49"/>
      <c r="CS482" s="49"/>
      <c r="CT482" s="49"/>
      <c r="CU482" s="49"/>
      <c r="CV482" s="49"/>
      <c r="CW482" s="14"/>
      <c r="CX482" s="14"/>
      <c r="CY482" s="49"/>
      <c r="CZ482" s="49"/>
      <c r="DA482" s="49"/>
      <c r="DB482" s="49"/>
      <c r="DC482" s="49"/>
      <c r="DD482" s="49"/>
      <c r="DE482" s="49"/>
      <c r="DF482" s="49"/>
      <c r="DG482" s="49"/>
      <c r="DH482" s="14"/>
      <c r="DI482" s="14"/>
      <c r="DJ482" s="14"/>
      <c r="DK482" s="14"/>
      <c r="DL482" s="14"/>
      <c r="DM482" s="14"/>
      <c r="DN482" s="14"/>
      <c r="DO482" s="14"/>
      <c r="DP482" s="14"/>
      <c r="DQ482" s="14"/>
      <c r="DR482" s="49"/>
      <c r="DS482" s="49"/>
      <c r="DT482" s="49"/>
      <c r="DU482" s="49"/>
      <c r="DV482" s="49"/>
      <c r="DW482" s="49"/>
      <c r="DX482" s="49"/>
      <c r="DY482" s="49"/>
      <c r="DZ482" s="49"/>
      <c r="EA482" s="49"/>
      <c r="EB482" s="49"/>
      <c r="EC482" s="49"/>
      <c r="ED482" s="49"/>
      <c r="EE482" s="49"/>
      <c r="EF482" s="49"/>
      <c r="EG482" s="49"/>
      <c r="EH482" s="49"/>
      <c r="EI482" s="49"/>
      <c r="EJ482" s="49"/>
      <c r="EK482" s="14"/>
      <c r="EL482" s="49"/>
      <c r="EM482" s="49"/>
      <c r="EN482" s="49"/>
      <c r="EO482" s="49"/>
      <c r="EP482" s="49"/>
      <c r="EQ482" s="49"/>
      <c r="ER482" s="49"/>
      <c r="ES482" s="49"/>
      <c r="ET482" s="49"/>
      <c r="EU482" s="49"/>
      <c r="EV482" s="49"/>
      <c r="EW482" s="49"/>
      <c r="EX482" s="49"/>
      <c r="EY482" s="49"/>
      <c r="EZ482" s="49"/>
      <c r="FA482" s="49"/>
      <c r="FB482" s="49"/>
      <c r="FC482" s="49"/>
      <c r="FD482" s="49"/>
      <c r="FE482" s="14"/>
      <c r="FF482" s="49"/>
      <c r="FG482" s="49"/>
      <c r="FH482" s="14"/>
      <c r="FI482" s="42"/>
      <c r="FJ482" s="42"/>
      <c r="FK482" s="42"/>
      <c r="FL482" s="42"/>
      <c r="FM482" s="42"/>
      <c r="FN482" s="42"/>
      <c r="FO482" s="42"/>
      <c r="FP482" s="42"/>
      <c r="FQ482" s="42"/>
      <c r="FR482" s="42"/>
      <c r="FS482" s="42"/>
      <c r="FT482" s="42"/>
      <c r="FU482" s="42"/>
      <c r="FV482" s="42"/>
      <c r="FW482" s="42"/>
      <c r="FX482" s="44">
        <v>480</v>
      </c>
      <c r="FY482" s="44" t="str">
        <f t="shared" si="1294"/>
        <v>HGBCADEJ</v>
      </c>
      <c r="FZ482" s="44" t="s">
        <v>160</v>
      </c>
      <c r="GA482" s="44" t="s">
        <v>149</v>
      </c>
      <c r="GB482" s="44" t="s">
        <v>146</v>
      </c>
      <c r="GC482" s="44" t="s">
        <v>163</v>
      </c>
      <c r="GD482" s="44" t="s">
        <v>145</v>
      </c>
      <c r="GE482" s="44" t="s">
        <v>147</v>
      </c>
      <c r="GF482" s="44" t="s">
        <v>148</v>
      </c>
      <c r="GG482" s="44" t="s">
        <v>159</v>
      </c>
      <c r="GH482" s="100" t="str">
        <f t="shared" ref="GH482:GO482" si="1519">VLOOKUP(FZ482,$FK$3:$FL$15,2,FALSE)</f>
        <v>Uruguay</v>
      </c>
      <c r="GI482" s="100" t="str">
        <f t="shared" si="1519"/>
        <v>Iran</v>
      </c>
      <c r="GJ482" s="100" t="str">
        <f t="shared" si="1519"/>
        <v>Bosnien-Herzigovina</v>
      </c>
      <c r="GK482" s="100" t="str">
        <f t="shared" si="1519"/>
        <v>Marocko</v>
      </c>
      <c r="GL482" s="100" t="str">
        <f t="shared" si="1519"/>
        <v>Sydkorea</v>
      </c>
      <c r="GM482" s="100" t="str">
        <f t="shared" si="1519"/>
        <v>USA</v>
      </c>
      <c r="GN482" s="100" t="str">
        <f t="shared" si="1519"/>
        <v>Elfenbenskusten</v>
      </c>
      <c r="GO482" s="100" t="str">
        <f t="shared" si="1519"/>
        <v>Argentina</v>
      </c>
      <c r="GP482" s="42" t="str">
        <f t="shared" si="1296"/>
        <v/>
      </c>
      <c r="GQ482" s="42"/>
      <c r="GR482" s="42"/>
      <c r="GS482" s="42"/>
      <c r="GT482" s="42"/>
      <c r="GU482" s="42"/>
      <c r="GV482" s="42"/>
      <c r="GW482" s="42"/>
      <c r="GX482" s="42"/>
      <c r="GY482" s="42"/>
      <c r="GZ482" s="42"/>
      <c r="HA482" s="42"/>
      <c r="HB482" s="42"/>
      <c r="HC482" s="42"/>
      <c r="HD482" s="42"/>
      <c r="HE482" s="42"/>
    </row>
    <row r="483" spans="1:213" ht="14.25" customHeight="1" x14ac:dyDescent="0.35">
      <c r="A483" s="42"/>
      <c r="B483" s="43"/>
      <c r="C483" s="43"/>
      <c r="D483" s="43"/>
      <c r="E483" s="44"/>
      <c r="F483" s="43"/>
      <c r="G483" s="44"/>
      <c r="H483" s="44"/>
      <c r="I483" s="44"/>
      <c r="J483" s="57"/>
      <c r="K483" s="44"/>
      <c r="L483" s="44"/>
      <c r="M483" s="42"/>
      <c r="N483" s="42"/>
      <c r="O483" s="42"/>
      <c r="P483" s="42"/>
      <c r="Q483" s="42"/>
      <c r="R483" s="42"/>
      <c r="S483" s="42"/>
      <c r="T483" s="43"/>
      <c r="U483" s="42"/>
      <c r="V483" s="44"/>
      <c r="W483" s="44"/>
      <c r="X483" s="44"/>
      <c r="Y483" s="44"/>
      <c r="Z483" s="47"/>
      <c r="AA483" s="48"/>
      <c r="AB483" s="42"/>
      <c r="AC483" s="14"/>
      <c r="AD483" s="14"/>
      <c r="AE483" s="14"/>
      <c r="AF483" s="14"/>
      <c r="AG483" s="44"/>
      <c r="AH483" s="44"/>
      <c r="AI483" s="44"/>
      <c r="AJ483" s="57"/>
      <c r="AK483" s="58"/>
      <c r="AL483" s="49"/>
      <c r="AM483" s="49"/>
      <c r="AN483" s="49"/>
      <c r="AO483" s="49"/>
      <c r="AP483" s="49"/>
      <c r="AQ483" s="49"/>
      <c r="AR483" s="49"/>
      <c r="AS483" s="49"/>
      <c r="AT483" s="49"/>
      <c r="AU483" s="49"/>
      <c r="AV483" s="49"/>
      <c r="AW483" s="49"/>
      <c r="AX483" s="49"/>
      <c r="AY483" s="49"/>
      <c r="AZ483" s="49"/>
      <c r="BA483" s="49"/>
      <c r="BB483" s="49"/>
      <c r="BC483" s="49"/>
      <c r="BD483" s="49"/>
      <c r="BE483" s="49"/>
      <c r="BF483" s="49"/>
      <c r="BG483" s="49"/>
      <c r="BH483" s="49"/>
      <c r="BI483" s="49"/>
      <c r="BJ483" s="49"/>
      <c r="BK483" s="49"/>
      <c r="BL483" s="49"/>
      <c r="BM483" s="49"/>
      <c r="BN483" s="49"/>
      <c r="BO483" s="49"/>
      <c r="BP483" s="14"/>
      <c r="BQ483" s="14"/>
      <c r="BR483" s="14"/>
      <c r="BS483" s="49"/>
      <c r="BT483" s="49"/>
      <c r="BU483" s="49"/>
      <c r="BV483" s="49"/>
      <c r="BW483" s="49"/>
      <c r="BX483" s="49"/>
      <c r="BY483" s="49"/>
      <c r="BZ483" s="14"/>
      <c r="CA483" s="49"/>
      <c r="CB483" s="49"/>
      <c r="CC483" s="14"/>
      <c r="CD483" s="14"/>
      <c r="CE483" s="49"/>
      <c r="CF483" s="49"/>
      <c r="CG483" s="49"/>
      <c r="CH483" s="49"/>
      <c r="CI483" s="49"/>
      <c r="CJ483" s="49"/>
      <c r="CK483" s="49"/>
      <c r="CL483" s="49"/>
      <c r="CM483" s="49"/>
      <c r="CN483" s="49"/>
      <c r="CO483" s="49"/>
      <c r="CP483" s="49"/>
      <c r="CQ483" s="49"/>
      <c r="CR483" s="49"/>
      <c r="CS483" s="49"/>
      <c r="CT483" s="49"/>
      <c r="CU483" s="49"/>
      <c r="CV483" s="49"/>
      <c r="CW483" s="14"/>
      <c r="CX483" s="14"/>
      <c r="CY483" s="49"/>
      <c r="CZ483" s="49"/>
      <c r="DA483" s="49"/>
      <c r="DB483" s="49"/>
      <c r="DC483" s="49"/>
      <c r="DD483" s="49"/>
      <c r="DE483" s="49"/>
      <c r="DF483" s="49"/>
      <c r="DG483" s="49"/>
      <c r="DH483" s="14"/>
      <c r="DI483" s="14"/>
      <c r="DJ483" s="14"/>
      <c r="DK483" s="14"/>
      <c r="DL483" s="14"/>
      <c r="DM483" s="14"/>
      <c r="DN483" s="14"/>
      <c r="DO483" s="14"/>
      <c r="DP483" s="14"/>
      <c r="DQ483" s="14"/>
      <c r="DR483" s="49"/>
      <c r="DS483" s="49"/>
      <c r="DT483" s="49"/>
      <c r="DU483" s="49"/>
      <c r="DV483" s="49"/>
      <c r="DW483" s="49"/>
      <c r="DX483" s="49"/>
      <c r="DY483" s="49"/>
      <c r="DZ483" s="49"/>
      <c r="EA483" s="49"/>
      <c r="EB483" s="49"/>
      <c r="EC483" s="49"/>
      <c r="ED483" s="49"/>
      <c r="EE483" s="49"/>
      <c r="EF483" s="49"/>
      <c r="EG483" s="49"/>
      <c r="EH483" s="49"/>
      <c r="EI483" s="49"/>
      <c r="EJ483" s="49"/>
      <c r="EK483" s="14"/>
      <c r="EL483" s="49"/>
      <c r="EM483" s="49"/>
      <c r="EN483" s="49"/>
      <c r="EO483" s="49"/>
      <c r="EP483" s="49"/>
      <c r="EQ483" s="49"/>
      <c r="ER483" s="49"/>
      <c r="ES483" s="49"/>
      <c r="ET483" s="49"/>
      <c r="EU483" s="49"/>
      <c r="EV483" s="49"/>
      <c r="EW483" s="49"/>
      <c r="EX483" s="49"/>
      <c r="EY483" s="49"/>
      <c r="EZ483" s="49"/>
      <c r="FA483" s="49"/>
      <c r="FB483" s="49"/>
      <c r="FC483" s="49"/>
      <c r="FD483" s="49"/>
      <c r="FE483" s="14"/>
      <c r="FF483" s="49"/>
      <c r="FG483" s="49"/>
      <c r="FH483" s="14"/>
      <c r="FI483" s="42"/>
      <c r="FJ483" s="42"/>
      <c r="FK483" s="42"/>
      <c r="FL483" s="42"/>
      <c r="FM483" s="42"/>
      <c r="FN483" s="42"/>
      <c r="FO483" s="42"/>
      <c r="FP483" s="42"/>
      <c r="FQ483" s="42"/>
      <c r="FR483" s="42"/>
      <c r="FS483" s="42"/>
      <c r="FT483" s="42"/>
      <c r="FU483" s="42"/>
      <c r="FV483" s="42"/>
      <c r="FW483" s="42"/>
      <c r="FX483" s="44">
        <v>481</v>
      </c>
      <c r="FY483" s="44" t="str">
        <f t="shared" si="1294"/>
        <v>HGBCADEI</v>
      </c>
      <c r="FZ483" s="44" t="s">
        <v>160</v>
      </c>
      <c r="GA483" s="44" t="s">
        <v>149</v>
      </c>
      <c r="GB483" s="44" t="s">
        <v>146</v>
      </c>
      <c r="GC483" s="44" t="s">
        <v>163</v>
      </c>
      <c r="GD483" s="44" t="s">
        <v>145</v>
      </c>
      <c r="GE483" s="44" t="s">
        <v>147</v>
      </c>
      <c r="GF483" s="44" t="s">
        <v>148</v>
      </c>
      <c r="GG483" s="44" t="s">
        <v>150</v>
      </c>
      <c r="GH483" s="100" t="str">
        <f t="shared" ref="GH483:GO483" si="1520">VLOOKUP(FZ483,$FK$3:$FL$15,2,FALSE)</f>
        <v>Uruguay</v>
      </c>
      <c r="GI483" s="100" t="str">
        <f t="shared" si="1520"/>
        <v>Iran</v>
      </c>
      <c r="GJ483" s="100" t="str">
        <f t="shared" si="1520"/>
        <v>Bosnien-Herzigovina</v>
      </c>
      <c r="GK483" s="100" t="str">
        <f t="shared" si="1520"/>
        <v>Marocko</v>
      </c>
      <c r="GL483" s="100" t="str">
        <f t="shared" si="1520"/>
        <v>Sydkorea</v>
      </c>
      <c r="GM483" s="100" t="str">
        <f t="shared" si="1520"/>
        <v>USA</v>
      </c>
      <c r="GN483" s="100" t="str">
        <f t="shared" si="1520"/>
        <v>Elfenbenskusten</v>
      </c>
      <c r="GO483" s="100" t="str">
        <f t="shared" si="1520"/>
        <v>Senegal</v>
      </c>
      <c r="GP483" s="42" t="str">
        <f t="shared" si="1296"/>
        <v/>
      </c>
      <c r="GQ483" s="42"/>
      <c r="GR483" s="42"/>
      <c r="GS483" s="42"/>
      <c r="GT483" s="42"/>
      <c r="GU483" s="42"/>
      <c r="GV483" s="42"/>
      <c r="GW483" s="42"/>
      <c r="GX483" s="42"/>
      <c r="GY483" s="42"/>
      <c r="GZ483" s="42"/>
      <c r="HA483" s="42"/>
      <c r="HB483" s="42"/>
      <c r="HC483" s="42"/>
      <c r="HD483" s="42"/>
      <c r="HE483" s="42"/>
    </row>
    <row r="484" spans="1:213" ht="14.25" customHeight="1" x14ac:dyDescent="0.35">
      <c r="A484" s="42"/>
      <c r="B484" s="43"/>
      <c r="C484" s="43"/>
      <c r="D484" s="43"/>
      <c r="E484" s="44"/>
      <c r="F484" s="43"/>
      <c r="G484" s="44"/>
      <c r="H484" s="44"/>
      <c r="I484" s="44"/>
      <c r="J484" s="57"/>
      <c r="K484" s="44"/>
      <c r="L484" s="44"/>
      <c r="M484" s="42"/>
      <c r="N484" s="42"/>
      <c r="O484" s="42"/>
      <c r="P484" s="42"/>
      <c r="Q484" s="42"/>
      <c r="R484" s="42"/>
      <c r="S484" s="42"/>
      <c r="T484" s="43"/>
      <c r="U484" s="42"/>
      <c r="V484" s="44"/>
      <c r="W484" s="44"/>
      <c r="X484" s="44"/>
      <c r="Y484" s="44"/>
      <c r="Z484" s="47"/>
      <c r="AA484" s="48"/>
      <c r="AB484" s="42"/>
      <c r="AC484" s="14"/>
      <c r="AD484" s="14"/>
      <c r="AE484" s="14"/>
      <c r="AF484" s="14"/>
      <c r="AG484" s="44"/>
      <c r="AH484" s="44"/>
      <c r="AI484" s="44"/>
      <c r="AJ484" s="57"/>
      <c r="AK484" s="58"/>
      <c r="AL484" s="49"/>
      <c r="AM484" s="49"/>
      <c r="AN484" s="49"/>
      <c r="AO484" s="49"/>
      <c r="AP484" s="49"/>
      <c r="AQ484" s="49"/>
      <c r="AR484" s="49"/>
      <c r="AS484" s="49"/>
      <c r="AT484" s="49"/>
      <c r="AU484" s="49"/>
      <c r="AV484" s="49"/>
      <c r="AW484" s="49"/>
      <c r="AX484" s="49"/>
      <c r="AY484" s="49"/>
      <c r="AZ484" s="49"/>
      <c r="BA484" s="49"/>
      <c r="BB484" s="49"/>
      <c r="BC484" s="49"/>
      <c r="BD484" s="49"/>
      <c r="BE484" s="49"/>
      <c r="BF484" s="49"/>
      <c r="BG484" s="49"/>
      <c r="BH484" s="49"/>
      <c r="BI484" s="49"/>
      <c r="BJ484" s="49"/>
      <c r="BK484" s="49"/>
      <c r="BL484" s="49"/>
      <c r="BM484" s="49"/>
      <c r="BN484" s="49"/>
      <c r="BO484" s="49"/>
      <c r="BP484" s="14"/>
      <c r="BQ484" s="14"/>
      <c r="BR484" s="14"/>
      <c r="BS484" s="49"/>
      <c r="BT484" s="49"/>
      <c r="BU484" s="49"/>
      <c r="BV484" s="49"/>
      <c r="BW484" s="49"/>
      <c r="BX484" s="49"/>
      <c r="BY484" s="49"/>
      <c r="BZ484" s="14"/>
      <c r="CA484" s="49"/>
      <c r="CB484" s="49"/>
      <c r="CC484" s="14"/>
      <c r="CD484" s="14"/>
      <c r="CE484" s="49"/>
      <c r="CF484" s="49"/>
      <c r="CG484" s="49"/>
      <c r="CH484" s="49"/>
      <c r="CI484" s="49"/>
      <c r="CJ484" s="49"/>
      <c r="CK484" s="49"/>
      <c r="CL484" s="49"/>
      <c r="CM484" s="49"/>
      <c r="CN484" s="49"/>
      <c r="CO484" s="49"/>
      <c r="CP484" s="49"/>
      <c r="CQ484" s="49"/>
      <c r="CR484" s="49"/>
      <c r="CS484" s="49"/>
      <c r="CT484" s="49"/>
      <c r="CU484" s="49"/>
      <c r="CV484" s="49"/>
      <c r="CW484" s="14"/>
      <c r="CX484" s="14"/>
      <c r="CY484" s="49"/>
      <c r="CZ484" s="49"/>
      <c r="DA484" s="49"/>
      <c r="DB484" s="49"/>
      <c r="DC484" s="49"/>
      <c r="DD484" s="49"/>
      <c r="DE484" s="49"/>
      <c r="DF484" s="49"/>
      <c r="DG484" s="49"/>
      <c r="DH484" s="14"/>
      <c r="DI484" s="14"/>
      <c r="DJ484" s="14"/>
      <c r="DK484" s="14"/>
      <c r="DL484" s="14"/>
      <c r="DM484" s="14"/>
      <c r="DN484" s="14"/>
      <c r="DO484" s="14"/>
      <c r="DP484" s="14"/>
      <c r="DQ484" s="14"/>
      <c r="DR484" s="49"/>
      <c r="DS484" s="49"/>
      <c r="DT484" s="49"/>
      <c r="DU484" s="49"/>
      <c r="DV484" s="49"/>
      <c r="DW484" s="49"/>
      <c r="DX484" s="49"/>
      <c r="DY484" s="49"/>
      <c r="DZ484" s="49"/>
      <c r="EA484" s="49"/>
      <c r="EB484" s="49"/>
      <c r="EC484" s="49"/>
      <c r="ED484" s="49"/>
      <c r="EE484" s="49"/>
      <c r="EF484" s="49"/>
      <c r="EG484" s="49"/>
      <c r="EH484" s="49"/>
      <c r="EI484" s="49"/>
      <c r="EJ484" s="49"/>
      <c r="EK484" s="14"/>
      <c r="EL484" s="49"/>
      <c r="EM484" s="49"/>
      <c r="EN484" s="49"/>
      <c r="EO484" s="49"/>
      <c r="EP484" s="49"/>
      <c r="EQ484" s="49"/>
      <c r="ER484" s="49"/>
      <c r="ES484" s="49"/>
      <c r="ET484" s="49"/>
      <c r="EU484" s="49"/>
      <c r="EV484" s="49"/>
      <c r="EW484" s="49"/>
      <c r="EX484" s="49"/>
      <c r="EY484" s="49"/>
      <c r="EZ484" s="49"/>
      <c r="FA484" s="49"/>
      <c r="FB484" s="49"/>
      <c r="FC484" s="49"/>
      <c r="FD484" s="49"/>
      <c r="FE484" s="14"/>
      <c r="FF484" s="49"/>
      <c r="FG484" s="49"/>
      <c r="FH484" s="14"/>
      <c r="FI484" s="42"/>
      <c r="FJ484" s="42"/>
      <c r="FK484" s="42"/>
      <c r="FL484" s="42"/>
      <c r="FM484" s="42"/>
      <c r="FN484" s="42"/>
      <c r="FO484" s="42"/>
      <c r="FP484" s="42"/>
      <c r="FQ484" s="42"/>
      <c r="FR484" s="42"/>
      <c r="FS484" s="42"/>
      <c r="FT484" s="42"/>
      <c r="FU484" s="42"/>
      <c r="FV484" s="42"/>
      <c r="FW484" s="42"/>
      <c r="FX484" s="44">
        <v>482</v>
      </c>
      <c r="FY484" s="44" t="str">
        <f t="shared" si="1294"/>
        <v>CEBDAFLK</v>
      </c>
      <c r="FZ484" s="44" t="s">
        <v>163</v>
      </c>
      <c r="GA484" s="44" t="s">
        <v>148</v>
      </c>
      <c r="GB484" s="44" t="s">
        <v>146</v>
      </c>
      <c r="GC484" s="44" t="s">
        <v>147</v>
      </c>
      <c r="GD484" s="44" t="s">
        <v>145</v>
      </c>
      <c r="GE484" s="44" t="s">
        <v>109</v>
      </c>
      <c r="GF484" s="44" t="s">
        <v>152</v>
      </c>
      <c r="GG484" s="44" t="s">
        <v>151</v>
      </c>
      <c r="GH484" s="100" t="str">
        <f t="shared" ref="GH484:GO484" si="1521">VLOOKUP(FZ484,$FK$3:$FL$15,2,FALSE)</f>
        <v>Marocko</v>
      </c>
      <c r="GI484" s="100" t="str">
        <f t="shared" si="1521"/>
        <v>Elfenbenskusten</v>
      </c>
      <c r="GJ484" s="100" t="str">
        <f t="shared" si="1521"/>
        <v>Bosnien-Herzigovina</v>
      </c>
      <c r="GK484" s="100" t="str">
        <f t="shared" si="1521"/>
        <v>USA</v>
      </c>
      <c r="GL484" s="100" t="str">
        <f t="shared" si="1521"/>
        <v>Sydkorea</v>
      </c>
      <c r="GM484" s="100" t="str">
        <f t="shared" si="1521"/>
        <v>Sverige</v>
      </c>
      <c r="GN484" s="100" t="str">
        <f t="shared" si="1521"/>
        <v>England</v>
      </c>
      <c r="GO484" s="100" t="str">
        <f t="shared" si="1521"/>
        <v>Portugal</v>
      </c>
      <c r="GP484" s="42" t="str">
        <f t="shared" si="1296"/>
        <v/>
      </c>
      <c r="GQ484" s="42"/>
      <c r="GR484" s="42"/>
      <c r="GS484" s="42"/>
      <c r="GT484" s="42"/>
      <c r="GU484" s="42"/>
      <c r="GV484" s="42"/>
      <c r="GW484" s="42"/>
      <c r="GX484" s="42"/>
      <c r="GY484" s="42"/>
      <c r="GZ484" s="42"/>
      <c r="HA484" s="42"/>
      <c r="HB484" s="42"/>
      <c r="HC484" s="42"/>
      <c r="HD484" s="42"/>
      <c r="HE484" s="42"/>
    </row>
    <row r="485" spans="1:213" ht="14.25" customHeight="1" x14ac:dyDescent="0.35">
      <c r="A485" s="42"/>
      <c r="B485" s="43"/>
      <c r="C485" s="43"/>
      <c r="D485" s="43"/>
      <c r="E485" s="44"/>
      <c r="F485" s="43"/>
      <c r="G485" s="44"/>
      <c r="H485" s="44"/>
      <c r="I485" s="44"/>
      <c r="J485" s="57"/>
      <c r="K485" s="44"/>
      <c r="L485" s="44"/>
      <c r="M485" s="42"/>
      <c r="N485" s="42"/>
      <c r="O485" s="42"/>
      <c r="P485" s="42"/>
      <c r="Q485" s="42"/>
      <c r="R485" s="42"/>
      <c r="S485" s="42"/>
      <c r="T485" s="43"/>
      <c r="U485" s="42"/>
      <c r="V485" s="44"/>
      <c r="W485" s="44"/>
      <c r="X485" s="44"/>
      <c r="Y485" s="44"/>
      <c r="Z485" s="47"/>
      <c r="AA485" s="48"/>
      <c r="AB485" s="42"/>
      <c r="AC485" s="14"/>
      <c r="AD485" s="14"/>
      <c r="AE485" s="14"/>
      <c r="AF485" s="14"/>
      <c r="AG485" s="44"/>
      <c r="AH485" s="44"/>
      <c r="AI485" s="44"/>
      <c r="AJ485" s="57"/>
      <c r="AK485" s="58"/>
      <c r="AL485" s="49"/>
      <c r="AM485" s="49"/>
      <c r="AN485" s="49"/>
      <c r="AO485" s="49"/>
      <c r="AP485" s="49"/>
      <c r="AQ485" s="49"/>
      <c r="AR485" s="49"/>
      <c r="AS485" s="49"/>
      <c r="AT485" s="49"/>
      <c r="AU485" s="49"/>
      <c r="AV485" s="49"/>
      <c r="AW485" s="49"/>
      <c r="AX485" s="49"/>
      <c r="AY485" s="49"/>
      <c r="AZ485" s="49"/>
      <c r="BA485" s="49"/>
      <c r="BB485" s="49"/>
      <c r="BC485" s="49"/>
      <c r="BD485" s="49"/>
      <c r="BE485" s="49"/>
      <c r="BF485" s="49"/>
      <c r="BG485" s="49"/>
      <c r="BH485" s="49"/>
      <c r="BI485" s="49"/>
      <c r="BJ485" s="49"/>
      <c r="BK485" s="49"/>
      <c r="BL485" s="49"/>
      <c r="BM485" s="49"/>
      <c r="BN485" s="49"/>
      <c r="BO485" s="49"/>
      <c r="BP485" s="14"/>
      <c r="BQ485" s="14"/>
      <c r="BR485" s="14"/>
      <c r="BS485" s="49"/>
      <c r="BT485" s="49"/>
      <c r="BU485" s="49"/>
      <c r="BV485" s="49"/>
      <c r="BW485" s="49"/>
      <c r="BX485" s="49"/>
      <c r="BY485" s="49"/>
      <c r="BZ485" s="14"/>
      <c r="CA485" s="49"/>
      <c r="CB485" s="49"/>
      <c r="CC485" s="14"/>
      <c r="CD485" s="14"/>
      <c r="CE485" s="49"/>
      <c r="CF485" s="49"/>
      <c r="CG485" s="49"/>
      <c r="CH485" s="49"/>
      <c r="CI485" s="49"/>
      <c r="CJ485" s="49"/>
      <c r="CK485" s="49"/>
      <c r="CL485" s="49"/>
      <c r="CM485" s="49"/>
      <c r="CN485" s="49"/>
      <c r="CO485" s="49"/>
      <c r="CP485" s="49"/>
      <c r="CQ485" s="49"/>
      <c r="CR485" s="49"/>
      <c r="CS485" s="49"/>
      <c r="CT485" s="49"/>
      <c r="CU485" s="49"/>
      <c r="CV485" s="49"/>
      <c r="CW485" s="14"/>
      <c r="CX485" s="14"/>
      <c r="CY485" s="49"/>
      <c r="CZ485" s="49"/>
      <c r="DA485" s="49"/>
      <c r="DB485" s="49"/>
      <c r="DC485" s="49"/>
      <c r="DD485" s="49"/>
      <c r="DE485" s="49"/>
      <c r="DF485" s="49"/>
      <c r="DG485" s="49"/>
      <c r="DH485" s="14"/>
      <c r="DI485" s="14"/>
      <c r="DJ485" s="14"/>
      <c r="DK485" s="14"/>
      <c r="DL485" s="14"/>
      <c r="DM485" s="14"/>
      <c r="DN485" s="14"/>
      <c r="DO485" s="14"/>
      <c r="DP485" s="14"/>
      <c r="DQ485" s="14"/>
      <c r="DR485" s="49"/>
      <c r="DS485" s="49"/>
      <c r="DT485" s="49"/>
      <c r="DU485" s="49"/>
      <c r="DV485" s="49"/>
      <c r="DW485" s="49"/>
      <c r="DX485" s="49"/>
      <c r="DY485" s="49"/>
      <c r="DZ485" s="49"/>
      <c r="EA485" s="49"/>
      <c r="EB485" s="49"/>
      <c r="EC485" s="49"/>
      <c r="ED485" s="49"/>
      <c r="EE485" s="49"/>
      <c r="EF485" s="49"/>
      <c r="EG485" s="49"/>
      <c r="EH485" s="49"/>
      <c r="EI485" s="49"/>
      <c r="EJ485" s="49"/>
      <c r="EK485" s="14"/>
      <c r="EL485" s="49"/>
      <c r="EM485" s="49"/>
      <c r="EN485" s="49"/>
      <c r="EO485" s="49"/>
      <c r="EP485" s="49"/>
      <c r="EQ485" s="49"/>
      <c r="ER485" s="49"/>
      <c r="ES485" s="49"/>
      <c r="ET485" s="49"/>
      <c r="EU485" s="49"/>
      <c r="EV485" s="49"/>
      <c r="EW485" s="49"/>
      <c r="EX485" s="49"/>
      <c r="EY485" s="49"/>
      <c r="EZ485" s="49"/>
      <c r="FA485" s="49"/>
      <c r="FB485" s="49"/>
      <c r="FC485" s="49"/>
      <c r="FD485" s="49"/>
      <c r="FE485" s="14"/>
      <c r="FF485" s="49"/>
      <c r="FG485" s="49"/>
      <c r="FH485" s="14"/>
      <c r="FI485" s="42"/>
      <c r="FJ485" s="42"/>
      <c r="FK485" s="42"/>
      <c r="FL485" s="42"/>
      <c r="FM485" s="42"/>
      <c r="FN485" s="42"/>
      <c r="FO485" s="42"/>
      <c r="FP485" s="42"/>
      <c r="FQ485" s="42"/>
      <c r="FR485" s="42"/>
      <c r="FS485" s="42"/>
      <c r="FT485" s="42"/>
      <c r="FU485" s="42"/>
      <c r="FV485" s="42"/>
      <c r="FW485" s="42"/>
      <c r="FX485" s="44">
        <v>483</v>
      </c>
      <c r="FY485" s="44" t="str">
        <f t="shared" si="1294"/>
        <v>CJBDAFLE</v>
      </c>
      <c r="FZ485" s="44" t="s">
        <v>163</v>
      </c>
      <c r="GA485" s="44" t="s">
        <v>159</v>
      </c>
      <c r="GB485" s="44" t="s">
        <v>146</v>
      </c>
      <c r="GC485" s="44" t="s">
        <v>147</v>
      </c>
      <c r="GD485" s="44" t="s">
        <v>145</v>
      </c>
      <c r="GE485" s="44" t="s">
        <v>109</v>
      </c>
      <c r="GF485" s="44" t="s">
        <v>152</v>
      </c>
      <c r="GG485" s="44" t="s">
        <v>148</v>
      </c>
      <c r="GH485" s="100" t="str">
        <f t="shared" ref="GH485:GO485" si="1522">VLOOKUP(FZ485,$FK$3:$FL$15,2,FALSE)</f>
        <v>Marocko</v>
      </c>
      <c r="GI485" s="100" t="str">
        <f t="shared" si="1522"/>
        <v>Argentina</v>
      </c>
      <c r="GJ485" s="100" t="str">
        <f t="shared" si="1522"/>
        <v>Bosnien-Herzigovina</v>
      </c>
      <c r="GK485" s="100" t="str">
        <f t="shared" si="1522"/>
        <v>USA</v>
      </c>
      <c r="GL485" s="100" t="str">
        <f t="shared" si="1522"/>
        <v>Sydkorea</v>
      </c>
      <c r="GM485" s="100" t="str">
        <f t="shared" si="1522"/>
        <v>Sverige</v>
      </c>
      <c r="GN485" s="100" t="str">
        <f t="shared" si="1522"/>
        <v>England</v>
      </c>
      <c r="GO485" s="100" t="str">
        <f t="shared" si="1522"/>
        <v>Elfenbenskusten</v>
      </c>
      <c r="GP485" s="42" t="str">
        <f t="shared" si="1296"/>
        <v/>
      </c>
      <c r="GQ485" s="42"/>
      <c r="GR485" s="42"/>
      <c r="GS485" s="42"/>
      <c r="GT485" s="42"/>
      <c r="GU485" s="42"/>
      <c r="GV485" s="42"/>
      <c r="GW485" s="42"/>
      <c r="GX485" s="42"/>
      <c r="GY485" s="42"/>
      <c r="GZ485" s="42"/>
      <c r="HA485" s="42"/>
      <c r="HB485" s="42"/>
      <c r="HC485" s="42"/>
      <c r="HD485" s="42"/>
      <c r="HE485" s="42"/>
    </row>
    <row r="486" spans="1:213" ht="14.25" customHeight="1" x14ac:dyDescent="0.35">
      <c r="A486" s="42"/>
      <c r="B486" s="43"/>
      <c r="C486" s="43"/>
      <c r="D486" s="43"/>
      <c r="E486" s="44"/>
      <c r="F486" s="43"/>
      <c r="G486" s="44"/>
      <c r="H486" s="44"/>
      <c r="I486" s="44"/>
      <c r="J486" s="57"/>
      <c r="K486" s="44"/>
      <c r="L486" s="44"/>
      <c r="M486" s="42"/>
      <c r="N486" s="42"/>
      <c r="O486" s="42"/>
      <c r="P486" s="42"/>
      <c r="Q486" s="42"/>
      <c r="R486" s="42"/>
      <c r="S486" s="42"/>
      <c r="T486" s="43"/>
      <c r="U486" s="42"/>
      <c r="V486" s="44"/>
      <c r="W486" s="44"/>
      <c r="X486" s="44"/>
      <c r="Y486" s="44"/>
      <c r="Z486" s="47"/>
      <c r="AA486" s="48"/>
      <c r="AB486" s="42"/>
      <c r="AC486" s="14"/>
      <c r="AD486" s="14"/>
      <c r="AE486" s="14"/>
      <c r="AF486" s="14"/>
      <c r="AG486" s="44"/>
      <c r="AH486" s="44"/>
      <c r="AI486" s="44"/>
      <c r="AJ486" s="57"/>
      <c r="AK486" s="58"/>
      <c r="AL486" s="49"/>
      <c r="AM486" s="49"/>
      <c r="AN486" s="49"/>
      <c r="AO486" s="49"/>
      <c r="AP486" s="49"/>
      <c r="AQ486" s="49"/>
      <c r="AR486" s="49"/>
      <c r="AS486" s="49"/>
      <c r="AT486" s="49"/>
      <c r="AU486" s="49"/>
      <c r="AV486" s="49"/>
      <c r="AW486" s="49"/>
      <c r="AX486" s="49"/>
      <c r="AY486" s="49"/>
      <c r="AZ486" s="49"/>
      <c r="BA486" s="49"/>
      <c r="BB486" s="49"/>
      <c r="BC486" s="49"/>
      <c r="BD486" s="49"/>
      <c r="BE486" s="49"/>
      <c r="BF486" s="49"/>
      <c r="BG486" s="49"/>
      <c r="BH486" s="49"/>
      <c r="BI486" s="49"/>
      <c r="BJ486" s="49"/>
      <c r="BK486" s="49"/>
      <c r="BL486" s="49"/>
      <c r="BM486" s="49"/>
      <c r="BN486" s="49"/>
      <c r="BO486" s="49"/>
      <c r="BP486" s="14"/>
      <c r="BQ486" s="14"/>
      <c r="BR486" s="14"/>
      <c r="BS486" s="49"/>
      <c r="BT486" s="49"/>
      <c r="BU486" s="49"/>
      <c r="BV486" s="49"/>
      <c r="BW486" s="49"/>
      <c r="BX486" s="49"/>
      <c r="BY486" s="49"/>
      <c r="BZ486" s="14"/>
      <c r="CA486" s="49"/>
      <c r="CB486" s="49"/>
      <c r="CC486" s="14"/>
      <c r="CD486" s="14"/>
      <c r="CE486" s="49"/>
      <c r="CF486" s="49"/>
      <c r="CG486" s="49"/>
      <c r="CH486" s="49"/>
      <c r="CI486" s="49"/>
      <c r="CJ486" s="49"/>
      <c r="CK486" s="49"/>
      <c r="CL486" s="49"/>
      <c r="CM486" s="49"/>
      <c r="CN486" s="49"/>
      <c r="CO486" s="49"/>
      <c r="CP486" s="49"/>
      <c r="CQ486" s="49"/>
      <c r="CR486" s="49"/>
      <c r="CS486" s="49"/>
      <c r="CT486" s="49"/>
      <c r="CU486" s="49"/>
      <c r="CV486" s="49"/>
      <c r="CW486" s="14"/>
      <c r="CX486" s="14"/>
      <c r="CY486" s="49"/>
      <c r="CZ486" s="49"/>
      <c r="DA486" s="49"/>
      <c r="DB486" s="49"/>
      <c r="DC486" s="49"/>
      <c r="DD486" s="49"/>
      <c r="DE486" s="49"/>
      <c r="DF486" s="49"/>
      <c r="DG486" s="49"/>
      <c r="DH486" s="14"/>
      <c r="DI486" s="14"/>
      <c r="DJ486" s="14"/>
      <c r="DK486" s="14"/>
      <c r="DL486" s="14"/>
      <c r="DM486" s="14"/>
      <c r="DN486" s="14"/>
      <c r="DO486" s="14"/>
      <c r="DP486" s="14"/>
      <c r="DQ486" s="14"/>
      <c r="DR486" s="49"/>
      <c r="DS486" s="49"/>
      <c r="DT486" s="49"/>
      <c r="DU486" s="49"/>
      <c r="DV486" s="49"/>
      <c r="DW486" s="49"/>
      <c r="DX486" s="49"/>
      <c r="DY486" s="49"/>
      <c r="DZ486" s="49"/>
      <c r="EA486" s="49"/>
      <c r="EB486" s="49"/>
      <c r="EC486" s="49"/>
      <c r="ED486" s="49"/>
      <c r="EE486" s="49"/>
      <c r="EF486" s="49"/>
      <c r="EG486" s="49"/>
      <c r="EH486" s="49"/>
      <c r="EI486" s="49"/>
      <c r="EJ486" s="49"/>
      <c r="EK486" s="14"/>
      <c r="EL486" s="49"/>
      <c r="EM486" s="49"/>
      <c r="EN486" s="49"/>
      <c r="EO486" s="49"/>
      <c r="EP486" s="49"/>
      <c r="EQ486" s="49"/>
      <c r="ER486" s="49"/>
      <c r="ES486" s="49"/>
      <c r="ET486" s="49"/>
      <c r="EU486" s="49"/>
      <c r="EV486" s="49"/>
      <c r="EW486" s="49"/>
      <c r="EX486" s="49"/>
      <c r="EY486" s="49"/>
      <c r="EZ486" s="49"/>
      <c r="FA486" s="49"/>
      <c r="FB486" s="49"/>
      <c r="FC486" s="49"/>
      <c r="FD486" s="49"/>
      <c r="FE486" s="14"/>
      <c r="FF486" s="49"/>
      <c r="FG486" s="49"/>
      <c r="FH486" s="14"/>
      <c r="FI486" s="42"/>
      <c r="FJ486" s="42"/>
      <c r="FK486" s="42"/>
      <c r="FL486" s="42"/>
      <c r="FM486" s="42"/>
      <c r="FN486" s="42"/>
      <c r="FO486" s="42"/>
      <c r="FP486" s="42"/>
      <c r="FQ486" s="42"/>
      <c r="FR486" s="42"/>
      <c r="FS486" s="42"/>
      <c r="FT486" s="42"/>
      <c r="FU486" s="42"/>
      <c r="FV486" s="42"/>
      <c r="FW486" s="42"/>
      <c r="FX486" s="44">
        <v>484</v>
      </c>
      <c r="FY486" s="44" t="str">
        <f t="shared" si="1294"/>
        <v>CJBDAFEK</v>
      </c>
      <c r="FZ486" s="44" t="s">
        <v>163</v>
      </c>
      <c r="GA486" s="44" t="s">
        <v>159</v>
      </c>
      <c r="GB486" s="44" t="s">
        <v>146</v>
      </c>
      <c r="GC486" s="44" t="s">
        <v>147</v>
      </c>
      <c r="GD486" s="44" t="s">
        <v>145</v>
      </c>
      <c r="GE486" s="44" t="s">
        <v>109</v>
      </c>
      <c r="GF486" s="44" t="s">
        <v>148</v>
      </c>
      <c r="GG486" s="44" t="s">
        <v>151</v>
      </c>
      <c r="GH486" s="100" t="str">
        <f t="shared" ref="GH486:GO486" si="1523">VLOOKUP(FZ486,$FK$3:$FL$15,2,FALSE)</f>
        <v>Marocko</v>
      </c>
      <c r="GI486" s="100" t="str">
        <f t="shared" si="1523"/>
        <v>Argentina</v>
      </c>
      <c r="GJ486" s="100" t="str">
        <f t="shared" si="1523"/>
        <v>Bosnien-Herzigovina</v>
      </c>
      <c r="GK486" s="100" t="str">
        <f t="shared" si="1523"/>
        <v>USA</v>
      </c>
      <c r="GL486" s="100" t="str">
        <f t="shared" si="1523"/>
        <v>Sydkorea</v>
      </c>
      <c r="GM486" s="100" t="str">
        <f t="shared" si="1523"/>
        <v>Sverige</v>
      </c>
      <c r="GN486" s="100" t="str">
        <f t="shared" si="1523"/>
        <v>Elfenbenskusten</v>
      </c>
      <c r="GO486" s="100" t="str">
        <f t="shared" si="1523"/>
        <v>Portugal</v>
      </c>
      <c r="GP486" s="42" t="str">
        <f t="shared" si="1296"/>
        <v/>
      </c>
      <c r="GQ486" s="42"/>
      <c r="GR486" s="42"/>
      <c r="GS486" s="42"/>
      <c r="GT486" s="42"/>
      <c r="GU486" s="42"/>
      <c r="GV486" s="42"/>
      <c r="GW486" s="42"/>
      <c r="GX486" s="42"/>
      <c r="GY486" s="42"/>
      <c r="GZ486" s="42"/>
      <c r="HA486" s="42"/>
      <c r="HB486" s="42"/>
      <c r="HC486" s="42"/>
      <c r="HD486" s="42"/>
      <c r="HE486" s="42"/>
    </row>
    <row r="487" spans="1:213" ht="14.25" customHeight="1" x14ac:dyDescent="0.35">
      <c r="A487" s="42"/>
      <c r="B487" s="43"/>
      <c r="C487" s="43"/>
      <c r="D487" s="43"/>
      <c r="E487" s="44"/>
      <c r="F487" s="43"/>
      <c r="G487" s="44"/>
      <c r="H487" s="44"/>
      <c r="I487" s="44"/>
      <c r="J487" s="57"/>
      <c r="K487" s="44"/>
      <c r="L487" s="44"/>
      <c r="M487" s="42"/>
      <c r="N487" s="42"/>
      <c r="O487" s="42"/>
      <c r="P487" s="42"/>
      <c r="Q487" s="42"/>
      <c r="R487" s="42"/>
      <c r="S487" s="42"/>
      <c r="T487" s="43"/>
      <c r="U487" s="42"/>
      <c r="V487" s="44"/>
      <c r="W487" s="44"/>
      <c r="X487" s="44"/>
      <c r="Y487" s="44"/>
      <c r="Z487" s="47"/>
      <c r="AA487" s="48"/>
      <c r="AB487" s="42"/>
      <c r="AC487" s="14"/>
      <c r="AD487" s="14"/>
      <c r="AE487" s="14"/>
      <c r="AF487" s="14"/>
      <c r="AG487" s="44"/>
      <c r="AH487" s="44"/>
      <c r="AI487" s="44"/>
      <c r="AJ487" s="57"/>
      <c r="AK487" s="58"/>
      <c r="AL487" s="49"/>
      <c r="AM487" s="49"/>
      <c r="AN487" s="49"/>
      <c r="AO487" s="49"/>
      <c r="AP487" s="49"/>
      <c r="AQ487" s="49"/>
      <c r="AR487" s="49"/>
      <c r="AS487" s="49"/>
      <c r="AT487" s="49"/>
      <c r="AU487" s="49"/>
      <c r="AV487" s="49"/>
      <c r="AW487" s="49"/>
      <c r="AX487" s="49"/>
      <c r="AY487" s="49"/>
      <c r="AZ487" s="49"/>
      <c r="BA487" s="49"/>
      <c r="BB487" s="49"/>
      <c r="BC487" s="49"/>
      <c r="BD487" s="49"/>
      <c r="BE487" s="49"/>
      <c r="BF487" s="49"/>
      <c r="BG487" s="49"/>
      <c r="BH487" s="49"/>
      <c r="BI487" s="49"/>
      <c r="BJ487" s="49"/>
      <c r="BK487" s="49"/>
      <c r="BL487" s="49"/>
      <c r="BM487" s="49"/>
      <c r="BN487" s="49"/>
      <c r="BO487" s="49"/>
      <c r="BP487" s="14"/>
      <c r="BQ487" s="14"/>
      <c r="BR487" s="14"/>
      <c r="BS487" s="49"/>
      <c r="BT487" s="49"/>
      <c r="BU487" s="49"/>
      <c r="BV487" s="49"/>
      <c r="BW487" s="49"/>
      <c r="BX487" s="49"/>
      <c r="BY487" s="49"/>
      <c r="BZ487" s="14"/>
      <c r="CA487" s="49"/>
      <c r="CB487" s="49"/>
      <c r="CC487" s="14"/>
      <c r="CD487" s="14"/>
      <c r="CE487" s="49"/>
      <c r="CF487" s="49"/>
      <c r="CG487" s="49"/>
      <c r="CH487" s="49"/>
      <c r="CI487" s="49"/>
      <c r="CJ487" s="49"/>
      <c r="CK487" s="49"/>
      <c r="CL487" s="49"/>
      <c r="CM487" s="49"/>
      <c r="CN487" s="49"/>
      <c r="CO487" s="49"/>
      <c r="CP487" s="49"/>
      <c r="CQ487" s="49"/>
      <c r="CR487" s="49"/>
      <c r="CS487" s="49"/>
      <c r="CT487" s="49"/>
      <c r="CU487" s="49"/>
      <c r="CV487" s="49"/>
      <c r="CW487" s="14"/>
      <c r="CX487" s="14"/>
      <c r="CY487" s="49"/>
      <c r="CZ487" s="49"/>
      <c r="DA487" s="49"/>
      <c r="DB487" s="49"/>
      <c r="DC487" s="49"/>
      <c r="DD487" s="49"/>
      <c r="DE487" s="49"/>
      <c r="DF487" s="49"/>
      <c r="DG487" s="49"/>
      <c r="DH487" s="14"/>
      <c r="DI487" s="14"/>
      <c r="DJ487" s="14"/>
      <c r="DK487" s="14"/>
      <c r="DL487" s="14"/>
      <c r="DM487" s="14"/>
      <c r="DN487" s="14"/>
      <c r="DO487" s="14"/>
      <c r="DP487" s="14"/>
      <c r="DQ487" s="14"/>
      <c r="DR487" s="49"/>
      <c r="DS487" s="49"/>
      <c r="DT487" s="49"/>
      <c r="DU487" s="49"/>
      <c r="DV487" s="49"/>
      <c r="DW487" s="49"/>
      <c r="DX487" s="49"/>
      <c r="DY487" s="49"/>
      <c r="DZ487" s="49"/>
      <c r="EA487" s="49"/>
      <c r="EB487" s="49"/>
      <c r="EC487" s="49"/>
      <c r="ED487" s="49"/>
      <c r="EE487" s="49"/>
      <c r="EF487" s="49"/>
      <c r="EG487" s="49"/>
      <c r="EH487" s="49"/>
      <c r="EI487" s="49"/>
      <c r="EJ487" s="49"/>
      <c r="EK487" s="14"/>
      <c r="EL487" s="49"/>
      <c r="EM487" s="49"/>
      <c r="EN487" s="49"/>
      <c r="EO487" s="49"/>
      <c r="EP487" s="49"/>
      <c r="EQ487" s="49"/>
      <c r="ER487" s="49"/>
      <c r="ES487" s="49"/>
      <c r="ET487" s="49"/>
      <c r="EU487" s="49"/>
      <c r="EV487" s="49"/>
      <c r="EW487" s="49"/>
      <c r="EX487" s="49"/>
      <c r="EY487" s="49"/>
      <c r="EZ487" s="49"/>
      <c r="FA487" s="49"/>
      <c r="FB487" s="49"/>
      <c r="FC487" s="49"/>
      <c r="FD487" s="49"/>
      <c r="FE487" s="14"/>
      <c r="FF487" s="49"/>
      <c r="FG487" s="49"/>
      <c r="FH487" s="14"/>
      <c r="FI487" s="42"/>
      <c r="FJ487" s="42"/>
      <c r="FK487" s="42"/>
      <c r="FL487" s="42"/>
      <c r="FM487" s="42"/>
      <c r="FN487" s="42"/>
      <c r="FO487" s="42"/>
      <c r="FP487" s="42"/>
      <c r="FQ487" s="42"/>
      <c r="FR487" s="42"/>
      <c r="FS487" s="42"/>
      <c r="FT487" s="42"/>
      <c r="FU487" s="42"/>
      <c r="FV487" s="42"/>
      <c r="FW487" s="42"/>
      <c r="FX487" s="44">
        <v>485</v>
      </c>
      <c r="FY487" s="44" t="str">
        <f t="shared" si="1294"/>
        <v>CEBDAFLI</v>
      </c>
      <c r="FZ487" s="44" t="s">
        <v>163</v>
      </c>
      <c r="GA487" s="44" t="s">
        <v>148</v>
      </c>
      <c r="GB487" s="44" t="s">
        <v>146</v>
      </c>
      <c r="GC487" s="44" t="s">
        <v>147</v>
      </c>
      <c r="GD487" s="44" t="s">
        <v>145</v>
      </c>
      <c r="GE487" s="44" t="s">
        <v>109</v>
      </c>
      <c r="GF487" s="44" t="s">
        <v>152</v>
      </c>
      <c r="GG487" s="44" t="s">
        <v>150</v>
      </c>
      <c r="GH487" s="100" t="str">
        <f t="shared" ref="GH487:GO487" si="1524">VLOOKUP(FZ487,$FK$3:$FL$15,2,FALSE)</f>
        <v>Marocko</v>
      </c>
      <c r="GI487" s="100" t="str">
        <f t="shared" si="1524"/>
        <v>Elfenbenskusten</v>
      </c>
      <c r="GJ487" s="100" t="str">
        <f t="shared" si="1524"/>
        <v>Bosnien-Herzigovina</v>
      </c>
      <c r="GK487" s="100" t="str">
        <f t="shared" si="1524"/>
        <v>USA</v>
      </c>
      <c r="GL487" s="100" t="str">
        <f t="shared" si="1524"/>
        <v>Sydkorea</v>
      </c>
      <c r="GM487" s="100" t="str">
        <f t="shared" si="1524"/>
        <v>Sverige</v>
      </c>
      <c r="GN487" s="100" t="str">
        <f t="shared" si="1524"/>
        <v>England</v>
      </c>
      <c r="GO487" s="100" t="str">
        <f t="shared" si="1524"/>
        <v>Senegal</v>
      </c>
      <c r="GP487" s="42" t="str">
        <f t="shared" si="1296"/>
        <v/>
      </c>
      <c r="GQ487" s="42"/>
      <c r="GR487" s="42"/>
      <c r="GS487" s="42"/>
      <c r="GT487" s="42"/>
      <c r="GU487" s="42"/>
      <c r="GV487" s="42"/>
      <c r="GW487" s="42"/>
      <c r="GX487" s="42"/>
      <c r="GY487" s="42"/>
      <c r="GZ487" s="42"/>
      <c r="HA487" s="42"/>
      <c r="HB487" s="42"/>
      <c r="HC487" s="42"/>
      <c r="HD487" s="42"/>
      <c r="HE487" s="42"/>
    </row>
    <row r="488" spans="1:213" ht="14.25" customHeight="1" x14ac:dyDescent="0.35">
      <c r="A488" s="42"/>
      <c r="B488" s="43"/>
      <c r="C488" s="43"/>
      <c r="D488" s="43"/>
      <c r="E488" s="44"/>
      <c r="F488" s="43"/>
      <c r="G488" s="44"/>
      <c r="H488" s="44"/>
      <c r="I488" s="44"/>
      <c r="J488" s="57"/>
      <c r="K488" s="44"/>
      <c r="L488" s="44"/>
      <c r="M488" s="42"/>
      <c r="N488" s="42"/>
      <c r="O488" s="42"/>
      <c r="P488" s="42"/>
      <c r="Q488" s="42"/>
      <c r="R488" s="42"/>
      <c r="S488" s="42"/>
      <c r="T488" s="43"/>
      <c r="U488" s="42"/>
      <c r="V488" s="44"/>
      <c r="W488" s="44"/>
      <c r="X488" s="44"/>
      <c r="Y488" s="44"/>
      <c r="Z488" s="47"/>
      <c r="AA488" s="48"/>
      <c r="AB488" s="42"/>
      <c r="AC488" s="14"/>
      <c r="AD488" s="14"/>
      <c r="AE488" s="14"/>
      <c r="AF488" s="14"/>
      <c r="AG488" s="44"/>
      <c r="AH488" s="44"/>
      <c r="AI488" s="44"/>
      <c r="AJ488" s="57"/>
      <c r="AK488" s="58"/>
      <c r="AL488" s="49"/>
      <c r="AM488" s="49"/>
      <c r="AN488" s="49"/>
      <c r="AO488" s="49"/>
      <c r="AP488" s="49"/>
      <c r="AQ488" s="49"/>
      <c r="AR488" s="49"/>
      <c r="AS488" s="49"/>
      <c r="AT488" s="49"/>
      <c r="AU488" s="49"/>
      <c r="AV488" s="49"/>
      <c r="AW488" s="49"/>
      <c r="AX488" s="49"/>
      <c r="AY488" s="49"/>
      <c r="AZ488" s="49"/>
      <c r="BA488" s="49"/>
      <c r="BB488" s="49"/>
      <c r="BC488" s="49"/>
      <c r="BD488" s="49"/>
      <c r="BE488" s="49"/>
      <c r="BF488" s="49"/>
      <c r="BG488" s="49"/>
      <c r="BH488" s="49"/>
      <c r="BI488" s="49"/>
      <c r="BJ488" s="49"/>
      <c r="BK488" s="49"/>
      <c r="BL488" s="49"/>
      <c r="BM488" s="49"/>
      <c r="BN488" s="49"/>
      <c r="BO488" s="49"/>
      <c r="BP488" s="14"/>
      <c r="BQ488" s="14"/>
      <c r="BR488" s="14"/>
      <c r="BS488" s="49"/>
      <c r="BT488" s="49"/>
      <c r="BU488" s="49"/>
      <c r="BV488" s="49"/>
      <c r="BW488" s="49"/>
      <c r="BX488" s="49"/>
      <c r="BY488" s="49"/>
      <c r="BZ488" s="14"/>
      <c r="CA488" s="49"/>
      <c r="CB488" s="49"/>
      <c r="CC488" s="14"/>
      <c r="CD488" s="14"/>
      <c r="CE488" s="49"/>
      <c r="CF488" s="49"/>
      <c r="CG488" s="49"/>
      <c r="CH488" s="49"/>
      <c r="CI488" s="49"/>
      <c r="CJ488" s="49"/>
      <c r="CK488" s="49"/>
      <c r="CL488" s="49"/>
      <c r="CM488" s="49"/>
      <c r="CN488" s="49"/>
      <c r="CO488" s="49"/>
      <c r="CP488" s="49"/>
      <c r="CQ488" s="49"/>
      <c r="CR488" s="49"/>
      <c r="CS488" s="49"/>
      <c r="CT488" s="49"/>
      <c r="CU488" s="49"/>
      <c r="CV488" s="49"/>
      <c r="CW488" s="14"/>
      <c r="CX488" s="14"/>
      <c r="CY488" s="49"/>
      <c r="CZ488" s="49"/>
      <c r="DA488" s="49"/>
      <c r="DB488" s="49"/>
      <c r="DC488" s="49"/>
      <c r="DD488" s="49"/>
      <c r="DE488" s="49"/>
      <c r="DF488" s="49"/>
      <c r="DG488" s="49"/>
      <c r="DH488" s="14"/>
      <c r="DI488" s="14"/>
      <c r="DJ488" s="14"/>
      <c r="DK488" s="14"/>
      <c r="DL488" s="14"/>
      <c r="DM488" s="14"/>
      <c r="DN488" s="14"/>
      <c r="DO488" s="14"/>
      <c r="DP488" s="14"/>
      <c r="DQ488" s="14"/>
      <c r="DR488" s="49"/>
      <c r="DS488" s="49"/>
      <c r="DT488" s="49"/>
      <c r="DU488" s="49"/>
      <c r="DV488" s="49"/>
      <c r="DW488" s="49"/>
      <c r="DX488" s="49"/>
      <c r="DY488" s="49"/>
      <c r="DZ488" s="49"/>
      <c r="EA488" s="49"/>
      <c r="EB488" s="49"/>
      <c r="EC488" s="49"/>
      <c r="ED488" s="49"/>
      <c r="EE488" s="49"/>
      <c r="EF488" s="49"/>
      <c r="EG488" s="49"/>
      <c r="EH488" s="49"/>
      <c r="EI488" s="49"/>
      <c r="EJ488" s="49"/>
      <c r="EK488" s="14"/>
      <c r="EL488" s="49"/>
      <c r="EM488" s="49"/>
      <c r="EN488" s="49"/>
      <c r="EO488" s="49"/>
      <c r="EP488" s="49"/>
      <c r="EQ488" s="49"/>
      <c r="ER488" s="49"/>
      <c r="ES488" s="49"/>
      <c r="ET488" s="49"/>
      <c r="EU488" s="49"/>
      <c r="EV488" s="49"/>
      <c r="EW488" s="49"/>
      <c r="EX488" s="49"/>
      <c r="EY488" s="49"/>
      <c r="EZ488" s="49"/>
      <c r="FA488" s="49"/>
      <c r="FB488" s="49"/>
      <c r="FC488" s="49"/>
      <c r="FD488" s="49"/>
      <c r="FE488" s="14"/>
      <c r="FF488" s="49"/>
      <c r="FG488" s="49"/>
      <c r="FH488" s="14"/>
      <c r="FI488" s="42"/>
      <c r="FJ488" s="42"/>
      <c r="FK488" s="42"/>
      <c r="FL488" s="42"/>
      <c r="FM488" s="42"/>
      <c r="FN488" s="42"/>
      <c r="FO488" s="42"/>
      <c r="FP488" s="42"/>
      <c r="FQ488" s="42"/>
      <c r="FR488" s="42"/>
      <c r="FS488" s="42"/>
      <c r="FT488" s="42"/>
      <c r="FU488" s="42"/>
      <c r="FV488" s="42"/>
      <c r="FW488" s="42"/>
      <c r="FX488" s="44">
        <v>486</v>
      </c>
      <c r="FY488" s="44" t="str">
        <f t="shared" si="1294"/>
        <v>CEBDAFIK</v>
      </c>
      <c r="FZ488" s="44" t="s">
        <v>163</v>
      </c>
      <c r="GA488" s="44" t="s">
        <v>148</v>
      </c>
      <c r="GB488" s="44" t="s">
        <v>146</v>
      </c>
      <c r="GC488" s="44" t="s">
        <v>147</v>
      </c>
      <c r="GD488" s="44" t="s">
        <v>145</v>
      </c>
      <c r="GE488" s="44" t="s">
        <v>109</v>
      </c>
      <c r="GF488" s="44" t="s">
        <v>150</v>
      </c>
      <c r="GG488" s="44" t="s">
        <v>151</v>
      </c>
      <c r="GH488" s="100" t="str">
        <f t="shared" ref="GH488:GO488" si="1525">VLOOKUP(FZ488,$FK$3:$FL$15,2,FALSE)</f>
        <v>Marocko</v>
      </c>
      <c r="GI488" s="100" t="str">
        <f t="shared" si="1525"/>
        <v>Elfenbenskusten</v>
      </c>
      <c r="GJ488" s="100" t="str">
        <f t="shared" si="1525"/>
        <v>Bosnien-Herzigovina</v>
      </c>
      <c r="GK488" s="100" t="str">
        <f t="shared" si="1525"/>
        <v>USA</v>
      </c>
      <c r="GL488" s="100" t="str">
        <f t="shared" si="1525"/>
        <v>Sydkorea</v>
      </c>
      <c r="GM488" s="100" t="str">
        <f t="shared" si="1525"/>
        <v>Sverige</v>
      </c>
      <c r="GN488" s="100" t="str">
        <f t="shared" si="1525"/>
        <v>Senegal</v>
      </c>
      <c r="GO488" s="100" t="str">
        <f t="shared" si="1525"/>
        <v>Portugal</v>
      </c>
      <c r="GP488" s="42" t="str">
        <f t="shared" si="1296"/>
        <v/>
      </c>
      <c r="GQ488" s="42"/>
      <c r="GR488" s="42"/>
      <c r="GS488" s="42"/>
      <c r="GT488" s="42"/>
      <c r="GU488" s="42"/>
      <c r="GV488" s="42"/>
      <c r="GW488" s="42"/>
      <c r="GX488" s="42"/>
      <c r="GY488" s="42"/>
      <c r="GZ488" s="42"/>
      <c r="HA488" s="42"/>
      <c r="HB488" s="42"/>
      <c r="HC488" s="42"/>
      <c r="HD488" s="42"/>
      <c r="HE488" s="42"/>
    </row>
    <row r="489" spans="1:213" ht="14.25" customHeight="1" x14ac:dyDescent="0.35">
      <c r="A489" s="42"/>
      <c r="B489" s="43"/>
      <c r="C489" s="43"/>
      <c r="D489" s="43"/>
      <c r="E489" s="44"/>
      <c r="F489" s="43"/>
      <c r="G489" s="44"/>
      <c r="H489" s="44"/>
      <c r="I489" s="44"/>
      <c r="J489" s="57"/>
      <c r="K489" s="44"/>
      <c r="L489" s="44"/>
      <c r="M489" s="42"/>
      <c r="N489" s="42"/>
      <c r="O489" s="42"/>
      <c r="P489" s="42"/>
      <c r="Q489" s="42"/>
      <c r="R489" s="42"/>
      <c r="S489" s="42"/>
      <c r="T489" s="43"/>
      <c r="U489" s="42"/>
      <c r="V489" s="44"/>
      <c r="W489" s="44"/>
      <c r="X489" s="44"/>
      <c r="Y489" s="44"/>
      <c r="Z489" s="47"/>
      <c r="AA489" s="48"/>
      <c r="AB489" s="42"/>
      <c r="AC489" s="14"/>
      <c r="AD489" s="14"/>
      <c r="AE489" s="14"/>
      <c r="AF489" s="14"/>
      <c r="AG489" s="44"/>
      <c r="AH489" s="44"/>
      <c r="AI489" s="44"/>
      <c r="AJ489" s="57"/>
      <c r="AK489" s="58"/>
      <c r="AL489" s="49"/>
      <c r="AM489" s="49"/>
      <c r="AN489" s="49"/>
      <c r="AO489" s="49"/>
      <c r="AP489" s="49"/>
      <c r="AQ489" s="49"/>
      <c r="AR489" s="49"/>
      <c r="AS489" s="49"/>
      <c r="AT489" s="49"/>
      <c r="AU489" s="49"/>
      <c r="AV489" s="49"/>
      <c r="AW489" s="49"/>
      <c r="AX489" s="49"/>
      <c r="AY489" s="49"/>
      <c r="AZ489" s="49"/>
      <c r="BA489" s="49"/>
      <c r="BB489" s="49"/>
      <c r="BC489" s="49"/>
      <c r="BD489" s="49"/>
      <c r="BE489" s="49"/>
      <c r="BF489" s="49"/>
      <c r="BG489" s="49"/>
      <c r="BH489" s="49"/>
      <c r="BI489" s="49"/>
      <c r="BJ489" s="49"/>
      <c r="BK489" s="49"/>
      <c r="BL489" s="49"/>
      <c r="BM489" s="49"/>
      <c r="BN489" s="49"/>
      <c r="BO489" s="49"/>
      <c r="BP489" s="14"/>
      <c r="BQ489" s="14"/>
      <c r="BR489" s="14"/>
      <c r="BS489" s="49"/>
      <c r="BT489" s="49"/>
      <c r="BU489" s="49"/>
      <c r="BV489" s="49"/>
      <c r="BW489" s="49"/>
      <c r="BX489" s="49"/>
      <c r="BY489" s="49"/>
      <c r="BZ489" s="14"/>
      <c r="CA489" s="49"/>
      <c r="CB489" s="49"/>
      <c r="CC489" s="14"/>
      <c r="CD489" s="14"/>
      <c r="CE489" s="49"/>
      <c r="CF489" s="49"/>
      <c r="CG489" s="49"/>
      <c r="CH489" s="49"/>
      <c r="CI489" s="49"/>
      <c r="CJ489" s="49"/>
      <c r="CK489" s="49"/>
      <c r="CL489" s="49"/>
      <c r="CM489" s="49"/>
      <c r="CN489" s="49"/>
      <c r="CO489" s="49"/>
      <c r="CP489" s="49"/>
      <c r="CQ489" s="49"/>
      <c r="CR489" s="49"/>
      <c r="CS489" s="49"/>
      <c r="CT489" s="49"/>
      <c r="CU489" s="49"/>
      <c r="CV489" s="49"/>
      <c r="CW489" s="14"/>
      <c r="CX489" s="14"/>
      <c r="CY489" s="49"/>
      <c r="CZ489" s="49"/>
      <c r="DA489" s="49"/>
      <c r="DB489" s="49"/>
      <c r="DC489" s="49"/>
      <c r="DD489" s="49"/>
      <c r="DE489" s="49"/>
      <c r="DF489" s="49"/>
      <c r="DG489" s="49"/>
      <c r="DH489" s="14"/>
      <c r="DI489" s="14"/>
      <c r="DJ489" s="14"/>
      <c r="DK489" s="14"/>
      <c r="DL489" s="14"/>
      <c r="DM489" s="14"/>
      <c r="DN489" s="14"/>
      <c r="DO489" s="14"/>
      <c r="DP489" s="14"/>
      <c r="DQ489" s="14"/>
      <c r="DR489" s="49"/>
      <c r="DS489" s="49"/>
      <c r="DT489" s="49"/>
      <c r="DU489" s="49"/>
      <c r="DV489" s="49"/>
      <c r="DW489" s="49"/>
      <c r="DX489" s="49"/>
      <c r="DY489" s="49"/>
      <c r="DZ489" s="49"/>
      <c r="EA489" s="49"/>
      <c r="EB489" s="49"/>
      <c r="EC489" s="49"/>
      <c r="ED489" s="49"/>
      <c r="EE489" s="49"/>
      <c r="EF489" s="49"/>
      <c r="EG489" s="49"/>
      <c r="EH489" s="49"/>
      <c r="EI489" s="49"/>
      <c r="EJ489" s="49"/>
      <c r="EK489" s="14"/>
      <c r="EL489" s="49"/>
      <c r="EM489" s="49"/>
      <c r="EN489" s="49"/>
      <c r="EO489" s="49"/>
      <c r="EP489" s="49"/>
      <c r="EQ489" s="49"/>
      <c r="ER489" s="49"/>
      <c r="ES489" s="49"/>
      <c r="ET489" s="49"/>
      <c r="EU489" s="49"/>
      <c r="EV489" s="49"/>
      <c r="EW489" s="49"/>
      <c r="EX489" s="49"/>
      <c r="EY489" s="49"/>
      <c r="EZ489" s="49"/>
      <c r="FA489" s="49"/>
      <c r="FB489" s="49"/>
      <c r="FC489" s="49"/>
      <c r="FD489" s="49"/>
      <c r="FE489" s="14"/>
      <c r="FF489" s="49"/>
      <c r="FG489" s="49"/>
      <c r="FH489" s="14"/>
      <c r="FI489" s="42"/>
      <c r="FJ489" s="42"/>
      <c r="FK489" s="42"/>
      <c r="FL489" s="42"/>
      <c r="FM489" s="42"/>
      <c r="FN489" s="42"/>
      <c r="FO489" s="42"/>
      <c r="FP489" s="42"/>
      <c r="FQ489" s="42"/>
      <c r="FR489" s="42"/>
      <c r="FS489" s="42"/>
      <c r="FT489" s="42"/>
      <c r="FU489" s="42"/>
      <c r="FV489" s="42"/>
      <c r="FW489" s="42"/>
      <c r="FX489" s="44">
        <v>487</v>
      </c>
      <c r="FY489" s="44" t="str">
        <f t="shared" si="1294"/>
        <v>CJBDAFEI</v>
      </c>
      <c r="FZ489" s="44" t="s">
        <v>163</v>
      </c>
      <c r="GA489" s="44" t="s">
        <v>159</v>
      </c>
      <c r="GB489" s="44" t="s">
        <v>146</v>
      </c>
      <c r="GC489" s="44" t="s">
        <v>147</v>
      </c>
      <c r="GD489" s="44" t="s">
        <v>145</v>
      </c>
      <c r="GE489" s="44" t="s">
        <v>109</v>
      </c>
      <c r="GF489" s="44" t="s">
        <v>148</v>
      </c>
      <c r="GG489" s="44" t="s">
        <v>150</v>
      </c>
      <c r="GH489" s="100" t="str">
        <f t="shared" ref="GH489:GO489" si="1526">VLOOKUP(FZ489,$FK$3:$FL$15,2,FALSE)</f>
        <v>Marocko</v>
      </c>
      <c r="GI489" s="100" t="str">
        <f t="shared" si="1526"/>
        <v>Argentina</v>
      </c>
      <c r="GJ489" s="100" t="str">
        <f t="shared" si="1526"/>
        <v>Bosnien-Herzigovina</v>
      </c>
      <c r="GK489" s="100" t="str">
        <f t="shared" si="1526"/>
        <v>USA</v>
      </c>
      <c r="GL489" s="100" t="str">
        <f t="shared" si="1526"/>
        <v>Sydkorea</v>
      </c>
      <c r="GM489" s="100" t="str">
        <f t="shared" si="1526"/>
        <v>Sverige</v>
      </c>
      <c r="GN489" s="100" t="str">
        <f t="shared" si="1526"/>
        <v>Elfenbenskusten</v>
      </c>
      <c r="GO489" s="100" t="str">
        <f t="shared" si="1526"/>
        <v>Senegal</v>
      </c>
      <c r="GP489" s="42" t="str">
        <f t="shared" si="1296"/>
        <v/>
      </c>
      <c r="GQ489" s="42"/>
      <c r="GR489" s="42"/>
      <c r="GS489" s="42"/>
      <c r="GT489" s="42"/>
      <c r="GU489" s="42"/>
      <c r="GV489" s="42"/>
      <c r="GW489" s="42"/>
      <c r="GX489" s="42"/>
      <c r="GY489" s="42"/>
      <c r="GZ489" s="42"/>
      <c r="HA489" s="42"/>
      <c r="HB489" s="42"/>
      <c r="HC489" s="42"/>
      <c r="HD489" s="42"/>
      <c r="HE489" s="42"/>
    </row>
    <row r="490" spans="1:213" ht="14.25" customHeight="1" x14ac:dyDescent="0.35">
      <c r="A490" s="42"/>
      <c r="B490" s="43"/>
      <c r="C490" s="43"/>
      <c r="D490" s="43"/>
      <c r="E490" s="44"/>
      <c r="F490" s="43"/>
      <c r="G490" s="44"/>
      <c r="H490" s="44"/>
      <c r="I490" s="44"/>
      <c r="J490" s="57"/>
      <c r="K490" s="44"/>
      <c r="L490" s="44"/>
      <c r="M490" s="42"/>
      <c r="N490" s="42"/>
      <c r="O490" s="42"/>
      <c r="P490" s="42"/>
      <c r="Q490" s="42"/>
      <c r="R490" s="42"/>
      <c r="S490" s="42"/>
      <c r="T490" s="43"/>
      <c r="U490" s="42"/>
      <c r="V490" s="44"/>
      <c r="W490" s="44"/>
      <c r="X490" s="44"/>
      <c r="Y490" s="44"/>
      <c r="Z490" s="47"/>
      <c r="AA490" s="48"/>
      <c r="AB490" s="42"/>
      <c r="AC490" s="14"/>
      <c r="AD490" s="14"/>
      <c r="AE490" s="14"/>
      <c r="AF490" s="14"/>
      <c r="AG490" s="44"/>
      <c r="AH490" s="44"/>
      <c r="AI490" s="44"/>
      <c r="AJ490" s="57"/>
      <c r="AK490" s="58"/>
      <c r="AL490" s="49"/>
      <c r="AM490" s="49"/>
      <c r="AN490" s="49"/>
      <c r="AO490" s="49"/>
      <c r="AP490" s="49"/>
      <c r="AQ490" s="49"/>
      <c r="AR490" s="49"/>
      <c r="AS490" s="49"/>
      <c r="AT490" s="49"/>
      <c r="AU490" s="49"/>
      <c r="AV490" s="49"/>
      <c r="AW490" s="49"/>
      <c r="AX490" s="49"/>
      <c r="AY490" s="49"/>
      <c r="AZ490" s="49"/>
      <c r="BA490" s="49"/>
      <c r="BB490" s="49"/>
      <c r="BC490" s="49"/>
      <c r="BD490" s="49"/>
      <c r="BE490" s="49"/>
      <c r="BF490" s="49"/>
      <c r="BG490" s="49"/>
      <c r="BH490" s="49"/>
      <c r="BI490" s="49"/>
      <c r="BJ490" s="49"/>
      <c r="BK490" s="49"/>
      <c r="BL490" s="49"/>
      <c r="BM490" s="49"/>
      <c r="BN490" s="49"/>
      <c r="BO490" s="49"/>
      <c r="BP490" s="14"/>
      <c r="BQ490" s="14"/>
      <c r="BR490" s="14"/>
      <c r="BS490" s="49"/>
      <c r="BT490" s="49"/>
      <c r="BU490" s="49"/>
      <c r="BV490" s="49"/>
      <c r="BW490" s="49"/>
      <c r="BX490" s="49"/>
      <c r="BY490" s="49"/>
      <c r="BZ490" s="14"/>
      <c r="CA490" s="49"/>
      <c r="CB490" s="49"/>
      <c r="CC490" s="14"/>
      <c r="CD490" s="14"/>
      <c r="CE490" s="49"/>
      <c r="CF490" s="49"/>
      <c r="CG490" s="49"/>
      <c r="CH490" s="49"/>
      <c r="CI490" s="49"/>
      <c r="CJ490" s="49"/>
      <c r="CK490" s="49"/>
      <c r="CL490" s="49"/>
      <c r="CM490" s="49"/>
      <c r="CN490" s="49"/>
      <c r="CO490" s="49"/>
      <c r="CP490" s="49"/>
      <c r="CQ490" s="49"/>
      <c r="CR490" s="49"/>
      <c r="CS490" s="49"/>
      <c r="CT490" s="49"/>
      <c r="CU490" s="49"/>
      <c r="CV490" s="49"/>
      <c r="CW490" s="14"/>
      <c r="CX490" s="14"/>
      <c r="CY490" s="49"/>
      <c r="CZ490" s="49"/>
      <c r="DA490" s="49"/>
      <c r="DB490" s="49"/>
      <c r="DC490" s="49"/>
      <c r="DD490" s="49"/>
      <c r="DE490" s="49"/>
      <c r="DF490" s="49"/>
      <c r="DG490" s="49"/>
      <c r="DH490" s="14"/>
      <c r="DI490" s="14"/>
      <c r="DJ490" s="14"/>
      <c r="DK490" s="14"/>
      <c r="DL490" s="14"/>
      <c r="DM490" s="14"/>
      <c r="DN490" s="14"/>
      <c r="DO490" s="14"/>
      <c r="DP490" s="14"/>
      <c r="DQ490" s="14"/>
      <c r="DR490" s="49"/>
      <c r="DS490" s="49"/>
      <c r="DT490" s="49"/>
      <c r="DU490" s="49"/>
      <c r="DV490" s="49"/>
      <c r="DW490" s="49"/>
      <c r="DX490" s="49"/>
      <c r="DY490" s="49"/>
      <c r="DZ490" s="49"/>
      <c r="EA490" s="49"/>
      <c r="EB490" s="49"/>
      <c r="EC490" s="49"/>
      <c r="ED490" s="49"/>
      <c r="EE490" s="49"/>
      <c r="EF490" s="49"/>
      <c r="EG490" s="49"/>
      <c r="EH490" s="49"/>
      <c r="EI490" s="49"/>
      <c r="EJ490" s="49"/>
      <c r="EK490" s="14"/>
      <c r="EL490" s="49"/>
      <c r="EM490" s="49"/>
      <c r="EN490" s="49"/>
      <c r="EO490" s="49"/>
      <c r="EP490" s="49"/>
      <c r="EQ490" s="49"/>
      <c r="ER490" s="49"/>
      <c r="ES490" s="49"/>
      <c r="ET490" s="49"/>
      <c r="EU490" s="49"/>
      <c r="EV490" s="49"/>
      <c r="EW490" s="49"/>
      <c r="EX490" s="49"/>
      <c r="EY490" s="49"/>
      <c r="EZ490" s="49"/>
      <c r="FA490" s="49"/>
      <c r="FB490" s="49"/>
      <c r="FC490" s="49"/>
      <c r="FD490" s="49"/>
      <c r="FE490" s="14"/>
      <c r="FF490" s="49"/>
      <c r="FG490" s="49"/>
      <c r="FH490" s="14"/>
      <c r="FI490" s="42"/>
      <c r="FJ490" s="42"/>
      <c r="FK490" s="42"/>
      <c r="FL490" s="42"/>
      <c r="FM490" s="42"/>
      <c r="FN490" s="42"/>
      <c r="FO490" s="42"/>
      <c r="FP490" s="42"/>
      <c r="FQ490" s="42"/>
      <c r="FR490" s="42"/>
      <c r="FS490" s="42"/>
      <c r="FT490" s="42"/>
      <c r="FU490" s="42"/>
      <c r="FV490" s="42"/>
      <c r="FW490" s="42"/>
      <c r="FX490" s="44">
        <v>488</v>
      </c>
      <c r="FY490" s="44" t="str">
        <f t="shared" si="1294"/>
        <v>HFBCADLE</v>
      </c>
      <c r="FZ490" s="44" t="s">
        <v>160</v>
      </c>
      <c r="GA490" s="44" t="s">
        <v>109</v>
      </c>
      <c r="GB490" s="44" t="s">
        <v>146</v>
      </c>
      <c r="GC490" s="44" t="s">
        <v>163</v>
      </c>
      <c r="GD490" s="44" t="s">
        <v>145</v>
      </c>
      <c r="GE490" s="44" t="s">
        <v>147</v>
      </c>
      <c r="GF490" s="44" t="s">
        <v>152</v>
      </c>
      <c r="GG490" s="44" t="s">
        <v>148</v>
      </c>
      <c r="GH490" s="100" t="str">
        <f t="shared" ref="GH490:GO490" si="1527">VLOOKUP(FZ490,$FK$3:$FL$15,2,FALSE)</f>
        <v>Uruguay</v>
      </c>
      <c r="GI490" s="100" t="str">
        <f t="shared" si="1527"/>
        <v>Sverige</v>
      </c>
      <c r="GJ490" s="100" t="str">
        <f t="shared" si="1527"/>
        <v>Bosnien-Herzigovina</v>
      </c>
      <c r="GK490" s="100" t="str">
        <f t="shared" si="1527"/>
        <v>Marocko</v>
      </c>
      <c r="GL490" s="100" t="str">
        <f t="shared" si="1527"/>
        <v>Sydkorea</v>
      </c>
      <c r="GM490" s="100" t="str">
        <f t="shared" si="1527"/>
        <v>USA</v>
      </c>
      <c r="GN490" s="100" t="str">
        <f t="shared" si="1527"/>
        <v>England</v>
      </c>
      <c r="GO490" s="100" t="str">
        <f t="shared" si="1527"/>
        <v>Elfenbenskusten</v>
      </c>
      <c r="GP490" s="42" t="str">
        <f t="shared" si="1296"/>
        <v/>
      </c>
      <c r="GQ490" s="42"/>
      <c r="GR490" s="42"/>
      <c r="GS490" s="42"/>
      <c r="GT490" s="42"/>
      <c r="GU490" s="42"/>
      <c r="GV490" s="42"/>
      <c r="GW490" s="42"/>
      <c r="GX490" s="42"/>
      <c r="GY490" s="42"/>
      <c r="GZ490" s="42"/>
      <c r="HA490" s="42"/>
      <c r="HB490" s="42"/>
      <c r="HC490" s="42"/>
      <c r="HD490" s="42"/>
      <c r="HE490" s="42"/>
    </row>
    <row r="491" spans="1:213" ht="14.25" customHeight="1" x14ac:dyDescent="0.35">
      <c r="A491" s="42"/>
      <c r="B491" s="43"/>
      <c r="C491" s="43"/>
      <c r="D491" s="43"/>
      <c r="E491" s="44"/>
      <c r="F491" s="43"/>
      <c r="G491" s="44"/>
      <c r="H491" s="44"/>
      <c r="I491" s="44"/>
      <c r="J491" s="57"/>
      <c r="K491" s="44"/>
      <c r="L491" s="44"/>
      <c r="M491" s="42"/>
      <c r="N491" s="42"/>
      <c r="O491" s="42"/>
      <c r="P491" s="42"/>
      <c r="Q491" s="42"/>
      <c r="R491" s="42"/>
      <c r="S491" s="42"/>
      <c r="T491" s="43"/>
      <c r="U491" s="42"/>
      <c r="V491" s="44"/>
      <c r="W491" s="44"/>
      <c r="X491" s="44"/>
      <c r="Y491" s="44"/>
      <c r="Z491" s="47"/>
      <c r="AA491" s="48"/>
      <c r="AB491" s="42"/>
      <c r="AC491" s="14"/>
      <c r="AD491" s="14"/>
      <c r="AE491" s="14"/>
      <c r="AF491" s="14"/>
      <c r="AG491" s="44"/>
      <c r="AH491" s="44"/>
      <c r="AI491" s="44"/>
      <c r="AJ491" s="57"/>
      <c r="AK491" s="58"/>
      <c r="AL491" s="49"/>
      <c r="AM491" s="49"/>
      <c r="AN491" s="49"/>
      <c r="AO491" s="49"/>
      <c r="AP491" s="49"/>
      <c r="AQ491" s="49"/>
      <c r="AR491" s="49"/>
      <c r="AS491" s="49"/>
      <c r="AT491" s="49"/>
      <c r="AU491" s="49"/>
      <c r="AV491" s="49"/>
      <c r="AW491" s="49"/>
      <c r="AX491" s="49"/>
      <c r="AY491" s="49"/>
      <c r="AZ491" s="49"/>
      <c r="BA491" s="49"/>
      <c r="BB491" s="49"/>
      <c r="BC491" s="49"/>
      <c r="BD491" s="49"/>
      <c r="BE491" s="49"/>
      <c r="BF491" s="49"/>
      <c r="BG491" s="49"/>
      <c r="BH491" s="49"/>
      <c r="BI491" s="49"/>
      <c r="BJ491" s="49"/>
      <c r="BK491" s="49"/>
      <c r="BL491" s="49"/>
      <c r="BM491" s="49"/>
      <c r="BN491" s="49"/>
      <c r="BO491" s="49"/>
      <c r="BP491" s="14"/>
      <c r="BQ491" s="14"/>
      <c r="BR491" s="14"/>
      <c r="BS491" s="49"/>
      <c r="BT491" s="49"/>
      <c r="BU491" s="49"/>
      <c r="BV491" s="49"/>
      <c r="BW491" s="49"/>
      <c r="BX491" s="49"/>
      <c r="BY491" s="49"/>
      <c r="BZ491" s="14"/>
      <c r="CA491" s="49"/>
      <c r="CB491" s="49"/>
      <c r="CC491" s="14"/>
      <c r="CD491" s="14"/>
      <c r="CE491" s="49"/>
      <c r="CF491" s="49"/>
      <c r="CG491" s="49"/>
      <c r="CH491" s="49"/>
      <c r="CI491" s="49"/>
      <c r="CJ491" s="49"/>
      <c r="CK491" s="49"/>
      <c r="CL491" s="49"/>
      <c r="CM491" s="49"/>
      <c r="CN491" s="49"/>
      <c r="CO491" s="49"/>
      <c r="CP491" s="49"/>
      <c r="CQ491" s="49"/>
      <c r="CR491" s="49"/>
      <c r="CS491" s="49"/>
      <c r="CT491" s="49"/>
      <c r="CU491" s="49"/>
      <c r="CV491" s="49"/>
      <c r="CW491" s="14"/>
      <c r="CX491" s="14"/>
      <c r="CY491" s="49"/>
      <c r="CZ491" s="49"/>
      <c r="DA491" s="49"/>
      <c r="DB491" s="49"/>
      <c r="DC491" s="49"/>
      <c r="DD491" s="49"/>
      <c r="DE491" s="49"/>
      <c r="DF491" s="49"/>
      <c r="DG491" s="49"/>
      <c r="DH491" s="14"/>
      <c r="DI491" s="14"/>
      <c r="DJ491" s="14"/>
      <c r="DK491" s="14"/>
      <c r="DL491" s="14"/>
      <c r="DM491" s="14"/>
      <c r="DN491" s="14"/>
      <c r="DO491" s="14"/>
      <c r="DP491" s="14"/>
      <c r="DQ491" s="14"/>
      <c r="DR491" s="49"/>
      <c r="DS491" s="49"/>
      <c r="DT491" s="49"/>
      <c r="DU491" s="49"/>
      <c r="DV491" s="49"/>
      <c r="DW491" s="49"/>
      <c r="DX491" s="49"/>
      <c r="DY491" s="49"/>
      <c r="DZ491" s="49"/>
      <c r="EA491" s="49"/>
      <c r="EB491" s="49"/>
      <c r="EC491" s="49"/>
      <c r="ED491" s="49"/>
      <c r="EE491" s="49"/>
      <c r="EF491" s="49"/>
      <c r="EG491" s="49"/>
      <c r="EH491" s="49"/>
      <c r="EI491" s="49"/>
      <c r="EJ491" s="49"/>
      <c r="EK491" s="14"/>
      <c r="EL491" s="49"/>
      <c r="EM491" s="49"/>
      <c r="EN491" s="49"/>
      <c r="EO491" s="49"/>
      <c r="EP491" s="49"/>
      <c r="EQ491" s="49"/>
      <c r="ER491" s="49"/>
      <c r="ES491" s="49"/>
      <c r="ET491" s="49"/>
      <c r="EU491" s="49"/>
      <c r="EV491" s="49"/>
      <c r="EW491" s="49"/>
      <c r="EX491" s="49"/>
      <c r="EY491" s="49"/>
      <c r="EZ491" s="49"/>
      <c r="FA491" s="49"/>
      <c r="FB491" s="49"/>
      <c r="FC491" s="49"/>
      <c r="FD491" s="49"/>
      <c r="FE491" s="14"/>
      <c r="FF491" s="49"/>
      <c r="FG491" s="49"/>
      <c r="FH491" s="14"/>
      <c r="FI491" s="42"/>
      <c r="FJ491" s="42"/>
      <c r="FK491" s="42"/>
      <c r="FL491" s="42"/>
      <c r="FM491" s="42"/>
      <c r="FN491" s="42"/>
      <c r="FO491" s="42"/>
      <c r="FP491" s="42"/>
      <c r="FQ491" s="42"/>
      <c r="FR491" s="42"/>
      <c r="FS491" s="42"/>
      <c r="FT491" s="42"/>
      <c r="FU491" s="42"/>
      <c r="FV491" s="42"/>
      <c r="FW491" s="42"/>
      <c r="FX491" s="44">
        <v>489</v>
      </c>
      <c r="FY491" s="44" t="str">
        <f t="shared" si="1294"/>
        <v>HEBCAFDK</v>
      </c>
      <c r="FZ491" s="44" t="s">
        <v>160</v>
      </c>
      <c r="GA491" s="44" t="s">
        <v>148</v>
      </c>
      <c r="GB491" s="44" t="s">
        <v>146</v>
      </c>
      <c r="GC491" s="44" t="s">
        <v>163</v>
      </c>
      <c r="GD491" s="44" t="s">
        <v>145</v>
      </c>
      <c r="GE491" s="44" t="s">
        <v>109</v>
      </c>
      <c r="GF491" s="44" t="s">
        <v>147</v>
      </c>
      <c r="GG491" s="44" t="s">
        <v>151</v>
      </c>
      <c r="GH491" s="100" t="str">
        <f t="shared" ref="GH491:GO491" si="1528">VLOOKUP(FZ491,$FK$3:$FL$15,2,FALSE)</f>
        <v>Uruguay</v>
      </c>
      <c r="GI491" s="100" t="str">
        <f t="shared" si="1528"/>
        <v>Elfenbenskusten</v>
      </c>
      <c r="GJ491" s="100" t="str">
        <f t="shared" si="1528"/>
        <v>Bosnien-Herzigovina</v>
      </c>
      <c r="GK491" s="100" t="str">
        <f t="shared" si="1528"/>
        <v>Marocko</v>
      </c>
      <c r="GL491" s="100" t="str">
        <f t="shared" si="1528"/>
        <v>Sydkorea</v>
      </c>
      <c r="GM491" s="100" t="str">
        <f t="shared" si="1528"/>
        <v>Sverige</v>
      </c>
      <c r="GN491" s="100" t="str">
        <f t="shared" si="1528"/>
        <v>USA</v>
      </c>
      <c r="GO491" s="100" t="str">
        <f t="shared" si="1528"/>
        <v>Portugal</v>
      </c>
      <c r="GP491" s="42" t="str">
        <f t="shared" si="1296"/>
        <v/>
      </c>
      <c r="GQ491" s="42"/>
      <c r="GR491" s="42"/>
      <c r="GS491" s="42"/>
      <c r="GT491" s="42"/>
      <c r="GU491" s="42"/>
      <c r="GV491" s="42"/>
      <c r="GW491" s="42"/>
      <c r="GX491" s="42"/>
      <c r="GY491" s="42"/>
      <c r="GZ491" s="42"/>
      <c r="HA491" s="42"/>
      <c r="HB491" s="42"/>
      <c r="HC491" s="42"/>
      <c r="HD491" s="42"/>
      <c r="HE491" s="42"/>
    </row>
    <row r="492" spans="1:213" ht="14.25" customHeight="1" x14ac:dyDescent="0.35">
      <c r="A492" s="42"/>
      <c r="B492" s="43"/>
      <c r="C492" s="43"/>
      <c r="D492" s="43"/>
      <c r="E492" s="44"/>
      <c r="F492" s="43"/>
      <c r="G492" s="44"/>
      <c r="H492" s="44"/>
      <c r="I492" s="44"/>
      <c r="J492" s="57"/>
      <c r="K492" s="44"/>
      <c r="L492" s="44"/>
      <c r="M492" s="42"/>
      <c r="N492" s="42"/>
      <c r="O492" s="42"/>
      <c r="P492" s="42"/>
      <c r="Q492" s="42"/>
      <c r="R492" s="42"/>
      <c r="S492" s="42"/>
      <c r="T492" s="43"/>
      <c r="U492" s="42"/>
      <c r="V492" s="44"/>
      <c r="W492" s="44"/>
      <c r="X492" s="44"/>
      <c r="Y492" s="44"/>
      <c r="Z492" s="47"/>
      <c r="AA492" s="48"/>
      <c r="AB492" s="42"/>
      <c r="AC492" s="14"/>
      <c r="AD492" s="14"/>
      <c r="AE492" s="14"/>
      <c r="AF492" s="14"/>
      <c r="AG492" s="44"/>
      <c r="AH492" s="44"/>
      <c r="AI492" s="44"/>
      <c r="AJ492" s="57"/>
      <c r="AK492" s="58"/>
      <c r="AL492" s="49"/>
      <c r="AM492" s="49"/>
      <c r="AN492" s="49"/>
      <c r="AO492" s="49"/>
      <c r="AP492" s="49"/>
      <c r="AQ492" s="49"/>
      <c r="AR492" s="49"/>
      <c r="AS492" s="49"/>
      <c r="AT492" s="49"/>
      <c r="AU492" s="49"/>
      <c r="AV492" s="49"/>
      <c r="AW492" s="49"/>
      <c r="AX492" s="49"/>
      <c r="AY492" s="49"/>
      <c r="AZ492" s="49"/>
      <c r="BA492" s="49"/>
      <c r="BB492" s="49"/>
      <c r="BC492" s="49"/>
      <c r="BD492" s="49"/>
      <c r="BE492" s="49"/>
      <c r="BF492" s="49"/>
      <c r="BG492" s="49"/>
      <c r="BH492" s="49"/>
      <c r="BI492" s="49"/>
      <c r="BJ492" s="49"/>
      <c r="BK492" s="49"/>
      <c r="BL492" s="49"/>
      <c r="BM492" s="49"/>
      <c r="BN492" s="49"/>
      <c r="BO492" s="49"/>
      <c r="BP492" s="14"/>
      <c r="BQ492" s="14"/>
      <c r="BR492" s="14"/>
      <c r="BS492" s="49"/>
      <c r="BT492" s="49"/>
      <c r="BU492" s="49"/>
      <c r="BV492" s="49"/>
      <c r="BW492" s="49"/>
      <c r="BX492" s="49"/>
      <c r="BY492" s="49"/>
      <c r="BZ492" s="14"/>
      <c r="CA492" s="49"/>
      <c r="CB492" s="49"/>
      <c r="CC492" s="14"/>
      <c r="CD492" s="14"/>
      <c r="CE492" s="49"/>
      <c r="CF492" s="49"/>
      <c r="CG492" s="49"/>
      <c r="CH492" s="49"/>
      <c r="CI492" s="49"/>
      <c r="CJ492" s="49"/>
      <c r="CK492" s="49"/>
      <c r="CL492" s="49"/>
      <c r="CM492" s="49"/>
      <c r="CN492" s="49"/>
      <c r="CO492" s="49"/>
      <c r="CP492" s="49"/>
      <c r="CQ492" s="49"/>
      <c r="CR492" s="49"/>
      <c r="CS492" s="49"/>
      <c r="CT492" s="49"/>
      <c r="CU492" s="49"/>
      <c r="CV492" s="49"/>
      <c r="CW492" s="14"/>
      <c r="CX492" s="14"/>
      <c r="CY492" s="49"/>
      <c r="CZ492" s="49"/>
      <c r="DA492" s="49"/>
      <c r="DB492" s="49"/>
      <c r="DC492" s="49"/>
      <c r="DD492" s="49"/>
      <c r="DE492" s="49"/>
      <c r="DF492" s="49"/>
      <c r="DG492" s="49"/>
      <c r="DH492" s="14"/>
      <c r="DI492" s="14"/>
      <c r="DJ492" s="14"/>
      <c r="DK492" s="14"/>
      <c r="DL492" s="14"/>
      <c r="DM492" s="14"/>
      <c r="DN492" s="14"/>
      <c r="DO492" s="14"/>
      <c r="DP492" s="14"/>
      <c r="DQ492" s="14"/>
      <c r="DR492" s="49"/>
      <c r="DS492" s="49"/>
      <c r="DT492" s="49"/>
      <c r="DU492" s="49"/>
      <c r="DV492" s="49"/>
      <c r="DW492" s="49"/>
      <c r="DX492" s="49"/>
      <c r="DY492" s="49"/>
      <c r="DZ492" s="49"/>
      <c r="EA492" s="49"/>
      <c r="EB492" s="49"/>
      <c r="EC492" s="49"/>
      <c r="ED492" s="49"/>
      <c r="EE492" s="49"/>
      <c r="EF492" s="49"/>
      <c r="EG492" s="49"/>
      <c r="EH492" s="49"/>
      <c r="EI492" s="49"/>
      <c r="EJ492" s="49"/>
      <c r="EK492" s="14"/>
      <c r="EL492" s="49"/>
      <c r="EM492" s="49"/>
      <c r="EN492" s="49"/>
      <c r="EO492" s="49"/>
      <c r="EP492" s="49"/>
      <c r="EQ492" s="49"/>
      <c r="ER492" s="49"/>
      <c r="ES492" s="49"/>
      <c r="ET492" s="49"/>
      <c r="EU492" s="49"/>
      <c r="EV492" s="49"/>
      <c r="EW492" s="49"/>
      <c r="EX492" s="49"/>
      <c r="EY492" s="49"/>
      <c r="EZ492" s="49"/>
      <c r="FA492" s="49"/>
      <c r="FB492" s="49"/>
      <c r="FC492" s="49"/>
      <c r="FD492" s="49"/>
      <c r="FE492" s="14"/>
      <c r="FF492" s="49"/>
      <c r="FG492" s="49"/>
      <c r="FH492" s="14"/>
      <c r="FI492" s="42"/>
      <c r="FJ492" s="42"/>
      <c r="FK492" s="42"/>
      <c r="FL492" s="42"/>
      <c r="FM492" s="42"/>
      <c r="FN492" s="42"/>
      <c r="FO492" s="42"/>
      <c r="FP492" s="42"/>
      <c r="FQ492" s="42"/>
      <c r="FR492" s="42"/>
      <c r="FS492" s="42"/>
      <c r="FT492" s="42"/>
      <c r="FU492" s="42"/>
      <c r="FV492" s="42"/>
      <c r="FW492" s="42"/>
      <c r="FX492" s="44">
        <v>490</v>
      </c>
      <c r="FY492" s="44" t="str">
        <f t="shared" si="1294"/>
        <v>HJBCAFDE</v>
      </c>
      <c r="FZ492" s="44" t="s">
        <v>160</v>
      </c>
      <c r="GA492" s="44" t="s">
        <v>159</v>
      </c>
      <c r="GB492" s="44" t="s">
        <v>146</v>
      </c>
      <c r="GC492" s="44" t="s">
        <v>163</v>
      </c>
      <c r="GD492" s="44" t="s">
        <v>145</v>
      </c>
      <c r="GE492" s="44" t="s">
        <v>109</v>
      </c>
      <c r="GF492" s="44" t="s">
        <v>147</v>
      </c>
      <c r="GG492" s="44" t="s">
        <v>148</v>
      </c>
      <c r="GH492" s="100" t="str">
        <f t="shared" ref="GH492:GO492" si="1529">VLOOKUP(FZ492,$FK$3:$FL$15,2,FALSE)</f>
        <v>Uruguay</v>
      </c>
      <c r="GI492" s="100" t="str">
        <f t="shared" si="1529"/>
        <v>Argentina</v>
      </c>
      <c r="GJ492" s="100" t="str">
        <f t="shared" si="1529"/>
        <v>Bosnien-Herzigovina</v>
      </c>
      <c r="GK492" s="100" t="str">
        <f t="shared" si="1529"/>
        <v>Marocko</v>
      </c>
      <c r="GL492" s="100" t="str">
        <f t="shared" si="1529"/>
        <v>Sydkorea</v>
      </c>
      <c r="GM492" s="100" t="str">
        <f t="shared" si="1529"/>
        <v>Sverige</v>
      </c>
      <c r="GN492" s="100" t="str">
        <f t="shared" si="1529"/>
        <v>USA</v>
      </c>
      <c r="GO492" s="100" t="str">
        <f t="shared" si="1529"/>
        <v>Elfenbenskusten</v>
      </c>
      <c r="GP492" s="42" t="str">
        <f t="shared" si="1296"/>
        <v/>
      </c>
      <c r="GQ492" s="42"/>
      <c r="GR492" s="42"/>
      <c r="GS492" s="42"/>
      <c r="GT492" s="42"/>
      <c r="GU492" s="42"/>
      <c r="GV492" s="42"/>
      <c r="GW492" s="42"/>
      <c r="GX492" s="42"/>
      <c r="GY492" s="42"/>
      <c r="GZ492" s="42"/>
      <c r="HA492" s="42"/>
      <c r="HB492" s="42"/>
      <c r="HC492" s="42"/>
      <c r="HD492" s="42"/>
      <c r="HE492" s="42"/>
    </row>
    <row r="493" spans="1:213" ht="14.25" customHeight="1" x14ac:dyDescent="0.35">
      <c r="A493" s="42"/>
      <c r="B493" s="43"/>
      <c r="C493" s="43"/>
      <c r="D493" s="43"/>
      <c r="E493" s="44"/>
      <c r="F493" s="43"/>
      <c r="G493" s="44"/>
      <c r="H493" s="44"/>
      <c r="I493" s="44"/>
      <c r="J493" s="57"/>
      <c r="K493" s="44"/>
      <c r="L493" s="44"/>
      <c r="M493" s="42"/>
      <c r="N493" s="42"/>
      <c r="O493" s="42"/>
      <c r="P493" s="42"/>
      <c r="Q493" s="42"/>
      <c r="R493" s="42"/>
      <c r="S493" s="42"/>
      <c r="T493" s="43"/>
      <c r="U493" s="42"/>
      <c r="V493" s="44"/>
      <c r="W493" s="44"/>
      <c r="X493" s="44"/>
      <c r="Y493" s="44"/>
      <c r="Z493" s="47"/>
      <c r="AA493" s="48"/>
      <c r="AB493" s="42"/>
      <c r="AC493" s="14"/>
      <c r="AD493" s="14"/>
      <c r="AE493" s="14"/>
      <c r="AF493" s="14"/>
      <c r="AG493" s="44"/>
      <c r="AH493" s="44"/>
      <c r="AI493" s="44"/>
      <c r="AJ493" s="57"/>
      <c r="AK493" s="58"/>
      <c r="AL493" s="49"/>
      <c r="AM493" s="49"/>
      <c r="AN493" s="49"/>
      <c r="AO493" s="49"/>
      <c r="AP493" s="49"/>
      <c r="AQ493" s="49"/>
      <c r="AR493" s="49"/>
      <c r="AS493" s="49"/>
      <c r="AT493" s="49"/>
      <c r="AU493" s="49"/>
      <c r="AV493" s="49"/>
      <c r="AW493" s="49"/>
      <c r="AX493" s="49"/>
      <c r="AY493" s="49"/>
      <c r="AZ493" s="49"/>
      <c r="BA493" s="49"/>
      <c r="BB493" s="49"/>
      <c r="BC493" s="49"/>
      <c r="BD493" s="49"/>
      <c r="BE493" s="49"/>
      <c r="BF493" s="49"/>
      <c r="BG493" s="49"/>
      <c r="BH493" s="49"/>
      <c r="BI493" s="49"/>
      <c r="BJ493" s="49"/>
      <c r="BK493" s="49"/>
      <c r="BL493" s="49"/>
      <c r="BM493" s="49"/>
      <c r="BN493" s="49"/>
      <c r="BO493" s="49"/>
      <c r="BP493" s="14"/>
      <c r="BQ493" s="14"/>
      <c r="BR493" s="14"/>
      <c r="BS493" s="49"/>
      <c r="BT493" s="49"/>
      <c r="BU493" s="49"/>
      <c r="BV493" s="49"/>
      <c r="BW493" s="49"/>
      <c r="BX493" s="49"/>
      <c r="BY493" s="49"/>
      <c r="BZ493" s="14"/>
      <c r="CA493" s="49"/>
      <c r="CB493" s="49"/>
      <c r="CC493" s="14"/>
      <c r="CD493" s="14"/>
      <c r="CE493" s="49"/>
      <c r="CF493" s="49"/>
      <c r="CG493" s="49"/>
      <c r="CH493" s="49"/>
      <c r="CI493" s="49"/>
      <c r="CJ493" s="49"/>
      <c r="CK493" s="49"/>
      <c r="CL493" s="49"/>
      <c r="CM493" s="49"/>
      <c r="CN493" s="49"/>
      <c r="CO493" s="49"/>
      <c r="CP493" s="49"/>
      <c r="CQ493" s="49"/>
      <c r="CR493" s="49"/>
      <c r="CS493" s="49"/>
      <c r="CT493" s="49"/>
      <c r="CU493" s="49"/>
      <c r="CV493" s="49"/>
      <c r="CW493" s="14"/>
      <c r="CX493" s="14"/>
      <c r="CY493" s="49"/>
      <c r="CZ493" s="49"/>
      <c r="DA493" s="49"/>
      <c r="DB493" s="49"/>
      <c r="DC493" s="49"/>
      <c r="DD493" s="49"/>
      <c r="DE493" s="49"/>
      <c r="DF493" s="49"/>
      <c r="DG493" s="49"/>
      <c r="DH493" s="14"/>
      <c r="DI493" s="14"/>
      <c r="DJ493" s="14"/>
      <c r="DK493" s="14"/>
      <c r="DL493" s="14"/>
      <c r="DM493" s="14"/>
      <c r="DN493" s="14"/>
      <c r="DO493" s="14"/>
      <c r="DP493" s="14"/>
      <c r="DQ493" s="14"/>
      <c r="DR493" s="49"/>
      <c r="DS493" s="49"/>
      <c r="DT493" s="49"/>
      <c r="DU493" s="49"/>
      <c r="DV493" s="49"/>
      <c r="DW493" s="49"/>
      <c r="DX493" s="49"/>
      <c r="DY493" s="49"/>
      <c r="DZ493" s="49"/>
      <c r="EA493" s="49"/>
      <c r="EB493" s="49"/>
      <c r="EC493" s="49"/>
      <c r="ED493" s="49"/>
      <c r="EE493" s="49"/>
      <c r="EF493" s="49"/>
      <c r="EG493" s="49"/>
      <c r="EH493" s="49"/>
      <c r="EI493" s="49"/>
      <c r="EJ493" s="49"/>
      <c r="EK493" s="14"/>
      <c r="EL493" s="49"/>
      <c r="EM493" s="49"/>
      <c r="EN493" s="49"/>
      <c r="EO493" s="49"/>
      <c r="EP493" s="49"/>
      <c r="EQ493" s="49"/>
      <c r="ER493" s="49"/>
      <c r="ES493" s="49"/>
      <c r="ET493" s="49"/>
      <c r="EU493" s="49"/>
      <c r="EV493" s="49"/>
      <c r="EW493" s="49"/>
      <c r="EX493" s="49"/>
      <c r="EY493" s="49"/>
      <c r="EZ493" s="49"/>
      <c r="FA493" s="49"/>
      <c r="FB493" s="49"/>
      <c r="FC493" s="49"/>
      <c r="FD493" s="49"/>
      <c r="FE493" s="14"/>
      <c r="FF493" s="49"/>
      <c r="FG493" s="49"/>
      <c r="FH493" s="14"/>
      <c r="FI493" s="42"/>
      <c r="FJ493" s="42"/>
      <c r="FK493" s="42"/>
      <c r="FL493" s="42"/>
      <c r="FM493" s="42"/>
      <c r="FN493" s="42"/>
      <c r="FO493" s="42"/>
      <c r="FP493" s="42"/>
      <c r="FQ493" s="42"/>
      <c r="FR493" s="42"/>
      <c r="FS493" s="42"/>
      <c r="FT493" s="42"/>
      <c r="FU493" s="42"/>
      <c r="FV493" s="42"/>
      <c r="FW493" s="42"/>
      <c r="FX493" s="44">
        <v>491</v>
      </c>
      <c r="FY493" s="44" t="str">
        <f t="shared" si="1294"/>
        <v>HEBCAFDI</v>
      </c>
      <c r="FZ493" s="44" t="s">
        <v>160</v>
      </c>
      <c r="GA493" s="44" t="s">
        <v>148</v>
      </c>
      <c r="GB493" s="44" t="s">
        <v>146</v>
      </c>
      <c r="GC493" s="44" t="s">
        <v>163</v>
      </c>
      <c r="GD493" s="44" t="s">
        <v>145</v>
      </c>
      <c r="GE493" s="44" t="s">
        <v>109</v>
      </c>
      <c r="GF493" s="44" t="s">
        <v>147</v>
      </c>
      <c r="GG493" s="44" t="s">
        <v>150</v>
      </c>
      <c r="GH493" s="100" t="str">
        <f t="shared" ref="GH493:GO493" si="1530">VLOOKUP(FZ493,$FK$3:$FL$15,2,FALSE)</f>
        <v>Uruguay</v>
      </c>
      <c r="GI493" s="100" t="str">
        <f t="shared" si="1530"/>
        <v>Elfenbenskusten</v>
      </c>
      <c r="GJ493" s="100" t="str">
        <f t="shared" si="1530"/>
        <v>Bosnien-Herzigovina</v>
      </c>
      <c r="GK493" s="100" t="str">
        <f t="shared" si="1530"/>
        <v>Marocko</v>
      </c>
      <c r="GL493" s="100" t="str">
        <f t="shared" si="1530"/>
        <v>Sydkorea</v>
      </c>
      <c r="GM493" s="100" t="str">
        <f t="shared" si="1530"/>
        <v>Sverige</v>
      </c>
      <c r="GN493" s="100" t="str">
        <f t="shared" si="1530"/>
        <v>USA</v>
      </c>
      <c r="GO493" s="100" t="str">
        <f t="shared" si="1530"/>
        <v>Senegal</v>
      </c>
      <c r="GP493" s="42" t="str">
        <f t="shared" si="1296"/>
        <v/>
      </c>
      <c r="GQ493" s="42"/>
      <c r="GR493" s="42"/>
      <c r="GS493" s="42"/>
      <c r="GT493" s="42"/>
      <c r="GU493" s="42"/>
      <c r="GV493" s="42"/>
      <c r="GW493" s="42"/>
      <c r="GX493" s="42"/>
      <c r="GY493" s="42"/>
      <c r="GZ493" s="42"/>
      <c r="HA493" s="42"/>
      <c r="HB493" s="42"/>
      <c r="HC493" s="42"/>
      <c r="HD493" s="42"/>
      <c r="HE493" s="42"/>
    </row>
    <row r="494" spans="1:213" ht="14.25" customHeight="1" x14ac:dyDescent="0.35">
      <c r="A494" s="42"/>
      <c r="B494" s="43"/>
      <c r="C494" s="43"/>
      <c r="D494" s="43"/>
      <c r="E494" s="44"/>
      <c r="F494" s="43"/>
      <c r="G494" s="44"/>
      <c r="H494" s="44"/>
      <c r="I494" s="44"/>
      <c r="J494" s="57"/>
      <c r="K494" s="44"/>
      <c r="L494" s="44"/>
      <c r="M494" s="42"/>
      <c r="N494" s="42"/>
      <c r="O494" s="42"/>
      <c r="P494" s="42"/>
      <c r="Q494" s="42"/>
      <c r="R494" s="42"/>
      <c r="S494" s="42"/>
      <c r="T494" s="43"/>
      <c r="U494" s="42"/>
      <c r="V494" s="44"/>
      <c r="W494" s="44"/>
      <c r="X494" s="44"/>
      <c r="Y494" s="44"/>
      <c r="Z494" s="47"/>
      <c r="AA494" s="48"/>
      <c r="AB494" s="42"/>
      <c r="AC494" s="14"/>
      <c r="AD494" s="14"/>
      <c r="AE494" s="14"/>
      <c r="AF494" s="14"/>
      <c r="AG494" s="44"/>
      <c r="AH494" s="44"/>
      <c r="AI494" s="44"/>
      <c r="AJ494" s="57"/>
      <c r="AK494" s="58"/>
      <c r="AL494" s="49"/>
      <c r="AM494" s="49"/>
      <c r="AN494" s="49"/>
      <c r="AO494" s="49"/>
      <c r="AP494" s="49"/>
      <c r="AQ494" s="49"/>
      <c r="AR494" s="49"/>
      <c r="AS494" s="49"/>
      <c r="AT494" s="49"/>
      <c r="AU494" s="49"/>
      <c r="AV494" s="49"/>
      <c r="AW494" s="49"/>
      <c r="AX494" s="49"/>
      <c r="AY494" s="49"/>
      <c r="AZ494" s="49"/>
      <c r="BA494" s="49"/>
      <c r="BB494" s="49"/>
      <c r="BC494" s="49"/>
      <c r="BD494" s="49"/>
      <c r="BE494" s="49"/>
      <c r="BF494" s="49"/>
      <c r="BG494" s="49"/>
      <c r="BH494" s="49"/>
      <c r="BI494" s="49"/>
      <c r="BJ494" s="49"/>
      <c r="BK494" s="49"/>
      <c r="BL494" s="49"/>
      <c r="BM494" s="49"/>
      <c r="BN494" s="49"/>
      <c r="BO494" s="49"/>
      <c r="BP494" s="14"/>
      <c r="BQ494" s="14"/>
      <c r="BR494" s="14"/>
      <c r="BS494" s="49"/>
      <c r="BT494" s="49"/>
      <c r="BU494" s="49"/>
      <c r="BV494" s="49"/>
      <c r="BW494" s="49"/>
      <c r="BX494" s="49"/>
      <c r="BY494" s="49"/>
      <c r="BZ494" s="14"/>
      <c r="CA494" s="49"/>
      <c r="CB494" s="49"/>
      <c r="CC494" s="14"/>
      <c r="CD494" s="14"/>
      <c r="CE494" s="49"/>
      <c r="CF494" s="49"/>
      <c r="CG494" s="49"/>
      <c r="CH494" s="49"/>
      <c r="CI494" s="49"/>
      <c r="CJ494" s="49"/>
      <c r="CK494" s="49"/>
      <c r="CL494" s="49"/>
      <c r="CM494" s="49"/>
      <c r="CN494" s="49"/>
      <c r="CO494" s="49"/>
      <c r="CP494" s="49"/>
      <c r="CQ494" s="49"/>
      <c r="CR494" s="49"/>
      <c r="CS494" s="49"/>
      <c r="CT494" s="49"/>
      <c r="CU494" s="49"/>
      <c r="CV494" s="49"/>
      <c r="CW494" s="14"/>
      <c r="CX494" s="14"/>
      <c r="CY494" s="49"/>
      <c r="CZ494" s="49"/>
      <c r="DA494" s="49"/>
      <c r="DB494" s="49"/>
      <c r="DC494" s="49"/>
      <c r="DD494" s="49"/>
      <c r="DE494" s="49"/>
      <c r="DF494" s="49"/>
      <c r="DG494" s="49"/>
      <c r="DH494" s="14"/>
      <c r="DI494" s="14"/>
      <c r="DJ494" s="14"/>
      <c r="DK494" s="14"/>
      <c r="DL494" s="14"/>
      <c r="DM494" s="14"/>
      <c r="DN494" s="14"/>
      <c r="DO494" s="14"/>
      <c r="DP494" s="14"/>
      <c r="DQ494" s="14"/>
      <c r="DR494" s="49"/>
      <c r="DS494" s="49"/>
      <c r="DT494" s="49"/>
      <c r="DU494" s="49"/>
      <c r="DV494" s="49"/>
      <c r="DW494" s="49"/>
      <c r="DX494" s="49"/>
      <c r="DY494" s="49"/>
      <c r="DZ494" s="49"/>
      <c r="EA494" s="49"/>
      <c r="EB494" s="49"/>
      <c r="EC494" s="49"/>
      <c r="ED494" s="49"/>
      <c r="EE494" s="49"/>
      <c r="EF494" s="49"/>
      <c r="EG494" s="49"/>
      <c r="EH494" s="49"/>
      <c r="EI494" s="49"/>
      <c r="EJ494" s="49"/>
      <c r="EK494" s="14"/>
      <c r="EL494" s="49"/>
      <c r="EM494" s="49"/>
      <c r="EN494" s="49"/>
      <c r="EO494" s="49"/>
      <c r="EP494" s="49"/>
      <c r="EQ494" s="49"/>
      <c r="ER494" s="49"/>
      <c r="ES494" s="49"/>
      <c r="ET494" s="49"/>
      <c r="EU494" s="49"/>
      <c r="EV494" s="49"/>
      <c r="EW494" s="49"/>
      <c r="EX494" s="49"/>
      <c r="EY494" s="49"/>
      <c r="EZ494" s="49"/>
      <c r="FA494" s="49"/>
      <c r="FB494" s="49"/>
      <c r="FC494" s="49"/>
      <c r="FD494" s="49"/>
      <c r="FE494" s="14"/>
      <c r="FF494" s="49"/>
      <c r="FG494" s="49"/>
      <c r="FH494" s="14"/>
      <c r="FI494" s="42"/>
      <c r="FJ494" s="42"/>
      <c r="FK494" s="42"/>
      <c r="FL494" s="42"/>
      <c r="FM494" s="42"/>
      <c r="FN494" s="42"/>
      <c r="FO494" s="42"/>
      <c r="FP494" s="42"/>
      <c r="FQ494" s="42"/>
      <c r="FR494" s="42"/>
      <c r="FS494" s="42"/>
      <c r="FT494" s="42"/>
      <c r="FU494" s="42"/>
      <c r="FV494" s="42"/>
      <c r="FW494" s="42"/>
      <c r="FX494" s="44">
        <v>492</v>
      </c>
      <c r="FY494" s="44" t="str">
        <f t="shared" si="1294"/>
        <v>CGBDAFLE</v>
      </c>
      <c r="FZ494" s="44" t="s">
        <v>163</v>
      </c>
      <c r="GA494" s="44" t="s">
        <v>149</v>
      </c>
      <c r="GB494" s="44" t="s">
        <v>146</v>
      </c>
      <c r="GC494" s="44" t="s">
        <v>147</v>
      </c>
      <c r="GD494" s="44" t="s">
        <v>145</v>
      </c>
      <c r="GE494" s="44" t="s">
        <v>109</v>
      </c>
      <c r="GF494" s="44" t="s">
        <v>152</v>
      </c>
      <c r="GG494" s="44" t="s">
        <v>148</v>
      </c>
      <c r="GH494" s="100" t="str">
        <f t="shared" ref="GH494:GO494" si="1531">VLOOKUP(FZ494,$FK$3:$FL$15,2,FALSE)</f>
        <v>Marocko</v>
      </c>
      <c r="GI494" s="100" t="str">
        <f t="shared" si="1531"/>
        <v>Iran</v>
      </c>
      <c r="GJ494" s="100" t="str">
        <f t="shared" si="1531"/>
        <v>Bosnien-Herzigovina</v>
      </c>
      <c r="GK494" s="100" t="str">
        <f t="shared" si="1531"/>
        <v>USA</v>
      </c>
      <c r="GL494" s="100" t="str">
        <f t="shared" si="1531"/>
        <v>Sydkorea</v>
      </c>
      <c r="GM494" s="100" t="str">
        <f t="shared" si="1531"/>
        <v>Sverige</v>
      </c>
      <c r="GN494" s="100" t="str">
        <f t="shared" si="1531"/>
        <v>England</v>
      </c>
      <c r="GO494" s="100" t="str">
        <f t="shared" si="1531"/>
        <v>Elfenbenskusten</v>
      </c>
      <c r="GP494" s="42" t="str">
        <f t="shared" si="1296"/>
        <v/>
      </c>
      <c r="GQ494" s="42"/>
      <c r="GR494" s="42"/>
      <c r="GS494" s="42"/>
      <c r="GT494" s="42"/>
      <c r="GU494" s="42"/>
      <c r="GV494" s="42"/>
      <c r="GW494" s="42"/>
      <c r="GX494" s="42"/>
      <c r="GY494" s="42"/>
      <c r="GZ494" s="42"/>
      <c r="HA494" s="42"/>
      <c r="HB494" s="42"/>
      <c r="HC494" s="42"/>
      <c r="HD494" s="42"/>
      <c r="HE494" s="42"/>
    </row>
    <row r="495" spans="1:213" ht="14.25" customHeight="1" x14ac:dyDescent="0.35">
      <c r="A495" s="42"/>
      <c r="B495" s="43"/>
      <c r="C495" s="43"/>
      <c r="D495" s="43"/>
      <c r="E495" s="44"/>
      <c r="F495" s="43"/>
      <c r="G495" s="44"/>
      <c r="H495" s="44"/>
      <c r="I495" s="44"/>
      <c r="J495" s="57"/>
      <c r="K495" s="44"/>
      <c r="L495" s="44"/>
      <c r="M495" s="42"/>
      <c r="N495" s="42"/>
      <c r="O495" s="42"/>
      <c r="P495" s="42"/>
      <c r="Q495" s="42"/>
      <c r="R495" s="42"/>
      <c r="S495" s="42"/>
      <c r="T495" s="43"/>
      <c r="U495" s="42"/>
      <c r="V495" s="44"/>
      <c r="W495" s="44"/>
      <c r="X495" s="44"/>
      <c r="Y495" s="44"/>
      <c r="Z495" s="47"/>
      <c r="AA495" s="48"/>
      <c r="AB495" s="42"/>
      <c r="AC495" s="14"/>
      <c r="AD495" s="14"/>
      <c r="AE495" s="14"/>
      <c r="AF495" s="14"/>
      <c r="AG495" s="44"/>
      <c r="AH495" s="44"/>
      <c r="AI495" s="44"/>
      <c r="AJ495" s="57"/>
      <c r="AK495" s="58"/>
      <c r="AL495" s="49"/>
      <c r="AM495" s="49"/>
      <c r="AN495" s="49"/>
      <c r="AO495" s="49"/>
      <c r="AP495" s="49"/>
      <c r="AQ495" s="49"/>
      <c r="AR495" s="49"/>
      <c r="AS495" s="49"/>
      <c r="AT495" s="49"/>
      <c r="AU495" s="49"/>
      <c r="AV495" s="49"/>
      <c r="AW495" s="49"/>
      <c r="AX495" s="49"/>
      <c r="AY495" s="49"/>
      <c r="AZ495" s="49"/>
      <c r="BA495" s="49"/>
      <c r="BB495" s="49"/>
      <c r="BC495" s="49"/>
      <c r="BD495" s="49"/>
      <c r="BE495" s="49"/>
      <c r="BF495" s="49"/>
      <c r="BG495" s="49"/>
      <c r="BH495" s="49"/>
      <c r="BI495" s="49"/>
      <c r="BJ495" s="49"/>
      <c r="BK495" s="49"/>
      <c r="BL495" s="49"/>
      <c r="BM495" s="49"/>
      <c r="BN495" s="49"/>
      <c r="BO495" s="49"/>
      <c r="BP495" s="14"/>
      <c r="BQ495" s="14"/>
      <c r="BR495" s="14"/>
      <c r="BS495" s="49"/>
      <c r="BT495" s="49"/>
      <c r="BU495" s="49"/>
      <c r="BV495" s="49"/>
      <c r="BW495" s="49"/>
      <c r="BX495" s="49"/>
      <c r="BY495" s="49"/>
      <c r="BZ495" s="14"/>
      <c r="CA495" s="49"/>
      <c r="CB495" s="49"/>
      <c r="CC495" s="14"/>
      <c r="CD495" s="14"/>
      <c r="CE495" s="49"/>
      <c r="CF495" s="49"/>
      <c r="CG495" s="49"/>
      <c r="CH495" s="49"/>
      <c r="CI495" s="49"/>
      <c r="CJ495" s="49"/>
      <c r="CK495" s="49"/>
      <c r="CL495" s="49"/>
      <c r="CM495" s="49"/>
      <c r="CN495" s="49"/>
      <c r="CO495" s="49"/>
      <c r="CP495" s="49"/>
      <c r="CQ495" s="49"/>
      <c r="CR495" s="49"/>
      <c r="CS495" s="49"/>
      <c r="CT495" s="49"/>
      <c r="CU495" s="49"/>
      <c r="CV495" s="49"/>
      <c r="CW495" s="14"/>
      <c r="CX495" s="14"/>
      <c r="CY495" s="49"/>
      <c r="CZ495" s="49"/>
      <c r="DA495" s="49"/>
      <c r="DB495" s="49"/>
      <c r="DC495" s="49"/>
      <c r="DD495" s="49"/>
      <c r="DE495" s="49"/>
      <c r="DF495" s="49"/>
      <c r="DG495" s="49"/>
      <c r="DH495" s="14"/>
      <c r="DI495" s="14"/>
      <c r="DJ495" s="14"/>
      <c r="DK495" s="14"/>
      <c r="DL495" s="14"/>
      <c r="DM495" s="14"/>
      <c r="DN495" s="14"/>
      <c r="DO495" s="14"/>
      <c r="DP495" s="14"/>
      <c r="DQ495" s="14"/>
      <c r="DR495" s="49"/>
      <c r="DS495" s="49"/>
      <c r="DT495" s="49"/>
      <c r="DU495" s="49"/>
      <c r="DV495" s="49"/>
      <c r="DW495" s="49"/>
      <c r="DX495" s="49"/>
      <c r="DY495" s="49"/>
      <c r="DZ495" s="49"/>
      <c r="EA495" s="49"/>
      <c r="EB495" s="49"/>
      <c r="EC495" s="49"/>
      <c r="ED495" s="49"/>
      <c r="EE495" s="49"/>
      <c r="EF495" s="49"/>
      <c r="EG495" s="49"/>
      <c r="EH495" s="49"/>
      <c r="EI495" s="49"/>
      <c r="EJ495" s="49"/>
      <c r="EK495" s="14"/>
      <c r="EL495" s="49"/>
      <c r="EM495" s="49"/>
      <c r="EN495" s="49"/>
      <c r="EO495" s="49"/>
      <c r="EP495" s="49"/>
      <c r="EQ495" s="49"/>
      <c r="ER495" s="49"/>
      <c r="ES495" s="49"/>
      <c r="ET495" s="49"/>
      <c r="EU495" s="49"/>
      <c r="EV495" s="49"/>
      <c r="EW495" s="49"/>
      <c r="EX495" s="49"/>
      <c r="EY495" s="49"/>
      <c r="EZ495" s="49"/>
      <c r="FA495" s="49"/>
      <c r="FB495" s="49"/>
      <c r="FC495" s="49"/>
      <c r="FD495" s="49"/>
      <c r="FE495" s="14"/>
      <c r="FF495" s="49"/>
      <c r="FG495" s="49"/>
      <c r="FH495" s="14"/>
      <c r="FI495" s="42"/>
      <c r="FJ495" s="42"/>
      <c r="FK495" s="42"/>
      <c r="FL495" s="42"/>
      <c r="FM495" s="42"/>
      <c r="FN495" s="42"/>
      <c r="FO495" s="42"/>
      <c r="FP495" s="42"/>
      <c r="FQ495" s="42"/>
      <c r="FR495" s="42"/>
      <c r="FS495" s="42"/>
      <c r="FT495" s="42"/>
      <c r="FU495" s="42"/>
      <c r="FV495" s="42"/>
      <c r="FW495" s="42"/>
      <c r="FX495" s="44">
        <v>493</v>
      </c>
      <c r="FY495" s="44" t="str">
        <f t="shared" si="1294"/>
        <v>CGBDAFEK</v>
      </c>
      <c r="FZ495" s="44" t="s">
        <v>163</v>
      </c>
      <c r="GA495" s="44" t="s">
        <v>149</v>
      </c>
      <c r="GB495" s="44" t="s">
        <v>146</v>
      </c>
      <c r="GC495" s="44" t="s">
        <v>147</v>
      </c>
      <c r="GD495" s="44" t="s">
        <v>145</v>
      </c>
      <c r="GE495" s="44" t="s">
        <v>109</v>
      </c>
      <c r="GF495" s="44" t="s">
        <v>148</v>
      </c>
      <c r="GG495" s="44" t="s">
        <v>151</v>
      </c>
      <c r="GH495" s="100" t="str">
        <f t="shared" ref="GH495:GO495" si="1532">VLOOKUP(FZ495,$FK$3:$FL$15,2,FALSE)</f>
        <v>Marocko</v>
      </c>
      <c r="GI495" s="100" t="str">
        <f t="shared" si="1532"/>
        <v>Iran</v>
      </c>
      <c r="GJ495" s="100" t="str">
        <f t="shared" si="1532"/>
        <v>Bosnien-Herzigovina</v>
      </c>
      <c r="GK495" s="100" t="str">
        <f t="shared" si="1532"/>
        <v>USA</v>
      </c>
      <c r="GL495" s="100" t="str">
        <f t="shared" si="1532"/>
        <v>Sydkorea</v>
      </c>
      <c r="GM495" s="100" t="str">
        <f t="shared" si="1532"/>
        <v>Sverige</v>
      </c>
      <c r="GN495" s="100" t="str">
        <f t="shared" si="1532"/>
        <v>Elfenbenskusten</v>
      </c>
      <c r="GO495" s="100" t="str">
        <f t="shared" si="1532"/>
        <v>Portugal</v>
      </c>
      <c r="GP495" s="42" t="str">
        <f t="shared" si="1296"/>
        <v/>
      </c>
      <c r="GQ495" s="42"/>
      <c r="GR495" s="42"/>
      <c r="GS495" s="42"/>
      <c r="GT495" s="42"/>
      <c r="GU495" s="42"/>
      <c r="GV495" s="42"/>
      <c r="GW495" s="42"/>
      <c r="GX495" s="42"/>
      <c r="GY495" s="42"/>
      <c r="GZ495" s="42"/>
      <c r="HA495" s="42"/>
      <c r="HB495" s="42"/>
      <c r="HC495" s="42"/>
      <c r="HD495" s="42"/>
      <c r="HE495" s="42"/>
    </row>
    <row r="496" spans="1:213" ht="14.25" customHeight="1" x14ac:dyDescent="0.35">
      <c r="A496" s="42"/>
      <c r="B496" s="43"/>
      <c r="C496" s="43"/>
      <c r="D496" s="43"/>
      <c r="E496" s="44"/>
      <c r="F496" s="43"/>
      <c r="G496" s="44"/>
      <c r="H496" s="44"/>
      <c r="I496" s="44"/>
      <c r="J496" s="57"/>
      <c r="K496" s="44"/>
      <c r="L496" s="44"/>
      <c r="M496" s="42"/>
      <c r="N496" s="42"/>
      <c r="O496" s="42"/>
      <c r="P496" s="42"/>
      <c r="Q496" s="42"/>
      <c r="R496" s="42"/>
      <c r="S496" s="42"/>
      <c r="T496" s="43"/>
      <c r="U496" s="42"/>
      <c r="V496" s="44"/>
      <c r="W496" s="44"/>
      <c r="X496" s="44"/>
      <c r="Y496" s="44"/>
      <c r="Z496" s="47"/>
      <c r="AA496" s="48"/>
      <c r="AB496" s="42"/>
      <c r="AC496" s="14"/>
      <c r="AD496" s="14"/>
      <c r="AE496" s="14"/>
      <c r="AF496" s="14"/>
      <c r="AG496" s="44"/>
      <c r="AH496" s="44"/>
      <c r="AI496" s="44"/>
      <c r="AJ496" s="57"/>
      <c r="AK496" s="58"/>
      <c r="AL496" s="49"/>
      <c r="AM496" s="49"/>
      <c r="AN496" s="49"/>
      <c r="AO496" s="49"/>
      <c r="AP496" s="49"/>
      <c r="AQ496" s="49"/>
      <c r="AR496" s="49"/>
      <c r="AS496" s="49"/>
      <c r="AT496" s="49"/>
      <c r="AU496" s="49"/>
      <c r="AV496" s="49"/>
      <c r="AW496" s="49"/>
      <c r="AX496" s="49"/>
      <c r="AY496" s="49"/>
      <c r="AZ496" s="49"/>
      <c r="BA496" s="49"/>
      <c r="BB496" s="49"/>
      <c r="BC496" s="49"/>
      <c r="BD496" s="49"/>
      <c r="BE496" s="49"/>
      <c r="BF496" s="49"/>
      <c r="BG496" s="49"/>
      <c r="BH496" s="49"/>
      <c r="BI496" s="49"/>
      <c r="BJ496" s="49"/>
      <c r="BK496" s="49"/>
      <c r="BL496" s="49"/>
      <c r="BM496" s="49"/>
      <c r="BN496" s="49"/>
      <c r="BO496" s="49"/>
      <c r="BP496" s="14"/>
      <c r="BQ496" s="14"/>
      <c r="BR496" s="14"/>
      <c r="BS496" s="49"/>
      <c r="BT496" s="49"/>
      <c r="BU496" s="49"/>
      <c r="BV496" s="49"/>
      <c r="BW496" s="49"/>
      <c r="BX496" s="49"/>
      <c r="BY496" s="49"/>
      <c r="BZ496" s="14"/>
      <c r="CA496" s="49"/>
      <c r="CB496" s="49"/>
      <c r="CC496" s="14"/>
      <c r="CD496" s="14"/>
      <c r="CE496" s="49"/>
      <c r="CF496" s="49"/>
      <c r="CG496" s="49"/>
      <c r="CH496" s="49"/>
      <c r="CI496" s="49"/>
      <c r="CJ496" s="49"/>
      <c r="CK496" s="49"/>
      <c r="CL496" s="49"/>
      <c r="CM496" s="49"/>
      <c r="CN496" s="49"/>
      <c r="CO496" s="49"/>
      <c r="CP496" s="49"/>
      <c r="CQ496" s="49"/>
      <c r="CR496" s="49"/>
      <c r="CS496" s="49"/>
      <c r="CT496" s="49"/>
      <c r="CU496" s="49"/>
      <c r="CV496" s="49"/>
      <c r="CW496" s="14"/>
      <c r="CX496" s="14"/>
      <c r="CY496" s="49"/>
      <c r="CZ496" s="49"/>
      <c r="DA496" s="49"/>
      <c r="DB496" s="49"/>
      <c r="DC496" s="49"/>
      <c r="DD496" s="49"/>
      <c r="DE496" s="49"/>
      <c r="DF496" s="49"/>
      <c r="DG496" s="49"/>
      <c r="DH496" s="14"/>
      <c r="DI496" s="14"/>
      <c r="DJ496" s="14"/>
      <c r="DK496" s="14"/>
      <c r="DL496" s="14"/>
      <c r="DM496" s="14"/>
      <c r="DN496" s="14"/>
      <c r="DO496" s="14"/>
      <c r="DP496" s="14"/>
      <c r="DQ496" s="14"/>
      <c r="DR496" s="49"/>
      <c r="DS496" s="49"/>
      <c r="DT496" s="49"/>
      <c r="DU496" s="49"/>
      <c r="DV496" s="49"/>
      <c r="DW496" s="49"/>
      <c r="DX496" s="49"/>
      <c r="DY496" s="49"/>
      <c r="DZ496" s="49"/>
      <c r="EA496" s="49"/>
      <c r="EB496" s="49"/>
      <c r="EC496" s="49"/>
      <c r="ED496" s="49"/>
      <c r="EE496" s="49"/>
      <c r="EF496" s="49"/>
      <c r="EG496" s="49"/>
      <c r="EH496" s="49"/>
      <c r="EI496" s="49"/>
      <c r="EJ496" s="49"/>
      <c r="EK496" s="14"/>
      <c r="EL496" s="49"/>
      <c r="EM496" s="49"/>
      <c r="EN496" s="49"/>
      <c r="EO496" s="49"/>
      <c r="EP496" s="49"/>
      <c r="EQ496" s="49"/>
      <c r="ER496" s="49"/>
      <c r="ES496" s="49"/>
      <c r="ET496" s="49"/>
      <c r="EU496" s="49"/>
      <c r="EV496" s="49"/>
      <c r="EW496" s="49"/>
      <c r="EX496" s="49"/>
      <c r="EY496" s="49"/>
      <c r="EZ496" s="49"/>
      <c r="FA496" s="49"/>
      <c r="FB496" s="49"/>
      <c r="FC496" s="49"/>
      <c r="FD496" s="49"/>
      <c r="FE496" s="14"/>
      <c r="FF496" s="49"/>
      <c r="FG496" s="49"/>
      <c r="FH496" s="14"/>
      <c r="FI496" s="42"/>
      <c r="FJ496" s="42"/>
      <c r="FK496" s="42"/>
      <c r="FL496" s="42"/>
      <c r="FM496" s="42"/>
      <c r="FN496" s="42"/>
      <c r="FO496" s="42"/>
      <c r="FP496" s="42"/>
      <c r="FQ496" s="42"/>
      <c r="FR496" s="42"/>
      <c r="FS496" s="42"/>
      <c r="FT496" s="42"/>
      <c r="FU496" s="42"/>
      <c r="FV496" s="42"/>
      <c r="FW496" s="42"/>
      <c r="FX496" s="44">
        <v>494</v>
      </c>
      <c r="FY496" s="44" t="str">
        <f t="shared" si="1294"/>
        <v>CGBDAFEJ</v>
      </c>
      <c r="FZ496" s="44" t="s">
        <v>163</v>
      </c>
      <c r="GA496" s="44" t="s">
        <v>149</v>
      </c>
      <c r="GB496" s="44" t="s">
        <v>146</v>
      </c>
      <c r="GC496" s="44" t="s">
        <v>147</v>
      </c>
      <c r="GD496" s="44" t="s">
        <v>145</v>
      </c>
      <c r="GE496" s="44" t="s">
        <v>109</v>
      </c>
      <c r="GF496" s="44" t="s">
        <v>148</v>
      </c>
      <c r="GG496" s="44" t="s">
        <v>159</v>
      </c>
      <c r="GH496" s="100" t="str">
        <f t="shared" ref="GH496:GO496" si="1533">VLOOKUP(FZ496,$FK$3:$FL$15,2,FALSE)</f>
        <v>Marocko</v>
      </c>
      <c r="GI496" s="100" t="str">
        <f t="shared" si="1533"/>
        <v>Iran</v>
      </c>
      <c r="GJ496" s="100" t="str">
        <f t="shared" si="1533"/>
        <v>Bosnien-Herzigovina</v>
      </c>
      <c r="GK496" s="100" t="str">
        <f t="shared" si="1533"/>
        <v>USA</v>
      </c>
      <c r="GL496" s="100" t="str">
        <f t="shared" si="1533"/>
        <v>Sydkorea</v>
      </c>
      <c r="GM496" s="100" t="str">
        <f t="shared" si="1533"/>
        <v>Sverige</v>
      </c>
      <c r="GN496" s="100" t="str">
        <f t="shared" si="1533"/>
        <v>Elfenbenskusten</v>
      </c>
      <c r="GO496" s="100" t="str">
        <f t="shared" si="1533"/>
        <v>Argentina</v>
      </c>
      <c r="GP496" s="42" t="str">
        <f t="shared" si="1296"/>
        <v/>
      </c>
      <c r="GQ496" s="42"/>
      <c r="GR496" s="42"/>
      <c r="GS496" s="42"/>
      <c r="GT496" s="42"/>
      <c r="GU496" s="42"/>
      <c r="GV496" s="42"/>
      <c r="GW496" s="42"/>
      <c r="GX496" s="42"/>
      <c r="GY496" s="42"/>
      <c r="GZ496" s="42"/>
      <c r="HA496" s="42"/>
      <c r="HB496" s="42"/>
      <c r="HC496" s="42"/>
      <c r="HD496" s="42"/>
      <c r="HE496" s="42"/>
    </row>
    <row r="497" spans="1:213" ht="14.25" customHeight="1" x14ac:dyDescent="0.35">
      <c r="A497" s="42"/>
      <c r="B497" s="43"/>
      <c r="C497" s="43"/>
      <c r="D497" s="43"/>
      <c r="E497" s="44"/>
      <c r="F497" s="43"/>
      <c r="G497" s="44"/>
      <c r="H497" s="44"/>
      <c r="I497" s="44"/>
      <c r="J497" s="57"/>
      <c r="K497" s="44"/>
      <c r="L497" s="44"/>
      <c r="M497" s="42"/>
      <c r="N497" s="42"/>
      <c r="O497" s="42"/>
      <c r="P497" s="42"/>
      <c r="Q497" s="42"/>
      <c r="R497" s="42"/>
      <c r="S497" s="42"/>
      <c r="T497" s="43"/>
      <c r="U497" s="42"/>
      <c r="V497" s="44"/>
      <c r="W497" s="44"/>
      <c r="X497" s="44"/>
      <c r="Y497" s="44"/>
      <c r="Z497" s="47"/>
      <c r="AA497" s="48"/>
      <c r="AB497" s="42"/>
      <c r="AC497" s="14"/>
      <c r="AD497" s="14"/>
      <c r="AE497" s="14"/>
      <c r="AF497" s="14"/>
      <c r="AG497" s="44"/>
      <c r="AH497" s="44"/>
      <c r="AI497" s="44"/>
      <c r="AJ497" s="57"/>
      <c r="AK497" s="58"/>
      <c r="AL497" s="49"/>
      <c r="AM497" s="49"/>
      <c r="AN497" s="49"/>
      <c r="AO497" s="49"/>
      <c r="AP497" s="49"/>
      <c r="AQ497" s="49"/>
      <c r="AR497" s="49"/>
      <c r="AS497" s="49"/>
      <c r="AT497" s="49"/>
      <c r="AU497" s="49"/>
      <c r="AV497" s="49"/>
      <c r="AW497" s="49"/>
      <c r="AX497" s="49"/>
      <c r="AY497" s="49"/>
      <c r="AZ497" s="49"/>
      <c r="BA497" s="49"/>
      <c r="BB497" s="49"/>
      <c r="BC497" s="49"/>
      <c r="BD497" s="49"/>
      <c r="BE497" s="49"/>
      <c r="BF497" s="49"/>
      <c r="BG497" s="49"/>
      <c r="BH497" s="49"/>
      <c r="BI497" s="49"/>
      <c r="BJ497" s="49"/>
      <c r="BK497" s="49"/>
      <c r="BL497" s="49"/>
      <c r="BM497" s="49"/>
      <c r="BN497" s="49"/>
      <c r="BO497" s="49"/>
      <c r="BP497" s="14"/>
      <c r="BQ497" s="14"/>
      <c r="BR497" s="14"/>
      <c r="BS497" s="49"/>
      <c r="BT497" s="49"/>
      <c r="BU497" s="49"/>
      <c r="BV497" s="49"/>
      <c r="BW497" s="49"/>
      <c r="BX497" s="49"/>
      <c r="BY497" s="49"/>
      <c r="BZ497" s="14"/>
      <c r="CA497" s="49"/>
      <c r="CB497" s="49"/>
      <c r="CC497" s="14"/>
      <c r="CD497" s="14"/>
      <c r="CE497" s="49"/>
      <c r="CF497" s="49"/>
      <c r="CG497" s="49"/>
      <c r="CH497" s="49"/>
      <c r="CI497" s="49"/>
      <c r="CJ497" s="49"/>
      <c r="CK497" s="49"/>
      <c r="CL497" s="49"/>
      <c r="CM497" s="49"/>
      <c r="CN497" s="49"/>
      <c r="CO497" s="49"/>
      <c r="CP497" s="49"/>
      <c r="CQ497" s="49"/>
      <c r="CR497" s="49"/>
      <c r="CS497" s="49"/>
      <c r="CT497" s="49"/>
      <c r="CU497" s="49"/>
      <c r="CV497" s="49"/>
      <c r="CW497" s="14"/>
      <c r="CX497" s="14"/>
      <c r="CY497" s="49"/>
      <c r="CZ497" s="49"/>
      <c r="DA497" s="49"/>
      <c r="DB497" s="49"/>
      <c r="DC497" s="49"/>
      <c r="DD497" s="49"/>
      <c r="DE497" s="49"/>
      <c r="DF497" s="49"/>
      <c r="DG497" s="49"/>
      <c r="DH497" s="14"/>
      <c r="DI497" s="14"/>
      <c r="DJ497" s="14"/>
      <c r="DK497" s="14"/>
      <c r="DL497" s="14"/>
      <c r="DM497" s="14"/>
      <c r="DN497" s="14"/>
      <c r="DO497" s="14"/>
      <c r="DP497" s="14"/>
      <c r="DQ497" s="14"/>
      <c r="DR497" s="49"/>
      <c r="DS497" s="49"/>
      <c r="DT497" s="49"/>
      <c r="DU497" s="49"/>
      <c r="DV497" s="49"/>
      <c r="DW497" s="49"/>
      <c r="DX497" s="49"/>
      <c r="DY497" s="49"/>
      <c r="DZ497" s="49"/>
      <c r="EA497" s="49"/>
      <c r="EB497" s="49"/>
      <c r="EC497" s="49"/>
      <c r="ED497" s="49"/>
      <c r="EE497" s="49"/>
      <c r="EF497" s="49"/>
      <c r="EG497" s="49"/>
      <c r="EH497" s="49"/>
      <c r="EI497" s="49"/>
      <c r="EJ497" s="49"/>
      <c r="EK497" s="14"/>
      <c r="EL497" s="49"/>
      <c r="EM497" s="49"/>
      <c r="EN497" s="49"/>
      <c r="EO497" s="49"/>
      <c r="EP497" s="49"/>
      <c r="EQ497" s="49"/>
      <c r="ER497" s="49"/>
      <c r="ES497" s="49"/>
      <c r="ET497" s="49"/>
      <c r="EU497" s="49"/>
      <c r="EV497" s="49"/>
      <c r="EW497" s="49"/>
      <c r="EX497" s="49"/>
      <c r="EY497" s="49"/>
      <c r="EZ497" s="49"/>
      <c r="FA497" s="49"/>
      <c r="FB497" s="49"/>
      <c r="FC497" s="49"/>
      <c r="FD497" s="49"/>
      <c r="FE497" s="14"/>
      <c r="FF497" s="49"/>
      <c r="FG497" s="49"/>
      <c r="FH497" s="14"/>
      <c r="FI497" s="42"/>
      <c r="FJ497" s="42"/>
      <c r="FK497" s="42"/>
      <c r="FL497" s="42"/>
      <c r="FM497" s="42"/>
      <c r="FN497" s="42"/>
      <c r="FO497" s="42"/>
      <c r="FP497" s="42"/>
      <c r="FQ497" s="42"/>
      <c r="FR497" s="42"/>
      <c r="FS497" s="42"/>
      <c r="FT497" s="42"/>
      <c r="FU497" s="42"/>
      <c r="FV497" s="42"/>
      <c r="FW497" s="42"/>
      <c r="FX497" s="44">
        <v>495</v>
      </c>
      <c r="FY497" s="44" t="str">
        <f t="shared" si="1294"/>
        <v>CGBDAFEI</v>
      </c>
      <c r="FZ497" s="44" t="s">
        <v>163</v>
      </c>
      <c r="GA497" s="44" t="s">
        <v>149</v>
      </c>
      <c r="GB497" s="44" t="s">
        <v>146</v>
      </c>
      <c r="GC497" s="44" t="s">
        <v>147</v>
      </c>
      <c r="GD497" s="44" t="s">
        <v>145</v>
      </c>
      <c r="GE497" s="44" t="s">
        <v>109</v>
      </c>
      <c r="GF497" s="44" t="s">
        <v>148</v>
      </c>
      <c r="GG497" s="44" t="s">
        <v>150</v>
      </c>
      <c r="GH497" s="100" t="str">
        <f t="shared" ref="GH497:GO497" si="1534">VLOOKUP(FZ497,$FK$3:$FL$15,2,FALSE)</f>
        <v>Marocko</v>
      </c>
      <c r="GI497" s="100" t="str">
        <f t="shared" si="1534"/>
        <v>Iran</v>
      </c>
      <c r="GJ497" s="100" t="str">
        <f t="shared" si="1534"/>
        <v>Bosnien-Herzigovina</v>
      </c>
      <c r="GK497" s="100" t="str">
        <f t="shared" si="1534"/>
        <v>USA</v>
      </c>
      <c r="GL497" s="100" t="str">
        <f t="shared" si="1534"/>
        <v>Sydkorea</v>
      </c>
      <c r="GM497" s="100" t="str">
        <f t="shared" si="1534"/>
        <v>Sverige</v>
      </c>
      <c r="GN497" s="100" t="str">
        <f t="shared" si="1534"/>
        <v>Elfenbenskusten</v>
      </c>
      <c r="GO497" s="100" t="str">
        <f t="shared" si="1534"/>
        <v>Senegal</v>
      </c>
      <c r="GP497" s="42" t="str">
        <f t="shared" si="1296"/>
        <v/>
      </c>
      <c r="GQ497" s="42"/>
      <c r="GR497" s="42"/>
      <c r="GS497" s="42"/>
      <c r="GT497" s="42"/>
      <c r="GU497" s="42"/>
      <c r="GV497" s="42"/>
      <c r="GW497" s="42"/>
      <c r="GX497" s="42"/>
      <c r="GY497" s="42"/>
      <c r="GZ497" s="42"/>
      <c r="HA497" s="42"/>
      <c r="HB497" s="42"/>
      <c r="HC497" s="42"/>
      <c r="HD497" s="42"/>
      <c r="HE497" s="42"/>
    </row>
    <row r="498" spans="1:213" ht="14.25" customHeight="1" x14ac:dyDescent="0.35">
      <c r="A498" s="42"/>
      <c r="B498" s="43"/>
      <c r="C498" s="43"/>
      <c r="D498" s="43"/>
      <c r="E498" s="44"/>
      <c r="F498" s="43"/>
      <c r="G498" s="44"/>
      <c r="H498" s="44"/>
      <c r="I498" s="44"/>
      <c r="J498" s="57"/>
      <c r="K498" s="44"/>
      <c r="L498" s="44"/>
      <c r="M498" s="42"/>
      <c r="N498" s="42"/>
      <c r="O498" s="42"/>
      <c r="P498" s="42"/>
      <c r="Q498" s="42"/>
      <c r="R498" s="42"/>
      <c r="S498" s="42"/>
      <c r="T498" s="43"/>
      <c r="U498" s="42"/>
      <c r="V498" s="44"/>
      <c r="W498" s="44"/>
      <c r="X498" s="44"/>
      <c r="Y498" s="44"/>
      <c r="Z498" s="47"/>
      <c r="AA498" s="48"/>
      <c r="AB498" s="42"/>
      <c r="AC498" s="14"/>
      <c r="AD498" s="14"/>
      <c r="AE498" s="14"/>
      <c r="AF498" s="14"/>
      <c r="AG498" s="44"/>
      <c r="AH498" s="44"/>
      <c r="AI498" s="44"/>
      <c r="AJ498" s="57"/>
      <c r="AK498" s="58"/>
      <c r="AL498" s="49"/>
      <c r="AM498" s="49"/>
      <c r="AN498" s="49"/>
      <c r="AO498" s="49"/>
      <c r="AP498" s="49"/>
      <c r="AQ498" s="49"/>
      <c r="AR498" s="49"/>
      <c r="AS498" s="49"/>
      <c r="AT498" s="49"/>
      <c r="AU498" s="49"/>
      <c r="AV498" s="49"/>
      <c r="AW498" s="49"/>
      <c r="AX498" s="49"/>
      <c r="AY498" s="49"/>
      <c r="AZ498" s="49"/>
      <c r="BA498" s="49"/>
      <c r="BB498" s="49"/>
      <c r="BC498" s="49"/>
      <c r="BD498" s="49"/>
      <c r="BE498" s="49"/>
      <c r="BF498" s="49"/>
      <c r="BG498" s="49"/>
      <c r="BH498" s="49"/>
      <c r="BI498" s="49"/>
      <c r="BJ498" s="49"/>
      <c r="BK498" s="49"/>
      <c r="BL498" s="49"/>
      <c r="BM498" s="49"/>
      <c r="BN498" s="49"/>
      <c r="BO498" s="49"/>
      <c r="BP498" s="14"/>
      <c r="BQ498" s="14"/>
      <c r="BR498" s="14"/>
      <c r="BS498" s="49"/>
      <c r="BT498" s="49"/>
      <c r="BU498" s="49"/>
      <c r="BV498" s="49"/>
      <c r="BW498" s="49"/>
      <c r="BX498" s="49"/>
      <c r="BY498" s="49"/>
      <c r="BZ498" s="14"/>
      <c r="CA498" s="49"/>
      <c r="CB498" s="49"/>
      <c r="CC498" s="14"/>
      <c r="CD498" s="14"/>
      <c r="CE498" s="49"/>
      <c r="CF498" s="49"/>
      <c r="CG498" s="49"/>
      <c r="CH498" s="49"/>
      <c r="CI498" s="49"/>
      <c r="CJ498" s="49"/>
      <c r="CK498" s="49"/>
      <c r="CL498" s="49"/>
      <c r="CM498" s="49"/>
      <c r="CN498" s="49"/>
      <c r="CO498" s="49"/>
      <c r="CP498" s="49"/>
      <c r="CQ498" s="49"/>
      <c r="CR498" s="49"/>
      <c r="CS498" s="49"/>
      <c r="CT498" s="49"/>
      <c r="CU498" s="49"/>
      <c r="CV498" s="49"/>
      <c r="CW498" s="14"/>
      <c r="CX498" s="14"/>
      <c r="CY498" s="49"/>
      <c r="CZ498" s="49"/>
      <c r="DA498" s="49"/>
      <c r="DB498" s="49"/>
      <c r="DC498" s="49"/>
      <c r="DD498" s="49"/>
      <c r="DE498" s="49"/>
      <c r="DF498" s="49"/>
      <c r="DG498" s="49"/>
      <c r="DH498" s="14"/>
      <c r="DI498" s="14"/>
      <c r="DJ498" s="14"/>
      <c r="DK498" s="14"/>
      <c r="DL498" s="14"/>
      <c r="DM498" s="14"/>
      <c r="DN498" s="14"/>
      <c r="DO498" s="14"/>
      <c r="DP498" s="14"/>
      <c r="DQ498" s="14"/>
      <c r="DR498" s="49"/>
      <c r="DS498" s="49"/>
      <c r="DT498" s="49"/>
      <c r="DU498" s="49"/>
      <c r="DV498" s="49"/>
      <c r="DW498" s="49"/>
      <c r="DX498" s="49"/>
      <c r="DY498" s="49"/>
      <c r="DZ498" s="49"/>
      <c r="EA498" s="49"/>
      <c r="EB498" s="49"/>
      <c r="EC498" s="49"/>
      <c r="ED498" s="49"/>
      <c r="EE498" s="49"/>
      <c r="EF498" s="49"/>
      <c r="EG498" s="49"/>
      <c r="EH498" s="49"/>
      <c r="EI498" s="49"/>
      <c r="EJ498" s="49"/>
      <c r="EK498" s="14"/>
      <c r="EL498" s="49"/>
      <c r="EM498" s="49"/>
      <c r="EN498" s="49"/>
      <c r="EO498" s="49"/>
      <c r="EP498" s="49"/>
      <c r="EQ498" s="49"/>
      <c r="ER498" s="49"/>
      <c r="ES498" s="49"/>
      <c r="ET498" s="49"/>
      <c r="EU498" s="49"/>
      <c r="EV498" s="49"/>
      <c r="EW498" s="49"/>
      <c r="EX498" s="49"/>
      <c r="EY498" s="49"/>
      <c r="EZ498" s="49"/>
      <c r="FA498" s="49"/>
      <c r="FB498" s="49"/>
      <c r="FC498" s="49"/>
      <c r="FD498" s="49"/>
      <c r="FE498" s="14"/>
      <c r="FF498" s="49"/>
      <c r="FG498" s="49"/>
      <c r="FH498" s="14"/>
      <c r="FI498" s="42"/>
      <c r="FJ498" s="42"/>
      <c r="FK498" s="42"/>
      <c r="FL498" s="42"/>
      <c r="FM498" s="42"/>
      <c r="FN498" s="42"/>
      <c r="FO498" s="42"/>
      <c r="FP498" s="42"/>
      <c r="FQ498" s="42"/>
      <c r="FR498" s="42"/>
      <c r="FS498" s="42"/>
      <c r="FT498" s="42"/>
      <c r="FU498" s="42"/>
      <c r="FV498" s="42"/>
      <c r="FW498" s="42"/>
      <c r="FX498" s="44">
        <v>496</v>
      </c>
      <c r="FY498" s="44" t="str">
        <f t="shared" si="1294"/>
        <v>HGBCAFDE</v>
      </c>
      <c r="FZ498" s="44" t="s">
        <v>160</v>
      </c>
      <c r="GA498" s="44" t="s">
        <v>149</v>
      </c>
      <c r="GB498" s="44" t="s">
        <v>146</v>
      </c>
      <c r="GC498" s="44" t="s">
        <v>163</v>
      </c>
      <c r="GD498" s="44" t="s">
        <v>145</v>
      </c>
      <c r="GE498" s="44" t="s">
        <v>109</v>
      </c>
      <c r="GF498" s="44" t="s">
        <v>147</v>
      </c>
      <c r="GG498" s="44" t="s">
        <v>148</v>
      </c>
      <c r="GH498" s="100" t="str">
        <f t="shared" ref="GH498:GO498" si="1535">VLOOKUP(FZ498,$FK$3:$FL$15,2,FALSE)</f>
        <v>Uruguay</v>
      </c>
      <c r="GI498" s="100" t="str">
        <f t="shared" si="1535"/>
        <v>Iran</v>
      </c>
      <c r="GJ498" s="100" t="str">
        <f t="shared" si="1535"/>
        <v>Bosnien-Herzigovina</v>
      </c>
      <c r="GK498" s="100" t="str">
        <f t="shared" si="1535"/>
        <v>Marocko</v>
      </c>
      <c r="GL498" s="100" t="str">
        <f t="shared" si="1535"/>
        <v>Sydkorea</v>
      </c>
      <c r="GM498" s="100" t="str">
        <f t="shared" si="1535"/>
        <v>Sverige</v>
      </c>
      <c r="GN498" s="100" t="str">
        <f t="shared" si="1535"/>
        <v>USA</v>
      </c>
      <c r="GO498" s="100" t="str">
        <f t="shared" si="1535"/>
        <v>Elfenbenskusten</v>
      </c>
      <c r="GP498" s="42" t="str">
        <f t="shared" si="1296"/>
        <v/>
      </c>
      <c r="GQ498" s="42"/>
      <c r="GR498" s="42"/>
      <c r="GS498" s="42"/>
      <c r="GT498" s="42"/>
      <c r="GU498" s="42"/>
      <c r="GV498" s="42"/>
      <c r="GW498" s="42"/>
      <c r="GX498" s="42"/>
      <c r="GY498" s="42"/>
      <c r="GZ498" s="42"/>
      <c r="HA498" s="42"/>
      <c r="HB498" s="42"/>
      <c r="HC498" s="42"/>
      <c r="HD498" s="42"/>
      <c r="HE498" s="42"/>
    </row>
  </sheetData>
  <autoFilter ref="GZ3:HA3" xr:uid="{00000000-0009-0000-0000-000004000000}">
    <sortState xmlns:xlrd2="http://schemas.microsoft.com/office/spreadsheetml/2017/richdata2" ref="GZ3:HA3">
      <sortCondition descending="1" ref="HA3"/>
    </sortState>
  </autoFilter>
  <mergeCells count="75">
    <mergeCell ref="AG148:AI148"/>
    <mergeCell ref="AG153:AI153"/>
    <mergeCell ref="AG157:AI157"/>
    <mergeCell ref="AD102:AF102"/>
    <mergeCell ref="AD111:AF111"/>
    <mergeCell ref="AG111:AI111"/>
    <mergeCell ref="O112:T127"/>
    <mergeCell ref="D130:F130"/>
    <mergeCell ref="G130:I130"/>
    <mergeCell ref="G12:I12"/>
    <mergeCell ref="D21:F21"/>
    <mergeCell ref="G21:I21"/>
    <mergeCell ref="D102:F102"/>
    <mergeCell ref="G102:I102"/>
    <mergeCell ref="G111:I111"/>
    <mergeCell ref="D57:F57"/>
    <mergeCell ref="G57:I57"/>
    <mergeCell ref="D84:F84"/>
    <mergeCell ref="G84:I84"/>
    <mergeCell ref="D93:F93"/>
    <mergeCell ref="G93:I93"/>
    <mergeCell ref="D66:F66"/>
    <mergeCell ref="AD93:AF93"/>
    <mergeCell ref="AG93:AI93"/>
    <mergeCell ref="AG102:AI102"/>
    <mergeCell ref="AD57:AF57"/>
    <mergeCell ref="AG57:AI57"/>
    <mergeCell ref="AD84:AF84"/>
    <mergeCell ref="AG84:AI84"/>
    <mergeCell ref="AD66:AF66"/>
    <mergeCell ref="AG66:AI66"/>
    <mergeCell ref="AD75:AF75"/>
    <mergeCell ref="AG75:AI75"/>
    <mergeCell ref="D3:F3"/>
    <mergeCell ref="G3:I3"/>
    <mergeCell ref="W3:Z3"/>
    <mergeCell ref="AD3:AF3"/>
    <mergeCell ref="AG3:AI3"/>
    <mergeCell ref="W4:Z4"/>
    <mergeCell ref="W5:Z5"/>
    <mergeCell ref="W6:Z6"/>
    <mergeCell ref="W7:Z7"/>
    <mergeCell ref="W8:Z8"/>
    <mergeCell ref="W9:Z9"/>
    <mergeCell ref="W10:Z10"/>
    <mergeCell ref="D12:F12"/>
    <mergeCell ref="AD48:AF48"/>
    <mergeCell ref="AG48:AI48"/>
    <mergeCell ref="AD12:AF12"/>
    <mergeCell ref="AG12:AI12"/>
    <mergeCell ref="AC28:AD28"/>
    <mergeCell ref="AD39:AF39"/>
    <mergeCell ref="AG39:AI39"/>
    <mergeCell ref="AD30:AF30"/>
    <mergeCell ref="AG30:AI30"/>
    <mergeCell ref="AD21:AF21"/>
    <mergeCell ref="AG21:AI21"/>
    <mergeCell ref="D157:F157"/>
    <mergeCell ref="G157:I157"/>
    <mergeCell ref="D111:F111"/>
    <mergeCell ref="D141:F141"/>
    <mergeCell ref="G141:I141"/>
    <mergeCell ref="D148:F148"/>
    <mergeCell ref="G148:I148"/>
    <mergeCell ref="D153:F153"/>
    <mergeCell ref="G153:I153"/>
    <mergeCell ref="G66:I66"/>
    <mergeCell ref="D75:F75"/>
    <mergeCell ref="G75:I75"/>
    <mergeCell ref="D30:F30"/>
    <mergeCell ref="D39:F39"/>
    <mergeCell ref="G39:I39"/>
    <mergeCell ref="D48:F48"/>
    <mergeCell ref="G48:I48"/>
    <mergeCell ref="G30:I30"/>
  </mergeCells>
  <conditionalFormatting sqref="BP65">
    <cfRule type="expression" dxfId="20" priority="1" stopIfTrue="1">
      <formula>IF(#REF!=CONCATENATE($H44,"_draw"),1,0)</formula>
    </cfRule>
  </conditionalFormatting>
  <conditionalFormatting sqref="BP65">
    <cfRule type="expression" dxfId="19" priority="2" stopIfTrue="1">
      <formula>IF(#REF!=CONCATENATE($H44,"_win"),1,0)</formula>
    </cfRule>
  </conditionalFormatting>
  <conditionalFormatting sqref="BP65">
    <cfRule type="expression" dxfId="18" priority="3" stopIfTrue="1">
      <formula>IF(#REF!=CONCATENATE($H44,"_lose"),1,0)</formula>
    </cfRule>
  </conditionalFormatting>
  <conditionalFormatting sqref="BP63 BR63">
    <cfRule type="expression" dxfId="17" priority="4" stopIfTrue="1">
      <formula>IF(#REF!=CONCATENATE($H42,"_draw"),1,0)</formula>
    </cfRule>
  </conditionalFormatting>
  <conditionalFormatting sqref="BP63 BR63">
    <cfRule type="expression" dxfId="16" priority="5" stopIfTrue="1">
      <formula>IF(#REF!=CONCATENATE($H42,"_win"),1,0)</formula>
    </cfRule>
  </conditionalFormatting>
  <conditionalFormatting sqref="BP63 BR63">
    <cfRule type="expression" dxfId="15" priority="6" stopIfTrue="1">
      <formula>IF(#REF!=CONCATENATE($H42,"_lose"),1,0)</formula>
    </cfRule>
  </conditionalFormatting>
  <conditionalFormatting sqref="BP60">
    <cfRule type="expression" dxfId="14" priority="7" stopIfTrue="1">
      <formula>IF(#REF!=CONCATENATE($H49,"_draw"),1,0)</formula>
    </cfRule>
  </conditionalFormatting>
  <conditionalFormatting sqref="BP60">
    <cfRule type="expression" dxfId="13" priority="8" stopIfTrue="1">
      <formula>IF(#REF!=CONCATENATE($H49,"_win"),1,0)</formula>
    </cfRule>
  </conditionalFormatting>
  <conditionalFormatting sqref="BP60">
    <cfRule type="expression" dxfId="12" priority="9" stopIfTrue="1">
      <formula>IF(#REF!=CONCATENATE($H49,"_lose"),1,0)</formula>
    </cfRule>
  </conditionalFormatting>
  <conditionalFormatting sqref="BP61">
    <cfRule type="expression" dxfId="11" priority="10" stopIfTrue="1">
      <formula>IF(#REF!=CONCATENATE($H43,"_draw"),1,0)</formula>
    </cfRule>
  </conditionalFormatting>
  <conditionalFormatting sqref="BP61">
    <cfRule type="expression" dxfId="10" priority="11" stopIfTrue="1">
      <formula>IF(#REF!=CONCATENATE($H43,"_win"),1,0)</formula>
    </cfRule>
  </conditionalFormatting>
  <conditionalFormatting sqref="BP61">
    <cfRule type="expression" dxfId="9" priority="12" stopIfTrue="1">
      <formula>IF(#REF!=CONCATENATE($H43,"_lose"),1,0)</formula>
    </cfRule>
  </conditionalFormatting>
  <conditionalFormatting sqref="BP62 BR62">
    <cfRule type="expression" dxfId="8" priority="13" stopIfTrue="1">
      <formula>IF(#REF!=CONCATENATE($H48,"_draw"),1,0)</formula>
    </cfRule>
  </conditionalFormatting>
  <conditionalFormatting sqref="BP62 BR62">
    <cfRule type="expression" dxfId="7" priority="14" stopIfTrue="1">
      <formula>IF(#REF!=CONCATENATE($H48,"_win"),1,0)</formula>
    </cfRule>
  </conditionalFormatting>
  <conditionalFormatting sqref="BP62 BR62">
    <cfRule type="expression" dxfId="6" priority="15" stopIfTrue="1">
      <formula>IF(#REF!=CONCATENATE($H48,"_lose"),1,0)</formula>
    </cfRule>
  </conditionalFormatting>
  <conditionalFormatting sqref="BP64 BR64">
    <cfRule type="expression" dxfId="5" priority="16" stopIfTrue="1">
      <formula>IF(#REF!=CONCATENATE($H45,"_draw"),1,0)</formula>
    </cfRule>
  </conditionalFormatting>
  <conditionalFormatting sqref="BP64 BR64">
    <cfRule type="expression" dxfId="4" priority="17" stopIfTrue="1">
      <formula>IF(#REF!=CONCATENATE($H45,"_win"),1,0)</formula>
    </cfRule>
  </conditionalFormatting>
  <conditionalFormatting sqref="BP64 BR64">
    <cfRule type="expression" dxfId="3" priority="18" stopIfTrue="1">
      <formula>IF(#REF!=CONCATENATE($H45,"_lose"),1,0)</formula>
    </cfRule>
  </conditionalFormatting>
  <conditionalFormatting sqref="BP66:BP67">
    <cfRule type="expression" dxfId="2" priority="19" stopIfTrue="1">
      <formula>IF(#REF!=CONCATENATE($H46,"_draw"),1,0)</formula>
    </cfRule>
  </conditionalFormatting>
  <conditionalFormatting sqref="BP66:BP67">
    <cfRule type="expression" dxfId="1" priority="20" stopIfTrue="1">
      <formula>IF(#REF!=CONCATENATE($H46,"_win"),1,0)</formula>
    </cfRule>
  </conditionalFormatting>
  <conditionalFormatting sqref="BP66:BP67">
    <cfRule type="expression" dxfId="0" priority="21" stopIfTrue="1">
      <formula>IF(#REF!=CONCATENATE($H46,"_lose"),1,0)</formula>
    </cfRule>
  </conditionalFormatting>
  <dataValidations count="2">
    <dataValidation type="list" allowBlank="1" showErrorMessage="1" sqref="M112" xr:uid="{00000000-0002-0000-0400-000000000000}">
      <formula1>$D$112:$F$112</formula1>
    </dataValidation>
    <dataValidation type="list" allowBlank="1" showErrorMessage="1" sqref="M113:M127 M131:M138 M142:M145 M149:M150 M154 M158" xr:uid="{00000000-0002-0000-0400-000001000000}">
      <formula1>D113:F113</formula1>
    </dataValidation>
  </dataValidations>
  <pageMargins left="0.7" right="0.7" top="0.75" bottom="0.75" header="0" footer="0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I1000"/>
  <sheetViews>
    <sheetView topLeftCell="A406" workbookViewId="0"/>
  </sheetViews>
  <sheetFormatPr defaultColWidth="14.453125" defaultRowHeight="15" customHeight="1" x14ac:dyDescent="0.35"/>
  <cols>
    <col min="1" max="26" width="8.7265625" customWidth="1"/>
  </cols>
  <sheetData>
    <row r="1" spans="1:9" ht="14.25" customHeight="1" x14ac:dyDescent="0.35">
      <c r="A1" s="180" t="s">
        <v>244</v>
      </c>
      <c r="B1" s="180" t="s">
        <v>145</v>
      </c>
      <c r="C1" s="180" t="s">
        <v>146</v>
      </c>
      <c r="D1" s="180" t="s">
        <v>147</v>
      </c>
      <c r="E1" s="180" t="s">
        <v>148</v>
      </c>
      <c r="F1" s="180" t="s">
        <v>149</v>
      </c>
      <c r="G1" s="180" t="s">
        <v>150</v>
      </c>
      <c r="H1" s="180" t="s">
        <v>151</v>
      </c>
      <c r="I1" s="180" t="s">
        <v>152</v>
      </c>
    </row>
    <row r="2" spans="1:9" ht="14.25" customHeight="1" x14ac:dyDescent="0.35">
      <c r="A2" s="180">
        <v>1</v>
      </c>
      <c r="B2" s="180" t="s">
        <v>148</v>
      </c>
      <c r="C2" s="180" t="s">
        <v>159</v>
      </c>
      <c r="D2" s="180" t="s">
        <v>150</v>
      </c>
      <c r="E2" s="180" t="s">
        <v>109</v>
      </c>
      <c r="F2" s="180" t="s">
        <v>160</v>
      </c>
      <c r="G2" s="180" t="s">
        <v>149</v>
      </c>
      <c r="H2" s="180" t="s">
        <v>152</v>
      </c>
      <c r="I2" s="180" t="s">
        <v>151</v>
      </c>
    </row>
    <row r="3" spans="1:9" ht="14.25" customHeight="1" x14ac:dyDescent="0.35">
      <c r="A3" s="180">
        <v>2</v>
      </c>
      <c r="B3" s="180" t="s">
        <v>160</v>
      </c>
      <c r="C3" s="180" t="s">
        <v>149</v>
      </c>
      <c r="D3" s="180" t="s">
        <v>150</v>
      </c>
      <c r="E3" s="180" t="s">
        <v>147</v>
      </c>
      <c r="F3" s="180" t="s">
        <v>159</v>
      </c>
      <c r="G3" s="180" t="s">
        <v>109</v>
      </c>
      <c r="H3" s="180" t="s">
        <v>152</v>
      </c>
      <c r="I3" s="180" t="s">
        <v>151</v>
      </c>
    </row>
    <row r="4" spans="1:9" ht="14.25" customHeight="1" x14ac:dyDescent="0.35">
      <c r="A4" s="180">
        <v>3</v>
      </c>
      <c r="B4" s="180" t="s">
        <v>148</v>
      </c>
      <c r="C4" s="180" t="s">
        <v>159</v>
      </c>
      <c r="D4" s="180" t="s">
        <v>150</v>
      </c>
      <c r="E4" s="180" t="s">
        <v>147</v>
      </c>
      <c r="F4" s="180" t="s">
        <v>160</v>
      </c>
      <c r="G4" s="180" t="s">
        <v>149</v>
      </c>
      <c r="H4" s="180" t="s">
        <v>152</v>
      </c>
      <c r="I4" s="180" t="s">
        <v>151</v>
      </c>
    </row>
    <row r="5" spans="1:9" ht="14.25" customHeight="1" x14ac:dyDescent="0.35">
      <c r="A5" s="180">
        <v>4</v>
      </c>
      <c r="B5" s="180" t="s">
        <v>148</v>
      </c>
      <c r="C5" s="180" t="s">
        <v>159</v>
      </c>
      <c r="D5" s="180" t="s">
        <v>150</v>
      </c>
      <c r="E5" s="180" t="s">
        <v>147</v>
      </c>
      <c r="F5" s="180" t="s">
        <v>160</v>
      </c>
      <c r="G5" s="180" t="s">
        <v>109</v>
      </c>
      <c r="H5" s="180" t="s">
        <v>152</v>
      </c>
      <c r="I5" s="180" t="s">
        <v>151</v>
      </c>
    </row>
    <row r="6" spans="1:9" ht="14.25" customHeight="1" x14ac:dyDescent="0.35">
      <c r="A6" s="180">
        <v>5</v>
      </c>
      <c r="B6" s="180" t="s">
        <v>148</v>
      </c>
      <c r="C6" s="180" t="s">
        <v>149</v>
      </c>
      <c r="D6" s="180" t="s">
        <v>150</v>
      </c>
      <c r="E6" s="180" t="s">
        <v>147</v>
      </c>
      <c r="F6" s="180" t="s">
        <v>159</v>
      </c>
      <c r="G6" s="180" t="s">
        <v>109</v>
      </c>
      <c r="H6" s="180" t="s">
        <v>152</v>
      </c>
      <c r="I6" s="180" t="s">
        <v>151</v>
      </c>
    </row>
    <row r="7" spans="1:9" ht="14.25" customHeight="1" x14ac:dyDescent="0.35">
      <c r="A7" s="180">
        <v>6</v>
      </c>
      <c r="B7" s="180" t="s">
        <v>148</v>
      </c>
      <c r="C7" s="180" t="s">
        <v>149</v>
      </c>
      <c r="D7" s="180" t="s">
        <v>159</v>
      </c>
      <c r="E7" s="180" t="s">
        <v>147</v>
      </c>
      <c r="F7" s="180" t="s">
        <v>160</v>
      </c>
      <c r="G7" s="180" t="s">
        <v>109</v>
      </c>
      <c r="H7" s="180" t="s">
        <v>152</v>
      </c>
      <c r="I7" s="180" t="s">
        <v>151</v>
      </c>
    </row>
    <row r="8" spans="1:9" ht="14.25" customHeight="1" x14ac:dyDescent="0.35">
      <c r="A8" s="180">
        <v>7</v>
      </c>
      <c r="B8" s="180" t="s">
        <v>148</v>
      </c>
      <c r="C8" s="180" t="s">
        <v>149</v>
      </c>
      <c r="D8" s="180" t="s">
        <v>150</v>
      </c>
      <c r="E8" s="180" t="s">
        <v>147</v>
      </c>
      <c r="F8" s="180" t="s">
        <v>160</v>
      </c>
      <c r="G8" s="180" t="s">
        <v>109</v>
      </c>
      <c r="H8" s="180" t="s">
        <v>152</v>
      </c>
      <c r="I8" s="180" t="s">
        <v>151</v>
      </c>
    </row>
    <row r="9" spans="1:9" ht="14.25" customHeight="1" x14ac:dyDescent="0.35">
      <c r="A9" s="180">
        <v>8</v>
      </c>
      <c r="B9" s="180" t="s">
        <v>148</v>
      </c>
      <c r="C9" s="180" t="s">
        <v>149</v>
      </c>
      <c r="D9" s="180" t="s">
        <v>159</v>
      </c>
      <c r="E9" s="180" t="s">
        <v>147</v>
      </c>
      <c r="F9" s="180" t="s">
        <v>160</v>
      </c>
      <c r="G9" s="180" t="s">
        <v>109</v>
      </c>
      <c r="H9" s="180" t="s">
        <v>152</v>
      </c>
      <c r="I9" s="180" t="s">
        <v>150</v>
      </c>
    </row>
    <row r="10" spans="1:9" ht="14.25" customHeight="1" x14ac:dyDescent="0.35">
      <c r="A10" s="180">
        <v>9</v>
      </c>
      <c r="B10" s="180" t="s">
        <v>148</v>
      </c>
      <c r="C10" s="180" t="s">
        <v>149</v>
      </c>
      <c r="D10" s="180" t="s">
        <v>159</v>
      </c>
      <c r="E10" s="180" t="s">
        <v>147</v>
      </c>
      <c r="F10" s="180" t="s">
        <v>160</v>
      </c>
      <c r="G10" s="180" t="s">
        <v>109</v>
      </c>
      <c r="H10" s="180" t="s">
        <v>150</v>
      </c>
      <c r="I10" s="180" t="s">
        <v>151</v>
      </c>
    </row>
    <row r="11" spans="1:9" ht="14.25" customHeight="1" x14ac:dyDescent="0.35">
      <c r="A11" s="180">
        <v>10</v>
      </c>
      <c r="B11" s="180" t="s">
        <v>160</v>
      </c>
      <c r="C11" s="180" t="s">
        <v>149</v>
      </c>
      <c r="D11" s="180" t="s">
        <v>150</v>
      </c>
      <c r="E11" s="180" t="s">
        <v>163</v>
      </c>
      <c r="F11" s="180" t="s">
        <v>159</v>
      </c>
      <c r="G11" s="180" t="s">
        <v>109</v>
      </c>
      <c r="H11" s="180" t="s">
        <v>152</v>
      </c>
      <c r="I11" s="180" t="s">
        <v>151</v>
      </c>
    </row>
    <row r="12" spans="1:9" ht="14.25" customHeight="1" x14ac:dyDescent="0.35">
      <c r="A12" s="180">
        <v>11</v>
      </c>
      <c r="B12" s="180" t="s">
        <v>148</v>
      </c>
      <c r="C12" s="180" t="s">
        <v>159</v>
      </c>
      <c r="D12" s="180" t="s">
        <v>150</v>
      </c>
      <c r="E12" s="180" t="s">
        <v>163</v>
      </c>
      <c r="F12" s="180" t="s">
        <v>160</v>
      </c>
      <c r="G12" s="180" t="s">
        <v>149</v>
      </c>
      <c r="H12" s="180" t="s">
        <v>152</v>
      </c>
      <c r="I12" s="180" t="s">
        <v>151</v>
      </c>
    </row>
    <row r="13" spans="1:9" ht="14.25" customHeight="1" x14ac:dyDescent="0.35">
      <c r="A13" s="180">
        <v>12</v>
      </c>
      <c r="B13" s="180" t="s">
        <v>148</v>
      </c>
      <c r="C13" s="180" t="s">
        <v>159</v>
      </c>
      <c r="D13" s="180" t="s">
        <v>150</v>
      </c>
      <c r="E13" s="180" t="s">
        <v>163</v>
      </c>
      <c r="F13" s="180" t="s">
        <v>160</v>
      </c>
      <c r="G13" s="180" t="s">
        <v>109</v>
      </c>
      <c r="H13" s="180" t="s">
        <v>152</v>
      </c>
      <c r="I13" s="180" t="s">
        <v>151</v>
      </c>
    </row>
    <row r="14" spans="1:9" ht="14.25" customHeight="1" x14ac:dyDescent="0.35">
      <c r="A14" s="180">
        <v>13</v>
      </c>
      <c r="B14" s="180" t="s">
        <v>148</v>
      </c>
      <c r="C14" s="180" t="s">
        <v>149</v>
      </c>
      <c r="D14" s="180" t="s">
        <v>150</v>
      </c>
      <c r="E14" s="180" t="s">
        <v>163</v>
      </c>
      <c r="F14" s="180" t="s">
        <v>159</v>
      </c>
      <c r="G14" s="180" t="s">
        <v>109</v>
      </c>
      <c r="H14" s="180" t="s">
        <v>152</v>
      </c>
      <c r="I14" s="180" t="s">
        <v>151</v>
      </c>
    </row>
    <row r="15" spans="1:9" ht="14.25" customHeight="1" x14ac:dyDescent="0.35">
      <c r="A15" s="180">
        <v>14</v>
      </c>
      <c r="B15" s="180" t="s">
        <v>148</v>
      </c>
      <c r="C15" s="180" t="s">
        <v>149</v>
      </c>
      <c r="D15" s="180" t="s">
        <v>159</v>
      </c>
      <c r="E15" s="180" t="s">
        <v>163</v>
      </c>
      <c r="F15" s="180" t="s">
        <v>160</v>
      </c>
      <c r="G15" s="180" t="s">
        <v>109</v>
      </c>
      <c r="H15" s="180" t="s">
        <v>152</v>
      </c>
      <c r="I15" s="180" t="s">
        <v>151</v>
      </c>
    </row>
    <row r="16" spans="1:9" ht="14.25" customHeight="1" x14ac:dyDescent="0.35">
      <c r="A16" s="180">
        <v>15</v>
      </c>
      <c r="B16" s="180" t="s">
        <v>148</v>
      </c>
      <c r="C16" s="180" t="s">
        <v>149</v>
      </c>
      <c r="D16" s="180" t="s">
        <v>150</v>
      </c>
      <c r="E16" s="180" t="s">
        <v>163</v>
      </c>
      <c r="F16" s="180" t="s">
        <v>160</v>
      </c>
      <c r="G16" s="180" t="s">
        <v>109</v>
      </c>
      <c r="H16" s="180" t="s">
        <v>152</v>
      </c>
      <c r="I16" s="180" t="s">
        <v>151</v>
      </c>
    </row>
    <row r="17" spans="1:9" ht="14.25" customHeight="1" x14ac:dyDescent="0.35">
      <c r="A17" s="180">
        <v>16</v>
      </c>
      <c r="B17" s="180" t="s">
        <v>148</v>
      </c>
      <c r="C17" s="180" t="s">
        <v>149</v>
      </c>
      <c r="D17" s="180" t="s">
        <v>159</v>
      </c>
      <c r="E17" s="180" t="s">
        <v>163</v>
      </c>
      <c r="F17" s="180" t="s">
        <v>160</v>
      </c>
      <c r="G17" s="180" t="s">
        <v>109</v>
      </c>
      <c r="H17" s="180" t="s">
        <v>152</v>
      </c>
      <c r="I17" s="180" t="s">
        <v>150</v>
      </c>
    </row>
    <row r="18" spans="1:9" ht="14.25" customHeight="1" x14ac:dyDescent="0.35">
      <c r="A18" s="180">
        <v>17</v>
      </c>
      <c r="B18" s="180" t="s">
        <v>148</v>
      </c>
      <c r="C18" s="180" t="s">
        <v>149</v>
      </c>
      <c r="D18" s="180" t="s">
        <v>159</v>
      </c>
      <c r="E18" s="180" t="s">
        <v>163</v>
      </c>
      <c r="F18" s="180" t="s">
        <v>160</v>
      </c>
      <c r="G18" s="180" t="s">
        <v>109</v>
      </c>
      <c r="H18" s="180" t="s">
        <v>150</v>
      </c>
      <c r="I18" s="180" t="s">
        <v>151</v>
      </c>
    </row>
    <row r="19" spans="1:9" ht="14.25" customHeight="1" x14ac:dyDescent="0.35">
      <c r="A19" s="180">
        <v>18</v>
      </c>
      <c r="B19" s="180" t="s">
        <v>160</v>
      </c>
      <c r="C19" s="180" t="s">
        <v>149</v>
      </c>
      <c r="D19" s="180" t="s">
        <v>150</v>
      </c>
      <c r="E19" s="180" t="s">
        <v>163</v>
      </c>
      <c r="F19" s="180" t="s">
        <v>159</v>
      </c>
      <c r="G19" s="180" t="s">
        <v>147</v>
      </c>
      <c r="H19" s="180" t="s">
        <v>152</v>
      </c>
      <c r="I19" s="180" t="s">
        <v>151</v>
      </c>
    </row>
    <row r="20" spans="1:9" ht="14.25" customHeight="1" x14ac:dyDescent="0.35">
      <c r="A20" s="180">
        <v>19</v>
      </c>
      <c r="B20" s="180" t="s">
        <v>163</v>
      </c>
      <c r="C20" s="180" t="s">
        <v>159</v>
      </c>
      <c r="D20" s="180" t="s">
        <v>150</v>
      </c>
      <c r="E20" s="180" t="s">
        <v>147</v>
      </c>
      <c r="F20" s="180" t="s">
        <v>160</v>
      </c>
      <c r="G20" s="180" t="s">
        <v>109</v>
      </c>
      <c r="H20" s="180" t="s">
        <v>152</v>
      </c>
      <c r="I20" s="180" t="s">
        <v>151</v>
      </c>
    </row>
    <row r="21" spans="1:9" ht="14.25" customHeight="1" x14ac:dyDescent="0.35">
      <c r="A21" s="180">
        <v>20</v>
      </c>
      <c r="B21" s="180" t="s">
        <v>163</v>
      </c>
      <c r="C21" s="180" t="s">
        <v>149</v>
      </c>
      <c r="D21" s="180" t="s">
        <v>150</v>
      </c>
      <c r="E21" s="180" t="s">
        <v>147</v>
      </c>
      <c r="F21" s="180" t="s">
        <v>159</v>
      </c>
      <c r="G21" s="180" t="s">
        <v>109</v>
      </c>
      <c r="H21" s="180" t="s">
        <v>152</v>
      </c>
      <c r="I21" s="180" t="s">
        <v>151</v>
      </c>
    </row>
    <row r="22" spans="1:9" ht="14.25" customHeight="1" x14ac:dyDescent="0.35">
      <c r="A22" s="180">
        <v>21</v>
      </c>
      <c r="B22" s="180" t="s">
        <v>163</v>
      </c>
      <c r="C22" s="180" t="s">
        <v>149</v>
      </c>
      <c r="D22" s="180" t="s">
        <v>159</v>
      </c>
      <c r="E22" s="180" t="s">
        <v>147</v>
      </c>
      <c r="F22" s="180" t="s">
        <v>160</v>
      </c>
      <c r="G22" s="180" t="s">
        <v>109</v>
      </c>
      <c r="H22" s="180" t="s">
        <v>152</v>
      </c>
      <c r="I22" s="180" t="s">
        <v>151</v>
      </c>
    </row>
    <row r="23" spans="1:9" ht="14.25" customHeight="1" x14ac:dyDescent="0.35">
      <c r="A23" s="180">
        <v>22</v>
      </c>
      <c r="B23" s="180" t="s">
        <v>163</v>
      </c>
      <c r="C23" s="180" t="s">
        <v>149</v>
      </c>
      <c r="D23" s="180" t="s">
        <v>150</v>
      </c>
      <c r="E23" s="180" t="s">
        <v>147</v>
      </c>
      <c r="F23" s="180" t="s">
        <v>160</v>
      </c>
      <c r="G23" s="180" t="s">
        <v>109</v>
      </c>
      <c r="H23" s="180" t="s">
        <v>152</v>
      </c>
      <c r="I23" s="180" t="s">
        <v>151</v>
      </c>
    </row>
    <row r="24" spans="1:9" ht="14.25" customHeight="1" x14ac:dyDescent="0.35">
      <c r="A24" s="180">
        <v>23</v>
      </c>
      <c r="B24" s="180" t="s">
        <v>163</v>
      </c>
      <c r="C24" s="180" t="s">
        <v>149</v>
      </c>
      <c r="D24" s="180" t="s">
        <v>159</v>
      </c>
      <c r="E24" s="180" t="s">
        <v>147</v>
      </c>
      <c r="F24" s="180" t="s">
        <v>160</v>
      </c>
      <c r="G24" s="180" t="s">
        <v>109</v>
      </c>
      <c r="H24" s="180" t="s">
        <v>152</v>
      </c>
      <c r="I24" s="180" t="s">
        <v>150</v>
      </c>
    </row>
    <row r="25" spans="1:9" ht="14.25" customHeight="1" x14ac:dyDescent="0.35">
      <c r="A25" s="180">
        <v>24</v>
      </c>
      <c r="B25" s="180" t="s">
        <v>163</v>
      </c>
      <c r="C25" s="180" t="s">
        <v>149</v>
      </c>
      <c r="D25" s="180" t="s">
        <v>159</v>
      </c>
      <c r="E25" s="180" t="s">
        <v>147</v>
      </c>
      <c r="F25" s="180" t="s">
        <v>160</v>
      </c>
      <c r="G25" s="180" t="s">
        <v>109</v>
      </c>
      <c r="H25" s="180" t="s">
        <v>150</v>
      </c>
      <c r="I25" s="180" t="s">
        <v>151</v>
      </c>
    </row>
    <row r="26" spans="1:9" ht="14.25" customHeight="1" x14ac:dyDescent="0.35">
      <c r="A26" s="180">
        <v>25</v>
      </c>
      <c r="B26" s="180" t="s">
        <v>148</v>
      </c>
      <c r="C26" s="180" t="s">
        <v>159</v>
      </c>
      <c r="D26" s="180" t="s">
        <v>150</v>
      </c>
      <c r="E26" s="180" t="s">
        <v>163</v>
      </c>
      <c r="F26" s="180" t="s">
        <v>160</v>
      </c>
      <c r="G26" s="180" t="s">
        <v>147</v>
      </c>
      <c r="H26" s="180" t="s">
        <v>152</v>
      </c>
      <c r="I26" s="180" t="s">
        <v>151</v>
      </c>
    </row>
    <row r="27" spans="1:9" ht="14.25" customHeight="1" x14ac:dyDescent="0.35">
      <c r="A27" s="180">
        <v>26</v>
      </c>
      <c r="B27" s="180" t="s">
        <v>148</v>
      </c>
      <c r="C27" s="180" t="s">
        <v>149</v>
      </c>
      <c r="D27" s="180" t="s">
        <v>150</v>
      </c>
      <c r="E27" s="180" t="s">
        <v>163</v>
      </c>
      <c r="F27" s="180" t="s">
        <v>159</v>
      </c>
      <c r="G27" s="180" t="s">
        <v>147</v>
      </c>
      <c r="H27" s="180" t="s">
        <v>152</v>
      </c>
      <c r="I27" s="180" t="s">
        <v>151</v>
      </c>
    </row>
    <row r="28" spans="1:9" ht="14.25" customHeight="1" x14ac:dyDescent="0.35">
      <c r="A28" s="180">
        <v>27</v>
      </c>
      <c r="B28" s="180" t="s">
        <v>148</v>
      </c>
      <c r="C28" s="180" t="s">
        <v>149</v>
      </c>
      <c r="D28" s="180" t="s">
        <v>159</v>
      </c>
      <c r="E28" s="180" t="s">
        <v>163</v>
      </c>
      <c r="F28" s="180" t="s">
        <v>160</v>
      </c>
      <c r="G28" s="180" t="s">
        <v>147</v>
      </c>
      <c r="H28" s="180" t="s">
        <v>152</v>
      </c>
      <c r="I28" s="180" t="s">
        <v>151</v>
      </c>
    </row>
    <row r="29" spans="1:9" ht="14.25" customHeight="1" x14ac:dyDescent="0.35">
      <c r="A29" s="180">
        <v>28</v>
      </c>
      <c r="B29" s="180" t="s">
        <v>148</v>
      </c>
      <c r="C29" s="180" t="s">
        <v>149</v>
      </c>
      <c r="D29" s="180" t="s">
        <v>150</v>
      </c>
      <c r="E29" s="180" t="s">
        <v>163</v>
      </c>
      <c r="F29" s="180" t="s">
        <v>160</v>
      </c>
      <c r="G29" s="180" t="s">
        <v>147</v>
      </c>
      <c r="H29" s="180" t="s">
        <v>152</v>
      </c>
      <c r="I29" s="180" t="s">
        <v>151</v>
      </c>
    </row>
    <row r="30" spans="1:9" ht="14.25" customHeight="1" x14ac:dyDescent="0.35">
      <c r="A30" s="180">
        <v>29</v>
      </c>
      <c r="B30" s="180" t="s">
        <v>148</v>
      </c>
      <c r="C30" s="180" t="s">
        <v>149</v>
      </c>
      <c r="D30" s="180" t="s">
        <v>159</v>
      </c>
      <c r="E30" s="180" t="s">
        <v>163</v>
      </c>
      <c r="F30" s="180" t="s">
        <v>160</v>
      </c>
      <c r="G30" s="180" t="s">
        <v>147</v>
      </c>
      <c r="H30" s="180" t="s">
        <v>152</v>
      </c>
      <c r="I30" s="180" t="s">
        <v>150</v>
      </c>
    </row>
    <row r="31" spans="1:9" ht="14.25" customHeight="1" x14ac:dyDescent="0.35">
      <c r="A31" s="180">
        <v>30</v>
      </c>
      <c r="B31" s="180" t="s">
        <v>148</v>
      </c>
      <c r="C31" s="180" t="s">
        <v>149</v>
      </c>
      <c r="D31" s="180" t="s">
        <v>159</v>
      </c>
      <c r="E31" s="180" t="s">
        <v>163</v>
      </c>
      <c r="F31" s="180" t="s">
        <v>160</v>
      </c>
      <c r="G31" s="180" t="s">
        <v>147</v>
      </c>
      <c r="H31" s="180" t="s">
        <v>150</v>
      </c>
      <c r="I31" s="180" t="s">
        <v>151</v>
      </c>
    </row>
    <row r="32" spans="1:9" ht="14.25" customHeight="1" x14ac:dyDescent="0.35">
      <c r="A32" s="180">
        <v>31</v>
      </c>
      <c r="B32" s="180" t="s">
        <v>163</v>
      </c>
      <c r="C32" s="180" t="s">
        <v>159</v>
      </c>
      <c r="D32" s="180" t="s">
        <v>148</v>
      </c>
      <c r="E32" s="180" t="s">
        <v>147</v>
      </c>
      <c r="F32" s="180" t="s">
        <v>150</v>
      </c>
      <c r="G32" s="180" t="s">
        <v>109</v>
      </c>
      <c r="H32" s="180" t="s">
        <v>152</v>
      </c>
      <c r="I32" s="180" t="s">
        <v>151</v>
      </c>
    </row>
    <row r="33" spans="1:9" ht="14.25" customHeight="1" x14ac:dyDescent="0.35">
      <c r="A33" s="180">
        <v>32</v>
      </c>
      <c r="B33" s="180" t="s">
        <v>163</v>
      </c>
      <c r="C33" s="180" t="s">
        <v>159</v>
      </c>
      <c r="D33" s="180" t="s">
        <v>148</v>
      </c>
      <c r="E33" s="180" t="s">
        <v>147</v>
      </c>
      <c r="F33" s="180" t="s">
        <v>160</v>
      </c>
      <c r="G33" s="180" t="s">
        <v>109</v>
      </c>
      <c r="H33" s="180" t="s">
        <v>152</v>
      </c>
      <c r="I33" s="180" t="s">
        <v>151</v>
      </c>
    </row>
    <row r="34" spans="1:9" ht="14.25" customHeight="1" x14ac:dyDescent="0.35">
      <c r="A34" s="180">
        <v>33</v>
      </c>
      <c r="B34" s="180" t="s">
        <v>163</v>
      </c>
      <c r="C34" s="180" t="s">
        <v>148</v>
      </c>
      <c r="D34" s="180" t="s">
        <v>150</v>
      </c>
      <c r="E34" s="180" t="s">
        <v>147</v>
      </c>
      <c r="F34" s="180" t="s">
        <v>160</v>
      </c>
      <c r="G34" s="180" t="s">
        <v>109</v>
      </c>
      <c r="H34" s="180" t="s">
        <v>152</v>
      </c>
      <c r="I34" s="180" t="s">
        <v>151</v>
      </c>
    </row>
    <row r="35" spans="1:9" ht="14.25" customHeight="1" x14ac:dyDescent="0.35">
      <c r="A35" s="180">
        <v>34</v>
      </c>
      <c r="B35" s="180" t="s">
        <v>163</v>
      </c>
      <c r="C35" s="180" t="s">
        <v>159</v>
      </c>
      <c r="D35" s="180" t="s">
        <v>148</v>
      </c>
      <c r="E35" s="180" t="s">
        <v>147</v>
      </c>
      <c r="F35" s="180" t="s">
        <v>160</v>
      </c>
      <c r="G35" s="180" t="s">
        <v>109</v>
      </c>
      <c r="H35" s="180" t="s">
        <v>152</v>
      </c>
      <c r="I35" s="180" t="s">
        <v>150</v>
      </c>
    </row>
    <row r="36" spans="1:9" ht="14.25" customHeight="1" x14ac:dyDescent="0.35">
      <c r="A36" s="180">
        <v>35</v>
      </c>
      <c r="B36" s="180" t="s">
        <v>163</v>
      </c>
      <c r="C36" s="180" t="s">
        <v>159</v>
      </c>
      <c r="D36" s="180" t="s">
        <v>148</v>
      </c>
      <c r="E36" s="180" t="s">
        <v>147</v>
      </c>
      <c r="F36" s="180" t="s">
        <v>160</v>
      </c>
      <c r="G36" s="180" t="s">
        <v>109</v>
      </c>
      <c r="H36" s="180" t="s">
        <v>150</v>
      </c>
      <c r="I36" s="180" t="s">
        <v>151</v>
      </c>
    </row>
    <row r="37" spans="1:9" ht="14.25" customHeight="1" x14ac:dyDescent="0.35">
      <c r="A37" s="180">
        <v>36</v>
      </c>
      <c r="B37" s="180" t="s">
        <v>163</v>
      </c>
      <c r="C37" s="180" t="s">
        <v>149</v>
      </c>
      <c r="D37" s="180" t="s">
        <v>148</v>
      </c>
      <c r="E37" s="180" t="s">
        <v>147</v>
      </c>
      <c r="F37" s="180" t="s">
        <v>159</v>
      </c>
      <c r="G37" s="180" t="s">
        <v>109</v>
      </c>
      <c r="H37" s="180" t="s">
        <v>152</v>
      </c>
      <c r="I37" s="180" t="s">
        <v>151</v>
      </c>
    </row>
    <row r="38" spans="1:9" ht="14.25" customHeight="1" x14ac:dyDescent="0.35">
      <c r="A38" s="180">
        <v>37</v>
      </c>
      <c r="B38" s="180" t="s">
        <v>163</v>
      </c>
      <c r="C38" s="180" t="s">
        <v>149</v>
      </c>
      <c r="D38" s="180" t="s">
        <v>148</v>
      </c>
      <c r="E38" s="180" t="s">
        <v>147</v>
      </c>
      <c r="F38" s="180" t="s">
        <v>150</v>
      </c>
      <c r="G38" s="180" t="s">
        <v>109</v>
      </c>
      <c r="H38" s="180" t="s">
        <v>152</v>
      </c>
      <c r="I38" s="180" t="s">
        <v>151</v>
      </c>
    </row>
    <row r="39" spans="1:9" ht="14.25" customHeight="1" x14ac:dyDescent="0.35">
      <c r="A39" s="180">
        <v>38</v>
      </c>
      <c r="B39" s="180" t="s">
        <v>163</v>
      </c>
      <c r="C39" s="180" t="s">
        <v>149</v>
      </c>
      <c r="D39" s="180" t="s">
        <v>148</v>
      </c>
      <c r="E39" s="180" t="s">
        <v>147</v>
      </c>
      <c r="F39" s="180" t="s">
        <v>159</v>
      </c>
      <c r="G39" s="180" t="s">
        <v>109</v>
      </c>
      <c r="H39" s="180" t="s">
        <v>152</v>
      </c>
      <c r="I39" s="180" t="s">
        <v>150</v>
      </c>
    </row>
    <row r="40" spans="1:9" ht="14.25" customHeight="1" x14ac:dyDescent="0.35">
      <c r="A40" s="180">
        <v>39</v>
      </c>
      <c r="B40" s="180" t="s">
        <v>163</v>
      </c>
      <c r="C40" s="180" t="s">
        <v>149</v>
      </c>
      <c r="D40" s="180" t="s">
        <v>148</v>
      </c>
      <c r="E40" s="180" t="s">
        <v>147</v>
      </c>
      <c r="F40" s="180" t="s">
        <v>159</v>
      </c>
      <c r="G40" s="180" t="s">
        <v>109</v>
      </c>
      <c r="H40" s="180" t="s">
        <v>150</v>
      </c>
      <c r="I40" s="180" t="s">
        <v>151</v>
      </c>
    </row>
    <row r="41" spans="1:9" ht="14.25" customHeight="1" x14ac:dyDescent="0.35">
      <c r="A41" s="180">
        <v>40</v>
      </c>
      <c r="B41" s="180" t="s">
        <v>163</v>
      </c>
      <c r="C41" s="180" t="s">
        <v>149</v>
      </c>
      <c r="D41" s="180" t="s">
        <v>148</v>
      </c>
      <c r="E41" s="180" t="s">
        <v>147</v>
      </c>
      <c r="F41" s="180" t="s">
        <v>160</v>
      </c>
      <c r="G41" s="180" t="s">
        <v>109</v>
      </c>
      <c r="H41" s="180" t="s">
        <v>152</v>
      </c>
      <c r="I41" s="180" t="s">
        <v>151</v>
      </c>
    </row>
    <row r="42" spans="1:9" ht="14.25" customHeight="1" x14ac:dyDescent="0.35">
      <c r="A42" s="180">
        <v>41</v>
      </c>
      <c r="B42" s="180" t="s">
        <v>163</v>
      </c>
      <c r="C42" s="180" t="s">
        <v>149</v>
      </c>
      <c r="D42" s="180" t="s">
        <v>159</v>
      </c>
      <c r="E42" s="180" t="s">
        <v>147</v>
      </c>
      <c r="F42" s="180" t="s">
        <v>160</v>
      </c>
      <c r="G42" s="180" t="s">
        <v>109</v>
      </c>
      <c r="H42" s="180" t="s">
        <v>152</v>
      </c>
      <c r="I42" s="180" t="s">
        <v>148</v>
      </c>
    </row>
    <row r="43" spans="1:9" ht="14.25" customHeight="1" x14ac:dyDescent="0.35">
      <c r="A43" s="180">
        <v>42</v>
      </c>
      <c r="B43" s="180" t="s">
        <v>163</v>
      </c>
      <c r="C43" s="180" t="s">
        <v>149</v>
      </c>
      <c r="D43" s="180" t="s">
        <v>159</v>
      </c>
      <c r="E43" s="180" t="s">
        <v>147</v>
      </c>
      <c r="F43" s="180" t="s">
        <v>160</v>
      </c>
      <c r="G43" s="180" t="s">
        <v>109</v>
      </c>
      <c r="H43" s="180" t="s">
        <v>148</v>
      </c>
      <c r="I43" s="180" t="s">
        <v>151</v>
      </c>
    </row>
    <row r="44" spans="1:9" ht="14.25" customHeight="1" x14ac:dyDescent="0.35">
      <c r="A44" s="180">
        <v>43</v>
      </c>
      <c r="B44" s="180" t="s">
        <v>163</v>
      </c>
      <c r="C44" s="180" t="s">
        <v>149</v>
      </c>
      <c r="D44" s="180" t="s">
        <v>148</v>
      </c>
      <c r="E44" s="180" t="s">
        <v>147</v>
      </c>
      <c r="F44" s="180" t="s">
        <v>160</v>
      </c>
      <c r="G44" s="180" t="s">
        <v>109</v>
      </c>
      <c r="H44" s="180" t="s">
        <v>152</v>
      </c>
      <c r="I44" s="180" t="s">
        <v>150</v>
      </c>
    </row>
    <row r="45" spans="1:9" ht="14.25" customHeight="1" x14ac:dyDescent="0.35">
      <c r="A45" s="180">
        <v>44</v>
      </c>
      <c r="B45" s="180" t="s">
        <v>163</v>
      </c>
      <c r="C45" s="180" t="s">
        <v>149</v>
      </c>
      <c r="D45" s="180" t="s">
        <v>148</v>
      </c>
      <c r="E45" s="180" t="s">
        <v>147</v>
      </c>
      <c r="F45" s="180" t="s">
        <v>160</v>
      </c>
      <c r="G45" s="180" t="s">
        <v>109</v>
      </c>
      <c r="H45" s="180" t="s">
        <v>150</v>
      </c>
      <c r="I45" s="180" t="s">
        <v>151</v>
      </c>
    </row>
    <row r="46" spans="1:9" ht="14.25" customHeight="1" x14ac:dyDescent="0.35">
      <c r="A46" s="180">
        <v>45</v>
      </c>
      <c r="B46" s="180" t="s">
        <v>163</v>
      </c>
      <c r="C46" s="180" t="s">
        <v>149</v>
      </c>
      <c r="D46" s="180" t="s">
        <v>159</v>
      </c>
      <c r="E46" s="180" t="s">
        <v>147</v>
      </c>
      <c r="F46" s="180" t="s">
        <v>160</v>
      </c>
      <c r="G46" s="180" t="s">
        <v>109</v>
      </c>
      <c r="H46" s="180" t="s">
        <v>148</v>
      </c>
      <c r="I46" s="180" t="s">
        <v>150</v>
      </c>
    </row>
    <row r="47" spans="1:9" ht="14.25" customHeight="1" x14ac:dyDescent="0.35">
      <c r="A47" s="180">
        <v>46</v>
      </c>
      <c r="B47" s="180" t="s">
        <v>160</v>
      </c>
      <c r="C47" s="180" t="s">
        <v>159</v>
      </c>
      <c r="D47" s="180" t="s">
        <v>146</v>
      </c>
      <c r="E47" s="180" t="s">
        <v>109</v>
      </c>
      <c r="F47" s="180" t="s">
        <v>150</v>
      </c>
      <c r="G47" s="180" t="s">
        <v>149</v>
      </c>
      <c r="H47" s="180" t="s">
        <v>152</v>
      </c>
      <c r="I47" s="180" t="s">
        <v>151</v>
      </c>
    </row>
    <row r="48" spans="1:9" ht="14.25" customHeight="1" x14ac:dyDescent="0.35">
      <c r="A48" s="180">
        <v>47</v>
      </c>
      <c r="B48" s="180" t="s">
        <v>148</v>
      </c>
      <c r="C48" s="180" t="s">
        <v>159</v>
      </c>
      <c r="D48" s="180" t="s">
        <v>150</v>
      </c>
      <c r="E48" s="180" t="s">
        <v>146</v>
      </c>
      <c r="F48" s="180" t="s">
        <v>160</v>
      </c>
      <c r="G48" s="180" t="s">
        <v>149</v>
      </c>
      <c r="H48" s="180" t="s">
        <v>152</v>
      </c>
      <c r="I48" s="180" t="s">
        <v>151</v>
      </c>
    </row>
    <row r="49" spans="1:9" ht="14.25" customHeight="1" x14ac:dyDescent="0.35">
      <c r="A49" s="180">
        <v>48</v>
      </c>
      <c r="B49" s="180" t="s">
        <v>148</v>
      </c>
      <c r="C49" s="180" t="s">
        <v>159</v>
      </c>
      <c r="D49" s="180" t="s">
        <v>146</v>
      </c>
      <c r="E49" s="180" t="s">
        <v>109</v>
      </c>
      <c r="F49" s="180" t="s">
        <v>150</v>
      </c>
      <c r="G49" s="180" t="s">
        <v>160</v>
      </c>
      <c r="H49" s="180" t="s">
        <v>152</v>
      </c>
      <c r="I49" s="180" t="s">
        <v>151</v>
      </c>
    </row>
    <row r="50" spans="1:9" ht="14.25" customHeight="1" x14ac:dyDescent="0.35">
      <c r="A50" s="180">
        <v>49</v>
      </c>
      <c r="B50" s="180" t="s">
        <v>148</v>
      </c>
      <c r="C50" s="180" t="s">
        <v>159</v>
      </c>
      <c r="D50" s="180" t="s">
        <v>146</v>
      </c>
      <c r="E50" s="180" t="s">
        <v>109</v>
      </c>
      <c r="F50" s="180" t="s">
        <v>150</v>
      </c>
      <c r="G50" s="180" t="s">
        <v>149</v>
      </c>
      <c r="H50" s="180" t="s">
        <v>152</v>
      </c>
      <c r="I50" s="180" t="s">
        <v>151</v>
      </c>
    </row>
    <row r="51" spans="1:9" ht="14.25" customHeight="1" x14ac:dyDescent="0.35">
      <c r="A51" s="180">
        <v>50</v>
      </c>
      <c r="B51" s="180" t="s">
        <v>148</v>
      </c>
      <c r="C51" s="180" t="s">
        <v>159</v>
      </c>
      <c r="D51" s="180" t="s">
        <v>146</v>
      </c>
      <c r="E51" s="180" t="s">
        <v>109</v>
      </c>
      <c r="F51" s="180" t="s">
        <v>160</v>
      </c>
      <c r="G51" s="180" t="s">
        <v>149</v>
      </c>
      <c r="H51" s="180" t="s">
        <v>152</v>
      </c>
      <c r="I51" s="180" t="s">
        <v>151</v>
      </c>
    </row>
    <row r="52" spans="1:9" ht="14.25" customHeight="1" x14ac:dyDescent="0.35">
      <c r="A52" s="180">
        <v>51</v>
      </c>
      <c r="B52" s="180" t="s">
        <v>148</v>
      </c>
      <c r="C52" s="180" t="s">
        <v>149</v>
      </c>
      <c r="D52" s="180" t="s">
        <v>146</v>
      </c>
      <c r="E52" s="180" t="s">
        <v>109</v>
      </c>
      <c r="F52" s="180" t="s">
        <v>150</v>
      </c>
      <c r="G52" s="180" t="s">
        <v>160</v>
      </c>
      <c r="H52" s="180" t="s">
        <v>152</v>
      </c>
      <c r="I52" s="180" t="s">
        <v>151</v>
      </c>
    </row>
    <row r="53" spans="1:9" ht="14.25" customHeight="1" x14ac:dyDescent="0.35">
      <c r="A53" s="180">
        <v>52</v>
      </c>
      <c r="B53" s="180" t="s">
        <v>148</v>
      </c>
      <c r="C53" s="180" t="s">
        <v>159</v>
      </c>
      <c r="D53" s="180" t="s">
        <v>146</v>
      </c>
      <c r="E53" s="180" t="s">
        <v>109</v>
      </c>
      <c r="F53" s="180" t="s">
        <v>160</v>
      </c>
      <c r="G53" s="180" t="s">
        <v>149</v>
      </c>
      <c r="H53" s="180" t="s">
        <v>152</v>
      </c>
      <c r="I53" s="180" t="s">
        <v>150</v>
      </c>
    </row>
    <row r="54" spans="1:9" ht="14.25" customHeight="1" x14ac:dyDescent="0.35">
      <c r="A54" s="180">
        <v>53</v>
      </c>
      <c r="B54" s="180" t="s">
        <v>148</v>
      </c>
      <c r="C54" s="180" t="s">
        <v>159</v>
      </c>
      <c r="D54" s="180" t="s">
        <v>146</v>
      </c>
      <c r="E54" s="180" t="s">
        <v>109</v>
      </c>
      <c r="F54" s="180" t="s">
        <v>160</v>
      </c>
      <c r="G54" s="180" t="s">
        <v>149</v>
      </c>
      <c r="H54" s="180" t="s">
        <v>150</v>
      </c>
      <c r="I54" s="180" t="s">
        <v>151</v>
      </c>
    </row>
    <row r="55" spans="1:9" ht="14.25" customHeight="1" x14ac:dyDescent="0.35">
      <c r="A55" s="180">
        <v>54</v>
      </c>
      <c r="B55" s="180" t="s">
        <v>160</v>
      </c>
      <c r="C55" s="180" t="s">
        <v>159</v>
      </c>
      <c r="D55" s="180" t="s">
        <v>146</v>
      </c>
      <c r="E55" s="180" t="s">
        <v>147</v>
      </c>
      <c r="F55" s="180" t="s">
        <v>150</v>
      </c>
      <c r="G55" s="180" t="s">
        <v>149</v>
      </c>
      <c r="H55" s="180" t="s">
        <v>152</v>
      </c>
      <c r="I55" s="180" t="s">
        <v>151</v>
      </c>
    </row>
    <row r="56" spans="1:9" ht="14.25" customHeight="1" x14ac:dyDescent="0.35">
      <c r="A56" s="180">
        <v>55</v>
      </c>
      <c r="B56" s="180" t="s">
        <v>160</v>
      </c>
      <c r="C56" s="180" t="s">
        <v>159</v>
      </c>
      <c r="D56" s="180" t="s">
        <v>146</v>
      </c>
      <c r="E56" s="180" t="s">
        <v>147</v>
      </c>
      <c r="F56" s="180" t="s">
        <v>150</v>
      </c>
      <c r="G56" s="180" t="s">
        <v>109</v>
      </c>
      <c r="H56" s="180" t="s">
        <v>152</v>
      </c>
      <c r="I56" s="180" t="s">
        <v>151</v>
      </c>
    </row>
    <row r="57" spans="1:9" ht="14.25" customHeight="1" x14ac:dyDescent="0.35">
      <c r="A57" s="180">
        <v>56</v>
      </c>
      <c r="B57" s="180" t="s">
        <v>150</v>
      </c>
      <c r="C57" s="180" t="s">
        <v>149</v>
      </c>
      <c r="D57" s="180" t="s">
        <v>146</v>
      </c>
      <c r="E57" s="180" t="s">
        <v>147</v>
      </c>
      <c r="F57" s="180" t="s">
        <v>159</v>
      </c>
      <c r="G57" s="180" t="s">
        <v>109</v>
      </c>
      <c r="H57" s="180" t="s">
        <v>152</v>
      </c>
      <c r="I57" s="180" t="s">
        <v>151</v>
      </c>
    </row>
    <row r="58" spans="1:9" ht="14.25" customHeight="1" x14ac:dyDescent="0.35">
      <c r="A58" s="180">
        <v>57</v>
      </c>
      <c r="B58" s="180" t="s">
        <v>160</v>
      </c>
      <c r="C58" s="180" t="s">
        <v>149</v>
      </c>
      <c r="D58" s="180" t="s">
        <v>146</v>
      </c>
      <c r="E58" s="180" t="s">
        <v>147</v>
      </c>
      <c r="F58" s="180" t="s">
        <v>159</v>
      </c>
      <c r="G58" s="180" t="s">
        <v>109</v>
      </c>
      <c r="H58" s="180" t="s">
        <v>152</v>
      </c>
      <c r="I58" s="180" t="s">
        <v>151</v>
      </c>
    </row>
    <row r="59" spans="1:9" ht="14.25" customHeight="1" x14ac:dyDescent="0.35">
      <c r="A59" s="180">
        <v>58</v>
      </c>
      <c r="B59" s="180" t="s">
        <v>160</v>
      </c>
      <c r="C59" s="180" t="s">
        <v>149</v>
      </c>
      <c r="D59" s="180" t="s">
        <v>146</v>
      </c>
      <c r="E59" s="180" t="s">
        <v>147</v>
      </c>
      <c r="F59" s="180" t="s">
        <v>150</v>
      </c>
      <c r="G59" s="180" t="s">
        <v>109</v>
      </c>
      <c r="H59" s="180" t="s">
        <v>152</v>
      </c>
      <c r="I59" s="180" t="s">
        <v>151</v>
      </c>
    </row>
    <row r="60" spans="1:9" ht="14.25" customHeight="1" x14ac:dyDescent="0.35">
      <c r="A60" s="180">
        <v>59</v>
      </c>
      <c r="B60" s="180" t="s">
        <v>160</v>
      </c>
      <c r="C60" s="180" t="s">
        <v>149</v>
      </c>
      <c r="D60" s="180" t="s">
        <v>146</v>
      </c>
      <c r="E60" s="180" t="s">
        <v>147</v>
      </c>
      <c r="F60" s="180" t="s">
        <v>159</v>
      </c>
      <c r="G60" s="180" t="s">
        <v>109</v>
      </c>
      <c r="H60" s="180" t="s">
        <v>152</v>
      </c>
      <c r="I60" s="180" t="s">
        <v>150</v>
      </c>
    </row>
    <row r="61" spans="1:9" ht="14.25" customHeight="1" x14ac:dyDescent="0.35">
      <c r="A61" s="180">
        <v>60</v>
      </c>
      <c r="B61" s="180" t="s">
        <v>160</v>
      </c>
      <c r="C61" s="180" t="s">
        <v>149</v>
      </c>
      <c r="D61" s="180" t="s">
        <v>146</v>
      </c>
      <c r="E61" s="180" t="s">
        <v>147</v>
      </c>
      <c r="F61" s="180" t="s">
        <v>159</v>
      </c>
      <c r="G61" s="180" t="s">
        <v>109</v>
      </c>
      <c r="H61" s="180" t="s">
        <v>150</v>
      </c>
      <c r="I61" s="180" t="s">
        <v>151</v>
      </c>
    </row>
    <row r="62" spans="1:9" ht="14.25" customHeight="1" x14ac:dyDescent="0.35">
      <c r="A62" s="180">
        <v>61</v>
      </c>
      <c r="B62" s="180" t="s">
        <v>148</v>
      </c>
      <c r="C62" s="180" t="s">
        <v>159</v>
      </c>
      <c r="D62" s="180" t="s">
        <v>146</v>
      </c>
      <c r="E62" s="180" t="s">
        <v>147</v>
      </c>
      <c r="F62" s="180" t="s">
        <v>150</v>
      </c>
      <c r="G62" s="180" t="s">
        <v>160</v>
      </c>
      <c r="H62" s="180" t="s">
        <v>152</v>
      </c>
      <c r="I62" s="180" t="s">
        <v>151</v>
      </c>
    </row>
    <row r="63" spans="1:9" ht="14.25" customHeight="1" x14ac:dyDescent="0.35">
      <c r="A63" s="180">
        <v>62</v>
      </c>
      <c r="B63" s="180" t="s">
        <v>148</v>
      </c>
      <c r="C63" s="180" t="s">
        <v>159</v>
      </c>
      <c r="D63" s="180" t="s">
        <v>146</v>
      </c>
      <c r="E63" s="180" t="s">
        <v>147</v>
      </c>
      <c r="F63" s="180" t="s">
        <v>150</v>
      </c>
      <c r="G63" s="180" t="s">
        <v>149</v>
      </c>
      <c r="H63" s="180" t="s">
        <v>152</v>
      </c>
      <c r="I63" s="180" t="s">
        <v>151</v>
      </c>
    </row>
    <row r="64" spans="1:9" ht="14.25" customHeight="1" x14ac:dyDescent="0.35">
      <c r="A64" s="180">
        <v>63</v>
      </c>
      <c r="B64" s="180" t="s">
        <v>148</v>
      </c>
      <c r="C64" s="180" t="s">
        <v>159</v>
      </c>
      <c r="D64" s="180" t="s">
        <v>146</v>
      </c>
      <c r="E64" s="180" t="s">
        <v>147</v>
      </c>
      <c r="F64" s="180" t="s">
        <v>160</v>
      </c>
      <c r="G64" s="180" t="s">
        <v>149</v>
      </c>
      <c r="H64" s="180" t="s">
        <v>152</v>
      </c>
      <c r="I64" s="180" t="s">
        <v>151</v>
      </c>
    </row>
    <row r="65" spans="1:9" ht="14.25" customHeight="1" x14ac:dyDescent="0.35">
      <c r="A65" s="180">
        <v>64</v>
      </c>
      <c r="B65" s="180" t="s">
        <v>148</v>
      </c>
      <c r="C65" s="180" t="s">
        <v>149</v>
      </c>
      <c r="D65" s="180" t="s">
        <v>146</v>
      </c>
      <c r="E65" s="180" t="s">
        <v>147</v>
      </c>
      <c r="F65" s="180" t="s">
        <v>150</v>
      </c>
      <c r="G65" s="180" t="s">
        <v>160</v>
      </c>
      <c r="H65" s="180" t="s">
        <v>152</v>
      </c>
      <c r="I65" s="180" t="s">
        <v>151</v>
      </c>
    </row>
    <row r="66" spans="1:9" ht="14.25" customHeight="1" x14ac:dyDescent="0.35">
      <c r="A66" s="180">
        <v>65</v>
      </c>
      <c r="B66" s="180" t="s">
        <v>148</v>
      </c>
      <c r="C66" s="180" t="s">
        <v>159</v>
      </c>
      <c r="D66" s="180" t="s">
        <v>146</v>
      </c>
      <c r="E66" s="180" t="s">
        <v>147</v>
      </c>
      <c r="F66" s="180" t="s">
        <v>160</v>
      </c>
      <c r="G66" s="180" t="s">
        <v>149</v>
      </c>
      <c r="H66" s="180" t="s">
        <v>152</v>
      </c>
      <c r="I66" s="180" t="s">
        <v>150</v>
      </c>
    </row>
    <row r="67" spans="1:9" ht="14.25" customHeight="1" x14ac:dyDescent="0.35">
      <c r="A67" s="180">
        <v>66</v>
      </c>
      <c r="B67" s="180" t="s">
        <v>148</v>
      </c>
      <c r="C67" s="180" t="s">
        <v>159</v>
      </c>
      <c r="D67" s="180" t="s">
        <v>146</v>
      </c>
      <c r="E67" s="180" t="s">
        <v>147</v>
      </c>
      <c r="F67" s="180" t="s">
        <v>160</v>
      </c>
      <c r="G67" s="180" t="s">
        <v>149</v>
      </c>
      <c r="H67" s="180" t="s">
        <v>150</v>
      </c>
      <c r="I67" s="180" t="s">
        <v>151</v>
      </c>
    </row>
    <row r="68" spans="1:9" ht="14.25" customHeight="1" x14ac:dyDescent="0.35">
      <c r="A68" s="180">
        <v>67</v>
      </c>
      <c r="B68" s="180" t="s">
        <v>148</v>
      </c>
      <c r="C68" s="180" t="s">
        <v>159</v>
      </c>
      <c r="D68" s="180" t="s">
        <v>146</v>
      </c>
      <c r="E68" s="180" t="s">
        <v>147</v>
      </c>
      <c r="F68" s="180" t="s">
        <v>150</v>
      </c>
      <c r="G68" s="180" t="s">
        <v>109</v>
      </c>
      <c r="H68" s="180" t="s">
        <v>152</v>
      </c>
      <c r="I68" s="180" t="s">
        <v>151</v>
      </c>
    </row>
    <row r="69" spans="1:9" ht="14.25" customHeight="1" x14ac:dyDescent="0.35">
      <c r="A69" s="180">
        <v>68</v>
      </c>
      <c r="B69" s="180" t="s">
        <v>148</v>
      </c>
      <c r="C69" s="180" t="s">
        <v>159</v>
      </c>
      <c r="D69" s="180" t="s">
        <v>146</v>
      </c>
      <c r="E69" s="180" t="s">
        <v>147</v>
      </c>
      <c r="F69" s="180" t="s">
        <v>160</v>
      </c>
      <c r="G69" s="180" t="s">
        <v>109</v>
      </c>
      <c r="H69" s="180" t="s">
        <v>152</v>
      </c>
      <c r="I69" s="180" t="s">
        <v>151</v>
      </c>
    </row>
    <row r="70" spans="1:9" ht="14.25" customHeight="1" x14ac:dyDescent="0.35">
      <c r="A70" s="180">
        <v>69</v>
      </c>
      <c r="B70" s="180" t="s">
        <v>148</v>
      </c>
      <c r="C70" s="180" t="s">
        <v>150</v>
      </c>
      <c r="D70" s="180" t="s">
        <v>146</v>
      </c>
      <c r="E70" s="180" t="s">
        <v>147</v>
      </c>
      <c r="F70" s="180" t="s">
        <v>160</v>
      </c>
      <c r="G70" s="180" t="s">
        <v>109</v>
      </c>
      <c r="H70" s="180" t="s">
        <v>152</v>
      </c>
      <c r="I70" s="180" t="s">
        <v>151</v>
      </c>
    </row>
    <row r="71" spans="1:9" ht="14.25" customHeight="1" x14ac:dyDescent="0.35">
      <c r="A71" s="180">
        <v>70</v>
      </c>
      <c r="B71" s="180" t="s">
        <v>148</v>
      </c>
      <c r="C71" s="180" t="s">
        <v>159</v>
      </c>
      <c r="D71" s="180" t="s">
        <v>146</v>
      </c>
      <c r="E71" s="180" t="s">
        <v>147</v>
      </c>
      <c r="F71" s="180" t="s">
        <v>160</v>
      </c>
      <c r="G71" s="180" t="s">
        <v>109</v>
      </c>
      <c r="H71" s="180" t="s">
        <v>152</v>
      </c>
      <c r="I71" s="180" t="s">
        <v>150</v>
      </c>
    </row>
    <row r="72" spans="1:9" ht="14.25" customHeight="1" x14ac:dyDescent="0.35">
      <c r="A72" s="180">
        <v>71</v>
      </c>
      <c r="B72" s="180" t="s">
        <v>148</v>
      </c>
      <c r="C72" s="180" t="s">
        <v>159</v>
      </c>
      <c r="D72" s="180" t="s">
        <v>146</v>
      </c>
      <c r="E72" s="180" t="s">
        <v>147</v>
      </c>
      <c r="F72" s="180" t="s">
        <v>160</v>
      </c>
      <c r="G72" s="180" t="s">
        <v>109</v>
      </c>
      <c r="H72" s="180" t="s">
        <v>150</v>
      </c>
      <c r="I72" s="180" t="s">
        <v>151</v>
      </c>
    </row>
    <row r="73" spans="1:9" ht="14.25" customHeight="1" x14ac:dyDescent="0.35">
      <c r="A73" s="180">
        <v>72</v>
      </c>
      <c r="B73" s="180" t="s">
        <v>148</v>
      </c>
      <c r="C73" s="180" t="s">
        <v>149</v>
      </c>
      <c r="D73" s="180" t="s">
        <v>146</v>
      </c>
      <c r="E73" s="180" t="s">
        <v>147</v>
      </c>
      <c r="F73" s="180" t="s">
        <v>159</v>
      </c>
      <c r="G73" s="180" t="s">
        <v>109</v>
      </c>
      <c r="H73" s="180" t="s">
        <v>152</v>
      </c>
      <c r="I73" s="180" t="s">
        <v>151</v>
      </c>
    </row>
    <row r="74" spans="1:9" ht="14.25" customHeight="1" x14ac:dyDescent="0.35">
      <c r="A74" s="180">
        <v>73</v>
      </c>
      <c r="B74" s="180" t="s">
        <v>148</v>
      </c>
      <c r="C74" s="180" t="s">
        <v>149</v>
      </c>
      <c r="D74" s="180" t="s">
        <v>146</v>
      </c>
      <c r="E74" s="180" t="s">
        <v>147</v>
      </c>
      <c r="F74" s="180" t="s">
        <v>150</v>
      </c>
      <c r="G74" s="180" t="s">
        <v>109</v>
      </c>
      <c r="H74" s="180" t="s">
        <v>152</v>
      </c>
      <c r="I74" s="180" t="s">
        <v>151</v>
      </c>
    </row>
    <row r="75" spans="1:9" ht="14.25" customHeight="1" x14ac:dyDescent="0.35">
      <c r="A75" s="180">
        <v>74</v>
      </c>
      <c r="B75" s="180" t="s">
        <v>148</v>
      </c>
      <c r="C75" s="180" t="s">
        <v>149</v>
      </c>
      <c r="D75" s="180" t="s">
        <v>146</v>
      </c>
      <c r="E75" s="180" t="s">
        <v>147</v>
      </c>
      <c r="F75" s="180" t="s">
        <v>159</v>
      </c>
      <c r="G75" s="180" t="s">
        <v>109</v>
      </c>
      <c r="H75" s="180" t="s">
        <v>152</v>
      </c>
      <c r="I75" s="180" t="s">
        <v>150</v>
      </c>
    </row>
    <row r="76" spans="1:9" ht="14.25" customHeight="1" x14ac:dyDescent="0.35">
      <c r="A76" s="180">
        <v>75</v>
      </c>
      <c r="B76" s="180" t="s">
        <v>148</v>
      </c>
      <c r="C76" s="180" t="s">
        <v>149</v>
      </c>
      <c r="D76" s="180" t="s">
        <v>146</v>
      </c>
      <c r="E76" s="180" t="s">
        <v>147</v>
      </c>
      <c r="F76" s="180" t="s">
        <v>159</v>
      </c>
      <c r="G76" s="180" t="s">
        <v>109</v>
      </c>
      <c r="H76" s="180" t="s">
        <v>150</v>
      </c>
      <c r="I76" s="180" t="s">
        <v>151</v>
      </c>
    </row>
    <row r="77" spans="1:9" ht="14.25" customHeight="1" x14ac:dyDescent="0.35">
      <c r="A77" s="180">
        <v>76</v>
      </c>
      <c r="B77" s="180" t="s">
        <v>148</v>
      </c>
      <c r="C77" s="180" t="s">
        <v>149</v>
      </c>
      <c r="D77" s="180" t="s">
        <v>146</v>
      </c>
      <c r="E77" s="180" t="s">
        <v>147</v>
      </c>
      <c r="F77" s="180" t="s">
        <v>160</v>
      </c>
      <c r="G77" s="180" t="s">
        <v>109</v>
      </c>
      <c r="H77" s="180" t="s">
        <v>152</v>
      </c>
      <c r="I77" s="180" t="s">
        <v>151</v>
      </c>
    </row>
    <row r="78" spans="1:9" ht="14.25" customHeight="1" x14ac:dyDescent="0.35">
      <c r="A78" s="180">
        <v>77</v>
      </c>
      <c r="B78" s="180" t="s">
        <v>160</v>
      </c>
      <c r="C78" s="180" t="s">
        <v>149</v>
      </c>
      <c r="D78" s="180" t="s">
        <v>146</v>
      </c>
      <c r="E78" s="180" t="s">
        <v>147</v>
      </c>
      <c r="F78" s="180" t="s">
        <v>159</v>
      </c>
      <c r="G78" s="180" t="s">
        <v>109</v>
      </c>
      <c r="H78" s="180" t="s">
        <v>152</v>
      </c>
      <c r="I78" s="180" t="s">
        <v>148</v>
      </c>
    </row>
    <row r="79" spans="1:9" ht="14.25" customHeight="1" x14ac:dyDescent="0.35">
      <c r="A79" s="180">
        <v>78</v>
      </c>
      <c r="B79" s="180" t="s">
        <v>160</v>
      </c>
      <c r="C79" s="180" t="s">
        <v>149</v>
      </c>
      <c r="D79" s="180" t="s">
        <v>146</v>
      </c>
      <c r="E79" s="180" t="s">
        <v>147</v>
      </c>
      <c r="F79" s="180" t="s">
        <v>159</v>
      </c>
      <c r="G79" s="180" t="s">
        <v>109</v>
      </c>
      <c r="H79" s="180" t="s">
        <v>148</v>
      </c>
      <c r="I79" s="180" t="s">
        <v>151</v>
      </c>
    </row>
    <row r="80" spans="1:9" ht="14.25" customHeight="1" x14ac:dyDescent="0.35">
      <c r="A80" s="180">
        <v>79</v>
      </c>
      <c r="B80" s="180" t="s">
        <v>148</v>
      </c>
      <c r="C80" s="180" t="s">
        <v>149</v>
      </c>
      <c r="D80" s="180" t="s">
        <v>146</v>
      </c>
      <c r="E80" s="180" t="s">
        <v>147</v>
      </c>
      <c r="F80" s="180" t="s">
        <v>160</v>
      </c>
      <c r="G80" s="180" t="s">
        <v>109</v>
      </c>
      <c r="H80" s="180" t="s">
        <v>152</v>
      </c>
      <c r="I80" s="180" t="s">
        <v>150</v>
      </c>
    </row>
    <row r="81" spans="1:9" ht="14.25" customHeight="1" x14ac:dyDescent="0.35">
      <c r="A81" s="180">
        <v>80</v>
      </c>
      <c r="B81" s="180" t="s">
        <v>148</v>
      </c>
      <c r="C81" s="180" t="s">
        <v>149</v>
      </c>
      <c r="D81" s="180" t="s">
        <v>146</v>
      </c>
      <c r="E81" s="180" t="s">
        <v>147</v>
      </c>
      <c r="F81" s="180" t="s">
        <v>160</v>
      </c>
      <c r="G81" s="180" t="s">
        <v>109</v>
      </c>
      <c r="H81" s="180" t="s">
        <v>150</v>
      </c>
      <c r="I81" s="180" t="s">
        <v>151</v>
      </c>
    </row>
    <row r="82" spans="1:9" ht="14.25" customHeight="1" x14ac:dyDescent="0.35">
      <c r="A82" s="180">
        <v>81</v>
      </c>
      <c r="B82" s="180" t="s">
        <v>160</v>
      </c>
      <c r="C82" s="180" t="s">
        <v>149</v>
      </c>
      <c r="D82" s="180" t="s">
        <v>146</v>
      </c>
      <c r="E82" s="180" t="s">
        <v>147</v>
      </c>
      <c r="F82" s="180" t="s">
        <v>159</v>
      </c>
      <c r="G82" s="180" t="s">
        <v>109</v>
      </c>
      <c r="H82" s="180" t="s">
        <v>148</v>
      </c>
      <c r="I82" s="180" t="s">
        <v>150</v>
      </c>
    </row>
    <row r="83" spans="1:9" ht="14.25" customHeight="1" x14ac:dyDescent="0.35">
      <c r="A83" s="180">
        <v>82</v>
      </c>
      <c r="B83" s="180" t="s">
        <v>160</v>
      </c>
      <c r="C83" s="180" t="s">
        <v>159</v>
      </c>
      <c r="D83" s="180" t="s">
        <v>146</v>
      </c>
      <c r="E83" s="180" t="s">
        <v>163</v>
      </c>
      <c r="F83" s="180" t="s">
        <v>150</v>
      </c>
      <c r="G83" s="180" t="s">
        <v>149</v>
      </c>
      <c r="H83" s="180" t="s">
        <v>152</v>
      </c>
      <c r="I83" s="180" t="s">
        <v>151</v>
      </c>
    </row>
    <row r="84" spans="1:9" ht="14.25" customHeight="1" x14ac:dyDescent="0.35">
      <c r="A84" s="180">
        <v>83</v>
      </c>
      <c r="B84" s="180" t="s">
        <v>160</v>
      </c>
      <c r="C84" s="180" t="s">
        <v>159</v>
      </c>
      <c r="D84" s="180" t="s">
        <v>146</v>
      </c>
      <c r="E84" s="180" t="s">
        <v>163</v>
      </c>
      <c r="F84" s="180" t="s">
        <v>150</v>
      </c>
      <c r="G84" s="180" t="s">
        <v>109</v>
      </c>
      <c r="H84" s="180" t="s">
        <v>152</v>
      </c>
      <c r="I84" s="180" t="s">
        <v>151</v>
      </c>
    </row>
    <row r="85" spans="1:9" ht="14.25" customHeight="1" x14ac:dyDescent="0.35">
      <c r="A85" s="180">
        <v>84</v>
      </c>
      <c r="B85" s="180" t="s">
        <v>150</v>
      </c>
      <c r="C85" s="180" t="s">
        <v>149</v>
      </c>
      <c r="D85" s="180" t="s">
        <v>146</v>
      </c>
      <c r="E85" s="180" t="s">
        <v>163</v>
      </c>
      <c r="F85" s="180" t="s">
        <v>159</v>
      </c>
      <c r="G85" s="180" t="s">
        <v>109</v>
      </c>
      <c r="H85" s="180" t="s">
        <v>152</v>
      </c>
      <c r="I85" s="180" t="s">
        <v>151</v>
      </c>
    </row>
    <row r="86" spans="1:9" ht="14.25" customHeight="1" x14ac:dyDescent="0.35">
      <c r="A86" s="180">
        <v>85</v>
      </c>
      <c r="B86" s="180" t="s">
        <v>160</v>
      </c>
      <c r="C86" s="180" t="s">
        <v>149</v>
      </c>
      <c r="D86" s="180" t="s">
        <v>146</v>
      </c>
      <c r="E86" s="180" t="s">
        <v>163</v>
      </c>
      <c r="F86" s="180" t="s">
        <v>159</v>
      </c>
      <c r="G86" s="180" t="s">
        <v>109</v>
      </c>
      <c r="H86" s="180" t="s">
        <v>152</v>
      </c>
      <c r="I86" s="180" t="s">
        <v>151</v>
      </c>
    </row>
    <row r="87" spans="1:9" ht="14.25" customHeight="1" x14ac:dyDescent="0.35">
      <c r="A87" s="180">
        <v>86</v>
      </c>
      <c r="B87" s="180" t="s">
        <v>160</v>
      </c>
      <c r="C87" s="180" t="s">
        <v>149</v>
      </c>
      <c r="D87" s="180" t="s">
        <v>146</v>
      </c>
      <c r="E87" s="180" t="s">
        <v>163</v>
      </c>
      <c r="F87" s="180" t="s">
        <v>150</v>
      </c>
      <c r="G87" s="180" t="s">
        <v>109</v>
      </c>
      <c r="H87" s="180" t="s">
        <v>152</v>
      </c>
      <c r="I87" s="180" t="s">
        <v>151</v>
      </c>
    </row>
    <row r="88" spans="1:9" ht="14.25" customHeight="1" x14ac:dyDescent="0.35">
      <c r="A88" s="180">
        <v>87</v>
      </c>
      <c r="B88" s="180" t="s">
        <v>160</v>
      </c>
      <c r="C88" s="180" t="s">
        <v>149</v>
      </c>
      <c r="D88" s="180" t="s">
        <v>146</v>
      </c>
      <c r="E88" s="180" t="s">
        <v>163</v>
      </c>
      <c r="F88" s="180" t="s">
        <v>159</v>
      </c>
      <c r="G88" s="180" t="s">
        <v>109</v>
      </c>
      <c r="H88" s="180" t="s">
        <v>152</v>
      </c>
      <c r="I88" s="180" t="s">
        <v>150</v>
      </c>
    </row>
    <row r="89" spans="1:9" ht="14.25" customHeight="1" x14ac:dyDescent="0.35">
      <c r="A89" s="180">
        <v>88</v>
      </c>
      <c r="B89" s="180" t="s">
        <v>160</v>
      </c>
      <c r="C89" s="180" t="s">
        <v>149</v>
      </c>
      <c r="D89" s="180" t="s">
        <v>146</v>
      </c>
      <c r="E89" s="180" t="s">
        <v>163</v>
      </c>
      <c r="F89" s="180" t="s">
        <v>159</v>
      </c>
      <c r="G89" s="180" t="s">
        <v>109</v>
      </c>
      <c r="H89" s="180" t="s">
        <v>150</v>
      </c>
      <c r="I89" s="180" t="s">
        <v>151</v>
      </c>
    </row>
    <row r="90" spans="1:9" ht="14.25" customHeight="1" x14ac:dyDescent="0.35">
      <c r="A90" s="180">
        <v>89</v>
      </c>
      <c r="B90" s="180" t="s">
        <v>148</v>
      </c>
      <c r="C90" s="180" t="s">
        <v>159</v>
      </c>
      <c r="D90" s="180" t="s">
        <v>146</v>
      </c>
      <c r="E90" s="180" t="s">
        <v>163</v>
      </c>
      <c r="F90" s="180" t="s">
        <v>150</v>
      </c>
      <c r="G90" s="180" t="s">
        <v>160</v>
      </c>
      <c r="H90" s="180" t="s">
        <v>152</v>
      </c>
      <c r="I90" s="180" t="s">
        <v>151</v>
      </c>
    </row>
    <row r="91" spans="1:9" ht="14.25" customHeight="1" x14ac:dyDescent="0.35">
      <c r="A91" s="180">
        <v>90</v>
      </c>
      <c r="B91" s="180" t="s">
        <v>148</v>
      </c>
      <c r="C91" s="180" t="s">
        <v>159</v>
      </c>
      <c r="D91" s="180" t="s">
        <v>146</v>
      </c>
      <c r="E91" s="180" t="s">
        <v>163</v>
      </c>
      <c r="F91" s="180" t="s">
        <v>150</v>
      </c>
      <c r="G91" s="180" t="s">
        <v>149</v>
      </c>
      <c r="H91" s="180" t="s">
        <v>152</v>
      </c>
      <c r="I91" s="180" t="s">
        <v>151</v>
      </c>
    </row>
    <row r="92" spans="1:9" ht="14.25" customHeight="1" x14ac:dyDescent="0.35">
      <c r="A92" s="180">
        <v>91</v>
      </c>
      <c r="B92" s="180" t="s">
        <v>148</v>
      </c>
      <c r="C92" s="180" t="s">
        <v>159</v>
      </c>
      <c r="D92" s="180" t="s">
        <v>146</v>
      </c>
      <c r="E92" s="180" t="s">
        <v>163</v>
      </c>
      <c r="F92" s="180" t="s">
        <v>160</v>
      </c>
      <c r="G92" s="180" t="s">
        <v>149</v>
      </c>
      <c r="H92" s="180" t="s">
        <v>152</v>
      </c>
      <c r="I92" s="180" t="s">
        <v>151</v>
      </c>
    </row>
    <row r="93" spans="1:9" ht="14.25" customHeight="1" x14ac:dyDescent="0.35">
      <c r="A93" s="180">
        <v>92</v>
      </c>
      <c r="B93" s="180" t="s">
        <v>148</v>
      </c>
      <c r="C93" s="180" t="s">
        <v>149</v>
      </c>
      <c r="D93" s="180" t="s">
        <v>146</v>
      </c>
      <c r="E93" s="180" t="s">
        <v>163</v>
      </c>
      <c r="F93" s="180" t="s">
        <v>150</v>
      </c>
      <c r="G93" s="180" t="s">
        <v>160</v>
      </c>
      <c r="H93" s="180" t="s">
        <v>152</v>
      </c>
      <c r="I93" s="180" t="s">
        <v>151</v>
      </c>
    </row>
    <row r="94" spans="1:9" ht="14.25" customHeight="1" x14ac:dyDescent="0.35">
      <c r="A94" s="180">
        <v>93</v>
      </c>
      <c r="B94" s="180" t="s">
        <v>148</v>
      </c>
      <c r="C94" s="180" t="s">
        <v>159</v>
      </c>
      <c r="D94" s="180" t="s">
        <v>146</v>
      </c>
      <c r="E94" s="180" t="s">
        <v>163</v>
      </c>
      <c r="F94" s="180" t="s">
        <v>160</v>
      </c>
      <c r="G94" s="180" t="s">
        <v>149</v>
      </c>
      <c r="H94" s="180" t="s">
        <v>152</v>
      </c>
      <c r="I94" s="180" t="s">
        <v>150</v>
      </c>
    </row>
    <row r="95" spans="1:9" ht="14.25" customHeight="1" x14ac:dyDescent="0.35">
      <c r="A95" s="180">
        <v>94</v>
      </c>
      <c r="B95" s="180" t="s">
        <v>148</v>
      </c>
      <c r="C95" s="180" t="s">
        <v>159</v>
      </c>
      <c r="D95" s="180" t="s">
        <v>146</v>
      </c>
      <c r="E95" s="180" t="s">
        <v>163</v>
      </c>
      <c r="F95" s="180" t="s">
        <v>160</v>
      </c>
      <c r="G95" s="180" t="s">
        <v>149</v>
      </c>
      <c r="H95" s="180" t="s">
        <v>150</v>
      </c>
      <c r="I95" s="180" t="s">
        <v>151</v>
      </c>
    </row>
    <row r="96" spans="1:9" ht="14.25" customHeight="1" x14ac:dyDescent="0.35">
      <c r="A96" s="180">
        <v>95</v>
      </c>
      <c r="B96" s="180" t="s">
        <v>148</v>
      </c>
      <c r="C96" s="180" t="s">
        <v>159</v>
      </c>
      <c r="D96" s="180" t="s">
        <v>146</v>
      </c>
      <c r="E96" s="180" t="s">
        <v>163</v>
      </c>
      <c r="F96" s="180" t="s">
        <v>150</v>
      </c>
      <c r="G96" s="180" t="s">
        <v>109</v>
      </c>
      <c r="H96" s="180" t="s">
        <v>152</v>
      </c>
      <c r="I96" s="180" t="s">
        <v>151</v>
      </c>
    </row>
    <row r="97" spans="1:9" ht="14.25" customHeight="1" x14ac:dyDescent="0.35">
      <c r="A97" s="180">
        <v>96</v>
      </c>
      <c r="B97" s="180" t="s">
        <v>148</v>
      </c>
      <c r="C97" s="180" t="s">
        <v>159</v>
      </c>
      <c r="D97" s="180" t="s">
        <v>146</v>
      </c>
      <c r="E97" s="180" t="s">
        <v>163</v>
      </c>
      <c r="F97" s="180" t="s">
        <v>160</v>
      </c>
      <c r="G97" s="180" t="s">
        <v>109</v>
      </c>
      <c r="H97" s="180" t="s">
        <v>152</v>
      </c>
      <c r="I97" s="180" t="s">
        <v>151</v>
      </c>
    </row>
    <row r="98" spans="1:9" ht="14.25" customHeight="1" x14ac:dyDescent="0.35">
      <c r="A98" s="180">
        <v>97</v>
      </c>
      <c r="B98" s="180" t="s">
        <v>148</v>
      </c>
      <c r="C98" s="180" t="s">
        <v>150</v>
      </c>
      <c r="D98" s="180" t="s">
        <v>146</v>
      </c>
      <c r="E98" s="180" t="s">
        <v>163</v>
      </c>
      <c r="F98" s="180" t="s">
        <v>160</v>
      </c>
      <c r="G98" s="180" t="s">
        <v>109</v>
      </c>
      <c r="H98" s="180" t="s">
        <v>152</v>
      </c>
      <c r="I98" s="180" t="s">
        <v>151</v>
      </c>
    </row>
    <row r="99" spans="1:9" ht="14.25" customHeight="1" x14ac:dyDescent="0.35">
      <c r="A99" s="180">
        <v>98</v>
      </c>
      <c r="B99" s="180" t="s">
        <v>148</v>
      </c>
      <c r="C99" s="180" t="s">
        <v>159</v>
      </c>
      <c r="D99" s="180" t="s">
        <v>146</v>
      </c>
      <c r="E99" s="180" t="s">
        <v>163</v>
      </c>
      <c r="F99" s="180" t="s">
        <v>160</v>
      </c>
      <c r="G99" s="180" t="s">
        <v>109</v>
      </c>
      <c r="H99" s="180" t="s">
        <v>152</v>
      </c>
      <c r="I99" s="180" t="s">
        <v>150</v>
      </c>
    </row>
    <row r="100" spans="1:9" ht="14.25" customHeight="1" x14ac:dyDescent="0.35">
      <c r="A100" s="180">
        <v>99</v>
      </c>
      <c r="B100" s="180" t="s">
        <v>148</v>
      </c>
      <c r="C100" s="180" t="s">
        <v>159</v>
      </c>
      <c r="D100" s="180" t="s">
        <v>146</v>
      </c>
      <c r="E100" s="180" t="s">
        <v>163</v>
      </c>
      <c r="F100" s="180" t="s">
        <v>160</v>
      </c>
      <c r="G100" s="180" t="s">
        <v>109</v>
      </c>
      <c r="H100" s="180" t="s">
        <v>150</v>
      </c>
      <c r="I100" s="180" t="s">
        <v>151</v>
      </c>
    </row>
    <row r="101" spans="1:9" ht="14.25" customHeight="1" x14ac:dyDescent="0.35">
      <c r="A101" s="180">
        <v>100</v>
      </c>
      <c r="B101" s="180" t="s">
        <v>148</v>
      </c>
      <c r="C101" s="180" t="s">
        <v>149</v>
      </c>
      <c r="D101" s="180" t="s">
        <v>146</v>
      </c>
      <c r="E101" s="180" t="s">
        <v>163</v>
      </c>
      <c r="F101" s="180" t="s">
        <v>159</v>
      </c>
      <c r="G101" s="180" t="s">
        <v>109</v>
      </c>
      <c r="H101" s="180" t="s">
        <v>152</v>
      </c>
      <c r="I101" s="180" t="s">
        <v>151</v>
      </c>
    </row>
    <row r="102" spans="1:9" ht="14.25" customHeight="1" x14ac:dyDescent="0.35">
      <c r="A102" s="180">
        <v>101</v>
      </c>
      <c r="B102" s="180" t="s">
        <v>148</v>
      </c>
      <c r="C102" s="180" t="s">
        <v>149</v>
      </c>
      <c r="D102" s="180" t="s">
        <v>146</v>
      </c>
      <c r="E102" s="180" t="s">
        <v>163</v>
      </c>
      <c r="F102" s="180" t="s">
        <v>150</v>
      </c>
      <c r="G102" s="180" t="s">
        <v>109</v>
      </c>
      <c r="H102" s="180" t="s">
        <v>152</v>
      </c>
      <c r="I102" s="180" t="s">
        <v>151</v>
      </c>
    </row>
    <row r="103" spans="1:9" ht="14.25" customHeight="1" x14ac:dyDescent="0.35">
      <c r="A103" s="180">
        <v>102</v>
      </c>
      <c r="B103" s="180" t="s">
        <v>148</v>
      </c>
      <c r="C103" s="180" t="s">
        <v>149</v>
      </c>
      <c r="D103" s="180" t="s">
        <v>146</v>
      </c>
      <c r="E103" s="180" t="s">
        <v>163</v>
      </c>
      <c r="F103" s="180" t="s">
        <v>159</v>
      </c>
      <c r="G103" s="180" t="s">
        <v>109</v>
      </c>
      <c r="H103" s="180" t="s">
        <v>152</v>
      </c>
      <c r="I103" s="180" t="s">
        <v>150</v>
      </c>
    </row>
    <row r="104" spans="1:9" ht="14.25" customHeight="1" x14ac:dyDescent="0.35">
      <c r="A104" s="180">
        <v>103</v>
      </c>
      <c r="B104" s="180" t="s">
        <v>148</v>
      </c>
      <c r="C104" s="180" t="s">
        <v>149</v>
      </c>
      <c r="D104" s="180" t="s">
        <v>146</v>
      </c>
      <c r="E104" s="180" t="s">
        <v>163</v>
      </c>
      <c r="F104" s="180" t="s">
        <v>159</v>
      </c>
      <c r="G104" s="180" t="s">
        <v>109</v>
      </c>
      <c r="H104" s="180" t="s">
        <v>150</v>
      </c>
      <c r="I104" s="180" t="s">
        <v>151</v>
      </c>
    </row>
    <row r="105" spans="1:9" ht="14.25" customHeight="1" x14ac:dyDescent="0.35">
      <c r="A105" s="180">
        <v>104</v>
      </c>
      <c r="B105" s="180" t="s">
        <v>148</v>
      </c>
      <c r="C105" s="180" t="s">
        <v>149</v>
      </c>
      <c r="D105" s="180" t="s">
        <v>146</v>
      </c>
      <c r="E105" s="180" t="s">
        <v>163</v>
      </c>
      <c r="F105" s="180" t="s">
        <v>160</v>
      </c>
      <c r="G105" s="180" t="s">
        <v>109</v>
      </c>
      <c r="H105" s="180" t="s">
        <v>152</v>
      </c>
      <c r="I105" s="180" t="s">
        <v>151</v>
      </c>
    </row>
    <row r="106" spans="1:9" ht="14.25" customHeight="1" x14ac:dyDescent="0.35">
      <c r="A106" s="180">
        <v>105</v>
      </c>
      <c r="B106" s="180" t="s">
        <v>160</v>
      </c>
      <c r="C106" s="180" t="s">
        <v>149</v>
      </c>
      <c r="D106" s="180" t="s">
        <v>146</v>
      </c>
      <c r="E106" s="180" t="s">
        <v>163</v>
      </c>
      <c r="F106" s="180" t="s">
        <v>159</v>
      </c>
      <c r="G106" s="180" t="s">
        <v>109</v>
      </c>
      <c r="H106" s="180" t="s">
        <v>152</v>
      </c>
      <c r="I106" s="180" t="s">
        <v>148</v>
      </c>
    </row>
    <row r="107" spans="1:9" ht="14.25" customHeight="1" x14ac:dyDescent="0.35">
      <c r="A107" s="180">
        <v>106</v>
      </c>
      <c r="B107" s="180" t="s">
        <v>160</v>
      </c>
      <c r="C107" s="180" t="s">
        <v>149</v>
      </c>
      <c r="D107" s="180" t="s">
        <v>146</v>
      </c>
      <c r="E107" s="180" t="s">
        <v>163</v>
      </c>
      <c r="F107" s="180" t="s">
        <v>159</v>
      </c>
      <c r="G107" s="180" t="s">
        <v>109</v>
      </c>
      <c r="H107" s="180" t="s">
        <v>148</v>
      </c>
      <c r="I107" s="180" t="s">
        <v>151</v>
      </c>
    </row>
    <row r="108" spans="1:9" ht="14.25" customHeight="1" x14ac:dyDescent="0.35">
      <c r="A108" s="180">
        <v>107</v>
      </c>
      <c r="B108" s="180" t="s">
        <v>148</v>
      </c>
      <c r="C108" s="180" t="s">
        <v>149</v>
      </c>
      <c r="D108" s="180" t="s">
        <v>146</v>
      </c>
      <c r="E108" s="180" t="s">
        <v>163</v>
      </c>
      <c r="F108" s="180" t="s">
        <v>160</v>
      </c>
      <c r="G108" s="180" t="s">
        <v>109</v>
      </c>
      <c r="H108" s="180" t="s">
        <v>152</v>
      </c>
      <c r="I108" s="180" t="s">
        <v>150</v>
      </c>
    </row>
    <row r="109" spans="1:9" ht="14.25" customHeight="1" x14ac:dyDescent="0.35">
      <c r="A109" s="180">
        <v>108</v>
      </c>
      <c r="B109" s="180" t="s">
        <v>148</v>
      </c>
      <c r="C109" s="180" t="s">
        <v>149</v>
      </c>
      <c r="D109" s="180" t="s">
        <v>146</v>
      </c>
      <c r="E109" s="180" t="s">
        <v>163</v>
      </c>
      <c r="F109" s="180" t="s">
        <v>160</v>
      </c>
      <c r="G109" s="180" t="s">
        <v>109</v>
      </c>
      <c r="H109" s="180" t="s">
        <v>150</v>
      </c>
      <c r="I109" s="180" t="s">
        <v>151</v>
      </c>
    </row>
    <row r="110" spans="1:9" ht="14.25" customHeight="1" x14ac:dyDescent="0.35">
      <c r="A110" s="180">
        <v>109</v>
      </c>
      <c r="B110" s="180" t="s">
        <v>160</v>
      </c>
      <c r="C110" s="180" t="s">
        <v>149</v>
      </c>
      <c r="D110" s="180" t="s">
        <v>146</v>
      </c>
      <c r="E110" s="180" t="s">
        <v>163</v>
      </c>
      <c r="F110" s="180" t="s">
        <v>159</v>
      </c>
      <c r="G110" s="180" t="s">
        <v>109</v>
      </c>
      <c r="H110" s="180" t="s">
        <v>148</v>
      </c>
      <c r="I110" s="180" t="s">
        <v>150</v>
      </c>
    </row>
    <row r="111" spans="1:9" ht="14.25" customHeight="1" x14ac:dyDescent="0.35">
      <c r="A111" s="180">
        <v>110</v>
      </c>
      <c r="B111" s="180" t="s">
        <v>160</v>
      </c>
      <c r="C111" s="180" t="s">
        <v>159</v>
      </c>
      <c r="D111" s="180" t="s">
        <v>146</v>
      </c>
      <c r="E111" s="180" t="s">
        <v>163</v>
      </c>
      <c r="F111" s="180" t="s">
        <v>150</v>
      </c>
      <c r="G111" s="180" t="s">
        <v>147</v>
      </c>
      <c r="H111" s="180" t="s">
        <v>152</v>
      </c>
      <c r="I111" s="180" t="s">
        <v>151</v>
      </c>
    </row>
    <row r="112" spans="1:9" ht="14.25" customHeight="1" x14ac:dyDescent="0.35">
      <c r="A112" s="180">
        <v>111</v>
      </c>
      <c r="B112" s="180" t="s">
        <v>150</v>
      </c>
      <c r="C112" s="180" t="s">
        <v>149</v>
      </c>
      <c r="D112" s="180" t="s">
        <v>146</v>
      </c>
      <c r="E112" s="180" t="s">
        <v>163</v>
      </c>
      <c r="F112" s="180" t="s">
        <v>159</v>
      </c>
      <c r="G112" s="180" t="s">
        <v>147</v>
      </c>
      <c r="H112" s="180" t="s">
        <v>152</v>
      </c>
      <c r="I112" s="180" t="s">
        <v>151</v>
      </c>
    </row>
    <row r="113" spans="1:9" ht="14.25" customHeight="1" x14ac:dyDescent="0.35">
      <c r="A113" s="180">
        <v>112</v>
      </c>
      <c r="B113" s="180" t="s">
        <v>160</v>
      </c>
      <c r="C113" s="180" t="s">
        <v>149</v>
      </c>
      <c r="D113" s="180" t="s">
        <v>146</v>
      </c>
      <c r="E113" s="180" t="s">
        <v>163</v>
      </c>
      <c r="F113" s="180" t="s">
        <v>159</v>
      </c>
      <c r="G113" s="180" t="s">
        <v>147</v>
      </c>
      <c r="H113" s="180" t="s">
        <v>152</v>
      </c>
      <c r="I113" s="180" t="s">
        <v>151</v>
      </c>
    </row>
    <row r="114" spans="1:9" ht="14.25" customHeight="1" x14ac:dyDescent="0.35">
      <c r="A114" s="180">
        <v>113</v>
      </c>
      <c r="B114" s="180" t="s">
        <v>160</v>
      </c>
      <c r="C114" s="180" t="s">
        <v>149</v>
      </c>
      <c r="D114" s="180" t="s">
        <v>146</v>
      </c>
      <c r="E114" s="180" t="s">
        <v>163</v>
      </c>
      <c r="F114" s="180" t="s">
        <v>150</v>
      </c>
      <c r="G114" s="180" t="s">
        <v>147</v>
      </c>
      <c r="H114" s="180" t="s">
        <v>152</v>
      </c>
      <c r="I114" s="180" t="s">
        <v>151</v>
      </c>
    </row>
    <row r="115" spans="1:9" ht="14.25" customHeight="1" x14ac:dyDescent="0.35">
      <c r="A115" s="180">
        <v>114</v>
      </c>
      <c r="B115" s="180" t="s">
        <v>160</v>
      </c>
      <c r="C115" s="180" t="s">
        <v>149</v>
      </c>
      <c r="D115" s="180" t="s">
        <v>146</v>
      </c>
      <c r="E115" s="180" t="s">
        <v>163</v>
      </c>
      <c r="F115" s="180" t="s">
        <v>159</v>
      </c>
      <c r="G115" s="180" t="s">
        <v>147</v>
      </c>
      <c r="H115" s="180" t="s">
        <v>152</v>
      </c>
      <c r="I115" s="180" t="s">
        <v>150</v>
      </c>
    </row>
    <row r="116" spans="1:9" ht="14.25" customHeight="1" x14ac:dyDescent="0.35">
      <c r="A116" s="180">
        <v>115</v>
      </c>
      <c r="B116" s="180" t="s">
        <v>160</v>
      </c>
      <c r="C116" s="180" t="s">
        <v>149</v>
      </c>
      <c r="D116" s="180" t="s">
        <v>146</v>
      </c>
      <c r="E116" s="180" t="s">
        <v>163</v>
      </c>
      <c r="F116" s="180" t="s">
        <v>159</v>
      </c>
      <c r="G116" s="180" t="s">
        <v>147</v>
      </c>
      <c r="H116" s="180" t="s">
        <v>150</v>
      </c>
      <c r="I116" s="180" t="s">
        <v>151</v>
      </c>
    </row>
    <row r="117" spans="1:9" ht="14.25" customHeight="1" x14ac:dyDescent="0.35">
      <c r="A117" s="180">
        <v>116</v>
      </c>
      <c r="B117" s="180" t="s">
        <v>163</v>
      </c>
      <c r="C117" s="180" t="s">
        <v>159</v>
      </c>
      <c r="D117" s="180" t="s">
        <v>146</v>
      </c>
      <c r="E117" s="180" t="s">
        <v>147</v>
      </c>
      <c r="F117" s="180" t="s">
        <v>150</v>
      </c>
      <c r="G117" s="180" t="s">
        <v>109</v>
      </c>
      <c r="H117" s="180" t="s">
        <v>152</v>
      </c>
      <c r="I117" s="180" t="s">
        <v>151</v>
      </c>
    </row>
    <row r="118" spans="1:9" ht="14.25" customHeight="1" x14ac:dyDescent="0.35">
      <c r="A118" s="180">
        <v>117</v>
      </c>
      <c r="B118" s="180" t="s">
        <v>163</v>
      </c>
      <c r="C118" s="180" t="s">
        <v>159</v>
      </c>
      <c r="D118" s="180" t="s">
        <v>146</v>
      </c>
      <c r="E118" s="180" t="s">
        <v>147</v>
      </c>
      <c r="F118" s="180" t="s">
        <v>160</v>
      </c>
      <c r="G118" s="180" t="s">
        <v>109</v>
      </c>
      <c r="H118" s="180" t="s">
        <v>152</v>
      </c>
      <c r="I118" s="180" t="s">
        <v>151</v>
      </c>
    </row>
    <row r="119" spans="1:9" ht="14.25" customHeight="1" x14ac:dyDescent="0.35">
      <c r="A119" s="180">
        <v>118</v>
      </c>
      <c r="B119" s="180" t="s">
        <v>163</v>
      </c>
      <c r="C119" s="180" t="s">
        <v>150</v>
      </c>
      <c r="D119" s="180" t="s">
        <v>146</v>
      </c>
      <c r="E119" s="180" t="s">
        <v>147</v>
      </c>
      <c r="F119" s="180" t="s">
        <v>160</v>
      </c>
      <c r="G119" s="180" t="s">
        <v>109</v>
      </c>
      <c r="H119" s="180" t="s">
        <v>152</v>
      </c>
      <c r="I119" s="180" t="s">
        <v>151</v>
      </c>
    </row>
    <row r="120" spans="1:9" ht="14.25" customHeight="1" x14ac:dyDescent="0.35">
      <c r="A120" s="180">
        <v>119</v>
      </c>
      <c r="B120" s="180" t="s">
        <v>163</v>
      </c>
      <c r="C120" s="180" t="s">
        <v>159</v>
      </c>
      <c r="D120" s="180" t="s">
        <v>146</v>
      </c>
      <c r="E120" s="180" t="s">
        <v>147</v>
      </c>
      <c r="F120" s="180" t="s">
        <v>160</v>
      </c>
      <c r="G120" s="180" t="s">
        <v>109</v>
      </c>
      <c r="H120" s="180" t="s">
        <v>152</v>
      </c>
      <c r="I120" s="180" t="s">
        <v>150</v>
      </c>
    </row>
    <row r="121" spans="1:9" ht="14.25" customHeight="1" x14ac:dyDescent="0.35">
      <c r="A121" s="180">
        <v>120</v>
      </c>
      <c r="B121" s="180" t="s">
        <v>163</v>
      </c>
      <c r="C121" s="180" t="s">
        <v>159</v>
      </c>
      <c r="D121" s="180" t="s">
        <v>146</v>
      </c>
      <c r="E121" s="180" t="s">
        <v>147</v>
      </c>
      <c r="F121" s="180" t="s">
        <v>160</v>
      </c>
      <c r="G121" s="180" t="s">
        <v>109</v>
      </c>
      <c r="H121" s="180" t="s">
        <v>150</v>
      </c>
      <c r="I121" s="180" t="s">
        <v>151</v>
      </c>
    </row>
    <row r="122" spans="1:9" ht="14.25" customHeight="1" x14ac:dyDescent="0.35">
      <c r="A122" s="180">
        <v>121</v>
      </c>
      <c r="B122" s="180" t="s">
        <v>163</v>
      </c>
      <c r="C122" s="180" t="s">
        <v>149</v>
      </c>
      <c r="D122" s="180" t="s">
        <v>146</v>
      </c>
      <c r="E122" s="180" t="s">
        <v>147</v>
      </c>
      <c r="F122" s="180" t="s">
        <v>159</v>
      </c>
      <c r="G122" s="180" t="s">
        <v>109</v>
      </c>
      <c r="H122" s="180" t="s">
        <v>152</v>
      </c>
      <c r="I122" s="180" t="s">
        <v>151</v>
      </c>
    </row>
    <row r="123" spans="1:9" ht="14.25" customHeight="1" x14ac:dyDescent="0.35">
      <c r="A123" s="180">
        <v>122</v>
      </c>
      <c r="B123" s="180" t="s">
        <v>163</v>
      </c>
      <c r="C123" s="180" t="s">
        <v>149</v>
      </c>
      <c r="D123" s="180" t="s">
        <v>146</v>
      </c>
      <c r="E123" s="180" t="s">
        <v>147</v>
      </c>
      <c r="F123" s="180" t="s">
        <v>150</v>
      </c>
      <c r="G123" s="180" t="s">
        <v>109</v>
      </c>
      <c r="H123" s="180" t="s">
        <v>152</v>
      </c>
      <c r="I123" s="180" t="s">
        <v>151</v>
      </c>
    </row>
    <row r="124" spans="1:9" ht="14.25" customHeight="1" x14ac:dyDescent="0.35">
      <c r="A124" s="180">
        <v>123</v>
      </c>
      <c r="B124" s="180" t="s">
        <v>163</v>
      </c>
      <c r="C124" s="180" t="s">
        <v>149</v>
      </c>
      <c r="D124" s="180" t="s">
        <v>146</v>
      </c>
      <c r="E124" s="180" t="s">
        <v>147</v>
      </c>
      <c r="F124" s="180" t="s">
        <v>159</v>
      </c>
      <c r="G124" s="180" t="s">
        <v>109</v>
      </c>
      <c r="H124" s="180" t="s">
        <v>152</v>
      </c>
      <c r="I124" s="180" t="s">
        <v>150</v>
      </c>
    </row>
    <row r="125" spans="1:9" ht="14.25" customHeight="1" x14ac:dyDescent="0.35">
      <c r="A125" s="180">
        <v>124</v>
      </c>
      <c r="B125" s="180" t="s">
        <v>163</v>
      </c>
      <c r="C125" s="180" t="s">
        <v>149</v>
      </c>
      <c r="D125" s="180" t="s">
        <v>146</v>
      </c>
      <c r="E125" s="180" t="s">
        <v>147</v>
      </c>
      <c r="F125" s="180" t="s">
        <v>159</v>
      </c>
      <c r="G125" s="180" t="s">
        <v>109</v>
      </c>
      <c r="H125" s="180" t="s">
        <v>150</v>
      </c>
      <c r="I125" s="180" t="s">
        <v>151</v>
      </c>
    </row>
    <row r="126" spans="1:9" ht="14.25" customHeight="1" x14ac:dyDescent="0.35">
      <c r="A126" s="180">
        <v>125</v>
      </c>
      <c r="B126" s="180" t="s">
        <v>163</v>
      </c>
      <c r="C126" s="180" t="s">
        <v>149</v>
      </c>
      <c r="D126" s="180" t="s">
        <v>146</v>
      </c>
      <c r="E126" s="180" t="s">
        <v>147</v>
      </c>
      <c r="F126" s="180" t="s">
        <v>160</v>
      </c>
      <c r="G126" s="180" t="s">
        <v>109</v>
      </c>
      <c r="H126" s="180" t="s">
        <v>152</v>
      </c>
      <c r="I126" s="180" t="s">
        <v>151</v>
      </c>
    </row>
    <row r="127" spans="1:9" ht="14.25" customHeight="1" x14ac:dyDescent="0.35">
      <c r="A127" s="180">
        <v>126</v>
      </c>
      <c r="B127" s="180" t="s">
        <v>163</v>
      </c>
      <c r="C127" s="180" t="s">
        <v>149</v>
      </c>
      <c r="D127" s="180" t="s">
        <v>146</v>
      </c>
      <c r="E127" s="180" t="s">
        <v>147</v>
      </c>
      <c r="F127" s="180" t="s">
        <v>160</v>
      </c>
      <c r="G127" s="180" t="s">
        <v>109</v>
      </c>
      <c r="H127" s="180" t="s">
        <v>152</v>
      </c>
      <c r="I127" s="180" t="s">
        <v>159</v>
      </c>
    </row>
    <row r="128" spans="1:9" ht="14.25" customHeight="1" x14ac:dyDescent="0.35">
      <c r="A128" s="180">
        <v>127</v>
      </c>
      <c r="B128" s="180" t="s">
        <v>160</v>
      </c>
      <c r="C128" s="180" t="s">
        <v>149</v>
      </c>
      <c r="D128" s="180" t="s">
        <v>146</v>
      </c>
      <c r="E128" s="180" t="s">
        <v>163</v>
      </c>
      <c r="F128" s="180" t="s">
        <v>159</v>
      </c>
      <c r="G128" s="180" t="s">
        <v>109</v>
      </c>
      <c r="H128" s="180" t="s">
        <v>147</v>
      </c>
      <c r="I128" s="180" t="s">
        <v>151</v>
      </c>
    </row>
    <row r="129" spans="1:9" ht="14.25" customHeight="1" x14ac:dyDescent="0.35">
      <c r="A129" s="180">
        <v>128</v>
      </c>
      <c r="B129" s="180" t="s">
        <v>163</v>
      </c>
      <c r="C129" s="180" t="s">
        <v>149</v>
      </c>
      <c r="D129" s="180" t="s">
        <v>146</v>
      </c>
      <c r="E129" s="180" t="s">
        <v>147</v>
      </c>
      <c r="F129" s="180" t="s">
        <v>160</v>
      </c>
      <c r="G129" s="180" t="s">
        <v>109</v>
      </c>
      <c r="H129" s="180" t="s">
        <v>152</v>
      </c>
      <c r="I129" s="180" t="s">
        <v>150</v>
      </c>
    </row>
    <row r="130" spans="1:9" ht="14.25" customHeight="1" x14ac:dyDescent="0.35">
      <c r="A130" s="180">
        <v>129</v>
      </c>
      <c r="B130" s="180" t="s">
        <v>163</v>
      </c>
      <c r="C130" s="180" t="s">
        <v>149</v>
      </c>
      <c r="D130" s="180" t="s">
        <v>146</v>
      </c>
      <c r="E130" s="180" t="s">
        <v>147</v>
      </c>
      <c r="F130" s="180" t="s">
        <v>160</v>
      </c>
      <c r="G130" s="180" t="s">
        <v>109</v>
      </c>
      <c r="H130" s="180" t="s">
        <v>150</v>
      </c>
      <c r="I130" s="180" t="s">
        <v>151</v>
      </c>
    </row>
    <row r="131" spans="1:9" ht="14.25" customHeight="1" x14ac:dyDescent="0.35">
      <c r="A131" s="180">
        <v>130</v>
      </c>
      <c r="B131" s="180" t="s">
        <v>160</v>
      </c>
      <c r="C131" s="180" t="s">
        <v>149</v>
      </c>
      <c r="D131" s="180" t="s">
        <v>146</v>
      </c>
      <c r="E131" s="180" t="s">
        <v>163</v>
      </c>
      <c r="F131" s="180" t="s">
        <v>159</v>
      </c>
      <c r="G131" s="180" t="s">
        <v>109</v>
      </c>
      <c r="H131" s="180" t="s">
        <v>147</v>
      </c>
      <c r="I131" s="180" t="s">
        <v>150</v>
      </c>
    </row>
    <row r="132" spans="1:9" ht="14.25" customHeight="1" x14ac:dyDescent="0.35">
      <c r="A132" s="180">
        <v>131</v>
      </c>
      <c r="B132" s="180" t="s">
        <v>148</v>
      </c>
      <c r="C132" s="180" t="s">
        <v>159</v>
      </c>
      <c r="D132" s="180" t="s">
        <v>146</v>
      </c>
      <c r="E132" s="180" t="s">
        <v>163</v>
      </c>
      <c r="F132" s="180" t="s">
        <v>150</v>
      </c>
      <c r="G132" s="180" t="s">
        <v>147</v>
      </c>
      <c r="H132" s="180" t="s">
        <v>152</v>
      </c>
      <c r="I132" s="180" t="s">
        <v>151</v>
      </c>
    </row>
    <row r="133" spans="1:9" ht="14.25" customHeight="1" x14ac:dyDescent="0.35">
      <c r="A133" s="180">
        <v>132</v>
      </c>
      <c r="B133" s="180" t="s">
        <v>148</v>
      </c>
      <c r="C133" s="180" t="s">
        <v>159</v>
      </c>
      <c r="D133" s="180" t="s">
        <v>146</v>
      </c>
      <c r="E133" s="180" t="s">
        <v>163</v>
      </c>
      <c r="F133" s="180" t="s">
        <v>160</v>
      </c>
      <c r="G133" s="180" t="s">
        <v>147</v>
      </c>
      <c r="H133" s="180" t="s">
        <v>152</v>
      </c>
      <c r="I133" s="180" t="s">
        <v>151</v>
      </c>
    </row>
    <row r="134" spans="1:9" ht="14.25" customHeight="1" x14ac:dyDescent="0.35">
      <c r="A134" s="180">
        <v>133</v>
      </c>
      <c r="B134" s="180" t="s">
        <v>148</v>
      </c>
      <c r="C134" s="180" t="s">
        <v>150</v>
      </c>
      <c r="D134" s="180" t="s">
        <v>146</v>
      </c>
      <c r="E134" s="180" t="s">
        <v>163</v>
      </c>
      <c r="F134" s="180" t="s">
        <v>160</v>
      </c>
      <c r="G134" s="180" t="s">
        <v>147</v>
      </c>
      <c r="H134" s="180" t="s">
        <v>152</v>
      </c>
      <c r="I134" s="180" t="s">
        <v>151</v>
      </c>
    </row>
    <row r="135" spans="1:9" ht="14.25" customHeight="1" x14ac:dyDescent="0.35">
      <c r="A135" s="180">
        <v>134</v>
      </c>
      <c r="B135" s="180" t="s">
        <v>148</v>
      </c>
      <c r="C135" s="180" t="s">
        <v>159</v>
      </c>
      <c r="D135" s="180" t="s">
        <v>146</v>
      </c>
      <c r="E135" s="180" t="s">
        <v>163</v>
      </c>
      <c r="F135" s="180" t="s">
        <v>160</v>
      </c>
      <c r="G135" s="180" t="s">
        <v>147</v>
      </c>
      <c r="H135" s="180" t="s">
        <v>152</v>
      </c>
      <c r="I135" s="180" t="s">
        <v>150</v>
      </c>
    </row>
    <row r="136" spans="1:9" ht="14.25" customHeight="1" x14ac:dyDescent="0.35">
      <c r="A136" s="180">
        <v>135</v>
      </c>
      <c r="B136" s="180" t="s">
        <v>148</v>
      </c>
      <c r="C136" s="180" t="s">
        <v>159</v>
      </c>
      <c r="D136" s="180" t="s">
        <v>146</v>
      </c>
      <c r="E136" s="180" t="s">
        <v>163</v>
      </c>
      <c r="F136" s="180" t="s">
        <v>160</v>
      </c>
      <c r="G136" s="180" t="s">
        <v>147</v>
      </c>
      <c r="H136" s="180" t="s">
        <v>150</v>
      </c>
      <c r="I136" s="180" t="s">
        <v>151</v>
      </c>
    </row>
    <row r="137" spans="1:9" ht="14.25" customHeight="1" x14ac:dyDescent="0.35">
      <c r="A137" s="180">
        <v>136</v>
      </c>
      <c r="B137" s="180" t="s">
        <v>148</v>
      </c>
      <c r="C137" s="180" t="s">
        <v>149</v>
      </c>
      <c r="D137" s="180" t="s">
        <v>146</v>
      </c>
      <c r="E137" s="180" t="s">
        <v>163</v>
      </c>
      <c r="F137" s="180" t="s">
        <v>159</v>
      </c>
      <c r="G137" s="180" t="s">
        <v>147</v>
      </c>
      <c r="H137" s="180" t="s">
        <v>152</v>
      </c>
      <c r="I137" s="180" t="s">
        <v>151</v>
      </c>
    </row>
    <row r="138" spans="1:9" ht="14.25" customHeight="1" x14ac:dyDescent="0.35">
      <c r="A138" s="180">
        <v>137</v>
      </c>
      <c r="B138" s="180" t="s">
        <v>148</v>
      </c>
      <c r="C138" s="180" t="s">
        <v>149</v>
      </c>
      <c r="D138" s="180" t="s">
        <v>146</v>
      </c>
      <c r="E138" s="180" t="s">
        <v>163</v>
      </c>
      <c r="F138" s="180" t="s">
        <v>150</v>
      </c>
      <c r="G138" s="180" t="s">
        <v>147</v>
      </c>
      <c r="H138" s="180" t="s">
        <v>152</v>
      </c>
      <c r="I138" s="180" t="s">
        <v>151</v>
      </c>
    </row>
    <row r="139" spans="1:9" ht="14.25" customHeight="1" x14ac:dyDescent="0.35">
      <c r="A139" s="180">
        <v>138</v>
      </c>
      <c r="B139" s="180" t="s">
        <v>148</v>
      </c>
      <c r="C139" s="180" t="s">
        <v>149</v>
      </c>
      <c r="D139" s="180" t="s">
        <v>146</v>
      </c>
      <c r="E139" s="180" t="s">
        <v>163</v>
      </c>
      <c r="F139" s="180" t="s">
        <v>159</v>
      </c>
      <c r="G139" s="180" t="s">
        <v>147</v>
      </c>
      <c r="H139" s="180" t="s">
        <v>152</v>
      </c>
      <c r="I139" s="180" t="s">
        <v>150</v>
      </c>
    </row>
    <row r="140" spans="1:9" ht="14.25" customHeight="1" x14ac:dyDescent="0.35">
      <c r="A140" s="180">
        <v>139</v>
      </c>
      <c r="B140" s="180" t="s">
        <v>148</v>
      </c>
      <c r="C140" s="180" t="s">
        <v>149</v>
      </c>
      <c r="D140" s="180" t="s">
        <v>146</v>
      </c>
      <c r="E140" s="180" t="s">
        <v>163</v>
      </c>
      <c r="F140" s="180" t="s">
        <v>159</v>
      </c>
      <c r="G140" s="180" t="s">
        <v>147</v>
      </c>
      <c r="H140" s="180" t="s">
        <v>150</v>
      </c>
      <c r="I140" s="180" t="s">
        <v>151</v>
      </c>
    </row>
    <row r="141" spans="1:9" ht="14.25" customHeight="1" x14ac:dyDescent="0.35">
      <c r="A141" s="180">
        <v>140</v>
      </c>
      <c r="B141" s="180" t="s">
        <v>148</v>
      </c>
      <c r="C141" s="180" t="s">
        <v>149</v>
      </c>
      <c r="D141" s="180" t="s">
        <v>146</v>
      </c>
      <c r="E141" s="180" t="s">
        <v>163</v>
      </c>
      <c r="F141" s="180" t="s">
        <v>160</v>
      </c>
      <c r="G141" s="180" t="s">
        <v>147</v>
      </c>
      <c r="H141" s="180" t="s">
        <v>152</v>
      </c>
      <c r="I141" s="180" t="s">
        <v>151</v>
      </c>
    </row>
    <row r="142" spans="1:9" ht="14.25" customHeight="1" x14ac:dyDescent="0.35">
      <c r="A142" s="180">
        <v>141</v>
      </c>
      <c r="B142" s="180" t="s">
        <v>160</v>
      </c>
      <c r="C142" s="180" t="s">
        <v>149</v>
      </c>
      <c r="D142" s="180" t="s">
        <v>146</v>
      </c>
      <c r="E142" s="180" t="s">
        <v>163</v>
      </c>
      <c r="F142" s="180" t="s">
        <v>159</v>
      </c>
      <c r="G142" s="180" t="s">
        <v>147</v>
      </c>
      <c r="H142" s="180" t="s">
        <v>152</v>
      </c>
      <c r="I142" s="180" t="s">
        <v>148</v>
      </c>
    </row>
    <row r="143" spans="1:9" ht="14.25" customHeight="1" x14ac:dyDescent="0.35">
      <c r="A143" s="180">
        <v>142</v>
      </c>
      <c r="B143" s="180" t="s">
        <v>160</v>
      </c>
      <c r="C143" s="180" t="s">
        <v>149</v>
      </c>
      <c r="D143" s="180" t="s">
        <v>146</v>
      </c>
      <c r="E143" s="180" t="s">
        <v>163</v>
      </c>
      <c r="F143" s="180" t="s">
        <v>159</v>
      </c>
      <c r="G143" s="180" t="s">
        <v>147</v>
      </c>
      <c r="H143" s="180" t="s">
        <v>148</v>
      </c>
      <c r="I143" s="180" t="s">
        <v>151</v>
      </c>
    </row>
    <row r="144" spans="1:9" ht="14.25" customHeight="1" x14ac:dyDescent="0.35">
      <c r="A144" s="180">
        <v>143</v>
      </c>
      <c r="B144" s="180" t="s">
        <v>148</v>
      </c>
      <c r="C144" s="180" t="s">
        <v>149</v>
      </c>
      <c r="D144" s="180" t="s">
        <v>146</v>
      </c>
      <c r="E144" s="180" t="s">
        <v>163</v>
      </c>
      <c r="F144" s="180" t="s">
        <v>160</v>
      </c>
      <c r="G144" s="180" t="s">
        <v>147</v>
      </c>
      <c r="H144" s="180" t="s">
        <v>152</v>
      </c>
      <c r="I144" s="180" t="s">
        <v>150</v>
      </c>
    </row>
    <row r="145" spans="1:9" ht="14.25" customHeight="1" x14ac:dyDescent="0.35">
      <c r="A145" s="180">
        <v>144</v>
      </c>
      <c r="B145" s="180" t="s">
        <v>148</v>
      </c>
      <c r="C145" s="180" t="s">
        <v>149</v>
      </c>
      <c r="D145" s="180" t="s">
        <v>146</v>
      </c>
      <c r="E145" s="180" t="s">
        <v>163</v>
      </c>
      <c r="F145" s="180" t="s">
        <v>160</v>
      </c>
      <c r="G145" s="180" t="s">
        <v>147</v>
      </c>
      <c r="H145" s="180" t="s">
        <v>150</v>
      </c>
      <c r="I145" s="180" t="s">
        <v>151</v>
      </c>
    </row>
    <row r="146" spans="1:9" ht="14.25" customHeight="1" x14ac:dyDescent="0.35">
      <c r="A146" s="180">
        <v>145</v>
      </c>
      <c r="B146" s="180" t="s">
        <v>160</v>
      </c>
      <c r="C146" s="180" t="s">
        <v>149</v>
      </c>
      <c r="D146" s="180" t="s">
        <v>146</v>
      </c>
      <c r="E146" s="180" t="s">
        <v>163</v>
      </c>
      <c r="F146" s="180" t="s">
        <v>159</v>
      </c>
      <c r="G146" s="180" t="s">
        <v>147</v>
      </c>
      <c r="H146" s="180" t="s">
        <v>148</v>
      </c>
      <c r="I146" s="180" t="s">
        <v>150</v>
      </c>
    </row>
    <row r="147" spans="1:9" ht="14.25" customHeight="1" x14ac:dyDescent="0.35">
      <c r="A147" s="180">
        <v>146</v>
      </c>
      <c r="B147" s="180" t="s">
        <v>163</v>
      </c>
      <c r="C147" s="180" t="s">
        <v>159</v>
      </c>
      <c r="D147" s="180" t="s">
        <v>146</v>
      </c>
      <c r="E147" s="180" t="s">
        <v>147</v>
      </c>
      <c r="F147" s="180" t="s">
        <v>148</v>
      </c>
      <c r="G147" s="180" t="s">
        <v>109</v>
      </c>
      <c r="H147" s="180" t="s">
        <v>152</v>
      </c>
      <c r="I147" s="180" t="s">
        <v>151</v>
      </c>
    </row>
    <row r="148" spans="1:9" ht="14.25" customHeight="1" x14ac:dyDescent="0.35">
      <c r="A148" s="180">
        <v>147</v>
      </c>
      <c r="B148" s="180" t="s">
        <v>163</v>
      </c>
      <c r="C148" s="180" t="s">
        <v>148</v>
      </c>
      <c r="D148" s="180" t="s">
        <v>146</v>
      </c>
      <c r="E148" s="180" t="s">
        <v>147</v>
      </c>
      <c r="F148" s="180" t="s">
        <v>150</v>
      </c>
      <c r="G148" s="180" t="s">
        <v>109</v>
      </c>
      <c r="H148" s="180" t="s">
        <v>152</v>
      </c>
      <c r="I148" s="180" t="s">
        <v>151</v>
      </c>
    </row>
    <row r="149" spans="1:9" ht="14.25" customHeight="1" x14ac:dyDescent="0.35">
      <c r="A149" s="180">
        <v>148</v>
      </c>
      <c r="B149" s="180" t="s">
        <v>163</v>
      </c>
      <c r="C149" s="180" t="s">
        <v>159</v>
      </c>
      <c r="D149" s="180" t="s">
        <v>146</v>
      </c>
      <c r="E149" s="180" t="s">
        <v>147</v>
      </c>
      <c r="F149" s="180" t="s">
        <v>148</v>
      </c>
      <c r="G149" s="180" t="s">
        <v>109</v>
      </c>
      <c r="H149" s="180" t="s">
        <v>152</v>
      </c>
      <c r="I149" s="180" t="s">
        <v>150</v>
      </c>
    </row>
    <row r="150" spans="1:9" ht="14.25" customHeight="1" x14ac:dyDescent="0.35">
      <c r="A150" s="180">
        <v>149</v>
      </c>
      <c r="B150" s="180" t="s">
        <v>163</v>
      </c>
      <c r="C150" s="180" t="s">
        <v>159</v>
      </c>
      <c r="D150" s="180" t="s">
        <v>146</v>
      </c>
      <c r="E150" s="180" t="s">
        <v>147</v>
      </c>
      <c r="F150" s="180" t="s">
        <v>148</v>
      </c>
      <c r="G150" s="180" t="s">
        <v>109</v>
      </c>
      <c r="H150" s="180" t="s">
        <v>150</v>
      </c>
      <c r="I150" s="180" t="s">
        <v>151</v>
      </c>
    </row>
    <row r="151" spans="1:9" ht="14.25" customHeight="1" x14ac:dyDescent="0.35">
      <c r="A151" s="180">
        <v>150</v>
      </c>
      <c r="B151" s="180" t="s">
        <v>163</v>
      </c>
      <c r="C151" s="180" t="s">
        <v>148</v>
      </c>
      <c r="D151" s="180" t="s">
        <v>146</v>
      </c>
      <c r="E151" s="180" t="s">
        <v>147</v>
      </c>
      <c r="F151" s="180" t="s">
        <v>160</v>
      </c>
      <c r="G151" s="180" t="s">
        <v>109</v>
      </c>
      <c r="H151" s="180" t="s">
        <v>152</v>
      </c>
      <c r="I151" s="180" t="s">
        <v>151</v>
      </c>
    </row>
    <row r="152" spans="1:9" ht="14.25" customHeight="1" x14ac:dyDescent="0.35">
      <c r="A152" s="180">
        <v>151</v>
      </c>
      <c r="B152" s="180" t="s">
        <v>163</v>
      </c>
      <c r="C152" s="180" t="s">
        <v>159</v>
      </c>
      <c r="D152" s="180" t="s">
        <v>146</v>
      </c>
      <c r="E152" s="180" t="s">
        <v>147</v>
      </c>
      <c r="F152" s="180" t="s">
        <v>160</v>
      </c>
      <c r="G152" s="180" t="s">
        <v>109</v>
      </c>
      <c r="H152" s="180" t="s">
        <v>152</v>
      </c>
      <c r="I152" s="180" t="s">
        <v>148</v>
      </c>
    </row>
    <row r="153" spans="1:9" ht="14.25" customHeight="1" x14ac:dyDescent="0.35">
      <c r="A153" s="180">
        <v>152</v>
      </c>
      <c r="B153" s="180" t="s">
        <v>163</v>
      </c>
      <c r="C153" s="180" t="s">
        <v>159</v>
      </c>
      <c r="D153" s="180" t="s">
        <v>146</v>
      </c>
      <c r="E153" s="180" t="s">
        <v>147</v>
      </c>
      <c r="F153" s="180" t="s">
        <v>160</v>
      </c>
      <c r="G153" s="180" t="s">
        <v>109</v>
      </c>
      <c r="H153" s="180" t="s">
        <v>148</v>
      </c>
      <c r="I153" s="180" t="s">
        <v>151</v>
      </c>
    </row>
    <row r="154" spans="1:9" ht="14.25" customHeight="1" x14ac:dyDescent="0.35">
      <c r="A154" s="180">
        <v>153</v>
      </c>
      <c r="B154" s="180" t="s">
        <v>163</v>
      </c>
      <c r="C154" s="180" t="s">
        <v>148</v>
      </c>
      <c r="D154" s="180" t="s">
        <v>146</v>
      </c>
      <c r="E154" s="180" t="s">
        <v>147</v>
      </c>
      <c r="F154" s="180" t="s">
        <v>160</v>
      </c>
      <c r="G154" s="180" t="s">
        <v>109</v>
      </c>
      <c r="H154" s="180" t="s">
        <v>152</v>
      </c>
      <c r="I154" s="180" t="s">
        <v>150</v>
      </c>
    </row>
    <row r="155" spans="1:9" ht="14.25" customHeight="1" x14ac:dyDescent="0.35">
      <c r="A155" s="180">
        <v>154</v>
      </c>
      <c r="B155" s="180" t="s">
        <v>163</v>
      </c>
      <c r="C155" s="180" t="s">
        <v>148</v>
      </c>
      <c r="D155" s="180" t="s">
        <v>146</v>
      </c>
      <c r="E155" s="180" t="s">
        <v>147</v>
      </c>
      <c r="F155" s="180" t="s">
        <v>160</v>
      </c>
      <c r="G155" s="180" t="s">
        <v>109</v>
      </c>
      <c r="H155" s="180" t="s">
        <v>150</v>
      </c>
      <c r="I155" s="180" t="s">
        <v>151</v>
      </c>
    </row>
    <row r="156" spans="1:9" ht="14.25" customHeight="1" x14ac:dyDescent="0.35">
      <c r="A156" s="180">
        <v>155</v>
      </c>
      <c r="B156" s="180" t="s">
        <v>163</v>
      </c>
      <c r="C156" s="180" t="s">
        <v>159</v>
      </c>
      <c r="D156" s="180" t="s">
        <v>146</v>
      </c>
      <c r="E156" s="180" t="s">
        <v>147</v>
      </c>
      <c r="F156" s="180" t="s">
        <v>160</v>
      </c>
      <c r="G156" s="180" t="s">
        <v>109</v>
      </c>
      <c r="H156" s="180" t="s">
        <v>148</v>
      </c>
      <c r="I156" s="180" t="s">
        <v>150</v>
      </c>
    </row>
    <row r="157" spans="1:9" ht="14.25" customHeight="1" x14ac:dyDescent="0.35">
      <c r="A157" s="180">
        <v>156</v>
      </c>
      <c r="B157" s="180" t="s">
        <v>163</v>
      </c>
      <c r="C157" s="180" t="s">
        <v>149</v>
      </c>
      <c r="D157" s="180" t="s">
        <v>146</v>
      </c>
      <c r="E157" s="180" t="s">
        <v>147</v>
      </c>
      <c r="F157" s="180" t="s">
        <v>148</v>
      </c>
      <c r="G157" s="180" t="s">
        <v>109</v>
      </c>
      <c r="H157" s="180" t="s">
        <v>152</v>
      </c>
      <c r="I157" s="180" t="s">
        <v>151</v>
      </c>
    </row>
    <row r="158" spans="1:9" ht="14.25" customHeight="1" x14ac:dyDescent="0.35">
      <c r="A158" s="180">
        <v>157</v>
      </c>
      <c r="B158" s="180" t="s">
        <v>163</v>
      </c>
      <c r="C158" s="180" t="s">
        <v>149</v>
      </c>
      <c r="D158" s="180" t="s">
        <v>146</v>
      </c>
      <c r="E158" s="180" t="s">
        <v>147</v>
      </c>
      <c r="F158" s="180" t="s">
        <v>159</v>
      </c>
      <c r="G158" s="180" t="s">
        <v>109</v>
      </c>
      <c r="H158" s="180" t="s">
        <v>152</v>
      </c>
      <c r="I158" s="180" t="s">
        <v>148</v>
      </c>
    </row>
    <row r="159" spans="1:9" ht="14.25" customHeight="1" x14ac:dyDescent="0.35">
      <c r="A159" s="180">
        <v>158</v>
      </c>
      <c r="B159" s="180" t="s">
        <v>163</v>
      </c>
      <c r="C159" s="180" t="s">
        <v>149</v>
      </c>
      <c r="D159" s="180" t="s">
        <v>146</v>
      </c>
      <c r="E159" s="180" t="s">
        <v>147</v>
      </c>
      <c r="F159" s="180" t="s">
        <v>159</v>
      </c>
      <c r="G159" s="180" t="s">
        <v>109</v>
      </c>
      <c r="H159" s="180" t="s">
        <v>148</v>
      </c>
      <c r="I159" s="180" t="s">
        <v>151</v>
      </c>
    </row>
    <row r="160" spans="1:9" ht="14.25" customHeight="1" x14ac:dyDescent="0.35">
      <c r="A160" s="180">
        <v>159</v>
      </c>
      <c r="B160" s="180" t="s">
        <v>163</v>
      </c>
      <c r="C160" s="180" t="s">
        <v>149</v>
      </c>
      <c r="D160" s="180" t="s">
        <v>146</v>
      </c>
      <c r="E160" s="180" t="s">
        <v>147</v>
      </c>
      <c r="F160" s="180" t="s">
        <v>148</v>
      </c>
      <c r="G160" s="180" t="s">
        <v>109</v>
      </c>
      <c r="H160" s="180" t="s">
        <v>152</v>
      </c>
      <c r="I160" s="180" t="s">
        <v>150</v>
      </c>
    </row>
    <row r="161" spans="1:9" ht="14.25" customHeight="1" x14ac:dyDescent="0.35">
      <c r="A161" s="180">
        <v>160</v>
      </c>
      <c r="B161" s="180" t="s">
        <v>163</v>
      </c>
      <c r="C161" s="180" t="s">
        <v>149</v>
      </c>
      <c r="D161" s="180" t="s">
        <v>146</v>
      </c>
      <c r="E161" s="180" t="s">
        <v>147</v>
      </c>
      <c r="F161" s="180" t="s">
        <v>148</v>
      </c>
      <c r="G161" s="180" t="s">
        <v>109</v>
      </c>
      <c r="H161" s="180" t="s">
        <v>150</v>
      </c>
      <c r="I161" s="180" t="s">
        <v>151</v>
      </c>
    </row>
    <row r="162" spans="1:9" ht="14.25" customHeight="1" x14ac:dyDescent="0.35">
      <c r="A162" s="180">
        <v>161</v>
      </c>
      <c r="B162" s="180" t="s">
        <v>163</v>
      </c>
      <c r="C162" s="180" t="s">
        <v>149</v>
      </c>
      <c r="D162" s="180" t="s">
        <v>146</v>
      </c>
      <c r="E162" s="180" t="s">
        <v>147</v>
      </c>
      <c r="F162" s="180" t="s">
        <v>159</v>
      </c>
      <c r="G162" s="180" t="s">
        <v>109</v>
      </c>
      <c r="H162" s="180" t="s">
        <v>148</v>
      </c>
      <c r="I162" s="180" t="s">
        <v>150</v>
      </c>
    </row>
    <row r="163" spans="1:9" ht="14.25" customHeight="1" x14ac:dyDescent="0.35">
      <c r="A163" s="180">
        <v>162</v>
      </c>
      <c r="B163" s="180" t="s">
        <v>163</v>
      </c>
      <c r="C163" s="180" t="s">
        <v>149</v>
      </c>
      <c r="D163" s="180" t="s">
        <v>146</v>
      </c>
      <c r="E163" s="180" t="s">
        <v>147</v>
      </c>
      <c r="F163" s="180" t="s">
        <v>160</v>
      </c>
      <c r="G163" s="180" t="s">
        <v>109</v>
      </c>
      <c r="H163" s="180" t="s">
        <v>152</v>
      </c>
      <c r="I163" s="180" t="s">
        <v>148</v>
      </c>
    </row>
    <row r="164" spans="1:9" ht="14.25" customHeight="1" x14ac:dyDescent="0.35">
      <c r="A164" s="180">
        <v>163</v>
      </c>
      <c r="B164" s="180" t="s">
        <v>163</v>
      </c>
      <c r="C164" s="180" t="s">
        <v>149</v>
      </c>
      <c r="D164" s="180" t="s">
        <v>146</v>
      </c>
      <c r="E164" s="180" t="s">
        <v>147</v>
      </c>
      <c r="F164" s="180" t="s">
        <v>160</v>
      </c>
      <c r="G164" s="180" t="s">
        <v>109</v>
      </c>
      <c r="H164" s="180" t="s">
        <v>148</v>
      </c>
      <c r="I164" s="180" t="s">
        <v>151</v>
      </c>
    </row>
    <row r="165" spans="1:9" ht="14.25" customHeight="1" x14ac:dyDescent="0.35">
      <c r="A165" s="180">
        <v>164</v>
      </c>
      <c r="B165" s="180" t="s">
        <v>160</v>
      </c>
      <c r="C165" s="180" t="s">
        <v>149</v>
      </c>
      <c r="D165" s="180" t="s">
        <v>146</v>
      </c>
      <c r="E165" s="180" t="s">
        <v>163</v>
      </c>
      <c r="F165" s="180" t="s">
        <v>159</v>
      </c>
      <c r="G165" s="180" t="s">
        <v>109</v>
      </c>
      <c r="H165" s="180" t="s">
        <v>147</v>
      </c>
      <c r="I165" s="180" t="s">
        <v>148</v>
      </c>
    </row>
    <row r="166" spans="1:9" ht="14.25" customHeight="1" x14ac:dyDescent="0.35">
      <c r="A166" s="180">
        <v>165</v>
      </c>
      <c r="B166" s="180" t="s">
        <v>163</v>
      </c>
      <c r="C166" s="180" t="s">
        <v>149</v>
      </c>
      <c r="D166" s="180" t="s">
        <v>146</v>
      </c>
      <c r="E166" s="180" t="s">
        <v>147</v>
      </c>
      <c r="F166" s="180" t="s">
        <v>160</v>
      </c>
      <c r="G166" s="180" t="s">
        <v>109</v>
      </c>
      <c r="H166" s="180" t="s">
        <v>148</v>
      </c>
      <c r="I166" s="180" t="s">
        <v>150</v>
      </c>
    </row>
    <row r="167" spans="1:9" ht="14.25" customHeight="1" x14ac:dyDescent="0.35">
      <c r="A167" s="180">
        <v>166</v>
      </c>
      <c r="B167" s="180" t="s">
        <v>160</v>
      </c>
      <c r="C167" s="180" t="s">
        <v>159</v>
      </c>
      <c r="D167" s="180" t="s">
        <v>150</v>
      </c>
      <c r="E167" s="180" t="s">
        <v>109</v>
      </c>
      <c r="F167" s="180" t="s">
        <v>145</v>
      </c>
      <c r="G167" s="180" t="s">
        <v>149</v>
      </c>
      <c r="H167" s="180" t="s">
        <v>152</v>
      </c>
      <c r="I167" s="180" t="s">
        <v>151</v>
      </c>
    </row>
    <row r="168" spans="1:9" ht="14.25" customHeight="1" x14ac:dyDescent="0.35">
      <c r="A168" s="180">
        <v>167</v>
      </c>
      <c r="B168" s="180" t="s">
        <v>148</v>
      </c>
      <c r="C168" s="180" t="s">
        <v>159</v>
      </c>
      <c r="D168" s="180" t="s">
        <v>150</v>
      </c>
      <c r="E168" s="180" t="s">
        <v>145</v>
      </c>
      <c r="F168" s="180" t="s">
        <v>160</v>
      </c>
      <c r="G168" s="180" t="s">
        <v>149</v>
      </c>
      <c r="H168" s="180" t="s">
        <v>152</v>
      </c>
      <c r="I168" s="180" t="s">
        <v>151</v>
      </c>
    </row>
    <row r="169" spans="1:9" ht="14.25" customHeight="1" x14ac:dyDescent="0.35">
      <c r="A169" s="180">
        <v>168</v>
      </c>
      <c r="B169" s="180" t="s">
        <v>148</v>
      </c>
      <c r="C169" s="180" t="s">
        <v>159</v>
      </c>
      <c r="D169" s="180" t="s">
        <v>150</v>
      </c>
      <c r="E169" s="180" t="s">
        <v>109</v>
      </c>
      <c r="F169" s="180" t="s">
        <v>145</v>
      </c>
      <c r="G169" s="180" t="s">
        <v>160</v>
      </c>
      <c r="H169" s="180" t="s">
        <v>152</v>
      </c>
      <c r="I169" s="180" t="s">
        <v>151</v>
      </c>
    </row>
    <row r="170" spans="1:9" ht="14.25" customHeight="1" x14ac:dyDescent="0.35">
      <c r="A170" s="180">
        <v>169</v>
      </c>
      <c r="B170" s="180" t="s">
        <v>148</v>
      </c>
      <c r="C170" s="180" t="s">
        <v>159</v>
      </c>
      <c r="D170" s="180" t="s">
        <v>150</v>
      </c>
      <c r="E170" s="180" t="s">
        <v>109</v>
      </c>
      <c r="F170" s="180" t="s">
        <v>145</v>
      </c>
      <c r="G170" s="180" t="s">
        <v>149</v>
      </c>
      <c r="H170" s="180" t="s">
        <v>152</v>
      </c>
      <c r="I170" s="180" t="s">
        <v>151</v>
      </c>
    </row>
    <row r="171" spans="1:9" ht="14.25" customHeight="1" x14ac:dyDescent="0.35">
      <c r="A171" s="180">
        <v>170</v>
      </c>
      <c r="B171" s="180" t="s">
        <v>148</v>
      </c>
      <c r="C171" s="180" t="s">
        <v>149</v>
      </c>
      <c r="D171" s="180" t="s">
        <v>159</v>
      </c>
      <c r="E171" s="180" t="s">
        <v>109</v>
      </c>
      <c r="F171" s="180" t="s">
        <v>145</v>
      </c>
      <c r="G171" s="180" t="s">
        <v>160</v>
      </c>
      <c r="H171" s="180" t="s">
        <v>152</v>
      </c>
      <c r="I171" s="180" t="s">
        <v>151</v>
      </c>
    </row>
    <row r="172" spans="1:9" ht="14.25" customHeight="1" x14ac:dyDescent="0.35">
      <c r="A172" s="180">
        <v>171</v>
      </c>
      <c r="B172" s="180" t="s">
        <v>148</v>
      </c>
      <c r="C172" s="180" t="s">
        <v>149</v>
      </c>
      <c r="D172" s="180" t="s">
        <v>150</v>
      </c>
      <c r="E172" s="180" t="s">
        <v>109</v>
      </c>
      <c r="F172" s="180" t="s">
        <v>145</v>
      </c>
      <c r="G172" s="180" t="s">
        <v>160</v>
      </c>
      <c r="H172" s="180" t="s">
        <v>152</v>
      </c>
      <c r="I172" s="180" t="s">
        <v>151</v>
      </c>
    </row>
    <row r="173" spans="1:9" ht="14.25" customHeight="1" x14ac:dyDescent="0.35">
      <c r="A173" s="180">
        <v>172</v>
      </c>
      <c r="B173" s="180" t="s">
        <v>148</v>
      </c>
      <c r="C173" s="180" t="s">
        <v>149</v>
      </c>
      <c r="D173" s="180" t="s">
        <v>159</v>
      </c>
      <c r="E173" s="180" t="s">
        <v>109</v>
      </c>
      <c r="F173" s="180" t="s">
        <v>145</v>
      </c>
      <c r="G173" s="180" t="s">
        <v>160</v>
      </c>
      <c r="H173" s="180" t="s">
        <v>152</v>
      </c>
      <c r="I173" s="180" t="s">
        <v>150</v>
      </c>
    </row>
    <row r="174" spans="1:9" ht="14.25" customHeight="1" x14ac:dyDescent="0.35">
      <c r="A174" s="180">
        <v>173</v>
      </c>
      <c r="B174" s="180" t="s">
        <v>148</v>
      </c>
      <c r="C174" s="180" t="s">
        <v>149</v>
      </c>
      <c r="D174" s="180" t="s">
        <v>159</v>
      </c>
      <c r="E174" s="180" t="s">
        <v>109</v>
      </c>
      <c r="F174" s="180" t="s">
        <v>145</v>
      </c>
      <c r="G174" s="180" t="s">
        <v>160</v>
      </c>
      <c r="H174" s="180" t="s">
        <v>150</v>
      </c>
      <c r="I174" s="180" t="s">
        <v>151</v>
      </c>
    </row>
    <row r="175" spans="1:9" ht="14.25" customHeight="1" x14ac:dyDescent="0.35">
      <c r="A175" s="180">
        <v>174</v>
      </c>
      <c r="B175" s="180" t="s">
        <v>160</v>
      </c>
      <c r="C175" s="180" t="s">
        <v>159</v>
      </c>
      <c r="D175" s="180" t="s">
        <v>150</v>
      </c>
      <c r="E175" s="180" t="s">
        <v>147</v>
      </c>
      <c r="F175" s="180" t="s">
        <v>145</v>
      </c>
      <c r="G175" s="180" t="s">
        <v>149</v>
      </c>
      <c r="H175" s="180" t="s">
        <v>152</v>
      </c>
      <c r="I175" s="180" t="s">
        <v>151</v>
      </c>
    </row>
    <row r="176" spans="1:9" ht="14.25" customHeight="1" x14ac:dyDescent="0.35">
      <c r="A176" s="180">
        <v>175</v>
      </c>
      <c r="B176" s="180" t="s">
        <v>160</v>
      </c>
      <c r="C176" s="180" t="s">
        <v>159</v>
      </c>
      <c r="D176" s="180" t="s">
        <v>150</v>
      </c>
      <c r="E176" s="180" t="s">
        <v>147</v>
      </c>
      <c r="F176" s="180" t="s">
        <v>145</v>
      </c>
      <c r="G176" s="180" t="s">
        <v>109</v>
      </c>
      <c r="H176" s="180" t="s">
        <v>152</v>
      </c>
      <c r="I176" s="180" t="s">
        <v>151</v>
      </c>
    </row>
    <row r="177" spans="1:9" ht="14.25" customHeight="1" x14ac:dyDescent="0.35">
      <c r="A177" s="180">
        <v>176</v>
      </c>
      <c r="B177" s="180" t="s">
        <v>150</v>
      </c>
      <c r="C177" s="180" t="s">
        <v>149</v>
      </c>
      <c r="D177" s="180" t="s">
        <v>159</v>
      </c>
      <c r="E177" s="180" t="s">
        <v>147</v>
      </c>
      <c r="F177" s="180" t="s">
        <v>145</v>
      </c>
      <c r="G177" s="180" t="s">
        <v>109</v>
      </c>
      <c r="H177" s="180" t="s">
        <v>152</v>
      </c>
      <c r="I177" s="180" t="s">
        <v>151</v>
      </c>
    </row>
    <row r="178" spans="1:9" ht="14.25" customHeight="1" x14ac:dyDescent="0.35">
      <c r="A178" s="180">
        <v>177</v>
      </c>
      <c r="B178" s="180" t="s">
        <v>160</v>
      </c>
      <c r="C178" s="180" t="s">
        <v>149</v>
      </c>
      <c r="D178" s="180" t="s">
        <v>159</v>
      </c>
      <c r="E178" s="180" t="s">
        <v>147</v>
      </c>
      <c r="F178" s="180" t="s">
        <v>145</v>
      </c>
      <c r="G178" s="180" t="s">
        <v>109</v>
      </c>
      <c r="H178" s="180" t="s">
        <v>152</v>
      </c>
      <c r="I178" s="180" t="s">
        <v>151</v>
      </c>
    </row>
    <row r="179" spans="1:9" ht="14.25" customHeight="1" x14ac:dyDescent="0.35">
      <c r="A179" s="180">
        <v>178</v>
      </c>
      <c r="B179" s="180" t="s">
        <v>160</v>
      </c>
      <c r="C179" s="180" t="s">
        <v>149</v>
      </c>
      <c r="D179" s="180" t="s">
        <v>150</v>
      </c>
      <c r="E179" s="180" t="s">
        <v>147</v>
      </c>
      <c r="F179" s="180" t="s">
        <v>145</v>
      </c>
      <c r="G179" s="180" t="s">
        <v>109</v>
      </c>
      <c r="H179" s="180" t="s">
        <v>152</v>
      </c>
      <c r="I179" s="180" t="s">
        <v>151</v>
      </c>
    </row>
    <row r="180" spans="1:9" ht="14.25" customHeight="1" x14ac:dyDescent="0.35">
      <c r="A180" s="180">
        <v>179</v>
      </c>
      <c r="B180" s="180" t="s">
        <v>160</v>
      </c>
      <c r="C180" s="180" t="s">
        <v>149</v>
      </c>
      <c r="D180" s="180" t="s">
        <v>159</v>
      </c>
      <c r="E180" s="180" t="s">
        <v>147</v>
      </c>
      <c r="F180" s="180" t="s">
        <v>145</v>
      </c>
      <c r="G180" s="180" t="s">
        <v>109</v>
      </c>
      <c r="H180" s="180" t="s">
        <v>152</v>
      </c>
      <c r="I180" s="180" t="s">
        <v>150</v>
      </c>
    </row>
    <row r="181" spans="1:9" ht="14.25" customHeight="1" x14ac:dyDescent="0.35">
      <c r="A181" s="180">
        <v>180</v>
      </c>
      <c r="B181" s="180" t="s">
        <v>160</v>
      </c>
      <c r="C181" s="180" t="s">
        <v>149</v>
      </c>
      <c r="D181" s="180" t="s">
        <v>159</v>
      </c>
      <c r="E181" s="180" t="s">
        <v>147</v>
      </c>
      <c r="F181" s="180" t="s">
        <v>145</v>
      </c>
      <c r="G181" s="180" t="s">
        <v>109</v>
      </c>
      <c r="H181" s="180" t="s">
        <v>150</v>
      </c>
      <c r="I181" s="180" t="s">
        <v>151</v>
      </c>
    </row>
    <row r="182" spans="1:9" ht="14.25" customHeight="1" x14ac:dyDescent="0.35">
      <c r="A182" s="180">
        <v>181</v>
      </c>
      <c r="B182" s="180" t="s">
        <v>148</v>
      </c>
      <c r="C182" s="180" t="s">
        <v>159</v>
      </c>
      <c r="D182" s="180" t="s">
        <v>150</v>
      </c>
      <c r="E182" s="180" t="s">
        <v>147</v>
      </c>
      <c r="F182" s="180" t="s">
        <v>145</v>
      </c>
      <c r="G182" s="180" t="s">
        <v>160</v>
      </c>
      <c r="H182" s="180" t="s">
        <v>152</v>
      </c>
      <c r="I182" s="180" t="s">
        <v>151</v>
      </c>
    </row>
    <row r="183" spans="1:9" ht="14.25" customHeight="1" x14ac:dyDescent="0.35">
      <c r="A183" s="180">
        <v>182</v>
      </c>
      <c r="B183" s="180" t="s">
        <v>148</v>
      </c>
      <c r="C183" s="180" t="s">
        <v>159</v>
      </c>
      <c r="D183" s="180" t="s">
        <v>150</v>
      </c>
      <c r="E183" s="180" t="s">
        <v>147</v>
      </c>
      <c r="F183" s="180" t="s">
        <v>145</v>
      </c>
      <c r="G183" s="180" t="s">
        <v>149</v>
      </c>
      <c r="H183" s="180" t="s">
        <v>152</v>
      </c>
      <c r="I183" s="180" t="s">
        <v>151</v>
      </c>
    </row>
    <row r="184" spans="1:9" ht="14.25" customHeight="1" x14ac:dyDescent="0.35">
      <c r="A184" s="180">
        <v>183</v>
      </c>
      <c r="B184" s="180" t="s">
        <v>148</v>
      </c>
      <c r="C184" s="180" t="s">
        <v>149</v>
      </c>
      <c r="D184" s="180" t="s">
        <v>159</v>
      </c>
      <c r="E184" s="180" t="s">
        <v>147</v>
      </c>
      <c r="F184" s="180" t="s">
        <v>145</v>
      </c>
      <c r="G184" s="180" t="s">
        <v>160</v>
      </c>
      <c r="H184" s="180" t="s">
        <v>152</v>
      </c>
      <c r="I184" s="180" t="s">
        <v>151</v>
      </c>
    </row>
    <row r="185" spans="1:9" ht="14.25" customHeight="1" x14ac:dyDescent="0.35">
      <c r="A185" s="180">
        <v>184</v>
      </c>
      <c r="B185" s="180" t="s">
        <v>148</v>
      </c>
      <c r="C185" s="180" t="s">
        <v>149</v>
      </c>
      <c r="D185" s="180" t="s">
        <v>150</v>
      </c>
      <c r="E185" s="180" t="s">
        <v>147</v>
      </c>
      <c r="F185" s="180" t="s">
        <v>145</v>
      </c>
      <c r="G185" s="180" t="s">
        <v>160</v>
      </c>
      <c r="H185" s="180" t="s">
        <v>152</v>
      </c>
      <c r="I185" s="180" t="s">
        <v>151</v>
      </c>
    </row>
    <row r="186" spans="1:9" ht="14.25" customHeight="1" x14ac:dyDescent="0.35">
      <c r="A186" s="180">
        <v>185</v>
      </c>
      <c r="B186" s="180" t="s">
        <v>148</v>
      </c>
      <c r="C186" s="180" t="s">
        <v>149</v>
      </c>
      <c r="D186" s="180" t="s">
        <v>159</v>
      </c>
      <c r="E186" s="180" t="s">
        <v>147</v>
      </c>
      <c r="F186" s="180" t="s">
        <v>145</v>
      </c>
      <c r="G186" s="180" t="s">
        <v>160</v>
      </c>
      <c r="H186" s="180" t="s">
        <v>152</v>
      </c>
      <c r="I186" s="180" t="s">
        <v>150</v>
      </c>
    </row>
    <row r="187" spans="1:9" ht="14.25" customHeight="1" x14ac:dyDescent="0.35">
      <c r="A187" s="180">
        <v>186</v>
      </c>
      <c r="B187" s="180" t="s">
        <v>148</v>
      </c>
      <c r="C187" s="180" t="s">
        <v>149</v>
      </c>
      <c r="D187" s="180" t="s">
        <v>159</v>
      </c>
      <c r="E187" s="180" t="s">
        <v>147</v>
      </c>
      <c r="F187" s="180" t="s">
        <v>145</v>
      </c>
      <c r="G187" s="180" t="s">
        <v>160</v>
      </c>
      <c r="H187" s="180" t="s">
        <v>150</v>
      </c>
      <c r="I187" s="180" t="s">
        <v>151</v>
      </c>
    </row>
    <row r="188" spans="1:9" ht="14.25" customHeight="1" x14ac:dyDescent="0.35">
      <c r="A188" s="180">
        <v>187</v>
      </c>
      <c r="B188" s="180" t="s">
        <v>148</v>
      </c>
      <c r="C188" s="180" t="s">
        <v>159</v>
      </c>
      <c r="D188" s="180" t="s">
        <v>150</v>
      </c>
      <c r="E188" s="180" t="s">
        <v>147</v>
      </c>
      <c r="F188" s="180" t="s">
        <v>145</v>
      </c>
      <c r="G188" s="180" t="s">
        <v>109</v>
      </c>
      <c r="H188" s="180" t="s">
        <v>152</v>
      </c>
      <c r="I188" s="180" t="s">
        <v>151</v>
      </c>
    </row>
    <row r="189" spans="1:9" ht="14.25" customHeight="1" x14ac:dyDescent="0.35">
      <c r="A189" s="180">
        <v>188</v>
      </c>
      <c r="B189" s="180" t="s">
        <v>160</v>
      </c>
      <c r="C189" s="180" t="s">
        <v>159</v>
      </c>
      <c r="D189" s="180" t="s">
        <v>148</v>
      </c>
      <c r="E189" s="180" t="s">
        <v>147</v>
      </c>
      <c r="F189" s="180" t="s">
        <v>145</v>
      </c>
      <c r="G189" s="180" t="s">
        <v>109</v>
      </c>
      <c r="H189" s="180" t="s">
        <v>152</v>
      </c>
      <c r="I189" s="180" t="s">
        <v>151</v>
      </c>
    </row>
    <row r="190" spans="1:9" ht="14.25" customHeight="1" x14ac:dyDescent="0.35">
      <c r="A190" s="180">
        <v>189</v>
      </c>
      <c r="B190" s="180" t="s">
        <v>160</v>
      </c>
      <c r="C190" s="180" t="s">
        <v>148</v>
      </c>
      <c r="D190" s="180" t="s">
        <v>150</v>
      </c>
      <c r="E190" s="180" t="s">
        <v>147</v>
      </c>
      <c r="F190" s="180" t="s">
        <v>145</v>
      </c>
      <c r="G190" s="180" t="s">
        <v>109</v>
      </c>
      <c r="H190" s="180" t="s">
        <v>152</v>
      </c>
      <c r="I190" s="180" t="s">
        <v>151</v>
      </c>
    </row>
    <row r="191" spans="1:9" ht="14.25" customHeight="1" x14ac:dyDescent="0.35">
      <c r="A191" s="180">
        <v>190</v>
      </c>
      <c r="B191" s="180" t="s">
        <v>160</v>
      </c>
      <c r="C191" s="180" t="s">
        <v>159</v>
      </c>
      <c r="D191" s="180" t="s">
        <v>148</v>
      </c>
      <c r="E191" s="180" t="s">
        <v>147</v>
      </c>
      <c r="F191" s="180" t="s">
        <v>145</v>
      </c>
      <c r="G191" s="180" t="s">
        <v>109</v>
      </c>
      <c r="H191" s="180" t="s">
        <v>152</v>
      </c>
      <c r="I191" s="180" t="s">
        <v>150</v>
      </c>
    </row>
    <row r="192" spans="1:9" ht="14.25" customHeight="1" x14ac:dyDescent="0.35">
      <c r="A192" s="180">
        <v>191</v>
      </c>
      <c r="B192" s="180" t="s">
        <v>160</v>
      </c>
      <c r="C192" s="180" t="s">
        <v>159</v>
      </c>
      <c r="D192" s="180" t="s">
        <v>148</v>
      </c>
      <c r="E192" s="180" t="s">
        <v>147</v>
      </c>
      <c r="F192" s="180" t="s">
        <v>145</v>
      </c>
      <c r="G192" s="180" t="s">
        <v>109</v>
      </c>
      <c r="H192" s="180" t="s">
        <v>150</v>
      </c>
      <c r="I192" s="180" t="s">
        <v>151</v>
      </c>
    </row>
    <row r="193" spans="1:9" ht="14.25" customHeight="1" x14ac:dyDescent="0.35">
      <c r="A193" s="180">
        <v>192</v>
      </c>
      <c r="B193" s="180" t="s">
        <v>148</v>
      </c>
      <c r="C193" s="180" t="s">
        <v>149</v>
      </c>
      <c r="D193" s="180" t="s">
        <v>159</v>
      </c>
      <c r="E193" s="180" t="s">
        <v>147</v>
      </c>
      <c r="F193" s="180" t="s">
        <v>145</v>
      </c>
      <c r="G193" s="180" t="s">
        <v>109</v>
      </c>
      <c r="H193" s="180" t="s">
        <v>152</v>
      </c>
      <c r="I193" s="180" t="s">
        <v>151</v>
      </c>
    </row>
    <row r="194" spans="1:9" ht="14.25" customHeight="1" x14ac:dyDescent="0.35">
      <c r="A194" s="180">
        <v>193</v>
      </c>
      <c r="B194" s="180" t="s">
        <v>148</v>
      </c>
      <c r="C194" s="180" t="s">
        <v>149</v>
      </c>
      <c r="D194" s="180" t="s">
        <v>150</v>
      </c>
      <c r="E194" s="180" t="s">
        <v>147</v>
      </c>
      <c r="F194" s="180" t="s">
        <v>145</v>
      </c>
      <c r="G194" s="180" t="s">
        <v>109</v>
      </c>
      <c r="H194" s="180" t="s">
        <v>152</v>
      </c>
      <c r="I194" s="180" t="s">
        <v>151</v>
      </c>
    </row>
    <row r="195" spans="1:9" ht="14.25" customHeight="1" x14ac:dyDescent="0.35">
      <c r="A195" s="180">
        <v>194</v>
      </c>
      <c r="B195" s="180" t="s">
        <v>148</v>
      </c>
      <c r="C195" s="180" t="s">
        <v>149</v>
      </c>
      <c r="D195" s="180" t="s">
        <v>159</v>
      </c>
      <c r="E195" s="180" t="s">
        <v>147</v>
      </c>
      <c r="F195" s="180" t="s">
        <v>145</v>
      </c>
      <c r="G195" s="180" t="s">
        <v>109</v>
      </c>
      <c r="H195" s="180" t="s">
        <v>152</v>
      </c>
      <c r="I195" s="180" t="s">
        <v>150</v>
      </c>
    </row>
    <row r="196" spans="1:9" ht="14.25" customHeight="1" x14ac:dyDescent="0.35">
      <c r="A196" s="180">
        <v>195</v>
      </c>
      <c r="B196" s="180" t="s">
        <v>148</v>
      </c>
      <c r="C196" s="180" t="s">
        <v>149</v>
      </c>
      <c r="D196" s="180" t="s">
        <v>159</v>
      </c>
      <c r="E196" s="180" t="s">
        <v>147</v>
      </c>
      <c r="F196" s="180" t="s">
        <v>145</v>
      </c>
      <c r="G196" s="180" t="s">
        <v>109</v>
      </c>
      <c r="H196" s="180" t="s">
        <v>150</v>
      </c>
      <c r="I196" s="180" t="s">
        <v>151</v>
      </c>
    </row>
    <row r="197" spans="1:9" ht="14.25" customHeight="1" x14ac:dyDescent="0.35">
      <c r="A197" s="180">
        <v>196</v>
      </c>
      <c r="B197" s="180" t="s">
        <v>160</v>
      </c>
      <c r="C197" s="180" t="s">
        <v>149</v>
      </c>
      <c r="D197" s="180" t="s">
        <v>148</v>
      </c>
      <c r="E197" s="180" t="s">
        <v>147</v>
      </c>
      <c r="F197" s="180" t="s">
        <v>145</v>
      </c>
      <c r="G197" s="180" t="s">
        <v>109</v>
      </c>
      <c r="H197" s="180" t="s">
        <v>152</v>
      </c>
      <c r="I197" s="180" t="s">
        <v>151</v>
      </c>
    </row>
    <row r="198" spans="1:9" ht="14.25" customHeight="1" x14ac:dyDescent="0.35">
      <c r="A198" s="180">
        <v>197</v>
      </c>
      <c r="B198" s="180" t="s">
        <v>160</v>
      </c>
      <c r="C198" s="180" t="s">
        <v>149</v>
      </c>
      <c r="D198" s="180" t="s">
        <v>159</v>
      </c>
      <c r="E198" s="180" t="s">
        <v>147</v>
      </c>
      <c r="F198" s="180" t="s">
        <v>145</v>
      </c>
      <c r="G198" s="180" t="s">
        <v>109</v>
      </c>
      <c r="H198" s="180" t="s">
        <v>152</v>
      </c>
      <c r="I198" s="180" t="s">
        <v>148</v>
      </c>
    </row>
    <row r="199" spans="1:9" ht="14.25" customHeight="1" x14ac:dyDescent="0.35">
      <c r="A199" s="180">
        <v>198</v>
      </c>
      <c r="B199" s="180" t="s">
        <v>160</v>
      </c>
      <c r="C199" s="180" t="s">
        <v>149</v>
      </c>
      <c r="D199" s="180" t="s">
        <v>159</v>
      </c>
      <c r="E199" s="180" t="s">
        <v>147</v>
      </c>
      <c r="F199" s="180" t="s">
        <v>145</v>
      </c>
      <c r="G199" s="180" t="s">
        <v>109</v>
      </c>
      <c r="H199" s="180" t="s">
        <v>148</v>
      </c>
      <c r="I199" s="180" t="s">
        <v>151</v>
      </c>
    </row>
    <row r="200" spans="1:9" ht="14.25" customHeight="1" x14ac:dyDescent="0.35">
      <c r="A200" s="180">
        <v>199</v>
      </c>
      <c r="B200" s="180" t="s">
        <v>160</v>
      </c>
      <c r="C200" s="180" t="s">
        <v>149</v>
      </c>
      <c r="D200" s="180" t="s">
        <v>148</v>
      </c>
      <c r="E200" s="180" t="s">
        <v>147</v>
      </c>
      <c r="F200" s="180" t="s">
        <v>145</v>
      </c>
      <c r="G200" s="180" t="s">
        <v>109</v>
      </c>
      <c r="H200" s="180" t="s">
        <v>152</v>
      </c>
      <c r="I200" s="180" t="s">
        <v>150</v>
      </c>
    </row>
    <row r="201" spans="1:9" ht="14.25" customHeight="1" x14ac:dyDescent="0.35">
      <c r="A201" s="180">
        <v>200</v>
      </c>
      <c r="B201" s="180" t="s">
        <v>160</v>
      </c>
      <c r="C201" s="180" t="s">
        <v>149</v>
      </c>
      <c r="D201" s="180" t="s">
        <v>148</v>
      </c>
      <c r="E201" s="180" t="s">
        <v>147</v>
      </c>
      <c r="F201" s="180" t="s">
        <v>145</v>
      </c>
      <c r="G201" s="180" t="s">
        <v>109</v>
      </c>
      <c r="H201" s="180" t="s">
        <v>150</v>
      </c>
      <c r="I201" s="180" t="s">
        <v>151</v>
      </c>
    </row>
    <row r="202" spans="1:9" ht="14.25" customHeight="1" x14ac:dyDescent="0.35">
      <c r="A202" s="180">
        <v>201</v>
      </c>
      <c r="B202" s="180" t="s">
        <v>160</v>
      </c>
      <c r="C202" s="180" t="s">
        <v>149</v>
      </c>
      <c r="D202" s="180" t="s">
        <v>159</v>
      </c>
      <c r="E202" s="180" t="s">
        <v>147</v>
      </c>
      <c r="F202" s="180" t="s">
        <v>145</v>
      </c>
      <c r="G202" s="180" t="s">
        <v>109</v>
      </c>
      <c r="H202" s="180" t="s">
        <v>148</v>
      </c>
      <c r="I202" s="180" t="s">
        <v>150</v>
      </c>
    </row>
    <row r="203" spans="1:9" ht="14.25" customHeight="1" x14ac:dyDescent="0.35">
      <c r="A203" s="180">
        <v>202</v>
      </c>
      <c r="B203" s="180" t="s">
        <v>160</v>
      </c>
      <c r="C203" s="180" t="s">
        <v>159</v>
      </c>
      <c r="D203" s="180" t="s">
        <v>150</v>
      </c>
      <c r="E203" s="180" t="s">
        <v>163</v>
      </c>
      <c r="F203" s="180" t="s">
        <v>145</v>
      </c>
      <c r="G203" s="180" t="s">
        <v>149</v>
      </c>
      <c r="H203" s="180" t="s">
        <v>152</v>
      </c>
      <c r="I203" s="180" t="s">
        <v>151</v>
      </c>
    </row>
    <row r="204" spans="1:9" ht="14.25" customHeight="1" x14ac:dyDescent="0.35">
      <c r="A204" s="180">
        <v>203</v>
      </c>
      <c r="B204" s="180" t="s">
        <v>160</v>
      </c>
      <c r="C204" s="180" t="s">
        <v>159</v>
      </c>
      <c r="D204" s="180" t="s">
        <v>150</v>
      </c>
      <c r="E204" s="180" t="s">
        <v>163</v>
      </c>
      <c r="F204" s="180" t="s">
        <v>145</v>
      </c>
      <c r="G204" s="180" t="s">
        <v>109</v>
      </c>
      <c r="H204" s="180" t="s">
        <v>152</v>
      </c>
      <c r="I204" s="180" t="s">
        <v>151</v>
      </c>
    </row>
    <row r="205" spans="1:9" ht="14.25" customHeight="1" x14ac:dyDescent="0.35">
      <c r="A205" s="180">
        <v>204</v>
      </c>
      <c r="B205" s="180" t="s">
        <v>150</v>
      </c>
      <c r="C205" s="180" t="s">
        <v>149</v>
      </c>
      <c r="D205" s="180" t="s">
        <v>159</v>
      </c>
      <c r="E205" s="180" t="s">
        <v>163</v>
      </c>
      <c r="F205" s="180" t="s">
        <v>145</v>
      </c>
      <c r="G205" s="180" t="s">
        <v>109</v>
      </c>
      <c r="H205" s="180" t="s">
        <v>152</v>
      </c>
      <c r="I205" s="180" t="s">
        <v>151</v>
      </c>
    </row>
    <row r="206" spans="1:9" ht="14.25" customHeight="1" x14ac:dyDescent="0.35">
      <c r="A206" s="180">
        <v>205</v>
      </c>
      <c r="B206" s="180" t="s">
        <v>160</v>
      </c>
      <c r="C206" s="180" t="s">
        <v>149</v>
      </c>
      <c r="D206" s="180" t="s">
        <v>159</v>
      </c>
      <c r="E206" s="180" t="s">
        <v>163</v>
      </c>
      <c r="F206" s="180" t="s">
        <v>145</v>
      </c>
      <c r="G206" s="180" t="s">
        <v>109</v>
      </c>
      <c r="H206" s="180" t="s">
        <v>152</v>
      </c>
      <c r="I206" s="180" t="s">
        <v>151</v>
      </c>
    </row>
    <row r="207" spans="1:9" ht="14.25" customHeight="1" x14ac:dyDescent="0.35">
      <c r="A207" s="180">
        <v>206</v>
      </c>
      <c r="B207" s="180" t="s">
        <v>160</v>
      </c>
      <c r="C207" s="180" t="s">
        <v>149</v>
      </c>
      <c r="D207" s="180" t="s">
        <v>150</v>
      </c>
      <c r="E207" s="180" t="s">
        <v>163</v>
      </c>
      <c r="F207" s="180" t="s">
        <v>145</v>
      </c>
      <c r="G207" s="180" t="s">
        <v>109</v>
      </c>
      <c r="H207" s="180" t="s">
        <v>152</v>
      </c>
      <c r="I207" s="180" t="s">
        <v>151</v>
      </c>
    </row>
    <row r="208" spans="1:9" ht="14.25" customHeight="1" x14ac:dyDescent="0.35">
      <c r="A208" s="180">
        <v>207</v>
      </c>
      <c r="B208" s="180" t="s">
        <v>160</v>
      </c>
      <c r="C208" s="180" t="s">
        <v>149</v>
      </c>
      <c r="D208" s="180" t="s">
        <v>159</v>
      </c>
      <c r="E208" s="180" t="s">
        <v>163</v>
      </c>
      <c r="F208" s="180" t="s">
        <v>145</v>
      </c>
      <c r="G208" s="180" t="s">
        <v>109</v>
      </c>
      <c r="H208" s="180" t="s">
        <v>152</v>
      </c>
      <c r="I208" s="180" t="s">
        <v>150</v>
      </c>
    </row>
    <row r="209" spans="1:9" ht="14.25" customHeight="1" x14ac:dyDescent="0.35">
      <c r="A209" s="180">
        <v>208</v>
      </c>
      <c r="B209" s="180" t="s">
        <v>160</v>
      </c>
      <c r="C209" s="180" t="s">
        <v>149</v>
      </c>
      <c r="D209" s="180" t="s">
        <v>159</v>
      </c>
      <c r="E209" s="180" t="s">
        <v>163</v>
      </c>
      <c r="F209" s="180" t="s">
        <v>145</v>
      </c>
      <c r="G209" s="180" t="s">
        <v>109</v>
      </c>
      <c r="H209" s="180" t="s">
        <v>150</v>
      </c>
      <c r="I209" s="180" t="s">
        <v>151</v>
      </c>
    </row>
    <row r="210" spans="1:9" ht="14.25" customHeight="1" x14ac:dyDescent="0.35">
      <c r="A210" s="180">
        <v>209</v>
      </c>
      <c r="B210" s="180" t="s">
        <v>148</v>
      </c>
      <c r="C210" s="180" t="s">
        <v>159</v>
      </c>
      <c r="D210" s="180" t="s">
        <v>150</v>
      </c>
      <c r="E210" s="180" t="s">
        <v>163</v>
      </c>
      <c r="F210" s="180" t="s">
        <v>145</v>
      </c>
      <c r="G210" s="180" t="s">
        <v>160</v>
      </c>
      <c r="H210" s="180" t="s">
        <v>152</v>
      </c>
      <c r="I210" s="180" t="s">
        <v>151</v>
      </c>
    </row>
    <row r="211" spans="1:9" ht="14.25" customHeight="1" x14ac:dyDescent="0.35">
      <c r="A211" s="180">
        <v>210</v>
      </c>
      <c r="B211" s="180" t="s">
        <v>148</v>
      </c>
      <c r="C211" s="180" t="s">
        <v>159</v>
      </c>
      <c r="D211" s="180" t="s">
        <v>150</v>
      </c>
      <c r="E211" s="180" t="s">
        <v>163</v>
      </c>
      <c r="F211" s="180" t="s">
        <v>145</v>
      </c>
      <c r="G211" s="180" t="s">
        <v>149</v>
      </c>
      <c r="H211" s="180" t="s">
        <v>152</v>
      </c>
      <c r="I211" s="180" t="s">
        <v>151</v>
      </c>
    </row>
    <row r="212" spans="1:9" ht="14.25" customHeight="1" x14ac:dyDescent="0.35">
      <c r="A212" s="180">
        <v>211</v>
      </c>
      <c r="B212" s="180" t="s">
        <v>148</v>
      </c>
      <c r="C212" s="180" t="s">
        <v>149</v>
      </c>
      <c r="D212" s="180" t="s">
        <v>159</v>
      </c>
      <c r="E212" s="180" t="s">
        <v>163</v>
      </c>
      <c r="F212" s="180" t="s">
        <v>145</v>
      </c>
      <c r="G212" s="180" t="s">
        <v>160</v>
      </c>
      <c r="H212" s="180" t="s">
        <v>152</v>
      </c>
      <c r="I212" s="180" t="s">
        <v>151</v>
      </c>
    </row>
    <row r="213" spans="1:9" ht="14.25" customHeight="1" x14ac:dyDescent="0.35">
      <c r="A213" s="180">
        <v>212</v>
      </c>
      <c r="B213" s="180" t="s">
        <v>148</v>
      </c>
      <c r="C213" s="180" t="s">
        <v>149</v>
      </c>
      <c r="D213" s="180" t="s">
        <v>150</v>
      </c>
      <c r="E213" s="180" t="s">
        <v>163</v>
      </c>
      <c r="F213" s="180" t="s">
        <v>145</v>
      </c>
      <c r="G213" s="180" t="s">
        <v>160</v>
      </c>
      <c r="H213" s="180" t="s">
        <v>152</v>
      </c>
      <c r="I213" s="180" t="s">
        <v>151</v>
      </c>
    </row>
    <row r="214" spans="1:9" ht="14.25" customHeight="1" x14ac:dyDescent="0.35">
      <c r="A214" s="180">
        <v>213</v>
      </c>
      <c r="B214" s="180" t="s">
        <v>148</v>
      </c>
      <c r="C214" s="180" t="s">
        <v>149</v>
      </c>
      <c r="D214" s="180" t="s">
        <v>159</v>
      </c>
      <c r="E214" s="180" t="s">
        <v>163</v>
      </c>
      <c r="F214" s="180" t="s">
        <v>145</v>
      </c>
      <c r="G214" s="180" t="s">
        <v>160</v>
      </c>
      <c r="H214" s="180" t="s">
        <v>152</v>
      </c>
      <c r="I214" s="180" t="s">
        <v>150</v>
      </c>
    </row>
    <row r="215" spans="1:9" ht="14.25" customHeight="1" x14ac:dyDescent="0.35">
      <c r="A215" s="180">
        <v>214</v>
      </c>
      <c r="B215" s="180" t="s">
        <v>148</v>
      </c>
      <c r="C215" s="180" t="s">
        <v>149</v>
      </c>
      <c r="D215" s="180" t="s">
        <v>159</v>
      </c>
      <c r="E215" s="180" t="s">
        <v>163</v>
      </c>
      <c r="F215" s="180" t="s">
        <v>145</v>
      </c>
      <c r="G215" s="180" t="s">
        <v>160</v>
      </c>
      <c r="H215" s="180" t="s">
        <v>150</v>
      </c>
      <c r="I215" s="180" t="s">
        <v>151</v>
      </c>
    </row>
    <row r="216" spans="1:9" ht="14.25" customHeight="1" x14ac:dyDescent="0.35">
      <c r="A216" s="180">
        <v>215</v>
      </c>
      <c r="B216" s="180" t="s">
        <v>148</v>
      </c>
      <c r="C216" s="180" t="s">
        <v>159</v>
      </c>
      <c r="D216" s="180" t="s">
        <v>150</v>
      </c>
      <c r="E216" s="180" t="s">
        <v>163</v>
      </c>
      <c r="F216" s="180" t="s">
        <v>145</v>
      </c>
      <c r="G216" s="180" t="s">
        <v>109</v>
      </c>
      <c r="H216" s="180" t="s">
        <v>152</v>
      </c>
      <c r="I216" s="180" t="s">
        <v>151</v>
      </c>
    </row>
    <row r="217" spans="1:9" ht="14.25" customHeight="1" x14ac:dyDescent="0.35">
      <c r="A217" s="180">
        <v>216</v>
      </c>
      <c r="B217" s="180" t="s">
        <v>160</v>
      </c>
      <c r="C217" s="180" t="s">
        <v>159</v>
      </c>
      <c r="D217" s="180" t="s">
        <v>148</v>
      </c>
      <c r="E217" s="180" t="s">
        <v>163</v>
      </c>
      <c r="F217" s="180" t="s">
        <v>145</v>
      </c>
      <c r="G217" s="180" t="s">
        <v>109</v>
      </c>
      <c r="H217" s="180" t="s">
        <v>152</v>
      </c>
      <c r="I217" s="180" t="s">
        <v>151</v>
      </c>
    </row>
    <row r="218" spans="1:9" ht="14.25" customHeight="1" x14ac:dyDescent="0.35">
      <c r="A218" s="180">
        <v>217</v>
      </c>
      <c r="B218" s="180" t="s">
        <v>160</v>
      </c>
      <c r="C218" s="180" t="s">
        <v>148</v>
      </c>
      <c r="D218" s="180" t="s">
        <v>150</v>
      </c>
      <c r="E218" s="180" t="s">
        <v>163</v>
      </c>
      <c r="F218" s="180" t="s">
        <v>145</v>
      </c>
      <c r="G218" s="180" t="s">
        <v>109</v>
      </c>
      <c r="H218" s="180" t="s">
        <v>152</v>
      </c>
      <c r="I218" s="180" t="s">
        <v>151</v>
      </c>
    </row>
    <row r="219" spans="1:9" ht="14.25" customHeight="1" x14ac:dyDescent="0.35">
      <c r="A219" s="180">
        <v>218</v>
      </c>
      <c r="B219" s="180" t="s">
        <v>160</v>
      </c>
      <c r="C219" s="180" t="s">
        <v>159</v>
      </c>
      <c r="D219" s="180" t="s">
        <v>148</v>
      </c>
      <c r="E219" s="180" t="s">
        <v>163</v>
      </c>
      <c r="F219" s="180" t="s">
        <v>145</v>
      </c>
      <c r="G219" s="180" t="s">
        <v>109</v>
      </c>
      <c r="H219" s="180" t="s">
        <v>152</v>
      </c>
      <c r="I219" s="180" t="s">
        <v>150</v>
      </c>
    </row>
    <row r="220" spans="1:9" ht="14.25" customHeight="1" x14ac:dyDescent="0.35">
      <c r="A220" s="180">
        <v>219</v>
      </c>
      <c r="B220" s="180" t="s">
        <v>160</v>
      </c>
      <c r="C220" s="180" t="s">
        <v>159</v>
      </c>
      <c r="D220" s="180" t="s">
        <v>148</v>
      </c>
      <c r="E220" s="180" t="s">
        <v>163</v>
      </c>
      <c r="F220" s="180" t="s">
        <v>145</v>
      </c>
      <c r="G220" s="180" t="s">
        <v>109</v>
      </c>
      <c r="H220" s="180" t="s">
        <v>150</v>
      </c>
      <c r="I220" s="180" t="s">
        <v>151</v>
      </c>
    </row>
    <row r="221" spans="1:9" ht="14.25" customHeight="1" x14ac:dyDescent="0.35">
      <c r="A221" s="180">
        <v>220</v>
      </c>
      <c r="B221" s="180" t="s">
        <v>148</v>
      </c>
      <c r="C221" s="180" t="s">
        <v>149</v>
      </c>
      <c r="D221" s="180" t="s">
        <v>159</v>
      </c>
      <c r="E221" s="180" t="s">
        <v>163</v>
      </c>
      <c r="F221" s="180" t="s">
        <v>145</v>
      </c>
      <c r="G221" s="180" t="s">
        <v>109</v>
      </c>
      <c r="H221" s="180" t="s">
        <v>152</v>
      </c>
      <c r="I221" s="180" t="s">
        <v>151</v>
      </c>
    </row>
    <row r="222" spans="1:9" ht="14.25" customHeight="1" x14ac:dyDescent="0.35">
      <c r="A222" s="180">
        <v>221</v>
      </c>
      <c r="B222" s="180" t="s">
        <v>148</v>
      </c>
      <c r="C222" s="180" t="s">
        <v>149</v>
      </c>
      <c r="D222" s="180" t="s">
        <v>150</v>
      </c>
      <c r="E222" s="180" t="s">
        <v>163</v>
      </c>
      <c r="F222" s="180" t="s">
        <v>145</v>
      </c>
      <c r="G222" s="180" t="s">
        <v>109</v>
      </c>
      <c r="H222" s="180" t="s">
        <v>152</v>
      </c>
      <c r="I222" s="180" t="s">
        <v>151</v>
      </c>
    </row>
    <row r="223" spans="1:9" ht="14.25" customHeight="1" x14ac:dyDescent="0.35">
      <c r="A223" s="180">
        <v>222</v>
      </c>
      <c r="B223" s="180" t="s">
        <v>148</v>
      </c>
      <c r="C223" s="180" t="s">
        <v>149</v>
      </c>
      <c r="D223" s="180" t="s">
        <v>159</v>
      </c>
      <c r="E223" s="180" t="s">
        <v>163</v>
      </c>
      <c r="F223" s="180" t="s">
        <v>145</v>
      </c>
      <c r="G223" s="180" t="s">
        <v>109</v>
      </c>
      <c r="H223" s="180" t="s">
        <v>152</v>
      </c>
      <c r="I223" s="180" t="s">
        <v>150</v>
      </c>
    </row>
    <row r="224" spans="1:9" ht="14.25" customHeight="1" x14ac:dyDescent="0.35">
      <c r="A224" s="180">
        <v>223</v>
      </c>
      <c r="B224" s="180" t="s">
        <v>148</v>
      </c>
      <c r="C224" s="180" t="s">
        <v>149</v>
      </c>
      <c r="D224" s="180" t="s">
        <v>159</v>
      </c>
      <c r="E224" s="180" t="s">
        <v>163</v>
      </c>
      <c r="F224" s="180" t="s">
        <v>145</v>
      </c>
      <c r="G224" s="180" t="s">
        <v>109</v>
      </c>
      <c r="H224" s="180" t="s">
        <v>150</v>
      </c>
      <c r="I224" s="180" t="s">
        <v>151</v>
      </c>
    </row>
    <row r="225" spans="1:9" ht="14.25" customHeight="1" x14ac:dyDescent="0.35">
      <c r="A225" s="180">
        <v>224</v>
      </c>
      <c r="B225" s="180" t="s">
        <v>160</v>
      </c>
      <c r="C225" s="180" t="s">
        <v>149</v>
      </c>
      <c r="D225" s="180" t="s">
        <v>148</v>
      </c>
      <c r="E225" s="180" t="s">
        <v>163</v>
      </c>
      <c r="F225" s="180" t="s">
        <v>145</v>
      </c>
      <c r="G225" s="180" t="s">
        <v>109</v>
      </c>
      <c r="H225" s="180" t="s">
        <v>152</v>
      </c>
      <c r="I225" s="180" t="s">
        <v>151</v>
      </c>
    </row>
    <row r="226" spans="1:9" ht="14.25" customHeight="1" x14ac:dyDescent="0.35">
      <c r="A226" s="180">
        <v>225</v>
      </c>
      <c r="B226" s="180" t="s">
        <v>160</v>
      </c>
      <c r="C226" s="180" t="s">
        <v>149</v>
      </c>
      <c r="D226" s="180" t="s">
        <v>159</v>
      </c>
      <c r="E226" s="180" t="s">
        <v>163</v>
      </c>
      <c r="F226" s="180" t="s">
        <v>145</v>
      </c>
      <c r="G226" s="180" t="s">
        <v>109</v>
      </c>
      <c r="H226" s="180" t="s">
        <v>152</v>
      </c>
      <c r="I226" s="180" t="s">
        <v>148</v>
      </c>
    </row>
    <row r="227" spans="1:9" ht="14.25" customHeight="1" x14ac:dyDescent="0.35">
      <c r="A227" s="180">
        <v>226</v>
      </c>
      <c r="B227" s="180" t="s">
        <v>160</v>
      </c>
      <c r="C227" s="180" t="s">
        <v>149</v>
      </c>
      <c r="D227" s="180" t="s">
        <v>159</v>
      </c>
      <c r="E227" s="180" t="s">
        <v>163</v>
      </c>
      <c r="F227" s="180" t="s">
        <v>145</v>
      </c>
      <c r="G227" s="180" t="s">
        <v>109</v>
      </c>
      <c r="H227" s="180" t="s">
        <v>148</v>
      </c>
      <c r="I227" s="180" t="s">
        <v>151</v>
      </c>
    </row>
    <row r="228" spans="1:9" ht="14.25" customHeight="1" x14ac:dyDescent="0.35">
      <c r="A228" s="180">
        <v>227</v>
      </c>
      <c r="B228" s="180" t="s">
        <v>160</v>
      </c>
      <c r="C228" s="180" t="s">
        <v>149</v>
      </c>
      <c r="D228" s="180" t="s">
        <v>148</v>
      </c>
      <c r="E228" s="180" t="s">
        <v>163</v>
      </c>
      <c r="F228" s="180" t="s">
        <v>145</v>
      </c>
      <c r="G228" s="180" t="s">
        <v>109</v>
      </c>
      <c r="H228" s="180" t="s">
        <v>152</v>
      </c>
      <c r="I228" s="180" t="s">
        <v>150</v>
      </c>
    </row>
    <row r="229" spans="1:9" ht="14.25" customHeight="1" x14ac:dyDescent="0.35">
      <c r="A229" s="180">
        <v>228</v>
      </c>
      <c r="B229" s="180" t="s">
        <v>160</v>
      </c>
      <c r="C229" s="180" t="s">
        <v>149</v>
      </c>
      <c r="D229" s="180" t="s">
        <v>148</v>
      </c>
      <c r="E229" s="180" t="s">
        <v>163</v>
      </c>
      <c r="F229" s="180" t="s">
        <v>145</v>
      </c>
      <c r="G229" s="180" t="s">
        <v>109</v>
      </c>
      <c r="H229" s="180" t="s">
        <v>150</v>
      </c>
      <c r="I229" s="180" t="s">
        <v>151</v>
      </c>
    </row>
    <row r="230" spans="1:9" ht="14.25" customHeight="1" x14ac:dyDescent="0.35">
      <c r="A230" s="180">
        <v>229</v>
      </c>
      <c r="B230" s="180" t="s">
        <v>160</v>
      </c>
      <c r="C230" s="180" t="s">
        <v>149</v>
      </c>
      <c r="D230" s="180" t="s">
        <v>159</v>
      </c>
      <c r="E230" s="180" t="s">
        <v>163</v>
      </c>
      <c r="F230" s="180" t="s">
        <v>145</v>
      </c>
      <c r="G230" s="180" t="s">
        <v>109</v>
      </c>
      <c r="H230" s="180" t="s">
        <v>148</v>
      </c>
      <c r="I230" s="180" t="s">
        <v>150</v>
      </c>
    </row>
    <row r="231" spans="1:9" ht="14.25" customHeight="1" x14ac:dyDescent="0.35">
      <c r="A231" s="180">
        <v>230</v>
      </c>
      <c r="B231" s="180" t="s">
        <v>160</v>
      </c>
      <c r="C231" s="180" t="s">
        <v>159</v>
      </c>
      <c r="D231" s="180" t="s">
        <v>150</v>
      </c>
      <c r="E231" s="180" t="s">
        <v>163</v>
      </c>
      <c r="F231" s="180" t="s">
        <v>145</v>
      </c>
      <c r="G231" s="180" t="s">
        <v>147</v>
      </c>
      <c r="H231" s="180" t="s">
        <v>152</v>
      </c>
      <c r="I231" s="180" t="s">
        <v>151</v>
      </c>
    </row>
    <row r="232" spans="1:9" ht="14.25" customHeight="1" x14ac:dyDescent="0.35">
      <c r="A232" s="180">
        <v>231</v>
      </c>
      <c r="B232" s="180" t="s">
        <v>150</v>
      </c>
      <c r="C232" s="180" t="s">
        <v>149</v>
      </c>
      <c r="D232" s="180" t="s">
        <v>159</v>
      </c>
      <c r="E232" s="180" t="s">
        <v>163</v>
      </c>
      <c r="F232" s="180" t="s">
        <v>145</v>
      </c>
      <c r="G232" s="180" t="s">
        <v>147</v>
      </c>
      <c r="H232" s="180" t="s">
        <v>152</v>
      </c>
      <c r="I232" s="180" t="s">
        <v>151</v>
      </c>
    </row>
    <row r="233" spans="1:9" ht="14.25" customHeight="1" x14ac:dyDescent="0.35">
      <c r="A233" s="180">
        <v>232</v>
      </c>
      <c r="B233" s="180" t="s">
        <v>160</v>
      </c>
      <c r="C233" s="180" t="s">
        <v>149</v>
      </c>
      <c r="D233" s="180" t="s">
        <v>159</v>
      </c>
      <c r="E233" s="180" t="s">
        <v>163</v>
      </c>
      <c r="F233" s="180" t="s">
        <v>145</v>
      </c>
      <c r="G233" s="180" t="s">
        <v>147</v>
      </c>
      <c r="H233" s="180" t="s">
        <v>152</v>
      </c>
      <c r="I233" s="180" t="s">
        <v>151</v>
      </c>
    </row>
    <row r="234" spans="1:9" ht="14.25" customHeight="1" x14ac:dyDescent="0.35">
      <c r="A234" s="180">
        <v>233</v>
      </c>
      <c r="B234" s="180" t="s">
        <v>160</v>
      </c>
      <c r="C234" s="180" t="s">
        <v>149</v>
      </c>
      <c r="D234" s="180" t="s">
        <v>150</v>
      </c>
      <c r="E234" s="180" t="s">
        <v>163</v>
      </c>
      <c r="F234" s="180" t="s">
        <v>145</v>
      </c>
      <c r="G234" s="180" t="s">
        <v>147</v>
      </c>
      <c r="H234" s="180" t="s">
        <v>152</v>
      </c>
      <c r="I234" s="180" t="s">
        <v>151</v>
      </c>
    </row>
    <row r="235" spans="1:9" ht="14.25" customHeight="1" x14ac:dyDescent="0.35">
      <c r="A235" s="180">
        <v>234</v>
      </c>
      <c r="B235" s="180" t="s">
        <v>160</v>
      </c>
      <c r="C235" s="180" t="s">
        <v>149</v>
      </c>
      <c r="D235" s="180" t="s">
        <v>159</v>
      </c>
      <c r="E235" s="180" t="s">
        <v>163</v>
      </c>
      <c r="F235" s="180" t="s">
        <v>145</v>
      </c>
      <c r="G235" s="180" t="s">
        <v>147</v>
      </c>
      <c r="H235" s="180" t="s">
        <v>152</v>
      </c>
      <c r="I235" s="180" t="s">
        <v>150</v>
      </c>
    </row>
    <row r="236" spans="1:9" ht="14.25" customHeight="1" x14ac:dyDescent="0.35">
      <c r="A236" s="180">
        <v>235</v>
      </c>
      <c r="B236" s="180" t="s">
        <v>160</v>
      </c>
      <c r="C236" s="180" t="s">
        <v>149</v>
      </c>
      <c r="D236" s="180" t="s">
        <v>159</v>
      </c>
      <c r="E236" s="180" t="s">
        <v>163</v>
      </c>
      <c r="F236" s="180" t="s">
        <v>145</v>
      </c>
      <c r="G236" s="180" t="s">
        <v>147</v>
      </c>
      <c r="H236" s="180" t="s">
        <v>150</v>
      </c>
      <c r="I236" s="180" t="s">
        <v>151</v>
      </c>
    </row>
    <row r="237" spans="1:9" ht="14.25" customHeight="1" x14ac:dyDescent="0.35">
      <c r="A237" s="180">
        <v>236</v>
      </c>
      <c r="B237" s="180" t="s">
        <v>163</v>
      </c>
      <c r="C237" s="180" t="s">
        <v>159</v>
      </c>
      <c r="D237" s="180" t="s">
        <v>150</v>
      </c>
      <c r="E237" s="180" t="s">
        <v>147</v>
      </c>
      <c r="F237" s="180" t="s">
        <v>145</v>
      </c>
      <c r="G237" s="180" t="s">
        <v>109</v>
      </c>
      <c r="H237" s="180" t="s">
        <v>152</v>
      </c>
      <c r="I237" s="180" t="s">
        <v>151</v>
      </c>
    </row>
    <row r="238" spans="1:9" ht="14.25" customHeight="1" x14ac:dyDescent="0.35">
      <c r="A238" s="180">
        <v>237</v>
      </c>
      <c r="B238" s="180" t="s">
        <v>160</v>
      </c>
      <c r="C238" s="180" t="s">
        <v>159</v>
      </c>
      <c r="D238" s="180" t="s">
        <v>109</v>
      </c>
      <c r="E238" s="180" t="s">
        <v>163</v>
      </c>
      <c r="F238" s="180" t="s">
        <v>145</v>
      </c>
      <c r="G238" s="180" t="s">
        <v>147</v>
      </c>
      <c r="H238" s="180" t="s">
        <v>152</v>
      </c>
      <c r="I238" s="180" t="s">
        <v>151</v>
      </c>
    </row>
    <row r="239" spans="1:9" ht="14.25" customHeight="1" x14ac:dyDescent="0.35">
      <c r="A239" s="180">
        <v>238</v>
      </c>
      <c r="B239" s="180" t="s">
        <v>160</v>
      </c>
      <c r="C239" s="180" t="s">
        <v>109</v>
      </c>
      <c r="D239" s="180" t="s">
        <v>150</v>
      </c>
      <c r="E239" s="180" t="s">
        <v>163</v>
      </c>
      <c r="F239" s="180" t="s">
        <v>145</v>
      </c>
      <c r="G239" s="180" t="s">
        <v>147</v>
      </c>
      <c r="H239" s="180" t="s">
        <v>152</v>
      </c>
      <c r="I239" s="180" t="s">
        <v>151</v>
      </c>
    </row>
    <row r="240" spans="1:9" ht="14.25" customHeight="1" x14ac:dyDescent="0.35">
      <c r="A240" s="180">
        <v>239</v>
      </c>
      <c r="B240" s="180" t="s">
        <v>160</v>
      </c>
      <c r="C240" s="180" t="s">
        <v>159</v>
      </c>
      <c r="D240" s="180" t="s">
        <v>109</v>
      </c>
      <c r="E240" s="180" t="s">
        <v>163</v>
      </c>
      <c r="F240" s="180" t="s">
        <v>145</v>
      </c>
      <c r="G240" s="180" t="s">
        <v>147</v>
      </c>
      <c r="H240" s="180" t="s">
        <v>152</v>
      </c>
      <c r="I240" s="180" t="s">
        <v>150</v>
      </c>
    </row>
    <row r="241" spans="1:9" ht="14.25" customHeight="1" x14ac:dyDescent="0.35">
      <c r="A241" s="180">
        <v>240</v>
      </c>
      <c r="B241" s="180" t="s">
        <v>160</v>
      </c>
      <c r="C241" s="180" t="s">
        <v>159</v>
      </c>
      <c r="D241" s="180" t="s">
        <v>109</v>
      </c>
      <c r="E241" s="180" t="s">
        <v>163</v>
      </c>
      <c r="F241" s="180" t="s">
        <v>145</v>
      </c>
      <c r="G241" s="180" t="s">
        <v>147</v>
      </c>
      <c r="H241" s="180" t="s">
        <v>150</v>
      </c>
      <c r="I241" s="180" t="s">
        <v>151</v>
      </c>
    </row>
    <row r="242" spans="1:9" ht="14.25" customHeight="1" x14ac:dyDescent="0.35">
      <c r="A242" s="180">
        <v>241</v>
      </c>
      <c r="B242" s="180" t="s">
        <v>163</v>
      </c>
      <c r="C242" s="180" t="s">
        <v>149</v>
      </c>
      <c r="D242" s="180" t="s">
        <v>159</v>
      </c>
      <c r="E242" s="180" t="s">
        <v>147</v>
      </c>
      <c r="F242" s="180" t="s">
        <v>145</v>
      </c>
      <c r="G242" s="180" t="s">
        <v>109</v>
      </c>
      <c r="H242" s="180" t="s">
        <v>152</v>
      </c>
      <c r="I242" s="180" t="s">
        <v>151</v>
      </c>
    </row>
    <row r="243" spans="1:9" ht="14.25" customHeight="1" x14ac:dyDescent="0.35">
      <c r="A243" s="180">
        <v>242</v>
      </c>
      <c r="B243" s="180" t="s">
        <v>163</v>
      </c>
      <c r="C243" s="180" t="s">
        <v>149</v>
      </c>
      <c r="D243" s="180" t="s">
        <v>150</v>
      </c>
      <c r="E243" s="180" t="s">
        <v>147</v>
      </c>
      <c r="F243" s="180" t="s">
        <v>145</v>
      </c>
      <c r="G243" s="180" t="s">
        <v>109</v>
      </c>
      <c r="H243" s="180" t="s">
        <v>152</v>
      </c>
      <c r="I243" s="180" t="s">
        <v>151</v>
      </c>
    </row>
    <row r="244" spans="1:9" ht="14.25" customHeight="1" x14ac:dyDescent="0.35">
      <c r="A244" s="180">
        <v>243</v>
      </c>
      <c r="B244" s="180" t="s">
        <v>163</v>
      </c>
      <c r="C244" s="180" t="s">
        <v>149</v>
      </c>
      <c r="D244" s="180" t="s">
        <v>159</v>
      </c>
      <c r="E244" s="180" t="s">
        <v>147</v>
      </c>
      <c r="F244" s="180" t="s">
        <v>145</v>
      </c>
      <c r="G244" s="180" t="s">
        <v>109</v>
      </c>
      <c r="H244" s="180" t="s">
        <v>152</v>
      </c>
      <c r="I244" s="180" t="s">
        <v>150</v>
      </c>
    </row>
    <row r="245" spans="1:9" ht="14.25" customHeight="1" x14ac:dyDescent="0.35">
      <c r="A245" s="180">
        <v>244</v>
      </c>
      <c r="B245" s="180" t="s">
        <v>163</v>
      </c>
      <c r="C245" s="180" t="s">
        <v>149</v>
      </c>
      <c r="D245" s="180" t="s">
        <v>159</v>
      </c>
      <c r="E245" s="180" t="s">
        <v>147</v>
      </c>
      <c r="F245" s="180" t="s">
        <v>145</v>
      </c>
      <c r="G245" s="180" t="s">
        <v>109</v>
      </c>
      <c r="H245" s="180" t="s">
        <v>150</v>
      </c>
      <c r="I245" s="180" t="s">
        <v>151</v>
      </c>
    </row>
    <row r="246" spans="1:9" ht="14.25" customHeight="1" x14ac:dyDescent="0.35">
      <c r="A246" s="180">
        <v>245</v>
      </c>
      <c r="B246" s="180" t="s">
        <v>160</v>
      </c>
      <c r="C246" s="180" t="s">
        <v>149</v>
      </c>
      <c r="D246" s="180" t="s">
        <v>109</v>
      </c>
      <c r="E246" s="180" t="s">
        <v>163</v>
      </c>
      <c r="F246" s="180" t="s">
        <v>145</v>
      </c>
      <c r="G246" s="180" t="s">
        <v>147</v>
      </c>
      <c r="H246" s="180" t="s">
        <v>152</v>
      </c>
      <c r="I246" s="180" t="s">
        <v>151</v>
      </c>
    </row>
    <row r="247" spans="1:9" ht="14.25" customHeight="1" x14ac:dyDescent="0.35">
      <c r="A247" s="180">
        <v>246</v>
      </c>
      <c r="B247" s="180" t="s">
        <v>163</v>
      </c>
      <c r="C247" s="180" t="s">
        <v>149</v>
      </c>
      <c r="D247" s="180" t="s">
        <v>159</v>
      </c>
      <c r="E247" s="180" t="s">
        <v>147</v>
      </c>
      <c r="F247" s="180" t="s">
        <v>145</v>
      </c>
      <c r="G247" s="180" t="s">
        <v>109</v>
      </c>
      <c r="H247" s="180" t="s">
        <v>152</v>
      </c>
      <c r="I247" s="180" t="s">
        <v>160</v>
      </c>
    </row>
    <row r="248" spans="1:9" ht="14.25" customHeight="1" x14ac:dyDescent="0.35">
      <c r="A248" s="180">
        <v>247</v>
      </c>
      <c r="B248" s="180" t="s">
        <v>160</v>
      </c>
      <c r="C248" s="180" t="s">
        <v>149</v>
      </c>
      <c r="D248" s="180" t="s">
        <v>159</v>
      </c>
      <c r="E248" s="180" t="s">
        <v>163</v>
      </c>
      <c r="F248" s="180" t="s">
        <v>145</v>
      </c>
      <c r="G248" s="180" t="s">
        <v>109</v>
      </c>
      <c r="H248" s="180" t="s">
        <v>147</v>
      </c>
      <c r="I248" s="180" t="s">
        <v>151</v>
      </c>
    </row>
    <row r="249" spans="1:9" ht="14.25" customHeight="1" x14ac:dyDescent="0.35">
      <c r="A249" s="180">
        <v>248</v>
      </c>
      <c r="B249" s="180" t="s">
        <v>160</v>
      </c>
      <c r="C249" s="180" t="s">
        <v>149</v>
      </c>
      <c r="D249" s="180" t="s">
        <v>109</v>
      </c>
      <c r="E249" s="180" t="s">
        <v>163</v>
      </c>
      <c r="F249" s="180" t="s">
        <v>145</v>
      </c>
      <c r="G249" s="180" t="s">
        <v>147</v>
      </c>
      <c r="H249" s="180" t="s">
        <v>152</v>
      </c>
      <c r="I249" s="180" t="s">
        <v>150</v>
      </c>
    </row>
    <row r="250" spans="1:9" ht="14.25" customHeight="1" x14ac:dyDescent="0.35">
      <c r="A250" s="180">
        <v>249</v>
      </c>
      <c r="B250" s="180" t="s">
        <v>160</v>
      </c>
      <c r="C250" s="180" t="s">
        <v>149</v>
      </c>
      <c r="D250" s="180" t="s">
        <v>109</v>
      </c>
      <c r="E250" s="180" t="s">
        <v>163</v>
      </c>
      <c r="F250" s="180" t="s">
        <v>145</v>
      </c>
      <c r="G250" s="180" t="s">
        <v>147</v>
      </c>
      <c r="H250" s="180" t="s">
        <v>150</v>
      </c>
      <c r="I250" s="180" t="s">
        <v>151</v>
      </c>
    </row>
    <row r="251" spans="1:9" ht="14.25" customHeight="1" x14ac:dyDescent="0.35">
      <c r="A251" s="180">
        <v>250</v>
      </c>
      <c r="B251" s="180" t="s">
        <v>160</v>
      </c>
      <c r="C251" s="180" t="s">
        <v>149</v>
      </c>
      <c r="D251" s="180" t="s">
        <v>159</v>
      </c>
      <c r="E251" s="180" t="s">
        <v>163</v>
      </c>
      <c r="F251" s="180" t="s">
        <v>145</v>
      </c>
      <c r="G251" s="180" t="s">
        <v>109</v>
      </c>
      <c r="H251" s="180" t="s">
        <v>147</v>
      </c>
      <c r="I251" s="180" t="s">
        <v>150</v>
      </c>
    </row>
    <row r="252" spans="1:9" ht="14.25" customHeight="1" x14ac:dyDescent="0.35">
      <c r="A252" s="180">
        <v>251</v>
      </c>
      <c r="B252" s="180" t="s">
        <v>148</v>
      </c>
      <c r="C252" s="180" t="s">
        <v>159</v>
      </c>
      <c r="D252" s="180" t="s">
        <v>150</v>
      </c>
      <c r="E252" s="180" t="s">
        <v>163</v>
      </c>
      <c r="F252" s="180" t="s">
        <v>145</v>
      </c>
      <c r="G252" s="180" t="s">
        <v>147</v>
      </c>
      <c r="H252" s="180" t="s">
        <v>152</v>
      </c>
      <c r="I252" s="180" t="s">
        <v>151</v>
      </c>
    </row>
    <row r="253" spans="1:9" ht="14.25" customHeight="1" x14ac:dyDescent="0.35">
      <c r="A253" s="180">
        <v>252</v>
      </c>
      <c r="B253" s="180" t="s">
        <v>160</v>
      </c>
      <c r="C253" s="180" t="s">
        <v>159</v>
      </c>
      <c r="D253" s="180" t="s">
        <v>148</v>
      </c>
      <c r="E253" s="180" t="s">
        <v>163</v>
      </c>
      <c r="F253" s="180" t="s">
        <v>145</v>
      </c>
      <c r="G253" s="180" t="s">
        <v>147</v>
      </c>
      <c r="H253" s="180" t="s">
        <v>152</v>
      </c>
      <c r="I253" s="180" t="s">
        <v>151</v>
      </c>
    </row>
    <row r="254" spans="1:9" ht="14.25" customHeight="1" x14ac:dyDescent="0.35">
      <c r="A254" s="180">
        <v>253</v>
      </c>
      <c r="B254" s="180" t="s">
        <v>160</v>
      </c>
      <c r="C254" s="180" t="s">
        <v>148</v>
      </c>
      <c r="D254" s="180" t="s">
        <v>150</v>
      </c>
      <c r="E254" s="180" t="s">
        <v>163</v>
      </c>
      <c r="F254" s="180" t="s">
        <v>145</v>
      </c>
      <c r="G254" s="180" t="s">
        <v>147</v>
      </c>
      <c r="H254" s="180" t="s">
        <v>152</v>
      </c>
      <c r="I254" s="180" t="s">
        <v>151</v>
      </c>
    </row>
    <row r="255" spans="1:9" ht="14.25" customHeight="1" x14ac:dyDescent="0.35">
      <c r="A255" s="180">
        <v>254</v>
      </c>
      <c r="B255" s="180" t="s">
        <v>160</v>
      </c>
      <c r="C255" s="180" t="s">
        <v>159</v>
      </c>
      <c r="D255" s="180" t="s">
        <v>148</v>
      </c>
      <c r="E255" s="180" t="s">
        <v>163</v>
      </c>
      <c r="F255" s="180" t="s">
        <v>145</v>
      </c>
      <c r="G255" s="180" t="s">
        <v>147</v>
      </c>
      <c r="H255" s="180" t="s">
        <v>152</v>
      </c>
      <c r="I255" s="180" t="s">
        <v>150</v>
      </c>
    </row>
    <row r="256" spans="1:9" ht="14.25" customHeight="1" x14ac:dyDescent="0.35">
      <c r="A256" s="180">
        <v>255</v>
      </c>
      <c r="B256" s="180" t="s">
        <v>160</v>
      </c>
      <c r="C256" s="180" t="s">
        <v>159</v>
      </c>
      <c r="D256" s="180" t="s">
        <v>148</v>
      </c>
      <c r="E256" s="180" t="s">
        <v>163</v>
      </c>
      <c r="F256" s="180" t="s">
        <v>145</v>
      </c>
      <c r="G256" s="180" t="s">
        <v>147</v>
      </c>
      <c r="H256" s="180" t="s">
        <v>150</v>
      </c>
      <c r="I256" s="180" t="s">
        <v>151</v>
      </c>
    </row>
    <row r="257" spans="1:9" ht="14.25" customHeight="1" x14ac:dyDescent="0.35">
      <c r="A257" s="180">
        <v>256</v>
      </c>
      <c r="B257" s="180" t="s">
        <v>148</v>
      </c>
      <c r="C257" s="180" t="s">
        <v>149</v>
      </c>
      <c r="D257" s="180" t="s">
        <v>159</v>
      </c>
      <c r="E257" s="180" t="s">
        <v>163</v>
      </c>
      <c r="F257" s="180" t="s">
        <v>145</v>
      </c>
      <c r="G257" s="180" t="s">
        <v>147</v>
      </c>
      <c r="H257" s="180" t="s">
        <v>152</v>
      </c>
      <c r="I257" s="180" t="s">
        <v>151</v>
      </c>
    </row>
    <row r="258" spans="1:9" ht="14.25" customHeight="1" x14ac:dyDescent="0.35">
      <c r="A258" s="180">
        <v>257</v>
      </c>
      <c r="B258" s="180" t="s">
        <v>148</v>
      </c>
      <c r="C258" s="180" t="s">
        <v>149</v>
      </c>
      <c r="D258" s="180" t="s">
        <v>150</v>
      </c>
      <c r="E258" s="180" t="s">
        <v>163</v>
      </c>
      <c r="F258" s="180" t="s">
        <v>145</v>
      </c>
      <c r="G258" s="180" t="s">
        <v>147</v>
      </c>
      <c r="H258" s="180" t="s">
        <v>152</v>
      </c>
      <c r="I258" s="180" t="s">
        <v>151</v>
      </c>
    </row>
    <row r="259" spans="1:9" ht="14.25" customHeight="1" x14ac:dyDescent="0.35">
      <c r="A259" s="180">
        <v>258</v>
      </c>
      <c r="B259" s="180" t="s">
        <v>148</v>
      </c>
      <c r="C259" s="180" t="s">
        <v>149</v>
      </c>
      <c r="D259" s="180" t="s">
        <v>159</v>
      </c>
      <c r="E259" s="180" t="s">
        <v>163</v>
      </c>
      <c r="F259" s="180" t="s">
        <v>145</v>
      </c>
      <c r="G259" s="180" t="s">
        <v>147</v>
      </c>
      <c r="H259" s="180" t="s">
        <v>152</v>
      </c>
      <c r="I259" s="180" t="s">
        <v>150</v>
      </c>
    </row>
    <row r="260" spans="1:9" ht="14.25" customHeight="1" x14ac:dyDescent="0.35">
      <c r="A260" s="180">
        <v>259</v>
      </c>
      <c r="B260" s="180" t="s">
        <v>148</v>
      </c>
      <c r="C260" s="180" t="s">
        <v>149</v>
      </c>
      <c r="D260" s="180" t="s">
        <v>159</v>
      </c>
      <c r="E260" s="180" t="s">
        <v>163</v>
      </c>
      <c r="F260" s="180" t="s">
        <v>145</v>
      </c>
      <c r="G260" s="180" t="s">
        <v>147</v>
      </c>
      <c r="H260" s="180" t="s">
        <v>150</v>
      </c>
      <c r="I260" s="180" t="s">
        <v>151</v>
      </c>
    </row>
    <row r="261" spans="1:9" ht="14.25" customHeight="1" x14ac:dyDescent="0.35">
      <c r="A261" s="180">
        <v>260</v>
      </c>
      <c r="B261" s="180" t="s">
        <v>160</v>
      </c>
      <c r="C261" s="180" t="s">
        <v>149</v>
      </c>
      <c r="D261" s="180" t="s">
        <v>148</v>
      </c>
      <c r="E261" s="180" t="s">
        <v>163</v>
      </c>
      <c r="F261" s="180" t="s">
        <v>145</v>
      </c>
      <c r="G261" s="180" t="s">
        <v>147</v>
      </c>
      <c r="H261" s="180" t="s">
        <v>152</v>
      </c>
      <c r="I261" s="180" t="s">
        <v>151</v>
      </c>
    </row>
    <row r="262" spans="1:9" ht="14.25" customHeight="1" x14ac:dyDescent="0.35">
      <c r="A262" s="180">
        <v>261</v>
      </c>
      <c r="B262" s="180" t="s">
        <v>160</v>
      </c>
      <c r="C262" s="180" t="s">
        <v>149</v>
      </c>
      <c r="D262" s="180" t="s">
        <v>159</v>
      </c>
      <c r="E262" s="180" t="s">
        <v>163</v>
      </c>
      <c r="F262" s="180" t="s">
        <v>145</v>
      </c>
      <c r="G262" s="180" t="s">
        <v>147</v>
      </c>
      <c r="H262" s="180" t="s">
        <v>152</v>
      </c>
      <c r="I262" s="180" t="s">
        <v>148</v>
      </c>
    </row>
    <row r="263" spans="1:9" ht="14.25" customHeight="1" x14ac:dyDescent="0.35">
      <c r="A263" s="180">
        <v>262</v>
      </c>
      <c r="B263" s="180" t="s">
        <v>160</v>
      </c>
      <c r="C263" s="180" t="s">
        <v>149</v>
      </c>
      <c r="D263" s="180" t="s">
        <v>159</v>
      </c>
      <c r="E263" s="180" t="s">
        <v>163</v>
      </c>
      <c r="F263" s="180" t="s">
        <v>145</v>
      </c>
      <c r="G263" s="180" t="s">
        <v>147</v>
      </c>
      <c r="H263" s="180" t="s">
        <v>148</v>
      </c>
      <c r="I263" s="180" t="s">
        <v>151</v>
      </c>
    </row>
    <row r="264" spans="1:9" ht="14.25" customHeight="1" x14ac:dyDescent="0.35">
      <c r="A264" s="180">
        <v>263</v>
      </c>
      <c r="B264" s="180" t="s">
        <v>160</v>
      </c>
      <c r="C264" s="180" t="s">
        <v>149</v>
      </c>
      <c r="D264" s="180" t="s">
        <v>148</v>
      </c>
      <c r="E264" s="180" t="s">
        <v>163</v>
      </c>
      <c r="F264" s="180" t="s">
        <v>145</v>
      </c>
      <c r="G264" s="180" t="s">
        <v>147</v>
      </c>
      <c r="H264" s="180" t="s">
        <v>152</v>
      </c>
      <c r="I264" s="180" t="s">
        <v>150</v>
      </c>
    </row>
    <row r="265" spans="1:9" ht="14.25" customHeight="1" x14ac:dyDescent="0.35">
      <c r="A265" s="180">
        <v>264</v>
      </c>
      <c r="B265" s="180" t="s">
        <v>160</v>
      </c>
      <c r="C265" s="180" t="s">
        <v>149</v>
      </c>
      <c r="D265" s="180" t="s">
        <v>148</v>
      </c>
      <c r="E265" s="180" t="s">
        <v>163</v>
      </c>
      <c r="F265" s="180" t="s">
        <v>145</v>
      </c>
      <c r="G265" s="180" t="s">
        <v>147</v>
      </c>
      <c r="H265" s="180" t="s">
        <v>150</v>
      </c>
      <c r="I265" s="180" t="s">
        <v>151</v>
      </c>
    </row>
    <row r="266" spans="1:9" ht="14.25" customHeight="1" x14ac:dyDescent="0.35">
      <c r="A266" s="180">
        <v>265</v>
      </c>
      <c r="B266" s="180" t="s">
        <v>160</v>
      </c>
      <c r="C266" s="180" t="s">
        <v>149</v>
      </c>
      <c r="D266" s="180" t="s">
        <v>159</v>
      </c>
      <c r="E266" s="180" t="s">
        <v>163</v>
      </c>
      <c r="F266" s="180" t="s">
        <v>145</v>
      </c>
      <c r="G266" s="180" t="s">
        <v>147</v>
      </c>
      <c r="H266" s="180" t="s">
        <v>148</v>
      </c>
      <c r="I266" s="180" t="s">
        <v>150</v>
      </c>
    </row>
    <row r="267" spans="1:9" ht="14.25" customHeight="1" x14ac:dyDescent="0.35">
      <c r="A267" s="180">
        <v>266</v>
      </c>
      <c r="B267" s="180" t="s">
        <v>163</v>
      </c>
      <c r="C267" s="180" t="s">
        <v>159</v>
      </c>
      <c r="D267" s="180" t="s">
        <v>148</v>
      </c>
      <c r="E267" s="180" t="s">
        <v>147</v>
      </c>
      <c r="F267" s="180" t="s">
        <v>145</v>
      </c>
      <c r="G267" s="180" t="s">
        <v>109</v>
      </c>
      <c r="H267" s="180" t="s">
        <v>152</v>
      </c>
      <c r="I267" s="180" t="s">
        <v>151</v>
      </c>
    </row>
    <row r="268" spans="1:9" ht="14.25" customHeight="1" x14ac:dyDescent="0.35">
      <c r="A268" s="180">
        <v>267</v>
      </c>
      <c r="B268" s="180" t="s">
        <v>163</v>
      </c>
      <c r="C268" s="180" t="s">
        <v>148</v>
      </c>
      <c r="D268" s="180" t="s">
        <v>150</v>
      </c>
      <c r="E268" s="180" t="s">
        <v>147</v>
      </c>
      <c r="F268" s="180" t="s">
        <v>145</v>
      </c>
      <c r="G268" s="180" t="s">
        <v>109</v>
      </c>
      <c r="H268" s="180" t="s">
        <v>152</v>
      </c>
      <c r="I268" s="180" t="s">
        <v>151</v>
      </c>
    </row>
    <row r="269" spans="1:9" ht="14.25" customHeight="1" x14ac:dyDescent="0.35">
      <c r="A269" s="180">
        <v>268</v>
      </c>
      <c r="B269" s="180" t="s">
        <v>163</v>
      </c>
      <c r="C269" s="180" t="s">
        <v>159</v>
      </c>
      <c r="D269" s="180" t="s">
        <v>148</v>
      </c>
      <c r="E269" s="180" t="s">
        <v>147</v>
      </c>
      <c r="F269" s="180" t="s">
        <v>145</v>
      </c>
      <c r="G269" s="180" t="s">
        <v>109</v>
      </c>
      <c r="H269" s="180" t="s">
        <v>152</v>
      </c>
      <c r="I269" s="180" t="s">
        <v>150</v>
      </c>
    </row>
    <row r="270" spans="1:9" ht="14.25" customHeight="1" x14ac:dyDescent="0.35">
      <c r="A270" s="180">
        <v>269</v>
      </c>
      <c r="B270" s="180" t="s">
        <v>163</v>
      </c>
      <c r="C270" s="180" t="s">
        <v>159</v>
      </c>
      <c r="D270" s="180" t="s">
        <v>148</v>
      </c>
      <c r="E270" s="180" t="s">
        <v>147</v>
      </c>
      <c r="F270" s="180" t="s">
        <v>145</v>
      </c>
      <c r="G270" s="180" t="s">
        <v>109</v>
      </c>
      <c r="H270" s="180" t="s">
        <v>150</v>
      </c>
      <c r="I270" s="180" t="s">
        <v>151</v>
      </c>
    </row>
    <row r="271" spans="1:9" ht="14.25" customHeight="1" x14ac:dyDescent="0.35">
      <c r="A271" s="180">
        <v>270</v>
      </c>
      <c r="B271" s="180" t="s">
        <v>160</v>
      </c>
      <c r="C271" s="180" t="s">
        <v>148</v>
      </c>
      <c r="D271" s="180" t="s">
        <v>109</v>
      </c>
      <c r="E271" s="180" t="s">
        <v>163</v>
      </c>
      <c r="F271" s="180" t="s">
        <v>145</v>
      </c>
      <c r="G271" s="180" t="s">
        <v>147</v>
      </c>
      <c r="H271" s="180" t="s">
        <v>152</v>
      </c>
      <c r="I271" s="180" t="s">
        <v>151</v>
      </c>
    </row>
    <row r="272" spans="1:9" ht="14.25" customHeight="1" x14ac:dyDescent="0.35">
      <c r="A272" s="180">
        <v>271</v>
      </c>
      <c r="B272" s="180" t="s">
        <v>160</v>
      </c>
      <c r="C272" s="180" t="s">
        <v>159</v>
      </c>
      <c r="D272" s="180" t="s">
        <v>109</v>
      </c>
      <c r="E272" s="180" t="s">
        <v>163</v>
      </c>
      <c r="F272" s="180" t="s">
        <v>145</v>
      </c>
      <c r="G272" s="180" t="s">
        <v>147</v>
      </c>
      <c r="H272" s="180" t="s">
        <v>152</v>
      </c>
      <c r="I272" s="180" t="s">
        <v>148</v>
      </c>
    </row>
    <row r="273" spans="1:9" ht="14.25" customHeight="1" x14ac:dyDescent="0.35">
      <c r="A273" s="180">
        <v>272</v>
      </c>
      <c r="B273" s="180" t="s">
        <v>160</v>
      </c>
      <c r="C273" s="180" t="s">
        <v>159</v>
      </c>
      <c r="D273" s="180" t="s">
        <v>148</v>
      </c>
      <c r="E273" s="180" t="s">
        <v>163</v>
      </c>
      <c r="F273" s="180" t="s">
        <v>145</v>
      </c>
      <c r="G273" s="180" t="s">
        <v>109</v>
      </c>
      <c r="H273" s="180" t="s">
        <v>147</v>
      </c>
      <c r="I273" s="180" t="s">
        <v>151</v>
      </c>
    </row>
    <row r="274" spans="1:9" ht="14.25" customHeight="1" x14ac:dyDescent="0.35">
      <c r="A274" s="180">
        <v>273</v>
      </c>
      <c r="B274" s="180" t="s">
        <v>160</v>
      </c>
      <c r="C274" s="180" t="s">
        <v>148</v>
      </c>
      <c r="D274" s="180" t="s">
        <v>109</v>
      </c>
      <c r="E274" s="180" t="s">
        <v>163</v>
      </c>
      <c r="F274" s="180" t="s">
        <v>145</v>
      </c>
      <c r="G274" s="180" t="s">
        <v>147</v>
      </c>
      <c r="H274" s="180" t="s">
        <v>152</v>
      </c>
      <c r="I274" s="180" t="s">
        <v>150</v>
      </c>
    </row>
    <row r="275" spans="1:9" ht="14.25" customHeight="1" x14ac:dyDescent="0.35">
      <c r="A275" s="180">
        <v>274</v>
      </c>
      <c r="B275" s="180" t="s">
        <v>160</v>
      </c>
      <c r="C275" s="180" t="s">
        <v>148</v>
      </c>
      <c r="D275" s="180" t="s">
        <v>109</v>
      </c>
      <c r="E275" s="180" t="s">
        <v>163</v>
      </c>
      <c r="F275" s="180" t="s">
        <v>145</v>
      </c>
      <c r="G275" s="180" t="s">
        <v>147</v>
      </c>
      <c r="H275" s="180" t="s">
        <v>150</v>
      </c>
      <c r="I275" s="180" t="s">
        <v>151</v>
      </c>
    </row>
    <row r="276" spans="1:9" ht="14.25" customHeight="1" x14ac:dyDescent="0.35">
      <c r="A276" s="180">
        <v>275</v>
      </c>
      <c r="B276" s="180" t="s">
        <v>160</v>
      </c>
      <c r="C276" s="180" t="s">
        <v>159</v>
      </c>
      <c r="D276" s="180" t="s">
        <v>148</v>
      </c>
      <c r="E276" s="180" t="s">
        <v>163</v>
      </c>
      <c r="F276" s="180" t="s">
        <v>145</v>
      </c>
      <c r="G276" s="180" t="s">
        <v>109</v>
      </c>
      <c r="H276" s="180" t="s">
        <v>147</v>
      </c>
      <c r="I276" s="180" t="s">
        <v>150</v>
      </c>
    </row>
    <row r="277" spans="1:9" ht="14.25" customHeight="1" x14ac:dyDescent="0.35">
      <c r="A277" s="180">
        <v>276</v>
      </c>
      <c r="B277" s="180" t="s">
        <v>163</v>
      </c>
      <c r="C277" s="180" t="s">
        <v>149</v>
      </c>
      <c r="D277" s="180" t="s">
        <v>148</v>
      </c>
      <c r="E277" s="180" t="s">
        <v>147</v>
      </c>
      <c r="F277" s="180" t="s">
        <v>145</v>
      </c>
      <c r="G277" s="180" t="s">
        <v>109</v>
      </c>
      <c r="H277" s="180" t="s">
        <v>152</v>
      </c>
      <c r="I277" s="180" t="s">
        <v>151</v>
      </c>
    </row>
    <row r="278" spans="1:9" ht="14.25" customHeight="1" x14ac:dyDescent="0.35">
      <c r="A278" s="180">
        <v>277</v>
      </c>
      <c r="B278" s="180" t="s">
        <v>163</v>
      </c>
      <c r="C278" s="180" t="s">
        <v>149</v>
      </c>
      <c r="D278" s="180" t="s">
        <v>159</v>
      </c>
      <c r="E278" s="180" t="s">
        <v>147</v>
      </c>
      <c r="F278" s="180" t="s">
        <v>145</v>
      </c>
      <c r="G278" s="180" t="s">
        <v>109</v>
      </c>
      <c r="H278" s="180" t="s">
        <v>152</v>
      </c>
      <c r="I278" s="180" t="s">
        <v>148</v>
      </c>
    </row>
    <row r="279" spans="1:9" ht="14.25" customHeight="1" x14ac:dyDescent="0.35">
      <c r="A279" s="180">
        <v>278</v>
      </c>
      <c r="B279" s="180" t="s">
        <v>163</v>
      </c>
      <c r="C279" s="180" t="s">
        <v>149</v>
      </c>
      <c r="D279" s="180" t="s">
        <v>159</v>
      </c>
      <c r="E279" s="180" t="s">
        <v>147</v>
      </c>
      <c r="F279" s="180" t="s">
        <v>145</v>
      </c>
      <c r="G279" s="180" t="s">
        <v>109</v>
      </c>
      <c r="H279" s="180" t="s">
        <v>148</v>
      </c>
      <c r="I279" s="180" t="s">
        <v>151</v>
      </c>
    </row>
    <row r="280" spans="1:9" ht="14.25" customHeight="1" x14ac:dyDescent="0.35">
      <c r="A280" s="180">
        <v>279</v>
      </c>
      <c r="B280" s="180" t="s">
        <v>163</v>
      </c>
      <c r="C280" s="180" t="s">
        <v>149</v>
      </c>
      <c r="D280" s="180" t="s">
        <v>148</v>
      </c>
      <c r="E280" s="180" t="s">
        <v>147</v>
      </c>
      <c r="F280" s="180" t="s">
        <v>145</v>
      </c>
      <c r="G280" s="180" t="s">
        <v>109</v>
      </c>
      <c r="H280" s="180" t="s">
        <v>152</v>
      </c>
      <c r="I280" s="180" t="s">
        <v>150</v>
      </c>
    </row>
    <row r="281" spans="1:9" ht="14.25" customHeight="1" x14ac:dyDescent="0.35">
      <c r="A281" s="180">
        <v>280</v>
      </c>
      <c r="B281" s="180" t="s">
        <v>163</v>
      </c>
      <c r="C281" s="180" t="s">
        <v>149</v>
      </c>
      <c r="D281" s="180" t="s">
        <v>148</v>
      </c>
      <c r="E281" s="180" t="s">
        <v>147</v>
      </c>
      <c r="F281" s="180" t="s">
        <v>145</v>
      </c>
      <c r="G281" s="180" t="s">
        <v>109</v>
      </c>
      <c r="H281" s="180" t="s">
        <v>150</v>
      </c>
      <c r="I281" s="180" t="s">
        <v>151</v>
      </c>
    </row>
    <row r="282" spans="1:9" ht="14.25" customHeight="1" x14ac:dyDescent="0.35">
      <c r="A282" s="180">
        <v>281</v>
      </c>
      <c r="B282" s="180" t="s">
        <v>163</v>
      </c>
      <c r="C282" s="180" t="s">
        <v>149</v>
      </c>
      <c r="D282" s="180" t="s">
        <v>159</v>
      </c>
      <c r="E282" s="180" t="s">
        <v>147</v>
      </c>
      <c r="F282" s="180" t="s">
        <v>145</v>
      </c>
      <c r="G282" s="180" t="s">
        <v>109</v>
      </c>
      <c r="H282" s="180" t="s">
        <v>148</v>
      </c>
      <c r="I282" s="180" t="s">
        <v>150</v>
      </c>
    </row>
    <row r="283" spans="1:9" ht="14.25" customHeight="1" x14ac:dyDescent="0.35">
      <c r="A283" s="180">
        <v>282</v>
      </c>
      <c r="B283" s="180" t="s">
        <v>160</v>
      </c>
      <c r="C283" s="180" t="s">
        <v>149</v>
      </c>
      <c r="D283" s="180" t="s">
        <v>109</v>
      </c>
      <c r="E283" s="180" t="s">
        <v>163</v>
      </c>
      <c r="F283" s="180" t="s">
        <v>145</v>
      </c>
      <c r="G283" s="180" t="s">
        <v>147</v>
      </c>
      <c r="H283" s="180" t="s">
        <v>152</v>
      </c>
      <c r="I283" s="180" t="s">
        <v>148</v>
      </c>
    </row>
    <row r="284" spans="1:9" ht="14.25" customHeight="1" x14ac:dyDescent="0.35">
      <c r="A284" s="180">
        <v>283</v>
      </c>
      <c r="B284" s="180" t="s">
        <v>160</v>
      </c>
      <c r="C284" s="180" t="s">
        <v>149</v>
      </c>
      <c r="D284" s="180" t="s">
        <v>148</v>
      </c>
      <c r="E284" s="180" t="s">
        <v>163</v>
      </c>
      <c r="F284" s="180" t="s">
        <v>145</v>
      </c>
      <c r="G284" s="180" t="s">
        <v>109</v>
      </c>
      <c r="H284" s="180" t="s">
        <v>147</v>
      </c>
      <c r="I284" s="180" t="s">
        <v>151</v>
      </c>
    </row>
    <row r="285" spans="1:9" ht="14.25" customHeight="1" x14ac:dyDescent="0.35">
      <c r="A285" s="180">
        <v>284</v>
      </c>
      <c r="B285" s="180" t="s">
        <v>160</v>
      </c>
      <c r="C285" s="180" t="s">
        <v>149</v>
      </c>
      <c r="D285" s="180" t="s">
        <v>159</v>
      </c>
      <c r="E285" s="180" t="s">
        <v>163</v>
      </c>
      <c r="F285" s="180" t="s">
        <v>145</v>
      </c>
      <c r="G285" s="180" t="s">
        <v>109</v>
      </c>
      <c r="H285" s="180" t="s">
        <v>147</v>
      </c>
      <c r="I285" s="180" t="s">
        <v>148</v>
      </c>
    </row>
    <row r="286" spans="1:9" ht="14.25" customHeight="1" x14ac:dyDescent="0.35">
      <c r="A286" s="180">
        <v>285</v>
      </c>
      <c r="B286" s="180" t="s">
        <v>160</v>
      </c>
      <c r="C286" s="180" t="s">
        <v>149</v>
      </c>
      <c r="D286" s="180" t="s">
        <v>148</v>
      </c>
      <c r="E286" s="180" t="s">
        <v>163</v>
      </c>
      <c r="F286" s="180" t="s">
        <v>145</v>
      </c>
      <c r="G286" s="180" t="s">
        <v>109</v>
      </c>
      <c r="H286" s="180" t="s">
        <v>147</v>
      </c>
      <c r="I286" s="180" t="s">
        <v>150</v>
      </c>
    </row>
    <row r="287" spans="1:9" ht="14.25" customHeight="1" x14ac:dyDescent="0.35">
      <c r="A287" s="180">
        <v>286</v>
      </c>
      <c r="B287" s="180" t="s">
        <v>160</v>
      </c>
      <c r="C287" s="180" t="s">
        <v>159</v>
      </c>
      <c r="D287" s="180" t="s">
        <v>146</v>
      </c>
      <c r="E287" s="180" t="s">
        <v>145</v>
      </c>
      <c r="F287" s="180" t="s">
        <v>150</v>
      </c>
      <c r="G287" s="180" t="s">
        <v>149</v>
      </c>
      <c r="H287" s="180" t="s">
        <v>152</v>
      </c>
      <c r="I287" s="180" t="s">
        <v>151</v>
      </c>
    </row>
    <row r="288" spans="1:9" ht="14.25" customHeight="1" x14ac:dyDescent="0.35">
      <c r="A288" s="180">
        <v>287</v>
      </c>
      <c r="B288" s="180" t="s">
        <v>160</v>
      </c>
      <c r="C288" s="180" t="s">
        <v>159</v>
      </c>
      <c r="D288" s="180" t="s">
        <v>146</v>
      </c>
      <c r="E288" s="180" t="s">
        <v>145</v>
      </c>
      <c r="F288" s="180" t="s">
        <v>150</v>
      </c>
      <c r="G288" s="180" t="s">
        <v>109</v>
      </c>
      <c r="H288" s="180" t="s">
        <v>152</v>
      </c>
      <c r="I288" s="180" t="s">
        <v>151</v>
      </c>
    </row>
    <row r="289" spans="1:9" ht="14.25" customHeight="1" x14ac:dyDescent="0.35">
      <c r="A289" s="180">
        <v>288</v>
      </c>
      <c r="B289" s="180" t="s">
        <v>150</v>
      </c>
      <c r="C289" s="180" t="s">
        <v>159</v>
      </c>
      <c r="D289" s="180" t="s">
        <v>146</v>
      </c>
      <c r="E289" s="180" t="s">
        <v>109</v>
      </c>
      <c r="F289" s="180" t="s">
        <v>145</v>
      </c>
      <c r="G289" s="180" t="s">
        <v>149</v>
      </c>
      <c r="H289" s="180" t="s">
        <v>152</v>
      </c>
      <c r="I289" s="180" t="s">
        <v>151</v>
      </c>
    </row>
    <row r="290" spans="1:9" ht="14.25" customHeight="1" x14ac:dyDescent="0.35">
      <c r="A290" s="180">
        <v>289</v>
      </c>
      <c r="B290" s="180" t="s">
        <v>160</v>
      </c>
      <c r="C290" s="180" t="s">
        <v>159</v>
      </c>
      <c r="D290" s="180" t="s">
        <v>146</v>
      </c>
      <c r="E290" s="180" t="s">
        <v>109</v>
      </c>
      <c r="F290" s="180" t="s">
        <v>145</v>
      </c>
      <c r="G290" s="180" t="s">
        <v>149</v>
      </c>
      <c r="H290" s="180" t="s">
        <v>152</v>
      </c>
      <c r="I290" s="180" t="s">
        <v>151</v>
      </c>
    </row>
    <row r="291" spans="1:9" ht="14.25" customHeight="1" x14ac:dyDescent="0.35">
      <c r="A291" s="180">
        <v>290</v>
      </c>
      <c r="B291" s="180" t="s">
        <v>160</v>
      </c>
      <c r="C291" s="180" t="s">
        <v>149</v>
      </c>
      <c r="D291" s="180" t="s">
        <v>146</v>
      </c>
      <c r="E291" s="180" t="s">
        <v>145</v>
      </c>
      <c r="F291" s="180" t="s">
        <v>150</v>
      </c>
      <c r="G291" s="180" t="s">
        <v>109</v>
      </c>
      <c r="H291" s="180" t="s">
        <v>152</v>
      </c>
      <c r="I291" s="180" t="s">
        <v>151</v>
      </c>
    </row>
    <row r="292" spans="1:9" ht="14.25" customHeight="1" x14ac:dyDescent="0.35">
      <c r="A292" s="180">
        <v>291</v>
      </c>
      <c r="B292" s="180" t="s">
        <v>160</v>
      </c>
      <c r="C292" s="180" t="s">
        <v>159</v>
      </c>
      <c r="D292" s="180" t="s">
        <v>146</v>
      </c>
      <c r="E292" s="180" t="s">
        <v>109</v>
      </c>
      <c r="F292" s="180" t="s">
        <v>145</v>
      </c>
      <c r="G292" s="180" t="s">
        <v>149</v>
      </c>
      <c r="H292" s="180" t="s">
        <v>152</v>
      </c>
      <c r="I292" s="180" t="s">
        <v>150</v>
      </c>
    </row>
    <row r="293" spans="1:9" ht="14.25" customHeight="1" x14ac:dyDescent="0.35">
      <c r="A293" s="180">
        <v>292</v>
      </c>
      <c r="B293" s="180" t="s">
        <v>160</v>
      </c>
      <c r="C293" s="180" t="s">
        <v>159</v>
      </c>
      <c r="D293" s="180" t="s">
        <v>146</v>
      </c>
      <c r="E293" s="180" t="s">
        <v>109</v>
      </c>
      <c r="F293" s="180" t="s">
        <v>145</v>
      </c>
      <c r="G293" s="180" t="s">
        <v>149</v>
      </c>
      <c r="H293" s="180" t="s">
        <v>150</v>
      </c>
      <c r="I293" s="180" t="s">
        <v>151</v>
      </c>
    </row>
    <row r="294" spans="1:9" ht="14.25" customHeight="1" x14ac:dyDescent="0.35">
      <c r="A294" s="180">
        <v>293</v>
      </c>
      <c r="B294" s="180" t="s">
        <v>148</v>
      </c>
      <c r="C294" s="180" t="s">
        <v>159</v>
      </c>
      <c r="D294" s="180" t="s">
        <v>146</v>
      </c>
      <c r="E294" s="180" t="s">
        <v>145</v>
      </c>
      <c r="F294" s="180" t="s">
        <v>150</v>
      </c>
      <c r="G294" s="180" t="s">
        <v>160</v>
      </c>
      <c r="H294" s="180" t="s">
        <v>152</v>
      </c>
      <c r="I294" s="180" t="s">
        <v>151</v>
      </c>
    </row>
    <row r="295" spans="1:9" ht="14.25" customHeight="1" x14ac:dyDescent="0.35">
      <c r="A295" s="180">
        <v>294</v>
      </c>
      <c r="B295" s="180" t="s">
        <v>148</v>
      </c>
      <c r="C295" s="180" t="s">
        <v>159</v>
      </c>
      <c r="D295" s="180" t="s">
        <v>146</v>
      </c>
      <c r="E295" s="180" t="s">
        <v>145</v>
      </c>
      <c r="F295" s="180" t="s">
        <v>150</v>
      </c>
      <c r="G295" s="180" t="s">
        <v>149</v>
      </c>
      <c r="H295" s="180" t="s">
        <v>152</v>
      </c>
      <c r="I295" s="180" t="s">
        <v>151</v>
      </c>
    </row>
    <row r="296" spans="1:9" ht="14.25" customHeight="1" x14ac:dyDescent="0.35">
      <c r="A296" s="180">
        <v>295</v>
      </c>
      <c r="B296" s="180" t="s">
        <v>148</v>
      </c>
      <c r="C296" s="180" t="s">
        <v>159</v>
      </c>
      <c r="D296" s="180" t="s">
        <v>146</v>
      </c>
      <c r="E296" s="180" t="s">
        <v>145</v>
      </c>
      <c r="F296" s="180" t="s">
        <v>160</v>
      </c>
      <c r="G296" s="180" t="s">
        <v>149</v>
      </c>
      <c r="H296" s="180" t="s">
        <v>152</v>
      </c>
      <c r="I296" s="180" t="s">
        <v>151</v>
      </c>
    </row>
    <row r="297" spans="1:9" ht="14.25" customHeight="1" x14ac:dyDescent="0.35">
      <c r="A297" s="180">
        <v>296</v>
      </c>
      <c r="B297" s="180" t="s">
        <v>148</v>
      </c>
      <c r="C297" s="180" t="s">
        <v>149</v>
      </c>
      <c r="D297" s="180" t="s">
        <v>146</v>
      </c>
      <c r="E297" s="180" t="s">
        <v>145</v>
      </c>
      <c r="F297" s="180" t="s">
        <v>150</v>
      </c>
      <c r="G297" s="180" t="s">
        <v>160</v>
      </c>
      <c r="H297" s="180" t="s">
        <v>152</v>
      </c>
      <c r="I297" s="180" t="s">
        <v>151</v>
      </c>
    </row>
    <row r="298" spans="1:9" ht="14.25" customHeight="1" x14ac:dyDescent="0.35">
      <c r="A298" s="180">
        <v>297</v>
      </c>
      <c r="B298" s="180" t="s">
        <v>148</v>
      </c>
      <c r="C298" s="180" t="s">
        <v>159</v>
      </c>
      <c r="D298" s="180" t="s">
        <v>146</v>
      </c>
      <c r="E298" s="180" t="s">
        <v>145</v>
      </c>
      <c r="F298" s="180" t="s">
        <v>160</v>
      </c>
      <c r="G298" s="180" t="s">
        <v>149</v>
      </c>
      <c r="H298" s="180" t="s">
        <v>152</v>
      </c>
      <c r="I298" s="180" t="s">
        <v>150</v>
      </c>
    </row>
    <row r="299" spans="1:9" ht="14.25" customHeight="1" x14ac:dyDescent="0.35">
      <c r="A299" s="180">
        <v>298</v>
      </c>
      <c r="B299" s="180" t="s">
        <v>148</v>
      </c>
      <c r="C299" s="180" t="s">
        <v>159</v>
      </c>
      <c r="D299" s="180" t="s">
        <v>146</v>
      </c>
      <c r="E299" s="180" t="s">
        <v>145</v>
      </c>
      <c r="F299" s="180" t="s">
        <v>160</v>
      </c>
      <c r="G299" s="180" t="s">
        <v>149</v>
      </c>
      <c r="H299" s="180" t="s">
        <v>150</v>
      </c>
      <c r="I299" s="180" t="s">
        <v>151</v>
      </c>
    </row>
    <row r="300" spans="1:9" ht="14.25" customHeight="1" x14ac:dyDescent="0.35">
      <c r="A300" s="180">
        <v>299</v>
      </c>
      <c r="B300" s="180" t="s">
        <v>148</v>
      </c>
      <c r="C300" s="180" t="s">
        <v>159</v>
      </c>
      <c r="D300" s="180" t="s">
        <v>146</v>
      </c>
      <c r="E300" s="180" t="s">
        <v>145</v>
      </c>
      <c r="F300" s="180" t="s">
        <v>150</v>
      </c>
      <c r="G300" s="180" t="s">
        <v>109</v>
      </c>
      <c r="H300" s="180" t="s">
        <v>152</v>
      </c>
      <c r="I300" s="180" t="s">
        <v>151</v>
      </c>
    </row>
    <row r="301" spans="1:9" ht="14.25" customHeight="1" x14ac:dyDescent="0.35">
      <c r="A301" s="180">
        <v>300</v>
      </c>
      <c r="B301" s="180" t="s">
        <v>148</v>
      </c>
      <c r="C301" s="180" t="s">
        <v>159</v>
      </c>
      <c r="D301" s="180" t="s">
        <v>146</v>
      </c>
      <c r="E301" s="180" t="s">
        <v>109</v>
      </c>
      <c r="F301" s="180" t="s">
        <v>145</v>
      </c>
      <c r="G301" s="180" t="s">
        <v>160</v>
      </c>
      <c r="H301" s="180" t="s">
        <v>152</v>
      </c>
      <c r="I301" s="180" t="s">
        <v>151</v>
      </c>
    </row>
    <row r="302" spans="1:9" ht="14.25" customHeight="1" x14ac:dyDescent="0.35">
      <c r="A302" s="180">
        <v>301</v>
      </c>
      <c r="B302" s="180" t="s">
        <v>148</v>
      </c>
      <c r="C302" s="180" t="s">
        <v>150</v>
      </c>
      <c r="D302" s="180" t="s">
        <v>146</v>
      </c>
      <c r="E302" s="180" t="s">
        <v>109</v>
      </c>
      <c r="F302" s="180" t="s">
        <v>145</v>
      </c>
      <c r="G302" s="180" t="s">
        <v>160</v>
      </c>
      <c r="H302" s="180" t="s">
        <v>152</v>
      </c>
      <c r="I302" s="180" t="s">
        <v>151</v>
      </c>
    </row>
    <row r="303" spans="1:9" ht="14.25" customHeight="1" x14ac:dyDescent="0.35">
      <c r="A303" s="180">
        <v>302</v>
      </c>
      <c r="B303" s="180" t="s">
        <v>148</v>
      </c>
      <c r="C303" s="180" t="s">
        <v>159</v>
      </c>
      <c r="D303" s="180" t="s">
        <v>146</v>
      </c>
      <c r="E303" s="180" t="s">
        <v>109</v>
      </c>
      <c r="F303" s="180" t="s">
        <v>145</v>
      </c>
      <c r="G303" s="180" t="s">
        <v>160</v>
      </c>
      <c r="H303" s="180" t="s">
        <v>152</v>
      </c>
      <c r="I303" s="180" t="s">
        <v>150</v>
      </c>
    </row>
    <row r="304" spans="1:9" ht="14.25" customHeight="1" x14ac:dyDescent="0.35">
      <c r="A304" s="180">
        <v>303</v>
      </c>
      <c r="B304" s="180" t="s">
        <v>148</v>
      </c>
      <c r="C304" s="180" t="s">
        <v>159</v>
      </c>
      <c r="D304" s="180" t="s">
        <v>146</v>
      </c>
      <c r="E304" s="180" t="s">
        <v>109</v>
      </c>
      <c r="F304" s="180" t="s">
        <v>145</v>
      </c>
      <c r="G304" s="180" t="s">
        <v>160</v>
      </c>
      <c r="H304" s="180" t="s">
        <v>150</v>
      </c>
      <c r="I304" s="180" t="s">
        <v>151</v>
      </c>
    </row>
    <row r="305" spans="1:9" ht="14.25" customHeight="1" x14ac:dyDescent="0.35">
      <c r="A305" s="180">
        <v>304</v>
      </c>
      <c r="B305" s="180" t="s">
        <v>148</v>
      </c>
      <c r="C305" s="180" t="s">
        <v>159</v>
      </c>
      <c r="D305" s="180" t="s">
        <v>146</v>
      </c>
      <c r="E305" s="180" t="s">
        <v>109</v>
      </c>
      <c r="F305" s="180" t="s">
        <v>145</v>
      </c>
      <c r="G305" s="180" t="s">
        <v>149</v>
      </c>
      <c r="H305" s="180" t="s">
        <v>152</v>
      </c>
      <c r="I305" s="180" t="s">
        <v>151</v>
      </c>
    </row>
    <row r="306" spans="1:9" ht="14.25" customHeight="1" x14ac:dyDescent="0.35">
      <c r="A306" s="180">
        <v>305</v>
      </c>
      <c r="B306" s="180" t="s">
        <v>148</v>
      </c>
      <c r="C306" s="180" t="s">
        <v>149</v>
      </c>
      <c r="D306" s="180" t="s">
        <v>146</v>
      </c>
      <c r="E306" s="180" t="s">
        <v>145</v>
      </c>
      <c r="F306" s="180" t="s">
        <v>150</v>
      </c>
      <c r="G306" s="180" t="s">
        <v>109</v>
      </c>
      <c r="H306" s="180" t="s">
        <v>152</v>
      </c>
      <c r="I306" s="180" t="s">
        <v>151</v>
      </c>
    </row>
    <row r="307" spans="1:9" ht="14.25" customHeight="1" x14ac:dyDescent="0.35">
      <c r="A307" s="180">
        <v>306</v>
      </c>
      <c r="B307" s="180" t="s">
        <v>148</v>
      </c>
      <c r="C307" s="180" t="s">
        <v>159</v>
      </c>
      <c r="D307" s="180" t="s">
        <v>146</v>
      </c>
      <c r="E307" s="180" t="s">
        <v>109</v>
      </c>
      <c r="F307" s="180" t="s">
        <v>145</v>
      </c>
      <c r="G307" s="180" t="s">
        <v>149</v>
      </c>
      <c r="H307" s="180" t="s">
        <v>152</v>
      </c>
      <c r="I307" s="180" t="s">
        <v>150</v>
      </c>
    </row>
    <row r="308" spans="1:9" ht="14.25" customHeight="1" x14ac:dyDescent="0.35">
      <c r="A308" s="180">
        <v>307</v>
      </c>
      <c r="B308" s="180" t="s">
        <v>148</v>
      </c>
      <c r="C308" s="180" t="s">
        <v>159</v>
      </c>
      <c r="D308" s="180" t="s">
        <v>146</v>
      </c>
      <c r="E308" s="180" t="s">
        <v>109</v>
      </c>
      <c r="F308" s="180" t="s">
        <v>145</v>
      </c>
      <c r="G308" s="180" t="s">
        <v>149</v>
      </c>
      <c r="H308" s="180" t="s">
        <v>150</v>
      </c>
      <c r="I308" s="180" t="s">
        <v>151</v>
      </c>
    </row>
    <row r="309" spans="1:9" ht="14.25" customHeight="1" x14ac:dyDescent="0.35">
      <c r="A309" s="180">
        <v>308</v>
      </c>
      <c r="B309" s="180" t="s">
        <v>148</v>
      </c>
      <c r="C309" s="180" t="s">
        <v>149</v>
      </c>
      <c r="D309" s="180" t="s">
        <v>146</v>
      </c>
      <c r="E309" s="180" t="s">
        <v>109</v>
      </c>
      <c r="F309" s="180" t="s">
        <v>145</v>
      </c>
      <c r="G309" s="180" t="s">
        <v>160</v>
      </c>
      <c r="H309" s="180" t="s">
        <v>152</v>
      </c>
      <c r="I309" s="180" t="s">
        <v>151</v>
      </c>
    </row>
    <row r="310" spans="1:9" ht="14.25" customHeight="1" x14ac:dyDescent="0.35">
      <c r="A310" s="180">
        <v>309</v>
      </c>
      <c r="B310" s="180" t="s">
        <v>160</v>
      </c>
      <c r="C310" s="180" t="s">
        <v>159</v>
      </c>
      <c r="D310" s="180" t="s">
        <v>146</v>
      </c>
      <c r="E310" s="180" t="s">
        <v>109</v>
      </c>
      <c r="F310" s="180" t="s">
        <v>145</v>
      </c>
      <c r="G310" s="180" t="s">
        <v>149</v>
      </c>
      <c r="H310" s="180" t="s">
        <v>152</v>
      </c>
      <c r="I310" s="180" t="s">
        <v>148</v>
      </c>
    </row>
    <row r="311" spans="1:9" ht="14.25" customHeight="1" x14ac:dyDescent="0.35">
      <c r="A311" s="180">
        <v>310</v>
      </c>
      <c r="B311" s="180" t="s">
        <v>160</v>
      </c>
      <c r="C311" s="180" t="s">
        <v>159</v>
      </c>
      <c r="D311" s="180" t="s">
        <v>146</v>
      </c>
      <c r="E311" s="180" t="s">
        <v>109</v>
      </c>
      <c r="F311" s="180" t="s">
        <v>145</v>
      </c>
      <c r="G311" s="180" t="s">
        <v>149</v>
      </c>
      <c r="H311" s="180" t="s">
        <v>148</v>
      </c>
      <c r="I311" s="180" t="s">
        <v>151</v>
      </c>
    </row>
    <row r="312" spans="1:9" ht="14.25" customHeight="1" x14ac:dyDescent="0.35">
      <c r="A312" s="180">
        <v>311</v>
      </c>
      <c r="B312" s="180" t="s">
        <v>148</v>
      </c>
      <c r="C312" s="180" t="s">
        <v>149</v>
      </c>
      <c r="D312" s="180" t="s">
        <v>146</v>
      </c>
      <c r="E312" s="180" t="s">
        <v>109</v>
      </c>
      <c r="F312" s="180" t="s">
        <v>145</v>
      </c>
      <c r="G312" s="180" t="s">
        <v>160</v>
      </c>
      <c r="H312" s="180" t="s">
        <v>152</v>
      </c>
      <c r="I312" s="180" t="s">
        <v>150</v>
      </c>
    </row>
    <row r="313" spans="1:9" ht="14.25" customHeight="1" x14ac:dyDescent="0.35">
      <c r="A313" s="180">
        <v>312</v>
      </c>
      <c r="B313" s="180" t="s">
        <v>148</v>
      </c>
      <c r="C313" s="180" t="s">
        <v>149</v>
      </c>
      <c r="D313" s="180" t="s">
        <v>146</v>
      </c>
      <c r="E313" s="180" t="s">
        <v>109</v>
      </c>
      <c r="F313" s="180" t="s">
        <v>145</v>
      </c>
      <c r="G313" s="180" t="s">
        <v>160</v>
      </c>
      <c r="H313" s="180" t="s">
        <v>150</v>
      </c>
      <c r="I313" s="180" t="s">
        <v>151</v>
      </c>
    </row>
    <row r="314" spans="1:9" ht="14.25" customHeight="1" x14ac:dyDescent="0.35">
      <c r="A314" s="180">
        <v>313</v>
      </c>
      <c r="B314" s="180" t="s">
        <v>160</v>
      </c>
      <c r="C314" s="180" t="s">
        <v>159</v>
      </c>
      <c r="D314" s="180" t="s">
        <v>146</v>
      </c>
      <c r="E314" s="180" t="s">
        <v>109</v>
      </c>
      <c r="F314" s="180" t="s">
        <v>145</v>
      </c>
      <c r="G314" s="180" t="s">
        <v>149</v>
      </c>
      <c r="H314" s="180" t="s">
        <v>148</v>
      </c>
      <c r="I314" s="180" t="s">
        <v>150</v>
      </c>
    </row>
    <row r="315" spans="1:9" ht="14.25" customHeight="1" x14ac:dyDescent="0.35">
      <c r="A315" s="180">
        <v>314</v>
      </c>
      <c r="B315" s="180" t="s">
        <v>150</v>
      </c>
      <c r="C315" s="180" t="s">
        <v>159</v>
      </c>
      <c r="D315" s="180" t="s">
        <v>146</v>
      </c>
      <c r="E315" s="180" t="s">
        <v>147</v>
      </c>
      <c r="F315" s="180" t="s">
        <v>145</v>
      </c>
      <c r="G315" s="180" t="s">
        <v>160</v>
      </c>
      <c r="H315" s="180" t="s">
        <v>152</v>
      </c>
      <c r="I315" s="180" t="s">
        <v>151</v>
      </c>
    </row>
    <row r="316" spans="1:9" ht="14.25" customHeight="1" x14ac:dyDescent="0.35">
      <c r="A316" s="180">
        <v>315</v>
      </c>
      <c r="B316" s="180" t="s">
        <v>150</v>
      </c>
      <c r="C316" s="180" t="s">
        <v>159</v>
      </c>
      <c r="D316" s="180" t="s">
        <v>146</v>
      </c>
      <c r="E316" s="180" t="s">
        <v>147</v>
      </c>
      <c r="F316" s="180" t="s">
        <v>145</v>
      </c>
      <c r="G316" s="180" t="s">
        <v>149</v>
      </c>
      <c r="H316" s="180" t="s">
        <v>152</v>
      </c>
      <c r="I316" s="180" t="s">
        <v>151</v>
      </c>
    </row>
    <row r="317" spans="1:9" ht="14.25" customHeight="1" x14ac:dyDescent="0.35">
      <c r="A317" s="180">
        <v>316</v>
      </c>
      <c r="B317" s="180" t="s">
        <v>160</v>
      </c>
      <c r="C317" s="180" t="s">
        <v>159</v>
      </c>
      <c r="D317" s="180" t="s">
        <v>146</v>
      </c>
      <c r="E317" s="180" t="s">
        <v>147</v>
      </c>
      <c r="F317" s="180" t="s">
        <v>145</v>
      </c>
      <c r="G317" s="180" t="s">
        <v>149</v>
      </c>
      <c r="H317" s="180" t="s">
        <v>152</v>
      </c>
      <c r="I317" s="180" t="s">
        <v>151</v>
      </c>
    </row>
    <row r="318" spans="1:9" ht="14.25" customHeight="1" x14ac:dyDescent="0.35">
      <c r="A318" s="180">
        <v>317</v>
      </c>
      <c r="B318" s="180" t="s">
        <v>150</v>
      </c>
      <c r="C318" s="180" t="s">
        <v>149</v>
      </c>
      <c r="D318" s="180" t="s">
        <v>146</v>
      </c>
      <c r="E318" s="180" t="s">
        <v>147</v>
      </c>
      <c r="F318" s="180" t="s">
        <v>145</v>
      </c>
      <c r="G318" s="180" t="s">
        <v>160</v>
      </c>
      <c r="H318" s="180" t="s">
        <v>152</v>
      </c>
      <c r="I318" s="180" t="s">
        <v>151</v>
      </c>
    </row>
    <row r="319" spans="1:9" ht="14.25" customHeight="1" x14ac:dyDescent="0.35">
      <c r="A319" s="180">
        <v>318</v>
      </c>
      <c r="B319" s="180" t="s">
        <v>160</v>
      </c>
      <c r="C319" s="180" t="s">
        <v>159</v>
      </c>
      <c r="D319" s="180" t="s">
        <v>146</v>
      </c>
      <c r="E319" s="180" t="s">
        <v>147</v>
      </c>
      <c r="F319" s="180" t="s">
        <v>145</v>
      </c>
      <c r="G319" s="180" t="s">
        <v>149</v>
      </c>
      <c r="H319" s="180" t="s">
        <v>152</v>
      </c>
      <c r="I319" s="180" t="s">
        <v>150</v>
      </c>
    </row>
    <row r="320" spans="1:9" ht="14.25" customHeight="1" x14ac:dyDescent="0.35">
      <c r="A320" s="180">
        <v>319</v>
      </c>
      <c r="B320" s="180" t="s">
        <v>160</v>
      </c>
      <c r="C320" s="180" t="s">
        <v>159</v>
      </c>
      <c r="D320" s="180" t="s">
        <v>146</v>
      </c>
      <c r="E320" s="180" t="s">
        <v>147</v>
      </c>
      <c r="F320" s="180" t="s">
        <v>145</v>
      </c>
      <c r="G320" s="180" t="s">
        <v>149</v>
      </c>
      <c r="H320" s="180" t="s">
        <v>150</v>
      </c>
      <c r="I320" s="180" t="s">
        <v>151</v>
      </c>
    </row>
    <row r="321" spans="1:9" ht="14.25" customHeight="1" x14ac:dyDescent="0.35">
      <c r="A321" s="180">
        <v>320</v>
      </c>
      <c r="B321" s="180" t="s">
        <v>150</v>
      </c>
      <c r="C321" s="180" t="s">
        <v>159</v>
      </c>
      <c r="D321" s="180" t="s">
        <v>146</v>
      </c>
      <c r="E321" s="180" t="s">
        <v>147</v>
      </c>
      <c r="F321" s="180" t="s">
        <v>145</v>
      </c>
      <c r="G321" s="180" t="s">
        <v>109</v>
      </c>
      <c r="H321" s="180" t="s">
        <v>152</v>
      </c>
      <c r="I321" s="180" t="s">
        <v>151</v>
      </c>
    </row>
    <row r="322" spans="1:9" ht="14.25" customHeight="1" x14ac:dyDescent="0.35">
      <c r="A322" s="180">
        <v>321</v>
      </c>
      <c r="B322" s="180" t="s">
        <v>160</v>
      </c>
      <c r="C322" s="180" t="s">
        <v>159</v>
      </c>
      <c r="D322" s="180" t="s">
        <v>146</v>
      </c>
      <c r="E322" s="180" t="s">
        <v>147</v>
      </c>
      <c r="F322" s="180" t="s">
        <v>145</v>
      </c>
      <c r="G322" s="180" t="s">
        <v>109</v>
      </c>
      <c r="H322" s="180" t="s">
        <v>152</v>
      </c>
      <c r="I322" s="180" t="s">
        <v>151</v>
      </c>
    </row>
    <row r="323" spans="1:9" ht="14.25" customHeight="1" x14ac:dyDescent="0.35">
      <c r="A323" s="180">
        <v>322</v>
      </c>
      <c r="B323" s="180" t="s">
        <v>160</v>
      </c>
      <c r="C323" s="180" t="s">
        <v>150</v>
      </c>
      <c r="D323" s="180" t="s">
        <v>146</v>
      </c>
      <c r="E323" s="180" t="s">
        <v>147</v>
      </c>
      <c r="F323" s="180" t="s">
        <v>145</v>
      </c>
      <c r="G323" s="180" t="s">
        <v>109</v>
      </c>
      <c r="H323" s="180" t="s">
        <v>152</v>
      </c>
      <c r="I323" s="180" t="s">
        <v>151</v>
      </c>
    </row>
    <row r="324" spans="1:9" ht="14.25" customHeight="1" x14ac:dyDescent="0.35">
      <c r="A324" s="180">
        <v>323</v>
      </c>
      <c r="B324" s="180" t="s">
        <v>160</v>
      </c>
      <c r="C324" s="180" t="s">
        <v>159</v>
      </c>
      <c r="D324" s="180" t="s">
        <v>146</v>
      </c>
      <c r="E324" s="180" t="s">
        <v>147</v>
      </c>
      <c r="F324" s="180" t="s">
        <v>145</v>
      </c>
      <c r="G324" s="180" t="s">
        <v>109</v>
      </c>
      <c r="H324" s="180" t="s">
        <v>152</v>
      </c>
      <c r="I324" s="180" t="s">
        <v>150</v>
      </c>
    </row>
    <row r="325" spans="1:9" ht="14.25" customHeight="1" x14ac:dyDescent="0.35">
      <c r="A325" s="180">
        <v>324</v>
      </c>
      <c r="B325" s="180" t="s">
        <v>160</v>
      </c>
      <c r="C325" s="180" t="s">
        <v>159</v>
      </c>
      <c r="D325" s="180" t="s">
        <v>146</v>
      </c>
      <c r="E325" s="180" t="s">
        <v>147</v>
      </c>
      <c r="F325" s="180" t="s">
        <v>145</v>
      </c>
      <c r="G325" s="180" t="s">
        <v>109</v>
      </c>
      <c r="H325" s="180" t="s">
        <v>150</v>
      </c>
      <c r="I325" s="180" t="s">
        <v>151</v>
      </c>
    </row>
    <row r="326" spans="1:9" ht="14.25" customHeight="1" x14ac:dyDescent="0.35">
      <c r="A326" s="180">
        <v>325</v>
      </c>
      <c r="B326" s="180" t="s">
        <v>109</v>
      </c>
      <c r="C326" s="180" t="s">
        <v>159</v>
      </c>
      <c r="D326" s="180" t="s">
        <v>146</v>
      </c>
      <c r="E326" s="180" t="s">
        <v>147</v>
      </c>
      <c r="F326" s="180" t="s">
        <v>145</v>
      </c>
      <c r="G326" s="180" t="s">
        <v>149</v>
      </c>
      <c r="H326" s="180" t="s">
        <v>152</v>
      </c>
      <c r="I326" s="180" t="s">
        <v>151</v>
      </c>
    </row>
    <row r="327" spans="1:9" ht="14.25" customHeight="1" x14ac:dyDescent="0.35">
      <c r="A327" s="180">
        <v>326</v>
      </c>
      <c r="B327" s="180" t="s">
        <v>150</v>
      </c>
      <c r="C327" s="180" t="s">
        <v>149</v>
      </c>
      <c r="D327" s="180" t="s">
        <v>146</v>
      </c>
      <c r="E327" s="180" t="s">
        <v>147</v>
      </c>
      <c r="F327" s="180" t="s">
        <v>145</v>
      </c>
      <c r="G327" s="180" t="s">
        <v>109</v>
      </c>
      <c r="H327" s="180" t="s">
        <v>152</v>
      </c>
      <c r="I327" s="180" t="s">
        <v>151</v>
      </c>
    </row>
    <row r="328" spans="1:9" ht="14.25" customHeight="1" x14ac:dyDescent="0.35">
      <c r="A328" s="180">
        <v>327</v>
      </c>
      <c r="B328" s="180" t="s">
        <v>109</v>
      </c>
      <c r="C328" s="180" t="s">
        <v>159</v>
      </c>
      <c r="D328" s="180" t="s">
        <v>146</v>
      </c>
      <c r="E328" s="180" t="s">
        <v>147</v>
      </c>
      <c r="F328" s="180" t="s">
        <v>145</v>
      </c>
      <c r="G328" s="180" t="s">
        <v>149</v>
      </c>
      <c r="H328" s="180" t="s">
        <v>152</v>
      </c>
      <c r="I328" s="180" t="s">
        <v>150</v>
      </c>
    </row>
    <row r="329" spans="1:9" ht="14.25" customHeight="1" x14ac:dyDescent="0.35">
      <c r="A329" s="180">
        <v>328</v>
      </c>
      <c r="B329" s="180" t="s">
        <v>109</v>
      </c>
      <c r="C329" s="180" t="s">
        <v>159</v>
      </c>
      <c r="D329" s="180" t="s">
        <v>146</v>
      </c>
      <c r="E329" s="180" t="s">
        <v>147</v>
      </c>
      <c r="F329" s="180" t="s">
        <v>145</v>
      </c>
      <c r="G329" s="180" t="s">
        <v>149</v>
      </c>
      <c r="H329" s="180" t="s">
        <v>150</v>
      </c>
      <c r="I329" s="180" t="s">
        <v>151</v>
      </c>
    </row>
    <row r="330" spans="1:9" ht="14.25" customHeight="1" x14ac:dyDescent="0.35">
      <c r="A330" s="180">
        <v>329</v>
      </c>
      <c r="B330" s="180" t="s">
        <v>160</v>
      </c>
      <c r="C330" s="180" t="s">
        <v>149</v>
      </c>
      <c r="D330" s="180" t="s">
        <v>146</v>
      </c>
      <c r="E330" s="180" t="s">
        <v>147</v>
      </c>
      <c r="F330" s="180" t="s">
        <v>145</v>
      </c>
      <c r="G330" s="180" t="s">
        <v>109</v>
      </c>
      <c r="H330" s="180" t="s">
        <v>152</v>
      </c>
      <c r="I330" s="180" t="s">
        <v>151</v>
      </c>
    </row>
    <row r="331" spans="1:9" ht="14.25" customHeight="1" x14ac:dyDescent="0.35">
      <c r="A331" s="180">
        <v>330</v>
      </c>
      <c r="B331" s="180" t="s">
        <v>160</v>
      </c>
      <c r="C331" s="180" t="s">
        <v>149</v>
      </c>
      <c r="D331" s="180" t="s">
        <v>146</v>
      </c>
      <c r="E331" s="180" t="s">
        <v>147</v>
      </c>
      <c r="F331" s="180" t="s">
        <v>145</v>
      </c>
      <c r="G331" s="180" t="s">
        <v>109</v>
      </c>
      <c r="H331" s="180" t="s">
        <v>152</v>
      </c>
      <c r="I331" s="180" t="s">
        <v>159</v>
      </c>
    </row>
    <row r="332" spans="1:9" ht="14.25" customHeight="1" x14ac:dyDescent="0.35">
      <c r="A332" s="180">
        <v>331</v>
      </c>
      <c r="B332" s="180" t="s">
        <v>160</v>
      </c>
      <c r="C332" s="180" t="s">
        <v>149</v>
      </c>
      <c r="D332" s="180" t="s">
        <v>146</v>
      </c>
      <c r="E332" s="180" t="s">
        <v>147</v>
      </c>
      <c r="F332" s="180" t="s">
        <v>145</v>
      </c>
      <c r="G332" s="180" t="s">
        <v>109</v>
      </c>
      <c r="H332" s="180" t="s">
        <v>159</v>
      </c>
      <c r="I332" s="180" t="s">
        <v>151</v>
      </c>
    </row>
    <row r="333" spans="1:9" ht="14.25" customHeight="1" x14ac:dyDescent="0.35">
      <c r="A333" s="180">
        <v>332</v>
      </c>
      <c r="B333" s="180" t="s">
        <v>160</v>
      </c>
      <c r="C333" s="180" t="s">
        <v>149</v>
      </c>
      <c r="D333" s="180" t="s">
        <v>146</v>
      </c>
      <c r="E333" s="180" t="s">
        <v>147</v>
      </c>
      <c r="F333" s="180" t="s">
        <v>145</v>
      </c>
      <c r="G333" s="180" t="s">
        <v>109</v>
      </c>
      <c r="H333" s="180" t="s">
        <v>152</v>
      </c>
      <c r="I333" s="180" t="s">
        <v>150</v>
      </c>
    </row>
    <row r="334" spans="1:9" ht="14.25" customHeight="1" x14ac:dyDescent="0.35">
      <c r="A334" s="180">
        <v>333</v>
      </c>
      <c r="B334" s="180" t="s">
        <v>160</v>
      </c>
      <c r="C334" s="180" t="s">
        <v>149</v>
      </c>
      <c r="D334" s="180" t="s">
        <v>146</v>
      </c>
      <c r="E334" s="180" t="s">
        <v>147</v>
      </c>
      <c r="F334" s="180" t="s">
        <v>145</v>
      </c>
      <c r="G334" s="180" t="s">
        <v>109</v>
      </c>
      <c r="H334" s="180" t="s">
        <v>150</v>
      </c>
      <c r="I334" s="180" t="s">
        <v>151</v>
      </c>
    </row>
    <row r="335" spans="1:9" ht="14.25" customHeight="1" x14ac:dyDescent="0.35">
      <c r="A335" s="180">
        <v>334</v>
      </c>
      <c r="B335" s="180" t="s">
        <v>160</v>
      </c>
      <c r="C335" s="180" t="s">
        <v>149</v>
      </c>
      <c r="D335" s="180" t="s">
        <v>146</v>
      </c>
      <c r="E335" s="180" t="s">
        <v>147</v>
      </c>
      <c r="F335" s="180" t="s">
        <v>145</v>
      </c>
      <c r="G335" s="180" t="s">
        <v>109</v>
      </c>
      <c r="H335" s="180" t="s">
        <v>150</v>
      </c>
      <c r="I335" s="180" t="s">
        <v>159</v>
      </c>
    </row>
    <row r="336" spans="1:9" ht="14.25" customHeight="1" x14ac:dyDescent="0.35">
      <c r="A336" s="180">
        <v>335</v>
      </c>
      <c r="B336" s="180" t="s">
        <v>148</v>
      </c>
      <c r="C336" s="180" t="s">
        <v>159</v>
      </c>
      <c r="D336" s="180" t="s">
        <v>146</v>
      </c>
      <c r="E336" s="180" t="s">
        <v>145</v>
      </c>
      <c r="F336" s="180" t="s">
        <v>150</v>
      </c>
      <c r="G336" s="180" t="s">
        <v>147</v>
      </c>
      <c r="H336" s="180" t="s">
        <v>152</v>
      </c>
      <c r="I336" s="180" t="s">
        <v>151</v>
      </c>
    </row>
    <row r="337" spans="1:9" ht="14.25" customHeight="1" x14ac:dyDescent="0.35">
      <c r="A337" s="180">
        <v>336</v>
      </c>
      <c r="B337" s="180" t="s">
        <v>148</v>
      </c>
      <c r="C337" s="180" t="s">
        <v>159</v>
      </c>
      <c r="D337" s="180" t="s">
        <v>146</v>
      </c>
      <c r="E337" s="180" t="s">
        <v>147</v>
      </c>
      <c r="F337" s="180" t="s">
        <v>145</v>
      </c>
      <c r="G337" s="180" t="s">
        <v>160</v>
      </c>
      <c r="H337" s="180" t="s">
        <v>152</v>
      </c>
      <c r="I337" s="180" t="s">
        <v>151</v>
      </c>
    </row>
    <row r="338" spans="1:9" ht="14.25" customHeight="1" x14ac:dyDescent="0.35">
      <c r="A338" s="180">
        <v>337</v>
      </c>
      <c r="B338" s="180" t="s">
        <v>148</v>
      </c>
      <c r="C338" s="180" t="s">
        <v>150</v>
      </c>
      <c r="D338" s="180" t="s">
        <v>146</v>
      </c>
      <c r="E338" s="180" t="s">
        <v>147</v>
      </c>
      <c r="F338" s="180" t="s">
        <v>145</v>
      </c>
      <c r="G338" s="180" t="s">
        <v>160</v>
      </c>
      <c r="H338" s="180" t="s">
        <v>152</v>
      </c>
      <c r="I338" s="180" t="s">
        <v>151</v>
      </c>
    </row>
    <row r="339" spans="1:9" ht="14.25" customHeight="1" x14ac:dyDescent="0.35">
      <c r="A339" s="180">
        <v>338</v>
      </c>
      <c r="B339" s="180" t="s">
        <v>148</v>
      </c>
      <c r="C339" s="180" t="s">
        <v>159</v>
      </c>
      <c r="D339" s="180" t="s">
        <v>146</v>
      </c>
      <c r="E339" s="180" t="s">
        <v>147</v>
      </c>
      <c r="F339" s="180" t="s">
        <v>145</v>
      </c>
      <c r="G339" s="180" t="s">
        <v>160</v>
      </c>
      <c r="H339" s="180" t="s">
        <v>152</v>
      </c>
      <c r="I339" s="180" t="s">
        <v>150</v>
      </c>
    </row>
    <row r="340" spans="1:9" ht="14.25" customHeight="1" x14ac:dyDescent="0.35">
      <c r="A340" s="180">
        <v>339</v>
      </c>
      <c r="B340" s="180" t="s">
        <v>148</v>
      </c>
      <c r="C340" s="180" t="s">
        <v>159</v>
      </c>
      <c r="D340" s="180" t="s">
        <v>146</v>
      </c>
      <c r="E340" s="180" t="s">
        <v>147</v>
      </c>
      <c r="F340" s="180" t="s">
        <v>145</v>
      </c>
      <c r="G340" s="180" t="s">
        <v>160</v>
      </c>
      <c r="H340" s="180" t="s">
        <v>150</v>
      </c>
      <c r="I340" s="180" t="s">
        <v>151</v>
      </c>
    </row>
    <row r="341" spans="1:9" ht="14.25" customHeight="1" x14ac:dyDescent="0.35">
      <c r="A341" s="180">
        <v>340</v>
      </c>
      <c r="B341" s="180" t="s">
        <v>148</v>
      </c>
      <c r="C341" s="180" t="s">
        <v>159</v>
      </c>
      <c r="D341" s="180" t="s">
        <v>146</v>
      </c>
      <c r="E341" s="180" t="s">
        <v>147</v>
      </c>
      <c r="F341" s="180" t="s">
        <v>145</v>
      </c>
      <c r="G341" s="180" t="s">
        <v>149</v>
      </c>
      <c r="H341" s="180" t="s">
        <v>152</v>
      </c>
      <c r="I341" s="180" t="s">
        <v>151</v>
      </c>
    </row>
    <row r="342" spans="1:9" ht="14.25" customHeight="1" x14ac:dyDescent="0.35">
      <c r="A342" s="180">
        <v>341</v>
      </c>
      <c r="B342" s="180" t="s">
        <v>148</v>
      </c>
      <c r="C342" s="180" t="s">
        <v>149</v>
      </c>
      <c r="D342" s="180" t="s">
        <v>146</v>
      </c>
      <c r="E342" s="180" t="s">
        <v>145</v>
      </c>
      <c r="F342" s="180" t="s">
        <v>150</v>
      </c>
      <c r="G342" s="180" t="s">
        <v>147</v>
      </c>
      <c r="H342" s="180" t="s">
        <v>152</v>
      </c>
      <c r="I342" s="180" t="s">
        <v>151</v>
      </c>
    </row>
    <row r="343" spans="1:9" ht="14.25" customHeight="1" x14ac:dyDescent="0.35">
      <c r="A343" s="180">
        <v>342</v>
      </c>
      <c r="B343" s="180" t="s">
        <v>148</v>
      </c>
      <c r="C343" s="180" t="s">
        <v>159</v>
      </c>
      <c r="D343" s="180" t="s">
        <v>146</v>
      </c>
      <c r="E343" s="180" t="s">
        <v>147</v>
      </c>
      <c r="F343" s="180" t="s">
        <v>145</v>
      </c>
      <c r="G343" s="180" t="s">
        <v>149</v>
      </c>
      <c r="H343" s="180" t="s">
        <v>152</v>
      </c>
      <c r="I343" s="180" t="s">
        <v>150</v>
      </c>
    </row>
    <row r="344" spans="1:9" ht="14.25" customHeight="1" x14ac:dyDescent="0.35">
      <c r="A344" s="180">
        <v>343</v>
      </c>
      <c r="B344" s="180" t="s">
        <v>148</v>
      </c>
      <c r="C344" s="180" t="s">
        <v>159</v>
      </c>
      <c r="D344" s="180" t="s">
        <v>146</v>
      </c>
      <c r="E344" s="180" t="s">
        <v>147</v>
      </c>
      <c r="F344" s="180" t="s">
        <v>145</v>
      </c>
      <c r="G344" s="180" t="s">
        <v>149</v>
      </c>
      <c r="H344" s="180" t="s">
        <v>150</v>
      </c>
      <c r="I344" s="180" t="s">
        <v>151</v>
      </c>
    </row>
    <row r="345" spans="1:9" ht="14.25" customHeight="1" x14ac:dyDescent="0.35">
      <c r="A345" s="180">
        <v>344</v>
      </c>
      <c r="B345" s="180" t="s">
        <v>148</v>
      </c>
      <c r="C345" s="180" t="s">
        <v>149</v>
      </c>
      <c r="D345" s="180" t="s">
        <v>146</v>
      </c>
      <c r="E345" s="180" t="s">
        <v>147</v>
      </c>
      <c r="F345" s="180" t="s">
        <v>145</v>
      </c>
      <c r="G345" s="180" t="s">
        <v>160</v>
      </c>
      <c r="H345" s="180" t="s">
        <v>152</v>
      </c>
      <c r="I345" s="180" t="s">
        <v>151</v>
      </c>
    </row>
    <row r="346" spans="1:9" ht="14.25" customHeight="1" x14ac:dyDescent="0.35">
      <c r="A346" s="180">
        <v>345</v>
      </c>
      <c r="B346" s="180" t="s">
        <v>160</v>
      </c>
      <c r="C346" s="180" t="s">
        <v>159</v>
      </c>
      <c r="D346" s="180" t="s">
        <v>146</v>
      </c>
      <c r="E346" s="180" t="s">
        <v>147</v>
      </c>
      <c r="F346" s="180" t="s">
        <v>145</v>
      </c>
      <c r="G346" s="180" t="s">
        <v>149</v>
      </c>
      <c r="H346" s="180" t="s">
        <v>152</v>
      </c>
      <c r="I346" s="180" t="s">
        <v>148</v>
      </c>
    </row>
    <row r="347" spans="1:9" ht="14.25" customHeight="1" x14ac:dyDescent="0.35">
      <c r="A347" s="180">
        <v>346</v>
      </c>
      <c r="B347" s="180" t="s">
        <v>160</v>
      </c>
      <c r="C347" s="180" t="s">
        <v>159</v>
      </c>
      <c r="D347" s="180" t="s">
        <v>146</v>
      </c>
      <c r="E347" s="180" t="s">
        <v>147</v>
      </c>
      <c r="F347" s="180" t="s">
        <v>145</v>
      </c>
      <c r="G347" s="180" t="s">
        <v>149</v>
      </c>
      <c r="H347" s="180" t="s">
        <v>148</v>
      </c>
      <c r="I347" s="180" t="s">
        <v>151</v>
      </c>
    </row>
    <row r="348" spans="1:9" ht="14.25" customHeight="1" x14ac:dyDescent="0.35">
      <c r="A348" s="180">
        <v>347</v>
      </c>
      <c r="B348" s="180" t="s">
        <v>148</v>
      </c>
      <c r="C348" s="180" t="s">
        <v>149</v>
      </c>
      <c r="D348" s="180" t="s">
        <v>146</v>
      </c>
      <c r="E348" s="180" t="s">
        <v>147</v>
      </c>
      <c r="F348" s="180" t="s">
        <v>145</v>
      </c>
      <c r="G348" s="180" t="s">
        <v>160</v>
      </c>
      <c r="H348" s="180" t="s">
        <v>152</v>
      </c>
      <c r="I348" s="180" t="s">
        <v>150</v>
      </c>
    </row>
    <row r="349" spans="1:9" ht="14.25" customHeight="1" x14ac:dyDescent="0.35">
      <c r="A349" s="180">
        <v>348</v>
      </c>
      <c r="B349" s="180" t="s">
        <v>148</v>
      </c>
      <c r="C349" s="180" t="s">
        <v>149</v>
      </c>
      <c r="D349" s="180" t="s">
        <v>146</v>
      </c>
      <c r="E349" s="180" t="s">
        <v>147</v>
      </c>
      <c r="F349" s="180" t="s">
        <v>145</v>
      </c>
      <c r="G349" s="180" t="s">
        <v>160</v>
      </c>
      <c r="H349" s="180" t="s">
        <v>150</v>
      </c>
      <c r="I349" s="180" t="s">
        <v>151</v>
      </c>
    </row>
    <row r="350" spans="1:9" ht="14.25" customHeight="1" x14ac:dyDescent="0.35">
      <c r="A350" s="180">
        <v>349</v>
      </c>
      <c r="B350" s="180" t="s">
        <v>160</v>
      </c>
      <c r="C350" s="180" t="s">
        <v>159</v>
      </c>
      <c r="D350" s="180" t="s">
        <v>146</v>
      </c>
      <c r="E350" s="180" t="s">
        <v>147</v>
      </c>
      <c r="F350" s="180" t="s">
        <v>145</v>
      </c>
      <c r="G350" s="180" t="s">
        <v>149</v>
      </c>
      <c r="H350" s="180" t="s">
        <v>148</v>
      </c>
      <c r="I350" s="180" t="s">
        <v>150</v>
      </c>
    </row>
    <row r="351" spans="1:9" ht="14.25" customHeight="1" x14ac:dyDescent="0.35">
      <c r="A351" s="180">
        <v>350</v>
      </c>
      <c r="B351" s="180" t="s">
        <v>148</v>
      </c>
      <c r="C351" s="180" t="s">
        <v>159</v>
      </c>
      <c r="D351" s="180" t="s">
        <v>146</v>
      </c>
      <c r="E351" s="180" t="s">
        <v>147</v>
      </c>
      <c r="F351" s="180" t="s">
        <v>145</v>
      </c>
      <c r="G351" s="180" t="s">
        <v>109</v>
      </c>
      <c r="H351" s="180" t="s">
        <v>152</v>
      </c>
      <c r="I351" s="180" t="s">
        <v>151</v>
      </c>
    </row>
    <row r="352" spans="1:9" ht="14.25" customHeight="1" x14ac:dyDescent="0.35">
      <c r="A352" s="180">
        <v>351</v>
      </c>
      <c r="B352" s="180" t="s">
        <v>148</v>
      </c>
      <c r="C352" s="180" t="s">
        <v>150</v>
      </c>
      <c r="D352" s="180" t="s">
        <v>146</v>
      </c>
      <c r="E352" s="180" t="s">
        <v>147</v>
      </c>
      <c r="F352" s="180" t="s">
        <v>145</v>
      </c>
      <c r="G352" s="180" t="s">
        <v>109</v>
      </c>
      <c r="H352" s="180" t="s">
        <v>152</v>
      </c>
      <c r="I352" s="180" t="s">
        <v>151</v>
      </c>
    </row>
    <row r="353" spans="1:9" ht="14.25" customHeight="1" x14ac:dyDescent="0.35">
      <c r="A353" s="180">
        <v>352</v>
      </c>
      <c r="B353" s="180" t="s">
        <v>148</v>
      </c>
      <c r="C353" s="180" t="s">
        <v>159</v>
      </c>
      <c r="D353" s="180" t="s">
        <v>146</v>
      </c>
      <c r="E353" s="180" t="s">
        <v>147</v>
      </c>
      <c r="F353" s="180" t="s">
        <v>145</v>
      </c>
      <c r="G353" s="180" t="s">
        <v>109</v>
      </c>
      <c r="H353" s="180" t="s">
        <v>152</v>
      </c>
      <c r="I353" s="180" t="s">
        <v>150</v>
      </c>
    </row>
    <row r="354" spans="1:9" ht="14.25" customHeight="1" x14ac:dyDescent="0.35">
      <c r="A354" s="180">
        <v>353</v>
      </c>
      <c r="B354" s="180" t="s">
        <v>148</v>
      </c>
      <c r="C354" s="180" t="s">
        <v>159</v>
      </c>
      <c r="D354" s="180" t="s">
        <v>146</v>
      </c>
      <c r="E354" s="180" t="s">
        <v>147</v>
      </c>
      <c r="F354" s="180" t="s">
        <v>145</v>
      </c>
      <c r="G354" s="180" t="s">
        <v>109</v>
      </c>
      <c r="H354" s="180" t="s">
        <v>150</v>
      </c>
      <c r="I354" s="180" t="s">
        <v>151</v>
      </c>
    </row>
    <row r="355" spans="1:9" ht="14.25" customHeight="1" x14ac:dyDescent="0.35">
      <c r="A355" s="180">
        <v>354</v>
      </c>
      <c r="B355" s="180" t="s">
        <v>160</v>
      </c>
      <c r="C355" s="180" t="s">
        <v>148</v>
      </c>
      <c r="D355" s="180" t="s">
        <v>146</v>
      </c>
      <c r="E355" s="180" t="s">
        <v>147</v>
      </c>
      <c r="F355" s="180" t="s">
        <v>145</v>
      </c>
      <c r="G355" s="180" t="s">
        <v>109</v>
      </c>
      <c r="H355" s="180" t="s">
        <v>152</v>
      </c>
      <c r="I355" s="180" t="s">
        <v>151</v>
      </c>
    </row>
    <row r="356" spans="1:9" ht="14.25" customHeight="1" x14ac:dyDescent="0.35">
      <c r="A356" s="180">
        <v>355</v>
      </c>
      <c r="B356" s="180" t="s">
        <v>160</v>
      </c>
      <c r="C356" s="180" t="s">
        <v>159</v>
      </c>
      <c r="D356" s="180" t="s">
        <v>146</v>
      </c>
      <c r="E356" s="180" t="s">
        <v>147</v>
      </c>
      <c r="F356" s="180" t="s">
        <v>145</v>
      </c>
      <c r="G356" s="180" t="s">
        <v>109</v>
      </c>
      <c r="H356" s="180" t="s">
        <v>152</v>
      </c>
      <c r="I356" s="180" t="s">
        <v>148</v>
      </c>
    </row>
    <row r="357" spans="1:9" ht="14.25" customHeight="1" x14ac:dyDescent="0.35">
      <c r="A357" s="180">
        <v>356</v>
      </c>
      <c r="B357" s="180" t="s">
        <v>160</v>
      </c>
      <c r="C357" s="180" t="s">
        <v>159</v>
      </c>
      <c r="D357" s="180" t="s">
        <v>146</v>
      </c>
      <c r="E357" s="180" t="s">
        <v>147</v>
      </c>
      <c r="F357" s="180" t="s">
        <v>145</v>
      </c>
      <c r="G357" s="180" t="s">
        <v>109</v>
      </c>
      <c r="H357" s="180" t="s">
        <v>148</v>
      </c>
      <c r="I357" s="180" t="s">
        <v>151</v>
      </c>
    </row>
    <row r="358" spans="1:9" ht="14.25" customHeight="1" x14ac:dyDescent="0.35">
      <c r="A358" s="180">
        <v>357</v>
      </c>
      <c r="B358" s="180" t="s">
        <v>160</v>
      </c>
      <c r="C358" s="180" t="s">
        <v>148</v>
      </c>
      <c r="D358" s="180" t="s">
        <v>146</v>
      </c>
      <c r="E358" s="180" t="s">
        <v>147</v>
      </c>
      <c r="F358" s="180" t="s">
        <v>145</v>
      </c>
      <c r="G358" s="180" t="s">
        <v>109</v>
      </c>
      <c r="H358" s="180" t="s">
        <v>152</v>
      </c>
      <c r="I358" s="180" t="s">
        <v>150</v>
      </c>
    </row>
    <row r="359" spans="1:9" ht="14.25" customHeight="1" x14ac:dyDescent="0.35">
      <c r="A359" s="180">
        <v>358</v>
      </c>
      <c r="B359" s="180" t="s">
        <v>160</v>
      </c>
      <c r="C359" s="180" t="s">
        <v>148</v>
      </c>
      <c r="D359" s="180" t="s">
        <v>146</v>
      </c>
      <c r="E359" s="180" t="s">
        <v>147</v>
      </c>
      <c r="F359" s="180" t="s">
        <v>145</v>
      </c>
      <c r="G359" s="180" t="s">
        <v>109</v>
      </c>
      <c r="H359" s="180" t="s">
        <v>150</v>
      </c>
      <c r="I359" s="180" t="s">
        <v>151</v>
      </c>
    </row>
    <row r="360" spans="1:9" ht="14.25" customHeight="1" x14ac:dyDescent="0.35">
      <c r="A360" s="180">
        <v>359</v>
      </c>
      <c r="B360" s="180" t="s">
        <v>160</v>
      </c>
      <c r="C360" s="180" t="s">
        <v>159</v>
      </c>
      <c r="D360" s="180" t="s">
        <v>146</v>
      </c>
      <c r="E360" s="180" t="s">
        <v>147</v>
      </c>
      <c r="F360" s="180" t="s">
        <v>145</v>
      </c>
      <c r="G360" s="180" t="s">
        <v>109</v>
      </c>
      <c r="H360" s="180" t="s">
        <v>148</v>
      </c>
      <c r="I360" s="180" t="s">
        <v>150</v>
      </c>
    </row>
    <row r="361" spans="1:9" ht="14.25" customHeight="1" x14ac:dyDescent="0.35">
      <c r="A361" s="180">
        <v>360</v>
      </c>
      <c r="B361" s="180" t="s">
        <v>148</v>
      </c>
      <c r="C361" s="180" t="s">
        <v>149</v>
      </c>
      <c r="D361" s="180" t="s">
        <v>146</v>
      </c>
      <c r="E361" s="180" t="s">
        <v>147</v>
      </c>
      <c r="F361" s="180" t="s">
        <v>145</v>
      </c>
      <c r="G361" s="180" t="s">
        <v>109</v>
      </c>
      <c r="H361" s="180" t="s">
        <v>152</v>
      </c>
      <c r="I361" s="180" t="s">
        <v>151</v>
      </c>
    </row>
    <row r="362" spans="1:9" ht="14.25" customHeight="1" x14ac:dyDescent="0.35">
      <c r="A362" s="180">
        <v>361</v>
      </c>
      <c r="B362" s="180" t="s">
        <v>148</v>
      </c>
      <c r="C362" s="180" t="s">
        <v>149</v>
      </c>
      <c r="D362" s="180" t="s">
        <v>146</v>
      </c>
      <c r="E362" s="180" t="s">
        <v>147</v>
      </c>
      <c r="F362" s="180" t="s">
        <v>145</v>
      </c>
      <c r="G362" s="180" t="s">
        <v>109</v>
      </c>
      <c r="H362" s="180" t="s">
        <v>152</v>
      </c>
      <c r="I362" s="180" t="s">
        <v>159</v>
      </c>
    </row>
    <row r="363" spans="1:9" ht="14.25" customHeight="1" x14ac:dyDescent="0.35">
      <c r="A363" s="180">
        <v>362</v>
      </c>
      <c r="B363" s="180" t="s">
        <v>148</v>
      </c>
      <c r="C363" s="180" t="s">
        <v>149</v>
      </c>
      <c r="D363" s="180" t="s">
        <v>146</v>
      </c>
      <c r="E363" s="180" t="s">
        <v>147</v>
      </c>
      <c r="F363" s="180" t="s">
        <v>145</v>
      </c>
      <c r="G363" s="180" t="s">
        <v>109</v>
      </c>
      <c r="H363" s="180" t="s">
        <v>159</v>
      </c>
      <c r="I363" s="180" t="s">
        <v>151</v>
      </c>
    </row>
    <row r="364" spans="1:9" ht="14.25" customHeight="1" x14ac:dyDescent="0.35">
      <c r="A364" s="180">
        <v>363</v>
      </c>
      <c r="B364" s="180" t="s">
        <v>148</v>
      </c>
      <c r="C364" s="180" t="s">
        <v>149</v>
      </c>
      <c r="D364" s="180" t="s">
        <v>146</v>
      </c>
      <c r="E364" s="180" t="s">
        <v>147</v>
      </c>
      <c r="F364" s="180" t="s">
        <v>145</v>
      </c>
      <c r="G364" s="180" t="s">
        <v>109</v>
      </c>
      <c r="H364" s="180" t="s">
        <v>152</v>
      </c>
      <c r="I364" s="180" t="s">
        <v>150</v>
      </c>
    </row>
    <row r="365" spans="1:9" ht="14.25" customHeight="1" x14ac:dyDescent="0.35">
      <c r="A365" s="180">
        <v>364</v>
      </c>
      <c r="B365" s="180" t="s">
        <v>148</v>
      </c>
      <c r="C365" s="180" t="s">
        <v>149</v>
      </c>
      <c r="D365" s="180" t="s">
        <v>146</v>
      </c>
      <c r="E365" s="180" t="s">
        <v>147</v>
      </c>
      <c r="F365" s="180" t="s">
        <v>145</v>
      </c>
      <c r="G365" s="180" t="s">
        <v>109</v>
      </c>
      <c r="H365" s="180" t="s">
        <v>150</v>
      </c>
      <c r="I365" s="180" t="s">
        <v>151</v>
      </c>
    </row>
    <row r="366" spans="1:9" ht="14.25" customHeight="1" x14ac:dyDescent="0.35">
      <c r="A366" s="180">
        <v>365</v>
      </c>
      <c r="B366" s="180" t="s">
        <v>148</v>
      </c>
      <c r="C366" s="180" t="s">
        <v>149</v>
      </c>
      <c r="D366" s="180" t="s">
        <v>146</v>
      </c>
      <c r="E366" s="180" t="s">
        <v>147</v>
      </c>
      <c r="F366" s="180" t="s">
        <v>145</v>
      </c>
      <c r="G366" s="180" t="s">
        <v>109</v>
      </c>
      <c r="H366" s="180" t="s">
        <v>150</v>
      </c>
      <c r="I366" s="180" t="s">
        <v>159</v>
      </c>
    </row>
    <row r="367" spans="1:9" ht="14.25" customHeight="1" x14ac:dyDescent="0.35">
      <c r="A367" s="180">
        <v>366</v>
      </c>
      <c r="B367" s="180" t="s">
        <v>160</v>
      </c>
      <c r="C367" s="180" t="s">
        <v>149</v>
      </c>
      <c r="D367" s="180" t="s">
        <v>146</v>
      </c>
      <c r="E367" s="180" t="s">
        <v>147</v>
      </c>
      <c r="F367" s="180" t="s">
        <v>145</v>
      </c>
      <c r="G367" s="180" t="s">
        <v>109</v>
      </c>
      <c r="H367" s="180" t="s">
        <v>152</v>
      </c>
      <c r="I367" s="180" t="s">
        <v>148</v>
      </c>
    </row>
    <row r="368" spans="1:9" ht="14.25" customHeight="1" x14ac:dyDescent="0.35">
      <c r="A368" s="180">
        <v>367</v>
      </c>
      <c r="B368" s="180" t="s">
        <v>160</v>
      </c>
      <c r="C368" s="180" t="s">
        <v>149</v>
      </c>
      <c r="D368" s="180" t="s">
        <v>146</v>
      </c>
      <c r="E368" s="180" t="s">
        <v>147</v>
      </c>
      <c r="F368" s="180" t="s">
        <v>145</v>
      </c>
      <c r="G368" s="180" t="s">
        <v>109</v>
      </c>
      <c r="H368" s="180" t="s">
        <v>148</v>
      </c>
      <c r="I368" s="180" t="s">
        <v>151</v>
      </c>
    </row>
    <row r="369" spans="1:9" ht="14.25" customHeight="1" x14ac:dyDescent="0.35">
      <c r="A369" s="180">
        <v>368</v>
      </c>
      <c r="B369" s="180" t="s">
        <v>160</v>
      </c>
      <c r="C369" s="180" t="s">
        <v>149</v>
      </c>
      <c r="D369" s="180" t="s">
        <v>146</v>
      </c>
      <c r="E369" s="180" t="s">
        <v>147</v>
      </c>
      <c r="F369" s="180" t="s">
        <v>145</v>
      </c>
      <c r="G369" s="180" t="s">
        <v>109</v>
      </c>
      <c r="H369" s="180" t="s">
        <v>148</v>
      </c>
      <c r="I369" s="180" t="s">
        <v>159</v>
      </c>
    </row>
    <row r="370" spans="1:9" ht="14.25" customHeight="1" x14ac:dyDescent="0.35">
      <c r="A370" s="180">
        <v>369</v>
      </c>
      <c r="B370" s="180" t="s">
        <v>160</v>
      </c>
      <c r="C370" s="180" t="s">
        <v>149</v>
      </c>
      <c r="D370" s="180" t="s">
        <v>146</v>
      </c>
      <c r="E370" s="180" t="s">
        <v>147</v>
      </c>
      <c r="F370" s="180" t="s">
        <v>145</v>
      </c>
      <c r="G370" s="180" t="s">
        <v>109</v>
      </c>
      <c r="H370" s="180" t="s">
        <v>148</v>
      </c>
      <c r="I370" s="180" t="s">
        <v>150</v>
      </c>
    </row>
    <row r="371" spans="1:9" ht="14.25" customHeight="1" x14ac:dyDescent="0.35">
      <c r="A371" s="180">
        <v>370</v>
      </c>
      <c r="B371" s="180" t="s">
        <v>150</v>
      </c>
      <c r="C371" s="180" t="s">
        <v>159</v>
      </c>
      <c r="D371" s="180" t="s">
        <v>146</v>
      </c>
      <c r="E371" s="180" t="s">
        <v>163</v>
      </c>
      <c r="F371" s="180" t="s">
        <v>145</v>
      </c>
      <c r="G371" s="180" t="s">
        <v>160</v>
      </c>
      <c r="H371" s="180" t="s">
        <v>152</v>
      </c>
      <c r="I371" s="180" t="s">
        <v>151</v>
      </c>
    </row>
    <row r="372" spans="1:9" ht="14.25" customHeight="1" x14ac:dyDescent="0.35">
      <c r="A372" s="180">
        <v>371</v>
      </c>
      <c r="B372" s="180" t="s">
        <v>150</v>
      </c>
      <c r="C372" s="180" t="s">
        <v>159</v>
      </c>
      <c r="D372" s="180" t="s">
        <v>146</v>
      </c>
      <c r="E372" s="180" t="s">
        <v>163</v>
      </c>
      <c r="F372" s="180" t="s">
        <v>145</v>
      </c>
      <c r="G372" s="180" t="s">
        <v>149</v>
      </c>
      <c r="H372" s="180" t="s">
        <v>152</v>
      </c>
      <c r="I372" s="180" t="s">
        <v>151</v>
      </c>
    </row>
    <row r="373" spans="1:9" ht="14.25" customHeight="1" x14ac:dyDescent="0.35">
      <c r="A373" s="180">
        <v>372</v>
      </c>
      <c r="B373" s="180" t="s">
        <v>160</v>
      </c>
      <c r="C373" s="180" t="s">
        <v>159</v>
      </c>
      <c r="D373" s="180" t="s">
        <v>146</v>
      </c>
      <c r="E373" s="180" t="s">
        <v>163</v>
      </c>
      <c r="F373" s="180" t="s">
        <v>145</v>
      </c>
      <c r="G373" s="180" t="s">
        <v>149</v>
      </c>
      <c r="H373" s="180" t="s">
        <v>152</v>
      </c>
      <c r="I373" s="180" t="s">
        <v>151</v>
      </c>
    </row>
    <row r="374" spans="1:9" ht="14.25" customHeight="1" x14ac:dyDescent="0.35">
      <c r="A374" s="180">
        <v>373</v>
      </c>
      <c r="B374" s="180" t="s">
        <v>150</v>
      </c>
      <c r="C374" s="180" t="s">
        <v>149</v>
      </c>
      <c r="D374" s="180" t="s">
        <v>146</v>
      </c>
      <c r="E374" s="180" t="s">
        <v>163</v>
      </c>
      <c r="F374" s="180" t="s">
        <v>145</v>
      </c>
      <c r="G374" s="180" t="s">
        <v>160</v>
      </c>
      <c r="H374" s="180" t="s">
        <v>152</v>
      </c>
      <c r="I374" s="180" t="s">
        <v>151</v>
      </c>
    </row>
    <row r="375" spans="1:9" ht="14.25" customHeight="1" x14ac:dyDescent="0.35">
      <c r="A375" s="180">
        <v>374</v>
      </c>
      <c r="B375" s="180" t="s">
        <v>160</v>
      </c>
      <c r="C375" s="180" t="s">
        <v>159</v>
      </c>
      <c r="D375" s="180" t="s">
        <v>146</v>
      </c>
      <c r="E375" s="180" t="s">
        <v>163</v>
      </c>
      <c r="F375" s="180" t="s">
        <v>145</v>
      </c>
      <c r="G375" s="180" t="s">
        <v>149</v>
      </c>
      <c r="H375" s="180" t="s">
        <v>152</v>
      </c>
      <c r="I375" s="180" t="s">
        <v>150</v>
      </c>
    </row>
    <row r="376" spans="1:9" ht="14.25" customHeight="1" x14ac:dyDescent="0.35">
      <c r="A376" s="180">
        <v>375</v>
      </c>
      <c r="B376" s="180" t="s">
        <v>160</v>
      </c>
      <c r="C376" s="180" t="s">
        <v>159</v>
      </c>
      <c r="D376" s="180" t="s">
        <v>146</v>
      </c>
      <c r="E376" s="180" t="s">
        <v>163</v>
      </c>
      <c r="F376" s="180" t="s">
        <v>145</v>
      </c>
      <c r="G376" s="180" t="s">
        <v>149</v>
      </c>
      <c r="H376" s="180" t="s">
        <v>150</v>
      </c>
      <c r="I376" s="180" t="s">
        <v>151</v>
      </c>
    </row>
    <row r="377" spans="1:9" ht="14.25" customHeight="1" x14ac:dyDescent="0.35">
      <c r="A377" s="180">
        <v>376</v>
      </c>
      <c r="B377" s="180" t="s">
        <v>150</v>
      </c>
      <c r="C377" s="180" t="s">
        <v>159</v>
      </c>
      <c r="D377" s="180" t="s">
        <v>146</v>
      </c>
      <c r="E377" s="180" t="s">
        <v>163</v>
      </c>
      <c r="F377" s="180" t="s">
        <v>145</v>
      </c>
      <c r="G377" s="180" t="s">
        <v>109</v>
      </c>
      <c r="H377" s="180" t="s">
        <v>152</v>
      </c>
      <c r="I377" s="180" t="s">
        <v>151</v>
      </c>
    </row>
    <row r="378" spans="1:9" ht="14.25" customHeight="1" x14ac:dyDescent="0.35">
      <c r="A378" s="180">
        <v>377</v>
      </c>
      <c r="B378" s="180" t="s">
        <v>160</v>
      </c>
      <c r="C378" s="180" t="s">
        <v>159</v>
      </c>
      <c r="D378" s="180" t="s">
        <v>146</v>
      </c>
      <c r="E378" s="180" t="s">
        <v>163</v>
      </c>
      <c r="F378" s="180" t="s">
        <v>145</v>
      </c>
      <c r="G378" s="180" t="s">
        <v>109</v>
      </c>
      <c r="H378" s="180" t="s">
        <v>152</v>
      </c>
      <c r="I378" s="180" t="s">
        <v>151</v>
      </c>
    </row>
    <row r="379" spans="1:9" ht="14.25" customHeight="1" x14ac:dyDescent="0.35">
      <c r="A379" s="180">
        <v>378</v>
      </c>
      <c r="B379" s="180" t="s">
        <v>160</v>
      </c>
      <c r="C379" s="180" t="s">
        <v>150</v>
      </c>
      <c r="D379" s="180" t="s">
        <v>146</v>
      </c>
      <c r="E379" s="180" t="s">
        <v>163</v>
      </c>
      <c r="F379" s="180" t="s">
        <v>145</v>
      </c>
      <c r="G379" s="180" t="s">
        <v>109</v>
      </c>
      <c r="H379" s="180" t="s">
        <v>152</v>
      </c>
      <c r="I379" s="180" t="s">
        <v>151</v>
      </c>
    </row>
    <row r="380" spans="1:9" ht="14.25" customHeight="1" x14ac:dyDescent="0.35">
      <c r="A380" s="180">
        <v>379</v>
      </c>
      <c r="B380" s="180" t="s">
        <v>160</v>
      </c>
      <c r="C380" s="180" t="s">
        <v>159</v>
      </c>
      <c r="D380" s="180" t="s">
        <v>146</v>
      </c>
      <c r="E380" s="180" t="s">
        <v>163</v>
      </c>
      <c r="F380" s="180" t="s">
        <v>145</v>
      </c>
      <c r="G380" s="180" t="s">
        <v>109</v>
      </c>
      <c r="H380" s="180" t="s">
        <v>152</v>
      </c>
      <c r="I380" s="180" t="s">
        <v>150</v>
      </c>
    </row>
    <row r="381" spans="1:9" ht="14.25" customHeight="1" x14ac:dyDescent="0.35">
      <c r="A381" s="180">
        <v>380</v>
      </c>
      <c r="B381" s="180" t="s">
        <v>160</v>
      </c>
      <c r="C381" s="180" t="s">
        <v>159</v>
      </c>
      <c r="D381" s="180" t="s">
        <v>146</v>
      </c>
      <c r="E381" s="180" t="s">
        <v>163</v>
      </c>
      <c r="F381" s="180" t="s">
        <v>145</v>
      </c>
      <c r="G381" s="180" t="s">
        <v>109</v>
      </c>
      <c r="H381" s="180" t="s">
        <v>150</v>
      </c>
      <c r="I381" s="180" t="s">
        <v>151</v>
      </c>
    </row>
    <row r="382" spans="1:9" ht="14.25" customHeight="1" x14ac:dyDescent="0.35">
      <c r="A382" s="180">
        <v>381</v>
      </c>
      <c r="B382" s="180" t="s">
        <v>163</v>
      </c>
      <c r="C382" s="180" t="s">
        <v>159</v>
      </c>
      <c r="D382" s="180" t="s">
        <v>146</v>
      </c>
      <c r="E382" s="180" t="s">
        <v>109</v>
      </c>
      <c r="F382" s="180" t="s">
        <v>145</v>
      </c>
      <c r="G382" s="180" t="s">
        <v>149</v>
      </c>
      <c r="H382" s="180" t="s">
        <v>152</v>
      </c>
      <c r="I382" s="180" t="s">
        <v>151</v>
      </c>
    </row>
    <row r="383" spans="1:9" ht="14.25" customHeight="1" x14ac:dyDescent="0.35">
      <c r="A383" s="180">
        <v>382</v>
      </c>
      <c r="B383" s="180" t="s">
        <v>150</v>
      </c>
      <c r="C383" s="180" t="s">
        <v>149</v>
      </c>
      <c r="D383" s="180" t="s">
        <v>146</v>
      </c>
      <c r="E383" s="180" t="s">
        <v>163</v>
      </c>
      <c r="F383" s="180" t="s">
        <v>145</v>
      </c>
      <c r="G383" s="180" t="s">
        <v>109</v>
      </c>
      <c r="H383" s="180" t="s">
        <v>152</v>
      </c>
      <c r="I383" s="180" t="s">
        <v>151</v>
      </c>
    </row>
    <row r="384" spans="1:9" ht="14.25" customHeight="1" x14ac:dyDescent="0.35">
      <c r="A384" s="180">
        <v>383</v>
      </c>
      <c r="B384" s="180" t="s">
        <v>163</v>
      </c>
      <c r="C384" s="180" t="s">
        <v>159</v>
      </c>
      <c r="D384" s="180" t="s">
        <v>146</v>
      </c>
      <c r="E384" s="180" t="s">
        <v>109</v>
      </c>
      <c r="F384" s="180" t="s">
        <v>145</v>
      </c>
      <c r="G384" s="180" t="s">
        <v>149</v>
      </c>
      <c r="H384" s="180" t="s">
        <v>152</v>
      </c>
      <c r="I384" s="180" t="s">
        <v>150</v>
      </c>
    </row>
    <row r="385" spans="1:9" ht="14.25" customHeight="1" x14ac:dyDescent="0.35">
      <c r="A385" s="180">
        <v>384</v>
      </c>
      <c r="B385" s="180" t="s">
        <v>163</v>
      </c>
      <c r="C385" s="180" t="s">
        <v>159</v>
      </c>
      <c r="D385" s="180" t="s">
        <v>146</v>
      </c>
      <c r="E385" s="180" t="s">
        <v>109</v>
      </c>
      <c r="F385" s="180" t="s">
        <v>145</v>
      </c>
      <c r="G385" s="180" t="s">
        <v>149</v>
      </c>
      <c r="H385" s="180" t="s">
        <v>150</v>
      </c>
      <c r="I385" s="180" t="s">
        <v>151</v>
      </c>
    </row>
    <row r="386" spans="1:9" ht="14.25" customHeight="1" x14ac:dyDescent="0.35">
      <c r="A386" s="180">
        <v>385</v>
      </c>
      <c r="B386" s="180" t="s">
        <v>160</v>
      </c>
      <c r="C386" s="180" t="s">
        <v>149</v>
      </c>
      <c r="D386" s="180" t="s">
        <v>146</v>
      </c>
      <c r="E386" s="180" t="s">
        <v>163</v>
      </c>
      <c r="F386" s="180" t="s">
        <v>145</v>
      </c>
      <c r="G386" s="180" t="s">
        <v>109</v>
      </c>
      <c r="H386" s="180" t="s">
        <v>152</v>
      </c>
      <c r="I386" s="180" t="s">
        <v>151</v>
      </c>
    </row>
    <row r="387" spans="1:9" ht="14.25" customHeight="1" x14ac:dyDescent="0.35">
      <c r="A387" s="180">
        <v>386</v>
      </c>
      <c r="B387" s="180" t="s">
        <v>160</v>
      </c>
      <c r="C387" s="180" t="s">
        <v>149</v>
      </c>
      <c r="D387" s="180" t="s">
        <v>146</v>
      </c>
      <c r="E387" s="180" t="s">
        <v>163</v>
      </c>
      <c r="F387" s="180" t="s">
        <v>145</v>
      </c>
      <c r="G387" s="180" t="s">
        <v>109</v>
      </c>
      <c r="H387" s="180" t="s">
        <v>152</v>
      </c>
      <c r="I387" s="180" t="s">
        <v>159</v>
      </c>
    </row>
    <row r="388" spans="1:9" ht="14.25" customHeight="1" x14ac:dyDescent="0.35">
      <c r="A388" s="180">
        <v>387</v>
      </c>
      <c r="B388" s="180" t="s">
        <v>160</v>
      </c>
      <c r="C388" s="180" t="s">
        <v>149</v>
      </c>
      <c r="D388" s="180" t="s">
        <v>146</v>
      </c>
      <c r="E388" s="180" t="s">
        <v>163</v>
      </c>
      <c r="F388" s="180" t="s">
        <v>145</v>
      </c>
      <c r="G388" s="180" t="s">
        <v>109</v>
      </c>
      <c r="H388" s="180" t="s">
        <v>159</v>
      </c>
      <c r="I388" s="180" t="s">
        <v>151</v>
      </c>
    </row>
    <row r="389" spans="1:9" ht="14.25" customHeight="1" x14ac:dyDescent="0.35">
      <c r="A389" s="180">
        <v>388</v>
      </c>
      <c r="B389" s="180" t="s">
        <v>160</v>
      </c>
      <c r="C389" s="180" t="s">
        <v>149</v>
      </c>
      <c r="D389" s="180" t="s">
        <v>146</v>
      </c>
      <c r="E389" s="180" t="s">
        <v>163</v>
      </c>
      <c r="F389" s="180" t="s">
        <v>145</v>
      </c>
      <c r="G389" s="180" t="s">
        <v>109</v>
      </c>
      <c r="H389" s="180" t="s">
        <v>152</v>
      </c>
      <c r="I389" s="180" t="s">
        <v>150</v>
      </c>
    </row>
    <row r="390" spans="1:9" ht="14.25" customHeight="1" x14ac:dyDescent="0.35">
      <c r="A390" s="180">
        <v>389</v>
      </c>
      <c r="B390" s="180" t="s">
        <v>160</v>
      </c>
      <c r="C390" s="180" t="s">
        <v>149</v>
      </c>
      <c r="D390" s="180" t="s">
        <v>146</v>
      </c>
      <c r="E390" s="180" t="s">
        <v>163</v>
      </c>
      <c r="F390" s="180" t="s">
        <v>145</v>
      </c>
      <c r="G390" s="180" t="s">
        <v>109</v>
      </c>
      <c r="H390" s="180" t="s">
        <v>150</v>
      </c>
      <c r="I390" s="180" t="s">
        <v>151</v>
      </c>
    </row>
    <row r="391" spans="1:9" ht="14.25" customHeight="1" x14ac:dyDescent="0.35">
      <c r="A391" s="180">
        <v>390</v>
      </c>
      <c r="B391" s="180" t="s">
        <v>160</v>
      </c>
      <c r="C391" s="180" t="s">
        <v>149</v>
      </c>
      <c r="D391" s="180" t="s">
        <v>146</v>
      </c>
      <c r="E391" s="180" t="s">
        <v>163</v>
      </c>
      <c r="F391" s="180" t="s">
        <v>145</v>
      </c>
      <c r="G391" s="180" t="s">
        <v>109</v>
      </c>
      <c r="H391" s="180" t="s">
        <v>150</v>
      </c>
      <c r="I391" s="180" t="s">
        <v>159</v>
      </c>
    </row>
    <row r="392" spans="1:9" ht="14.25" customHeight="1" x14ac:dyDescent="0.35">
      <c r="A392" s="180">
        <v>391</v>
      </c>
      <c r="B392" s="180" t="s">
        <v>148</v>
      </c>
      <c r="C392" s="180" t="s">
        <v>159</v>
      </c>
      <c r="D392" s="180" t="s">
        <v>146</v>
      </c>
      <c r="E392" s="180" t="s">
        <v>145</v>
      </c>
      <c r="F392" s="180" t="s">
        <v>150</v>
      </c>
      <c r="G392" s="180" t="s">
        <v>163</v>
      </c>
      <c r="H392" s="180" t="s">
        <v>152</v>
      </c>
      <c r="I392" s="180" t="s">
        <v>151</v>
      </c>
    </row>
    <row r="393" spans="1:9" ht="14.25" customHeight="1" x14ac:dyDescent="0.35">
      <c r="A393" s="180">
        <v>392</v>
      </c>
      <c r="B393" s="180" t="s">
        <v>148</v>
      </c>
      <c r="C393" s="180" t="s">
        <v>159</v>
      </c>
      <c r="D393" s="180" t="s">
        <v>146</v>
      </c>
      <c r="E393" s="180" t="s">
        <v>163</v>
      </c>
      <c r="F393" s="180" t="s">
        <v>145</v>
      </c>
      <c r="G393" s="180" t="s">
        <v>160</v>
      </c>
      <c r="H393" s="180" t="s">
        <v>152</v>
      </c>
      <c r="I393" s="180" t="s">
        <v>151</v>
      </c>
    </row>
    <row r="394" spans="1:9" ht="14.25" customHeight="1" x14ac:dyDescent="0.35">
      <c r="A394" s="180">
        <v>393</v>
      </c>
      <c r="B394" s="180" t="s">
        <v>148</v>
      </c>
      <c r="C394" s="180" t="s">
        <v>150</v>
      </c>
      <c r="D394" s="180" t="s">
        <v>146</v>
      </c>
      <c r="E394" s="180" t="s">
        <v>163</v>
      </c>
      <c r="F394" s="180" t="s">
        <v>145</v>
      </c>
      <c r="G394" s="180" t="s">
        <v>160</v>
      </c>
      <c r="H394" s="180" t="s">
        <v>152</v>
      </c>
      <c r="I394" s="180" t="s">
        <v>151</v>
      </c>
    </row>
    <row r="395" spans="1:9" ht="14.25" customHeight="1" x14ac:dyDescent="0.35">
      <c r="A395" s="180">
        <v>394</v>
      </c>
      <c r="B395" s="180" t="s">
        <v>148</v>
      </c>
      <c r="C395" s="180" t="s">
        <v>159</v>
      </c>
      <c r="D395" s="180" t="s">
        <v>146</v>
      </c>
      <c r="E395" s="180" t="s">
        <v>163</v>
      </c>
      <c r="F395" s="180" t="s">
        <v>145</v>
      </c>
      <c r="G395" s="180" t="s">
        <v>160</v>
      </c>
      <c r="H395" s="180" t="s">
        <v>152</v>
      </c>
      <c r="I395" s="180" t="s">
        <v>150</v>
      </c>
    </row>
    <row r="396" spans="1:9" ht="14.25" customHeight="1" x14ac:dyDescent="0.35">
      <c r="A396" s="180">
        <v>395</v>
      </c>
      <c r="B396" s="180" t="s">
        <v>148</v>
      </c>
      <c r="C396" s="180" t="s">
        <v>159</v>
      </c>
      <c r="D396" s="180" t="s">
        <v>146</v>
      </c>
      <c r="E396" s="180" t="s">
        <v>163</v>
      </c>
      <c r="F396" s="180" t="s">
        <v>145</v>
      </c>
      <c r="G396" s="180" t="s">
        <v>160</v>
      </c>
      <c r="H396" s="180" t="s">
        <v>150</v>
      </c>
      <c r="I396" s="180" t="s">
        <v>151</v>
      </c>
    </row>
    <row r="397" spans="1:9" ht="14.25" customHeight="1" x14ac:dyDescent="0.35">
      <c r="A397" s="180">
        <v>396</v>
      </c>
      <c r="B397" s="180" t="s">
        <v>148</v>
      </c>
      <c r="C397" s="180" t="s">
        <v>159</v>
      </c>
      <c r="D397" s="180" t="s">
        <v>146</v>
      </c>
      <c r="E397" s="180" t="s">
        <v>163</v>
      </c>
      <c r="F397" s="180" t="s">
        <v>145</v>
      </c>
      <c r="G397" s="180" t="s">
        <v>149</v>
      </c>
      <c r="H397" s="180" t="s">
        <v>152</v>
      </c>
      <c r="I397" s="180" t="s">
        <v>151</v>
      </c>
    </row>
    <row r="398" spans="1:9" ht="14.25" customHeight="1" x14ac:dyDescent="0.35">
      <c r="A398" s="180">
        <v>397</v>
      </c>
      <c r="B398" s="180" t="s">
        <v>148</v>
      </c>
      <c r="C398" s="180" t="s">
        <v>149</v>
      </c>
      <c r="D398" s="180" t="s">
        <v>146</v>
      </c>
      <c r="E398" s="180" t="s">
        <v>145</v>
      </c>
      <c r="F398" s="180" t="s">
        <v>150</v>
      </c>
      <c r="G398" s="180" t="s">
        <v>163</v>
      </c>
      <c r="H398" s="180" t="s">
        <v>152</v>
      </c>
      <c r="I398" s="180" t="s">
        <v>151</v>
      </c>
    </row>
    <row r="399" spans="1:9" ht="14.25" customHeight="1" x14ac:dyDescent="0.35">
      <c r="A399" s="180">
        <v>398</v>
      </c>
      <c r="B399" s="180" t="s">
        <v>148</v>
      </c>
      <c r="C399" s="180" t="s">
        <v>159</v>
      </c>
      <c r="D399" s="180" t="s">
        <v>146</v>
      </c>
      <c r="E399" s="180" t="s">
        <v>163</v>
      </c>
      <c r="F399" s="180" t="s">
        <v>145</v>
      </c>
      <c r="G399" s="180" t="s">
        <v>149</v>
      </c>
      <c r="H399" s="180" t="s">
        <v>152</v>
      </c>
      <c r="I399" s="180" t="s">
        <v>150</v>
      </c>
    </row>
    <row r="400" spans="1:9" ht="14.25" customHeight="1" x14ac:dyDescent="0.35">
      <c r="A400" s="180">
        <v>399</v>
      </c>
      <c r="B400" s="180" t="s">
        <v>148</v>
      </c>
      <c r="C400" s="180" t="s">
        <v>159</v>
      </c>
      <c r="D400" s="180" t="s">
        <v>146</v>
      </c>
      <c r="E400" s="180" t="s">
        <v>163</v>
      </c>
      <c r="F400" s="180" t="s">
        <v>145</v>
      </c>
      <c r="G400" s="180" t="s">
        <v>149</v>
      </c>
      <c r="H400" s="180" t="s">
        <v>150</v>
      </c>
      <c r="I400" s="180" t="s">
        <v>151</v>
      </c>
    </row>
    <row r="401" spans="1:9" ht="14.25" customHeight="1" x14ac:dyDescent="0.35">
      <c r="A401" s="180">
        <v>400</v>
      </c>
      <c r="B401" s="180" t="s">
        <v>148</v>
      </c>
      <c r="C401" s="180" t="s">
        <v>149</v>
      </c>
      <c r="D401" s="180" t="s">
        <v>146</v>
      </c>
      <c r="E401" s="180" t="s">
        <v>163</v>
      </c>
      <c r="F401" s="180" t="s">
        <v>145</v>
      </c>
      <c r="G401" s="180" t="s">
        <v>160</v>
      </c>
      <c r="H401" s="180" t="s">
        <v>152</v>
      </c>
      <c r="I401" s="180" t="s">
        <v>151</v>
      </c>
    </row>
    <row r="402" spans="1:9" ht="14.25" customHeight="1" x14ac:dyDescent="0.35">
      <c r="A402" s="180">
        <v>401</v>
      </c>
      <c r="B402" s="180" t="s">
        <v>160</v>
      </c>
      <c r="C402" s="180" t="s">
        <v>159</v>
      </c>
      <c r="D402" s="180" t="s">
        <v>146</v>
      </c>
      <c r="E402" s="180" t="s">
        <v>163</v>
      </c>
      <c r="F402" s="180" t="s">
        <v>145</v>
      </c>
      <c r="G402" s="180" t="s">
        <v>149</v>
      </c>
      <c r="H402" s="180" t="s">
        <v>152</v>
      </c>
      <c r="I402" s="180" t="s">
        <v>148</v>
      </c>
    </row>
    <row r="403" spans="1:9" ht="14.25" customHeight="1" x14ac:dyDescent="0.35">
      <c r="A403" s="180">
        <v>402</v>
      </c>
      <c r="B403" s="180" t="s">
        <v>160</v>
      </c>
      <c r="C403" s="180" t="s">
        <v>159</v>
      </c>
      <c r="D403" s="180" t="s">
        <v>146</v>
      </c>
      <c r="E403" s="180" t="s">
        <v>163</v>
      </c>
      <c r="F403" s="180" t="s">
        <v>145</v>
      </c>
      <c r="G403" s="180" t="s">
        <v>149</v>
      </c>
      <c r="H403" s="180" t="s">
        <v>148</v>
      </c>
      <c r="I403" s="180" t="s">
        <v>151</v>
      </c>
    </row>
    <row r="404" spans="1:9" ht="14.25" customHeight="1" x14ac:dyDescent="0.35">
      <c r="A404" s="180">
        <v>403</v>
      </c>
      <c r="B404" s="180" t="s">
        <v>148</v>
      </c>
      <c r="C404" s="180" t="s">
        <v>149</v>
      </c>
      <c r="D404" s="180" t="s">
        <v>146</v>
      </c>
      <c r="E404" s="180" t="s">
        <v>163</v>
      </c>
      <c r="F404" s="180" t="s">
        <v>145</v>
      </c>
      <c r="G404" s="180" t="s">
        <v>160</v>
      </c>
      <c r="H404" s="180" t="s">
        <v>152</v>
      </c>
      <c r="I404" s="180" t="s">
        <v>150</v>
      </c>
    </row>
    <row r="405" spans="1:9" ht="14.25" customHeight="1" x14ac:dyDescent="0.35">
      <c r="A405" s="180">
        <v>404</v>
      </c>
      <c r="B405" s="180" t="s">
        <v>148</v>
      </c>
      <c r="C405" s="180" t="s">
        <v>149</v>
      </c>
      <c r="D405" s="180" t="s">
        <v>146</v>
      </c>
      <c r="E405" s="180" t="s">
        <v>163</v>
      </c>
      <c r="F405" s="180" t="s">
        <v>145</v>
      </c>
      <c r="G405" s="180" t="s">
        <v>160</v>
      </c>
      <c r="H405" s="180" t="s">
        <v>150</v>
      </c>
      <c r="I405" s="180" t="s">
        <v>151</v>
      </c>
    </row>
    <row r="406" spans="1:9" ht="14.25" customHeight="1" x14ac:dyDescent="0.35">
      <c r="A406" s="180">
        <v>405</v>
      </c>
      <c r="B406" s="180" t="s">
        <v>160</v>
      </c>
      <c r="C406" s="180" t="s">
        <v>159</v>
      </c>
      <c r="D406" s="180" t="s">
        <v>146</v>
      </c>
      <c r="E406" s="180" t="s">
        <v>163</v>
      </c>
      <c r="F406" s="180" t="s">
        <v>145</v>
      </c>
      <c r="G406" s="180" t="s">
        <v>149</v>
      </c>
      <c r="H406" s="180" t="s">
        <v>148</v>
      </c>
      <c r="I406" s="180" t="s">
        <v>150</v>
      </c>
    </row>
    <row r="407" spans="1:9" ht="14.25" customHeight="1" x14ac:dyDescent="0.35">
      <c r="A407" s="180">
        <v>406</v>
      </c>
      <c r="B407" s="180" t="s">
        <v>148</v>
      </c>
      <c r="C407" s="180" t="s">
        <v>159</v>
      </c>
      <c r="D407" s="180" t="s">
        <v>146</v>
      </c>
      <c r="E407" s="180" t="s">
        <v>163</v>
      </c>
      <c r="F407" s="180" t="s">
        <v>145</v>
      </c>
      <c r="G407" s="180" t="s">
        <v>109</v>
      </c>
      <c r="H407" s="180" t="s">
        <v>152</v>
      </c>
      <c r="I407" s="180" t="s">
        <v>151</v>
      </c>
    </row>
    <row r="408" spans="1:9" ht="14.25" customHeight="1" x14ac:dyDescent="0.35">
      <c r="A408" s="180">
        <v>407</v>
      </c>
      <c r="B408" s="180" t="s">
        <v>148</v>
      </c>
      <c r="C408" s="180" t="s">
        <v>150</v>
      </c>
      <c r="D408" s="180" t="s">
        <v>146</v>
      </c>
      <c r="E408" s="180" t="s">
        <v>163</v>
      </c>
      <c r="F408" s="180" t="s">
        <v>145</v>
      </c>
      <c r="G408" s="180" t="s">
        <v>109</v>
      </c>
      <c r="H408" s="180" t="s">
        <v>152</v>
      </c>
      <c r="I408" s="180" t="s">
        <v>151</v>
      </c>
    </row>
    <row r="409" spans="1:9" ht="14.25" customHeight="1" x14ac:dyDescent="0.35">
      <c r="A409" s="180">
        <v>408</v>
      </c>
      <c r="B409" s="180" t="s">
        <v>148</v>
      </c>
      <c r="C409" s="180" t="s">
        <v>159</v>
      </c>
      <c r="D409" s="180" t="s">
        <v>146</v>
      </c>
      <c r="E409" s="180" t="s">
        <v>163</v>
      </c>
      <c r="F409" s="180" t="s">
        <v>145</v>
      </c>
      <c r="G409" s="180" t="s">
        <v>109</v>
      </c>
      <c r="H409" s="180" t="s">
        <v>152</v>
      </c>
      <c r="I409" s="180" t="s">
        <v>150</v>
      </c>
    </row>
    <row r="410" spans="1:9" ht="14.25" customHeight="1" x14ac:dyDescent="0.35">
      <c r="A410" s="180">
        <v>409</v>
      </c>
      <c r="B410" s="180" t="s">
        <v>148</v>
      </c>
      <c r="C410" s="180" t="s">
        <v>159</v>
      </c>
      <c r="D410" s="180" t="s">
        <v>146</v>
      </c>
      <c r="E410" s="180" t="s">
        <v>163</v>
      </c>
      <c r="F410" s="180" t="s">
        <v>145</v>
      </c>
      <c r="G410" s="180" t="s">
        <v>109</v>
      </c>
      <c r="H410" s="180" t="s">
        <v>150</v>
      </c>
      <c r="I410" s="180" t="s">
        <v>151</v>
      </c>
    </row>
    <row r="411" spans="1:9" ht="14.25" customHeight="1" x14ac:dyDescent="0.35">
      <c r="A411" s="180">
        <v>410</v>
      </c>
      <c r="B411" s="180" t="s">
        <v>160</v>
      </c>
      <c r="C411" s="180" t="s">
        <v>148</v>
      </c>
      <c r="D411" s="180" t="s">
        <v>146</v>
      </c>
      <c r="E411" s="180" t="s">
        <v>163</v>
      </c>
      <c r="F411" s="180" t="s">
        <v>145</v>
      </c>
      <c r="G411" s="180" t="s">
        <v>109</v>
      </c>
      <c r="H411" s="180" t="s">
        <v>152</v>
      </c>
      <c r="I411" s="180" t="s">
        <v>151</v>
      </c>
    </row>
    <row r="412" spans="1:9" ht="14.25" customHeight="1" x14ac:dyDescent="0.35">
      <c r="A412" s="180">
        <v>411</v>
      </c>
      <c r="B412" s="180" t="s">
        <v>160</v>
      </c>
      <c r="C412" s="180" t="s">
        <v>159</v>
      </c>
      <c r="D412" s="180" t="s">
        <v>146</v>
      </c>
      <c r="E412" s="180" t="s">
        <v>163</v>
      </c>
      <c r="F412" s="180" t="s">
        <v>145</v>
      </c>
      <c r="G412" s="180" t="s">
        <v>109</v>
      </c>
      <c r="H412" s="180" t="s">
        <v>152</v>
      </c>
      <c r="I412" s="180" t="s">
        <v>148</v>
      </c>
    </row>
    <row r="413" spans="1:9" ht="14.25" customHeight="1" x14ac:dyDescent="0.35">
      <c r="A413" s="180">
        <v>412</v>
      </c>
      <c r="B413" s="180" t="s">
        <v>160</v>
      </c>
      <c r="C413" s="180" t="s">
        <v>159</v>
      </c>
      <c r="D413" s="180" t="s">
        <v>146</v>
      </c>
      <c r="E413" s="180" t="s">
        <v>163</v>
      </c>
      <c r="F413" s="180" t="s">
        <v>145</v>
      </c>
      <c r="G413" s="180" t="s">
        <v>109</v>
      </c>
      <c r="H413" s="180" t="s">
        <v>148</v>
      </c>
      <c r="I413" s="180" t="s">
        <v>151</v>
      </c>
    </row>
    <row r="414" spans="1:9" ht="14.25" customHeight="1" x14ac:dyDescent="0.35">
      <c r="A414" s="180">
        <v>413</v>
      </c>
      <c r="B414" s="180" t="s">
        <v>160</v>
      </c>
      <c r="C414" s="180" t="s">
        <v>148</v>
      </c>
      <c r="D414" s="180" t="s">
        <v>146</v>
      </c>
      <c r="E414" s="180" t="s">
        <v>163</v>
      </c>
      <c r="F414" s="180" t="s">
        <v>145</v>
      </c>
      <c r="G414" s="180" t="s">
        <v>109</v>
      </c>
      <c r="H414" s="180" t="s">
        <v>152</v>
      </c>
      <c r="I414" s="180" t="s">
        <v>150</v>
      </c>
    </row>
    <row r="415" spans="1:9" ht="14.25" customHeight="1" x14ac:dyDescent="0.35">
      <c r="A415" s="180">
        <v>414</v>
      </c>
      <c r="B415" s="180" t="s">
        <v>160</v>
      </c>
      <c r="C415" s="180" t="s">
        <v>148</v>
      </c>
      <c r="D415" s="180" t="s">
        <v>146</v>
      </c>
      <c r="E415" s="180" t="s">
        <v>163</v>
      </c>
      <c r="F415" s="180" t="s">
        <v>145</v>
      </c>
      <c r="G415" s="180" t="s">
        <v>109</v>
      </c>
      <c r="H415" s="180" t="s">
        <v>150</v>
      </c>
      <c r="I415" s="180" t="s">
        <v>151</v>
      </c>
    </row>
    <row r="416" spans="1:9" ht="14.25" customHeight="1" x14ac:dyDescent="0.35">
      <c r="A416" s="180">
        <v>415</v>
      </c>
      <c r="B416" s="180" t="s">
        <v>160</v>
      </c>
      <c r="C416" s="180" t="s">
        <v>159</v>
      </c>
      <c r="D416" s="180" t="s">
        <v>146</v>
      </c>
      <c r="E416" s="180" t="s">
        <v>163</v>
      </c>
      <c r="F416" s="180" t="s">
        <v>145</v>
      </c>
      <c r="G416" s="180" t="s">
        <v>109</v>
      </c>
      <c r="H416" s="180" t="s">
        <v>148</v>
      </c>
      <c r="I416" s="180" t="s">
        <v>150</v>
      </c>
    </row>
    <row r="417" spans="1:9" ht="14.25" customHeight="1" x14ac:dyDescent="0.35">
      <c r="A417" s="180">
        <v>416</v>
      </c>
      <c r="B417" s="180" t="s">
        <v>148</v>
      </c>
      <c r="C417" s="180" t="s">
        <v>149</v>
      </c>
      <c r="D417" s="180" t="s">
        <v>146</v>
      </c>
      <c r="E417" s="180" t="s">
        <v>163</v>
      </c>
      <c r="F417" s="180" t="s">
        <v>145</v>
      </c>
      <c r="G417" s="180" t="s">
        <v>109</v>
      </c>
      <c r="H417" s="180" t="s">
        <v>152</v>
      </c>
      <c r="I417" s="180" t="s">
        <v>151</v>
      </c>
    </row>
    <row r="418" spans="1:9" ht="14.25" customHeight="1" x14ac:dyDescent="0.35">
      <c r="A418" s="180">
        <v>417</v>
      </c>
      <c r="B418" s="180" t="s">
        <v>148</v>
      </c>
      <c r="C418" s="180" t="s">
        <v>149</v>
      </c>
      <c r="D418" s="180" t="s">
        <v>146</v>
      </c>
      <c r="E418" s="180" t="s">
        <v>163</v>
      </c>
      <c r="F418" s="180" t="s">
        <v>145</v>
      </c>
      <c r="G418" s="180" t="s">
        <v>109</v>
      </c>
      <c r="H418" s="180" t="s">
        <v>152</v>
      </c>
      <c r="I418" s="180" t="s">
        <v>159</v>
      </c>
    </row>
    <row r="419" spans="1:9" ht="14.25" customHeight="1" x14ac:dyDescent="0.35">
      <c r="A419" s="180">
        <v>418</v>
      </c>
      <c r="B419" s="180" t="s">
        <v>148</v>
      </c>
      <c r="C419" s="180" t="s">
        <v>149</v>
      </c>
      <c r="D419" s="180" t="s">
        <v>146</v>
      </c>
      <c r="E419" s="180" t="s">
        <v>163</v>
      </c>
      <c r="F419" s="180" t="s">
        <v>145</v>
      </c>
      <c r="G419" s="180" t="s">
        <v>109</v>
      </c>
      <c r="H419" s="180" t="s">
        <v>159</v>
      </c>
      <c r="I419" s="180" t="s">
        <v>151</v>
      </c>
    </row>
    <row r="420" spans="1:9" ht="14.25" customHeight="1" x14ac:dyDescent="0.35">
      <c r="A420" s="180">
        <v>419</v>
      </c>
      <c r="B420" s="180" t="s">
        <v>148</v>
      </c>
      <c r="C420" s="180" t="s">
        <v>149</v>
      </c>
      <c r="D420" s="180" t="s">
        <v>146</v>
      </c>
      <c r="E420" s="180" t="s">
        <v>163</v>
      </c>
      <c r="F420" s="180" t="s">
        <v>145</v>
      </c>
      <c r="G420" s="180" t="s">
        <v>109</v>
      </c>
      <c r="H420" s="180" t="s">
        <v>152</v>
      </c>
      <c r="I420" s="180" t="s">
        <v>150</v>
      </c>
    </row>
    <row r="421" spans="1:9" ht="14.25" customHeight="1" x14ac:dyDescent="0.35">
      <c r="A421" s="180">
        <v>420</v>
      </c>
      <c r="B421" s="180" t="s">
        <v>148</v>
      </c>
      <c r="C421" s="180" t="s">
        <v>149</v>
      </c>
      <c r="D421" s="180" t="s">
        <v>146</v>
      </c>
      <c r="E421" s="180" t="s">
        <v>163</v>
      </c>
      <c r="F421" s="180" t="s">
        <v>145</v>
      </c>
      <c r="G421" s="180" t="s">
        <v>109</v>
      </c>
      <c r="H421" s="180" t="s">
        <v>150</v>
      </c>
      <c r="I421" s="180" t="s">
        <v>151</v>
      </c>
    </row>
    <row r="422" spans="1:9" ht="14.25" customHeight="1" x14ac:dyDescent="0.35">
      <c r="A422" s="180">
        <v>421</v>
      </c>
      <c r="B422" s="180" t="s">
        <v>148</v>
      </c>
      <c r="C422" s="180" t="s">
        <v>149</v>
      </c>
      <c r="D422" s="180" t="s">
        <v>146</v>
      </c>
      <c r="E422" s="180" t="s">
        <v>163</v>
      </c>
      <c r="F422" s="180" t="s">
        <v>145</v>
      </c>
      <c r="G422" s="180" t="s">
        <v>109</v>
      </c>
      <c r="H422" s="180" t="s">
        <v>150</v>
      </c>
      <c r="I422" s="180" t="s">
        <v>159</v>
      </c>
    </row>
    <row r="423" spans="1:9" ht="14.25" customHeight="1" x14ac:dyDescent="0.35">
      <c r="A423" s="180">
        <v>422</v>
      </c>
      <c r="B423" s="180" t="s">
        <v>160</v>
      </c>
      <c r="C423" s="180" t="s">
        <v>149</v>
      </c>
      <c r="D423" s="180" t="s">
        <v>146</v>
      </c>
      <c r="E423" s="180" t="s">
        <v>163</v>
      </c>
      <c r="F423" s="180" t="s">
        <v>145</v>
      </c>
      <c r="G423" s="180" t="s">
        <v>109</v>
      </c>
      <c r="H423" s="180" t="s">
        <v>152</v>
      </c>
      <c r="I423" s="180" t="s">
        <v>148</v>
      </c>
    </row>
    <row r="424" spans="1:9" ht="14.25" customHeight="1" x14ac:dyDescent="0.35">
      <c r="A424" s="180">
        <v>423</v>
      </c>
      <c r="B424" s="180" t="s">
        <v>160</v>
      </c>
      <c r="C424" s="180" t="s">
        <v>149</v>
      </c>
      <c r="D424" s="180" t="s">
        <v>146</v>
      </c>
      <c r="E424" s="180" t="s">
        <v>163</v>
      </c>
      <c r="F424" s="180" t="s">
        <v>145</v>
      </c>
      <c r="G424" s="180" t="s">
        <v>109</v>
      </c>
      <c r="H424" s="180" t="s">
        <v>148</v>
      </c>
      <c r="I424" s="180" t="s">
        <v>151</v>
      </c>
    </row>
    <row r="425" spans="1:9" ht="14.25" customHeight="1" x14ac:dyDescent="0.35">
      <c r="A425" s="180">
        <v>424</v>
      </c>
      <c r="B425" s="180" t="s">
        <v>160</v>
      </c>
      <c r="C425" s="180" t="s">
        <v>149</v>
      </c>
      <c r="D425" s="180" t="s">
        <v>146</v>
      </c>
      <c r="E425" s="180" t="s">
        <v>163</v>
      </c>
      <c r="F425" s="180" t="s">
        <v>145</v>
      </c>
      <c r="G425" s="180" t="s">
        <v>109</v>
      </c>
      <c r="H425" s="180" t="s">
        <v>148</v>
      </c>
      <c r="I425" s="180" t="s">
        <v>159</v>
      </c>
    </row>
    <row r="426" spans="1:9" ht="14.25" customHeight="1" x14ac:dyDescent="0.35">
      <c r="A426" s="180">
        <v>425</v>
      </c>
      <c r="B426" s="180" t="s">
        <v>160</v>
      </c>
      <c r="C426" s="180" t="s">
        <v>149</v>
      </c>
      <c r="D426" s="180" t="s">
        <v>146</v>
      </c>
      <c r="E426" s="180" t="s">
        <v>163</v>
      </c>
      <c r="F426" s="180" t="s">
        <v>145</v>
      </c>
      <c r="G426" s="180" t="s">
        <v>109</v>
      </c>
      <c r="H426" s="180" t="s">
        <v>148</v>
      </c>
      <c r="I426" s="180" t="s">
        <v>150</v>
      </c>
    </row>
    <row r="427" spans="1:9" ht="14.25" customHeight="1" x14ac:dyDescent="0.35">
      <c r="A427" s="180">
        <v>426</v>
      </c>
      <c r="B427" s="180" t="s">
        <v>150</v>
      </c>
      <c r="C427" s="180" t="s">
        <v>159</v>
      </c>
      <c r="D427" s="180" t="s">
        <v>146</v>
      </c>
      <c r="E427" s="180" t="s">
        <v>163</v>
      </c>
      <c r="F427" s="180" t="s">
        <v>145</v>
      </c>
      <c r="G427" s="180" t="s">
        <v>147</v>
      </c>
      <c r="H427" s="180" t="s">
        <v>152</v>
      </c>
      <c r="I427" s="180" t="s">
        <v>151</v>
      </c>
    </row>
    <row r="428" spans="1:9" ht="14.25" customHeight="1" x14ac:dyDescent="0.35">
      <c r="A428" s="180">
        <v>427</v>
      </c>
      <c r="B428" s="180" t="s">
        <v>160</v>
      </c>
      <c r="C428" s="180" t="s">
        <v>159</v>
      </c>
      <c r="D428" s="180" t="s">
        <v>146</v>
      </c>
      <c r="E428" s="180" t="s">
        <v>163</v>
      </c>
      <c r="F428" s="180" t="s">
        <v>145</v>
      </c>
      <c r="G428" s="180" t="s">
        <v>147</v>
      </c>
      <c r="H428" s="180" t="s">
        <v>152</v>
      </c>
      <c r="I428" s="180" t="s">
        <v>151</v>
      </c>
    </row>
    <row r="429" spans="1:9" ht="14.25" customHeight="1" x14ac:dyDescent="0.35">
      <c r="A429" s="180">
        <v>428</v>
      </c>
      <c r="B429" s="180" t="s">
        <v>160</v>
      </c>
      <c r="C429" s="180" t="s">
        <v>150</v>
      </c>
      <c r="D429" s="180" t="s">
        <v>146</v>
      </c>
      <c r="E429" s="180" t="s">
        <v>163</v>
      </c>
      <c r="F429" s="180" t="s">
        <v>145</v>
      </c>
      <c r="G429" s="180" t="s">
        <v>147</v>
      </c>
      <c r="H429" s="180" t="s">
        <v>152</v>
      </c>
      <c r="I429" s="180" t="s">
        <v>151</v>
      </c>
    </row>
    <row r="430" spans="1:9" ht="14.25" customHeight="1" x14ac:dyDescent="0.35">
      <c r="A430" s="180">
        <v>429</v>
      </c>
      <c r="B430" s="180" t="s">
        <v>160</v>
      </c>
      <c r="C430" s="180" t="s">
        <v>159</v>
      </c>
      <c r="D430" s="180" t="s">
        <v>146</v>
      </c>
      <c r="E430" s="180" t="s">
        <v>163</v>
      </c>
      <c r="F430" s="180" t="s">
        <v>145</v>
      </c>
      <c r="G430" s="180" t="s">
        <v>147</v>
      </c>
      <c r="H430" s="180" t="s">
        <v>152</v>
      </c>
      <c r="I430" s="180" t="s">
        <v>150</v>
      </c>
    </row>
    <row r="431" spans="1:9" ht="14.25" customHeight="1" x14ac:dyDescent="0.35">
      <c r="A431" s="180">
        <v>430</v>
      </c>
      <c r="B431" s="180" t="s">
        <v>160</v>
      </c>
      <c r="C431" s="180" t="s">
        <v>159</v>
      </c>
      <c r="D431" s="180" t="s">
        <v>146</v>
      </c>
      <c r="E431" s="180" t="s">
        <v>163</v>
      </c>
      <c r="F431" s="180" t="s">
        <v>145</v>
      </c>
      <c r="G431" s="180" t="s">
        <v>147</v>
      </c>
      <c r="H431" s="180" t="s">
        <v>150</v>
      </c>
      <c r="I431" s="180" t="s">
        <v>151</v>
      </c>
    </row>
    <row r="432" spans="1:9" ht="14.25" customHeight="1" x14ac:dyDescent="0.35">
      <c r="A432" s="180">
        <v>431</v>
      </c>
      <c r="B432" s="180" t="s">
        <v>163</v>
      </c>
      <c r="C432" s="180" t="s">
        <v>159</v>
      </c>
      <c r="D432" s="180" t="s">
        <v>146</v>
      </c>
      <c r="E432" s="180" t="s">
        <v>147</v>
      </c>
      <c r="F432" s="180" t="s">
        <v>145</v>
      </c>
      <c r="G432" s="180" t="s">
        <v>149</v>
      </c>
      <c r="H432" s="180" t="s">
        <v>152</v>
      </c>
      <c r="I432" s="180" t="s">
        <v>151</v>
      </c>
    </row>
    <row r="433" spans="1:9" ht="14.25" customHeight="1" x14ac:dyDescent="0.35">
      <c r="A433" s="180">
        <v>432</v>
      </c>
      <c r="B433" s="180" t="s">
        <v>150</v>
      </c>
      <c r="C433" s="180" t="s">
        <v>149</v>
      </c>
      <c r="D433" s="180" t="s">
        <v>146</v>
      </c>
      <c r="E433" s="180" t="s">
        <v>163</v>
      </c>
      <c r="F433" s="180" t="s">
        <v>145</v>
      </c>
      <c r="G433" s="180" t="s">
        <v>147</v>
      </c>
      <c r="H433" s="180" t="s">
        <v>152</v>
      </c>
      <c r="I433" s="180" t="s">
        <v>151</v>
      </c>
    </row>
    <row r="434" spans="1:9" ht="14.25" customHeight="1" x14ac:dyDescent="0.35">
      <c r="A434" s="180">
        <v>433</v>
      </c>
      <c r="B434" s="180" t="s">
        <v>163</v>
      </c>
      <c r="C434" s="180" t="s">
        <v>159</v>
      </c>
      <c r="D434" s="180" t="s">
        <v>146</v>
      </c>
      <c r="E434" s="180" t="s">
        <v>147</v>
      </c>
      <c r="F434" s="180" t="s">
        <v>145</v>
      </c>
      <c r="G434" s="180" t="s">
        <v>149</v>
      </c>
      <c r="H434" s="180" t="s">
        <v>152</v>
      </c>
      <c r="I434" s="180" t="s">
        <v>150</v>
      </c>
    </row>
    <row r="435" spans="1:9" ht="14.25" customHeight="1" x14ac:dyDescent="0.35">
      <c r="A435" s="180">
        <v>434</v>
      </c>
      <c r="B435" s="180" t="s">
        <v>163</v>
      </c>
      <c r="C435" s="180" t="s">
        <v>159</v>
      </c>
      <c r="D435" s="180" t="s">
        <v>146</v>
      </c>
      <c r="E435" s="180" t="s">
        <v>147</v>
      </c>
      <c r="F435" s="180" t="s">
        <v>145</v>
      </c>
      <c r="G435" s="180" t="s">
        <v>149</v>
      </c>
      <c r="H435" s="180" t="s">
        <v>150</v>
      </c>
      <c r="I435" s="180" t="s">
        <v>151</v>
      </c>
    </row>
    <row r="436" spans="1:9" ht="14.25" customHeight="1" x14ac:dyDescent="0.35">
      <c r="A436" s="180">
        <v>435</v>
      </c>
      <c r="B436" s="180" t="s">
        <v>160</v>
      </c>
      <c r="C436" s="180" t="s">
        <v>149</v>
      </c>
      <c r="D436" s="180" t="s">
        <v>146</v>
      </c>
      <c r="E436" s="180" t="s">
        <v>163</v>
      </c>
      <c r="F436" s="180" t="s">
        <v>145</v>
      </c>
      <c r="G436" s="180" t="s">
        <v>147</v>
      </c>
      <c r="H436" s="180" t="s">
        <v>152</v>
      </c>
      <c r="I436" s="180" t="s">
        <v>151</v>
      </c>
    </row>
    <row r="437" spans="1:9" ht="14.25" customHeight="1" x14ac:dyDescent="0.35">
      <c r="A437" s="180">
        <v>436</v>
      </c>
      <c r="B437" s="180" t="s">
        <v>160</v>
      </c>
      <c r="C437" s="180" t="s">
        <v>149</v>
      </c>
      <c r="D437" s="180" t="s">
        <v>146</v>
      </c>
      <c r="E437" s="180" t="s">
        <v>163</v>
      </c>
      <c r="F437" s="180" t="s">
        <v>145</v>
      </c>
      <c r="G437" s="180" t="s">
        <v>147</v>
      </c>
      <c r="H437" s="180" t="s">
        <v>152</v>
      </c>
      <c r="I437" s="180" t="s">
        <v>159</v>
      </c>
    </row>
    <row r="438" spans="1:9" ht="14.25" customHeight="1" x14ac:dyDescent="0.35">
      <c r="A438" s="180">
        <v>437</v>
      </c>
      <c r="B438" s="180" t="s">
        <v>160</v>
      </c>
      <c r="C438" s="180" t="s">
        <v>149</v>
      </c>
      <c r="D438" s="180" t="s">
        <v>146</v>
      </c>
      <c r="E438" s="180" t="s">
        <v>163</v>
      </c>
      <c r="F438" s="180" t="s">
        <v>145</v>
      </c>
      <c r="G438" s="180" t="s">
        <v>147</v>
      </c>
      <c r="H438" s="180" t="s">
        <v>159</v>
      </c>
      <c r="I438" s="180" t="s">
        <v>151</v>
      </c>
    </row>
    <row r="439" spans="1:9" ht="14.25" customHeight="1" x14ac:dyDescent="0.35">
      <c r="A439" s="180">
        <v>438</v>
      </c>
      <c r="B439" s="180" t="s">
        <v>160</v>
      </c>
      <c r="C439" s="180" t="s">
        <v>149</v>
      </c>
      <c r="D439" s="180" t="s">
        <v>146</v>
      </c>
      <c r="E439" s="180" t="s">
        <v>163</v>
      </c>
      <c r="F439" s="180" t="s">
        <v>145</v>
      </c>
      <c r="G439" s="180" t="s">
        <v>147</v>
      </c>
      <c r="H439" s="180" t="s">
        <v>152</v>
      </c>
      <c r="I439" s="180" t="s">
        <v>150</v>
      </c>
    </row>
    <row r="440" spans="1:9" ht="14.25" customHeight="1" x14ac:dyDescent="0.35">
      <c r="A440" s="180">
        <v>439</v>
      </c>
      <c r="B440" s="180" t="s">
        <v>160</v>
      </c>
      <c r="C440" s="180" t="s">
        <v>149</v>
      </c>
      <c r="D440" s="180" t="s">
        <v>146</v>
      </c>
      <c r="E440" s="180" t="s">
        <v>163</v>
      </c>
      <c r="F440" s="180" t="s">
        <v>145</v>
      </c>
      <c r="G440" s="180" t="s">
        <v>147</v>
      </c>
      <c r="H440" s="180" t="s">
        <v>150</v>
      </c>
      <c r="I440" s="180" t="s">
        <v>151</v>
      </c>
    </row>
    <row r="441" spans="1:9" ht="14.25" customHeight="1" x14ac:dyDescent="0.35">
      <c r="A441" s="180">
        <v>440</v>
      </c>
      <c r="B441" s="180" t="s">
        <v>160</v>
      </c>
      <c r="C441" s="180" t="s">
        <v>149</v>
      </c>
      <c r="D441" s="180" t="s">
        <v>146</v>
      </c>
      <c r="E441" s="180" t="s">
        <v>163</v>
      </c>
      <c r="F441" s="180" t="s">
        <v>145</v>
      </c>
      <c r="G441" s="180" t="s">
        <v>147</v>
      </c>
      <c r="H441" s="180" t="s">
        <v>150</v>
      </c>
      <c r="I441" s="180" t="s">
        <v>159</v>
      </c>
    </row>
    <row r="442" spans="1:9" ht="14.25" customHeight="1" x14ac:dyDescent="0.35">
      <c r="A442" s="180">
        <v>441</v>
      </c>
      <c r="B442" s="180" t="s">
        <v>163</v>
      </c>
      <c r="C442" s="180" t="s">
        <v>159</v>
      </c>
      <c r="D442" s="180" t="s">
        <v>146</v>
      </c>
      <c r="E442" s="180" t="s">
        <v>147</v>
      </c>
      <c r="F442" s="180" t="s">
        <v>145</v>
      </c>
      <c r="G442" s="180" t="s">
        <v>109</v>
      </c>
      <c r="H442" s="180" t="s">
        <v>152</v>
      </c>
      <c r="I442" s="180" t="s">
        <v>151</v>
      </c>
    </row>
    <row r="443" spans="1:9" ht="14.25" customHeight="1" x14ac:dyDescent="0.35">
      <c r="A443" s="180">
        <v>442</v>
      </c>
      <c r="B443" s="180" t="s">
        <v>163</v>
      </c>
      <c r="C443" s="180" t="s">
        <v>150</v>
      </c>
      <c r="D443" s="180" t="s">
        <v>146</v>
      </c>
      <c r="E443" s="180" t="s">
        <v>147</v>
      </c>
      <c r="F443" s="180" t="s">
        <v>145</v>
      </c>
      <c r="G443" s="180" t="s">
        <v>109</v>
      </c>
      <c r="H443" s="180" t="s">
        <v>152</v>
      </c>
      <c r="I443" s="180" t="s">
        <v>151</v>
      </c>
    </row>
    <row r="444" spans="1:9" ht="14.25" customHeight="1" x14ac:dyDescent="0.35">
      <c r="A444" s="180">
        <v>443</v>
      </c>
      <c r="B444" s="180" t="s">
        <v>163</v>
      </c>
      <c r="C444" s="180" t="s">
        <v>159</v>
      </c>
      <c r="D444" s="180" t="s">
        <v>146</v>
      </c>
      <c r="E444" s="180" t="s">
        <v>147</v>
      </c>
      <c r="F444" s="180" t="s">
        <v>145</v>
      </c>
      <c r="G444" s="180" t="s">
        <v>109</v>
      </c>
      <c r="H444" s="180" t="s">
        <v>152</v>
      </c>
      <c r="I444" s="180" t="s">
        <v>150</v>
      </c>
    </row>
    <row r="445" spans="1:9" ht="14.25" customHeight="1" x14ac:dyDescent="0.35">
      <c r="A445" s="180">
        <v>444</v>
      </c>
      <c r="B445" s="180" t="s">
        <v>163</v>
      </c>
      <c r="C445" s="180" t="s">
        <v>159</v>
      </c>
      <c r="D445" s="180" t="s">
        <v>146</v>
      </c>
      <c r="E445" s="180" t="s">
        <v>147</v>
      </c>
      <c r="F445" s="180" t="s">
        <v>145</v>
      </c>
      <c r="G445" s="180" t="s">
        <v>109</v>
      </c>
      <c r="H445" s="180" t="s">
        <v>150</v>
      </c>
      <c r="I445" s="180" t="s">
        <v>151</v>
      </c>
    </row>
    <row r="446" spans="1:9" ht="14.25" customHeight="1" x14ac:dyDescent="0.35">
      <c r="A446" s="180">
        <v>445</v>
      </c>
      <c r="B446" s="180" t="s">
        <v>160</v>
      </c>
      <c r="C446" s="180" t="s">
        <v>109</v>
      </c>
      <c r="D446" s="180" t="s">
        <v>146</v>
      </c>
      <c r="E446" s="180" t="s">
        <v>163</v>
      </c>
      <c r="F446" s="180" t="s">
        <v>145</v>
      </c>
      <c r="G446" s="180" t="s">
        <v>147</v>
      </c>
      <c r="H446" s="180" t="s">
        <v>152</v>
      </c>
      <c r="I446" s="180" t="s">
        <v>151</v>
      </c>
    </row>
    <row r="447" spans="1:9" ht="14.25" customHeight="1" x14ac:dyDescent="0.35">
      <c r="A447" s="180">
        <v>446</v>
      </c>
      <c r="B447" s="180" t="s">
        <v>163</v>
      </c>
      <c r="C447" s="180" t="s">
        <v>159</v>
      </c>
      <c r="D447" s="180" t="s">
        <v>146</v>
      </c>
      <c r="E447" s="180" t="s">
        <v>147</v>
      </c>
      <c r="F447" s="180" t="s">
        <v>145</v>
      </c>
      <c r="G447" s="180" t="s">
        <v>109</v>
      </c>
      <c r="H447" s="180" t="s">
        <v>152</v>
      </c>
      <c r="I447" s="180" t="s">
        <v>160</v>
      </c>
    </row>
    <row r="448" spans="1:9" ht="14.25" customHeight="1" x14ac:dyDescent="0.35">
      <c r="A448" s="180">
        <v>447</v>
      </c>
      <c r="B448" s="180" t="s">
        <v>160</v>
      </c>
      <c r="C448" s="180" t="s">
        <v>159</v>
      </c>
      <c r="D448" s="180" t="s">
        <v>146</v>
      </c>
      <c r="E448" s="180" t="s">
        <v>163</v>
      </c>
      <c r="F448" s="180" t="s">
        <v>145</v>
      </c>
      <c r="G448" s="180" t="s">
        <v>109</v>
      </c>
      <c r="H448" s="180" t="s">
        <v>147</v>
      </c>
      <c r="I448" s="180" t="s">
        <v>151</v>
      </c>
    </row>
    <row r="449" spans="1:9" ht="14.25" customHeight="1" x14ac:dyDescent="0.35">
      <c r="A449" s="180">
        <v>448</v>
      </c>
      <c r="B449" s="180" t="s">
        <v>160</v>
      </c>
      <c r="C449" s="180" t="s">
        <v>109</v>
      </c>
      <c r="D449" s="180" t="s">
        <v>146</v>
      </c>
      <c r="E449" s="180" t="s">
        <v>163</v>
      </c>
      <c r="F449" s="180" t="s">
        <v>145</v>
      </c>
      <c r="G449" s="180" t="s">
        <v>147</v>
      </c>
      <c r="H449" s="180" t="s">
        <v>152</v>
      </c>
      <c r="I449" s="180" t="s">
        <v>150</v>
      </c>
    </row>
    <row r="450" spans="1:9" ht="14.25" customHeight="1" x14ac:dyDescent="0.35">
      <c r="A450" s="180">
        <v>449</v>
      </c>
      <c r="B450" s="180" t="s">
        <v>160</v>
      </c>
      <c r="C450" s="180" t="s">
        <v>109</v>
      </c>
      <c r="D450" s="180" t="s">
        <v>146</v>
      </c>
      <c r="E450" s="180" t="s">
        <v>163</v>
      </c>
      <c r="F450" s="180" t="s">
        <v>145</v>
      </c>
      <c r="G450" s="180" t="s">
        <v>147</v>
      </c>
      <c r="H450" s="180" t="s">
        <v>150</v>
      </c>
      <c r="I450" s="180" t="s">
        <v>151</v>
      </c>
    </row>
    <row r="451" spans="1:9" ht="14.25" customHeight="1" x14ac:dyDescent="0.35">
      <c r="A451" s="180">
        <v>450</v>
      </c>
      <c r="B451" s="180" t="s">
        <v>160</v>
      </c>
      <c r="C451" s="180" t="s">
        <v>159</v>
      </c>
      <c r="D451" s="180" t="s">
        <v>146</v>
      </c>
      <c r="E451" s="180" t="s">
        <v>163</v>
      </c>
      <c r="F451" s="180" t="s">
        <v>145</v>
      </c>
      <c r="G451" s="180" t="s">
        <v>109</v>
      </c>
      <c r="H451" s="180" t="s">
        <v>147</v>
      </c>
      <c r="I451" s="180" t="s">
        <v>150</v>
      </c>
    </row>
    <row r="452" spans="1:9" ht="14.25" customHeight="1" x14ac:dyDescent="0.35">
      <c r="A452" s="180">
        <v>451</v>
      </c>
      <c r="B452" s="180" t="s">
        <v>163</v>
      </c>
      <c r="C452" s="180" t="s">
        <v>149</v>
      </c>
      <c r="D452" s="180" t="s">
        <v>146</v>
      </c>
      <c r="E452" s="180" t="s">
        <v>147</v>
      </c>
      <c r="F452" s="180" t="s">
        <v>145</v>
      </c>
      <c r="G452" s="180" t="s">
        <v>109</v>
      </c>
      <c r="H452" s="180" t="s">
        <v>152</v>
      </c>
      <c r="I452" s="180" t="s">
        <v>151</v>
      </c>
    </row>
    <row r="453" spans="1:9" ht="14.25" customHeight="1" x14ac:dyDescent="0.35">
      <c r="A453" s="180">
        <v>452</v>
      </c>
      <c r="B453" s="180" t="s">
        <v>163</v>
      </c>
      <c r="C453" s="180" t="s">
        <v>149</v>
      </c>
      <c r="D453" s="180" t="s">
        <v>146</v>
      </c>
      <c r="E453" s="180" t="s">
        <v>147</v>
      </c>
      <c r="F453" s="180" t="s">
        <v>145</v>
      </c>
      <c r="G453" s="180" t="s">
        <v>109</v>
      </c>
      <c r="H453" s="180" t="s">
        <v>152</v>
      </c>
      <c r="I453" s="180" t="s">
        <v>159</v>
      </c>
    </row>
    <row r="454" spans="1:9" ht="14.25" customHeight="1" x14ac:dyDescent="0.35">
      <c r="A454" s="180">
        <v>453</v>
      </c>
      <c r="B454" s="180" t="s">
        <v>163</v>
      </c>
      <c r="C454" s="180" t="s">
        <v>149</v>
      </c>
      <c r="D454" s="180" t="s">
        <v>146</v>
      </c>
      <c r="E454" s="180" t="s">
        <v>147</v>
      </c>
      <c r="F454" s="180" t="s">
        <v>145</v>
      </c>
      <c r="G454" s="180" t="s">
        <v>109</v>
      </c>
      <c r="H454" s="180" t="s">
        <v>159</v>
      </c>
      <c r="I454" s="180" t="s">
        <v>151</v>
      </c>
    </row>
    <row r="455" spans="1:9" ht="14.25" customHeight="1" x14ac:dyDescent="0.35">
      <c r="A455" s="180">
        <v>454</v>
      </c>
      <c r="B455" s="180" t="s">
        <v>163</v>
      </c>
      <c r="C455" s="180" t="s">
        <v>149</v>
      </c>
      <c r="D455" s="180" t="s">
        <v>146</v>
      </c>
      <c r="E455" s="180" t="s">
        <v>147</v>
      </c>
      <c r="F455" s="180" t="s">
        <v>145</v>
      </c>
      <c r="G455" s="180" t="s">
        <v>109</v>
      </c>
      <c r="H455" s="180" t="s">
        <v>152</v>
      </c>
      <c r="I455" s="180" t="s">
        <v>150</v>
      </c>
    </row>
    <row r="456" spans="1:9" ht="14.25" customHeight="1" x14ac:dyDescent="0.35">
      <c r="A456" s="180">
        <v>455</v>
      </c>
      <c r="B456" s="180" t="s">
        <v>163</v>
      </c>
      <c r="C456" s="180" t="s">
        <v>149</v>
      </c>
      <c r="D456" s="180" t="s">
        <v>146</v>
      </c>
      <c r="E456" s="180" t="s">
        <v>147</v>
      </c>
      <c r="F456" s="180" t="s">
        <v>145</v>
      </c>
      <c r="G456" s="180" t="s">
        <v>109</v>
      </c>
      <c r="H456" s="180" t="s">
        <v>150</v>
      </c>
      <c r="I456" s="180" t="s">
        <v>151</v>
      </c>
    </row>
    <row r="457" spans="1:9" ht="14.25" customHeight="1" x14ac:dyDescent="0.35">
      <c r="A457" s="180">
        <v>456</v>
      </c>
      <c r="B457" s="180" t="s">
        <v>163</v>
      </c>
      <c r="C457" s="180" t="s">
        <v>149</v>
      </c>
      <c r="D457" s="180" t="s">
        <v>146</v>
      </c>
      <c r="E457" s="180" t="s">
        <v>147</v>
      </c>
      <c r="F457" s="180" t="s">
        <v>145</v>
      </c>
      <c r="G457" s="180" t="s">
        <v>109</v>
      </c>
      <c r="H457" s="180" t="s">
        <v>150</v>
      </c>
      <c r="I457" s="180" t="s">
        <v>159</v>
      </c>
    </row>
    <row r="458" spans="1:9" ht="14.25" customHeight="1" x14ac:dyDescent="0.35">
      <c r="A458" s="180">
        <v>457</v>
      </c>
      <c r="B458" s="180" t="s">
        <v>163</v>
      </c>
      <c r="C458" s="180" t="s">
        <v>149</v>
      </c>
      <c r="D458" s="180" t="s">
        <v>146</v>
      </c>
      <c r="E458" s="180" t="s">
        <v>147</v>
      </c>
      <c r="F458" s="180" t="s">
        <v>145</v>
      </c>
      <c r="G458" s="180" t="s">
        <v>109</v>
      </c>
      <c r="H458" s="180" t="s">
        <v>152</v>
      </c>
      <c r="I458" s="180" t="s">
        <v>160</v>
      </c>
    </row>
    <row r="459" spans="1:9" ht="14.25" customHeight="1" x14ac:dyDescent="0.35">
      <c r="A459" s="180">
        <v>458</v>
      </c>
      <c r="B459" s="180" t="s">
        <v>160</v>
      </c>
      <c r="C459" s="180" t="s">
        <v>149</v>
      </c>
      <c r="D459" s="180" t="s">
        <v>146</v>
      </c>
      <c r="E459" s="180" t="s">
        <v>163</v>
      </c>
      <c r="F459" s="180" t="s">
        <v>145</v>
      </c>
      <c r="G459" s="180" t="s">
        <v>109</v>
      </c>
      <c r="H459" s="180" t="s">
        <v>147</v>
      </c>
      <c r="I459" s="180" t="s">
        <v>151</v>
      </c>
    </row>
    <row r="460" spans="1:9" ht="14.25" customHeight="1" x14ac:dyDescent="0.35">
      <c r="A460" s="180">
        <v>459</v>
      </c>
      <c r="B460" s="180" t="s">
        <v>160</v>
      </c>
      <c r="C460" s="180" t="s">
        <v>149</v>
      </c>
      <c r="D460" s="180" t="s">
        <v>146</v>
      </c>
      <c r="E460" s="180" t="s">
        <v>163</v>
      </c>
      <c r="F460" s="180" t="s">
        <v>145</v>
      </c>
      <c r="G460" s="180" t="s">
        <v>109</v>
      </c>
      <c r="H460" s="180" t="s">
        <v>147</v>
      </c>
      <c r="I460" s="180" t="s">
        <v>159</v>
      </c>
    </row>
    <row r="461" spans="1:9" ht="14.25" customHeight="1" x14ac:dyDescent="0.35">
      <c r="A461" s="180">
        <v>460</v>
      </c>
      <c r="B461" s="180" t="s">
        <v>160</v>
      </c>
      <c r="C461" s="180" t="s">
        <v>149</v>
      </c>
      <c r="D461" s="180" t="s">
        <v>146</v>
      </c>
      <c r="E461" s="180" t="s">
        <v>163</v>
      </c>
      <c r="F461" s="180" t="s">
        <v>145</v>
      </c>
      <c r="G461" s="180" t="s">
        <v>109</v>
      </c>
      <c r="H461" s="180" t="s">
        <v>147</v>
      </c>
      <c r="I461" s="180" t="s">
        <v>150</v>
      </c>
    </row>
    <row r="462" spans="1:9" ht="14.25" customHeight="1" x14ac:dyDescent="0.35">
      <c r="A462" s="180">
        <v>461</v>
      </c>
      <c r="B462" s="180" t="s">
        <v>148</v>
      </c>
      <c r="C462" s="180" t="s">
        <v>159</v>
      </c>
      <c r="D462" s="180" t="s">
        <v>146</v>
      </c>
      <c r="E462" s="180" t="s">
        <v>163</v>
      </c>
      <c r="F462" s="180" t="s">
        <v>145</v>
      </c>
      <c r="G462" s="180" t="s">
        <v>147</v>
      </c>
      <c r="H462" s="180" t="s">
        <v>152</v>
      </c>
      <c r="I462" s="180" t="s">
        <v>151</v>
      </c>
    </row>
    <row r="463" spans="1:9" ht="14.25" customHeight="1" x14ac:dyDescent="0.35">
      <c r="A463" s="180">
        <v>462</v>
      </c>
      <c r="B463" s="180" t="s">
        <v>148</v>
      </c>
      <c r="C463" s="180" t="s">
        <v>150</v>
      </c>
      <c r="D463" s="180" t="s">
        <v>146</v>
      </c>
      <c r="E463" s="180" t="s">
        <v>163</v>
      </c>
      <c r="F463" s="180" t="s">
        <v>145</v>
      </c>
      <c r="G463" s="180" t="s">
        <v>147</v>
      </c>
      <c r="H463" s="180" t="s">
        <v>152</v>
      </c>
      <c r="I463" s="180" t="s">
        <v>151</v>
      </c>
    </row>
    <row r="464" spans="1:9" ht="14.25" customHeight="1" x14ac:dyDescent="0.35">
      <c r="A464" s="180">
        <v>463</v>
      </c>
      <c r="B464" s="180" t="s">
        <v>148</v>
      </c>
      <c r="C464" s="180" t="s">
        <v>159</v>
      </c>
      <c r="D464" s="180" t="s">
        <v>146</v>
      </c>
      <c r="E464" s="180" t="s">
        <v>163</v>
      </c>
      <c r="F464" s="180" t="s">
        <v>145</v>
      </c>
      <c r="G464" s="180" t="s">
        <v>147</v>
      </c>
      <c r="H464" s="180" t="s">
        <v>152</v>
      </c>
      <c r="I464" s="180" t="s">
        <v>150</v>
      </c>
    </row>
    <row r="465" spans="1:9" ht="14.25" customHeight="1" x14ac:dyDescent="0.35">
      <c r="A465" s="180">
        <v>464</v>
      </c>
      <c r="B465" s="180" t="s">
        <v>148</v>
      </c>
      <c r="C465" s="180" t="s">
        <v>159</v>
      </c>
      <c r="D465" s="180" t="s">
        <v>146</v>
      </c>
      <c r="E465" s="180" t="s">
        <v>163</v>
      </c>
      <c r="F465" s="180" t="s">
        <v>145</v>
      </c>
      <c r="G465" s="180" t="s">
        <v>147</v>
      </c>
      <c r="H465" s="180" t="s">
        <v>150</v>
      </c>
      <c r="I465" s="180" t="s">
        <v>151</v>
      </c>
    </row>
    <row r="466" spans="1:9" ht="14.25" customHeight="1" x14ac:dyDescent="0.35">
      <c r="A466" s="180">
        <v>465</v>
      </c>
      <c r="B466" s="180" t="s">
        <v>160</v>
      </c>
      <c r="C466" s="180" t="s">
        <v>148</v>
      </c>
      <c r="D466" s="180" t="s">
        <v>146</v>
      </c>
      <c r="E466" s="180" t="s">
        <v>163</v>
      </c>
      <c r="F466" s="180" t="s">
        <v>145</v>
      </c>
      <c r="G466" s="180" t="s">
        <v>147</v>
      </c>
      <c r="H466" s="180" t="s">
        <v>152</v>
      </c>
      <c r="I466" s="180" t="s">
        <v>151</v>
      </c>
    </row>
    <row r="467" spans="1:9" ht="14.25" customHeight="1" x14ac:dyDescent="0.35">
      <c r="A467" s="180">
        <v>466</v>
      </c>
      <c r="B467" s="180" t="s">
        <v>160</v>
      </c>
      <c r="C467" s="180" t="s">
        <v>159</v>
      </c>
      <c r="D467" s="180" t="s">
        <v>146</v>
      </c>
      <c r="E467" s="180" t="s">
        <v>163</v>
      </c>
      <c r="F467" s="180" t="s">
        <v>145</v>
      </c>
      <c r="G467" s="180" t="s">
        <v>147</v>
      </c>
      <c r="H467" s="180" t="s">
        <v>152</v>
      </c>
      <c r="I467" s="180" t="s">
        <v>148</v>
      </c>
    </row>
    <row r="468" spans="1:9" ht="14.25" customHeight="1" x14ac:dyDescent="0.35">
      <c r="A468" s="180">
        <v>467</v>
      </c>
      <c r="B468" s="180" t="s">
        <v>160</v>
      </c>
      <c r="C468" s="180" t="s">
        <v>159</v>
      </c>
      <c r="D468" s="180" t="s">
        <v>146</v>
      </c>
      <c r="E468" s="180" t="s">
        <v>163</v>
      </c>
      <c r="F468" s="180" t="s">
        <v>145</v>
      </c>
      <c r="G468" s="180" t="s">
        <v>147</v>
      </c>
      <c r="H468" s="180" t="s">
        <v>148</v>
      </c>
      <c r="I468" s="180" t="s">
        <v>151</v>
      </c>
    </row>
    <row r="469" spans="1:9" ht="14.25" customHeight="1" x14ac:dyDescent="0.35">
      <c r="A469" s="180">
        <v>468</v>
      </c>
      <c r="B469" s="180" t="s">
        <v>160</v>
      </c>
      <c r="C469" s="180" t="s">
        <v>148</v>
      </c>
      <c r="D469" s="180" t="s">
        <v>146</v>
      </c>
      <c r="E469" s="180" t="s">
        <v>163</v>
      </c>
      <c r="F469" s="180" t="s">
        <v>145</v>
      </c>
      <c r="G469" s="180" t="s">
        <v>147</v>
      </c>
      <c r="H469" s="180" t="s">
        <v>152</v>
      </c>
      <c r="I469" s="180" t="s">
        <v>150</v>
      </c>
    </row>
    <row r="470" spans="1:9" ht="14.25" customHeight="1" x14ac:dyDescent="0.35">
      <c r="A470" s="180">
        <v>469</v>
      </c>
      <c r="B470" s="180" t="s">
        <v>160</v>
      </c>
      <c r="C470" s="180" t="s">
        <v>148</v>
      </c>
      <c r="D470" s="180" t="s">
        <v>146</v>
      </c>
      <c r="E470" s="180" t="s">
        <v>163</v>
      </c>
      <c r="F470" s="180" t="s">
        <v>145</v>
      </c>
      <c r="G470" s="180" t="s">
        <v>147</v>
      </c>
      <c r="H470" s="180" t="s">
        <v>150</v>
      </c>
      <c r="I470" s="180" t="s">
        <v>151</v>
      </c>
    </row>
    <row r="471" spans="1:9" ht="14.25" customHeight="1" x14ac:dyDescent="0.35">
      <c r="A471" s="180">
        <v>470</v>
      </c>
      <c r="B471" s="180" t="s">
        <v>160</v>
      </c>
      <c r="C471" s="180" t="s">
        <v>159</v>
      </c>
      <c r="D471" s="180" t="s">
        <v>146</v>
      </c>
      <c r="E471" s="180" t="s">
        <v>163</v>
      </c>
      <c r="F471" s="180" t="s">
        <v>145</v>
      </c>
      <c r="G471" s="180" t="s">
        <v>147</v>
      </c>
      <c r="H471" s="180" t="s">
        <v>148</v>
      </c>
      <c r="I471" s="180" t="s">
        <v>150</v>
      </c>
    </row>
    <row r="472" spans="1:9" ht="14.25" customHeight="1" x14ac:dyDescent="0.35">
      <c r="A472" s="180">
        <v>471</v>
      </c>
      <c r="B472" s="180" t="s">
        <v>148</v>
      </c>
      <c r="C472" s="180" t="s">
        <v>149</v>
      </c>
      <c r="D472" s="180" t="s">
        <v>146</v>
      </c>
      <c r="E472" s="180" t="s">
        <v>163</v>
      </c>
      <c r="F472" s="180" t="s">
        <v>145</v>
      </c>
      <c r="G472" s="180" t="s">
        <v>147</v>
      </c>
      <c r="H472" s="180" t="s">
        <v>152</v>
      </c>
      <c r="I472" s="180" t="s">
        <v>151</v>
      </c>
    </row>
    <row r="473" spans="1:9" ht="14.25" customHeight="1" x14ac:dyDescent="0.35">
      <c r="A473" s="180">
        <v>472</v>
      </c>
      <c r="B473" s="180" t="s">
        <v>148</v>
      </c>
      <c r="C473" s="180" t="s">
        <v>149</v>
      </c>
      <c r="D473" s="180" t="s">
        <v>146</v>
      </c>
      <c r="E473" s="180" t="s">
        <v>163</v>
      </c>
      <c r="F473" s="180" t="s">
        <v>145</v>
      </c>
      <c r="G473" s="180" t="s">
        <v>147</v>
      </c>
      <c r="H473" s="180" t="s">
        <v>152</v>
      </c>
      <c r="I473" s="180" t="s">
        <v>159</v>
      </c>
    </row>
    <row r="474" spans="1:9" ht="14.25" customHeight="1" x14ac:dyDescent="0.35">
      <c r="A474" s="180">
        <v>473</v>
      </c>
      <c r="B474" s="180" t="s">
        <v>148</v>
      </c>
      <c r="C474" s="180" t="s">
        <v>149</v>
      </c>
      <c r="D474" s="180" t="s">
        <v>146</v>
      </c>
      <c r="E474" s="180" t="s">
        <v>163</v>
      </c>
      <c r="F474" s="180" t="s">
        <v>145</v>
      </c>
      <c r="G474" s="180" t="s">
        <v>147</v>
      </c>
      <c r="H474" s="180" t="s">
        <v>159</v>
      </c>
      <c r="I474" s="180" t="s">
        <v>151</v>
      </c>
    </row>
    <row r="475" spans="1:9" ht="14.25" customHeight="1" x14ac:dyDescent="0.35">
      <c r="A475" s="180">
        <v>474</v>
      </c>
      <c r="B475" s="180" t="s">
        <v>148</v>
      </c>
      <c r="C475" s="180" t="s">
        <v>149</v>
      </c>
      <c r="D475" s="180" t="s">
        <v>146</v>
      </c>
      <c r="E475" s="180" t="s">
        <v>163</v>
      </c>
      <c r="F475" s="180" t="s">
        <v>145</v>
      </c>
      <c r="G475" s="180" t="s">
        <v>147</v>
      </c>
      <c r="H475" s="180" t="s">
        <v>152</v>
      </c>
      <c r="I475" s="180" t="s">
        <v>150</v>
      </c>
    </row>
    <row r="476" spans="1:9" ht="14.25" customHeight="1" x14ac:dyDescent="0.35">
      <c r="A476" s="180">
        <v>475</v>
      </c>
      <c r="B476" s="180" t="s">
        <v>148</v>
      </c>
      <c r="C476" s="180" t="s">
        <v>149</v>
      </c>
      <c r="D476" s="180" t="s">
        <v>146</v>
      </c>
      <c r="E476" s="180" t="s">
        <v>163</v>
      </c>
      <c r="F476" s="180" t="s">
        <v>145</v>
      </c>
      <c r="G476" s="180" t="s">
        <v>147</v>
      </c>
      <c r="H476" s="180" t="s">
        <v>150</v>
      </c>
      <c r="I476" s="180" t="s">
        <v>151</v>
      </c>
    </row>
    <row r="477" spans="1:9" ht="14.25" customHeight="1" x14ac:dyDescent="0.35">
      <c r="A477" s="180">
        <v>476</v>
      </c>
      <c r="B477" s="180" t="s">
        <v>148</v>
      </c>
      <c r="C477" s="180" t="s">
        <v>149</v>
      </c>
      <c r="D477" s="180" t="s">
        <v>146</v>
      </c>
      <c r="E477" s="180" t="s">
        <v>163</v>
      </c>
      <c r="F477" s="180" t="s">
        <v>145</v>
      </c>
      <c r="G477" s="180" t="s">
        <v>147</v>
      </c>
      <c r="H477" s="180" t="s">
        <v>150</v>
      </c>
      <c r="I477" s="180" t="s">
        <v>159</v>
      </c>
    </row>
    <row r="478" spans="1:9" ht="14.25" customHeight="1" x14ac:dyDescent="0.35">
      <c r="A478" s="180">
        <v>477</v>
      </c>
      <c r="B478" s="180" t="s">
        <v>160</v>
      </c>
      <c r="C478" s="180" t="s">
        <v>149</v>
      </c>
      <c r="D478" s="180" t="s">
        <v>146</v>
      </c>
      <c r="E478" s="180" t="s">
        <v>163</v>
      </c>
      <c r="F478" s="180" t="s">
        <v>145</v>
      </c>
      <c r="G478" s="180" t="s">
        <v>147</v>
      </c>
      <c r="H478" s="180" t="s">
        <v>152</v>
      </c>
      <c r="I478" s="180" t="s">
        <v>148</v>
      </c>
    </row>
    <row r="479" spans="1:9" ht="14.25" customHeight="1" x14ac:dyDescent="0.35">
      <c r="A479" s="180">
        <v>478</v>
      </c>
      <c r="B479" s="180" t="s">
        <v>160</v>
      </c>
      <c r="C479" s="180" t="s">
        <v>149</v>
      </c>
      <c r="D479" s="180" t="s">
        <v>146</v>
      </c>
      <c r="E479" s="180" t="s">
        <v>163</v>
      </c>
      <c r="F479" s="180" t="s">
        <v>145</v>
      </c>
      <c r="G479" s="180" t="s">
        <v>147</v>
      </c>
      <c r="H479" s="180" t="s">
        <v>148</v>
      </c>
      <c r="I479" s="180" t="s">
        <v>151</v>
      </c>
    </row>
    <row r="480" spans="1:9" ht="14.25" customHeight="1" x14ac:dyDescent="0.35">
      <c r="A480" s="180">
        <v>479</v>
      </c>
      <c r="B480" s="180" t="s">
        <v>160</v>
      </c>
      <c r="C480" s="180" t="s">
        <v>149</v>
      </c>
      <c r="D480" s="180" t="s">
        <v>146</v>
      </c>
      <c r="E480" s="180" t="s">
        <v>163</v>
      </c>
      <c r="F480" s="180" t="s">
        <v>145</v>
      </c>
      <c r="G480" s="180" t="s">
        <v>147</v>
      </c>
      <c r="H480" s="180" t="s">
        <v>148</v>
      </c>
      <c r="I480" s="180" t="s">
        <v>159</v>
      </c>
    </row>
    <row r="481" spans="1:9" ht="14.25" customHeight="1" x14ac:dyDescent="0.35">
      <c r="A481" s="180">
        <v>480</v>
      </c>
      <c r="B481" s="180" t="s">
        <v>160</v>
      </c>
      <c r="C481" s="180" t="s">
        <v>149</v>
      </c>
      <c r="D481" s="180" t="s">
        <v>146</v>
      </c>
      <c r="E481" s="180" t="s">
        <v>163</v>
      </c>
      <c r="F481" s="180" t="s">
        <v>145</v>
      </c>
      <c r="G481" s="180" t="s">
        <v>147</v>
      </c>
      <c r="H481" s="180" t="s">
        <v>148</v>
      </c>
      <c r="I481" s="180" t="s">
        <v>150</v>
      </c>
    </row>
    <row r="482" spans="1:9" ht="14.25" customHeight="1" x14ac:dyDescent="0.35">
      <c r="A482" s="180">
        <v>481</v>
      </c>
      <c r="B482" s="180" t="s">
        <v>163</v>
      </c>
      <c r="C482" s="180" t="s">
        <v>148</v>
      </c>
      <c r="D482" s="180" t="s">
        <v>146</v>
      </c>
      <c r="E482" s="180" t="s">
        <v>147</v>
      </c>
      <c r="F482" s="180" t="s">
        <v>145</v>
      </c>
      <c r="G482" s="180" t="s">
        <v>109</v>
      </c>
      <c r="H482" s="180" t="s">
        <v>152</v>
      </c>
      <c r="I482" s="180" t="s">
        <v>151</v>
      </c>
    </row>
    <row r="483" spans="1:9" ht="14.25" customHeight="1" x14ac:dyDescent="0.35">
      <c r="A483" s="180">
        <v>482</v>
      </c>
      <c r="B483" s="180" t="s">
        <v>163</v>
      </c>
      <c r="C483" s="180" t="s">
        <v>159</v>
      </c>
      <c r="D483" s="180" t="s">
        <v>146</v>
      </c>
      <c r="E483" s="180" t="s">
        <v>147</v>
      </c>
      <c r="F483" s="180" t="s">
        <v>145</v>
      </c>
      <c r="G483" s="180" t="s">
        <v>109</v>
      </c>
      <c r="H483" s="180" t="s">
        <v>152</v>
      </c>
      <c r="I483" s="180" t="s">
        <v>148</v>
      </c>
    </row>
    <row r="484" spans="1:9" ht="14.25" customHeight="1" x14ac:dyDescent="0.35">
      <c r="A484" s="180">
        <v>483</v>
      </c>
      <c r="B484" s="180" t="s">
        <v>163</v>
      </c>
      <c r="C484" s="180" t="s">
        <v>159</v>
      </c>
      <c r="D484" s="180" t="s">
        <v>146</v>
      </c>
      <c r="E484" s="180" t="s">
        <v>147</v>
      </c>
      <c r="F484" s="180" t="s">
        <v>145</v>
      </c>
      <c r="G484" s="180" t="s">
        <v>109</v>
      </c>
      <c r="H484" s="180" t="s">
        <v>148</v>
      </c>
      <c r="I484" s="180" t="s">
        <v>151</v>
      </c>
    </row>
    <row r="485" spans="1:9" ht="14.25" customHeight="1" x14ac:dyDescent="0.35">
      <c r="A485" s="180">
        <v>484</v>
      </c>
      <c r="B485" s="180" t="s">
        <v>163</v>
      </c>
      <c r="C485" s="180" t="s">
        <v>148</v>
      </c>
      <c r="D485" s="180" t="s">
        <v>146</v>
      </c>
      <c r="E485" s="180" t="s">
        <v>147</v>
      </c>
      <c r="F485" s="180" t="s">
        <v>145</v>
      </c>
      <c r="G485" s="180" t="s">
        <v>109</v>
      </c>
      <c r="H485" s="180" t="s">
        <v>152</v>
      </c>
      <c r="I485" s="180" t="s">
        <v>150</v>
      </c>
    </row>
    <row r="486" spans="1:9" ht="14.25" customHeight="1" x14ac:dyDescent="0.35">
      <c r="A486" s="180">
        <v>485</v>
      </c>
      <c r="B486" s="180" t="s">
        <v>163</v>
      </c>
      <c r="C486" s="180" t="s">
        <v>148</v>
      </c>
      <c r="D486" s="180" t="s">
        <v>146</v>
      </c>
      <c r="E486" s="180" t="s">
        <v>147</v>
      </c>
      <c r="F486" s="180" t="s">
        <v>145</v>
      </c>
      <c r="G486" s="180" t="s">
        <v>109</v>
      </c>
      <c r="H486" s="180" t="s">
        <v>150</v>
      </c>
      <c r="I486" s="180" t="s">
        <v>151</v>
      </c>
    </row>
    <row r="487" spans="1:9" ht="14.25" customHeight="1" x14ac:dyDescent="0.35">
      <c r="A487" s="180">
        <v>486</v>
      </c>
      <c r="B487" s="180" t="s">
        <v>163</v>
      </c>
      <c r="C487" s="180" t="s">
        <v>159</v>
      </c>
      <c r="D487" s="180" t="s">
        <v>146</v>
      </c>
      <c r="E487" s="180" t="s">
        <v>147</v>
      </c>
      <c r="F487" s="180" t="s">
        <v>145</v>
      </c>
      <c r="G487" s="180" t="s">
        <v>109</v>
      </c>
      <c r="H487" s="180" t="s">
        <v>148</v>
      </c>
      <c r="I487" s="180" t="s">
        <v>150</v>
      </c>
    </row>
    <row r="488" spans="1:9" ht="14.25" customHeight="1" x14ac:dyDescent="0.35">
      <c r="A488" s="180">
        <v>487</v>
      </c>
      <c r="B488" s="180" t="s">
        <v>160</v>
      </c>
      <c r="C488" s="180" t="s">
        <v>109</v>
      </c>
      <c r="D488" s="180" t="s">
        <v>146</v>
      </c>
      <c r="E488" s="180" t="s">
        <v>163</v>
      </c>
      <c r="F488" s="180" t="s">
        <v>145</v>
      </c>
      <c r="G488" s="180" t="s">
        <v>147</v>
      </c>
      <c r="H488" s="180" t="s">
        <v>152</v>
      </c>
      <c r="I488" s="180" t="s">
        <v>148</v>
      </c>
    </row>
    <row r="489" spans="1:9" ht="14.25" customHeight="1" x14ac:dyDescent="0.35">
      <c r="A489" s="180">
        <v>488</v>
      </c>
      <c r="B489" s="180" t="s">
        <v>160</v>
      </c>
      <c r="C489" s="180" t="s">
        <v>148</v>
      </c>
      <c r="D489" s="180" t="s">
        <v>146</v>
      </c>
      <c r="E489" s="180" t="s">
        <v>163</v>
      </c>
      <c r="F489" s="180" t="s">
        <v>145</v>
      </c>
      <c r="G489" s="180" t="s">
        <v>109</v>
      </c>
      <c r="H489" s="180" t="s">
        <v>147</v>
      </c>
      <c r="I489" s="180" t="s">
        <v>151</v>
      </c>
    </row>
    <row r="490" spans="1:9" ht="14.25" customHeight="1" x14ac:dyDescent="0.35">
      <c r="A490" s="180">
        <v>489</v>
      </c>
      <c r="B490" s="180" t="s">
        <v>160</v>
      </c>
      <c r="C490" s="180" t="s">
        <v>159</v>
      </c>
      <c r="D490" s="180" t="s">
        <v>146</v>
      </c>
      <c r="E490" s="180" t="s">
        <v>163</v>
      </c>
      <c r="F490" s="180" t="s">
        <v>145</v>
      </c>
      <c r="G490" s="180" t="s">
        <v>109</v>
      </c>
      <c r="H490" s="180" t="s">
        <v>147</v>
      </c>
      <c r="I490" s="180" t="s">
        <v>148</v>
      </c>
    </row>
    <row r="491" spans="1:9" ht="14.25" customHeight="1" x14ac:dyDescent="0.35">
      <c r="A491" s="180">
        <v>490</v>
      </c>
      <c r="B491" s="180" t="s">
        <v>160</v>
      </c>
      <c r="C491" s="180" t="s">
        <v>148</v>
      </c>
      <c r="D491" s="180" t="s">
        <v>146</v>
      </c>
      <c r="E491" s="180" t="s">
        <v>163</v>
      </c>
      <c r="F491" s="180" t="s">
        <v>145</v>
      </c>
      <c r="G491" s="180" t="s">
        <v>109</v>
      </c>
      <c r="H491" s="180" t="s">
        <v>147</v>
      </c>
      <c r="I491" s="180" t="s">
        <v>150</v>
      </c>
    </row>
    <row r="492" spans="1:9" ht="14.25" customHeight="1" x14ac:dyDescent="0.35">
      <c r="A492" s="180">
        <v>491</v>
      </c>
      <c r="B492" s="180" t="s">
        <v>163</v>
      </c>
      <c r="C492" s="180" t="s">
        <v>149</v>
      </c>
      <c r="D492" s="180" t="s">
        <v>146</v>
      </c>
      <c r="E492" s="180" t="s">
        <v>147</v>
      </c>
      <c r="F492" s="180" t="s">
        <v>145</v>
      </c>
      <c r="G492" s="180" t="s">
        <v>109</v>
      </c>
      <c r="H492" s="180" t="s">
        <v>152</v>
      </c>
      <c r="I492" s="180" t="s">
        <v>148</v>
      </c>
    </row>
    <row r="493" spans="1:9" ht="14.25" customHeight="1" x14ac:dyDescent="0.35">
      <c r="A493" s="180">
        <v>492</v>
      </c>
      <c r="B493" s="180" t="s">
        <v>163</v>
      </c>
      <c r="C493" s="180" t="s">
        <v>149</v>
      </c>
      <c r="D493" s="180" t="s">
        <v>146</v>
      </c>
      <c r="E493" s="180" t="s">
        <v>147</v>
      </c>
      <c r="F493" s="180" t="s">
        <v>145</v>
      </c>
      <c r="G493" s="180" t="s">
        <v>109</v>
      </c>
      <c r="H493" s="180" t="s">
        <v>148</v>
      </c>
      <c r="I493" s="180" t="s">
        <v>151</v>
      </c>
    </row>
    <row r="494" spans="1:9" ht="14.25" customHeight="1" x14ac:dyDescent="0.35">
      <c r="A494" s="180">
        <v>493</v>
      </c>
      <c r="B494" s="180" t="s">
        <v>163</v>
      </c>
      <c r="C494" s="180" t="s">
        <v>149</v>
      </c>
      <c r="D494" s="180" t="s">
        <v>146</v>
      </c>
      <c r="E494" s="180" t="s">
        <v>147</v>
      </c>
      <c r="F494" s="180" t="s">
        <v>145</v>
      </c>
      <c r="G494" s="180" t="s">
        <v>109</v>
      </c>
      <c r="H494" s="180" t="s">
        <v>148</v>
      </c>
      <c r="I494" s="180" t="s">
        <v>159</v>
      </c>
    </row>
    <row r="495" spans="1:9" ht="14.25" customHeight="1" x14ac:dyDescent="0.35">
      <c r="A495" s="180">
        <v>494</v>
      </c>
      <c r="B495" s="180" t="s">
        <v>163</v>
      </c>
      <c r="C495" s="180" t="s">
        <v>149</v>
      </c>
      <c r="D495" s="180" t="s">
        <v>146</v>
      </c>
      <c r="E495" s="180" t="s">
        <v>147</v>
      </c>
      <c r="F495" s="180" t="s">
        <v>145</v>
      </c>
      <c r="G495" s="180" t="s">
        <v>109</v>
      </c>
      <c r="H495" s="180" t="s">
        <v>148</v>
      </c>
      <c r="I495" s="180" t="s">
        <v>150</v>
      </c>
    </row>
    <row r="496" spans="1:9" ht="14.25" customHeight="1" x14ac:dyDescent="0.35">
      <c r="A496" s="180">
        <v>495</v>
      </c>
      <c r="B496" s="180" t="s">
        <v>160</v>
      </c>
      <c r="C496" s="180" t="s">
        <v>149</v>
      </c>
      <c r="D496" s="180" t="s">
        <v>146</v>
      </c>
      <c r="E496" s="180" t="s">
        <v>163</v>
      </c>
      <c r="F496" s="180" t="s">
        <v>145</v>
      </c>
      <c r="G496" s="180" t="s">
        <v>109</v>
      </c>
      <c r="H496" s="180" t="s">
        <v>147</v>
      </c>
      <c r="I496" s="180" t="s">
        <v>148</v>
      </c>
    </row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autoFilter ref="A1:J496" xr:uid="{00000000-0009-0000-0000-000005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Poäng &amp; instruktioner</vt:lpstr>
      <vt:lpstr>Mitt slutspelsträd</vt:lpstr>
      <vt:lpstr>Resultat &amp; tabell</vt:lpstr>
      <vt:lpstr>Mitt tips</vt:lpstr>
      <vt:lpstr>Resultat &amp; tabell (backup)</vt:lpstr>
      <vt:lpstr>Third-place combinations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Svanlund, A. (Anton)</cp:lastModifiedBy>
  <dcterms:created xsi:type="dcterms:W3CDTF">2014-01-14T21:52:10Z</dcterms:created>
  <dcterms:modified xsi:type="dcterms:W3CDTF">2026-05-17T11:17:47Z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312a35-861d-4b85-a93e-f5f8e8fa638c_Enabled">
    <vt:lpwstr>true</vt:lpwstr>
  </property>
  <property fmtid="{D5CDD505-2E9C-101B-9397-08002B2CF9AE}" pid="3" name="MSIP_Label_ad312a35-861d-4b85-a93e-f5f8e8fa638c_SetDate">
    <vt:lpwstr>2022-09-11T12:17:33Z</vt:lpwstr>
  </property>
  <property fmtid="{D5CDD505-2E9C-101B-9397-08002B2CF9AE}" pid="4" name="MSIP_Label_ad312a35-861d-4b85-a93e-f5f8e8fa638c_Method">
    <vt:lpwstr>Privileged</vt:lpwstr>
  </property>
  <property fmtid="{D5CDD505-2E9C-101B-9397-08002B2CF9AE}" pid="5" name="MSIP_Label_ad312a35-861d-4b85-a93e-f5f8e8fa638c_Name">
    <vt:lpwstr>Public (i1)</vt:lpwstr>
  </property>
  <property fmtid="{D5CDD505-2E9C-101B-9397-08002B2CF9AE}" pid="6" name="MSIP_Label_ad312a35-861d-4b85-a93e-f5f8e8fa638c_SiteId">
    <vt:lpwstr>e11cbe9c-f680-44b9-9d42-d705f740b888</vt:lpwstr>
  </property>
  <property fmtid="{D5CDD505-2E9C-101B-9397-08002B2CF9AE}" pid="7" name="MSIP_Label_ad312a35-861d-4b85-a93e-f5f8e8fa638c_ActionId">
    <vt:lpwstr>6df17308-391f-49d0-8f30-8f41d4df8f46</vt:lpwstr>
  </property>
  <property fmtid="{D5CDD505-2E9C-101B-9397-08002B2CF9AE}" pid="8" name="MSIP_Label_ad312a35-861d-4b85-a93e-f5f8e8fa638c_ContentBits">
    <vt:lpwstr>0</vt:lpwstr>
  </property>
</Properties>
</file>